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iro\Downloads\"/>
    </mc:Choice>
  </mc:AlternateContent>
  <xr:revisionPtr revIDLastSave="0" documentId="13_ncr:1_{342EFCD8-8CC9-41FD-980B-2AE52A5F8D8B}" xr6:coauthVersionLast="47" xr6:coauthVersionMax="47" xr10:uidLastSave="{00000000-0000-0000-0000-000000000000}"/>
  <bookViews>
    <workbookView xWindow="-114" yWindow="-114" windowWidth="27602" windowHeight="15626" firstSheet="2" activeTab="2" xr2:uid="{00000000-000D-0000-FFFF-FFFF00000000}"/>
  </bookViews>
  <sheets>
    <sheet name="Cleaned Data" sheetId="4" state="hidden" r:id="rId1"/>
    <sheet name="Report" sheetId="6" state="hidden" r:id="rId2"/>
    <sheet name="Dashboard" sheetId="8" r:id="rId3"/>
  </sheets>
  <definedNames>
    <definedName name="_xlchart.v2.4" hidden="1">'Cleaned Data'!$W$30:$W$35</definedName>
    <definedName name="_xlchart.v2.5" hidden="1">'Cleaned Data'!$Z$30:$Z$35</definedName>
    <definedName name="_xlchart.v5.0" hidden="1">'Cleaned Data'!$AA$20</definedName>
    <definedName name="_xlchart.v5.1" hidden="1">'Cleaned Data'!$AA$21:$AA$25</definedName>
    <definedName name="_xlchart.v5.2" hidden="1">'Cleaned Data'!$W$20</definedName>
    <definedName name="_xlchart.v5.3" hidden="1">'Cleaned Data'!$W$21:$W$25</definedName>
    <definedName name="country">Dashboard!$G$3</definedName>
    <definedName name="product">Dashboard!$K$3</definedName>
    <definedName name="segment">Dashboard!$B$3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9" i="4" l="1"/>
  <c r="X42" i="4" a="1"/>
  <c r="X42" i="4" s="1"/>
  <c r="AG42" i="4" a="1"/>
  <c r="AG42" i="4" s="1"/>
  <c r="AC42" i="4" a="1"/>
  <c r="AC42" i="4" s="1"/>
  <c r="Z29" i="4"/>
  <c r="AC29" i="4" s="1"/>
  <c r="Z30" i="4"/>
  <c r="AD30" i="4" s="1"/>
  <c r="AG30" i="4"/>
  <c r="AG31" i="4"/>
  <c r="AG32" i="4"/>
  <c r="AG33" i="4"/>
  <c r="AG34" i="4"/>
  <c r="AG35" i="4"/>
  <c r="AH30" i="4"/>
  <c r="AH31" i="4"/>
  <c r="AH32" i="4"/>
  <c r="AH33" i="4"/>
  <c r="AH34" i="4"/>
  <c r="AH35" i="4"/>
  <c r="AI30" i="4"/>
  <c r="AI31" i="4"/>
  <c r="AI32" i="4"/>
  <c r="AI33" i="4"/>
  <c r="AI34" i="4"/>
  <c r="AI35" i="4"/>
  <c r="AJ30" i="4"/>
  <c r="AJ31" i="4"/>
  <c r="AJ32" i="4"/>
  <c r="AJ33" i="4"/>
  <c r="AJ34" i="4"/>
  <c r="AJ35" i="4"/>
  <c r="AK30" i="4"/>
  <c r="AK31" i="4"/>
  <c r="AK32" i="4"/>
  <c r="AK33" i="4"/>
  <c r="AK34" i="4"/>
  <c r="AK35" i="4"/>
  <c r="AL30" i="4"/>
  <c r="AL31" i="4"/>
  <c r="AL32" i="4"/>
  <c r="AL33" i="4"/>
  <c r="AL34" i="4"/>
  <c r="AL35" i="4"/>
  <c r="AM30" i="4"/>
  <c r="AM31" i="4"/>
  <c r="AM32" i="4"/>
  <c r="AM33" i="4"/>
  <c r="AM34" i="4"/>
  <c r="AM35" i="4"/>
  <c r="AN30" i="4"/>
  <c r="AN31" i="4"/>
  <c r="AN32" i="4"/>
  <c r="AN33" i="4"/>
  <c r="AN34" i="4"/>
  <c r="AN35" i="4"/>
  <c r="AO30" i="4"/>
  <c r="AO31" i="4"/>
  <c r="AO32" i="4"/>
  <c r="AO33" i="4"/>
  <c r="AO34" i="4"/>
  <c r="AO35" i="4"/>
  <c r="AP30" i="4"/>
  <c r="AP31" i="4"/>
  <c r="AP32" i="4"/>
  <c r="AP33" i="4"/>
  <c r="AP34" i="4"/>
  <c r="AP35" i="4"/>
  <c r="AP29" i="4"/>
  <c r="AO29" i="4"/>
  <c r="AN29" i="4"/>
  <c r="AM29" i="4"/>
  <c r="AL29" i="4"/>
  <c r="AK29" i="4"/>
  <c r="AJ29" i="4"/>
  <c r="AI29" i="4"/>
  <c r="AH29" i="4"/>
  <c r="AG29" i="4"/>
  <c r="AF30" i="4"/>
  <c r="AF31" i="4"/>
  <c r="AF32" i="4"/>
  <c r="AF33" i="4"/>
  <c r="AF34" i="4"/>
  <c r="AF35" i="4"/>
  <c r="AF29" i="4"/>
  <c r="AE29" i="4"/>
  <c r="AE30" i="4"/>
  <c r="AE31" i="4"/>
  <c r="AE32" i="4"/>
  <c r="AE33" i="4"/>
  <c r="AE34" i="4"/>
  <c r="AE35" i="4"/>
  <c r="AD31" i="4"/>
  <c r="AD32" i="4"/>
  <c r="AD33" i="4"/>
  <c r="AD34" i="4"/>
  <c r="AD35" i="4"/>
  <c r="AD29" i="4"/>
  <c r="AC30" i="4"/>
  <c r="AC31" i="4"/>
  <c r="AC32" i="4"/>
  <c r="AC33" i="4"/>
  <c r="AC34" i="4"/>
  <c r="AC35" i="4"/>
  <c r="AD21" i="4"/>
  <c r="AD22" i="4"/>
  <c r="AD23" i="4"/>
  <c r="AD24" i="4"/>
  <c r="AD25" i="4"/>
  <c r="AD20" i="4"/>
  <c r="AC21" i="4"/>
  <c r="AC22" i="4"/>
  <c r="AC23" i="4"/>
  <c r="AC24" i="4"/>
  <c r="AC25" i="4"/>
  <c r="AC20" i="4"/>
  <c r="AD12" i="4"/>
  <c r="AD13" i="4"/>
  <c r="AD14" i="4"/>
  <c r="AD15" i="4"/>
  <c r="AD16" i="4"/>
  <c r="AD11" i="4"/>
  <c r="AC11" i="4"/>
  <c r="AC12" i="4"/>
  <c r="AC13" i="4"/>
  <c r="AC14" i="4"/>
  <c r="AC15" i="4"/>
  <c r="AC16" i="4"/>
  <c r="K95" i="8" a="1"/>
  <c r="K95" i="8" s="1"/>
  <c r="AA11" i="4"/>
  <c r="AA20" i="4"/>
  <c r="AA29" i="4" l="1"/>
  <c r="AH12" i="4" a="1"/>
  <c r="AI13" i="4" s="1"/>
  <c r="AI11" i="4"/>
  <c r="Y29" i="4"/>
  <c r="X29" i="4"/>
  <c r="AB29" i="4" s="1"/>
  <c r="Z20" i="4"/>
  <c r="Y20" i="4"/>
  <c r="X20" i="4"/>
  <c r="AB20" i="4" s="1"/>
  <c r="X11" i="4"/>
  <c r="AB11" i="4" s="1"/>
  <c r="Z11" i="4"/>
  <c r="Y11" i="4"/>
  <c r="AI15" i="4" l="1"/>
  <c r="AH12" i="4"/>
  <c r="W30" i="4" l="1" a="1"/>
  <c r="W21" i="4" a="1"/>
  <c r="W12" i="4" a="1"/>
  <c r="AA14" i="4" l="1"/>
  <c r="AA16" i="4"/>
  <c r="AB13" i="4"/>
  <c r="AA15" i="4"/>
  <c r="W30" i="4"/>
  <c r="Y31" i="4"/>
  <c r="AA31" i="4"/>
  <c r="Z31" i="4"/>
  <c r="AA32" i="4"/>
  <c r="Z32" i="4"/>
  <c r="X34" i="4"/>
  <c r="AB34" i="4" s="1"/>
  <c r="AA33" i="4"/>
  <c r="Z33" i="4"/>
  <c r="Y34" i="4"/>
  <c r="X35" i="4"/>
  <c r="AB35" i="4" s="1"/>
  <c r="AA34" i="4"/>
  <c r="Z34" i="4"/>
  <c r="Y35" i="4"/>
  <c r="X31" i="4"/>
  <c r="AB31" i="4" s="1"/>
  <c r="AA35" i="4"/>
  <c r="Z35" i="4"/>
  <c r="W12" i="4"/>
  <c r="Z13" i="4"/>
  <c r="Y15" i="4"/>
  <c r="Z14" i="4"/>
  <c r="Z15" i="4"/>
  <c r="Z16" i="4"/>
  <c r="Y13" i="4"/>
  <c r="X15" i="4"/>
  <c r="AB15" i="4" s="1"/>
  <c r="Y14" i="4"/>
  <c r="X13" i="4"/>
  <c r="AA13" i="4" s="1"/>
  <c r="W21" i="4"/>
  <c r="AB25" i="4"/>
  <c r="AA23" i="4"/>
  <c r="AA24" i="4"/>
  <c r="AA22" i="4"/>
  <c r="Z22" i="4"/>
  <c r="Y24" i="4"/>
  <c r="Z24" i="4"/>
  <c r="Z25" i="4"/>
  <c r="X23" i="4"/>
  <c r="AB23" i="4" s="1"/>
  <c r="Y22" i="4"/>
  <c r="X24" i="4"/>
  <c r="AB24" i="4" s="1"/>
  <c r="Y23" i="4"/>
  <c r="Z23" i="4"/>
  <c r="Y25" i="4"/>
  <c r="H701" i="4"/>
  <c r="J701" i="4" s="1"/>
  <c r="AI16" i="4" s="1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H101" i="4"/>
  <c r="J101" i="4" s="1"/>
  <c r="J269" i="4"/>
  <c r="H85" i="4"/>
  <c r="R85" i="4" s="1"/>
  <c r="G600" i="4"/>
  <c r="H600" i="4"/>
  <c r="S600" i="4" s="1"/>
  <c r="Y32" i="4" l="1"/>
  <c r="B95" i="8" a="1"/>
  <c r="B95" i="8" s="1"/>
  <c r="X16" i="4"/>
  <c r="AB16" i="4" s="1"/>
  <c r="AA12" i="4"/>
  <c r="T101" i="4"/>
  <c r="AI12" i="4"/>
  <c r="AA21" i="4"/>
  <c r="X21" i="4"/>
  <c r="AB21" i="4" s="1"/>
  <c r="Z21" i="4"/>
  <c r="Q269" i="4"/>
  <c r="AI14" i="4"/>
  <c r="Y33" i="4"/>
  <c r="X32" i="4"/>
  <c r="AB32" i="4" s="1"/>
  <c r="X22" i="4"/>
  <c r="AB22" i="4" s="1"/>
  <c r="X12" i="4"/>
  <c r="AB12" i="4" s="1"/>
  <c r="Y12" i="4"/>
  <c r="Z12" i="4"/>
  <c r="X25" i="4"/>
  <c r="AA25" i="4" s="1"/>
  <c r="X14" i="4"/>
  <c r="AB14" i="4" s="1"/>
  <c r="X33" i="4"/>
  <c r="AB33" i="4" s="1"/>
  <c r="X30" i="4"/>
  <c r="AA30" i="4" s="1"/>
  <c r="AB30" i="4"/>
  <c r="Y30" i="4"/>
  <c r="S701" i="4"/>
  <c r="K701" i="4"/>
  <c r="G95" i="8" s="1" a="1"/>
  <c r="G95" i="8" s="1"/>
  <c r="T269" i="4"/>
  <c r="Q101" i="4"/>
  <c r="S269" i="4"/>
  <c r="S101" i="4"/>
  <c r="S85" i="4"/>
  <c r="R101" i="4"/>
  <c r="E600" i="4"/>
  <c r="R600" i="4" s="1"/>
  <c r="Q701" i="4" l="1"/>
  <c r="Y16" i="4"/>
  <c r="Y21" i="4"/>
  <c r="T70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<sst xmlns="http://schemas.openxmlformats.org/spreadsheetml/2006/main" count="4382" uniqueCount="99">
  <si>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</si>
  <si>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</si>
  <si>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</si>
  <si>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</si>
  <si>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</si>
  <si>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</si>
  <si>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</si>
  <si>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</si>
  <si>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</si>
  <si>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</si>
  <si>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</si>
  <si>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</si>
  <si>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</si>
  <si>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</si>
  <si>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</si>
  <si>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</si>
  <si>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</si>
  <si>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</si>
  <si>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</si>
  <si>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2014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</si>
  <si>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</si>
  <si>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</si>
  <si>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</si>
  <si>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</si>
  <si>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</si>
  <si>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</si>
  <si>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</si>
  <si>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</si>
  <si>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</si>
  <si>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</si>
  <si>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</si>
  <si>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</si>
  <si>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mexico</t>
  </si>
  <si>
    <t>August</t>
  </si>
  <si>
    <t>September</t>
  </si>
  <si>
    <t>October</t>
  </si>
  <si>
    <t>2013</t>
  </si>
  <si>
    <t>United States of America</t>
  </si>
  <si>
    <t>Paseo</t>
  </si>
  <si>
    <t>February</t>
  </si>
  <si>
    <t>Small Business</t>
  </si>
  <si>
    <t>November</t>
  </si>
  <si>
    <t>Velo</t>
  </si>
  <si>
    <t>VTT</t>
  </si>
  <si>
    <t>April</t>
  </si>
  <si>
    <t>Amarilla</t>
  </si>
  <si>
    <t>Low</t>
  </si>
  <si>
    <t>May</t>
  </si>
  <si>
    <t>Medium</t>
  </si>
  <si>
    <t>High</t>
  </si>
  <si>
    <t>Segment</t>
  </si>
  <si>
    <t>Country</t>
  </si>
  <si>
    <t>Gross Sales Check</t>
  </si>
  <si>
    <t>Sales Check</t>
  </si>
  <si>
    <t>COGS Check</t>
  </si>
  <si>
    <t>Profit Check</t>
  </si>
  <si>
    <t>Row Labels</t>
  </si>
  <si>
    <t>Grand Total</t>
  </si>
  <si>
    <t>(blank)</t>
  </si>
  <si>
    <t>Sum of  Sales</t>
  </si>
  <si>
    <t>Total Revenue</t>
  </si>
  <si>
    <t>Total Expenses</t>
  </si>
  <si>
    <t>Total profit</t>
  </si>
  <si>
    <t>Amarilla Total</t>
  </si>
  <si>
    <t>Carretera Total</t>
  </si>
  <si>
    <t>Montana Total</t>
  </si>
  <si>
    <t>Paseo Total</t>
  </si>
  <si>
    <t>Velo Total</t>
  </si>
  <si>
    <t>VTT Total</t>
  </si>
  <si>
    <t>(blank) Total</t>
  </si>
  <si>
    <t>(All)</t>
  </si>
  <si>
    <t>Total Sales</t>
  </si>
  <si>
    <t>Canada Total</t>
  </si>
  <si>
    <t>France Total</t>
  </si>
  <si>
    <t>Germany Total</t>
  </si>
  <si>
    <t>Mexico Total</t>
  </si>
  <si>
    <t>United States of America Total</t>
  </si>
  <si>
    <t>Total COGS</t>
  </si>
  <si>
    <t>Total Profit</t>
  </si>
  <si>
    <t>Unique Segment</t>
  </si>
  <si>
    <t>Unique Country</t>
  </si>
  <si>
    <t>Unique Products</t>
  </si>
  <si>
    <t>Financial Dashboard</t>
  </si>
  <si>
    <t>Revenue</t>
  </si>
  <si>
    <t>Expenses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</si>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</sst>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(&quot;$&quot;* #,##0.00_);_(&quot;$&quot;* \(#,##0.00\);_(&quot;$&quot;* &quot;-&quot;??_);_(@_)"/>
    <numFmt numFmtId="165" formatCode="[$$]#,##0.00"/>
    <numFmt numFmtId="166" formatCode="d&quot;/&quot;m&quot;/&quot;yyyy"/>
    <numFmt numFmtId="167" formatCode="[$$-409]#,##0.00"/>
    <numFmt numFmtId="168" formatCode="_-[$$-409]* #,##0.00_ ;_-[$$-409]* \-#,##0.00\ ;_-[$$-409]* &quot;-&quot;??_ ;_-@_ "/>
    <numFmt numFmtId="169" formatCode="_-[$$-409]* #,##0_ ;_-[$$-409]* \-#,##0\ ;_-[$$-409]* &quot;-&quot;??_ ;_-@_ 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Times New Roman"/>
      <family val="1"/>
    </font>
    <font>
      <b/>
      <sz val="15"/>
      <color theme="3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26"/>
      <color theme="3"/>
      <name val="Arial"/>
      <family val="2"/>
      <scheme val="minor"/>
    </font>
    <font>
      <b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1"/>
      <color rgb="FF3F3F76"/>
      <name val="Arial"/>
      <family val="2"/>
      <scheme val="minor"/>
    </font>
    <font>
      <sz val="12"/>
      <color rgb="FF3F3F76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0" borderId="1" applyNumberFormat="0" applyFill="0" applyAlignment="0" applyProtection="0"/>
    <xf numFmtId="0" fontId="13" fillId="3" borderId="4" applyNumberFormat="0" applyAlignment="0" applyProtection="0"/>
  </cellStyleXfs>
  <cellXfs count="4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 applyAlignment="1">
      <alignment horizontal="left" wrapText="1"/>
    </xf>
    <xf numFmtId="0" fontId="3" fillId="0" borderId="0" xfId="0" applyFont="1"/>
    <xf numFmtId="0" fontId="4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left" wrapText="1"/>
    </xf>
    <xf numFmtId="165" fontId="4" fillId="2" borderId="0" xfId="0" applyNumberFormat="1" applyFont="1" applyFill="1" applyAlignment="1">
      <alignment horizontal="left" wrapText="1"/>
    </xf>
    <xf numFmtId="166" fontId="4" fillId="2" borderId="0" xfId="0" applyNumberFormat="1" applyFont="1" applyFill="1" applyAlignment="1">
      <alignment horizontal="left" wrapText="1"/>
    </xf>
    <xf numFmtId="1" fontId="4" fillId="2" borderId="0" xfId="0" applyNumberFormat="1" applyFont="1" applyFill="1" applyAlignment="1">
      <alignment horizontal="left" wrapText="1"/>
    </xf>
    <xf numFmtId="49" fontId="4" fillId="2" borderId="0" xfId="0" applyNumberFormat="1" applyFont="1" applyFill="1" applyAlignment="1">
      <alignment horizontal="left" wrapText="1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" fontId="5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9" fillId="0" borderId="0" xfId="0" applyFont="1"/>
    <xf numFmtId="167" fontId="9" fillId="0" borderId="0" xfId="0" applyNumberFormat="1" applyFont="1"/>
    <xf numFmtId="0" fontId="0" fillId="0" borderId="2" xfId="0" applyBorder="1"/>
    <xf numFmtId="0" fontId="12" fillId="0" borderId="3" xfId="0" applyFont="1" applyBorder="1" applyAlignment="1">
      <alignment horizontal="centerContinuous"/>
    </xf>
    <xf numFmtId="2" fontId="0" fillId="0" borderId="0" xfId="0" applyNumberFormat="1"/>
    <xf numFmtId="168" fontId="0" fillId="0" borderId="0" xfId="0" applyNumberFormat="1"/>
    <xf numFmtId="168" fontId="9" fillId="0" borderId="0" xfId="0" applyNumberFormat="1" applyFont="1"/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14" fillId="3" borderId="4" xfId="2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0" fillId="0" borderId="6" xfId="1" applyFont="1" applyBorder="1" applyAlignment="1" applyProtection="1">
      <alignment horizontal="center"/>
    </xf>
  </cellXfs>
  <cellStyles count="3">
    <cellStyle name="Heading 1" xfId="1" builtinId="16"/>
    <cellStyle name="Input" xfId="2" builtinId="20"/>
    <cellStyle name="Normal" xfId="0" builtinId="0"/>
  </cellStyles>
  <dxfs count="22"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6" formatCode="d&quot;/&quot;m&quot;/&quot;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5" formatCode="[$$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1" defaultTableStyle="TableStyleMedium2" defaultPivotStyle="PivotStyleLight16">
    <tableStyle name="Invisible" pivot="0" table="0" count="0" xr9:uid="{90CB208B-EF9E-4816-8256-35D994672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D-4F3C-8218-1299639CAB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D-4F3C-8218-1299639CAB1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5D-4F3C-8218-1299639CAB1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D-4F3C-8218-1299639CAB1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5D-4F3C-8218-1299639CAB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'Cleaned Data'!$W$21:$W$25</c:f>
              <c:strCache>
                <c:ptCount val="5"/>
                <c:pt idx="0">
                  <c:v> Canada </c:v>
                </c:pt>
                <c:pt idx="1">
                  <c:v> France </c:v>
                </c:pt>
                <c:pt idx="2">
                  <c:v> Germany </c:v>
                </c:pt>
                <c:pt idx="3">
                  <c:v> Mexico </c:v>
                </c:pt>
                <c:pt idx="4">
                  <c:v> United States of America </c:v>
                </c:pt>
              </c:strCache>
            </c:strRef>
          </c:cat>
          <c:val>
            <c:numRef>
              <c:f>'Cleaned Data'!$Y$21:$Y$25</c:f>
              <c:numCache>
                <c:formatCode>_-[$$-409]* #,##0_ ;_-[$$-409]* \-#,##0\ ;_-[$$-409]* "-"??_ ;_-@_ </c:formatCode>
                <c:ptCount val="5"/>
                <c:pt idx="0">
                  <c:v>21440186</c:v>
                </c:pt>
                <c:pt idx="1">
                  <c:v>20551371.5</c:v>
                </c:pt>
                <c:pt idx="2">
                  <c:v>19820317</c:v>
                </c:pt>
                <c:pt idx="3">
                  <c:v>18041829</c:v>
                </c:pt>
                <c:pt idx="4">
                  <c:v>22056069.5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5D-4F3C-8218-1299639CAB1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1A-4080-B58A-0C38CC7BF6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1A-4080-B58A-0C38CC7BF6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1A-4080-B58A-0C38CC7BF6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1A-4080-B58A-0C38CC7BF6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1A-4080-B58A-0C38CC7BF6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1A-4080-B58A-0C38CC7BF6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'Cleaned Data'!$W$30:$W$35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'Cleaned Data'!$Y$30:$Y$35</c:f>
              <c:numCache>
                <c:formatCode>_-[$$-409]* #,##0_ ;_-[$$-409]* \-#,##0\ ;_-[$$-409]* "-"??_ ;_-@_ </c:formatCode>
                <c:ptCount val="6"/>
                <c:pt idx="0">
                  <c:v>17747116.059999995</c:v>
                </c:pt>
                <c:pt idx="1">
                  <c:v>13815307.884999998</c:v>
                </c:pt>
                <c:pt idx="2">
                  <c:v>15390801.880000003</c:v>
                </c:pt>
                <c:pt idx="3">
                  <c:v>33092903.949999996</c:v>
                </c:pt>
                <c:pt idx="4">
                  <c:v>18250059.465000004</c:v>
                </c:pt>
                <c:pt idx="5">
                  <c:v>20479251.02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1A-4080-B58A-0C38CC7BF62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'Cleaned Data'!$AA$29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Data'!$W$30:$W$35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'Cleaned Data'!$AA$30:$AA$35</c:f>
              <c:numCache>
                <c:formatCode>_-[$$-409]* #,##0.00_ ;_-[$$-409]* \-#,##0.00\ ;_-[$$-409]* "-"??_ ;_-@_ 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18250059.465000004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5-4958-A4BC-9346BEF6D8E5}"/>
            </c:ext>
          </c:extLst>
        </c:ser>
        <c:ser>
          <c:idx val="1"/>
          <c:order val="1"/>
          <c:tx>
            <c:strRef>
              <c:f>'Cleaned Data'!$AB$29</c:f>
              <c:strCache>
                <c:ptCount val="1"/>
                <c:pt idx="0">
                  <c:v> $-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Data'!$W$30:$W$35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'Cleaned Data'!$AB$30:$AB$35</c:f>
              <c:numCache>
                <c:formatCode>_-[$$-409]* #,##0_ ;_-[$$-409]* \-#,##0\ ;_-[$$-409]* "-"??_ ;_-@_ </c:formatCode>
                <c:ptCount val="6"/>
                <c:pt idx="0">
                  <c:v>17747116.059999995</c:v>
                </c:pt>
                <c:pt idx="1">
                  <c:v>13815307.884999998</c:v>
                </c:pt>
                <c:pt idx="2">
                  <c:v>15390801.880000003</c:v>
                </c:pt>
                <c:pt idx="3">
                  <c:v>33092903.949999996</c:v>
                </c:pt>
                <c:pt idx="4">
                  <c:v>#N/A</c:v>
                </c:pt>
                <c:pt idx="5">
                  <c:v>20479251.02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5-4958-A4BC-9346BEF6D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0396992"/>
        <c:axId val="220398432"/>
      </c:barChart>
      <c:catAx>
        <c:axId val="22039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20398432"/>
        <c:crosses val="autoZero"/>
        <c:auto val="1"/>
        <c:lblAlgn val="ctr"/>
        <c:lblOffset val="100"/>
        <c:noMultiLvlLbl val="0"/>
      </c:catAx>
      <c:valAx>
        <c:axId val="22039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2039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'Cleaned Data'!$AA$11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Data'!$W$12:$W$16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'Cleaned Data'!$AA$12:$AA$16</c:f>
              <c:numCache>
                <c:formatCode>_-[$$-409]* #,##0.00_ ;_-[$$-409]* \-#,##0.00\ ;_-[$$-409]* "-"??_ ;_-@_ 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2381883.0749999993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4-4813-B020-22C3A655EB8F}"/>
            </c:ext>
          </c:extLst>
        </c:ser>
        <c:ser>
          <c:idx val="1"/>
          <c:order val="1"/>
          <c:tx>
            <c:strRef>
              <c:f>'Cleaned Data'!$AB$11</c:f>
              <c:strCache>
                <c:ptCount val="1"/>
                <c:pt idx="0">
                  <c:v> $-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Data'!$W$12:$W$16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'Cleaned Data'!$AB$12:$AB$16</c:f>
              <c:numCache>
                <c:formatCode>_-[$$-409]* #,##0_ ;_-[$$-409]* \-#,##0\ ;_-[$$-409]* "-"??_ ;_-@_ </c:formatCode>
                <c:ptCount val="5"/>
                <c:pt idx="0">
                  <c:v>1800593.6399999997</c:v>
                </c:pt>
                <c:pt idx="1">
                  <c:v>19611694.375</c:v>
                </c:pt>
                <c:pt idx="2">
                  <c:v>52498420.670000032</c:v>
                </c:pt>
                <c:pt idx="3">
                  <c:v>#N/A</c:v>
                </c:pt>
                <c:pt idx="4">
                  <c:v>42515518.5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44-4813-B020-22C3A655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4250671"/>
        <c:axId val="2074243951"/>
      </c:barChart>
      <c:catAx>
        <c:axId val="207425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74243951"/>
        <c:crosses val="autoZero"/>
        <c:auto val="1"/>
        <c:lblAlgn val="ctr"/>
        <c:lblOffset val="100"/>
        <c:noMultiLvlLbl val="0"/>
      </c:catAx>
      <c:valAx>
        <c:axId val="207424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7425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'Cleaned Data'!$AC$11</c:f>
              <c:strCache>
                <c:ptCount val="1"/>
                <c:pt idx="0">
                  <c:v> #N/A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Data'!$W$12:$W$16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'Cleaned Data'!$AC$12:$AC$16</c:f>
              <c:numCache>
                <c:formatCode>_-[$$-409]* #,##0_ ;_-[$$-409]* \-#,##0\ ;_-[$$-409]* "-"??_ ;_-@_ 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660103.07500000019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C0-4DA3-9FDB-308A76F33635}"/>
            </c:ext>
          </c:extLst>
        </c:ser>
        <c:ser>
          <c:idx val="1"/>
          <c:order val="1"/>
          <c:tx>
            <c:strRef>
              <c:f>'Cleaned Data'!$AD$11</c:f>
              <c:strCache>
                <c:ptCount val="1"/>
                <c:pt idx="0">
                  <c:v> $-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Data'!$W$12:$W$16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'Cleaned Data'!$AD$12:$AD$16</c:f>
              <c:numCache>
                <c:formatCode>_-[$$-409]* #,##0_ ;_-[$$-409]* \-#,##0\ ;_-[$$-409]* "-"??_ ;_-@_ </c:formatCode>
                <c:ptCount val="5"/>
                <c:pt idx="0">
                  <c:v>1302898.1400000001</c:v>
                </c:pt>
                <c:pt idx="1">
                  <c:v>-614545.625</c:v>
                </c:pt>
                <c:pt idx="2">
                  <c:v>11385253.169999996</c:v>
                </c:pt>
                <c:pt idx="3">
                  <c:v>#N/A</c:v>
                </c:pt>
                <c:pt idx="4">
                  <c:v>4146088.5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C0-4DA3-9FDB-308A76F33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4244431"/>
        <c:axId val="2074246351"/>
      </c:barChart>
      <c:catAx>
        <c:axId val="207424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74246351"/>
        <c:crosses val="autoZero"/>
        <c:auto val="1"/>
        <c:lblAlgn val="ctr"/>
        <c:lblOffset val="100"/>
        <c:noMultiLvlLbl val="0"/>
      </c:catAx>
      <c:valAx>
        <c:axId val="207424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207424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per Product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Amarilla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Data'!$AE$30:$AP$30</c:f>
              <c:numCache>
                <c:formatCode>_-[$$-409]* #,##0.00_ ;_-[$$-409]* \-#,##0.00\ ;_-[$$-409]* "-"??_ ;_-@_ </c:formatCode>
                <c:ptCount val="12"/>
                <c:pt idx="0">
                  <c:v>-35162.550000000003</c:v>
                </c:pt>
                <c:pt idx="1">
                  <c:v>623275</c:v>
                </c:pt>
                <c:pt idx="2">
                  <c:v>139179</c:v>
                </c:pt>
                <c:pt idx="3">
                  <c:v>66134.399999999994</c:v>
                </c:pt>
                <c:pt idx="4">
                  <c:v>-32255.5</c:v>
                </c:pt>
                <c:pt idx="5">
                  <c:v>126849.03</c:v>
                </c:pt>
                <c:pt idx="6">
                  <c:v>26787.539999999997</c:v>
                </c:pt>
                <c:pt idx="7">
                  <c:v>106916.4</c:v>
                </c:pt>
                <c:pt idx="8">
                  <c:v>635721.23</c:v>
                </c:pt>
                <c:pt idx="9">
                  <c:v>682620.89</c:v>
                </c:pt>
                <c:pt idx="10">
                  <c:v>75846.75</c:v>
                </c:pt>
                <c:pt idx="11">
                  <c:v>398191.87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4-451A-A483-12A78D196C4D}"/>
            </c:ext>
          </c:extLst>
        </c:ser>
        <c:ser>
          <c:idx val="1"/>
          <c:order val="1"/>
          <c:tx>
            <c:v>Carretera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Data'!$AE$31:$AP$31</c:f>
              <c:numCache>
                <c:formatCode>_-[$$-409]* #,##0.00_ ;_-[$$-409]* \-#,##0.00\ ;_-[$$-409]* "-"??_ ;_-@_ </c:formatCode>
                <c:ptCount val="12"/>
                <c:pt idx="0">
                  <c:v>58392.399999999994</c:v>
                </c:pt>
                <c:pt idx="1">
                  <c:v>62347.92</c:v>
                </c:pt>
                <c:pt idx="2">
                  <c:v>381527</c:v>
                </c:pt>
                <c:pt idx="3">
                  <c:v>24140.175000000003</c:v>
                </c:pt>
                <c:pt idx="4">
                  <c:v>39864.6</c:v>
                </c:pt>
                <c:pt idx="5">
                  <c:v>190785.75</c:v>
                </c:pt>
                <c:pt idx="6">
                  <c:v>60198</c:v>
                </c:pt>
                <c:pt idx="7">
                  <c:v>-46515.31</c:v>
                </c:pt>
                <c:pt idx="8">
                  <c:v>53872.32</c:v>
                </c:pt>
                <c:pt idx="9">
                  <c:v>315991.71999999997</c:v>
                </c:pt>
                <c:pt idx="10">
                  <c:v>49675.270000000004</c:v>
                </c:pt>
                <c:pt idx="11">
                  <c:v>636525.04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D4-451A-A483-12A78D196C4D}"/>
            </c:ext>
          </c:extLst>
        </c:ser>
        <c:ser>
          <c:idx val="2"/>
          <c:order val="2"/>
          <c:tx>
            <c:v>Montana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Data'!$AE$32:$AP$32</c:f>
              <c:numCache>
                <c:formatCode>_-[$$-409]* #,##0.00_ ;_-[$$-409]* \-#,##0.00\ ;_-[$$-409]* "-"??_ ;_-@_ </c:formatCode>
                <c:ptCount val="12"/>
                <c:pt idx="0">
                  <c:v>293968.40000000002</c:v>
                </c:pt>
                <c:pt idx="1">
                  <c:v>7220.82</c:v>
                </c:pt>
                <c:pt idx="2">
                  <c:v>35667.9</c:v>
                </c:pt>
                <c:pt idx="3">
                  <c:v>337205.5</c:v>
                </c:pt>
                <c:pt idx="4">
                  <c:v>353733.16000000003</c:v>
                </c:pt>
                <c:pt idx="5">
                  <c:v>101640.32000000001</c:v>
                </c:pt>
                <c:pt idx="6">
                  <c:v>44378.649999999994</c:v>
                </c:pt>
                <c:pt idx="7">
                  <c:v>162685.9</c:v>
                </c:pt>
                <c:pt idx="8">
                  <c:v>364726.62</c:v>
                </c:pt>
                <c:pt idx="9">
                  <c:v>266049.36</c:v>
                </c:pt>
                <c:pt idx="10">
                  <c:v>55395.429999999993</c:v>
                </c:pt>
                <c:pt idx="11">
                  <c:v>78177.820000000007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D4-451A-A483-12A78D196C4D}"/>
            </c:ext>
          </c:extLst>
        </c:ser>
        <c:ser>
          <c:idx val="3"/>
          <c:order val="3"/>
          <c:tx>
            <c:v>Paseo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Data'!$AE$33:$AP$33</c:f>
              <c:numCache>
                <c:formatCode>_-[$$-409]* #,##0.00_ ;_-[$$-409]* \-#,##0.00\ ;_-[$$-409]* "-"??_ ;_-@_ </c:formatCode>
                <c:ptCount val="12"/>
                <c:pt idx="0">
                  <c:v>391609.33499999996</c:v>
                </c:pt>
                <c:pt idx="1">
                  <c:v>91362.4</c:v>
                </c:pt>
                <c:pt idx="2">
                  <c:v>47876.049999999996</c:v>
                </c:pt>
                <c:pt idx="3">
                  <c:v>160125.29499999998</c:v>
                </c:pt>
                <c:pt idx="4">
                  <c:v>403172.83</c:v>
                </c:pt>
                <c:pt idx="5">
                  <c:v>622671.81000000006</c:v>
                </c:pt>
                <c:pt idx="6">
                  <c:v>433175.49</c:v>
                </c:pt>
                <c:pt idx="7">
                  <c:v>64795.979999999996</c:v>
                </c:pt>
                <c:pt idx="8">
                  <c:v>222557.12</c:v>
                </c:pt>
                <c:pt idx="9">
                  <c:v>323605.99000000005</c:v>
                </c:pt>
                <c:pt idx="10">
                  <c:v>1106605.22</c:v>
                </c:pt>
                <c:pt idx="11">
                  <c:v>929880.43000000017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D4-451A-A483-12A78D196C4D}"/>
            </c:ext>
          </c:extLst>
        </c:ser>
        <c:ser>
          <c:idx val="4"/>
          <c:order val="4"/>
          <c:tx>
            <c:v>Velo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Data'!$AE$34:$AP$34</c:f>
              <c:numCache>
                <c:formatCode>_-[$$-409]* #,##0.00_ ;_-[$$-409]* \-#,##0.00\ ;_-[$$-409]* "-"??_ ;_-@_ </c:formatCode>
                <c:ptCount val="12"/>
                <c:pt idx="0">
                  <c:v>33366.275000000001</c:v>
                </c:pt>
                <c:pt idx="1">
                  <c:v>-20943.75</c:v>
                </c:pt>
                <c:pt idx="2">
                  <c:v>55917.36</c:v>
                </c:pt>
                <c:pt idx="3">
                  <c:v>89802.3</c:v>
                </c:pt>
                <c:pt idx="4">
                  <c:v>23387.31</c:v>
                </c:pt>
                <c:pt idx="5">
                  <c:v>385862.35000000009</c:v>
                </c:pt>
                <c:pt idx="6">
                  <c:v>333606</c:v>
                </c:pt>
                <c:pt idx="7">
                  <c:v>71311.450000000012</c:v>
                </c:pt>
                <c:pt idx="8">
                  <c:v>11556.899999999998</c:v>
                </c:pt>
                <c:pt idx="9">
                  <c:v>1079709.31</c:v>
                </c:pt>
                <c:pt idx="10">
                  <c:v>85740.28</c:v>
                </c:pt>
                <c:pt idx="11">
                  <c:v>156676.68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D4-451A-A483-12A78D196C4D}"/>
            </c:ext>
          </c:extLst>
        </c:ser>
        <c:ser>
          <c:idx val="5"/>
          <c:order val="5"/>
          <c:tx>
            <c:v>VTT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'Cleaned Data'!$AE$28:$AP$28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'Cleaned Data'!$AE$35:$AP$35</c:f>
              <c:numCache>
                <c:formatCode>_-[$$-409]* #,##0.00_ ;_-[$$-409]* \-#,##0.00\ ;_-[$$-409]* "-"??_ ;_-@_ </c:formatCode>
                <c:ptCount val="12"/>
                <c:pt idx="0">
                  <c:v>71854.820000000007</c:v>
                </c:pt>
                <c:pt idx="1">
                  <c:v>385285</c:v>
                </c:pt>
                <c:pt idx="2">
                  <c:v>9699.5600000000013</c:v>
                </c:pt>
                <c:pt idx="3">
                  <c:v>252576.90000000002</c:v>
                </c:pt>
                <c:pt idx="4">
                  <c:v>40737.660000000003</c:v>
                </c:pt>
                <c:pt idx="5">
                  <c:v>21149.559999999998</c:v>
                </c:pt>
                <c:pt idx="6">
                  <c:v>25719.999999999996</c:v>
                </c:pt>
                <c:pt idx="7">
                  <c:v>431872</c:v>
                </c:pt>
                <c:pt idx="8">
                  <c:v>498301.08</c:v>
                </c:pt>
                <c:pt idx="9">
                  <c:v>771803.75</c:v>
                </c:pt>
                <c:pt idx="10">
                  <c:v>-3160.4499999999971</c:v>
                </c:pt>
                <c:pt idx="11">
                  <c:v>517878.14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D4-451A-A483-12A78D196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835823"/>
        <c:axId val="500837263"/>
      </c:barChart>
      <c:catAx>
        <c:axId val="50083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837263"/>
        <c:crosses val="autoZero"/>
        <c:auto val="1"/>
        <c:lblAlgn val="ctr"/>
        <c:lblOffset val="100"/>
        <c:noMultiLvlLbl val="0"/>
      </c:catAx>
      <c:valAx>
        <c:axId val="50083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#,##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83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strDim type="colorStr">
        <cx:f>_xlchart.v5.1</cx:f>
      </cx:str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Revenue</a:t>
          </a:r>
        </a:p>
      </cx:txPr>
    </cx:title>
    <cx:plotArea>
      <cx:plotAreaRegion>
        <cx:series layoutId="regionMap" uniqueId="{09A321B7-0964-4139-B1C1-E2E7FF6C19FC}">
          <cx:tx>
            <cx:txData>
              <cx:f>_xlchart.v5.0</cx:f>
              <cx:v> #N/A 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7Hppb9xItuVfMfx56GKsjGh0PWBI5qJMSZYlL+X6QsiyzD2CsTDI4K9/V6VyvbK7uqoH6ME8YJ4N
SHYymYy4y7nnnMi/P6x/exge7+2LdRyU+9vD+uPLxvvpbz/84B6ax/HevRrbB6ud/uJfPejxB/3l
S/vw+MNne7+0qv4Bp4j+8NDcW/+4vvyPv8On1Y/6Uj/c+1arN/OjjbePbh68+5Nrf3jpxYOelX+6
vYZP+vHli+Je3X++f/HyxaPyrY9v4/T448tv3vTyxQ//8fcf/ukS/vAxz6v7w0v/sIK9vVcPj3+5
gm8X8A8bfzFAbPz8GVZP+SuOqUglzl6+GLSqf30dv6JMkIyLTP765+uur+9HuO95IV9f+6NI/LKh
+8+f7aNzL379/V/3fRO1/3q5dbp4Dnqhn5a3v/2jiP5DiGGH/xeDfni0472K/8aoM/QqlUiKjKfP
0f02+Ch9RUQq0kyI9Jc/6Gugn4P/64K+vvivR/+3G78L/2+vfx//cvffIP5Xj2v7oP+N4cfklSSE
SZKxb4o+QSl+xVLJn/5+je5zyJ/X8PW1fz3iX+/7LuBfX/4+3lc//TeI9zvV+sfPL+78vX90L/SX
F/97fLTtw18D378OO0RCnAnLKMmeK5x8mwgpX6VIEE4kfW4Q+jX0z+n4ZolfL/3rWfnu9u+S893V
73P07u7/fY7+Gn6fBtG/no+/GANU/s8Y+Nqyfz77//WQfwUhKPPnEhfftsD/YBFQru9a8d8V+6/w
kzKA+d+xnuRX3KEoZb8N5ueH/g/uPFHg34jCvysT/58xoX/OUn8j6eW9v9/9oi/+SLv84dWvSP/d
xT+TKc/5u/j840vEoQd+GxZPH/HrfX9EfH674fHe+R9fJoK/yjAinAuBCaYYyZcvlsdfLiEkXgHB
Am3BGRKMUeC4Slvf/PiS4FcZ4jTNsoyJTMgUVuD0/HQJ0VeMEMolTlNEKM6y3yTdjR5irdVvgfr1
/y/UPN7oVnn340uA0On5XU8LZWlGMCE8TTlHFONUAIuYHu5vQTXCm9H/siSgVqnGXDWLbLPSaBzR
656aHj8ktsI8HxKS0bPPMEv21WC77f3vYvUHC0DA1L9dAeyb0CzjIKck8BnY6e9X0C7t0PR+Cpfa
GYNLHCyXd7QmaL6ITDbTaY0Es5vK2tUledetnJ6GkXg9FjWy9bbk3I0VafK/WBfwq2/XBeIOM5Gy
LOV/sC4M5MyjZUCXePGDK4XmbV3YViyh6Lu+DnnTbZZfu5VQt+/HVTalIGNs88GFtrsxse+XgtIm
yU5Muxk964jn6fhHcQMi/s36pGSMYQzDkXGEoVi+jVtPBoonwqbLlrfbXKY6JfFMpkTcJGs6Tl/W
ftr8GfWEuX3Atl3ylWZKfIp9M9uylszeyh6LcK6xH7f9wIJsbxYVWnbzF5FMv10pjGkJWg2KViLE
4ed3GUY6IpqsGJ23dB3Wi6D8VF2YQWxrXpvV413DR/WodTO/6Xvbx7JbjGNHQ1ffnv98LU+P+l25
o5QIxJgQIoPSf/rHt0FTbVOtA0fLGVdZ8IVBoxuulmUjLN/6uZs+ttz4pv6LXEGLf//UDLbN0wzG
KRb4KUC/azK16YSrLvqzThEL5bxZI3PG+zQtRr8x83ZjtkvzRNF2PWg8wusx6UR4lv7/tGS+qxjY
vGRUCkgBtBll31fMqKgKTi3mnK4dTk6GBD5f0LFbt9xMutWXfx7rpwL8NtaQdoagOiWmIOWfovK7
XZM4DU1jpvGMre77WMyTpsbkRqpmPfz5owAov3kUAzyEHhASQ2KfoPHbR5mq5qKmeD31XRLncnoO
IWo4OY+ZS8Z3Vo10u4heM3r8P3w0pTQTmEI8MSyDPgX9d7tMOB2IjM6ceIK69SD4uJS4nzB/rdsN
Npp0sbI7U8+J/Yuq+j6djFKewQTgWEL7Y/5dVSVprJ0lajq52qC0MH6ETn+Go4YvUEl/vlHE8HeQ
iGCGIYQkXOFUpgg9peF3e3XttFY6mcLB6STqXZ24+MWTLYYjqSVlO+hrrYpOjlthZcd33RDoeRyy
iu2qycTXJPM2Dz2VF3GKQ5kZyvOx1eJc2RbvFqyWwvqV55P14TTQkXwwki9Hkyb8dpG8LVar0I7M
/nplVXMXqmyZaD7Iyshkb9q17ekpTbbVJ49hGFzhrJm/SF/ZT9Pswr5O0HDRkI1dQzl8GucpObC0
91donUQxsdQWElfoOGxiZDk2WJxtj/xBbFK8TVYmXrdaqmKsNc3XSWf7tJnGS7tqU7ZJujV5p4Ye
goJVAUP1HeHI3jYZ7vMYxn6vZ9aduNL1QVXju2XqtzdhweuOb9qWAc3VwUvHj7XTzf00+y+Z33ia
L7Q3hVz6La+WZCtH7vuDlCstDLNBHiAMJFcNna69gEigpENNPk3o6Eln8oWl0/sKLeMO87UXuZ2U
vbf9jA9VZNlesUq/rY0Tuy2tVAnjGX0SC45NHo2Nu6jreEVZf+MIz94w4efcc4/eCNX0t0Gn4Uvo
2FqIjkl1khkReR/Zot4QgmiewUpCjuqYuoIpnjb5LAT5mVWo1gVYfuYS68hO6+S3gjWVP7DI5WHm
0103KnLSDV93gBZLnmlTFU0Db1Oz82bHE0mSM67ddtl14/y2En3zsQtqqEqAh+517yO/Q6Iir5O6
Ce9HirZcN0HuzNwnZ8Npkq+tiLKIkiKbm1GgQzCm2SXD6HVu+5TyUobYPfQrO2PkBsdLkaV1J/dZ
Yjo23pk6geK6XunK5pOu4gNDEytW7lA+dNFdJKpez0HS7KewJO2aN3bsjk2SzHXu28wfdWrf4zod
PpPI0MUk3HLoiOnzhg/h2mRJm09Lt0+zvi3m1FzNcfU1JJWpd5FubblJyFCgW7YfcIuLkU39vpuz
PsfYhcIucbuilR5LwOSwQxhXYz6x5i6z6LLDbChipj9zo6t8meoLNMXxDrHmQ0S9y3vR+X1myZJH
tKYfUSsOgY2k8PU8XcZ6Tgvazq8rHZYD1tu6I0PfHdd6DbsW932BkipC1VGx7ANKXLGEbrtefCYP
GHfTEY+TvlEkuju+VeN1a9r6pq3qeNnVxOysWedzMvFkLlwWGCm2xc4m9xJBX044hHrHsrGyeRaH
KRRV06yPZGoxK/Tcy7xF63CFGt/1Z9Esw/BT01dD8rENcazgQ8TChjzKrGuuJjmp7jOqOvTFQObw
+00Re6uiYrxclPH+WnSY8w8ys2313k4wzse83dquPQWe4v6L0CHMRYKj43cceMZnK4bRAh2c7XYT
qKjXA26FS0tSOzTsn4mZSvishpwLH+jF2lBYlYsd2a1L2qdtkawLbQvhgm33MQlzAxyzAVbn5nkd
9rLTuLlY3FCJQscRPiGQpLF5Etv+qkE1zYqwTrO4rFW60cKtqu1PLEIIVKH7VdvLFQ00XGeAxJTu
jBYD0GZkAVfez02/9vlY4SzNVTrLrSDDWLsdBRzlhc70Qi/ZNLD+ykhtthuaGpiwOFm26nGL0B9X
49TTe2yBOJ6m6LZ3SkKJ1UWHLNBjzmuYSplpK/bTahDExgnAjsIlgz9tWE+kLknFU0DcaSPB6TFf
4zZs1Z4gn4XbcTR1f5obPm03Xq2Cvx250MMOEbnIuYDqDCw3i5hEDomtsICWppt6VNvQjKXBlOkz
dq1tLlIZprorxkS0C99vKWSo2WWqldbu24yrK+4XTPbKGXJLQAx17aVJVaS8SAZjuvEKDW7o6zOb
RyKzwixrAOwClE8LEcmSQnJnZdSe4lSqQ5vq4KD3gyDpTom0W8tg+n7i+dZsDqsS9Wn2WY6daMZc
o5h1db4GH5Nd1rmQHVhthr1umzrrShpoPx8YJ4vIE9IIfckG1NcnuWaUvperWOzjqBZISyLSKbgS
eFcH03KBH+sB5GcnzK7Wvu0usVL9/LNfFtUC+Ol0EE/jqdL0kY6pn0hOtop5UnagiuovwD7s9GYD
brpdAEhSd1tXAJiFUkDbj7qZ6vbd5LHj18HFDSLVIEOqj8pGBZBVzWNb3RqM0khzx81As3wBUUVV
PsTGdF9aoC1W5c2ggkmKsaJG+1K7iIElRrXO3dvEyOZDVndol7TVmg9CmnBYXW8uajtUrphNRa89
YevPTLnqHYpBnibV8GJp0VSKAfH3QMs/GFe3F7A9tV8UaKBckoXneujPnFbLsDdzGqt8GrW/kfN6
b4Jv8sHS9lCJTlwlfqyKhUaoMzy5C75WyV2qK3XY8ASzZaW24DTT8Mg1fTMBrpTSyex1mwVSyFby
Es0NKxtjUG4zwVleyWzemS3ofZ8weYo4mXeTrDdS8BWARei1L7eQ+uGWiXooRbLNOE9Aiq6lkd1w
aoQYSD4zo68yVg/9hdxoeoG3UB3bsUdHgkKz68al2rfN8h7Fsc1yLmtXSMVNno6UncNq44l2zJzx
uCw55GQ4BwVVzTzEupk0F7lSE/uE62k4kK5i+bDOW+7GWV14JcwbvaE1F0THC7u1bqdc90i30d6a
mqncoWwu9VbNBVp1c6s7+DiH6uwdG2YkCkXFdGlTpUgemyl73S1WAksgrIaBt6FCWo9CwZI5vNuW
yY671usVZl4gTSxI1oZ0Z/2CvsgqEZddpOQ9rkAM54PSQ+GmxKS5TLt2P7fOhxy0lTW7pqnY+x7h
yPaZrEfxkVpZd9dhiZ3LBYAvqE7mOqCArmlKxYTC+aSEBTKEZ9vmG9ADk3fDPN21MKxPdd3iT6TW
1bknC77A66BDEWQdDmQSSOaC4XjsfR2T0mrZzXkX7Hxaa7980N7qG88sECrYvbj1RiOY+Tzr36qx
02sZ64A/tJiId23WrafGOn3r24pcNE/CvqRxdRepWcFqsNa1u60Pa1+0LaP7lE8T38Ww+KqYaV99
9nOU7xlqjSj4PPk0n5MI94HBI1Vuk9Wo3IhG58Pc+SN8sKhzE9J2KJ2nc7GumUf72c71aZRE5hMh
MLdCF2VT4Na2c0Hnab6MrbU/B9H2d2hYqyqXZt4+EFJzGCjT0O0zvUpyLXySuhylo1mKweruivXQ
9ichonvnQfC/AUAfGnjD0L22azUc/bxM5bqmQ9y7JSztru4M6fJkCENBY8rnvRzjelUTXrtjJ5tl
gfjGZMzl2rMkr2I3nHGskx1qtvV+DFm2W22L7sLsZBHIpoqmZ/Xe2ZUdbFXrvavG9m2vhnuke3qE
DbJQaJBYHyC0hpVxm1yJdYuyMt0k3ye4iYe6cepsQDcdCJ/r0pCMmHy1QxOuJfDDG9OmyzveZosC
OK6WdytR/iQ601/2cz9eTWq8Skz0D4vx1RUfjHiNQ+P36RrZkeqKjzlZMnuIbX0SUnTgMfUUF7Lv
7OWWdlBiDjvQVKlPjhMf7Wumt+RegFBZiyHZtgdoVjyWKeHq49DG6Z5RtRzoLD5jBQQTtjOLeZds
hM5AVxYQV63sjrQFOTZakZgStfWjER0/JQv0hVUtOnRu2A4xIAv6Srkr7Ae7Q2z6NPt+EftVsL5M
WEB3HFRwGcaxOYImn3Yqske2Jk2J3Hius7nem6WSb9IKp289aIBTCiy2wFYu136pabEJjfOKb37X
hi77ibnKXSddANRJfHPQtMd5RqfsgqVhOozUsR0a27QchDdFQs0lEggD+3GmMOviCq8x3Nrz4aSX
CnrEKPSRLl26n2idXgyKpoVvh7YIwh2rihNgY2GSZE8YMKoNFrQX7ViVW9o/WJI1RTckchdCMgLR
8fGoeDWUkc8gR5O+3o2y9uawIrI8xIW+m6jtT73j9Yl1us6BZd3ygWRfQGPpuwA68roD5eF2kcde
7RaRLLcVBYJcCjdPr7FLVXYVR+iuPMG1ODfjmrZtnlnB5jxhnpE80ZHftIolbxnIK3EQoWq7Y6ey
LuST8NXPwH1QKbzc6jzy8TYlKf4pWuMOup24z0XdgyhDqH8v1oGUng227FXFbtOeLeCNyeGi1fjj
vITpdmlW4FGmCjdqMsspbrIGzM7QueLRFxXwhLsqFaHo9KjKdkVA6RgRHwy3onBkSF63HX7feYSP
vIlgAqZDw0slh6s5BQwT1mdn01BYRJjGB4Ayl9dNsn7Q8xT6gi7ZcLEpwOvogQUVivNkN4iwXq82
i5fQ20NOApWXq2n4qav6TyCNuzc9yJBiTQx+o6iHWocJdVwV5vs6rYGUQZ00YECY/mLUa7eLeGjv
OjmFawr0fzqGNOIiFdn4MzXJ9NNkjLmmqSAFmkZzHFqT3INxCiC+DWoPFZ31R4GTbQ+W9RaLmlTo
i12oL7YsG3YTpfVuAB9r56RteY56S3KAnMyBygNk3FGtAhRjMxau1x8ab/sb3A/2lnPSFw0JIBWT
mKpcJf2VbIGbpWpxx2kKn1vaW18E47g+ONWSfMr66ect62ieshYEqoK5DfW3zmYHbPiewceORRtb
lHcpukFO61P1NGtTg92ZUCOu1oDpNdiK5I0LuFP5Nmb4GJrqPKqamkJvQ1aAqmlIvnaIHHybLOuO
AQG8azqhXs8EtfcSvnoGG9rSLw0YGsDsK5CryzrVJRh11R1NfXqtecC4WIETXiqK/d62U0gLhBQ/
TVWa7dwml0NNk4uQTiivhyTd15NjY+482mgOEt0/zuCVP6nJUKo16MOg6ZZvtOM/uz7F9xt4MS7P
ZsAx4PsQMOGyvQXKuoMAPA5UfpjqPin6kcpbuqFph5aszWM1Dke0GFQg07vDYmx3UVNrirpe15hb
h+JlMmCEgEcz9iHFxr9ZQxbAEmEMlpCdQdKyd4mN6z13Tu3BAR7pbiV2AxWVTR/Heok3wkQW8iQZ
2ZpLt22sBLtxzqPvh5+HbVjcxxihy4EdybBHqoeNKavpgxzr9RGGZShaSOylC0lXEi1TkbMl0ruZ
tiTkmUj15ZBkCyAmnsNUEFEvZatD357BMqrqy4qLqnQ9OEef0qWesiMBsJtLkF3sA2YwwYae2KVB
IF5komTeIe7N5QyFPfsPK0dhMTxvacDEtIVHwk8jKdfWNesK1HBdriJq0IcuYJmnE/1gYdJepbYf
H8ErAcox1UmgN71HZtVViYXu9VRwAms7hV80jG3AGbhWvQEt2QQ/0AM4MJ7nfFsljIYMaNLZ4Bau
4mma1JXphTX5Fit4JbqmUgnwRrYZ6LA0s2HIrU7l9TZn7VYqE2h4W0tPrwafKH41LTblP8+K4P5q
W5ZY7So+iKzM2tSrgxpEAh24GQF3RTOAidi0ppeX0kDCbyMmK5xMqXTsICewMNAI7UQaeph+kc8A
3NX6kDSy9z6vKmaqd7bnjuwRHAS4vVhqMT620vntNtvSAUy9aRMgMXs+RXvY5tE2Z7HVW3eu6Ray
G5J4bIuRNC047DriBn5RZCJIqLQWBsBwHdOsvhCxnbsjfJ0uux4YAR2/daxqf970SMDSrDYQj3Mk
LmtyjV0mTr5L8PoaEwfCv89Sgs9mQmsP2Do0yYjz6DTYE5OpMchfWZHxZtmSKd3rjDpwQXrg0hdm
HuJ4FkkN1ncql4weZ0AaONsIVb1+YHWnBC1QUE7v4JigogeBPPYHoKZgFtT9mqKL2AoQDHAq5GWd
UxbHUwr2wlzSTNL+alGr7r4krZ1ABAVg6BcTUgbttznlSZeDx+zjlw0Ju+k8qzfBv2SMdLor1tlB
PSHUPB2ZaQ2BJ4mFn5UMPNyydMCgSz3f4GSPV9S1l0OTmu48IgLPVhlQ258AjDt8A1yos8CQkXmD
9YDu+4ZwZvIR1JoFDU/sumtrkMbQOROckFRPXCblcWdaH56MXcvmKicy4V+MS1B4u/SSQOqGIFL4
lTH+VCwsUsZzz5AG8jRmFaiRqarHvKmAYr51qKrBHl6jmPJsW7oTdk1G97bqAKSQ9Rt5M9eb1ntT
TVjtgSbHbkdXrFie1HxTN13XwT4bp3swFjfcNeo0tDX6qeoyH9fc1QtrgMfBKVnBoTSOMAIXebkB
1U12RMDZ7pXaHDU5DP4Nv2moS5p8aS0ckFYjBzEYhdz3/Tz6vUk32DWYHfKM7LyKnA7hyTnra0gm
FxipXeWBEexbwpcRDsc6VZWLQ31TLGYCbgXAt5qTChTuolnIBHA+OHM7uUVs4sSqWTUXwHhC2HbP
p6L0l7Raslp0h4dZjoUJGTcXlWWpKWKfhO0ycQMPuR4nH/ZxHgXeyS0s6npxxg1lt87JGYorkdez
pfpigyfaW9qhfrqXDiVJGTPeH8DI7qYTSE0cz3AGN2f7zgqujgOex/S26XVUJQAh20qZpKG7Nhtn
EmwF5NTVSpUsmRunar8B2QcOq+Drl5cgjEybi7Rfx90E/nF3Yh63YO5SaT8EOaoqTzMOVQs2jZdF
v27aPdCup0OJaDCf4szCTT1Cio4RI+s+S0loD6RUQ7rn2o6xhK+A4g/ZMEK/6WkCMYW3evpMINX3
4BH15OjlquOer1LoEre6ImUEYKh2Tx0GEC1A1B8H9VQavhvip+fm9BZBjYrUSnNM/ZY1fW6xW7aj
CmiIZcMxGIPjrDd3wt3Ilv0ARJHvvQUnEQ6FJoV3fee6Mwq1mvOWEK/KJq3XeOIR2/o1SSttzl2i
hjQHKjp78FIb3YGu9C0SAZVq2cB/5Dprdx0UbrbPvOznotZJdw5RmvoiS9H0JXPp0nwhmqENnGdc
8Q4CR8HZMQkm2QkORcbxJ2pn6PkWGzjF6+3Yg3Fa6wGO5oqNwOZuMA6QgimjQ3/A21gfFmxxXboh
eLHlY92b4cB8puMJFDscD+cYELf70oG3059gDPD+igXR6VjC10FXu4fjX3DWEzZxtZ86Gd+bqOIl
jj0cisNBhAX8lAQBeq29At7d2cXURS8zPp7Y1qVm72mbxCX3k8bV+zZrmDnIhIkEgVEOTBtweqyW
1wMFT+y1XNtG70UnoSKw9y05rEOA86yGrfPsisH1CexhGpN+zPtWD8PJjSLJyiUV3XHDsmVH1Ay+
uwC5Id9RqmmTQwdPsaxF6qFfO22bctyc+ZSGFmS3dy1iewSW2E/WiGopad8NuHieEc9HpevYDN1O
tx26Yy3X9RUEiek3msYKLAs4TPXvp9h4fv2MmJnBPXoXbKq7/YrSlhURlAXZ8oSS0BwSN0PiZCbg
4Jc2FD0hcKqaI97WrbvAkMqLKTS0K+JMvPvMLa58GWDiAfrwwfJDBB72rqdW0DJVg/s4oSwNuxDF
puYi09OCfdGsMwemDElOgbPVpkuOKvNQFihWwIkTNOvpZqFwfAHOp1+TQ6raVb5OwPms8lbXs/h5
YIINV3Tt+QPYDCZeusRTWnYwFsNbYEQs3NbAfLebCgcS3mb1bKB9Vx0uaJfwcDmoOt1uLRFwkcNX
i2awQaCS2osqsQ196BSPKdq3KQzJM9m2aB5hngw9DJS0HdshB/96S64dnOdPh6Ub0vTIqHsyhJMZ
UyZLkNDVuhRNqA1/qEZb97mgdaMvhWWjbp5gCm1lkgq9NeV/UnMm23HjWtZ+lX9WI+RiA7CZ/AM2
0SrU27I94ZLcgA1AgCBBkHz62mH73kxn1c2sW7Na9pItWxIj2ADn7P3to5aAVF7hpzAU3Lkf1Krn
jCXKrVDnQzmX0Yyd/pORM3NF5aIrxANzIIVF0KTgUDIfsjnqYRPX/fw0GjHrBzQTa7OHH8uSm1hY
R/O2DaQ86Eq2Hzuz+i1uUZuYq4a9wOU49HJI/FvoT3Io0elN4YnDNIXYblrYHj9rJObZEFXXyiN6
GJuux9YFKiOe8BRLud1yr5u/+M2KFYBEfk2mPEFRqT8ZFkwUWoCbxYW3RC9PidYNLxpucZ/1SY+L
5rUpU0dIF1ofCCHc5IItnX3aPNQ0B0+g6znMW0zew2gaD855q87p1PbtTTWzeVU5j+Z1AbpD+Nc4
hvf5ip6V9B94HHhvMQna4bO3+in6QLfUUTxlbqgX1ADwLGuvyyYZ8Ld0Hl39waXLUL2ytcK9UUHe
TL/BYFmGwzrV1Xw0a9sU4Ua6DRp2DSviHPZd2F1GjkK+rOZo9J5W6Fk649cTewjHhkw3vYSCcluB
xdC7TU5B98Lg82Oh78TMVObXdTSKXZjQgMI+RNH1pa6baE4yVakkyvt1gKUo2hEd1ejXHOdV3ocD
kCf4k1s671e8ZNdkNuza7UFXsKXPqpmi8U321qwAq7hrwOzAhbJnowOtDgaMnX81WZrtZjNTENxq
KOV9RmIxr2umHNqzKtuImtYPiomhgTrSM3eRw9TTx9nH5niQxsfaPKBD7y5t6qLtNM+iBw+kvSmJ
l5x069gcm7FS6X1bxTS+TbapCmC1oGKJIIpo//rUTyFZz+gZrC09H5rIS8xIk5aQgaUdS9Eqbwxy
65iBVii4rIbCTpBeDJRTFXFRSjAVRN+FZJ789EJU2NRt1ggUurbccNim/xvY7U8U4LV9ZwFqf8po
EKUgWn4FOxhqahPNZtnPSkbh00TXdHzpW6q716VmMO1SH477/SZwhT6kIsX28x0u+Qlz3v+RS/ys
0Kk0vP6ZNvvnp///WUn8/h5T+v0fr4T+759d/pFy+8uv2n9VVzJz/PMXXV/NP3/W74GoK9D5z3TU
nwDRX5Nn/85//s/QUuYBVfrXaOmt+n/IVf3HiDha/+UfIY4f4Ca+7wdhGrLfwGIHCQCbNAgS5oN5
+wGYhvQ3PDCgO6kfMFQAV5T7H3yp/1saxTAigKYm2A+uINxPvjT0fwMjl0TAHxFu+06l/oOe/eU6
IkL48/M/8qXxdyjodwwMCKXH8Jq8JI2A3AEw/RMGJmZnScC6JV9BdF5NVRPecq3elA62rA7Erq+a
ezw+72yVnHQoTvFmL7rNBO3Ofng1TD3vY4xtNyfRmNXh8hVW2W6V/IbmQDe3QiXVDiLTiB2FVD7a
X+yomQUlkI9Db3bbON70jLUZTyAv0+E1oOARDu0TaJGx2xtdOJqtelclZYTo3SnVhRn3LDkNyf0d
iJcsji8BB4NyA13M7geKxzN3HJ1KHviZgwA77dY2y8a4RGMl+qMHxESXHi20vU+7hwbVo3qs2nOj
d4PKWVV02Du7OBv2QXdr0l1Kj+JJPLVFW4i7in8b3oXe43BhHqrHHB/DDu7bdiN2YsdeSFWAsZCf
knWvn9Ckyi57RmnnqRxl4Nh8rf3H/skk2fMgbhV5H3QTNt4t4zzn8I5VvmUi0Jeh3Xsm2W8tfPhl
X/Em1+BDa7kVR7HcXOv2yD4oKBsW5mh8diBbelhrLRb2/Vj0E4S6Orcf1s/kE/m0fva+/+l9//P6
sX6dvv34WL8Gn6dvwed//Jq/ta9sz/b08/yNfmb7KM0cCYDwrrCQd9W6S/ewRoK4zWgKooUFWWix
oZ+Elp/EbTvuPJdmgfo4BNkWF3LOgg/ilYb5bEXWPbuifly8YzeVdbDPUPAe661cZOH4PjWZq+46
maP8dGhn4darOzTIy3YXhXkYPOBnxf4eH22TSXWXmEMcKkhIGRC1AB96tqsJcI3iI5gnlCgGUsia
b6cB340/u6cFdBqU/Sz9NOf0LjMlvi55VRTGRxZ/2ktzaPXnILljGvrtWobenqOAhHi67EJYB/d4
n3WVD33eTQV9Vi6jz+t9/VZ5u3S8l8057k9LcOjP6MH0obb0SotkkXjk5DMf72R0ExyF3fE9vl3V
75flcQFv1Z/uI2/Xkg+4VSHXFtiycp9PRQCKGUwCyAW1WwgveB1nMiaFnY9dV6D4aOjZMINS6r62
h3Dee1sOCWwgZY83rGCiZtNwWWovJyAIcs33rLqE1QV7+pwtO3pS003y8Ilt2NP8gtZ5ememU10D
Q8BDna/B80juR7jdciPZZIrWu4dR4b7Vz83tpdjBuj8l33bDUihy614vJGNNlmZdCu843zYY2w/w
4magLrdeWY/FuJVpeAPJQTyTO7jf+InBWjJejmu5BHU2VScR3HTyW9W8JHUAUg18yw2qiOl1IVU5
hjKnXrgPmM4oYRmDZaZB0g1ND+LbK+KNHNL6jEYn95s3nthiGU+mvelQB3Gb6e4mNTqriHd9belU
6nvvlfOs4VnwPm2y4VEO37qEZnzNpVjKOMjU4xahb9Dgtjf4M1hg7gJ6akfv0H9pQKzUOcqmOe8b
kin09rDD8Xny5W7HBV4armibLUe/AAcAmcSPP3XVmtfx19SRl6kFy30Q+rgCfk3LWGiYO8+QX2nC
8E73vbfr+ve9996DFTGf19vkNWgbdNDQxkkebCcnzpA+My8pbeSyfmfFvbc+t0FO9W7mN/YSvzis
h36mHuRDevXaMwAe5PtfIPhfxsv3f8a//fgfD8srzbBWXdvh3Kqfvxn4zK/q0iz56I5YGLfz9rI6
jXUKyh9shqtbVcCyux/gP1RQjd5w24dNQZa3UcisH2/ZCpoteCFeyWnRWDxTUKEngDiILGTCe/P7
reDkMTYEYv2Ra5JRvIq4P47tlKUMNIqTeAJOVbCr9dGwd7KsHNy3olvjrN1sg8U6+jB6WFfrLNKP
OKs94BeLGwPMBMe5eUuyCkcuUpltKdpYq9C0pHs1ZsJmC0gP/UEANhJFv+vmWGdznaWv0U37Zl0O
NyGnyF2o24i/V9gTK56l/SFpiziGzr7bbvWaSZqzLV+CD72hxbQh8jCTvIKq3iR4dlDmJ8FWrl1w
P8UJPoc7PrwaPy37E8ND20wvlC0wnFB7TmwXxFvZqmonnP7GQQLqFksslVlrVZZOruiCd5XfvWE3
/9jCDskWsmQ0afIGjq6x3r2cTFnZKPfomm3bg6fCIuFzztMwS6yfW+ofxz4CSanPIvIKtiZFSEQh
lSmd++b4TTK+dMTtkUXpssard216T0Iry9qn0DQ5Foq1eWhYT0uSpOXSbCk4YgKudZzPQXonlycA
ZJmfxGUX0NLrB2gmwHkCDTHUzduOdHtLwAL5823X+jcLE3exWN5LEcHupjec3tX9679fuN7pr/3T
ZL5+nS6v+v9A0RlcS8R/XXQ+KfkqGpyH3xNQ37/jR7mJOBr1Q0QnUuT/YCWHqBx/lJvU+w0Sto/I
ElIWCC4HKFF/lps+ys0E+lUa+4jzIwoClv1nuUn836IoQMQm9SMUi6g8/60806+hgxhwcexTLwL+
h5o2ARv/aydTycCmhCQB1u45eJd0AYRigFof/3BC/puq9tcYyc+jhCGge8R+Gb0W8X8E4YOmHatq
A3IUoYW9IcnIj8ZN6D5hJpd1vMY/AtLoR/77Kjqgv2ZogN0jXowsOAOwi1aNXs/6H49YddPmKgN5
AhRm601FBeAOy6TXy7BB4baSiWSxN1gOAFdqbA/JqOvh1EQxCGnsczCf6rwHP/5gaC+TE/UXmu4o
hdCQ7LukRmuRT2nfbSafJ1IRmFdN6yZWNAlQBqy6tIbsWiwxVLgw77gwKMScBqNl4Pn6LQVeu2EF
AIEc2hi+aawZqJezmbvVffZ9Pc9VtuAOcRPWKdg3oKWgd85BIVKFlj93SYrW8yPI/LVxBbAZyuN8
8TwCg4SNIgW6huIF+mcO2TGRKdx7wZcW5kEfVh/Y6qbtfTz4woT5Mvqhd5hMg69DoGD0+N6jA/ya
bILggrUa+oaCQg2Rf12wTsUEuknuVW3Eq0ypGEp6xtgiGFQtF3dHsUUR1D8DiAZZpUUA5smCBlYt
iEAQflf5koYVStbaWIrqHsmBBgunIOYhQflQn6SdSZqJDm+8ugYejDxLqG8vVIohOgIt7yBU681X
upAs9vmnkXtyPLI0WYM2i40M1Le1ncyzL6c+OBJ4oqgqli0waAZC7MQ9812aRy3j5FlIy9eM99DO
yzaOmvaL4m0ESNEjsbfHOSd+tvg0MTtd6bT+7BACC78CDKAKYNgEri+Hzx/K8zTAgS22MIAykoWQ
tJK3Dp1mt9MNlCNwrnKFZNH1anAkjwQgr5sGdAaDbNdV1Rl8/Cwf9UaIOkVxTwwoY6A6vZ8NfCDi
Jlx6a580h9l6ERro7OParjhgR0Tn3QrnufCskEbp8pE1ZGly0QUdigjYjGEpkzGMNrB5bqaogZjX
qB305So6RxMforuFo7by81H2Wp1Jq9JAZA1j03T0184zLIdbiNJ8cYgcmJLyZpYW9H6gIbSIQcRq
x6/sxsd0DgOioWpR6z1KEDxdPkEKBgwtcdnuQzUE6a3hE2oLopJOPpEmbOwt2uvQf6ZmjGSXB0lP
jqTa5GFFm4zcl05RPU2ghGBkNVxlkatEf9vMiWwucwMtEid9Zfo4LLHkw2Xm1NkOzBxiEyaPHUTc
fZJsej0OEt3/qY2mbb2FyVgnmY115MMys7PVKFG2rRbFNgyu9fcNWMH4oGEdmI/pMI7uAYJyBdZn
Sw1UVtMtFPidRwYFWrG2ovukWAu1GG53l7xrOWQErD6bX01VYUNv0HjiozaAr4JmRA7bo5sXNm6A
RO3C1fxEJcw3/bSmE5iyW6xZylSIJwRc2IeKpOB7YSnHq0netmmY2Hbsg7oyz9eUGFmfBoC1qJdg
/ixFpIxGJdrOIIHLIdrASxUqBbsEVjpqHTrvdnY6c3UE8nf2tQuh8mIpTe8QacE2kK24+VLURjKN
UXR2sJIySULNdwjiVWYPcTX27hAOgMW2kZ7A1hwnABHAqypyQPpCDIVpSbPi7HhWHyMsHP470pGB
AQdoYoFwS1zRE1Ks5gwdXnUFAA1YITEiYVUOsyhAKbRW20RqdAi6T+lBhS1HFxmaceEo9xSQkvYj
MIjVpFeLaubiIQV+6qoLn2VVE545Edc2/+t97NfdErvKNeOKPTz2UlR1QNF/3VWioLET5uzU6LIZ
N6WEKbdmItqal//FcaAqITfmBQH7c0gO2z5wZoqOSnVABjKNBMcTrKE0++vD/Lot/9wkwbxjcA12
S4hNv76duG2SIa5wGDKQNDpuElSINxxHdLI3MH/mYPfXx7v+vN+lrevpQwQ78CFyY1ALFLg/Ha9S
MV+2CP1luC022xrksIEbKwVEwB8LLrmXwbbyXrtKu7+5cr+G/74fGjUBVpEQ4Wcf0dJf36ry1jmq
OtxjE6tE2bpO7MARezvPM67463f5X28SvMmQxgHFsKUw/Z4K/EPqD5s1g1GDQwVBuqDOAQpZ2YT/
zRv6r+fy+kYCjLOBOwU77vqG/3AUu65ijEOk6KjbRqREF3S5XiXZB0qnHlC8wS63tvVhRjzlx2X8
t8Tn/5my/H+t0k9wLf91of/riJyrrHz9+h9lPqYPYa4QTZHK/1OZT6A3h0i8wjNFNj5BqR3+s86/
zqrAM8FS+IQMQw9iFMY/63zq/xaito9Qk+OmpXEU/TtjC3590hnFQw6i71qAUzChwJZ+vVsAglWm
0r2XRfWwdIfFx1wC2iFN0Rs53oA2gX/7h1PztyU/jsFoCLEciXuMJMOp+VP21ZNET6OC5CZ60+dh
zWKog87BjleLMXrHgmZ7+OtD+r8+ed+PiR2KQoNHkwFBAif6j8+EGhiQC6+DlBAhW4EN8BpmG5eq
DcHpbCiPgeqVURxV0J0bwT9YqtAtr5x+A14o3hxic7ARsYW+YBMGm/3XL+/6jn9f/a6vDnn+1POw
nmNIFYL1v766UNmogrWHElCt25iB44rWotrG6A6kElKMwBYTJCkUzNO/PrB/fd+/HBkD+XAPYWIF
7jQYG9fz9oe1orERgnyGqCtySaDZg8TdcxFCbOwJwjwH5Kt88IjgTO4s18Y/D41NB2zEYKxyg/oQ
oafBNgjY+B36pr95db8uzTgvCIIjPEojsMHpdX3+9dXRhSrpIqUypKEXJHdCP7o3FGEwZToIbWZA
IOdADEl6QJ5mjfZBXKtvKsHIHcCnZPxk2dQ8IGnTkUs9NhyEEVKv+m9f5ve5C7+fRmz8URh4ARgh
+D8s9P68h8ikiQCQ4WQABWTHhgOUwLtpz10nvEPsmS9KtFvpAzd6X3NH34a+5WinRTzdmaQXN2vL
2cdoqiHe+Jgs8ECWOMzbFXU6CiKDzmaYOfsQNmSoC93U/lqMM/NfrUmBibfwzpFjwDSK/cAR/CgW
cP3bvVtTsTzQtPHftkrBlQeXYyuRaWv6DtBi0MPHSFUYPlxj5kEZGpSXsEEUQptoymqVIjOK2n3e
Cd/f2vsfSXge932bVbyjYzFhceMsmyd45k+xYaCJdbUksNSBxxQGLPd4tAKmzrwy2e8BobddXk0E
jQ3ED2zkrMU9RzbUs0dj9RjcrXNfrcctQrwy89REoP4ZBkQ+imeQj/3kllceY8ZFtn1nF6Or3IXQ
DNscCoeuK7Hg4CeioPcmJDlm1L2VlsGDGVdeiKljiBjEI8CvLabm0mMYm5cF3oKPZBFwpkgXcQe4
qYOv5BkU8cWE7NUAjvIaHFYIWZpMYiTJsl+J573xCOAn4BAEJAvOpM2F0MaCF+YDSGvu09209bV4
nsdpPCOcHJLMdXW73llMRGkBqg/ivQ/KMylSniZfxLrFUENNWOfSt8uSy3SL3wZEynTmbwmKI07F
ch/RCev0VnkMDcW0SMQk6oBBZB6/J4r4igJ3acOqXFi7fYg3AYUZ68oXyecQciDrk2JUCKdu1k1z
uSCMfKQb4bgHA8SS3bT0YCBbWz9sSZhAQneOZCvgerNBkkRuzfcfYJ9O5lS1nZsyH6n15dnSGVah
CVWd7mSNYCNP++EefnePcGQw9ZCWwdMcMFwmetJMq+XICLq0rAWz/YAgDjqCeeGdn/kGKFTZm1kd
B6b1noBlPoUieZWSyCWLiOpet4mS4LOOKrMbva79srYMpCiJOjviJayLXzI0wWUDwOG8btHZASn8
4gvrZYOdxn3YBPPnLh2T+ogaDZ7SjDkHh8nBTZ0qJo88suMLMzYswglKsmh8CQ4Hzks9TmrHJmTC
snUJVlzuhJd8rAfwMkTNu7SrZQsFgeKOpRp5r0VOVZ2NyD4CpBv9zxuHioHoehW8+D1idAgs9A4m
0NwaQBfM2qzC7rDzvfgrmm+ENluafhvQHK35hO9P8xF6/bPSXuhngBGbk28WAvYSfhLtQ12ybUTs
H02fyIBitC+d8rqiMQkS324IICX5uMhI460d90oPg2syOaIRx+67bqcYlOMTBcz81ixrj+BYsOTR
MFQZt318BGaLObgKERGA30gCa4akYKagBSHZNXVIu0dtz8xOWHgb6+CTrypJzWWIl620vtZL3quq
Pjm6It+QIGj+TY1bk28VsJR8rQk6uM6R7n4xPME0hlixAlnjDaEZ3eR+m9Bzx0fgxi2Y2Ms6EZue
xUCQlJ8FxiNYzLrIx8AzpXZXOK73sF953nbXpSQ2mZ4m90GHyFIjBsXDy5Xr3Y124PdJ7zf7tuug
/5NqGssZYOhDx7epwJkJD/EIrppaxd4PKea6XPMdcKFqhUBKaoLZz5ogUDs7tMmhRcC4A4pCm9MK
omzvDYJNN4oLegx7b923tQo0dtV5zAGr2Sfs9+ItiZrwgnj3vJMSeb8HBDBgqYZpAgNu2ALYXWgj
zAG5VfuwhhFMQkDv0ZnNadKd56mvgc8t2z3pId8hXNBs0NkEVrAaWS3cxdsnBOepRVaFIqedxtc9
BzM3kofOKkkeJO50fWxcuqUHbMOkOgL3vZq841LvBtyxeKI7ejsi7QHAOnLlHHiuaKMa5lbXAuQa
2XiCuHc/J+4IofVZVQm8QTBCO0cmePLBfoj9z1Jsj9pLv46+fvRVWkZd8LZyfmc2t8MYhntAUPTI
zDjc0dCg5RRjYtFGww5ktf8kdHSZgNbtxgbk2yIQTZQD/tbBaRxiBF8RPPZLhCG3dxXwrN0QsGjX
67Q9zOvoF2kShEfsb3FBeNN+rWBGwrDkwx73IMyPyE1vMx0wZQKHiLHnqKg0Cc4jTcLhvWoN4LvJ
I4drugqWOUBkkTFQtM3JsNWuuQHBc7aY0AFeCxmD3KgA/jlC5q/tsO38pfeaC5Qr6wqf1N4ubpwR
cAeDruKv5IqG5kmVkCcQb4hPqrTmx6aNQhRYoYT1WFXcSy4u6VhSpqwenxVyEy+YAOHjDHeydNtg
q0f4yFtBkSCBsFNzyK8pOPaT7McAFe7Ebuah2nbx1CzjHgWGQ8BsYXUeNm657RzYrCxJrTM3mDIE
M2z2tmtgxGvnAglxCEMYiD0f/MSw2yEaULSvIaKCuQLdVOcrRGwo59O2PbYVzjmWQRb6Oa0l+wja
oU7LQNYQakCrIxYleDDvYlRP7/DMDogbe6DPegIaLDNzHxXtKvX9hgVo14L66st55OJLwqfweo6A
hBg/gA2mV0aRt2/a5xgVfZpNTo40X0MZBfvEEfqAsR9QiqAEf9M+J+9AxzW27EQDs7LmnJcbkl15
Bw4wTzl8uiUKkw81zDt7GhQGWuTt1ABOB8FbYb+YV7evPTUcMPCpL5aZp0XfDOZOSQn0VQWtuEtI
uny0GMkBlJ2Z0yq95AFZzf4C3ewFPPJ4ihE0vahQ8PfB6mRm62DyPzE0f2dE6tMDr4T/rR3D+B23
ZiyNquxnnFn2cfIr74wLhzsGb68yhTQBwMlGMPOCuSOw/qJlC8uVWFAPvXlbArWUGzq4vAutRu0O
mDPrtFwgTCJcUApKQnewXPifdDeBK4eWd/IHBTs1mfE6Oxf2sFfpPOG5x/ihTdULrveynCI5zns7
uK5wWs3wdnXzAhzzmsWIkpMHbdXPY73gSto0XHdw/gHzLH7nbuYoPDe8nU8YOBJlFfT/rIIV8Aa+
t80TxONLW9ljBQ0P4xW2lZVYu9yt8sOzW4V6tIKBiF8RRDu6ZeHlQHRy79jkP3c1689y8ofbNdbr
/aolndAo9UhIOIX0gx+hq/SWI1nn7hMa0jofU7c8pNg19pixBlYhxniLuxopYiSpoH0OLEQfhE5x
+NIHtLqR/uyfjSHjuxAd+gHp+AHZ7am+BE7x+8Hrzrwd7+Kt6m/0ar0AyGp14jE59kigfogq5V4R
o1DvLEochKyiB69r9ijdoH3WatxT4g3I2s3ixlgY+Bo2RVb7UbDzB99eNiLjgiFCgg1NuJ0Sku2E
ARDRegRt4iD1c+jQmaskFHtg7RraeF1nTdP5e7dqcL3aL2E32du0ixGYjmR9DmJh8gkJ68wPl/Eu
7Lrq6CJ48KF163kd9XTSmLPzjELLLwzryXl2NWSkFJcb1x1xvWKo67hYDQ3eg82Gdh7q7ez63hW9
ZW+1xpwQ2iMQ6VKQybJr5n1XhV8Hitz+znYbxg9UtDoPZIPZVI8p5i2twR2Rq3r2Ef6+yN6L4JPz
BvHyOkQNvcI232zndklcT+dVxxGCpyui2jFhBRyz9SxpPz7XW/ctdcn4Rbq0K/i8pAo4HE+yuAEQ
1VhX7ZHZFXuBbDeK/BoZEYyPupG1/LJWcPFRcfdnivFRWJgn8L7hEH7qQnAgXGuOdWccb+OFgR8R
wBE2D/NA6rA1WdSj8qg29OcztPO9aLr9SDGMyiZT8BzTGgN9hrkHIzBgwIzuh/Ri2xFpQwy3AQA2
4D4IDaYTYd39jCxx8jU2Ysvs7GOfqargKMeKXGiCRMw60uRdSq/S5zQJdwYWYMt6Fu8RX8OayxDd
hO2BwHUamBcfkz/IVLWnSaUJQKAwQkOF/IeBG+NJtCugB4iZMerFTl7ZwPu6qeB07NzEn3BNMGgl
bMKiqiskW1L3PqlYn6/rIo7IXNyPGAJVhgSbtK/6dSdkvK/XpkfWfZI6HzRukTlCAMMLMIchkeu8
612D5ahLRAb/wHtumiY8EJRSxwT1Bdq4PvwMwkHupHWP4aQZcqAzJpV4DbkXvAGIECRfI0CbJ1xt
v0ywtRzTptmnGpCKGabbVSzujLUADZsj8gn12nbo6CTyOgiwly7NTWAZoGVMrYOF+X1gSDqIdT8T
JTIvxfaO+ZjsAMGrAnsYfJSxq/fIDIUvso3Ty7DOqKwwRCtj/WZ3scM8obFL38Y0eQpm7eca4bAc
aU8M6PCF2kWYVUHwAGW9o+ENRoW1X3oh3IuTGDWSYcDTcsSMGfBuSIuJVkiZwxaNn6pVgwiaYlhn
kfRQ1CDFf2Db9qFh9bYbaYgwRMMszEjOZTnMWiAzk2DmYLJEC82ktZi41U0zLuGwYQgFAhJ4kAa0
CCCWUHx4on+rJvUiliX5giEJ7RnfKO/iEbnUYzVYdqFcI5JcG0M/cKvoKZrVfEsEW1874pt75+tl
xOS0FTkkxl6p9gBdRYnRlxmO7isQfH0ftV57GiihFxP04T0dgdx4Cu2F8xvvAW0kO8FB7/e6t/qE
0WZaZpzU/rE3wp5In7jL1JjlQdXC3A5Nik+lU5m1BBi1XAgEDeo+GTr7b9JNmMRAJotkYO8AgHZj
tx7SDm50NkLnOrIohukboRMYw8GVA8q6dxop0C8VoQDcbLJ+CXGH7x1Llp3BZCYf1JYvzrLqMWWN
WI30DpqgMq26AasCpf5UeFGcwg9ZlmZAVlmG7+IgdLasFEPRuU3pCwLcfpPH0mNfZ4RlptxWw/Aw
IjfxPtxwpKLVMwy7mKwnBOwhfyKM+bkalvTQ+X74QSmnTrxnX0gj+tOVGwemG8bPKNufkAQA7tui
j82icHtw8J9easQoMGBmsQfP82oYykn3FZFdrG/I4sdQc/ZKeONpllt6MxnQfohA6+dkHpIHJHf7
ssVNc0hbzyschrACtG1Bydkp2CtM+ngMMH9uWXWNYXb2warA/yzgr+WhVO7Sze4j6BQgczXcKDgz
C9FvqUdnDxP+kM5A6BhgJLokBhe0WaqDtIj6L4YNhVOYHcejtpuuJ1xn1uMX6Y9xEQnSD1nTYj5G
2C8OGXgpoXugioVHkgjc79NiMRwhpMlhWhFeetQCc2FhYqQTgfu4LHsdrNHXGFGDcvBde9H/Sd65
dcepa2n7DzU9QICA2zq5ynbKjh17rfiGESdZiLM4Cvj1/eDK/jrx/kYy9nXfxCN22YCQpqbmfA8I
QpRuPNVfVT95wFRH4VfOx6QMRjgMFDPuxrzw473xG+OAOLWda2egFQqvfRHhviWwePvEySf13FBz
QuVLapBwIPZn5HvN8BKReOWHsW2iq7gfLGZhsIgbmHzexzGHFr0JEQyiVOR5ViQ2iRaeTDbBnOXp
0W2DRB2o25Edl3Mhwxu/GWODZkc+h0dYu1F/qhbKLLdaJBTQaium+eo0vsh2rUNrP+tDTllwY5Mr
dr45hZQRDfeE0yr/0vQmpbidA1jYrJPW/9sojkJnlY8FvF1tcr1qv439zPk16wmeKMF4AzphJSn3
Jpetdu48WSCICNyiyw4ZWcu30XHLT4IDAWimYniI2Krjm8AzxXNftsUzp6emILUrvZcFGvZwlVah
v5ztsRbpVeprtfd9450HVhnH80xAhG0mlZb7mVPrh6RelXhKKojwmpCpuIc8FlfXcOyRCqorsaJm
qvK2giM+b6JQrelmXUxwyEOVkmqOyUflx7SPCQl5xtRKJ422li7+iQYqrTvH8aX/5ERBX6DS0RLT
lSOKYp8ITb1QwJZu9p0xBoE7ACj12bHBxPA+W0nxnXJkfgQQSd+gFYLPV8vCe+1KSFkbOmzT/biM
LG8J9Wl8UKnoxd3UdXwcyWgFCrntik+xZnoeHOQvQKmazkCBXHoHHYuEbuo2iFuKd2psSSZ6sI58
BA7woU7W6ggKs9MHmXVAexKIS3/R5jDHMVeF/yDrFQ0T+1azdUFYtuwbLKtHFKDCD2Tl6kOS0HbY
ugNUwF2d0nDadkwIe5uSfQbbLMlNvg0GL1vAAubK3hTgG2wSiZUSuzg5xPQC6WANYjZQu6hOTfBx
cVMPqGAYp/LkAiugqKFdc5+AmGFkkP3blHLJKzA0PSpFE0kbFaesmj5lis7oLl2kl2wgZLGBANqY
aC5XBqZgLEpixlTrb8prnXIbzZH/1Nt5/ti5bvWth6n2LIWJqHzr7s7rbKcDvh4U6cZfphjF0HIy
V4OLLN8RrrfTnVQhp/BUtygI7RR8YwNKye9uu6ZwNoq06h582OxvBxQvnwtE9GBPU6ZuYOJrYJg5
ArdPvj3bBcDJKWBfHlTwZWlMdLCojbNDT1UoN6EOxvKvtK9ikvmyC9J/xmikSO+oYMiPHRodQNa7
tCoPlGC66DZhr71CMFrpTRrGkNK4a/fLOEZ+v3GtOGS2z366HybgRtAVhLlupyX9WyBt+ilM3P7s
tHlyRY2B6WKDIwl3qw5NcuyBfeQ3C4gcs60Rkwt3tZuUxS5FHtEFgVu64gqpG5Iqy3LEvd8EpXsz
Q0VoIef7ojhZgp771hqbgE0bUYF4F1B/BwrtlNHNVHUU58PZIqj1eVds4V7610Pau6gISDLEPec0
JrbJyPV30h/sl9RfU87ULs2j1yuAbqpGcQGadR2z3obSOs3dSJgHi0E6MccMJRp9CGNx/Jb7Ds4b
qWo8teVxgSp87sI+EtCVQ1tQjHBIqzTaO8XWgi3MsmRFjlupLY6A4m2u22Givk858pN74HbVWfCQ
oP1H+pph56CpOA1t/dL5xu2AIEun3sRdXzxSyw2/pE2fvyCdp6arDBbNM8g0VsCS5O7zYlMH2AwV
eMEyCWCM6H4a7wC3yIzjQDD9BSaqM7suorByslNTcah+m1pBKXK5V3XR+5ssiWFYCjexz6Co/VdI
iuUJTTQW55D0vDqFZKi6CgxikZt0JOXmilFp7VwY1dS2Z1cf8rAmc80aq7ylaznrXQQV7ezBegMX
Duf0yvStRUcztuQe5frE3aWNBjPD8SLuTzYCp+aqcmp3urL9pWC3aBXNxREYVbGvTTF323LUpt4X
PI7ZELSKYD+Uormr0My9B1vDp6lxTPGBw01Z3Q6ZMbedt4C5boI+WP6WXll/nYPAh+TSgdq58Tkb
TR87VSWkpqURaAag6GOABtXNk+kDDe8GxaD8eNHrfutbIdRUlid7SUGmITjuvNadic5jFrbzoZtA
g3FyFwl92kgnj3mG7M1xtBwJ+wi9542lhug592a462Ue9g9RSs3kBBKoqvdplHzvIuiGbp2Qz9Up
SsoKpBfhvg/7Z/iNywRSu4X9XOflql6GKDRN0cYztzFINX3QXRVdUehGdIVPxCgbdYJdAelZcGhJ
Vd3GjqjQtFvBmN+GoFPzfRb1TXJuJTKIG7+clv7WnsaGFUiRRNx0eZAtx3pEZHk9O7sFqMU+XnZN
a+mOF1S2/7S1lfQ0zKz8WbuNPd+YKRfxZ7HIBRl0gXrNye0QqvhipzbMXBGvmUGI+E64RyIuCvYh
9Ynm0Ysz9CmUk++10yP9KetQgbY0UAIqidLMZowb9gvaJqk6RYwSR0ujhxy8acAu8eotKgWdNpm2
HO6pyGfdx7JJxdMyLDXyQk3kTmi1dom/DRt/8O8GyyrI5BJEuEb7Jq8c8TAkVX5oKQuimZAvX5PU
jj/4S+1w9PX9G0iPy1/ojaZk1133gOBIfdRzCJ0kkfRvehkegSPndwjVQE/Rjq13VbwEtyRyXElo
e9jRhw0ePVf2X/MySJg+eDJc2Uo193Sui++Obsd/uiWZIOwSfXZLMTYPaYZMwI1BuOJGajS2dlZu
TIo+bYS+RBLPfwX2lB67TO97EYHkzdUSvAD+jT93dhABY6uTXQDv+BjkqtllVuJ/L9MStgqwMfEB
JeT+FIyVfYcilx8cFWgFcW3i2Sk2Ra1buG0oBxIM/CNHKlgwlEnqV620JIAPxpoOs+1W7EON+uKi
xXS0ionTf2iiG+l60zWM7G4rHSu6nlVZbJIpD84q0mIPbbYPt1O5xPkOpWUPQT82yKuyUMujSi0J
6aOroJYk+Gl8CBdvOhZUB7+IvlMQYqL8jhWkrV2gChLKQHXDV+NGKxeGNhRt7jG77eHCim1OCQUl
ljxF1ijhlHsYoybK93VQqruFWis0Hvj4V42fzNXGA8cMqaeJy8fFL9Q/dK8Jds7IaU2Vtp1tKSdr
d9uWSkCVVz1Cyl7u7clpq2vTa7fbQU8GRVkMNa8V9bJsTOPTHJlik4Xh8FkuTrEbmqG9FcuCOnMN
LRDNgr8QBwBDOgNHzLaBg2DNfkE0E7qM80+YetlZD+NT4MN9tMY6389Us27pmM53k0bdFzW8Nn2o
e+PvUIyD60HFM9u2cedf9xOwCOlawyc1e+GXuTD1LSKq/j2FVCb+YtCztX0USSa/YW5EiF5ucAVJ
ly23FiXkViI+FYENAy8eLXMIpJY1bBi7Ua+l21nXNN1gy7W63VpZ2l6pxXQ9iAgLBZ8QedqN4WSM
con/aE9heQt2pIZIZIcBkM0MCUbGjP40h/x7D4CYQcja1B8WYMsQhuoCYodf7noEzSmwVYrOfBym
7tYzUXSTVUP9MqUj+6yZVf1kNMpH6ZLNnyPdoPAS0mDKKM7/VTmWoZrbs6UCzKZY4aLHrA4DMtZ0
j8vixrfYyedKyAStOBDXxtL/WIEYj36l+2K3goK2/6WMM/OqAYEvVkRNdPCwtWDYg3nroyPJFhnX
11lKQaoTWbItQlPtfw87+RWNA5gjdAVOCwEYBAHq972NSku8tCsNiavLGiJ1iLTLDeT48avxBb02
u1x1VgVZ5e8v+ysQ6+2ycGwkYC/bIXPz15//BMWphnTyl7mnhV1ZQbgpi9mLdwX1bkIqUiHwAKox
/MM1HXsF+PyCXMFZAj0gCMouagzee78HcNVRXxZ0nvvRWyuZMOrpQdkErw2Yob49KJDdn6a4p4Hr
kE8Df0CwhDY/p70xXzUlFVjsVyCH0cjhCWGvUxV0k/4LXQffOkkoqRTaltCUy5cJQKf6qn0v+6fM
izmj8R2CS/HtivxgRvzxawAlwz8MvowcduaoKo8+jlofM0oa1rYpFvc8Onp4CjnhmtXwo3Q/1q10
AP6AJu7hcpbjsO8zM8/73MQBopu9T2su41DUvEazR9YiLQ32XbLoKJNFtvMpSge6p03WWyc7RseI
jpJp9DaQ43Ly3Uo+TC7uC9ucc8KrQbzjY4k4BPVXUquDa5Fcwhf2XARGEmshLbRKVBZBNtly1yrb
8U9hao9qN3fVfJKFzXltguVN9Gwbfe3ksqFnwtn6L1yammqn/dpCgTpEU7pCMza4oluVfpZFJfyr
NBvDfu9BzP5ahFMKYbRFfXCDZm1no84zAQpo1CJ3vaYKzQmynggBVMYs+Knu0JwQLNE5p5mcojFK
Ge1NtORsMyFKVwWYoRaIS4LwSr7TGt3gnbLS6iopOyByNUYo5R50/IC6k0FU5oBoU0T4Bijjb+Zi
aGHBFHZ0QJhnOelotn9YZvxHwNL/i6oGuKH8FEVW1YRfDLP+v5Z1K/z07fd++GZJ+d+091BLCzC5
jFZO1794ZgS4/wYpjIghsGvcXlbw5w+eWbCCTL2A8Ef1QwDM6+qLZ1aInSnwYkhmIiBIYuX7H2ga
rADXn8LPekUH1DzIV7CgEODEO/Rp4WT4kJjc/x5yLhnoF2tPW8UW7fV0IQsfkM2A+4ASSNXM3Qxx
U9C7Zh+m9fuawOREjrAWZDrXkaIfvwPuUTVH2k9F94Edba0Wodrv61c/77OpRnoGmpm7TYLAc74H
CHIND4WaguJLGPo6/uqWlHnOieSsRO3LSTm6AeQhsbpbC52m2iW0XnPNGvDL8tYJgD5G+6QsUXoR
b1pUVjfW/M5Pr/T+Eox/EX54N0YUrAWYVQmEmNcn3kL4TxtDgBgvZXoVfo9pbGbNsS+9wjviQtC1
wXFBXIZYuKS6SP8p7DgV8R/Aqc6KsvzfLcKDmBcASl2ZcjgvUdd9h8JcMjfsCGfpNxa9i5VGDyME
kzAOBrh4IMxqSByJdX0CsN3C7EBX9zQ/ZoRZHG+Rxr3upaq6HD5YA77jHPlhw89+P0a/bp4eAGaM
3MLVXQwQ5ToteYafxohKIhrSrWt9k/S26MUmS5AEzaEIvd7FjaHtpXzJfZuz7++v+2uu8HZdL6Js
hTYH1lyk8b9ely4Uvg4WOLlkZs5JQIe66P5WXryiK02WDuldFWNA3tPwrIWQm99fflX8+OnV8NiB
Rz0ZdCyeMiue+tfLJ/5IIY9e6TekeQLkBHxjS/8LC8nqT/UCn+acWk7tfHBzrCYe8w5IFHg0lRYM
yn96J5jrSU9i8xbZUA/esShUoGIsW0C6epIaP2cVhww8P/itGToPjnXsyZeWPoJoNh3wTvmy8i5a
dJ/T2tbmD2/lV9wwb2Wlx4QwaxFq4dW8xw33kgQG+ef4axwtgNKu6lUUc95bcdlF89UcthNT5PfP
/w5JvV6TDgerhIXqEk7DdwOQRABXIt1bryptg3IlO6l1QZTI9uNDPpgMHtM2LfFk0JsJaggD4cNo
HB5LLbMZHIzTVo8RPem22jV+3YoHUq2qe/39bf7KDYEQQnbpebbnOxxiWC1rOvjTOqEVHrZ2s0yv
U9u3TAJ7QCwbAjhVSBrcU+uOgJFE3qyLpjf1+iXVyfCH9/Nvg+VATIG9AFc5JDUitP16GyGayP3M
EeW1KnxoYtuM6AWGdwS3O/s3FHGJ+x1omPxLmXFeowarEZTyj6GVrZKxjSLarpF/5hjEHXJ6v0Hw
TSMX+/vhct4vMGD5LtwLCqmCN4z15K83OrmGc2i1uK8dDo4WOVBPP2+4p9+XAhUyqMNyc1ZQjvys
nilgzcjKIzn1aDTOfKhSF5xRymWhVlOqpkJfsaJzguDN4NtW8SBRN0eKAC7PREgUyPY51TWS+AV/
NU9j0zR/WKbvPCKJVBLzJgndHAIGupjvTxnMTFR6q1G/BD6kRB/cCf4KKI7GQxS1WwcVNUJ7PF+i
J2BOfja8hRP8OEJ+NJnelQ2HOvfPa8h7H8UF2QaEF8gQWDKwdt9NC+xzwDCrWr/ollXUQB5E6+OD
uIjLdsPMcETxWCzPpOAzyhKDQrNRQX8WRj4kzQLHsC1pZjy31oCVCqj8NUGg+VcW0VU+IK8344ri
RkyheQz88QHAAnWypZD0QRBPp+4ptimjzwuqK3wQcjr1LZlIWE4T7w7U9rxKZC520ofk6h2KdzIY
1neXT0lKgtG8XT4Kk1U4Ev8R6GSYZjmrBG1qVWtu0Gu/RAusk1WjD9HYOvA73ZpaYNvmeDIVGCCJ
cmthDzMdE4/N9TMieLH3DJzdYZKBuEdXbWwq/H7+MDfeR01GP8AmFSYjxxNweu82EwAvVUJ7s3hB
mLVr6QhDeKDyaOoMaUcOEIZA8fvl9T4aCTrnQEHYt9+Yf++v2LV2p0zpms/ugqebvzWDt4Y/0YGJ
aA5ybHz5AkUHIOzG0Arskg8r4415+vvbWNPZX7ZRFw6V4MSNCpINN+/9iR+3pKGB5lg+Aycqe3fT
YzEHgLlRaInfqLyj6t7GQZ3ej12YEHG08muQ3+B8xhoMV2CQ6ulF0txgKyUfJxhD4bzpjIMCch9a
mFI19KjqGyYRBNEM6nqKOk4skWS/tpXNPKxHRXZxAlHfryt/9Hz3TrDfo1viomk/jVe/f+L3cY2a
BZ0SsT41TwvW4t1ulctYYV/ZBU/jUNkksRe5XTEu67z1SLK8o3LMxLSdLjrKSf+W2VoSqByrgnq/
iB/jiQZksRVNCqnqmGrhriGyWWjOHRqkJrv0avFnyAdIU5ZrTu3MYcnqDByavH+YvWIlSf2UC4Vk
QGB5QfdiA+w6znvKauNW5VJnFVIVPeAxfeg1qvYg7tBFWZfu2zrGCHgV74wVWkWIjklnDSkt0Lb8
C0gU0nhn8tdv1UjK5F+KKENpOzXFOg7NbGp5Bq7Bp1Llro84J6XEsBaEuXvQQLbdbjuzX/C4v39b
nKnePxrsJ084LBU4euR7v+5CtN8d2p/1/OQm4xqpeihB4wPSk2n9tbfDXFTo22Mp9hwIAOaoA1i1
wwsB4lMk834ppdMnB9z+BvNEltoyHCbIXGafOy5EE7SRIqYYvXy9RreBsHlMBV3qVciiXKNg2sc2
/+OM5TAUZeIxFH0frDKeGBFlLAlkLzL+dxmfNRTmyKL8P0Ll/eVF/nwKerdGV7Ij2RUVuZBjp/1v
qa5jcMWaZWN9GsugJjpc0luhwgkrC06WKqn+FBbebUfrJanEw+tiW7KhR77bjmwUfjwJqvVTN9B2
/dJTR2dCsfczPl6mPYrHsbFqgFFYkMwMeDHG4C9Kgh6jZNqp6O8D2YVxdoh7LyQYsCDHh5aSFjtA
abHwYduwUf14bUljKoZyKkI66iAL7PV1oN6+vgiKvg5fojmLxge7LmvuxM9R6HzOZb+eU38/2shW
vp9z9A19rEuE43hkQe9PNqSDnZVgnvNJUeCjQ9gPuau3sUHc4yzF4uFrSetP6hAClIgyhYNSkzbX
djGgbbrRZDvWTZuUoMHiUsFma6hHJV8xRLKPJh6whgSXWhffvKxY2oeyBl3xxVCzN3cAvOxp2YVZ
FflgCskfu+FgwE+N57bBdBiVh9IunVvXbh3Q2FVLrTCbAH6gODKFzYotrcbWm7Z0QEYWw7i0QImR
YPIzLzsg4zh4jxI5ey/Z2pMzmAE/AQwZYvK3OOlPvQrIzLbwpsyyrCU8ovAJ1G48bJpOZ5KuBv2k
nV9a0/IJcqJInwevSOKdS6HaQZrRQ4VlI5O+i3YR+NN8i0BUcgQs1u+glZvlJgY3Yl85xlECI1Vo
SPZe53XpPc30zHPrKartafo09ZPbf7C6vrIe2DGC4ZvfStk+LQFa3jAi6xrM7MdoWlDLjlOqG4cF
ZkeJ/lRer2jnoAWaEr46+OJV3xSyruO0Y6ogVxwNVDghSOKF4WTHPq4awCucA/xCXsUIVMszlXEr
z69GqUVXqO8qrFzcI7cTCpit92Fx65EpvSCErtVHV9o9LaSq8jQWQkMUp6pAJXLKm4SiZNKb8db4
6CKmB6tGF0U+UFRu65PMPJWEB+YKViwbPS422zrMD9gooAI92VCAjFu6DCeTdJZKr0xastts88h4
BNgRUD9K69aAavuJyWEsnOVc0hbnPGiyLngBswvG8a6g9M2X/vJNK00LfoaOA1RM8O2d17wuQxOJ
Ee2PVieACybLQkoQSlk+BFdTlTn00nxvXPdFG+1ZHidxfTaVL1NM4TvaZr6K/OQOvTWjA6RsrQwf
vCB3LaFPOZ5h4XgnM9dPo00TRWtNImh7X+XPQRLH1nLjeUXHSFkzvWmMEUumOLw+N26D4hazsdQp
cBUwWQhOLSMQJMh5o9iEBg1qKtzSPFqFLeByAcNtdrbGzQquGYwVv/pbJDhTNYcyK6LoacDCotm2
HL0ZWQAYKTvI1oHKwx/h/klZNk0TrTm9p7DT5GCgnMqVhwwLUEbMhT3Jl7pTvfVYlXSqSRPGfhUC
RYeoZgIsFfnGVR+1gLA3+vKoClQKw9dkKF0F7CVdzNUK5XDIhHe1vh5He5AX/8KPaR3nyosyakkW
Ds+8CqtCTcn73jQcaBpcbFIyra0JMT1otmmo/MHiDXr0+J7puQ5pxXhZaqmR2lw8Z/oQZsF6y3T2
W708SmYWV6Bx6jSvsTWtE0y2APPGa3+2+F4RlevQjCPqHilbbNgY7gEqNpfd/nietnXd5pWCm+J7
Ps7F8jH3vTh665RRANroAAi/jXrp2+yBwR3xJ1FDWR9u9WPgSzMwa9rtjxw38kH58T93dQdx7bS1
Hn8MtXX5+L8G+fI5KgVYqQRCl9yAg8b2+JqnUtMPTLGD5aEb1Ni5SAK6JLUfOYAnNf7olxdVLyP4
gz0n76FNTpUTYeoCA1EBxbqL0CthlEaBjlJCFZYaW4sbiRuvvDzssXndSekLvlkEiU0v5TKCtWYF
Edcuz6QQQZmbra4raZzjPITr6dy+vNrL9EBoA7T3XnoQz21caIv14Sc5K+Zp4rTrZZSnJN+c68YO
1BPoem/or3lSCFGAg94m0oKPAHfJQ65/xUGOh9+jpe4yu7perbd+GVALVWv+Uxdu7QV7y/arPDst
wg8mfZWsRSR7b9IBPevbCA0ZKh9wdJvXdAxE8+rIpGL6dD4ZKw/fjiS7dx217PUPinH94o1wFRmR
yl6XQ7mgEkQ1YpCJMk9DkYBfP2DKw99V6D8l7jHv5sBBNN5E61xB+Szqg6sfQx7hasjtTKm7+iKw
AwDo3GQ6zdnnRwePC/uJzA0ne/BpFvyzrd0lMRf34RVyZOoLTW0TqsFaueE1qeEE23FdzgP7K9/L
50FmIbihXOD+4EZdMdXH3qttIOhF5BXItcYdUNOTEzkDn1d90/GFpNEvziWoteI84/8g4S0Zh1JR
Qy2/OI95D6WXVCfj6oiP1+OzrOKJU0A8L+vcNxGhHDsBtxFEGEwgiyHcQxuw+Qid5jhatbnYqqbP
4Ekz4k1S1NCvjz/KyVlfKDgSA4zJWn+dPZDw7lHj5yvtK/dtzfxw4O1ik8fL82rpavqnxjXKyGN/
efQJx06GyNXTkvNEeWJwuEP7CObytgcYyM+cSa+zhnrVOsUv9dOwAxFjb5xBrM/bY+THF9raDZ9v
UqqPFkLi8JleIg81LWRsVQok7YOrnZZPSGygmdSjP3TMq0uRZXHwgosPcJPp/J+SuFn4G8ul9BZz
LKdq2PheTokS8UiOviWyYNCw+oLChH9T5nJdT71nUorwCYgmQqUrY1rv524m0mQHznrr4A0pcmNY
lQ9hTi0+w9CAX2/ngqf8bEjPYgvYSde26TmCd0WRsh4IWB/QGgMv89GjjIVTE9oY1qwO0mi/AMNV
g6vCjJwikHyBa+hwJGczjHj5C5B6nkoiN8eAlsiJMGqtwF5D7C4jmfXgNM9uaqfueG0Wv4yDj/kC
pOWxJZmmqrBo3OlfiLfML8vohRHIPHt9BpRJLII/x8u1SlWk5Ktk1hEodP0ise9unFdvKmRxlrLR
c3zwRN311j+Y1mZTvGdHc9Ge6wrq39YWE9ugfaYiafL+k423BFLOMWg6NT2YgNym+RaN6diIz10c
Upq4avNhLCPgP0uXPy/eIDzYCOwOE4d9x6nJKYG3RYMzMMvLDPG6kW9aAPtRtSP/3P14ksu7bHRG
gXjr+y6+mvv4LdwUwPqZbhE6ZXwh+18Xb9ohQVjuq7fqfZyJ9XuIPll8Yk7m9YOxS3Wi3HNyX3sb
aRFrlnJCthifl37GbQ3H2mBdlVG5/uTHlCWnJBIhjbL+6FKCX8MphKh2mvFh3DiitcN7UK4JrAtj
VxTsvXmJI3ECu7Kucvrbazmwo0/EF4+0rD81i8389hDEK87ULdc7z1M6jS8/LuS3EVtaw1SxHi8n
tirNloCWfIUL0cf8ErDyS6GxCZ21GI1J9FqE7FrZ4ttRJuVqsa4aOViPA0hynrk3dPHG6xTsH+Oh
vIlrwKRbb2t4W3CoBLCPbGJ/WBe5FmubEQr+tM7JIF5EDmoYxlmJYGpWsBoPlwGhDrwGvTyUa4rl
ddim3SjhFuDnfn+8enegp5ZDfGAGi1VMHs2pdwd6PFdITnMtHhXMFO46wAKP1WBwUzg3gIy4iWKk
8IJVb9qs9/77y68H159KJevlgZBJH60yFK9YuL/WEzCMqi3TBZSqLqExowbMXXAOYCX9/lLvCuis
JqTqba5FyYp/5Xqs/6nhYMIccxpSyX/NETyYapCeOva8uyCiZ0VElmp9qUOa8YZrr4VGu/0RHH9/
L7+WECDUMn+QTltl+l2XeS5+vZd4dAXl2yx5RB+UMJb6eC41h64LA3e/1KTOfxrnf78g0EAKBzKM
AMD5b7IxPz18rlrbKfBlfGimio0iydnxT8GcE+Z+rOzfP6Czlu3+98WuT0jtFi0pmNACrM/7QuZU
ZF5S9QWHrEvEgL+5Fu1nCdLdP0xeF46HTMdL+3Ew7pztkMZZ47nbEhqsbvHYj/5wR7/OdO5oZeSg
IOtCK/Ao0b0rNM6RbZlgdpuH4rKoDHkda3wa8pi4noZjyitQ3jCzMiOXzYHUwgIaaZH8uLgfb0cw
fPHBLzGXsjegF+W8JdQ3fJz1ETvndHYFhHlz6WfpS5j9/UO8f428ODTLbbR2KcmiifyuMM6+2/Ri
ssazAkzDcC5viZDu/Gr4OFvh4N3+59fzEYODt2XbUr5XEwomshER2sP5x7aHBGcDlacmstZQz9Lk
PyqtATpbEfNUFgncLNV/CweuialEI2tzvmxLJMnr2wjygnVRdc26Yfz+AX+NP9RnwVUxUVdQCp1i
/v/rQkRtZELbw8+Pb2KmPpy5MnBfZMuC+dMS/PdL8epC2l7443A4eB/qSmgl85BIGBJvXazRpzrC
PBK4J/2pBf4DivHT+qNWyKUwfxNvjfnwfVy3bfoyQaq6q3YRtur2wp9WNMJge2KowRtX9NC3IKOp
rUYbvCI5LSI7mPROecNuDQQngTynqfzcCo/ag32Pn1yS1MeZ3MCvz/EEv3uat7Gg5fS5a5qSY1Cb
CQ+1G0B8CwZadm3Lrtyh10CpDWVYMP7yPrr083LJYcS9w4wNe9APeaLGCMjMMMoUm3U7A6px5KAR
pCWww0zzKn4kKIHFr2HndEkryNBDNgv8lQljl6NGbmxCt1GlIHRzNFzTADMKiLBIJEB8PVcCGucj
KZYcgrPbFWsyZ11yG01zlNVu69BZUoicfQnfoeraqEp3UgcFEqr/Knk0bJswCi+JzFsGRWfNML5L
E66beNCMbnPibJFLsdcIfFiPZc6pYry26VakgEUnVF3SK+r5cG+fXNJe3NSBR0eePmXSttZiQDe2
1FnnyzksMjME0p3Cc5GyKxWYgC4DKht9CI3FGurE2OWmcUEPiXvAzjowezTRPL/55KM8utSf6Des
HS1yQFvIc913NBE+pbBnPaDiAZZO0UG1jYNkQ+mQdP4zc/TswmtfTka8OP409+HZK02sP0K8yHKx
z6rOQpdfEzimfgtim176vgK1J8OdmcSC4oNtUZkYt6Rmjh9uAT3G5ha5ox7uOe1ok3KaRmCGvmiq
bHQI7KI3r1Cw8azcQc/XFRpgQVW2f1dUXqwB/sBby+1HLGrohyfyNkR5jQMH6lZSDGTRb3kWhe81
T8SxeN10LlOjeMsGK1D+HNnaCEQMWrStLUuHSJbU+CRMoAgFwlhIAH0iiNfhI7KuVnEoUz/xN0h2
mEcf8nO2m1OI/FjjusfUdpdTiTTZkUpGjS0B6PMJgZRzkPaFTc14bD/FTOqjl/hQ9ll96jVrdfF3
groxWgU2Vl8xnLADh11KSqLyb0Jtv9Q5y7EyWt5Kk2ocPpTi7SK4cMiCyUPwPx3ulqyANk9W3u9D
8PiQBFEm/qr08Ii6qb5p0Za5gUbZ7+G7TFuwL8lxrIdop6BpfgwQEqevr9NvadcA7lUaC3GvQr0u
jprrcBHlAVFwusAVIFn+dDhXWy+rgoPhT55CzmOv7VQPV+Ae4m9g64urfHIQDZgjULMqs+tHjY47
xjSUaDrA4XXyZKYl/AK3Fsk1/AE+mVCke1v09rVnRwraqGW5tx5lukPbd9X3LgvijxQPU/BKvRt9
c2j1rG4u2nnAslqlBz1X1t7pyv6hGz0KDoSCXTdPw7XbtXMOq8WE2ziIYhX+jVxwNJ9AIAxfO4HL
574GossxJy0VklsoXH4Pez8od0iktwhrAEfYeU6ffZxGvLnRNKihDCHvsY1DVX+xs07fToFn33TS
WWdo7K891GREDoh09oMd5OOJ6rd1neauEruQ6PfNMQiawN8M0StARM36jIiF+d5YFrrcqbN86bDh
ESAKNPDBZemYuaqAcgViqsWQdzE5wifIwCcb29HpeXYCAjFHKsgwbuFee0gtaeh5TXsQehA3fgGx
iUrvs2/w8Rni+Ow5LJ8RJviO0qKdQskoR1Q95trde0Ff4armtZ9R3SEns2lvJ4DdczAQMDLTxIf/
MbjeFzrT9cYVRXVVUyjYCLvEFBvbaphU8LlxuOmTp0bNzd/thNIdYq/DtI2dFtenjPuj4xpSc2Ph
TWrZelNo7iPRqQKi5ph9yUoslWnylM9VDQlK69H5GP0Pe2eyHDmTZedXkdUeZZiHRWmBmCMYZHBM
MjcwMgfMo8MdDjy9Pvx/qdRVbd2t3milZRqTZBCD+/V7z/kOQ4RTZ5MvLwczOROQ5n6K0Nd3Bf1+
xdjBlfzShMRliekUeFx654cGvHMS5KNPPGf4yUPqM6gJhehv/uSXexZ6399E+RIcR5J3b+h00HZM
2fBqt013UFJbOO2U/zk4yevEOfl16eslPPSdO8do8NNfMxfkkI0BMXCUgfPzOEQk0A1uz8S2TAG4
ZEqd/KjsDj11KAE9gYheo2aMvhzdOS9gnNovTLrLL8kDvlVBaxP+WjgHk50CH3I/PlNfEo0zNQo4
hii/L2bbHJzKAgLS0E6+z2YT0rStWZFM2Mj0g7zSh+zoJhuMYMWh9OTwirbL4fMr+2yZjbMH5CQ+
6Mv1t6jJhqM1V9FzXQ/LBZAZQYoBS+5qW83vG9ccz4N0p1sjkuFlII3hh1OSKh/b8CfuXWxwO7ST
04PljPICO2A65ZMmU6mVYXNI/NrdcjxGYUnbIzotxpDcJSxvj9jYs9eQ1slHv4TjCxt+euRlC66L
ZYxomPx8X0WJd8eEmyShsY6qLQge6BMmWrT9khrtDXJHdktx5WLs6SpzP2Dx/OhGiYU3gU9BwJUr
LwiVSroDdfuSOguhABkWv50TlOHRYua3Ud3iPsCgc+jMD8ZPI7HRoN3NHuyvaDPXmlp3G0ha2uFd
6TkqGHcmfM9qjGFrJXeYRNIbXZbq3nDn5q0ah0++J6XRm1tveLDltpBBca+jAvml11n5OSIP7bs0
Ejltqmwyr0h95GtuK9UfCElz3E2UWcHFTdoh3Edm3URniIVw0DX+xVgx796G0VKvuTUjngYQAg35
X8z7L7OBbdbd+uY0Dnd9pBj0WMQhT6fG7esHR7vGY4DPDH6WHrJ2h/lqeCpWID4wgXbOLnVetjjZ
8XwiQkwSyzgESojlaQ6bQWaHtfQwoW5pODMlV62dyLUtOZMPFT4sKpeNV8tEXemWFAJPt5W+TMHS
ElZuVv4dcr0EXr1FiXgZOYhjYsw5/a0+sqEbPZ/CKW2QFR1XXOfZs7XZFC/Q8RMbppfuzUiebRY7
8wRjRc0HGCnNsM2U8ORzZKSY6lfePNlfg5GkVYkTKtLPuYNqJrYzt3psZ8tYDpPPqXJjBr1t3k1R
oRuIBvTxr+CIlmmLQI6MOTpb58Ie841vBeUZj7EWxUM1G360OFz+xoRAR5+mLleVVmd79cM4ugUJ
RjDy/cqmwS5a3oeQ8eZGWrNd71xLVtldmTGdxWZIm3eFRfQN0KyZwU8gi/LY5NgJd+nkQa/IaZNu
IcPoo5O6Fr59sO0BLbFisE5lSgI6iFQvmGN7Yvrtk6N+b4C4DMjQTlzoEG7p0IqjZ/dmdcbwE+t2
sXWGbgac0SaWs0tVZuOjooTLYAUwm0eKNuGb859mw20DCjOJLbPasJKO/IfWNHKd/2AR6kMcwgDd
cTn2lo52GBetINt1tm4972oZypevDHPr5Fj0ofuZKvWdVIL0lYCG72nUQRTlmFA/T2g7dkkIjd9k
84DOIf2B8VewXKrZru4HUhX2KhuiTdd3C0HnyDThbNRe/Tw0FaaVwZ9jiReO9VWN9Y8xXelxBBYT
NqGJJSvZVzaWFmQog2rX7i0SmfMcICDCwajo9fA88MDAusmnn+RwlI9d34hwJ4IgvRNt0z7LXowp
FvdUJSe6xkD7IXtGp5rc6a3d9NW+7BPvuSlNCFZj1l5K+AZXu9Tuxe4YWrYpOVK4T1JytO1EfTYy
kIdF2+RSmAGb8NbEgS+wtvrtPfrBiSh74P9xJCZTExWVwub0BRmskVUnaEgRRMqT8PnjdjNN7ucl
GfKfCXPv/lAwX9sOvJQT6XXlgDcQJKbK/RJffUF9wUdInth18r0MIn8jMY29FeS9f6fzpveIdsiv
MqN6H3RBcTMKk0AYqHnvJM28VgVKsJSD2z6wk+KjnWwAPp7Tth9kwwxnaQMuiZNBFyG4N+meCZzn
j05NOty5VhsOu85DwbHkrIDr/CgzZw0uS6330nJgrjG53Xpd354cWsZvNN/tcl3TdBc75Fpf/QQm
ADZ+fH48hO4Pt1wPwzMxv+za2hZf+LKMfFeRjcIOBYTHPzVek7cbMeR6ZNa0tDQLA1ARG6diHYHK
mhfeteqE/ZVlGQgtu+IzQPwLsnBT8nM3tL94JrK58061L+1guwbm4ig02L7PddeO3zpObdmm7BzH
/M7GCyQpMsJJHY2xXC1NBEHnvWe/rrqBvbUoUN75muzqgQf+kirs2B44ee5bmaCGahPPuWN0N1y6
GVFJPKSUNHdayO6rtEcSUARtRoW5vtI/xpEk7AMvJec02dHF/KmYWqmYiZzaNYVyzjSpibOZcr1Q
zCMb/eUiIU32dZCNF3imA2dZypFxWyW94e2Mvkbzay7KextFVX0EndKbUuBYxf3Vm/dyCqxnpmth
hCqIGi72RyxVGPaTEWij2Uw7DWYNRxqOUgCcizDaewdXpAFPyEFXNAMY6nZDp3AYoEjhIVqBi1nh
lmqfKp9RCkkpIE1XH/l6jFWbZMadTU3tYJJ+bwQ47Ae7tSZB6qNISpa0yG+hPg4WaMD5YJiE1rgP
PiyNMC6tPnc+K2SjRrNRRqiLZM/AjFy5a5m1fhttOG2v+SJyyWpBCiMbrkcwPfMreFcSNbc7bxs1
J3V5mcPEdgCQSB1Z3a1SdIfA/CDzjuR+kF2fv6dp6eKhnnhVGKPgxnHAByvdt/6IY7T0m5PMpFH/
Fr3Qyttl6J/qZuf1zNqeE9Nm9nLoEEoRcj/M8PWKWyG7kvvgGsilZIGSmRkAqYoDf/6v2ogCk+so
imbeRl2mvXePKVP2/Gez1ujWgcNYRWtr1LYS3V2IylhH9+gF1jkI7+ES/EzdxNT+AV31wvvWWyLK
P2Q3ZeRLQbSayWRkMFlMPlsEy/H4JjMaCuHdSEGp780iMmcXS6uQfXlYmG5xt9jyirb4ckLZqHrr
VaOcm4sj+fMWfLWoLHB5e8Kpk2dn9DpgGT5C1dw5m1L2c4sOCSwHP9Nx037fdWHBemyM7bZEhXS1
EXNRuncRK+YMyVaMoXvIx6CeiW0FREMnNYebM8hqZR812s1JNpxQ3ET0Dpo2vFso/YiyNio/YQpG
VH0nY8vtI3cXzIvjHpj71W9dKKtXA3UNNI4W81ns4m0Ff+4D3DMbAl2Y0pjZgDUcJAoJouDCIEcu
ds/wcfEBuxWo7M9Rnqqbhzr2SB84v2vNhLQs25fwcue53nVOjVhLRQyCOwNzd6QnKMWUcAEJSx0x
iRoyWHMYRhMVow47kqaQUJc/u8UkXDsZAKPEPvuoBGO+zE8iNyZNgWBUOypQTohJ0XneYfBdUGNJ
HeovY0kAYsVWOvXWU1jmpbed8qb5McDVH/AKg9Qzm8UAnmkOBWguygnSyCVoOvUzJRdrzU40Whus
Zpmle3xaKjHA3lkh4hy7j5pNYrptuyPlRBwt0QYflSLoRcAGstN2Q0MRFlw8B7O4r0MfwoFtenJ8
R/qAbCIeCG8nlcyC2UqBZNnoimhu3aecvOvY7anDr5qBm4YHWAa7oPSrs5GKFim79DBXoK3riCHf
2LMU27DxIkZSxpgd8C1wYwKdGrGDtu5IVFFfbCQNs68FwQLPRhI9SsNs+TuXbu9bnb7N3OwtUARy
B4lDnH4ZiJdoHhYd3EGWYfGdw+WUPQZFPaxVl2PnRyoY/zwQk5B/sUQ688FRbvHUTsSgIpNMf6aD
xZUPp0UjV0vWgNqVwBR3uTm9htqTN6i6GX8CNjamw0HdsppCHUC77EUgh3Mr2EZFO50smhb5dkIb
821yXHyEXikImXeLAnni4D33SdruR7sx3/1BWJhk0SFmUBlR6Itlhgnszfd4KsFR2VIoTF1Vg0A+
ymH+nFJ/QJ0mGjjBcZpMxG1OsPiRRnAa3nRNMNt7JkTMWaEm5ETaKEex9OIWpgszdgHyQljNPUVB
M4sr+FZ5l9oWhm/TS7sABFfVvUw6GFEdjw1/JWqA4Ls7ZOBHagrwh95YK14RukBRqKnhfvhlEiFH
Kfsc9BMcWpRXtEtuS00HIF78rvN3pUJgt3XAQu4WrLt0KDzkdMhG6m6rnO73BK5lZydCg4X35o+A
1UJd9NiQ9Fz1KnwS3jDiHDc8r+dAkNMFIl/t6lSJfQmzqgyQCSVzHQ9WEl0MuHTYxPPyrOGZ3NDq
rRGwof2JK0Y2zBmCaCYfU4BTDIBoz1s5zcXK/w/HZCezPKxYfwenuhSWPXv70Z+8NyOBf3dP5wru
H0KOmsSlrrY+8gjFQ0yC/HDfojAxd8EEnWhDriiuhh5wfr2rrSJ7KT09kFyLgXqjqM+3mTP04Xrd
/IfJmWhDO3ab3IdV7bz3qCzSmGzkD0fU7fswEkqR5Q29RxSVCKVSxSNfDeROTSYINQGW3aDyuA4S
e4+g7/KdeFvjNOAkX5MRyuBhBNl4Hr0erwcpb3f0BYKjkZjhGx1jSNSkzvlf5Ho7O+2a4kkNs30q
RUtedAFte63WzBrpTEOLJxAiPAoYpqSdRQaFU51H+tB4tqqecMvm24Hm1nbgUXc3vePJHeWLdWnm
NkMbOFnvGRyq9ygZSW8QEqoQgxlS4arkN7JiE/6fO74SXtAfLKznXy0K9HeTbwEap7lwSP7f8dyE
V82Q/9CpkbculJ8IlMdbJ80ZfsLYmhbvwXKLUgMIyGC59YH9gABZSfbcNgwQp/Ddd1NvD9+AQBNX
qzmowHgmiUBnVvtmhJX7XGSOS7gwXf1TR/YdozCUlqXj/Jgl3X94ah39oOGLDaqsgVeH+FmCd060
LWTmwRWt6z2MRdazyoswXLVJQ4//GZGAnguwXxgbOqd9cGekNPNhsvFq2FunNfWYnUwJ2H85IeSe
x9ck15P3w2vctjwWbViP7iZxB3M0oNt47jSweJWoWZhpoY8oIisnwBXhnbVQNobmnG8GCHumPslZ
08WMfVt7e9dtpvC73zQji0rflZWuWMe8zARzqxp0Cltj9mFX9z38doUcmTIeVdWMF5qXBhm7iw1f
ZV37y+yNORBbBpoI9XaimwCrMLHM0xK1UJcCRrM3PIM9Y5C0SBezf1ROOHKEyR3tD8NbG06JKrYM
YkPOfViGcl3cF0UrZLsVk0+I0c7sHCn6L4C+ClwfP4UUw83UupRk8KAzVoZjgk2yiEhzBM8KDt1P
zag6ZKlWQf9NGulCXkUOC5SvoYUPfH0xRsGB+VLMIqmA/JoRZOT9fz50/BfrG8M/DNQRXlmGnMj0
ED7889SxMTlzFLqLfpgFLpK/T71tH34uui6nTlF7TqFq6g0Qw8EOYni8GJEIjDfZhUeolMFr8ceg
6z//XP88XeZjBczpsatGzF9Rgf9rAFPuzViTYB7/LNtu9TbVfwo/6jKqeBCNlnHZfzF+/eeZ/Pob
fWtlfazeYUa+K2Lg32oyaBqGo4lf4lf9529Uf6pqHK8ZGM2LIHMlIjhlagPLB1CkSfx5K/4/zeFl
7n797S8/WqRXw/z0K6Ue/6fwXw+XxT9ML/+O5vD2OeY/Ppv/scnH+d99258wB8v+KyIKQrMom93V
zclDPP0S49/+sn7F9Zg+256HdWP1EP0d5UBeWMTtDvHx+z4G4BWywCh5zP72lz++tA6tfSgPRIvw
pf8GzeEP19j/GX8HCCHROgYe9iushL75r0KJsTPslMY0lRPdjUE+5u5jMn4msBGDcSua42weAv1s
+nERHR/2rMtR/oBSeZcwsfGwARh1t3dSn+M0NMXhpenfnO7Nm1+z6dVc7rP+JkfYSYeISocMHj/Z
zOGj3/6AR5TquyBB9fL8x/X/f/agrr/oR9vhLUuzUfzPPxKtySle7/w//YPoIu75o/y1PjVCVuP/
vgvr//y//eLfySD/xTO4WgH/40cwXkfQn2t0968/PtLKElm/48+nz47+SgnN7og/He0Y+IF/PH3R
X9dnEqUMBlIyl9dow78/foYV/DXAP72uN6ZvmjSs//H8GTZsklUgBteC8h74VvTfeQARkfyL3sNH
cUk0Nmgix+dptJ1/WdumcEzNARg5OUqLpntHLGj5ZWQlC7lLV8mk+UeQDCJAVuMHY4ZPDQzHEyFn
iK7I863H/mltWwtePGRwWAfXvAbzG0cpBLi9cqyIvkNtV5TnMiU+waTHE8ZoQsX4Gmh81yfC09Jv
uaRFevThOSVXiOvVJ8YfSr1GoU7HnqfCT8epCQvKoPYmmm4ufrxsVyaifM/JvkF2S8O+L7Pyw1X0
3hgQ119RBIwO5UxIyVQV90Ya5e+JTqyY/e73kCO5d2WGYlc1we9cVM3O7WV1G0i+gHRmQQ6is85V
mBFiA57PbuGsknwzc1tzFGKGseHOATcxg9mgU2K4L7bu+oehBptAud+mj7Rsw0tNPtMB4KC+x7+l
NmLhaAKfTgQ7K1POvTWNgv5kr/2fzKA/IjsF1WuSsZBMg3UT6UTYXzAlLTzUpdnNSUEhjYdDH5aR
sm0z9ol1Xg+2jBrBEj6IIMm/rIYCErrvi9c12anJdPoSpd06qe3D9Oj4U7jjwBO+5srk+8DgFTuq
l99D2H3UA+PUWaKb5vbKs7B8dzPN9IAcXDsnw7eqQ5125avvTHtjaoFWu2DpnSW19jhbjW3mN96e
QI7+MnZ5feCmrTnOQryWVHQPWWJd87Z8zR348yNciWhr6zx9W+YhudQpWDw6kar+OSiqcIOD5BGI
ss5jg97r1QfpJ2N7PTYGBehitEDUt6bldw9CKH0WK19UV8vixm0XZSeZDEbM+ouI11fZJhKWu7Xc
Aohj47eHKAMU32eSmchsAlqv7JEJsJr3QGR3lcojfp+490lZjaXDkZMS8pAGnXUSzhxQuTrXZliM
rY/6/C4CguP1jXOhzld0cWeD6KvBPoxkpF0Te+pemiKo75N2LH4udGyIwxKyPlUjgQ/amaE2ulmP
EaAyn+AB4+GD2PwDIHK/FYtTHJqGUf+IaYJEGYDps2FfBi7bLXdCcRK1HWwymmnnZqYqHeDsLGXd
HbGmozkOZWHG6dThorbLlG6+3XETmK7Hoe0L0vdmufMH8IJZlIkXdlLrqTcm+1AUaX+w8/nVBvwZ
uywesV+02bzFanmWtWddFoMo5Ma2vtMYKE5j7aRPCdk41Ldu5YHU9Yk+qTr9EDY62znkP2xNQ3lY
J8zDspjMqHBc7VVfOGAs++QB2oe6dwKPJI98Za50deSSHg7dj/bOdBK9zolSJIXKCsS7xdmSAW8Z
ru2dhv4WkE/ITG+pzeD9AsKZCDemaWO419z1c2oaJNVH/dydCKh8AT1MIHiUDQFhsql+Hxfk0ks+
72jocLezPKm+rwcqOlp8GyR4cNgu2qF2SXmtCGnZciJ+CDOS5PKS4WczkISXpMxsmBwOxYncFk5H
DP2+Tb50zv1kkcWl1+gtjt3nFuOkGQw/bVV+5RYOOEAznCuRkGwEUT3MaZtWvGmOTzMqBNbGiP5X
fTSmJk3pVJTGJL/EakJa3y2PPuXQBi3R3nkDkhSEqHWMlNl8lu6MfGt0o01fuP41UYqjaVGZnN+y
nH4c835SbDquGm3FUgXWHW4clhp8QMzsUki12SOtZk32Cb6cmNM9OiBV7Z1WXrXKjgIKzdEeulNV
lQ/EbWHX4lk72ulsHaza2Zb5/Nal6txb9gYXZnln5op0gODLdbvzOpLoApcmDb3G3p2PZpXdp3ad
bBTYydEZdayTBRsSDj2weXz1ICxzj6yLf7dHONVxGMw/3PyZFPHYCNd5PW7L1NwjuTi0yr6G9rBv
igULQ71zCPFoi/DS0R2BBHVRkJxxxR5aPEUoew9L1p/mojugb78PB5tjTLHpVLSrU2fPAOBhduZd
M8lNFIEDnhXWYqRGFvDFuNPEB5hCnNeGTmw50HBLI3lyCs1KYB8ZnG5lw0S+AqTlzrfRGGI9mu4L
q1lkMcpRDEn8zOVcTnzkJmBKgLRT+vOjUyNdSSRp8+RBPeJyJtwpbB56xyEgrXgua1iw1XAYjGKA
oAHi2TMr976qvOynYbvLgqhnsh4tDFKnDKLdtgkT/7W3U/hBpVW+cuDJjtUwseIFuNppbpGKCSYE
UROu0T28emNH9gHsuzTwdt4Y/WbMWB8wd5ibpbHuGjclTZD1w28nFABZ4m7UvMgTLeWvRBfjNUEo
txKjnVOJA/nB1y0WoIAxcOO0Zx3Su9XZKFF7+t4+Ktwza2AW+/QzVuIp6Rv0y9C9HNMuemiDYaaB
KrNtaYTwQpy027WQCndTuL67o/qZLO3VyvUJ1K78WpjkDW30UAPBOJJvNuxTt30GZPWMBQRBQG98
jgWxAvWg4AnBMdlEPm1y6mjO4fupMO4tbS7XKgCfWVTTo2ITjDxw3JrMoFOl029MudItB/OznMU5
TcSjmTp3/WSzIqrqGDIFohQ3629TjXaBkmE6jn3ZXPtmDj4njvnninKcAAQMRSDBdL53YLLG0yit
j8wt2MVZsYWTp3IX1BG1j+rC38Lq7Du/xn7h9Xn5nkkTbVawXNk24LlzPo3ipI3cXzkfyW9M+zT2
tAhZ9cgLQ7TPzNr9nihCGlJTAsSeyLyLZYBGasrCDwuRDkie5HmqiF0oCtY7RtzuinxRqDxQHcYM
NOobwsUW/tFI2hi7UN4t35KoXtPRqgfay1iSPeP7uAhWPWeIufd3alqKMya8EyFJHxaG5tDs5SYL
BYzMvtoUwnnE7mrf14VzV8ucWBYbiYdRLKwUtvGbXox7xSH4tJjlk4QVRUli8fx2FwT7e8SkW50R
WlYg618Rz/42cRgOkoFzKFTUHvGyB8zV0iKOMGxSwY14nHtzfhVgreOyourqZgN/mOV8hFb928Nh
sGcUGR7Jlrn4QQfDuO6/+UWOu0K1XTwUzNhkUg97vytBPyvX7PmbMjJdSHGtzgvGzW2wTC+2Tb2E
yOgzCS0d571YTiXNgW2g6Poq6ykT4UNReFj8k96a74YsEDem/cO+xIu5owSutj2wzAPew/ZnikQV
OYuZza8g9aJp4w9E4XliHfSFBA/HOchJcM3GfNdqPT62XLE4yt0e3KU2QVrDPPbCydkW5DafZkPx
bzn1i3FEf4b73Ujd8giQ18B71gYdoO+abik9qdk8V34/AxmvM1SXCKZoIDat89gIp/qObJNfaC/h
AwyW4Tp6jDRpFSbAAPVyGzvQo8e66Zdp01V+c0Xp1X8HmkVrjQL3VAbMY4pKq1OfkSQ52/T1kPeE
d3jJPbxwC882jnrnUIddv6fKDs46KN6LelR5bFuLdWAwYV2ElbrvYmYIUJAXBnTD6/caZNiOkIsb
WnEUAhpy1yStY1lo3dzScQR97WVDqN4sUn+LA8QIckgMw5/OyzAI8O4QXe+HWc4XaVmG58fox02V
blBiBOIAE3GxfsKdFUcjyjN9tUYLcGndhk+Jm9fTMcqrmVAvqYfXDEcCn2BsrE8V9dlb5SRA94FQ
e3fYnnF5xK4apwO07XT46TDNh0lcGtz82bKzatfMbrEOKevcv7Zt2zQX1urBOLCM58YW1iiRMEPe
cpiYgfaR96JGk4w6eC3JuI7hCnNvB6L3UIP7ffSt0X0ogDcO3JJMD9p4QkY0dEfXilzmKprMEMnL
ji1wp3GqBedFwqd5L3VnuccOi7exGUgM8bYSNuF3HBchc/C6hideqiLNTgHbjn1T7gIVtV6gt0pO
ThzIiOX0C7lbwGx1vLApkZwJHcQv10zql942BnSIPivNc6/wHtxzsmSbDsjJnu6a1bXMUGkue8U2
O6zSlRZnMzujmz9mNXa9s5MZXntaBkALR5WTVLHMKtdntFCdvMAKz3fOQBrt4FhujNab5FknHdMt
yGBOLQiUf82NSk/OaJVf1Zpzli22ekyMEQzt3Pi3rEa808oFGEMJUbcIBHJd5YN8N9ooou9uZDfN
3OAlT8Mt6o0Nj+Up9IxlZZ3TtkEGB7fDeG0q48Gp1d5GMU14nwiOfRlsnUK0D2wbaGsajq91NrwX
VdjtfNn3uxaHeVwy6g+E1T/JPB9bmvkREZSqfm/b8DNZxxiur94ajZ+nhqqzJYXdutlJnzHd958r
qF8MOms486jragA+ZdKfozoFwiCnG7GN26nrrL1TGahCwYEUhvMiYHIUa9SUJaq3ianXfs51ucOc
bOGVcB8R434MdXTmSJAwx7GJgu7ag12Ov6Aa7CCEvk1EDjCK+pZIknyw7+uRhkHxxq3+GPvslrUe
Zzuj/6zaG0G4J68Zf6DEPtb+fLcstXckWfHDL7gBOtqALIavEGyUPyFS7fpT0XcsQ5nxxtDxqRfm
PlPWg4wGKx7r5swA75dJ4FDcpVF7bxvi2a2WJq7M+pa601O59FerR5MklAHNolNXnYhLEti3UaO2
ISz0dwRt0OuRETLluHMcRMCtonwnJxJgJoVxrx6XtnoHU4EjrZ2ODpmAPhNY8Mcch3gNfbM7rJtg
kx/r/neR1LHvJze4mtfUcXaIE/YsvmoDd/J7NS6XTFYa0IVa0+vdvZEUByiQYFPDr3Hmenjzif78
x0yQVqOm/GPOmC0mU37CaPpRhcUPF4HDBfXsdxoep3noGS8QC1MDINjZbf2mU9vcSZcsSjP4ZPpX
bWEu02r082mvzIkkCAfDK7tgl473Qeeukz17+RxdHse8KfjcisS1RronqcnT7k1UW/7iAIXjI+PY
iW3REG2FtHbmlBpjXfk55Ma+HYnGcVjQNzhJL7oy78KADKbOKoD0d0xcyYpEJe48Ib17bUrvETUA
nHtveEQEz/E+5CqH/imI8pNNdRsuckOWOGInNziExI50hjiOueD8AnG5sJ9NSndTp/dFqd90PyWv
lax3VU4mi73cO1H56phwAMbwnCnz1HbGIV+GY7D4Rxg8jBeFjGHaImYQzcG0pwuREschmc8hmWRY
2F4rtGR+WJFHDwYiap7tkCl2MlVna8i3FiPyO/xb57GzDmZOerEwXhM63ptO5r+wELq7sl+QTrvj
GWIcFIboCRWpICKXF5x9nmZv5u56FEAxLz5RMcMtXIzwQfn9A02TE/2Z90KgsaMwXNiit4yfkvvc
ceWdORGpzC7+QRqJc4k6uzmC3wHCw4pRqMbaFhmJIQXYjtsEaAtaORqozhRknPTtm8bDvVkRnXFO
LsbWScb6scpSm95Ad8kHtt9hrGZwFtUDpsxnX/S7sMBn6ItrmCcvXuntF4D3ZFNkNCmMEl1sZwK9
6WlqRIdaOZuAls556dyzFaQbwOI7F17bkW4OKsvK3tmu9wyT/DS73Ya9Ld0S3X3Bm+Tuy5nmET2O
R7zbZzpZnLtpSR6hW3AyNHaQvWHg180BrezenlCmkD70tbjZuzCic1ASODGHvCh5QLhu2dw7MIyR
nZz6lOUKy1ScIukNqmUX1kAjGsxMiC/SsDq6RP5cjeF+aPu7eupRiDPkL0emsKvwtSTXonGTnyTa
rv6rGEJCSDUxbotkVm9o5hAjp99E6/DEioNgyyaheBN47o31miwUCP5oX4OROh7/HhpNr3xKkmhf
Nf5uHp8qeEAM1F9Ne9mqpX6yueD4tU/S5rTWUKMTaD7Z5UpQlLGJ4j4OWicifMRzOZsTDs0RHCd6
2X8CEtmRa/8yAAvc5hUQJpJ9iYc2ym4jzB6Hjf2rwWy2WMtvEtY3lcTgXQx+xTudrL+gRaWg1Use
qGtq8dFFTwWNTTajdR+HBerUxqMBaJI2hq/pJ3jF81RO38siu1ZTsh8tTUDd8g0L0YcVoaRLOooV
NCup2cB2NaYb2Uy7xiOjtOmvEzVHIOvVK/GmF6wSpUVabl0+KAtTuRQXUmTu88IIrl7N2uGtnilm
wk0cJClhHd4HAasPpTfcN7OtY8uOAlb8ajV7WScKibeuDYlXoRSX7QfNsxOYt0Mic1QxSQpDELeX
iehh0/v0dW2DI6GW9iupCdsRLz2HOQb9fqmvxSKDOGzy59CsP8LSjba5NvdiEjNRnWZNhjCpFiTm
7S0b6X7R158VdqDYU9hUtJQhvI+CPqrlfjD5pRfXpdO+culpNzlHwVl1w7mrXS5L1pAUXeZfkluw
JdcxQCYujtSDHyVeto2VDTu/wg5FSdptlIgeIRa9NgBJp/eIYxSlbE4a4jLuF5I0K2Jh67xN/K0W
Qc/NPIZ1ik7huRaknlg7I+z0DBkoyGH1EHeUkTOzhLXdkRNTDst+MqzkSWTh7GA+bvP2Ai60zA5V
UrivgPKYBhDm5AU7d/Ktl7qrshoH8v9i7kyWI0eyLPtFSFEMimFrMNhM0oyTk76BcHLM86TA1/ex
qOzucPeqcMldbUIyRZw0GqBQ6Hvv3nPjJqaEq+rXlrN6vgE4M3SUXFP4WTnhNG4QW8ofSdk79zB2
pvsGJF9GC1JTPOecnpA5uZgnVmTBD7Qza23pAhuh+StKJJJL6pZgLSopt+RNV0zZLYkk2n0zyfoF
6o8zETJewW4y5nhGpoFJAC0zuKcNMfX24gNDsWI/sdzkiQAgO1t1YWfWq96cSMuNVLmEu6xpuI2e
SkkjX9WWbJttSXRNhzqhsskAVMJUwZB1A9370tW2aq6K70Zq9ZfJbZc7XeEcQVvGmdf/z8drN8lH
W3XVj/6v4dj/G5b9NQD7///vrv4qcfV8ffU3b/Wv//J/4ZTNY+70P0/Ztl9t8Vb+NOO9/sC/R7zy
XwIQq3elNNAxwozwf4ds8l8uxg2DGdtfPm15BRL+e8gm+SEo+jYjOfjneP+Z2XX/nvE6/2Im6wAx
wMCu8/PyPxmx/aIdEDgvrgmWfAijNhc19M/agcUJi9rslwRRcRg5tHftcopw14UiJWxOyfbG9qT6
0FXZ7f92if4bAOTVFP634fL1k7kq+N4lA24kLb/QG5ypy0gliekrdwVvSCcW4r2xqXeDyCSAe+1N
RJnsB04TX10x0Ar454//ha3g8PnEwjAaMD3DsT14AD9/897q6o5uVuUzZycHDyMojRrX7ui8dsp7
grySf1kG8TbERtG+TTg/Vdu+E9b2n/8Qbv8v1wFsN5ZVz7IlyhHjl+sAZm5aRg31HKlj1vhIiiAv
bTTG2k1vot9cjwTSnv/5I3+RqFy/OsN91yZ7gDqIdfnzVx8FreuGHCE/TRd5FGYWvxBJPB0GOKrJ
H67z7wuMzzIkSTTwUYB2/bLAOjWpfhBp5vcQGNmuOiUzRktEUsJg0tS2VYmob52lE+//+Ze0gC3o
cL6x8JvXi/A3WEdX2mg0a/ZjsFStfQuOihBtU12DIZHKZv/51+Q55vnRAaF7ZB78/Gn10JvunJm8
ZpUtj2NKTRqNuljnUfoJ6tzbZ9dL/c/f8Hrpfn6CTM8BcHll40Nedn5ZwWoRA6BSxtC1kOJd6hU3
L2W/+MPH/P6gWkz5IXm7Ls8Jorafv9rIWXdQGV2+jA7+sSu6zxSr07BZFJaskVAAlJEtLS7GAH/Y
In5fp5Zw2DslQhe2TueKCP7bLSzNDi5KrXJ/kmwPHI1j6hr8m59LGZPe989X85dcjOuGwI3jY64k
H9o9v24IDt6VsjGo40bAos8O3h5Q77oYtrqeDF2gatvKMMvEMSaawSSKZELdhyHfUVrQVCU4k+IK
Yf7Dn/X7NXCAYLkCbqvgBaL/8vxkroiqPpw5lsbU8UfaUlhYey+bbhLyNf+wF/13H2bCm2RjuMo7
fv2wBVcs0/icPbGe5JF2NFDayKQr2llT/frP1/v31Xt9uemWQErCqkIp8tPNtdntUhZS5YPs87Ym
Z6QEjS+Q5/86lKDEQXlz/q/n4e+g4d+XrwMj6JqUo3NXhfzlAvahrlCeXiX3uIFv0lnLt8tE4lu+
NJQjtvSg2GqqeMQ9NqZ/+Ozf93YsfXyk6/Fq5WXzyx7Ul6S5qJrvGDsGb7chQXVu4NONfNtg4n0z
1Aavnv/4ujqGhW6L/cj9/aFpdDeC2WcXfmws6qxxyAaIP/0paey3bd0WlsvmA+9FSIP/+fPdw6K7
pAvfmCwWXTu7VhrehFTGhywZQl9Zbv2AMtW9++evpqM6+nnHYwNCe2Sb1weVT71e779tCFV7JZeM
amBw6sXeMTQjd4dNv0ahjTeWBMVljrZj5uYTDI2BBUUWd/SZUIrvOjEu3j4FLAC4cUj15Q+3+q9n
46fdmBtNto59xaVZv59nzCrzevCts79IOo6uIegZpbaMYkq+0SXtzUmP4KHjc3jtcM7pUu5pK0U8
xkv2lTg4PXxJmGAVuOaQ/Om5/u0hcAREIE48xnWPgxX284UbVUKUq1ksfq+n7re2H4vviwcJhPo0
Ty5LWmoIo3KNhck5kWOgTgK7EcwLstmSA+I3ypZyZwwOMyu08cbBoU6aAqsdnGjd5RDn4CvUbMmZ
NGwFwmZgfEnBx8CQ22ir9VyX2WfVspho4GFT2MzK7afNVFLJ+bV2Ne9Y9dzB9sCtQMWt3K+x0Eu1
64jiRRldNfm0qQ2Xf2fMVNCBIbL8EM0UlJvo+my1ImWUhuuLPwIg8r1q9eQs8HpvDGzamKUnlX84
ej77YgIc67uKsZHPCIPfmDB1OlfZQgsiVqZ7BEOHInGsR05f9H/c7DW1U3WbUFb1wT+v6F/vC7s6
53jP4ebAJuG/P98XlRNHX4xAIbXbfNwUJQbMwFpX9vCHTYGK4Zcn1rJMfr9xJSd5JqCYX1XCKfNu
aL6xuzKsxI7fNAME4XV6REijgfqhYv4AMoOuHOYRkdZ0jXrzHCZYLEIR0iToCJg52Qxjb+0yqsnO
sr34vHTLJs9iwESGRsCgTb06TamFRMwI7xGGLA12lHGJ0dgthKOXRb6lH4aIIUTasJn65DsDDU1j
JBPS+plwv1X1lAfEvYs3Ohe7SjXpiyAjm7ZOmE0P4GJoEXLUQqPH1ez8uMbv3s36kq7tprlct8Rk
A2DQ2oWhUwNFMNzxhO8VzYRb2e0WTQdO3N6N2fsjDJh040zmsKXV4s91nHLxsbRMAhC861ymupXY
82PfyDRhgy3VRLsOPa2pt7Sq7C3uO7VBB9lWYEX15RtGpH1t1ebyxk2ntdeRUr0mdzrvthp5Vxb2
rIkcVQ0666PQHabiy9Chq8mIPunn9KKPNb2jnr9iDvTG1uydt7hEhRKEsE5l3l1CMdf32ByyB8OI
iy9I6l2BVIjgh5Wey073CQRVNI8iZg51Q4M0vwIDkIB4P1rsMxWPmiZfwrHEZlDpC2YjbAKQnM3O
HFato4azSMLmossx39usk1OJdfug9ebGbj1305rKPHLxBa0sq/Vriwll4g4dA24dDDgOw8bqd0KX
XxhKvmt0dyklh8l7aVlR94zCiFrD1UiESgKTMp8Ybfei0XeT58KIysNnWU7GuUWfD+Xd+NTTqAyg
c7hEryyajrt5RgDHQN+j94KY+mYu7PSI1V3eAzjGKLNABuvpIiM95sPaH2pGe+RXGofi7egOenYL
XPMDa9BDkiKHGlpjmrcjSbrmyiJ9AaCtqT/X2AyjbRgZxgYLibjQOIlWqZAAQCMw/gzwP9pp5Dwm
sQV35NqtGLcP9yAReuK1vWaL7GDJmEOi4bEQ9vg2CxHageF10s8GrmDKPDfoNK0/6J7bwwYNszD0
E3KmHtEDPMZG2EcHipZ8n7XCjNcFHbgtGdUyDQCC5t861WP0r3CAsmNEEa8RJD++yqvhXCyagIc1
ifWgW8tNNNgMG1PN5uFOXkc8RUiN2ocQJvWqR2TRDOYmFiR4pPI5pUpdcVUZcGvlflahCibe46uJ
jQvP6VQTtYmwJ28GnZBdMAmfRuoREIwziGjeDj/FXV11aIZgGMzoEU2gtnJaggQ812rJVBuMVmRd
6L3ZTy5cX6hnkemPMn4qoVoyTIke6qZvLhB5k894tIs9eQInrKOPKFSjtV0YLFH5Bg7iLcPKkaJE
y8bvnHQ+PYsXGzw/YEqN9ZLOWEZb6qW9Agzqj2Nxr7wIbXBVHkVjad9SRFNS0YfLouRVXz7bMnly
I+8TT7byF3c+zCK6YYNClzKMgdN3W+RbzRpoeRnAFHlFwDf6IM/udK0jPU/Wm7RcnkyHSNVCoO+z
1U0ZhYgi7Oop0nRzS2TKj2HG+uMar56s30WcPHlyYp5iV7ZfDI3rI2V7w3eKpzmr5w/OdvfKXB5d
kYmNhkENUYEGjQmflF9hvycANTrBgt3mcbgaW0SRYeT6MS/dU1VgndNpZxujsv22SiM0r/pdbs3c
nYX5WZxGJ46eaMvyihZPDTBnAnN7i+8J0U1B3jJ5JSRUd6hOlR0L4PKIvYqisshhILQ1MqtbfKkk
Rzch6hSzdqiDzCvcXVuVZvoYTVDjaVNyOJDM6nlGaGWj2CDR3TB5ftyyustm4Xv9VHAKTr7cOLb2
nNwILWgbA3VfqstPFE80PdNCU599LvsX2ZNuwqClPllXa7tFFxiGE3+60rydVo93WYehftQM9WBp
be/rRflEIN1xcXCStd61wIiSwTfQwamaSFPDvVk6gCQeAKlu0fE/wggIcqM4jnr3UmbhoWtz6GQK
NpVmDQHEksqnq+JBslLmOmoTQB6j293mTv7k4BvByaYLbkzhPDYLwlts+U8p7k5NRpecsxe4LlOt
cjldAG58REgKfPZXLLSN7INaQ0+LbmI9GuyGJeZSVH4R8nKtk2sPZexNWtcfBCIemjhzD17PQFPl
5Q9wbsxBqyL5QWkY+1YeCihmVfxJznx5bEnM3OA9yR8s2edPC3zqAHIaExk61ri+GLih6kK4FtFS
z8SWE/O2nowZjZfxZRRYxA2dqn/o5gTRfOnugaLcx8gt9Gl8gMty6of6vuxU+qJUc0kihEhajC7N
qN0P4EhIYOPc3C/YwWkszSlZ3xi19aYNwly1q7hPbhd25vu2Ge+FrAignNQW6zYjWHUHGCFmvVtP
VUZh4SLydZvonGbxodHkCSfAxYgbNrlhvDWs7DZz6kfUK5w26ZXskCD8IIELnlI9n+JIZ98oy9No
DHI1RTH6dE38wKlOGBPkR/OYmIyGJXPVrAI5VBUGyW35dHK7aEsAXLnihOHsMc1ezJLVD6wC/0t+
veFF/+pEI+YDZW01Nhy4EWWc3YpoQsaBK8bwyvLJg7lCVROvrLabtFVmVAMMElGxFhdrgGw13zbd
fICAtQTm4L2yeUM4ThYEcQkjZJ25wsq0U84oWkQigiFuAGTXEDmAT5fNjyhj1jCOP8hkAZpasEBp
YRSrmTzmq1S4Yi6P5rtdsDPGBKL4JUkfo5cEjci2sRv7pjXzb/rkPoPv55tlhMSg7/wJmIKfLeWn
SDQM8FbsbZg2r1yrRAdixfjjR/Ou5DztT1P4SPbZiSBWmjMGKqzCq9+iST+OkafusjAbdjKyrrPe
elqbBo+xaO7G2k5u8mJ2/KEOb6uqCAOdZkNeZHuRP4YOYKtpXjN0wvSgH8lVvHHiNBBuy5u5LAd/
CjWBn6JhCBaawZg3n8kYf8C63EfXax3by6MUOFLnxXL2k2wzvytafqKgb9UauY7+hQEp2p9tTRaJ
Bn96I1vjfCXLSfEAtT3cqKbb2qb2HFLBTengF6Zx1qcYuondrqysXtPd+ASMcuiYOi1C27YCCQLe
kmvIgLaJsnkzOu6ZDvOTKMJPGBwb2cuALlIAPyGoKudhAoa0dJI87SJ7hZqPfHR6qtyErZy3bQcW
yRota9MbbbYx3fxMLzXfqGGs0N2ak98w8qQfloScPrklgNKgMaUd9k6G6j36V6wVfmyGyL4UK4FI
iW0sRyTwU/vQgNRpNa3euPTWeOT4I4oq+iZ6st0dJU65Ju6NyAFWSevJVihwcAcEucj6gz2DSSxH
eNxVHh3xicOyk0gg9F4Dpgn36XtC5ycIM2axvBrkWnnzeZ7T4+KWp8xW4+1YVh/OLJnqTWl6qlxO
55ysv7lFc3bcqbwbFjveSSPhKXJ5lRfwEAwt2SFL0DCFlPojOQ3v9lDTOnL2o2juXVt7lNB/+o5m
obKtHwkaDUpScIGj43wXxJCsyNUoMOE2OoaJ5QanOjArXgoct8dX+t5vQ+86cCTQGNql+4igx8DC
YWyqMl+2alHpwS1MmGvuQxxrDi2O5sIs5+IAU7sVhrymzyzfrUk7tH2NzdJGEQyF/V7Pwh9OF4bI
teuzlsGJ6hBj0qZ1gC0OWxD7HZO8VjL/kPma/vldEo4Ocj5oykxeLlWTvmftYK9mLb6r6pyjV6/Q
5Lhd84OM7kvRISNUtJRWwq6fOzhbPkaCz8qcLnrtWfuayeiTpvfFysDz7+dhhFxZ7xSgoeWudyTp
LEY0biS6HHI4ZzBpbtxAEhxORl7fJLzPDogxoZBQAK15fSXQ2tk7blh2y1El42sPZMonK4Btj9PJ
wo56QhcDt6TQ7XJH+uMHxB916HsPE0Sc3JEUd0cIy2EaUQnUcPa3NXKcdTY7WqCB8veBHU4r3Y0N
0LkIclAbtAFJEiE6kQw1SVo8E0i3c9C2kSgENkg0TjBDfTrlMl0Q7YCPHconOFBfi2zcs4i6+Ea4
zXwgZczYFMS/rFSla+CQpujGHJuNQCMVYyphRqS9jiUfbOfalvgYHiDc01vEcWc4XRu3m5+jsX+u
vIQNco72aGK32qyt0b2CXlGI3/vuUg2Aq4y6OZlLGHgS5Xo2Q+uUNWeerIjvB895rFJl+XJpz42Q
L3Pp3XmDuRsKgZjG5TJprqvW+TAFadQ9WYv2RHCQODZuxfw2ugf+cV8MV93HkrwKIHgmhvLVIq3T
mFcKGrFxaKV3WBYVgKq4UaKlQqGY4c29iXvFFlU5GxzB20mpgJbGPl9QEOgRGiVXVoaOlKicT0Yr
x6AZvX1ShBfdKsH+OSqjeRLuvbrY4AB4LvLCRQqmB0qnvlUZHJlJ/9HX6vro1voqxlAakGNceyuS
GjBvkJIhKF8rHOqUq0aGXD6dJrTSU9tCoZST90Tt2D94AiWY30AiwievaqCtWpqG+MNMHduozDlP
39sJ/BpS8ry820FkiW+aTssuKqqaH101svdp7XVs3piJeWvkbUVjK+kt7RAq2j9+VEnjk6YOyImR
XE5NxNNtb9pRD2hkUM9NJau7OnFF6AtCiFAIyME4hzUMwnWLLcLeV2aeB700MmSVnL0xgnTTENSD
/kj046CfBtk7j3bdx2cgIdF6iOa7xQgfPXe+XFHg70opa924b2x3tZ/O7yZz+YncQeTYRnqwoznn
1R+nab4RQvSvigvECkNI7YWVTfEbjxdpFIgvaW1pHbUDypZQix6VhcS05O9WKr8HDoDbfTgbkXeh
J1z6c4tPBDTrnYpzuiBzld7AQc9C8Pxd+C7jNLuLU/wLJC35aYUSdknd9dxY703rOkFhhNM+Z17M
1l5NFj+0SHBRrF1ftrxk2ik64AeLghJDxV1VtsdxGL9lyRVL04jhsXWM19Ktnx2I2iRHNvFaiWIb
hx09kvIKX1CovCeYe4BN0uWYeD0VgBN/izOJzlaHt7Qjmt1e5Z18zmc3fyjq6MUoeHJZJJVcZXw5
yFDm2sl74vZGgiuxHQAvppmAIyCKmthcx2M7kUFR7pxu3Gtmc58M5h0Wq2QdKyM8MnJ/Jzmg2kbJ
rB7iWivGE+qY8o16LXpvytY953V2lXG7+X1UG3R7E+UnM3Yx5gvTPU3L9Rwh5Jvs5YyJFB1IG81b
mH1sbKlOhZXG6UmUkXzgSX/rWnVOOOXflV6bok/0qgwitNKeqrynCxsy7HmY+3bZ83oE1cgL9rEu
qP3wwqRnxxnmg7N43xZRagf84OfITL9Z3JBjZZXwKh1vedauZOaFA1wXoMcldKiiyh/iLA6muC+e
vIWmgp0U8kGPsFm0th4vK0aAe9U33lpJezoT3xJ/uFjOP+Qox+chl+YK59Zzowv3GCdFfpdGqFNd
wG03uRuOHCmYrBOHJFZpoxQCaUbMUzH4qpYSik4XiFhnsN+pD/TKN9wWpmpT+8boGa2jrC9TU01v
dUxHikdnA0oQrUxmxUdGJmXQNnWxH0HM7N0qL3bJGNa7qpbjk6kwn/qtZ78Yem8EDYdrnyOVvsHj
wjHRUCkiq8q70FNyfYHeSff7NMweagqLbT5nH25Vo4LQUD+kWhWtbCd7qmNtjXfECRpVo4gqOLol
sWmuoX926Zbfa1cPEWYabV3g+7zp64VWlWmO4smSOL8MowZqHHnpK90RgEeTDbEQFYB+NNDobD2k
s76mzXhO+uE8k/VDfWjn+zELCYCSIDZWTQtMeBR1h+lDOmtVTHrLZp5r+wp65m1b2PUhiSwEspgf
8eDaZoSHPooeHJHJmzIdTlphFPhlZP6KnTN+LbtUokHrMEIWtSPejDhrNx4d468r45/pANm0qyFK
2jeCPqjDmJ0DPUqhJ33U1+4ydVKTrjHQciLh2YgscN9xyoKbpYfdkTMfx0KwWjYJqssw0jRynb7K
2bsszblUAsAW/g6sCHI3ty0dCo1ONc/vJAc/6lPvbRG4YWgtLrHHydqN6vCgkx1d7cewB160CPq5
B1wNifXV99PI09mTJ4GdZSnb7ym/c3oh64VNX896M3r3jDJRJ7EQIb9nDZK3JxglwJnt/5pEgNEM
ho7HB/+piziUtwHzx5nTfc+ZWujbpglNudeVY1eUO3aEpa+w7PeoiOxzQ6FPEORfI4SWgNl0zzF0
tjg5lHDCRFK7F4y64XiwvNExgQMSQLWr+qL/Vtm5jgIrw0WwA7pjpjhu4Z1fGyCOlh5igwQfH/0t
Am+/M5SlDlM758Wt2VjqnM9D2m4AyJk7KMm2h+8hDqmj6DXSw26LWbwXmO78ohBu9dWjMrfu5hEv
cpDKwpKMx6RAygoaTW1a6OPNjlY8Vm0V20ILGFiiOeUVpdHhGWsvO5hJ2LtBSid13WoGQvBxqy/a
ZUaLuuLN9144ztY0pq031fcKleVLldJy9vQPbYKCX3V3bVZvgPDjautrthNPR+BJW/my0GJdu12s
H7nbrzHH13gcgIiLJcicaXnt8mRtuXQg587FarDQs6Oyos8QzBMVTq+g8M3w89knjCneWMBPKCm/
tzEENV/YGqOiqNM3VO+o3EdzIbmz/Uw8dzdq03c8ufD77ZF0IE/BWYyaO37EeqBNnj2a3iCfgYSn
u0Gqd7dH/4ssD1MEx+pgXPJ4wIFkOIeKv3WVZo7LLaY9GXQtMfbZKhs98DiWwHFwmfLcddaph4ki
Uq09bztrdFHL17PiEbGJrTgN+Onf0f9HsOTTZLQOTYculh7DdcS60ScjnXYIrCneLZld4yDjngKg
QqHr+NSHMLQtgzx0NLyzdSJeaK6CpobM4MdtnZSAuRvbOZIJDHcGNX5ZbFgwmNzMcVTiCIdYk3fh
MDr2zqgSDaWkhqwgLKFG3aCCF/ZxqhHQ77m9CX730UD9GyoM1SfHIVKR7Z0ZxQ4FB3LRqumN7MLR
GEc/0uzcPAGWZCuwR43/ztecReAGlUfOWd3B1Vpwn7ag5fqNKtFAbmJsWoLdxY3cVdWS7HEiPGI2
HzIT2MDR62WX7wDBLxMiUZnVIM7/2iaAoQ3F99G2m+RsdWZa3GQNo5y1mAYSXldmHRGV4JEyq914
dg2fjt8c0qwgve6o966ki9k2d5HVUkoZTjYfZFXwysN3dMcaRqjajmavBSbihOl58EoP047CTOtp
cbcrNMq9PKeNcc5E3e7Qjk3XOc9z03dIk8Oa3Nh2YmIZccC8XaIy2TN/++E5yzdemVRTnLSPTWvO
d+zb/RF97LHEObcrYs/eIlG4qj0m+jaElG6hsS1BvMSQW7XW8nWCTrdaaU37mEjVVXsduM+KWRaw
4sH8HFDDAwSPw5ewNMDf0U6LX4ouiSdUwah1qObxg+9oPXOIHNt+PgGCizm9JawFCdbySGAMTR8y
IbzbQs1qZyRuR3VFOgH1RhkGYZUROsRa5ohedGX3eB2lbAYylF5Um11NIaZbfjRaNgdDK09RmGXv
KtLnC1Jx4zJ2yUQOrJtBiNOWaL8I8TDgm1lpUmBoUoVNwyZ3ED3nHWiYxus2WjQYh4QtooE6N2tb
Y8i/8khLkb6HzYPRGpQvNOIsvsmMz1BV7XePm/aALaX/niUl3t3c64AVWCXBlxLdvqg0rumc1Bxb
Z1pZSwsYfsHgeihhhJ4dStKzw7rzYZN8s0qojT7TWeM9p1vAsMzpCViNrPkpY7j6HGdmdcl058Wc
aOBMeuEGhRrDC4zDWgXEP5w1vZZbaB1kAhhlfeO2rUOTvnfvcFIBNZ5pY2ORyzMmkh0JCK3X51v8
hd77BGQGHNtUndD0drdmKIaVQ2eSMlsaK3Jf2e0w8elQNY9OPby3mZET2ujunSRUJ4Dg9po3Rn/r
9Q6uvaiqmSq19ZtD9mC4xnQ0B1lbXnujxKtUV/AAZiDZhABUHNN6H7Q4GnzNKxs96LKCFZZN9vzW
OFk6rcjINajv0+RMHIj7Eltz/zLhzNnqprho/KYbE63x3WAyDeJsUS4HwbTYW8+MyW4nTiGbTivH
T0s23aVc4u6stcMh1R36Q7o9OTs6B4zmZAtZckX8G+rorFrM17hZ3Cukg+iBai5vSeYQu9Zh9r9y
UTcuvg4nfFukIg9sxDnYecQSf49D291oMfDRVc8sm7FrXbOvugPirVrRH47hbGgZbmn8cVvds3Gb
gIeZfGITxdUiRIJdz6bzMLSDuYaAO2+ZP3rM8OLQ2Ma5QV3uIF/3o6lcNoslmptIG9t3Z05N7D/j
1yBKYEhdg+d2Ih3IqcI+WUMhEfuyqBR+AJpmMvPkUU9oV4WLkFurmRICCpbQuijDmV7rrja8dTg2
840Bwue+jCYOHXgZgmUp3VuaNHB+K8DwctlRoyWbTgC8qYW6RwKiPc522V9aBmEcWpMK+1yNGsIT
6Qavtvmt08HMrwQ4nX0kWYQrpSrnPkwY+LtVmu+9dvRI7BzCHdELNOESbw1AHNd8Ye8zVOiviOdo
ZEe0FwURzBfNCjvSDKqJqrVLs4cBVMPLJI3oVmbJyGvZiOnV2MadoTyiz68tVB2QznaQerIWFVIC
1HfQUTADU7Z1V2oBZqUQVPZ5qYecE0YesvRj74vYq+6zyMqvPC3R2DfD8DamhgN30GqwYg0ITp1u
4HMY4zHbVtgFEQG5k0FMDuLfA5i9DZGSI+ADAH6NtlNhOe6lHS00ROXBMKbGNx3SAMgDf+2MNMVy
Nz4VRfYhe1QllYYnca6tlSzFqYK4anFSQB4YGhrHIXweKTqgot9oxfVoo2n5upzxR9A7UaeMihuG
p4rv6XaXRyXye0gTq5FUHhsvG0WENjCBNFHZHiolWKcS0++ONHZSCLoWm7eH6/+IrKPnRrAdeiR5
nrKCPlU+Lg+LgISTsX8G4wS+h5xwlFMCR9FgPToifS+Qh21gq0RrZoABxy79CcPpjm56eii8+Xvd
6XiWuTZfWsWrKDGnxPJJBnha3BrfY51cfdMFRFWII8qNDxpM0m9hERY0JZ054Sf0lG1yBOSzdkNq
goEcO9x6stSOuUbFXOHAf1Rd3R8MKKHHiDfzqo2HbOfRMaPPrrq7rnFpGjk5zHW7iI8uafN+jC4T
nCeueyipp5kAly19Q+oPii2/dE2Eft4ofKwu9WNC7M8qYz8NyrwAAcQLcGMtRhqQbeWsa/orOIls
2r2ioO2XQAjUO8c7wkblBUhw0b0IHQyPWH6fZEh9WtCNfNFsbT/P2qGaB+CSOLOrE41qX/Tt92SQ
xXkAC3C00yI5gFrTd02rdU+hizO8bYQLKqNpPlU+imOiNdHxmtm2CqH5I09OxR2CLi0M2MoYLDAZ
u0w0LXzZp8WuntEMeu71uEgEJw+omQVzXnobw9Bkz2hC9ufBLrVbN2EyEVHTP9Za7Z5DBKYBnh/e
49FCqMI459W9MOo31+zKU5fzJtx081jtHIKwAzw6KaDluX/34EKvcjTU+OdsdubCOJJVNbQ3wB3V
fTTFDIOXIsKAO9LOPUBMpk3LafEbkRdjEOIchEjjqC3tEP3gTLm2ikO+Qdmit0onupcbaAeAIZSC
odDOs3uoMpzizLWr7zM7jdrxVHsPbZXBzUnrQq1jEKkzw0uNAB91zdpK8j6YUaftCmfuA6QIPG2J
bNtvYcvpkrYGuc7rKy66W9GdE2SuaNYhol1i+ObQOE8WPtQfmIi8Xd9yHBvn2BJPtbS7y2RZ2KOT
wbhpS6c9LP3yjbSG4kZRXV3MVBJ1FNrVvVbM8InrqDD3ttMMLa1yA1LsxAxsbZYj9bxQ8w3t+zyQ
1IRiNdKqr/awB9jl7THS6VGTSW2ttT4iDN7uxeBX4LE+ZrOMB8xKS/gUN332A0Ovx9hE413gukwT
+l6wbLC7piz5hHgCbGpJ+mjA6gGZ3V6zWJKqIS3K1rtj33XZlg2N41ouFyRflIwTCl9H33T94tBF
WNBt2nSRiZeuzlpMofBYTOx+EFj4OqEGZK2pYydFL6O3+rOFjIJzE8SSg1uWoU8xbps7o6S9ILB1
9dgiiUBdYyiT8HXHWp993RqiL9FjNcsMB1VWHWcHwyz1dxMm7aH3FvYHaSomFeZyqj3GfFE+ljfV
pIXfjGV5jxX9GykZd2eSfWxKklOWOerWVCLbOLU21Uz/rgWyVX1a7rTvRR3iYE5vKmd4TVjkNApV
YvhJFY/okKRLc8fKqGnqmuhsRFblnUQgFQVoztj1OGjv9FDDRwhq6jo6Shs/MsJq+3/YO7PeuJF0
Tf+VQd2zwOASJIHpc5EbM7VvtmzfEJJL5r7v/PXz0FXTLVF5lHAVcIAB5qK70VaVQ7Ew4lveReBj
iyjzmGLYIiScsECxjVUnre9U6BC6QkSlNs1+G7RZfZlEXQXtK1bpUMFIAIEtV7jJcv4rE8e4sUoP
GvnCWh/s747lg2sAO+mmpWgeMZv3D07u+fgNNGW1bzWt5AMC+0Ceq2ARMvg3rDewIeB359jjDUBN
+7zbTfBudnEwUiCe2CQlaIoNDjihcu6oU/rQ5aSdG4nBl+CH2eVkiOnGdgqdyvuINfAZ9yptWBwf
AoInSl20QA0aPquUw2djbN5Eh9rPCM/5mbqtuaTpE6foeiQtqBRyEcwVpK5XG1Ptu60PlgRqea60
66w37no6iYilD/SALAPM1WB+63QT4VZBFIQsvIl4clA3X6Ys7BFZKxICBztD/rpWii96a9KuhI5p
falMBWigVY3pZeOZ0XmPm2C9It7z6GuRKvstzGqlU29YbS7nOo/YwyyfDiG11ZMYS8CarxDAICwB
5khVhZqFOCeQb37+Gp0Mf8voKuxwf6LnJ7saEdqGgxitKL6D4zEIEbiz5oSzsbzDiLjhEz15i15v
U1fwYRwS4H3veQkndsjAs3IbDjc4nNtEY7jvxKup0VttUyRNoLykzUgDJm7ztP8TLvw/JpP5WiXz
v9yX/Oopfan/H2D5aXAD/nuW3+olCaeX10qa8z//J8lPsa3fDRqEMGSkRrQMXeX/svwU2/kdApQ1
c2c0h4oiP/mL5Sds/iXDwk9X+4vM92+Wn4AcyDnSHdMRnCXnl4Rc54P3n4MJnwUtTxuunfbzXKrW
gsHTapjYoJlUu40SHMDebcKsOvPLafdqOW7+/AtfMy3eIoz/GkZIlERtqA72T/T+q/M/TiXYc7RV
3FZRzqmN7ZLx2dP/0IfgJjHiE6ykWbX0/aTgTHKN2bpjODNX4NVoMVMSHl7url1ZVz5st3VY9l+o
YFFOSPF5r4xiO8RgsgwEQCs7uIk65Zvw0nvurEsKR4ehukNHIt5xtT5D33zA2unzxwsi3sK7/1oR
G1lm6FOaLpbkN4HjAXnNUIMJRSZyFOYaCJxNLiZwrEqUe4QQHpCgAyCj3BUxF/ukUNVSouHGiJwL
VRsOMdfgqjATrvsS1jtVkRObps0Q8+Xh4IyRT6tSJRWed/XVOgYYaU2xBOyiW+CRvBK6eFvtOvpU
NKu0MzyuviAvuLKL0l9P0XDpB0az0ksLFYV0T5Q+9wDbr7jmfIMAdk+Ba5/nE4+Q6mnbj5fz2I47
M+UNmVZYYXJBB1MoRdBOZjXxyEldDC7qbRgC09RbJPpzx0Jtho4ndYxuNYGA/XjwmSb0bpkgvagS
gh8o+gVdSW1tNCOp5rlJFbqZ9PiOlK8fD7H8TE0VDhpyz+iyonYL8fftTkgCOgMlytoltjxHvm0f
mrErcnnCjnrBfOXvn8fRNQMLbBuJenue6qsdl41IqZsHNYlF9UI7rLis4xBEkp4gTJtauJDawEZD
IHybWWh+hWP93ccznWWt36zm/CsI21K5/lTYKEs+ipniIJvESuWiUxBfxGHUb6u06J6x2Bl3TQrR
58xv+vERb1Vl1Sme+OrHBLR10toXKqXfYC3TJHzpigQxDWdGeeMoPhymURIumPxVO2kq9behmmlJ
zlVRWumlmVmOK6iqUVYvNgGdcjWsANwSlrqipUBVKK2r+7666X3ruovz3RARdufgm1cNqFkHleQ9
v8YFzdhuO8aKuYNb5j8YaCauBzsK1r2B0CRGhNd2oVFIn1ugZowZSY8jxKpWgwsEtJJtb+WHZlTx
UECdSEqkRwJ0Mx+VXol3qgPk3TeGZ4Pm9kpIJPo8ujIS0xyt17Z61zgXphOc+LD0+ct5fbjn7YD1
6JgGysHQkBcnDy0nOyE9r1x0G4ItzrDxuo36YM3VcAe7jpAtvGsCJ3TLwR6yDUF761pZZRzgJKov
bWh+binsXPcteh85J3ttTKnlAlwmD/BtZT3Cc6o7c+VXPhcyU1Yeh4ofFpVfrqpS+N98XJvoGbd7
HhETpWZ6975q//j42B37wExIuvDdmbGmL9g2o0/pZIKuxAWCCE7ihw0CfvVDSRX544GW9/7P9eTp
1lWN/xj64k7tBfkm0WDlFmqCWSEIKihrQwJntFW5tcD2NNuuTr5GnIMTUeixOUp0sqE62rO492KO
tGoqUTRF5QJLjF+wJbsM5CC+Agj+NWb3z2vE0OCUOTb3qv5uJBShgBWrHnpSmXVjtgB2C2w9fMIM
YzJuQq/445cXVWoqEDihqTYNgnnmr64toXQeFlAqPohIg5FwWGcCPdwQa0ySN3FpxPSvk1NB/ZHl
ZFAUzS0BZY/dfDsoRmPoAIa4gCC3GsMBiC6MHr9j6ofZiY07di1LTWPjIBIi+bCUYjB7IkkgrZWr
WcWLP8ZPOl1Q16Ez3jmID5n9cOjb5keJmhRo1vj7x6t7dKJwkIikLM3SlkdWlnZnVTicupWODi0G
lRQTd+gan5jlMkbky6C4SimOKBlTwyULzWkTJB68rHJziF87bco+h1WCkyjoLpriD4XInF8jZv48
p3JWzIB9ZgJTWZJwBZDziYIPgtGNYz5KPwGhXh+C0OH2HZM7Uqxgo+iyOAAI1La2VkVfQbBs+0bm
OwAw0yGg7nX18Wof32yH+jwUMOt99IoXHTpjfsBme+qusVpnVdrjE2Ym1ZAlK2uCU26o7Y3poOrW
N7RrPx7/6DYgHYuwviog1Gpvj7XlzaWrHrKS2Ud3yHa6II0uNJldjZr/jEK4fyJ6ene6dCG4ByFD
qwRv9jLkiLQcliBeQG4+Ao7NlQsI/ytEYE+ENssgjatdcMFbhon7CuzkxRWhTgaUnNhOXTxFsZkE
0tE82OD86hOn+Nh0TIwJkAYhDmUJ3y6fj9R02EA7cqHFwK5ADrg3ETYMT5ySY9ORRGo6oTffzDLm
FFOc6PRgU/TOaZLaJvzMUDHvf/Eo6NSebfiI5CnEhLObyOtrtbGjroBQhp6ZM25NqiSp6lx0Y7nV
SKBolD7/s+EWoQb6n71HcJ+6ZT/iJF5d25oGw9RfOyXOVnl9IqZ+d9Dn2ZEukHzrRL1y8RzS0lS1
TnYMV0BvsEE2mJMb4ImdhDaO0PWJy2b+7d8EUgyHLJw+644I1JIXB2MExdBXapq6/ZSixY4S7lRu
FRpYlnkVjuO+HSlsUeH9eE3fRdOLURdfc4vg7wS9LaXjiqAtjETR4X6LJVScyu3HQ707ktzf+kxX
5iqdqx3629OCr4RPKGmWbjI5Z1qZP5ZRd2I277ZsHoJvl4dIzuomixPiU2lMvAmDMr8KjJ3RdAD1
lWrc9WL84qv+eaucGPBdKWF+lF6NuBRS8Z0gG6psZMS88Lb0s7vroioiWuTdU20WGox2C1N4g9Ld
Bt2ivUlOBqLza1drV4ks9gAiYN1a9VOXapd+qaT88/qwj6zw5ePVf3fv8IsaQidEl2Ku5iyPV411
Rta1pRsrKJQkw2Wvl1dmFNz+s2EW5ylu20DKFmi5BLhLSwLkVIICo6f2wYmL9N3JXUxocZzypHLC
aWBC4TR9D/Vum3bKddLKz006nNrlZaFj3uWfASvGNA5qIIuroIeTHhhJjQ+0TnM1My7iljI8pIKr
2jYvVTs5KPGMLzJy1zL9u4+X9Nh3IwmUVeQUUQkyFxPthzDs1YIjloJwAWNjd881whVf/tko82/x
KkTOmxA4JimWO9rdmqLfdvSTE0/skdTGVrlvZuku7C3VxdkYANp4dakXbtUOl13ef3WG6U7UwJED
714t02QDavdUqnE0XIKqyMoxqvlTDu31xDIgN8NUWIXrTYMA8zT4CJHfZeSnh8EiivFCbOplLfYR
DooHTxgPHy+smL+sNxc7h4fAnHkLHTMiMR/kVysbgS4etCFl/wrxDQjpIx5EqLjE/ZpG0KehxNin
CH80GjY9TSyAQ+Xp5uNfwTny8RNsOAaPC78GL8zbXyEPOV4xrE3YVpXnIrv+Ek7iDi4/dOdZlLAL
xnFtWskt3qf6GcCE3m06bRuEhrUdKDghRujEt/XoBa5AENOvZQRbBNOMwbEB5KHSUQ4x2lzGuAYK
hH90Pl05ZufvGiyT6yqoz/HK/TwqFZa0g3lOuzZ2G3wmNqUAaWPpmA8JsM+AuZVDUmbTF0ShKc74
AACAuCOqy45JZRrhkWPqgGEuUJkihoagx/c4ZicbmRs3RWUdoiAPzvDz6QEfGWId9CmE6qK5MND8
QD4n3LYNTIcuQSE/1s8QC7/w7VB34wBVRRRh6AdPkj6VEuN2SZHQWGUINEZBmOw6pbyXIdato+Ij
dD3p1wh+mKsagSDcp3u0gjEVXam5d16mdEbriY5NbdsXaLAlu1FV5FoWLXATgWmBUTfiDDwmnM4q
+5Ga1nNYx1cAvQ+hMptN1eAARU43uRUCvLZv/HoIb6tkixjUCiLqWTzw9Yn0okx3UvQg3KbPovXU
T/ix+8GtWoc3QM7v+LdO3NVH3uVZKdB2uEVBcy9rdigSDkg6oH2RtVi7FokNtTtAKUPEZ/bUhXjK
Ziem+K42zZWNhx3x7xzNG8gEvp0jfrgg82uJJN9UwhKB+DODuaJ7xO7RecjCpxYIvitxWNwWkOVw
oHiBTXbBr5Zd+hpgHA//ygNsdfzowmG8Ru0+ezYUDZCigCMU2UnYn1ilYzcFCkBcE9xSgk91cUGO
dhrjweUXbl2k6EoXZ+2A0sOUBtc2qNc1TBpl5QHtRYxX+4EF+70BK+fEXXHkqrBNlQiB9IQbS8xb
+eq2MvoSOYLWynlt5p42Mrg95D8gzPaJ2c6HbHEtYk4934dohlE6XNxJel0UbZ+jRKDF6Tf4VDsq
ByeSoHchNWeAC4+qAcgYqS1TVcqOJYD3LnfjXvtc9xWaL1n2OcF/hQJruJqjH+nrt1Ztnsryjj11
cn5yVNNE1WnW4Hy9ilkcJQ6wgtwFfX0W2+ZLUiArXac3Y5DdmLkJNDfqLj++5ecT/W5BTQ7xXBeg
+LvYudiu7EltUJqMUQxej94EGTndAtN0dobXnxjs2NLSqSa7nNuW78qU7Zh4OXY3hQvv5EaJ2hg5
41koWJ4XVg6z17rXS4lRr/rt40keW1gH9h8mXhD/KDy/XVgTV6FcMUThdkgXgy0rNC+CUo/DQwHA
FAPVhLAsfvx40KWV4Nz2oNtgosU2K86BjHw7atwhXWjysLkIgcUHKgUXQlB3MWrzWY/Bgob+KHH+
S59D2eypE2+yOD4Xo8QUowb8EiPRhS52ku78Hvdpv9JN8KcI/WyVnOu+QuzeKCjqK/XWV/p6ncG6
AURW3Vux+ezEaAXAR4aTLD7pMUoErXCuJitWXCTBg5WdB0+FDnGf9g+azLF9TsEVJo4RB5AHYGtV
AOBWEE5hsMaOsunC8v7j5dHme2lx8uaKHN1hsjrNMhb3lpkYsph54u5QpwRTIJ9X2pyAgdRHPyA3
zwwQVrvCU8/GOToIFK38loyAt2oM1VXcvZoWkpmVY2M95dFWWCiG9EpprKPQ+CrtKN1EfujAUQpO
lbyPPEwOJSzbnjWUdHrPbze28YGsxhWiazmQ3vXA7wPGYxKbvh78C7tgV1vQgye+nSNJ41xOoGji
SGSkCQ3fjppglKJVk5m7VW80u3ZAR0lLKCUWvMvUMgt1F04gihxT8XYFmEoEQsgs8C8CvOfpnxDj
xfql+dx2yKj06nQbFdI4w3iohKLkKCde0iOv0hwkIINIdQw78OUnV9SNX1qtgYEA8OOqiR70DCXz
MM+rdYnm2vzH/JoN6NukQAW8LdN9r/XixLv0/sKhKkKsAqMMPUb6uG/XbIjKQngw/KFNx+cJOlKq
Co6rHrc4C4GHdS56rKdNOEEnnqn3+YPOK6JaBoUglGg5K28HNlGZBdUVopjTQtyAfoDuw4SzDwBd
1X+uvOCeU7oa8PdLmhNzfvcWL4ZezBlnbhGkasIT2Yx7fDsOCLRc9MUpO+wTwyx7W3anJUiAxHwE
TneZJS1dEkSj8lOF43cP/jwb/FgRi2YL0bR8u5C+mkowcCxkPxjVwZNlfp4IuGUfX0bH9wuW2Yx9
Qf1UWwR+GDe1yFbDwyUl2WmNcR9I40qGwTPUqpvWB2tJdxraTIkoof23Bp9lHC1LEHculYOLBNf7
uPcZvFDOsla/bb3ojzFuWgCwT0hUgcWCnz4bGo/54cTE3+WZ8/q+GnsxcaTBwiDwGRu5otnpblsh
J+XzaEH4xEWheygN9Hbsn3DpC0eYJz6Ud1fpPDwaxgAQaJXQvlxsb2YNUx87mdvZz8GoQSf0z/vy
WkuivWU4JwZ7F+ssBlvURCbFx82gxyMFKsq6s6GxdO0GbgDtp1MW6aeGWhxbFAxLh9QQTKaKBNqs
AMDtJ7o7je7axzt4fCRqzjwLwpBycdNge1LMNqi52zaWsS0kPhD0fAdS2Wm80qTZ/Z1FnJtcfJEI
Xy5LginQAhNwSuaOTtXuQsSiVlWXFDuvSrVNO+jJiRN6dH6vxlucEKuPu1ZL2bTQL24s0V/CPziU
drNWtWb/N5aSe8YA+cnXvmyIRiPV4STyMleEQHoK27hyINRXSdoTHp5CxbyLSefDSIOQ4jXix/Zy
32pFyzw6PsxrRINMynQbohreQhiYyToRegyxon/6eILvX2UgONQD5U8sjKYuq+lGpeJR4s2b18Ir
GzVlU3vBc1OmW+EXB2RRL/CqCEFAY/HZWPdJV51Iro68Gm9+gcV30RqFAWSW770Mwc8lcm/Qakzs
/u7jiR55NTgyZHCUrGke/MzzX+WjSSlRqBlY3FqI4IzYHCOouD11NEFOcj29iWEBW4A+JC4jEqQV
OB/eV+MAYufajolhpaZ8C0PVuzOiVO6ICNYAu7d1rwa3YzH021Efv49FBAqDkt8m1kKd4pd6Hyvl
D3QAQHvbWudadlQd0APBr6Us7mOcFHYWxkyjVp/DBL6MBu0WCg9+X6EcDh122bs+BMIcdCU6D5Br
18T4CgSg4hP1qfpizH3HbSh37/wqM869NMOLTqfWvpZNjARs63HOQb0gy1rocejWXWr/yDvV31dJ
YF7kXbjvMuWma/X0PGYkZGInZ+306pkAHL2ZOh04fNzssFyBHJUp275z4j00Cs3FGzDbosb6R9HE
xlXpGV986lubAfBGaaLwauFc6NowHXScCi/YpG94jw73DdnxOndgQGl6Me0HH52iCcDyXhboomlm
Uh76TmmxS8P8DWGA83Ya9ogUJZg+KaQrSVveBpFhu21medeGkQoXuCvGNhKwlAExwJei2fiBGa7g
REBsax+A+SsrPdOuLQ8fRlEgmyBHzdxVdYHHM8iFrwHjrkNTqy8wKWoo+Cnj5Rir/SaIJ+828MwO
IkRUwScR9rrkCzsLKlWuzLl42Adx/KJMenkmtbG4UitCz7aBd9n61daJkOeSvhZd2CZy4RD9D5Ua
mFsDNsYBf+MLoej0fmBLHUJDdNtMF/f66D95aR9BZLkP6b6dhcKCbF4gtdrY8ffMSIqrbqqeSbMn
pg0ZhPo5rt9T4+p6Em17nOV6QEKwrgecaex4RNxWtfeOQMNUi8S+K+yZeuqspTPqWx9fTqRmMn2v
yOyayjt713tdgFBhYyF/miMnVBh0NQYfUQZQdgjt2bq3S6JmytZ04fttWgWoCYT1JwFaDX20soPC
nWouXkASe1AjP8PSCMoNtUTYNqj1RX7+JbfrZAddJl73dt/f2jCCyA719qDU3mUhR/WxV3zzzNf8
+KbyCl3Z5tADV7UzrFBE8C6krRgbzzD6b2ZWYcbFwsMPBM6j77pMqggCDEK5lEYZV5SPKzNbCQ91
PsiAmuUHO8j79W2btZprTYg2ko/FENtMzOAUhJrNCUPUlFYFKinD1qyR5oCJJfnX88+W2uxF2udP
ZivzgxeZd+TR8Wd6m6oGWWP23Opk8xToBfIIGjXsVTbW/YsZBJqxSoy+w5BQK1FPh22MQ0fUPoSj
gCClUQROg3WDSCqUE7ThnGaXBI08GzTzqxUM4rxUEa9qiwR5TMuarkH3VuveV3ZtxZ5MekuGXNYQ
hURLxraCBpCsM+hqbiJKhStF6fsLzfefGrWXWwQYGsYwI32jVT66XTC5dde3IQcgr69eQeL3uDOq
meYpxtpfo/St7dQpp+xp+9W0LrQarCFSK/DFrRZdhqIaLHVrRXlxrUC+vbTSWW5D8M3sRIQ3byqV
+j4cFXEwUIxB1Dk1wu9D7l3DB6nx8sSiDePBcN2pHhzfjvbqqs+5yVDkzS68qMdTF5Jy4Pdrr8z+
MFtlQNQwCP1tUTpTtVZCk5okPAd5ELXp124eV/2VmZl3s4VG3ZBBO1RhzmMMzCHmemglKRA2Y3y0
2ugGzPEtruW7wCseiyr6oxoLZWU5yrmZJFc2NGAr7M+MCX1HK5T5xrICnLEr8ahM9Ps5e+gx2RGV
5ATSJ3g5d6rzc1smt5MKWcZGWGo71fAzyT++ACyqNzKTzS5WxaNl8mKUBD7r0ddv7Jo0ZOha4eIW
fUPN7o/U5lwMNZ52EC3x0zL6NU/OZy3hjyFe/2Cgdp2ASW3K7twrwk84F256/bFrJiDVVftYy/Qx
UMnJO1shSUYtq3ea+9jWL5UU9kfc5Bd2aG1h4IBeLO+6xng2LIB9vey33jTSlA73PisjRudWaXBy
9z47bYUYFgydJEfCzG4vM8halo0kmXAgbwpqUUg8UUiVVXDhYePmNelL1LGA8Nlz5CQL51OWwTAV
qF4ZwQ8v8t0oRbcnCc4Ds90OdvuiJtmnrjdgJAl8amNtLpYSxUvQn5F+bwnlnNd/LUhKxxD6u6Ze
6T6+znjDCi947Ap5qceWtuZgomEZZzeaPu0dyV2AF0V2Bx8XStCUftbRLuxH2xWoc9ErXsuuwX9g
UL4Hs8ZlLP0rQ2BuG4qvilHfGvGQH7hnVq1tf+Ob+hZ32GBa8bYZRPbsUPDzg/RcrSrb9Z076aFD
Jgb7Kc3jyyaVlxWqxuuo4zhCs9qPiXEGwUjsdf5g0L38BlNZfJANZKEttYKL1m1DApJN5jTRxhhl
A6l8grpd38XZ8NKPNV7z9O4bDKd7FILdQHZh/WUMhi68NVMjq/JbL7eGYAvYWe78MJ7OqGD++DgM
O5ZWU92b7RNshNBNY1Gz8gbPapWRShnAmwurQ4OmB7Brf9X661FTr4HVf0aIZN/a4d/IqW24BTM1
hgIQceDbyEyVraVBW6JuMHuAq91ZmnfKvrLj5wnRCdQN4T95SBUi0nUmrVPYymNh7gw1t/A/IMeS
889fxYWGij00zgeMbsqDLbo10eflpJibj9f3SG70Z5XZoCWngzd6O0wQhWpGLzF3u7o98x3TTQMF
nG+1U0vtRNp3bCvnTIVoAOAWpgyLspKRyz5qLMaykIfGw3WHHoOWfTbqYkLGtaZLohubkVprYZ9q
BM5/9SLKfj30EmKcpxXqjw2rOSaQtUMK6g4a+Y1XHBDzWE0TL0QbWGedYf967vlm4MX61srAMemD
3NU950FU9c7Mil1bZlfa0Jx9vJXHTgw5NRYYeCUAcl70YQbkb4YC1xiwBuReurglZl/ndnvC0eRI
vQVxc6GZ4H3Zx2VPwtdyISf63W7btyvpPCI8TA8GZac63saKdQK7cWRSfHv0Um0DYpllL3L3OEji
Lk9z1g+G/ko2Y7yLLBmuK8TiT3wKRzIxaG1zBQkvITqhi+M5FijjD1WZu0GH71VhptMuTbWOcniP
/o4JrAjrCBQqp0aeaGQcyTVfjSzURXOpUDI+TotJWrV9mPtZMO7djw/Hke98rkpwmzkOUOblZYZP
Y5lMIR8A8p7nmdzb+pVOgGtK/cRAR44HcBewHrica4a15I+lEsMOKM7YycTVF628q0ZcVBR7W9b+
uVXLE5/XseMBf5W6LgQkumSLzwtTX1R7iPdcmji4k8pdlWuoVp1avSMbNGcsGvQETMtodb69JSsE
nEYt4MzTJP9WzWA507j9eIOODkGRmvIxxD9qLG+HQBt9UguVIYZwvJQpivlaYz/8szEWtQZfGzBF
d7ghohRd3TFbNfGpMviRDcE2jxsIY6HZ0mnxvYLD6AsS7MxtHPUz7qZ/dIWxD4DQnnhMjo8zU01J
nYCjL5arG+x0QP0so04wfUbE4blDdWAFIWH78ZKdGmexZJbhd6VZUG0CPKLgCdFtett+KKkxfzzO
8e3/z3zmz+rVc6/0ow4qjPnAHr3FYe5WQU3rxJodHQM5+Z9UPcdcQs3bUVbS8eYHwvK2raeh7nHq
jT8+BL0ySlq4Xi2rg0g32+gnMI2wUc6iBgn7zth/vFJHbjKKX8AMYKiazGVxWaqdA17OoQCZT8kP
w2uxVAmeyxpXW+dUg/nobCw6RjplQKxN55+/2hRReYlk+zPEtG1kOCam1P0yegKQBngNHVNVEErW
zM9+Mwb6qU6H9bILMubKUfISDZ1uZ5ThWo3sE6XTY/OZoy/YmhYMIWv5cfYYUzi5yliNejvVd753
6oY59rkYMI+gM8x4y3dxFoY90jc7NmdML+Y8J/diil7hCTTGsWEARTggMrAX1JetYRwsUtv3eGT0
WdcD+YUS/USpnwKp/wQdLcJGYLcgPlSTLADg2tvNKbOBqwyNEreuq7UT4NzWKOtYuc+T/srx5I1e
KIeZCADomFRXvojQPBsr67YR1vlUP6mJgubjiW6NdiSW5Q23QIbQZACxv7gqJkrGtpdwKqnVXucj
RbdgpwlrVRTlxirMHcrTG9oCm6YyDyZVD+Frbl9/jRFczyRey2W2jr+n0xzYIJxbIsStOW6MvBpR
8hlKF/eITWwVK95XersS+lVnmide7SMxwpsZLDKrOqhpmDt65qJ6TBH2uTE0N1LzS82oEIas3I8v
jKOjmSC+oKVwaJaZlO8gbGoVfGFhhT7XhK0Ohh0Brir5j9A51Us7djIJf/492OK9SAfoqnbIYGpA
SdNOEe+xVpZ8/DtTQnJljlYBGy7OJZYdTW0PLOBg4o3g2etBDVwfePjstiOtE+/G8Tn9Z7TFtdF1
lGaLnNEmZNgtfXRN5XOgnYiBjw8C3EGbQWTQ+t9+ajgIlElagPawlXGrZLeqgwBYdcqa9NjjQRrx
71Hms/LqRkdaTK0tqdG9ijwUX8+nBl8CKqLC+IfTWRzxAgxxN2Id4nZ6vrHT74n21Sy1E1fB0ZMN
oAeTVfJqguC3s+EBtru0FXNwgpx9/0OXpZsr1oaq0FopnROp2NG1+89oS8oJLX48ZXtG8w2sZVGJ
muA/j/TAg/aXMZo8iniBWgI0Be235WGQpVrgRjNyGFRtDWJ/l9rWibU7et5eDbE4CXXr22qnDJwE
S9tQfLUxuQmQsP34Qz26ZhDUiYh5cYHCv90h2h4h7r8cg368NAMVgkO+LVRy5VOk3+MDGTTUBf/1
DheJnqeFezRPe0NnCu3n7SiadaNlKyN9+NUpofggSMln+Jr2rjCVaQXKiyHxV2bKna6Xh7qmkVC2
1xFFsY+Hev/SMRSsKhDV+k9m+tvV67QiEC0UT9dTrB1+GJ9BCbiBCK6wVXaR86WrmUXNiUHfHwwG
pfKGKhJ4ViAlbweNJyeRaTYRwsRYTlmPTp5cpXV/4vi9/3QZxeQ9Qh+SBOYdqRj7m8lK2S/Uercw
L+iTpdtYfQw7jVKHPLFnR+dELk+dWlU5i4sbvIR7Zfol31OjxBsBHyNRaKv1w/bj/To6jGQQIGsz
+GFx6fVGrvi+3XJDeN26Rytswh4U+8bdx8PMf83bqEwQj0n0cyjT0D5fhMxxrHmO1yUZZflmjazY
SkFKdpjuOpzg1C7Y5OVf2eb/V5d6GIuXf/32PW+zphrvXvwwz16rRQFef7U1m6fm6X+94KzVjLM8
1r9+u3xqq7B5grTw7l/6S2PK+B0AJz7sXLTgVPiaiFSwp2v+9ZsirN/hJ1GvnENBcoUZN/6XyJRm
/Y7gBbo5BjE+tATJj+gzNcG/fhPG71yk/DFhAk7O/M9v//W/3xhr14v//1r+aZEQWbpAt47iPqcJ
NhGV9rffuiYbJ+/a8FtoY4KOTo+3AhSrnvjUF1/Fn4PAu7bJU2BeL78KI00tVDz8b1Sag32G/8uq
DhUsUgsEZl+t/s2fn8DJ6RAG8AlSEHvHtfRN7i5ndL5iZRcXK9E73V0z4lOy+dVh5qSLV4aLCya5
s4g+2x49yJq+fY8RKsRANW0fBjNBUebjYRa3P+vGMDOh1qCahITGcnNCGx/VUv+C9iNgBdPTHyFK
eSuv1cTGCZRml1tjiYBnkhz0MSlOTHJxyfwcHQksInmqGDMI/+3RoLmntpWhftHTCCspkSLvqaij
vjEAR69kPCPVEl+cN6YZ3/36vOfSxpyrQNa3F5EJzRhFq8T0pdSwl/g0pAYCtr2sJyRgW01R942e
GdpG0hhLdpgCNdY2R9S2OHGW3p9aeMwmqcWM0Jvp/G/nL2eR5anQvrRRYGxl6T+ALPXXcYw3y8fT
fT+Qg8AF1CNJZQp5h8U294oSjFagf4GzW6LijQNnF49w6wdsYj8eiWr325eDUg53EH88F6fAOS5D
2EwqCoc2uEKhH02N0QgDhFi8gY8FCFV6H1Y9fl1VEDvGWhs778xy/BEvQZnauGWNcsJkVHZAPOqm
D4ZNlnvRs2fRFV+1ldSf0r6JQEOJhr7LlJWZt5HTEOfbTi+7adWNk4aTdRXamE6qfiLPddqrmJd5
3SwiC9uqARiDawn0MmPYRlhQw/TwIl1b6SL20fimFpmuMnhSios5gT5LIovp0sbI7gIuMr7OOAzY
IZKVLQK5KWWTS4gaXnZro/r/qMt4stbJTA7aa5EPpN6Ios5ZxRAgr8F/tuUOVpc9rCbpxJx1ENX3
ssvgNCMA0xTbYvSQpUUJOnbWapLmf6BqEZkI8kdJd/DI2h/GrkfLVRaVkqySOFWsfRH69aGA0Kau
J2XWaC0xywHXhHfR3vd9A6BJ643DFlzM2D1gADPp51Mmx2iVorT9LcCb8o9KzSCteBUwUaSpgAF7
T6KyQcC3dBDvps5UmquulR5mPUNly2ANIgSIjepiBxKUZ2Wj6YF6b6B1pasbJBB0Bb8zCZGURv6Q
1ViGelZVTvGNZ4YgOmBiKknigIHRvabBc20sigonDKNAw165wnVQqaqvxaxYq99qk1HY6V7FFLG+
i9RKtLhXIZLnyfs+d/JmQOO8rMZ1o7fIA5+noopLdSeMqNOgPsZmUJgwZnTFzw3In6M1UfFPQUn4
AY5qk4r6MU7xIZs/m1UHQ0ViF+cJTVKJz2H56HWd3horyLItyltJCWHTOwBNsGHntIi2NQ/JME7Q
VXU1rX5MlHNwe9VUWTrrbmiqwrvodD9rxxtTCyOJ1xtKf0CdZDSafboyMZ/ADLQOsHkqN6YHvstc
5WWhFxtDZ6hwlQIrKQ9OWeOy1mKxl14FDva/5x12Y6qLIUH1ox9zFPRNvbIvnUACEM1xGHjUqw5A
SmPI5CVKcs3/UQxVa1zVY4LGdlV6hXWNw59y3UB29NyBWy/4PGKvV66FnalAqipcG2683Oz+D3tn
st04smXZX8lVc4uFztAMEwApkmqoXnKfYLkkF2DoewPw9bUZGVX5XtTKepXzGka4OpIA7N5zzz37
gbNBpmdYR4IIia7OfyxAH72ruTd8CeuXzF/eDEsvzVtmme10RUa+b9+MbpK5B6WJhg+1XByQKHVq
5tdmnXXvbmFh9qy2oVY7KABAekczqLEh6cVrP9KsWMY963vLFi9sAfKlYGUu0Kg5ndJ3nZCbux+D
Gu7jqsfZfja3OUnOapzMErAT7lpwz4W0n1foHtlXUI2d+zmozp79ELqoSRygnKBmvHUNVsw8XLjd
g9vcII4dcia8ofF2BtBawqE2oGxABB36OX+BrNeXU6T6zNPPq93UEmR5k8K4FOTIEgA3pBufZQb+
qDZz9371W/a+of/Qu9d6Lh8GibE9NJVxoe1KqyNTUcyOsQM77sKzmVrrRpdkUEYthN0H082W+6nP
6b6WfkALGMtWLRyOiYS9JJX5PXW8oftB5Zkf1cMM7RvusrvGl5VM0po0/LuKJ8sQreaEc7RVAyes
qpaquLIWN3lI7XJ5HZYOBuFSS24XJRpCqEtsXjDM0wsTsXZYLkhST740YutqqBaVk8ZBs/WaMEhX
uXtLJBKobT2pOkpkn92mjad+4HayBY95MitNJ8MvGjRgLlnqAaUVqTqFsIPZqDprmwV5EvLJigPy
nv70SRBv2XQTyQ/DypvPqTRmKh/dwB3KrPx35mya3e9BDT9dYRi3bSfBYpijwuA+TaMBwMzw1x/A
ZKo+7mTusZJmw7IJPbMJfsqgVkVcO319va3p6EZprYe3QQ/Zj9WX1Ud2maxxftTopVWDt8yFSH9s
l7pRWHMsfVcv5laRvkkI056dQGiiub2pD+lV8mHu1vLFFJMNJ1PAsJr9tQY0PnbqySTK/Cf2P+dl
MoT+5AkFJ6CZFBv2HHNQ6HJW+IqonX13r1djI9Fzy7zvJb34Qzd+zRQuHamhcWv04OxUGcCmWsfJ
eNwsp8bwSD65Clu3k8gfcisLgGqJKfa86IQMfhYbR1acTGLQWm9cYXPU1cbtN1mrE9e53ZmhnRb6
ztgGfb1RkK735IRb35MqxptBzPoJekSjY5eDtQ7rApblLbcOhN58s7oYa0+yRXUADZUHLZmKse/3
wJAIa2GREtb98mnXLfBAZybvgi6ySD/X3KutkGhjW4feKngWWq4zQmpbZXMH2MWbQ2PT7Uev5YB3
2pz5XGivql+u33egAVzKjL0NQnMOrc6rBxBgKfDddGtBc/LVEKqxJM7YJapmuoEVOINUV0MNz0Ik
xTu3TG1eaQg4WWQlQwXdvhyhjOJGko/2oJa/QnD/W93trfokqaj5Hv+eefxPwcjn9nf9NPa/f4+3
v9q/f+Xl93027dorzie6sL9+/6Vr/Kf/wPdPB/kw/b50nMNUjv+rYbt85f/rP/7Vh/6L/pWW4r8O
R/53vDDlP3WufPl/9K2W84dxWSaiM6QFRTHhX/6jbTXNPy6WbTi2UO/4Gp9/+atrFc4fpKQQfExT
ymwG65z1v9tWQW4ypgvUF+pc//JP9n+nb/1zZvGfEsglJ5FfQxzkZeEJ09bfZ0BNZoysE6DG54zy
rnqSjSpoyO2kJuA7dmncV8ksn8hTwnydL9t4XARbncxagvWLFSaPSPPMr351K4V/OA3F8t5vGY46
SeAwUYUW9EGd6bc+99iGHcZc3zmjm/nXJQmRYMSD2XXIPe/F5wx7C46zyPFNT1VNrEMnPBmEfU5L
FpXk1TyRNDQReM7q3BL5TrPOuxkHCUQU7afBG7TuGh+4OTnPjSQqcc/+cAIj3EgrMO8wnHaYMDU1
J5CPV5DMXQPERPEbPNXmz56stRcFQsombsqyNMIF0F8ec/4vebxQD0OWsq2miwgDNgiYqc3x1dEq
XU4tts1qNwwsqocddNVgBJqiAeyKoi+vkFLnZonxbrbEYmlh5WpXtXZef//DJfcvW3Y+SMbwCKkM
8+iCEDn/pmXptt2s1XWP2PC8c2F4+o1+JGj/RSv9zz3Wn8urNHF4jGjbQRj93doUlNAnZ8s892qF
1OyWm1+dSPscssOcbkrd/99fE/lO/9Rn+chzXJuXRUjEaMba/8d8CkxSkqjpgy1kohI7uyjfayz7
v1TAOtRh4yjPTkFTW90OS9CFao0thYHcysm9yxbVXjcp061wGzP9I+99JyP7Vqtu+F2Ok28272m6
/mnJMNP7hTT5KRzTEZSKP64Ja+hI3zp04W0sPLgTrr10CXqbAGgbwrzql+VkE1lohklVkhhdw0+8
DUwEhXsbR/Sb76zKDv15tHUMit0HUZQS6VKKbgniaaPWh0auTP850VQ0Ydk7drXbvM3GM+m3fQwp
HXbb0lJgH8re1gBPlTu3sWgr29zLvJm+jCrz3leurSKSvQ8Cul6dOTsMynAP04Y3/NCxleNfwQyQ
v0c/kyctW53FupiKC71PKEpAHFUwvtfY6tqlnWFvWCQkA/0z5bnn1FK0lNZCEDc25A/AmJsTpt2o
CIdZXDFTwreLBz+6kvdLTRt0Ui6QnNDeeAtCwnSLjxHCYL13Z1f50WZ5JNN40ky6SDoN5qSEYesv
M0tXHU0FZWvkip515AGqV0WIelFbj9uGvBP57PiCNWub6W6wSTO4ccdqHiJj1slpkEkaAGsDQH8N
4t63gHE701tGSgyLzr13mWb6/J0np7W3PJLc/TcbuTvVMYfE8tyXoBVBz2BE21NX2G/bbA2XXhHD
cGTlvjvusmrwmqhwKjhhVKJFj9e90+NpFD5vhSuD5alNEwhpWdrasH+o0hzSfWof9ovpKOhac54M
Ued3VAGqX1PvZNeFBza7rGrmRfYijkQh59nldMdWmncuQQNenRnUTboz6t1k5kYedo0yXwu8RL81
MalUiv6EIiCQPGNgbm53alOAGr0lyCYviPJ0Yx5922E0pHfjB2rWIZQ3QOybvLNyq65PLTnQgGLZ
bzlt0ECMaFg3+Wb72/JCKGt7qgzyeglJ1L8Xz5reFO+iFXtOn7eQ9hzVxKm2CwvWcoXdsJUOI73S
mvt7l30eP9LlVtc7DSbFIlrdR1MfLemfR3NzPl3e47ccu+KjzFjUOPBc6fMIxarwo3VdZ3G1kYIn
QtlNBLgkSAA0Nhb1emyohvq5h7XytBoDKOjW9tlHcIpVUTemdU1c26T7qPRXVexH7fnH0d26b7a1
Wa/Jm5rl/m6UPRAnsZhYXBEdTNqx33LSqCTadoejZCsnJYHW62W0cij+5qMsvDhZUz2EAdH07c4H
GMR2xkqT0ZSElx/I1p4z9r82MbDRWJLQm7pqhL5jNf6HD7DvFssA+zHT1vrfmaWcswOJ/Xe2NW2/
E50t4Tb2JZCgtOtVFpYaLx9uFLt4yTaYQ4RoLN9TxZMvXESVvLfV3NEx1JmCRU7wMZ+tqa2nAB/0
49qufBl3EgATawrUGqPDeefUKKw0LlPde3swy4K1iLVNP+vUad/srGAHZEQ8KCJopyVzWd8edSTn
hIuQJ706DPY2m3CimuCRzU0DEclTLBPpeZn4c1eQb3GdGN1LwhlZwJJzkt/uJi8QEAulOWyC0lgj
p5z9G9QUHMWfNWAPJIquy7HAc83yNXqo/JvMchvinC6kyaxbQL8EZWVMNms8bGld0ZUW1nYNAYEM
g2wamybcDClYM5jYjwhL4jlELPFJUXxXs+cxuwy866JcN5x3Tt8+sACn68jmWTDHfm2p8+ZJ3UYu
Y6fbJVeptyNSyf1ZsPLvHwSAqd+KRl3SrWfrS09x7YYmWyrEufq9OoxYzusQXSyv4ybNLb+/qge7
vQvWefJil/bfINRlXc2rskhbliq6BnYxe1dbFUNza9JYJ4rGdMp841UTrfW7Tzr/S1aSd3Vc0+xs
S0u8LyDduMgTob7zdLXRm1ympSc1KMeNaN/Yn+vYy1GR5U+sdiPHsSEHjT53eAbIudltbgZcNDUC
CpECMSvdlQ57WKz9YOUBFE6qdaiXjgbHLPFfhqgvbKKROsAZoNatfs5QRz77PHB+BNs4nvl53lvT
98ZnnSSX1b4MjFno2Zu/cqP6tYrLwdRjZPbGLOM2NdACEJjrIfL6JH/LPSFgqQVEmMQ04LqJbCOn
M7eaCu1WOY79kbm09iBuV00ht1pd2LEzfE54CNfEMgJHDB12LA22/Rr5mpKN/TRywfdRssriAQwk
T/+WmG6WO1K/BKiOrMBegOJzyooSmmA6s0850YY2MQDMLYuJnq9OcuH2ChG/EAE4Cot7nQ8TR88a
NDJSBQtPpNNSVcKVKj8rur4+ZDxkfHfzVL8Xc5p8+YXB0rSbp/47bS2fvlkLw42zpEJ+tbzG/WKr
daCWXNrVCVmgq61dWSwuCM7S/TWi//yoRu46mD8jPb9RDN24l0ZuIEGBsIK6LoRhs6kbUNHMcz2/
V3XivtM7Iu4HyM4eKlZZdEvJtizdfhMqDAMUCbPRfFfm6pkcZQR4LtxmP2EH25/S0+MWZpy6My6j
LUvjHA5vEVdl4c03rQ99jpNdZ/394Af5+0wrUEO/K/JDXWdZdiP6ImHFaM5QA5ZuLoe9l0xFuQsK
f96iIYFZt8sSv2iRT7pyCi2iWs0bYFebd+WNpRivg41ArTeWyxKIAgK+4CM414B1Fa3rJymgidyR
L7R0h15sI1cks4ulp+dogEMiDkhnZLeldXtpftRJl855aFjpKuuIXSKD8sxlbC2nq6LLrbVD1iR0
reXPMNLtrVAUlifsudV62WHzU6CwkCWl3k+kHfPRV0WPAKJYjXQOxEqC6GqaJJE3cKIQTKj8wHmB
eE7npLoX7qrbNRIUExDWSglJMoT3AC00qqhdhU3ZrCxxv27TVtz4UyASgnuMYcu+rF6WYg9iNPfu
iz6T7hfTVl6Pz84Jse/lyqPxaPizEbAkmgF4mci+qwMrsgIc0uQTWT3mu468xlAqf6WhQf1egRF4
U6dekKgz9o5BuOXT67Z2W/OiJgCf+3IojOR5wsttmzwYNvQuChKrP6TBkHcgpqvetx6gv+OfhkMo
e/cRECVRl5HKFirwUOcexygiL2fdUmxFBrQRMtzwsvbjBMJ+AK/NAxJp1duZBq6fWzCkWX1Td/1M
iILXwUkPWwHYMA+zhfaXOUDfGeepg/ocVfh39UPbzon1ZA2t795WfVpaEXvs82uAvM3tVySOGxZr
RZHjEz8cmUnu2G/MVtbvweyHiv3JHl3UU51VHurU1u8DIm6yk0swX3fMqPxwKBJNkWL3HIc17LNn
QYW9hHVubBABkwp6litHK73JXY9YKE2TYbAgTtJkZTL2ilpfW+/ZZmGe7IfJAXlI4uq285tNtsdA
ZoF1MnXHBKO7MN13HrTDjOsrcXlGjd5A6+qsIA23ammmczeWdrYb0YDhG/YU5rGqhNOecruCAZ4H
bfqNqsvRm/k1CMKmHvpHQ1ZQqtdBVtbOSZiBAN0px/uF+a62muscvrvD2c1yeUjhTlIyFk2KYagX
lc2urFM+alNOn1Ye2F8b3W/6LoxOvZeAKh7Spk6KMG3mYgxde+gX9mAX/WUZs5Wjnzs8sKVFBk/I
JT6tvPRmYo/W5PiuubR/91wSxCuJRR38fttYWOxJ9A5bcL/0377syRDIvOllcezxFfAehS7b2Sx3
ApHHhdiogcXrBh4BEjk+mKtssEs/EvS87H8y1zmbuVf4MQSR9Nno3erHRr3EFjQnhIiXHLDbvssE
88cyS7ePzcv9NGyXrOzCZkhQE2ZjUc7Rkrn/2SVe+pCws5lAvN04U92+qOjOYF1wKOWVl3CLsL+5
/7PV/f/S2f+4LKD819pZhA2k/1X+279/9+rzV/1vj78BNJfq8x99IJef8Jec5v3BaPcy0QY/zEj7
Eovyl5zm/EGGGDG5Fn4hEzcP3/OXnIbShlx2eZ5jMvDwO/+nCcT6w0Jis1gycLBQIaK4/x0xDXsS
wtw/OIqQnjCbkB+HVoFBgyDDvzsaBnSuEdVHNVWVzuGIsGuLw9ii3QrhOgdST3661IZXRhtMPx1M
pHGn3fHc+kHzZnrzcu7TllqY/bd6nyYmXGBHfdhd0ycxzQX72NwQV57rkWjLclTNnMaQvz07B9xe
Adb68ycuHRMUMZUfa4HDYR1GhLXe85lcLbgPjqtTt0djapfXVJIs20m7eHQ0jHLXXGGHMsDmu3NW
/reuz89Nu7kvSZatr9SfXjROwxdQMX7iwA1/HBg+HFqmU7fkGtrAbvleEn/qXZCU9W1ZD4S6lOM5
U1VxVnL6Ys7j3WG6X2K3tK1j3hrGwS5hF6eJeFN1NZ6bsfIiCNjNm1gm7y6TKf70TMzHalXe3TS2
wzey3cdcgXO7fKfQ/ESjsOWzmPRX1yfr9dwGJbG4/Mla88up5uR3J5R3UKrwDv6Wf3gpb+Dm2cWZ
yMnNjv58GVkN+73NeJ/+/Cs5P4uzge5+p9f2Syu+qyAYkfbejNUwDXGzSPdQ42qJUzHKbwfj+Vsw
OUQOMGEZz5NZGQc5ZMVZBkl2tDiwY5qrIV48+c2nunSh2fMiDCGGMRw6k/ZgdYoXimDegCoz9u44
672qeNnsRHsHWqbivCY9KzfdWpy14zJc4Jno3THN4JWIC7rea43raYIAEa1uWaD4Z6VxmLNy2dV4
SykbOk/HdpJZX9XEz9SFndica9j6wj8/vG4diTxsvOLq8uaidLiHDayyHTK2l9+5V350dclvtPVX
1ecfPdlBiMGyOV7e1toevQMlaXGuKTFju6s+ttSoiargl3pt6n77/tp/SydVR7vhAynXzDvk9vBl
L4l7x2G/3rEN7fy0Got30Z/vilHq+xpuQjQPmPL40ldSF+5NwjvnaO4a6+j5StA66a586jssLHmm
vbNQHfGVY6KuvFkzt/Un0381CrOPi6Q3iMJd/V072P5NFRjGLnUxb4WBrZs9tgBB6LuWdx395s5o
l+Qa+d6+hcJbxQgg/Q9VLDpywYEeA7sAEyXtGSjvuNDvDl76tVW9PNRezfkBUCI5eJMPBtAgPoBW
rmmJFaNf3VVJL2O72YbbMW3byG/88XeuaUa8OUjzi864Rc7F/4AzezhrLni/oThag8VsGXXZ8spz
CvehM0hQaCcyi3LHa3Z9arGOUNpr9otSdL3eNre/9ktW91Nj1Y+ITjm5m/b0hqyC7LE43RwVUzdf
jI7p3cB5ffI2jbGgIhrYHZqBhtt0u11jaetOrF3yGDQefCysZ/fsQhRxlxcyctnwvi3WYLtLGb9j
PbEwNxUz6GFlGNHKYyOLekJso3QMZlb4DI3qV6f+laL/3nk6d+9Gd7LPRp3oJ/Kns30Hkz7apJcC
Yq3KHA/J4t7qqbA/Kn7tfl1KeZwq5qaeOzyaPCp1uM6QeqFby11QB6Tl2SKu08SICBp5hqtj6x0q
fb+zjcTe2cgT/IU1oNyZWwKZW8aWspyjsDI4vnWlT7NwXpsuaMjbMM273G3UCzVyf7Jq4XwMQ+vg
urAMrDSukZlhBZ34VA2We4n8hldqtubLYLjqDfuHfJta92Rv0kGF1tmzp+pm54rR54ITXbzBozuo
DYhtqGsQ5k49JK90+xmNJpmJydhcgNbZdOgr325Qmlm1QXAbI523xTV7/UTH9F7ySLnHaCNp5y7q
Dbwc0tVmFw652PbthDJPearKr7ZNfvcXuSQTy8HOTC/Gi6SepkEFB6g8jMh97v2R4ydP9sYyDqwE
9e7bkNfW0RzrSx7EwjrPknm7YTL6O97/KZycoQyissrP2aoQlNA4X1INxIxEFXkCQpLep+kioowo
l7iXzvIDK4K6zrZEcldPwW5AZwnlgtl2Kaxyhz1D44Mi7MZoLDq81Et/bROZNMzd0U6BBbN8I95J
PMJGtfSM7IHzNsiX/lbdbhJyn9Vb1nGqFzfGdVqFPbo0MS7mHOy6agl2yCoHBC9u72ScGTxNtz3j
27AZeb2+kNflsjhxMGBHYnUgOLRJuYzcopK4x6qyd/209rcFKVgNLod0IWVgts3rjNHANbu9lcFj
3eKCMmX3mBltdqAoofWDgY2OmOgjYoj71s9GtRMECn2KNfWpAdrngUzvY4977GVog+0Va7R/vS6p
cbkl7DsvSy0ews5qnUaz7mTopi4+B1cL+aDUsBLaK+RxIUXrJlmb7WBLb95ZVkKyvO/W8SQSb2dt
ZnmXMKYI/WwgzZ8/ZCcCn2ergTGHzUXr2M/eadg6++TOSXAmCn3cLV0qQrxYQENR8o5wJPIH3NmP
5TStd6nUwbUat+Jr0uj9TcIaEWErz0xEeD6bFkgWkn1/p+Zas4vMaG8ggYMIcKfZ99PW3Ffl8FSl
q2KC7iYe+b6J/k0Hxoa+v6z5EPHAHw5BAnbdx3P3QAInxk2uVO/k8gvDdJi7c9AWxhcivXc9OH72
arnLD0Hy/bWxznhXEmeq94FU1UNJmPrNmvJQc5sOKQnOCpejah5ZjXLSqDfRhpElkvPYdA8o4eYV
awO3ZHp0D8oj86tLBFd7P4Is5efvpQByz95HrNBfnrBYMGYkuuiKdurcZvK1WL3lXhjJHPfjXAIX
TecoC9AiOXCdza5uuVfXCBKtHQ6+c9Ie6d5V21ZnXGT3g80BoCrrOUOrcqvtgwp2jZNFZfsmkD+D
xOQyHX171xLyxU3LgMEs1yBqvfLJVjDN+z5Id41cjFO1YgyhTBOREYzDa6Iz75onTb0zNWOkZsJ/
VbfF/EFDR05MrhsVJgQBnTdpLkdkZuc81IgWnrMEj6oNgquhIa8hCLLtG4bmqdfG/GTKITl3lhLk
GPnzzsFxup9Te40rjHqxq32bgYbf7KRCyrUa0RP1Utq7TNtwkFbX3rd6cj5tjBd0aJhxyahbZFiO
w4vL4XZb5UvXEpECS8CxJmLRapytmrvGkpFfuV28rrXxglXF/VzNpdzXFL6R9IZsNwRuG6/JBJd3
Hbs9w4Nlbzd0b/7MIpABPzqei+UCXCCQZ+KWPtlyvM02jSsKXNtuYMH+RG4x8K6mui0BdoZd745X
wTzUd0LwnCDdzn2xx+ot7y2920xGkYRfiqNbjS1zt8UKVbZWOx9FNcpLNkurWeL7Ffph6Zp8bweY
RTgciAhKvSIWHY84ZsjboanFut+cyozmdXQiv+650bJZXc+dnYWdo6eDb47+Vbvm6ko4nfG1ZoV7
lQ8ByUODve54TUnMptV2La1yu18oCuqi6z5TMgEi6J8/WZxUoeOs+QMQQ3YggsW5aVaHanj271qZ
nZFW6shciKHKh9pg1GKemd0jjVlpFzUTaUQcDGMfsvjEKD4QwyepbM6PktPtM8nW4Fi35GSFjbGZ
x7rWvrk3EiLaLsYn+3YsELJDDNu+FdvzpK+RsPqj55T2PXdse2RCJG8ZgzJL7HA+vRveUNwg5DV3
yZyMCRMiuTzPo+h+qXYTcWsRih9sPFKmwTQjs5nzW9Lqtmvfr7Yk7FvlxljDtoZ0QrN7lLijHqpA
iB+mTUReZEg3udL2gErOqXJx8Vj1ej+nnXicuEXZvmzs5EOSr3igJhxeJfpKSom0rUehBueFdQh5
VgFZWeSswWRxvbwEnFqyFZi3vn+vA5a1PGGUxHfWY/cwZwFmBdtNENsHqEZHmKHth+1W3hcHxXaU
ap6teGTecI9PeLsaEZowCPkTlFLtveoFaCxqJMKuMTfmbcp45EiGZ36vkKOxGc0DqoZiqneLK+jW
FH0Wo1ptp6zqCAQbpGeHOD6yeKFVImRqxFxGYeVOjh9mbfWryNs0roZhvgZ5qnZeNvbR4gY6TGdF
YmAq35eBtGotzJcK80tUe/NXz//apRWydEqiGwJrN95MSeHsFkF3Um3tsOs8/9fYsqeE7jcdGO7N
N05qlDdzOv4qJgzhnTmJ/TJTjaeCYj3hov0i6AsGUzU/eltLFgiTCv5WDBywri1dnNKJ/K+ZqVjk
Z53YB9XEdGyWjHEGdetYm/4oUHDuymx1vs2gNR8064c3ATaMmGRGirKVZLYFY+uB8ufBq9efq5n3
oa3Ati7cr/GWT2Rm6sQ9eaZMT3U3il3BIn6spu5mYRAdGjSlcZ8ymGpFtt21ZNEdVm82XxM8vgQ3
rm6UI44yxxhvsKR/8ewkKgjfzKHyUOSwie+MgGG3CF5Jrn0ulvWpGmW1H92hIEF+fa6by2AQ0bGe
NT5+z4/w4zg/mORv102FWGyvSf0ilo5kPs9+3ab5R1Jt9f0kPWLpQIWTzq6327bNOc2nL9XKBsuY
+bFUwKCWKZgJhSNiDeVsinSVl3v8fv2LIZrqJue1HRvq3X235U9IDEcvI2rPKXTxXgIemjEFnVEQ
7HhR/ceqjI/6UkspYT/3C6dkkBQxcJnslFdFF+Gj+SkKvD2jKZ8SLb6Xmmtwa86NsfxodDPv3UXf
V6CNmCwO602SuOLkjn6y31w7Lm2zjbcEH+hQM5iaTPFmzpoHjNhuNLF24IwLxEKjy3fBUFi3dt7O
u+4S68jAvAhHo5UnUfgIFk6LuynN7yhLzTA3HIbC+UJkHPkiu/biLt6sklH+ON3YDM4I//NW1vIn
Y8aSam5xwCEXj8GyPIvU868hwAQ/sVkN8ezLdDeX6akzLLr9wP40OLlOusSvL429Xza3BWO9c9DV
81VOLRwhA32vMDCP5HZ04SjyNUzAg+6TJOA6nurr3A1+4up+2nrQ40Sl3CoVXM9q/tZotXbq7uuu
OBFZPiNdV7dqlMENWu21ajg3UXJwUidXJTKQsPPrnETxyAHRt2PI0ewx173WpbgWQf4yqFbfOu0q
Htsk9yPTar6ZZ5LYaH1JsR3TwM/iwqSTG2VxN00tkaMTVMF1yObdaJpvnRG8KepbVkVJtKyJPSo4
5phupGSsDacymQBYF5TvWrhPM4dkwQWBXUr8KBiChX1QOFfpot9Rc+MKE1yI7/YudXUPER4Mt5ia
q8Txzo2QzDQxsgCLqKa4xD0R+7iyMVYobArD9s0FvvE9a8sZYID2XF7bVFYPbOZMVyKoT0QatQgA
5YthpldVKfJdpZyYY/tVwJdup3I5WQaxfkS14NVff5S1c/FmDvYzHuC3yhbbQ5sbP5qh53Glh3dT
dA+NNH9XTvXWBcGHXtPv3AGbhGic2hPdePCdlubRb6m7SUMkVagay2hxssdtIn2z6fS13jauttae
9m45HLHs9u8tubLYec3iPJK2Rq1oJDekneU7JmEeA/ysoNAcyrgogYmKvgsOnHhtGAzVeuWUWRzY
fmh00xyVUlzNDDWXwb7qG+dU1SldnXAPXbp91duyRPw5BDx323WedD94M5/GOjsQlXVX+9myy8p5
P9klx+p0VGmPwTQTKAJY2w6Y7Lt9WTfuuYZLWNKnEQVrPhG6Ar67m/eGarFeGUa7b1QQpV77WFCb
p64doXnSNpXe/VgmV01QnfzZPfaKMDe6ijDQmDkCtz8tmXpld4gc1Qyn95T+cnObQ8Swqfr0FWJT
8uKNuiROFxy5hiAyz157oI5/EJu45X644qc8EjJ2tlSPe3aTd+zBHMel19Hql295OjzOLQdl0lxD
UBFwOKcYu+9Lu6VspGdKxGmBmjE42UPFuRWqYn21FlKcSyJ9ifxMUttgqJ8RgVEExywtkshX08F1
2/TZJg4xIvvvh5sM1/TD5LHUFfPuxswOLY+yq8VKSS4dPK7eDDPAVdMaCQlypfer7y168CIPotET
JMqJwmofh3Z+QSQ0r4ZSmKcsLY3of7J3JstxI9m2/Zc7xzU44OgGb/ACiJZNkCIpiZrASDGJvnX0
X/8WsrJeSaEs0eqOr5VZVZZJaQgADm/O2XttpGpyL9tuSrduQkTQGWNIy4G80iEhJ/AixrJxEGAm
JTNyHVOAXNDsm1tiJWtcS/Cuvixe1B5xxy3JJ7wQ5YPTxvF3tMLimcqYPOR4zu88Qyv6M4uJ1Z/c
HkChUNBU4ewm0UIAPX9K3VGi6ELgHmaMGKZvPJI9GceiF8nGrFOF+i4OA29K+f8ePocTCqlx35Z2
YW6srt6VuD82Lu01xJ+YKCF8mWZ5nC0AJccUrZuzsdRgTPsyJoiNSpoHLpoCnooCjQTUfFtIKdvb
0Wgi4xY2lrrKCgbMNh37pEMJjnfnXOs1hdXawpRE14y2Zd8VEbIV9oc7Rc+sK1uzCJZoysKgnVfk
f1xVMbkVtJnvKQku+g2CwIKaaxt1sR+pNp+CHL8R0GdMYIQ5tLdDDHVik0VlNO3rqqbEFIHKqSnj
8cW8yJ4dy5WXu60eQFxe+m2b4cfATD0BsvUca97jfSr3sdTbk4Uw5YEwdSqho+WE1qHP+rk5uqOk
SaBzTChMbuDBlGPkXZk4fwKVuHX8B0c4uwczbI4gthFQ4AOhptumtISzuH2q3TYi40jLXkODP/wG
eNcbrmM12u5Jkguihk0+UkZH3p4q/Xpq7OHZcKYmhuFttW+M3tbbUr5wmnjrhHnMnh1myHgvPewK
FGYAB2+sWlKJxQQV0vgkfG+ZEdrcNYWt+FdjKQI8ufZhSmDpQs3NlvkwxXPK4Kwq/btRZtTRlskS
6tDncUJUWWia+CNqCuG6rmaPfAje1MHobKfdz1Ztdm+9XWArvC842F4ZVotbIEp097MwqQFVVN37
DWIfB3/AMryVWHTuQrAnc1AX/HkymBxNO9RBd3J0KSqar9i46HBUOI7Btma6snz8C/LAYcXksTd1
HCyTK7bVWuxn9L2uoe3mgj6VnmjI2dQHLVXObEY9UT7TJ2itT4leR9NNm5eYNZJQvs/F0EOYnbu4
uc66LhkDHiYXDcU8trfeVKd/LCVJoAg9VZ2fc6vVIIZVjrhK52SR24WlMP5k5I5xJpfIRBuHP0cE
dFqqYavK3FK7BrAVC742OHLZ0RGdPodsA8MHzGmETWhu9An8guHEmLF0WMHFqFG0Meb2zRCipqRM
i3xiD1Is7S3mTQyNBvSir3oRsXxzdM8/L0zbRDQRFfiliJbR+VLaMOd3GY2VMZhpFl9hyqpQYBY1
o8DwOpRgtZN6X0cLJPQNdaYnqAyMD8jn9UsRqXK5lQPUqf2EOOzkJlW3NsdDXXxOpkoTTFml3hwN
T0RzMOZp61u8licCmljzRb9YW6fu06+6payXwRq6Ww2CnHnAXmbU1JOzBnB3GGHJS4YqZiPVYGmM
It2nWCZIIpojrTcODiPqKqLPGAgW2IjvgLptsB5Kdl7eHVSjXS26HW7GXF/aXdwzsVNDTVEuRBho
ZoBSd5zOMapYyDXQdI3I6WZC3vm8ZD3lX0YVTtlejplOQJKK8ciM1G/gA7N3K6noVl1zbTRNy2kr
ReCFnWgyVEvpUcg8iIcUXL9L22XcVEVcIM4t++Em5mdAUY5kGV6z2YOYbZFi+wdsA0X9AQthxz6g
wv6nO17+CvKJnMvKMJq32MIYcDbQoJW+bcT1OwYpcdYaXYZYkYb0kzfbLPKmsyyU8sq0+aRTV9Wv
EAeRYkT5t7bZqtbJuZYyktt+1GBpl/xqb9OFTQZxuqNgkIb06aVXxfdyMBwk2Az3jVk5kesXkanl
W2XEqaZvVOvp/uAsDv3JaIQ1XzTA9Cn3ZAv5bGWted5OTdRq3qfKS/2yZaJwgGoGfH++F4ZzoIWi
OJrL3O08BFdntnTwbCrwcQIo+66jm+izu9kvcd09Mu+bPLQu/UNZTakQ/oQ9y9m8DfvaRqia559F
k98sbHxaMgnCTWLPRylW9yTBHT5q28FHbFPe8zTJqVDzV62a3cAJ53unGvAo4eAkhBG0BHap7xRU
ow1Wzi8steW1pKIfzySMpbb2DQkT2QKduO/Ygb21PZNFTXfwz5B1AUtcm9MqQAE/kjuqTPjadnhd
2+ZD0WKhSCDNSpTHQWYZ2cYqidiqQVdmzkzmIds2pG1TRfZhpE9B3HT+zFmgzcxNH5E0FeGUXure
ewb6gslC6J6/SDYPvD/zcbHGyC9s9xHZOvb4hpJAhX4w0ZjGKLBtnWnotnpUul9AN5Sl3whEuemk
Cz/tkVcQ6bFVbTYvDFRmxDJhG0usanmbgM/6UlPDYT9cq/y6bsrm0Rqs4iaeo6eikcnOmevPKGsy
DOtAUzXHlxnPd1Ons1XcuqGDFpwDFXZCvQlBzVNwrzeZQpC0ZBWhBZWY7rBiDaelopbaUQkgrNXa
xlE4bSyRX4GBBzxdBHVq3cmlPnDkPeKzq7aNTHGp6Nodu3uQ9VXlbYqivQ9Dk3kgcxC8cpaoV8vL
gIzHvWWWxQ5AJh2DuaJAnKLO8hJfi8W51zmQeqVd7zK5RPDtDc4LEuRzqpxdOU3lgz5kzaauJ8Mf
w9nYU69ET6QtV/2kZ/syRQUABgKtjN3hkYF6alPhWGS6SYijDKI5NniHUXrXeJzZ4rbbR3qd3hfY
waNGsD0x5mMk8q3G8eaIyfgLERTB2DXRgXMMW/KQXcvJS12OKKKvPlPsHV+MpOIU0KFnNNzki1bH
2VVpZt+gRsWfJsBTU0VYUacsbeuNFXW/UVd7u422pjfs6mYxjvgLcUlWrE7Ej7QCLozeZONByWHZ
16nZ/+E54ZvIYrbUZTEHTUFlMzfrzxkV8OOoLPcWWQWniCXOr/My09aKaR2YKjrmmjntpE7ZxbDY
+3jCWN6YmRJErcn0yVP2u4EFns6N92goXKmlc9Twqmw6t7lvlTlmm3agWos3ftoZZfzUC3polhyf
IOM1nPTziErQoG0UnJGzTKiWd3J+cbHxXZslYcFmKv8wjYL9KeLjsysWqu5uXO14pWQUYFw+DNMk
NoubvjgF8iVqyRTsjJ72IqBcnqc3+qCJH6h5veUamvJxmlxOSGkXOPNyExule6xn54ngyYnFHg0E
DUR27YjhnqvMcPboWnfNbB2oF2t+Nclv6aDIvmi1hyF7xyVx3Zbed5e8VebxZaHzx8a6iMr2Me2p
iAmRHDxM6KKNdr3ecWTXTuQV3BmYXK+U4eYks5nG7RyH95CKX1NiZu30nGlsjBoPTn9SXul6eivN
bkASq90ZUa0dim7msGEWrw7eHGTkNMnT6UtHYNGtRXIndNAUzdjkvBpDF7iOczD1/kA8xdNQmYch
7XdF3onvod59jZK4e8pRyFLbYqOaed8te5gAC9GW6exntIDZFj/tDshGv4nDacfe+jTnhEwyE8cH
3HTnqLbzc0HMIi2NeTl1xqjREpnOUUx/MBxwmvTeuFWOoO4C0QrFp5Qg+mWx0eV0PbX6tGkGb2eP
9PqUY0TFBqfCjZV4d0U/jWfDTs62lT+5kXtEcpysLpzj4vSQ++VwCKfh1VuxVR6w1W2lpbdWnnLM
dtqnqotPXUuAfFa/mOwAs0ZTm06V35Ul9gMi5k0eTQNVqzI+h53h50b6OXKavRnVaCG6e0+vrpQo
z+Q6HBbXC5I0P5hJd5tWtX2ldJVhM0nxCYmh7INUkCtTJidZIDeoSpoYSH4CpxUGLZPqKXaJXill
eN/mY7GtZm23KHnq+ozQA+M2q5orb5BIQN0yDVKNHGm9ZPjnuFxzV6e7l06vYsrYOnAo34ZmZX0z
M/qfQxwnPuQGmmOkCvsppzW/Kcgdoupo7Fptwg4eOeMnr4/M4zAKTviiQ7QhmoLW54D1LmgMeW33
HXH0ksXLiI0l9CMr7MfZFx0S2iQY27krds6aDkBZqhFVdWUUfHFeLJmD9dmTnIFLgifCM6dK7Tzm
mQrIPEaBzA/LR6pzNesMnIdPuUUKCnt+P0ZxdHAJtdZKyXqO3tBmCpVLc93iVqQxzG/ETqT5Ik45
4JUgBNy4P1KFHc6yNaVPBrF21/f5xlTlSH0SebMDeOS6LAjOztMGEn023ieSyHIK+hwoyHXQs17u
+3BwT70qsz1BnVed2d4mwvrM+naFmtHBnM2GKYGEgxRH2Ies6hgEoyzu8ZKZd80AdZnHP/huFl6n
RN03fXLghEKBdWj2GclGcdOuXqlXo1srJmknfL1yfbm4WpBY7bFzxmuta8m8iG70xTziQvrMckTX
fQrMonqq8xGdEunGlCvYbG9Adrhv0m1QU/d2Z/RbGn7WH6M0k5vUK9NraqzeTURR9xQDIEhJl1F1
gHFUvtkmm7mkKd4zD4cX/bMiKErSZgNHufeCLbI/zpy3URd5ASuPe4tPyr4uXCjc/yuw7Obj2//5
LzSQ/15f+X/z6I/2Z6wWf/8fakqEkeBbTXDkZL5ZDofuf6opNfe/V6rNalmmWofTcwVn/SWnNMFt
IXNc/2OuQD3d/P/mZLzJHqZk6UH1EySR2fI/kVNafwKK/mVOxh0Nl5QcR3w6jpSwdla15Q+QTezh
9EOy5FSRpRtlj62upLxBq2tlhCdPM3XfJHDrUJCfoZth2aSkmYAp8aP1djVvU3uj1pm3hjfrz8U8
RiYbgsKu0e45gzKj4msVdZPnbD2ZzOA3CGwhGuwlRfNDJwjWlgAr0M/JaHxDJ94M5XPc5mvvho7W
NAK4ia1YPjlJPlKRFUk/PTANWOyyit4aaGuAtwLy7zkTORRlc9XFBodMpugh3s00RR+Id8/MwPTi
6NbOujrxhQQHtalAGy3AKof4LTLdHBJnmurxUaaxVl8LG28nU5Oxep5UammBmBYtOZBqQ45044mh
u5lLTWPSkrK0mvRZdhNSZz+K28U+oGCz08/MsY2OT29wKNci+5no5GZsMG6avhgfc6/21EGCUfLu
GtAm+ha1wLTuuVxb341db5eHwq3BvCRDR0JpOfFb8hjtOIAMKqebBqpIEbADQvMkY0yodBmpQLpU
2vCMsCUXezFLNwowntAHkaaybV+bOs0udi5SLwqHrJhrgV01uP5RklsGNo0TGs4h5IjR1VI/Ydmc
jmBHiMtsDdG+ZpmIR5YdRxXbJiniHoQQ/sYYJUIzzDF8plkTWAEI6pJp3vocV8vpYa51J7orWv5s
F0aanDaOl03oKq1F4F9yh7IpbnUvqXB31DT4d4VGFtkmk5FW4oANibU5LPB3aFNUYgFrRGW9xOXt
upwqBAJI30Ael+0ofDvUSiv0/H6iGjpuy4x/9BQttrptgBhre72fZLZHS1JMh5H0OabHwlvmLWZ0
MQQhlk+MFCSFsnVsCkuQjDaXT7Y92/eRVaXPdeatZjhyx5/sRedQkWZOfbdouYsoP6q6ay1s25s5
BlWADSLEre8pev+b3qrtPlgAU3jsl7Lyc+cOsTzqeL3endhO4ZoKZ3I3bRhJnXgrI1N+nk5TFeiU
R+yD7c4zdYmw8LxAVSy8Nuhx7K4p1mZfwyxWnqw6j7+iwh+psSZFS/YWCay930q8rJxYKYjs9GJS
37PFigTGAg2nEvlE2p2oWcA5yUQ9EekobdVuSjVh0D2s7W+CVq/aNHZEzcCzR/qrkUZRgm15SK6b
lVq8M7YLPQyWIgbnVKWR5HfFDj3ZhVSZF8U1vw6IW98zN+1sOkoiguvssGvZxAXSYQSLHQ2oVrka
gygqqYZURd8HsLEq87qapvg5bxuHPUhDicjHQ0Ar2eQ4/aJNjtMEWQkHdqe1zJgoo6p2byFxxPmB
suQz1ZjVhFViDgRsmS9EaajmJXVRzuQbQxgSjxLYGF2hUuPUN5xklpv012m/8dLmRdrNzjamtN8v
PcnlIIjrzn3hXFp4pzWyHcURNk3B/0i+NdSPLfKnx36oUv0c1qPK790ZsBNODAdFGJjvARbMtnXz
PnwZ2d9M7L/CTqPVm5hRHL/Bz5nI3kiWBmGuqksLPo6teYt1dmMUsQSA5K1uHnCuGdkXlVNgP3jY
MCWEuzSf8QsNoti1aUzHuqhq1ZEdh7O9eeAs6OQB4KF8nWzlQCDCkS+TeZuZwl3Q6U5k2RXBpMQ8
jydqj1lOrFmrcM/4jmLm3hplUozkAwMRQO6VQpTAvy9ijy0VBVTMt+szg1ZuhcnriAjNPtNU8OiX
dpQYgNCQkVIfJ0N0zhcnMZB3rbNugcra1RJcXenguNFbofFVIW5dyMKjnjlo9kaLjcncxW1Zl9vE
ldnaXEjZ6ZsExtkbVK5VfeywEr10aWI8D6OhcVYbrGViJu3lvQyRsN3NUyFe4oW2dFBOdC33DUYw
yzczYcRfRSF0tUN7wDGDRHKy3WNN72EY9NZI2lutzeO+t02IF57bty6FD5sz40hH4ME2evGY6wJ0
QWfQCvJhoMkcE3/ipBxEG4S6dLbocsV00a7zcKJimadaEQVS1GASm9oY1/2/VTd8i1WtBS0Jhfe1
ROG4N9tl5BDHtLdDNNQkR94xtKeFamu76d0mCbdGH08qkEY2IKZpWwdejrDCxjyGeUUEpI/opsYf
Edbi2UocVHSW1RBLlg4a/cqo4fPx8yRv2r2aI/yTE3IhYHDYpYCA2ZID7lgXYbXrQ83DBFXmIISI
Vck/xYgSrMCSCRAFOU7RfsxZO/ymbKPoUMayaY5OVolHS0hyf0SjmfaNUBLFrBhqZGokUy7vhds3
0OXCVnxjINOBcFWCbRrlZByd0Q9BIkucIkxP3tjUNyPKuyctR4K6xiA62e08uLq1pUrlQeLTk1io
LcZBnriuAzU6oRB3d1HTVMQnJGk7MwXmeP27DISFg+Tcy1ArY3C2UBilsd6eieDDl29zpuMd6cPw
kNpphwK4kdCx3BTgUaLloxno0ibTs+zrSW7SNnLu8nTgOF0XnpXteLrD41yoCHF2mZQPQ9ra32Jq
duGmsYBw+V06o2GP0YJBCJpqEW4jQjOMdZdjx6viRf9EPwv/V27gbdmabju9LkZYujsKSua9mOre
PPV1SclAsLuyt4OhHHXF/mpqz3jiWdADg2lAnhqvmZKXnI4fSU+dK0I3RH9hF2hb0hFuXAbQ6fva
3yCINFHRI9S0WVxFDoXT226om/57NTkjkR2CNzvEhp37GCy1OMj7NWO6l01HZZANjeenFCIOSdtZ
9V4VlBIo+ZnUsOKoEPl9KOdMI5ApSYBCD+hGEOXYdnUWkVkMO5WPpN/i3m52Vqc1KgjRYwZ80G3m
myNF8E2fzImzQUNTE+tajD2iONeOXkSBnjYos7bFQdmCUT9Syc2ea4Oy9FnkNX1wo5i79kGLNdXu
hVm1716O6nYrSyOkzDz2s37KRgTbu7owSr5deJL2FuauvWqIVZ6eEjedvRf6uh51Cjgl1d2SgmGA
aENt6StFO5XfAYtJ+weLsL4QjeFYoKieNeqBBNA08R7nel1N/d6G0DUT0+ZpZp8IPkm8sgmuy2GJ
THUdAjd7jzRLJx0AVEO8N1BH5azRrYHKoqk61E4cIDcNHdAK2YWDPU7QWWupXuPhoEnC0ojVvaWL
7tZpkh9aZcsbVtp4QTzS5Jy9sZF/gbqR3bPLIpncQTUBUoUwAv1oMrJsap8zco4B+PWzm7kuUjSr
MkI/0+2avbjHLtpXfe2+1GFMQd+tOlmhpqQKwyar0IYNC9144wxDe+5LhXI/DMXwwu4F0CWB87nl
L7NsvjkAqR4dOn+6H8Kcu8cgjoYHWXKJkl1A8QvatFqemR5ptQxejIAboFm4CwctYotl8lx3ZhI7
XxM6Qz3zk6RW6ykE2tTI9PTdnORQ7+uhoCtUpbL9PE2rjn9KqokMwHqunhtR66/8E0VG3dToKbCu
8Rv7hvoq0h/izQ6wMinDLzBlXwUSf3CjcC+R/Efl/IBkI8NqnPbmm5MbDmeiaNQpSNh1m/h5FTVq
ozsJS37U5hyv49heDujqota3AeDl+0zXRMLakrVf54qts68bFYQ9Dfk8Jvm4kS9dMul/pGGYU8pI
nJ58XKpc2l5qA6qNvLIHLJecPf6it/+vN/K/1mP1vz+7b6O57n40Qq5//R9Hd9P+bzr/ruD8jft5
BaX/8+gOcWxlilFLNj3TBKD0LyOkuSLHVkXtGt0D2Nn618ndWEsBUphwtZ2/zvv/hKn9xZ76HQ37
ZzquQ1obOZOYMSURJaZhrUDuH8/tSCAq0Uo78kdXIuSnA1vlp7qhEYiMW8IGaJLHHx7Mh/Srv64I
Hmq1gJqUKy58l3URu5xvHbjC6PFwW+2LMPlHAekn5PePTOyL1Mk/r0FJZCW2YYbWKYr8fFdzLuq8
LTHrh+33WJ1zdPyxXV/VtKGiSAukfgtt0y/mD8Bev14XRhtvGkcpF3fwvv583QSfRYz5iB5SZ+Jf
I3WrFbd04q5sc2uZiFdTgCa5tXftD8KR1tf0Y/mFZ0n6nonL1uZEBr/55wt3rlZF8wyysZIVXISh
pZnh1JQNhsfKBGpF09z64CH/MnK4JBOZwSOmTW1chrQmg+UWUc8lVT2/qmkaTni1u03ck/2uO08t
RalPqqCt8Pvh8zeX9bgm0bCWJYUwLoaPTtnUoUfGIXGJUoFVyHjNMA1s6dQf6UJSoznJ0dG+//6q
FN4uny9XhfAnKXBBj794vg0ImQZCdQoSjBq234su/zLn5NH9w1v+b0eu/TfXcfngDdtkUXB+IXCD
iG4VSFs/VDkAKbGb6BTTcLhCq/jBg2RyubglC/KxZdMl+zMl4uKW7GgwHasx6M3jIksWACN88MsH
F/n1ua0X8dYAWFMXtncxvdRLnldCw6BMIxkRqxOSND0N29+/nL+9E4h6hml7nklu6M+DH35s2vaD
CawzrsKdNiBSnRZaOJTigv/8SpQ3mc2lg7VdXFwpSr3U4BtnGACHYO70uypH2vdRAOHfPTWEkCwX
EqSetU7+P07KDohSadRVSj0lfgTi8dDk9QfPTPztNfiKSBnl1fzCetfo7dT6xJsZoG74WWgad3nY
VIehrR4WvaA3NXpZAKh3CEzNw0nozaj4y17/ZLS4xfypszCcYWD74If9zcukgMWAMRy0CMC5f753
BMVmpID+IwJKIOjAXcdaK9v2g4Ep1uH984xpsfq4rH0egSzwf36+Dgpz0akEwQ9CsNeWkw/yv/RR
93KLtg9tc0OvaIFX9rNVsGeMKzuh1d706pRYenbdRE1ykOlkHRtZ+73Tm+9db1J0gAUSLHqvv/1+
4P06v1umQfMezCgeVzhiP/9a24lk7knqAcv8kE9vTnib+8Y9QdS/v8yfC+PlUzHI8bMl0HzyMS4m
BeGhj8/Y7PrwaTkhYmqngjndulDvNUQ8avWsKgGma6asTh1uatE60mRqsRnuZy2r7K2eNx9Mir9O
+eybKAmtOyJEbpdTflErQ597jg4wv3y3nQFAesNL1h1669ghhTuUDcDu3z+JvxmGdFs8xiD41pU7
cfHACbJnuheZ30iyFkaQVHQgT2H1UYDz33yGrCnMJmvPhIbMxYwyJQjhdcrOJMeXiLI7UBG7onLD
T7+/ncvL4H1jjWaKZOVEGnS5IUqFZoi+YPzUKOfOXgy6uR8N9UEa9eXqdXmV9Vf80ARC0ROa6Dq5
maoxICVGhA+gvboySEPY5kXbfzAwLl/S5fXWP//hejHV/ggdOZTI9kaKq6X5LD56cH97CZNvzrHY
cVNZ//kSdqX3bedxCTgVNsfLNRWiQonw+9cj1tnmx++OO5Fy7cKtCcrwTS5mIyOD8pmWoCAsKxqv
AZHY+zysp+cBZR9K2la9KKX0HTXdzVRMd0owOS5VDwXu9z/kcp7583cQRu2snxvhpxe3O+WzKJVL
aR7JGQ0OqyWqggSBmCJZZ+gDOKPqgzHz5wj/5dbZiDAZQ0HSL78A1xpNiu00W6TTT3tJrfAeGUcJ
Ms/MN/Ti04dQ4fqn9QzAEYCDbWrGbsriu0xEtY/ShdiNg+ncC2E3j10TfpCf+jcDQErbZZngiEQi
6MUYs/B1hgkSUF+Go/quuWaGrVexFMLs/SjL56Nrrd/XD+O5ARtgGRSH/Bkt6aybb3jad1QdPril
9SX+8sR/uKWLOYdokzEeF3buyNHd66isT0gm/dGWZ7T6nzDGw2Ks+henrfLg98Prb6YhKf88vbJX
Y+9+ceUFUAKmGKpylq2BkG/tDAas+9Gc+uvXxOplECLFYWi9zcs4N9ZgvYsSg21NESPMKgpIcDjj
rUr3aaHR24ieqjHCrF6ehj7e0yj+YGL65SDI1p1uIXwreMgO4I+LmTDSinZaXEn9K4renE7e5mYO
HQBMYF/EZ9F2j3pv4AIw0Y+Ex98/5F9G0cW1L0ZsVw0kcqih9VvzOykPOIhg3NNK/P1V/syP+2kU
XVzmYrAiO8cPxVEeh9C8dZwez2zy0lHm2NhGfbKpO2fDfAQgeCTNQuKowT8o1LD//c/4ZcJaf4Xj
omJAGQHI7mJEZU6jKDzzqgHy3jXxcKKsutVE+mDm4Tasiv94guR66zyA2oK50pYXD9dFMpyZuARo
32a4Y5w98lAEv7vWtlY37P/kIaP24O68NRDRuwi+BqY0KBXxLpvRO8R1coqt4V55yakEdSBS76a2
W1K/FucaGoKxqWfXAKL80Rx9uQFbR7ODgpX/dhxpXG7AaESN/dghvlziUvaPnQJvRLqPgt6DUL/9
XJr9WD/k0qya3ZQPRBb8/iX/Mm1wEHapd1FAW+UszsXut1QTHMmOvWe2jNc85QjVUvwfVlDWwzYL
kIU1CnWLe1nOqFLcGMakt+BZ82cLKGtUx3du532y9eprBzDzf3BLP1zO+HmqH2mmQu7EFpFqCckU
WXOahv7h99dYv8CLL/SnW7p4bBMMdapVCwIKlG7wR9pgLJ3tEPI1Mid8cEMCrNvl9TgYg7dlvqUO
xYbm4tvAQu3GOZ7DTWs3JLioVb9uYf1t3/vFniGr5hqiNmVrWbj1urB6qDh6WhuIQha8lCWsEaDn
CGVQT7tpfSbtu4+/wMG18tskFaVzqucBxSKWMmt5MBZnus1HoX0FKOFcmYu+ZN+UApEY0IOrzkVt
QUz04nR4b0fRvgvl9oesbdo718HkAiM6Mc6hPrTZkydwUjBp9HiTIWc4aeqiPtWcJ8fVi/vRiEf3
OjHU6B7m0QND4CWKdPBRVfetXpk+8T14TGygHJ/10RjYkCzufJZ4d4+TbVroqo3wPWFZ/RrlYOeN
Sji3qYPTTENJdJBZ9m5ZapFHlU0YSepBCFgj8RI1uAEQQ3StRFI751Fk72fK/AlhPrTr92GJMGTG
jfuSZ267S9BZn0rqvVjsYS9Q+sTv+5UWJf5ExC/XGF5TZEu60ZMX1SXmXdalu9zo4qvRCsNTI7Jh
l0Oa5ZALRkjXsqU9WLPQr3VRyntvAjw5p8uDjcDxtknK7jguscLKQINUQccMm7QMj0J5jh/Cd9hC
go27A/E91fiqrHwuwNGR6Tv0sgsKsCfnduiMuw6p7aoZKsxdz/sMxKwt/UNEDMqT1U1qpCCFAz6Y
XMsrjoNbLlciq3UcsEbBgyu2XaX15Ja1DXlXSo/vxmI+jTLtiGLrISzrkHPqzPlqV7l6b/XO3M5D
Sw85MnwA3QEW8uaumIAwMC5pXOfTu2vj06niDMOzHpek/jXFHncQPmM0yhjm7DfAs3FKGwaqVLrk
gZbQ7lttMMqHTGPCIjOyOwE+4p73BdAuSXRxg+jk1dLphOu8NFKNopznLEu72mTsp02vfDcHmEN6
6t5Va1Wp0jo/StHOj5XEjoHF50umllc4pPYzMnssMmpE1VuuPzDJ6uMApPqYVM4Ckj/SjkZtvNem
RLmejTH9rizZYmjb9I630fLsKZ3Qrdg1HLgBA2Tcy09h/Ic3K6J09GgGXm1V57niHTMtYYSYsZeY
beWjp4A5Bsjc5y+hKHfQeLTrcq8tBDDU/FUrrHsDtAb2j6WqZn/B0QK6TBe7VAxnIlYMX9mzOIwF
BYR8BN7UbJdcf8zNZsA6COnTt6K16DUMG/x5ybdSsXVRVkHOW9h8N3FGImvJa5IbxHJi45Sdc76w
t3Hq9cU37ViewvbbkqdXlOXE6MNqjryvzjQDOivOebc8FdbXOtyOvRifKoZHeY8/faq27gh4qMyx
A8fKIz8Z7kH2MGq0TDa6aIyHXn+XYAYC3e0DO/YCPC3Pi2G8oCxjFysQmzia0gNeffeYcdK/UqnK
n1SI9lw0KWiamrbAqWNiawZg8b3W7HrNNogA0+wdERfeEdmXcLYR0j3QdzdtLber3HyOAelFHtRI
YDIqt05lHO1AHG6XTvEBAewA+jcVYAwsDKQ6LXvfFPQL3a76HA3EY9rIkzYCU4MY03ab0M/kHOvy
74/LXsbxQbpqi6v0GBfI/3TyqHpjN6d5ALTZz5dkN0iIgGn/ZYJ3QwA0l0uRT+aYOHEAVhxRDkrY
207WW3vqDzWWAXParFz3UR83aggDloHNUFVjdyCjzvzSjIIIxVJ9ZR5DlIRC4qTPoOPCuuWMubzb
2OFkUter4fxzV08DPDemhci2kLkgF613rEriVejjyBbAOGuMi5Ns5XIDVhKZVZKa/4+9M+ux29iy
9F8p3HcanAeg64WHZ85ZOUkvRKacyeBMBoPjr++PKrtbSvtKbdRLPTTuhQFbqeQZyIgde6/1LcDA
aJECmEZ99xUm8lc/cW4XvSgOfuauVoG4bLHAqXg7aJkht27lf7ISvunOscV11i9aTVjVssBTiNu7
KVcL37eFbACTlH5jGgUedtiPr8visZDOAMQ7bE0QRN1HvUqKw2KJy9Xbp4T2WDn2c4b2u0ECECa+
f+Na1bT1OsRX89LeoI1t74jOsUA0TSyvlTamUKZg6DNZ7wPj6KD5ILRlnuzbMqALaUwM+UNiUzAS
eOwPSxE/qao2N7HfZxirq3acTuQkV0CPkn088XjHi9a/g0rv9S1m1FncVwpajqXn017TSu0icYvY
3S9d6Z1VlQstmv3FR/dY2iCUzBOPXAKnuUZTJJMNFrCNIkItHJVfkmBgfO366UkfJhj5jBMwFQ5j
/BVf3gQ2cNKX/eI4NwXjds7rZR6Nbn2pk7Z5oKiNtAnqBnxOsidOPmq/QjZbFBsbM8V5jwp00zfd
dEgZn6swkLFDj7HHB+BSeTxlkAxsnP2VtO9QyVhv0kDH6DZjv6WC3QJHubR0cUmDZN/FwASAuqF1
jdurdLhKO/qGTQDnpRD1sShsWF4jXRcTC2d7J2fZn3BKj6BiLNJCjNHPnn2iBIpTJ6bZCG2nxapd
ThkpAcFU8EDziKKWMuVROscsseRjMOXOyQF9EPZ6RX6hz1A+OE8k9W5a+hMgPEkHwZtF7EI108eh
GeuiiFoOYkyWe3/ooZoWKBceCgsNGrVQS2CkT3TELkBYc4iTHg3zaHxNdAtrSr06s2ujeWaleqHT
3dBDVHaHfz+YbxNTw4qC4fqq0EDCQnhF+QjifbauNItAT8weqwAkQV2Hsg+nYDhlfk30nxFjvQcY
fjl5sx7VjpU9EJFUg1eHInMoAlRqNW0ENB26I9OD2Xp9h7QhSK6ypfW/tLIZ97g/l4AtxZnA/HU+
WRyjURl9NKRB66wm1yekxlhQ3OfOI/zEKkCPgkOaCJzQjojZPuHbrr+knoMXHKPHrnHJl+bTG0e0
qeN4VbrlfAMJFk2VHjxZmWovG087EI5HbM4kcDV5DXAxfiq5NhA+pxuPlVqzUAUa0N8X3G9Ls9Mr
KH5OxqyjHRs9mtsgu1QlfIuMtNLnxKwpUGII7Qp0JPjcSmTYGdGWzDPhe52fHdzEOgifRAqYKs2+
JEgm0qtg9OkQTeiWYrim9dlwVHtXC0SrM2fzSAk7P5Q9MP7KH49K6BZkSj8Be1F+lll/HKtCii0i
vjL27xEtdtdB7D2VGtE3SWXtFqfpaAROWEskvUgNhGf5TKiTHpwLMuZQrqCUYRGLr9CKewd7GVB1
iU9+TmJWOfcUhEM+YD4F6XBnGcOQhvj4cSlT82phUNh3Gex1gJmafrLnGi6pKbrnYp7uoKPcWvH0
pM3WfvQKlRwK4pXABm8di0xCfmPivuTjYg3bWFoWcGTdyG6slN1FxUeJOPYmVXC8YfNoMTm0oNJe
R1G1Tyr25V1DpXvddhV6uW5p7oleOc/aQG5iPTZ3sHSGyFS4onLlRXXd5O+L0HHnyOm5aTyi0DzC
o1E32Y/CyaaItKoXr0/fynKZyCiZEoCfMC9O0usv08wc98bEmyCPSt+JPH20rLrGbNtjCZg0tKmQ
gSDVFmcE2xjWiowoUMS1GMBctOQ9j6WSJsgKDTQs68CnFr5KlKXTipZtvCir0xdXio07NN679Fwa
A6pJrsveP7lpvm2IVeQgunGZW9t9re1Vxu5ftFZ9MRpWdRhqXJou5MeDS/gpu64vowCLXhKOPPT4
2Zb16dvUAvfkRHRnbraXXoG2bpnJTAgd2NH7gFy1zdgUbNMmY97hbDk46TeTjPfu5GJeM7BmZzXN
XX2W6I3qSS/3uUWGyQYelvG1T9CHjc5obuxWjF9kTN1D9NIrSmZ0e3ECLEh0d0FQf6naWWwHVP/l
RSvxMrFizIq7X+RH2Rv9ZdtQUgmlputAVphznWaqd1mA/NXtcTJFaa4nzNzoDYbQl4dtY7h4NZks
2SmrJ5JEiVlqiat3yCDaUeJQ2A5Zm9lsktDOtpnFGloGkiZUm9ZbMy+Bky4q2xpp91rNDDeBCz/l
QQwRaqR+mtOWJRsQTLMrZG8fTC8hgpN7AKVUPj1WKzjQrjWAU/l7bfbyNnNVhV5sDIrrNGVTPCgW
TaCv/UjVacAnJpgbBTExHK1ZvSxjELQnTshxch4Ws6ku8CjMS00Zb2FhQ8IY3MGERI7BgTKZInDH
QwFmQpX5IRhxdeFUw2WN5p8dUl3mpYKmtyEfTkXQM3ltsxHk7h0yXc/aMV0ZQFzPenB0oKisNOuF
FAg0bH0bjUzKg/1glz5s6Qy6vvBcY9sXszU/pdI2bWx7Iy8g04IOIAHTJ3TpXpgr+MmrnbBeniit
pmyPhFJMe6C207vVe81L68bE1WR5jtjMdvTiYe4Gr9iO0zw/0MrPrX3bzMEb+m/MpIPtNRdDZokb
ryvUp8BN+s+96cTVNllmMV002TCe+ElD+zImflLuMyH9R1EuAwLKupis1xSU5Q1njJolGE2odU31
4Y2PojerbZxgsQ7jVJv9R8R9VXwtmgHABnhjL73I+s5Nrmpr1sm0qRKM53rZhOw/6qKphXEALnQ3
VvWC/5jY1o0tIe7iSRJOBV62KTlVoWZ2pHUq86oNnmrof/2ZznNREWhgBfs8d4J9SvGlDtOSKoyY
HJrMxknyLTt17HIzBlezrcZLxu0vI2HD1Qrww/5kdkQsrEBGVrX86ygT+ZAao7ho5IyXgSEMS2CP
MdRBITk9gD1xxmHfxPda8AlPPvEuNafujEVl2TRuvGEX2bHLEWl1Va8QB/stTdpPEmZlfMJmYl5w
Dk9ObJ1DlNgcWfU9tikn5wwMtRbgeCktrzyIJXIcaCwjpzOtMwg8MmHiOb0edWR5Aatd/HZXKWM7
+NZSRXzQV2Q1n63U2Tb6fLbkk+19mYEbL9JId7E119DQpVXcAkly40MGk5gUlIXb7gq8Q32LNSHy
lhsuWD+PptHsMBSuWFPYhQumMeNyiZ+kH2luAzX4PHd9HInMoRmXyXaHs/eV7oa2GQcy3cNKVhdN
l16IVleX5N1ork9MCZ+SiwuK2G90ldiWxjBP9T2JOPobccKYTQmnjT3SpXx5X1D4O0DpgpnZ0yDP
8DesO8s02kdQRQ/N2bdceeH1SIhp0vDbCUDLOFxryr4wLUV20YZoD+Kb9C0o/yu3zZKK1dwNNMJe
RmHsCj0nEhoXEEFPGAM4nuPomTLU/q9EIYZuNQGNU0BqWGMrKDgZmAcgKiHItu04VC6LO+ma6ZBu
9BGrLJ+QZxUG1gu7PDrB0hbblDgNJJ5NGrC+JfBbN5UrbmcdEtrOlrVQl6WjnYRpfsGsNH31EpKK
a1NDmZuMli823JCcZLzKhT6q0WGpajowktZ7deHnhKPttKkQW7AsaTTg9ECXRMzNFWCKmO6NFaPt
ETovmCqtgHvv2fdqns55nwhsTFXzmRCcIyrckXrNxqe9rRPueIgZBmFYvbhv0ZM129Gz3zrb2mMO
e1ItR65DWSrh0Z8SbuQxmbwyqsoi8mflIvKc3FOAJncqaHYO2NZkG4vYOZoG/Sbo6Na1P8PB2RXI
fv0Qi9cw3dtubWMKI9EpNfx4jBC+Q8ZQ95NbNe4rdkJsuoAHaXekeDvYmDfmQrKrHZYd6121E3iL
tWPvaJd53gHlFfIEDPFqwBxAmy04QTxurnrd3la1TqJD73c53uZlQAvca44BIK8eLWzapebkFzg+
FxWpBERMs1TOZdPKnsnC0LwAucmmzUxZffKqEpI0saZq7RysdO4Bs/xQ4flb/HTh0OXV70Uhiuy2
8hf9UwCJfNgY3dIRblhoTzVRhReT5unVNUyemQpPTfER74c0oa2afauFHvmJy2lwoEhZqKn8bRzX
XUWxILjLimSJwDVO2S6nVVGH+DbJF8uD8bhg1nqqidOrLjph1nAW8qI1gfSb+Uj8wZBk+8Wcvflk
AFmzBxdNe6CNC1Fg02S/64QAYfPPOQwOZK1GPd3RI6HrEGltd7wn6TL+vdBlru2LmkQbJ2hp9RFo
EbHqqesC1O+x0hvs9Zoydjmv8iJuNV/fBkaWHOJl8NQmzlWNKh2UnwU5DQzU7BvMGHaAPaa22tGg
bkrnrlEeoAKqpSUQYxvW5J7r6vOYWjYHLIyGHRxso/NY3UO9T1AUGTsRL/wKhrO5puHrInF02oum
4fzvVKm4oXiyH2h831jdUh3y0rLOpB861ziI+sjoId6ze47ZCeJYcZ+RpwMhzTFqqNL64Nscw0i4
35rtTKv9MBU6GdIwLdHxt9rLOKLE0YD+4CUh14e08ZBnfz78s9EBN943dRSBCTYaLO/D3AlT24JH
Z5TkAMsopcs1s3q7wX08/WK083G0tF6IyZ1ruIB/UFZ+mCKaU4vjYmBGwehAbQDdNpvSyJ5y4T5x
NiWNVXAccAZsAj9/gx9HSt+u6yDMRkmtW7qzvq7vRu0C5XWiFUjahrIs9rpM8quSzIdfiBs+TifX
qzioelwkUQ7/+PAxJkqDqVTwMQpy/6zKAI5rgvHx/F1VusNRDWRt/fx9fRz+frviOqD0sIQjLPog
JFFimK16ZGBYldfafMY4unFBcP78Ih8HPetFmH6SqMlwfVX//vjhUVJWqPNWPWB6pLvMWWsbDGCK
2c3++YWwlBN7TQvIAvz544WawrRLc1Vb2LSKEy3eE/Enr/K+au9SCD7/+GIOqgQGnYaBvvKj9i2b
NBu6Cvhke+BMSNFBgd3VUMAt6xef318ECnyADsNj20Vxb6MQ+PAB6l5GlAB9483wHFxX8c6VD3G5
bdgWKvBhU7rznaNr/Oqe/5uvjUWOt4ieCfn9xzeYwplP9JgDUdEJYhW7Vn+aYrj/1erTjOtM+8UH
+jfPGOJKXAWuw2kCfc+P356gFyuLmdskyAlKYWvqwt42tj//1v7+IsAHTFSLkHlXsct3D7KjUymM
KY+YZ9CAUG3OiVzY8y++sb/56ALdQ8+BINBd5VE/XoUA6qWDwc9j5V/Dt67G34HCyuLx5+/l24Pz
/cSW+4LLsApi+wgwZXyYoMKqK/MGgj44FiZiWf7YpeNLwUY2usXJyrIblDs7S8e/hfk39KR/yEFw
mF6/oeH0YFZ8zFoHMC6ogxtv7P7508iDiPiUGbmHnvDD2iJUicmfeoGukwGDu6IzP8xNdQQFZ+Cz
S4LDzz+O9av78dOwdRPVp8fNilDZ+bB6GqNn1WbDU+J32T5I5k3h+1eZDEKrnw8j4LhZyFdFzvjP
L/tXafDqiSGa3dFZuYGifrilgDIpIjWYRjVRdlx6OD+R+x6f0kMaXk/hGz6ZsHe/yvDUbIJfPDJ/
vc/gdKBKXv0UrDbOh0unVB5t7kkWnabcs2tFE/hSp3PvCGT5xYPzt5eyHVwUrAjBX1LoJ2DU5rC2
R0o6z+CedQQthuRw/4s9cH3Kf/wW2YyQnrLJBo7BnfPjo0POOCt4wxputRnW8zlSPVg2Y8HnLqJZ
GWtd/oun9S8yZo+ixbK/iYIctEHBh5XHH12LjC2qit6wrXCejL0SOM45eDGN1x86I//c1d0hYXTS
6pySc/qElrrLMsalP7+Z/vLubfgliNlR2Jvotj/uYINmdDPgJfCXKe/Wuq1HHYZcGVqSwyH5lr9y
5fzlmVmvBwDZw6fiUcJ9eGYcRmm6rE0GE9viRp2XELbBZn5S+5+/rb8UNlxmXdlXAX1gBd6HpaBy
aVu4nFZIMdGqEB+Jt0EZddc42j0FcLrxzSH6713R/PE2Cipyw03mhESy/i4LbAtkb+sWcw5N7VaA
2s+v9lHAh9jeXjVHaH4pTtlbPtxBaKFalRBzsSHE/mS48ZVFaEzDyXildQHmW4IdXLWdICPj25X/
kYPyvi75//9a/87XGi8r9Bz1zeP3f/9t/1ZfvZRv3ccf+uHvYAT847rRi3r54V+2lYIZf9u/yfnu
rQPN8qeHcP3J/9c//A8SIfkt93Pz9p//+lr3NKz4bZibq++tkCaf3b93ToZvWNg//vgfzsnfqPpY
+jH1MLhaTYp/Oif13zzPZc9HXUnil00dzzX+gB4Z5m8Whg6Ul0ysdaCo3Cld3Svxn/9yfzNXnTE7
q+tzqHGou/582zf/tWT9zDpp/WW75hJkVK6ael9n2f74cJtokgefcdJIiNCU7gdH+uQTwJIxqp1T
5d4ONuPK4xRLuy6uo+37yK/G+m3UFlo3+dhNX4mNGVFhjN3sRVYj637jTHHehZ1Pbw27WVYVyLba
QGzapTWdrfR9pBZVaUxaBInQuFeT414J1juc/wwQi81qGjfPEnWtCMe+z6vLnPRYO+TCULURsmSA
cATOnQ1oijWV3inG+kxmVjqFdi+T/ujBUBA3WasxBGxUlpc4uhPM1p62Dro6TxdPJgT1ftMFpeuf
unFkCtHIDnrhqCRUSK0ZdpPRwBqcDF48w2B7ZgLaDfipTTfLN0aWpu+tl2Z3febMKCTG0e42fWv2
NCCNKRO71rLbe7siBwQWp4zJtST3IJTOFKBJKQiFCUHtdp/MwG60zZwo9GV20yGIcZp6fKH5JU0o
n4a0tpOuQ5xpwbVbUWp3xjsHUtnTxIRxFyESA9sktNKutxBrGPHYfT9R5FUDfFE4GH6DesSBgNg1
XvsKoQ5GVJV35hwCTMVfrzV986haUGz7ie4RaFZ7AK/rLANUftskoAEBh3AizR6gGyYjqPCNV8zx
vDVl15l7k55WurM0JM0QOmLvS9b24zqh6t84HZrF2ZFZq65TEoi6zURB3fM1sI0eoVx5jLKHslc7
axllGlUx4McQCeXMMLsX3kyrgXJ2X+E8f59jbTL3E5/o82zGiiiyQZRfagcmL3HwQ1bRL9Vbb3oY
py4vgFKiNtoroHSQWlMPeFSednG2KQfw/KGyh/LGmeDRbAV438/LbAIj93LOPGCUB6bnXqesL6CU
vZeMwt3ZT4vV3uDnZOxoKtehRx34yxjC70WT0fo53JgyHdwLfwBBFOkdOTO0bfICyrZvLxJuTw6q
sNOQ0FH+MV25Tsp4Ru8CoXWelI/ouPW/oq8qHxxI8p/wA9bBbvbzxANqy1xvBY76v2dDZz8RnDUu
G5MsPvKzkOa86mTZXBH6RQgh4ENmeAzeJ8jgg1E9M8Oxnpmq0VYv1vbSpdbgklZGGr+PSSHO2PGT
3xmBmXcKh88L+ar0akAcxa9Kq6z3lEzmz2Y/tKeOmcsDKSnVZ90Cp3CwsiGhfStFMu9qJnTZVjIP
P+luR84cAnkHDqaNIMuPFNMV7kuexxE9eZ1+xpYGEJL5MjluqYQFHfmJzjS/HgZisLWxZEzk6RlH
2LhD5kBSHpKYMHFbQibAizY0XEFg7mkAtxtnNVRGZKUUN6ms8FeMzG1FxBBOvNZAip4t4joecNYm
n0QfpGXUCmnyRPtz/+Z++6oRBtMFLkfzhm+34tYx1LEUjXyVmQPUx5xs+aplLW9KptlIQ7GzhiCU
o6YRBNR5zlsyW4rzqKx5wEUzMY3Kh9T4oqxanZXZEW0vaNjqpIwmNOvxUXvBLjcIB9iMXt/fpzqu
qY2rdVZ8UdGyRMrTLkMQGUgLJIBfH2gDiDQ1X/tqssplN7Es0KE2wLQBJem8NL1BqWPtSRHPr2G5
Isj1im5ud6Po5Ku+GgxCjZG7HWl1lsvdkiTlZdBrtnvRJfxyaTO55ohGYMNdShKlsUM4CUDCrYWG
+r1dWB0hKRkWEpzWbLNNXzBp3NqkSbWRcmx/J8nmzhlmGe5DaTQ1dOQhw87y4C9km0bo3wXZVSS4
X7YdOIt9kwK0xTc/S+Opwdk1f505P322Wkg9WxNJS0+0q13fBGusAVP2skOuobR42eSi6BmRuYsA
wjzA644JeZnDCkEp4Q6QpV5oETBXWxymlfxhDOCC/VuQvDrmzUNKlf8libP40Szc+IZbnYclNo3y
ffRmccWWmzKEngbPuDDF4PyXb+UflUaX6VdZd/W7+lj4/FArXaPf/aTk25u6fGk+/uT/wBJpbcX8
+xJp2/YvqgYNWfzHvk+rt5fvy6X1r/4fRiQL6OqBoGL1Pc5bf5ZLzm/oBGhoQZu2ID6aaz/qT0Tk
b99+mj/inGv43uq3/aNa0gwSvEFDBsgpqXfx2v+zcmltXnx3EKTNChdhPQh62I5BM3w42+Y5z0Bf
zeiDRRtvNeR11j6R3vS26IKxAlEpRRxZxmzcN8ysPOIM2oqxc2UoeVk0CbnEBJh5DvKbcWHE7zlE
m8aDmz8HaQssftJHMmz6QOu/prWuvTgto+mzDTymCRc4Ex3kPEdbraq2f69Xc+xuyKCs1C6dffdZ
WT1yXOgJM8MQxm9bDYYEsmZbTEe7sczqovc0Yp+aFsHJ8btv84/C8ntcxYczokWLna8NBsjaXMFe
8eHMltgkaDSOj+IoRb5sptqjYfSIxwntgUyrgUEOMnbMuKyTp59f+UPz7NuVAx2En0uXhW947RF8
1zwTwM3YTDXiFECW9y7DFM7KzeXPL+J//OINfb3p2EhWDIoPHePHq8xji6rOXck/wIRWeQMT3hQU
4y0UG9w0R2IzquHsKQfBkzbowy0RbALeIKtnn1MaLi7FzdQ3FAkI3vEdhd2SyAtbIwsXFTakLHTN
gKDCvjBRdZRM3L0Qv0Bvr3W1jaSU8+mDEQw1kHGpWmyFaCtsmsrOUES9GpWzU4nVgxqd7U85E9Xf
56ZoV2yiQxzxXb54xV2PdBW6tSeuciHMd1lPbho1iQ7AmqR7/cXSPViIwkRhDhRwjqO2RvgXznPb
vAZLV7w11cC0XtcDqz2V5D9kkTbjv9/KYtGzS3TMwRLZdQnIt5NDlQC419vPTMNtRNKdL998l3TJ
zZQvvrklUJeqjYrQQ/aUFLHa1HPv6ge7Zd+6jbnbbwKKEzpmJllTW7sxjWcqNEa0sdZD78M2W7+V
vblMh2Fsp0/El+g2WvkAwQ15dchAHdJ/gghOfZyf8xhwO9OxYgDn50vmtY1dI5hc9CScYqd9tZ2k
mDdmILruF02qD50cH4QjpzVuTNNjXdNxyP5472hLneakm9cA3E9OK7XbAUUGZYKPkHgEbrS0Dbhw
3vDnUeQT8GvrqqwKPRrbvAkBFSaHbzfz/9+D/rW25//9HhT2sq9+T7/feda/8MdBXeekzve0fkNs
JLh//tx5zOA3naMxXVQ682tblcP4HzuPxjmd/8YfGyx5yGFXh+GfW4/N1gMjiKpFt/kfzax/clKn
b/PD3sMIzuOFrR1V/ol/zVgXwu8Wukz2qUaa3OPs2Ppt1zpbAkURg2ipTtqaT75HYZ+Ei/xhjUZu
x8+Wvy9rtbFMmF4q37rOp8H6NFlzmPl5xFkzYPSFwSHgLwwmJJA7tXwCzrvT0WvX5blV8UXdD33o
TonxZCUnyyT8/KVQLlFI8daSror6ftAea+N3DD+RWs6tSRS9Ra/3VWvluV/K/Ii8uYg8A/kbKFC1
kzRphaG2HnCM2GWrdP23GNBPZYywxTrSZ/APM0ZfUQ0yIHg2ucYsElBn9sfCBnAGitzNriaUls5y
l1opWdEuVX0CjhUNVjtoJzbEcC3LnaHFN5DXWlgqFbV9B7adlFc0LzochGEfy/agqX4vTZD1XbEX
jn5uCe6Ohy+DN8goQcC50QjbEG7yew06HmXJ5Whf1jp2Fnm0Yopm6sywCAqOl1Z/6gZePwDVDKCm
gUhQsEU02YrC1HZj6kc9ynPdnLejetdqEfnley+srb3U+1o++MHvgin/4racvJbgbrCNKw4lhNTQ
FUIBrgDs9qQ5ug/L5LoHywCaOel+sguQ4AQVkcsIiKxevAn0LuBmo9KBJZt72WM2tgCwurCqsoM/
0wowZtQymum1lzqytBDo6EkrL0z7JZ+cZ9elb0MC2+elfM2CKdK8yzGoj8OYE2TfKM6yhvka90u1
L/S0P1MLdFcka4dW5Tz28Pxi1wGPy5fsSECPqPkSR79vR3QvSfxo0AcyUsfcCufJTZc92pyrsqcv
E9ped8IRdxOohZQJ/1zVBmKn4FhAuiJi3TlPNmHjNE2sS2uwsUCNO3u06cyQGLi05xrIf5L1b23M
Gk4KywklzFYHiGpxk3LYezdgOAV+ubeDEtxeujPaVelrMznQnGlCq4XgMPYvXViHI/TWtokjjzDZ
YpNLba8xmypXcEmgJ3sDTZ82c+ap/IOHI4FvGf9jszUKUpvktLKjIgT30ZLf9nSWcDrMSDnxs/jz
Xmv8rWmn17GXbcmL2ZWDcWuSgKz7n2wiinSJUjWRQaR1l75tHdFIbaTvHMg/bnHnnNKBTGdySbV0
V+ELqe87byv0xxh/uGlPxzkuiAiLgxsj6KojPcRNbkE9nLVz4xthT7xf1X8h1gyZ1i0YZqLVFfep
Ttis21xbJVTzivg5StC7fnL2BjGpdmNsHPTmFnxTQgsY1/n63Vg/oVU8GR3yckAzthgijtTdTp+u
MsSAPjBCplLYh3CJjO/a8pTqzyZH5qKJ29sRCwWyRTil/QjIk7PuUTl3eZeITVna/U71OIJ7yKXl
zlSnyR4/9S3zq+625uFPB6kiENEX2VQeiLkOY+/aHJJtinqwN6GuLrhY5vwVRBNFE3FJMYhXM222
pKDs48w90psESavd1Plnl/oHERidLrxMpL3F6XPs8DT4iAIn47XyyE9ZU7UsFNWkKs/Tq2rKTUXe
YCl40pgsksjTcW58KEcVtjzmjW6Ec0t3Y3mLtXekp+GqYMdHjMkHcfRtlsUsEVcD4tnzYhnPHDO5
tfEmGckrJSREw+6hdlG3t55O7GZ+UToqXDIylAEVtRjp5CxwmYw3EvZAzO1SKqpIDfMA0VnZYbDt
XTEjjoQGM6HtYQEkiLrnbKsGPpr8Vi1Pgf/C0SIcwRDjDNzVhr7lvgu2iT7sAcTGvHhGehswYfHG
K4d3Ty4nMhwulukTRHihgIbb/q1tNfedAt2YyM8N7nGRQDU1kCbXZeUei7pljU8g41/4UPki0xZX
xN6rK+UA/iBCp3jtHHGjmQ4zl6C98crgy8BTm1bqFhoCnTFX/9yx18gqn77IkdBfrQqMiyQn0BlH
UGBhnXZt2jeqFtdl6dya0g0rRoRY5Mb0LLP8Ssbl/CXIyNlujWNcdpeU31HjSHfXKOwzCO/BMddo
l3KzJ2hY6QfYtv22TkklXpLuri0F4W/oaEOle8WxRYUH27UbnAurEdMTpXwH+r+QD6scxkrZZHVa
N2/DGJhPIJQBTU2QLEmlsDegQ/NnWaHHxMB0ih1isVD4Riou7C22+BgPboliIjB2dj1Q+/pfy8ZI
zpBakyMH22aTjQFZYKTqnODn9w+x4xNuQ15HHvqsRHUK+j9Viht+8J8E/Y5UIH1NgvQRc+/GMdj8
A2+8dXDvdJm4bCfjIdawLjs6c/Y6QbTlG4/BzGe3+pBSN9nncrkZFiwdxWJGhBU/0TmJ6T2bONcm
dU6S5t3WJ+SQIN1ejbbxTgmWnCX03d7AlhNkCPsN/j2vddTKvjAeUEqf8qE/z7Y4TMHypCRZ28v0
FXKVH/EO7J1JbT477jHwSGJXfhp1mI5CDydDSx442EAQVw6GUlcV6S4RfaRa8aRX4zOskafGbLZJ
LvG8VgMuQOywDTLPunuS3rgXcs0iN0lRWyFiuwTOSp1cT/T0IP3vOw+5MN3YRsdb5TrtKDb26gtN
QSVlKHAJP1KH9YgwLP1ZTa4PqzlA3YKbJdLJeXtsYs3fzXM8Ra3TWVt6sB06hiKY2VcxKKs9jGR1
qzRipUq7s68LiLULbWjhgH5XcX9f2RiN7SxNvrh2i8hJq6Q0No3AsxJ2LoawmqqhMRM4Ms3Mok0q
5Rg5RDdhvGjMmyq2KYjSrLusxtzbS2x9t77McX0RwtA/xo1riyNe8uY2diz6Ap2VsfnPg5Uecshh
mGurfb60Oec9AnWZuC5o2OiWxRmdM60OTp7G8IRvAudACL6qPOUtz1GIQ94781R31zltHJxEGg34
rlQXjIKmniWsc75UuqhxeflL+kozRe7cVuufa24G8tOV0iM6KAbxUEFDP12yv5LKq4oLu7dp9GW5
OrImEq420FrOF8HJWJkeu2g+70uM3YTYJMmtObJxKGOuLjVFhE1uf5XBfe6NZ4fy4rGv8vmo7LHZ
zXB28Hq4FtLQePyk4YP7bPPqr1yxevpI/CQglWQOv+vc23qZ/cugm+pbXkp8TLPpziviIULPyCqV
yUc0u8Exw4QaYuvFBc0LWL6Cokr3heEdm9gpoqD04xs2Y33XCQa82QSsSoz6OW8s7ao36uq1SvXq
UXh1feGMyuXRywhYm32uVy0z0Xdd05cbS2wtOrwP9HfHi7Rp9wGR5EVgbXOtKHeZRdvDcvz2xHBo
jQnMH5JCPs0GIrMgTlweSWBjmGbxhhkAh5f6lBRmupWVM99rkK5eEKY5j8yT4m1dr8FpOpUyB07g
0/0c70yaSg9eBVlGG2vzELixsWnbEWuRpA1G+pomdsiiboPMIFCQAc2lLdv+XFsEOdqFSwsLq1Kl
nsYBbqJ/u7TdZ5HcExM6bvV4yC9z0RzHDL+LWAzv8L/ZO5PluJU0S79KWe1xDfOw6E0gJlIkxXna
wERSBBxwAA7H6Hj6/qC6VZVlbWVtuc9MMy2kKykUgXD/h3O+kwXzBRjm4ueQJdXBn6dHEWeke7CS
4zuaFFf+4j8yAscHaXfXVjbTAGUxOACCv5tJiN/dpiptMJLsvCoi03J5YMDBfIyChNrwHFW8ucrR
/ZXIKdil+MzFhEsX754zRs/lZAepXkgyJqUv8+f+Mpx8ZNTfks9yb6S4z8p+uLU3S3tWimavhVUd
ynx9CSz3pQkWStsyx7ZdQLB3BxIap+ReIsDhGPxhEqJIpDffoVV9aabhdvD6/nLoR7oDRjm507gn
+ORPZvLf2q1vcWlS8qi6JCgcf4UhZS2cq+spXGhDEnwCW6gxAYsRD0qYXLKBkA8cphTF2lmPrVWb
Xb2MwVFb7nMuFn1NKp97MQxFUt5GKFn2K8/tbwZyHUKzDFebZUUHOBTxNTTERhxhoXcXXLK4knSW
zIimg/66Iiz7phKiPLGwA2FRd23FN6MmJAwh8p4xKEk3rWTqKbuc9HE2K8QWsoA61INY6aMQP1yZ
dUCw0tq9/ppwqc2pVC2uc55vIrfa4qMfOt5tr4CTYfX91TBJIGGNn49IzvVZMXEdj6qyA/Ej7Fn1
rufAU+urBTjj0FnTCWv+79JWJz2SRF0V2G1YAr3RFCMqW5dfeUvk7Gzlf0ue/jVR+fdNfPu/T1TS
4tfXP45Ttv/6P8YprgfhmWMdwi3AMUYgTDPm3/3wf/7d8f4CLMy4BGEPQ8Xtt/w9TeH3YLVisg4/
znZClIr/NUyJ/vJ9hzE+P0dI0zZk/mdmKf7/A37aXhaiVf7QhP8jU/2fsxSAfmD7HfCQwH/YIBEK
UM98C4pEXcQZxV9cuTUJsTLG0vbobVGyYguVXeOEHeq4Rc0WTDGTR9LKAv8chj1ILvEnpHb9E1jb
btm17p8Y2xDianIs/Y5zSq6rNRj4CLVQx143rn5ifk1cbm4JSjXOjC1vN1d5wMk0yNCQfheOgrj4
Us99fxH8ifEtvZV05iW0KRhFThJeKrtq4MrfcoCLuG1uC6H0qaltxAyLb59gdHnFabbwMFJJhChY
G7MPKzRrTs3xdLNoq7Fv/OBPLDGvyr4i0q56Zf2f4PYjNTF8jQmN+JXjWsD0PkxQQLrGvQ1dvz8k
8FtafaOiYN1rmT2NdJEq3tUZqSnUM2vgWC8ef8S+irDc3s9/Ap7pEVrrVesQQh7igvy+rGH26ZQX
qsiQJkqzk1d2G9XBlnpfez8bdqLFvW2Z0WXvnjmN+lpEUP7uOsvmXo4BSaDktDkpHvIioacMLO03
b4pEBHM01A+pApL6RQ24JWdjA/8oush8E8PtdxB7RpYyB61k+NM3EiJEpkrsTF5Wi2PfB+N1jFq8
/Ik0YGFO37suFl+RWdjSC3IgcEk55ilu7fl36QJ3uQNHUGgcScMc0fBTMT92IuEutNDH2FyqZ9uf
xF2zzhUSUIYmwWAITgG4sRwgYBXeg5nr3ibGPfKhM5MXQcgi/TOKIVa0Vba0N10lGvWt4dEgIsGc
2Wf0VhLPLJdJEdk+lzBGzCmlVclhXAz4MJxdjEWMzidZVcLIwLa8AeMOViDF25vXJFuNgS+jw+K3
bvxjyDF87VGYLVuwq4fDCE1KaP0YRYjZYMnC+BYJRjherguSw8swY6uEWGWAtdsXI0arLI5GeY50
1TUXbMfmX8O8ftPMztAAWZVLOxofEiPH26icx72o49VKbRWqK1PXWKpqRgrslVlojYmub0bCYxom
9at1nVF76uMkPfNgtKG8aQOjz+gIpru8UOYnuI1g71YsJm7ivhvv5rZxIlBOJL3va7QXz8Ccm7Nb
IFggyoVvxqE3m+dsGhHC+ZmWD26bgOQpuMovVOf6d4uLYzTHF/6W8YSh5Y0suEwkdmCqMTBxIAE0
OaCKVbaeusBGTlEZC0gUxMAnUHZEX1UWTs5qeAmzoHhcTOff4GQnS2xyu6yn1sWdXndPw0g9tHxh
9SbDmlHk4BdRbe06ZBgFeYYYqrph+uRwYOV1IImhA4ez4Ev1etLNuPF5TMGWVImknNAN7IGTZ3fD
wpjIQVb17jpuP7s/it63cbH25eSkA5VVaKcqt0p3BUCu17a+qBggje230jOl3MZ4ypgw7Pt6pAq1
l6akxN3ikiC0H5pkmPFoYfDxkvoHNtLOIRMj7BaUH2ybBv+oG23Dm1i82T+SkNckMl0i3vwdfXf1
mOX0ks61N/fBPD/XWREbj5pNRw6haKqQ9klA0HGZKCg/7zCju3Dw+6iZiqcWvAych8YN5+KXnxDn
/pwMYxO+wThqq8fYJVHlOJI2rK+TahD6Osz6VRDQWWgHFAq8nPFWF8ROkl5Tki88VHO9b7RD/5zp
IPw1Mr+ESFN10blOhH+i4yAtr7VrUnpov4NksXYz7/6+CKS69BBzPsQGGkQDQIwhG9j4Y7hwPBhG
Heh2+YOukSToy7gK43uAAfneTGt40MLTgJvieLROCbSNc7TM/ZuH8SCttZtstIcV4MRMwS/GKQHn
0zfOaakT+VyYIPqJbKxhdtjaycFtIfh4A3Khuoj8i2aQ1k82onM6a7c6I9uBvqVIlMWMBYWBiK3g
fTLUoMOMWqYe53VP6Fl9ZlzWXiWc6tZu6VbzWOmAwB6o0sOBHsgjabMms8x10WK5TR/pHWKt5Oh7
ZOmguXOesHHfr/ZAEndej5cK8lDoW85jpDwwMSVENxwi2rtICtU8S0MSzw/De30iJO5jcKpOvxc5
B/LlWE5T95VJr2+vFbElzqEqIz5w1sD98+JOIKzYpnrmTSDga5GONW2D9i2o/ex60dLPv5B7lb+C
MHStV9g+VU5ocUWAUFaWVrbnC+LuccRjre1zN5rSJBcQL3zRN3cQQxRhx3hDcdKFDXmJ62ITZOQ7
3Q52XGOOhKxiticRKL6WYu2bPTHTRPoStHMq3d6knUYVvuQJLQmh8uaW6Ze/HjzY48kecVqZXISd
lGF1oNn0jlbNWthyWBysCZGqpFDHcIxWe9/NyO/gj1hEbfddRCBeFd4PRE9gva+SnIwnx6W2FXFj
nW0rCN6pqVc7HRmtHDPrD2YpMBVbHzQS6ZgVw68ptPnwyabiuiH5mnzbz55gyeImq/I5OpqaAvxE
gg9eaBm6VyDogmjb6hMag3Tymyi43JxwBGq+9cUwjvXtv5aTfwenUgL/76X0/W81ftB0/lv7/W9D
8fvfcFrn7f+orfntf4tk4r/CzfDA2tHmR3CF/1VbO39B9Y8cxMaov5H2smr+b5EMVTOOHOjMrA+9
bX34n5vK4C/2k66zkcKxwm2qln9CUhz9cQT+t0gmtvH9RCy98eRDsqJa37QU/7CodC2ckqVWR3zi
5PvmrcmvE9d43hWnSddcTdoCGxSvSDQPc7IWy+XCfO618EfRw0Zy2w4FoxX7mMVnU+6JoxvLfb4G
0qbPb8MW2oMxSQp2rn4wNe0H2axlh5W6NwJNF6OqVOb1Yg6tOxf13quK7LsJQIkcSQLwWZpQV6Lw
hKGCOi9rGSd4q3ceYwJsThHimengL0OE/DRac3Y6Sb48dyIC3jdOvWNe4kh3uIHNYGk8v20e7jvh
gOBwWvaAU4CkIlUIXjjxV529+7S+aj8XGIN3paoBna4rTGJy2tp82i1BzTihaAJxnViGiXjojuwo
VgZK1m6iOfmoia19t7n2oJB5AWPFUsfJ8ypK8dqx7TbHHKrGDRAaxXImkc53yzCYRQTgY+BxJPRd
zMsMWK0VrbwtWoe4NE+5hDN7KmcUtPpWa9DFOYO9E63IFrYGsXpk5kWamOsI4+9DD8ko7JtqfZiF
oFZomiA7kjbbtthf+MfsHaCY4QHY3RifbDVqrmxveO/FhL03CZvolipf3zRj6Io9eYNWjSxKJ0gb
+hn9tW8r39oJVm+/dKL1fRsiIdoxnAzbVEvICPAVIu8KWec6nuwVYTKOGMHZ7RTxCGmkSbRz1HYE
5dDtQg7oLg7L8n4Bzhjer3U343lCkNNfmNFivIyABzB17btVccjHNTF74ZiWGQWALrZFamKkj9Wn
wqShrQB348Tg+8Q80TeHIB9W1oEBas2rCoDUcCXC0qoxWoYK8GOo7XgPAbdBKFtx53QyssqP2HAh
HApeR4d7PlGwl5ywI0QbWmVxzsvNUlQvfh5vdJW1PciBEmozbNrjlSmLBOCg8Lpk1wE2V4dOIYo/
W0hszDGaSmT0k0JoGlNNdbn1CKYOiG/uqEpum7++vNTVbL2ImirwWMChYv8dcpozTPSc6F6MXT8+
BYTAQ5tSg5nfalHWKi0keE1oEsVcXldN1l8uczTVP4QY3AmojEzmnxDlh5nVCNKDI77/seB5rbzs
dXCTyv/mdVvtKTEidvY9D1BwJFSNuK+oBUZ1F8CCIGjVNq44FpQh4rCYORj3qsgHceGUMThLhkHj
ilrOdPIm0HUU/wSVBn6yaBbLu/TWvGVPyj7FObFhDb5JdR/mvU9bVB3soLZZtVclE3ktatkeO1i7
lA8Bdc558QYbKx45820arzXDsTyjcUwlOu76BsgSJxcq1sH9astmUbvazsbhNmFvzb0KKbk4Bvit
8gM8XTS1HUbGhohSaQ8XIC+JLlTN9quu11bi7Pl+V19TiPblebZ1394QYVBEW7Mii4u+n6U6y6GB
0uDyHNEhMjKLT82qZict+4BU+GgkMnFfCadmEe4VtGRtD1eI+DMp/AefnoKMY4EKbN8v8GMA//By
+PT5TU3Ux5fZsgl0GQqUb8j+9XdnsuAbNxdz5KY37Qs7Zv72uvf4CavYCBCLndlbOlCNHjj2Mzbh
nbD5VdaYHDcFlQWfhN8lhy6LpTz6zAN+usFAG0tjGd0U02p/KZ8B4rk2lYLXm0HDodyOxG+mmdFN
ZXhf0cWDiCtCsggHe7Wzc+/7+puWLfimhW6QxOEVCJCF9D5f1kK2LzHwW5d1Wt9+ZX/i4mSg+JI2
jU1LPmKqKncehm4ak9W8JTM0/i3wxDYp398toHLJYUKCSkE4bntjHF+4oz37O0k+vbjAkII7Ym2y
5Xm2/aK7cmpRPSo2jNVpDpB5X0xaLG3KhWGpvZf53mtgB5VnnYGrBTBstXCIoanpmq5GU6EKIcJ6
XFO/5GFLC7ue0ETH3m8x+xVa6GQ091PUM9rNFlLziL4d7ceiCDBMZ4CujoQJZsnZd/rsekIf8KVH
Ce7JOCFZvNoZeoAqWbmYfQZ4C8GnJ4crYJRBkzqJqcF79HF7M86j6wBsDIZHVdO/pJPnDsmOb0A9
s7MsxptRFMA2s0GXP7Oi1XxFLektxAI1Q5hiSEBS7yye1/zosi2FXC62+9jx11f0Nk1QHNfRuD+y
fJnAZTmjs/3za+YUAQU/01a3bbB3LFSvMCeY2fgOso4sYVK/ywgefPfhd0JLXKf1Q3FktkhqfTYL
EKxHA4QFCQXPdSefV+gZV6HdxeWReGf9NnhxjiQFDN8RPHp105mueVFEqLw00nKZBC8JqyvfrW/H
sOvzNGwThwunG7MNG51P3cEVun5yhq70dp5TedwyMf5ros6s4kLDZu6YBRjLthBXTiVhsChlcCFN
yjX5Qa1kYe+rsHThoKIS/iKRtLWP5MhMd1PU9I+qDBoFmjokTTUsVFnT8MzxT8qAQZ9tcMYoPJqO
C07Fa4Udw3YwbDjuGN2MS0tnVC9C3w9u1n5U+F5wFDDy52r2PEaOtAbU+jCd8LD4ZYRuZXCE8+LP
jf6UTSZa6E++uAXFaFWnHEYdnicMUfeR59sfbm7EkxSJoFGKRcc8jNwWAuMTvCEnL3Ham1YSyT73
HesfBYEMcQOrvvdY2MnHOgby0c3b4IdTLN5zm8ix2vuLbL+CyIVVVktRJIwEFtTFLn8wYdGJpH2U
OvBfOk7ibh83ucvXOnScc6ttbaVj7GJHdLerI4Wt238K+roidZeWh9VuVIISssS6CeDV78xhCH0s
45E9LA8WhhQ3hf1YTliSyum2c1E/HBxKmt9BMObmUpqpeGtyZo07C/Mb9FJqKUpBY9gtB0NI7zLa
cfGJmQsdUIGc+naYFztBiNrSTCcoIKrj6i08hM60sZjtHKj3gZEvUqeV6+iSiGJMo8us1njv2G11
YBOe+WeSnsvbVg1MuWTHlza1twv1T7Dxkq5hM78JGD8/xtL1wBIlFntvvZoyPul5C2GyiM1ajhWM
nww9Ut5Fx0DjINp7GIquQYOR+ev47XzvJw18IlNV2W3NAIchbLPmeLoJ0OyoQwRiGW7b/NWycu9b
28VS77FVLTUPZsnLWch2eKL0m382FAbTrq8Gc51g4vThkm/IUIYsfJNNgSUMOugKOq6HzR8ADTU5
ijs9N7+EHLv6wh+9udtPEjQmfpw4elfY5J7LtkQFRbIrTpqSd3SEfu3Fh6RoSONgBFfNMFl6Rhka
gOHvkqnXTY3CAasgAMr7NpD9pyeTBnhwu0yvUdtzgWDhRQhDuEcEsDOoqVQFa30IkmoskfT2YX2r
QS1/xn4dvDlxuQDvpWrw9ziXt0o7t0tF1leAaIfH33d/tFSbd3ldV8TG1l0GyIom2U8BORNx3xfR
GzJoPD6dHRZfdsEyYd+V0/rksNV+Wvsc9RlTIqbEiPNtSKuZVswbGHkeKKO4hlBqY0FbZB4z8zCj
N9GkV+a9rCMJSTBm78/thnLpEARNfZ+PXGy73LYnn+mWXd0siRfCC7YLYiwxQZLFHZuakh5oof+p
wFuz1Aza6XXosAxBtnHU5zzojPSurkJPpwfAoNBmbYRXqzUiUeo7/DapgRTewD4wnGhxYANWAmrJ
9jnoiw+d1BPoszknMsBU610Q9vW0Y0pNSFaRtXyiDC9GCvZgaO7MBr/fS6bQDvcb9ASEYn52pfHV
kgeCjvuyDxjKQ3hnucBbu+oRaqKb3yHvCQIYkC3+ZwcQ0KdQpLyiOZfoDpMlzPdyzeGnWiPnSl8B
5NuBep2vhzh05TH0qp48aiM+BQT5eIfmbX4OlR5fFqfsPiCvWhbrAZ8zatQIwW2Urw99K7ENJRjc
Ooz6U/VSohXH4Fny6KQjpeqd3yTujYm8+K2uwqVPPSS4wckd4ukt8kw175aWyOH9akEk200dpUuH
I4rgauUVHyQPM1UnAiFglWE2PeYU+MOvuhfiwwIs9dH3yfCKQoUFEgaRuErHKCivHL35APnp5r6O
K/VOg8NyEgre+DPQfv+alCVZ4qx7+Wq8jpPISTj0aOB2WVBrpoJ+XT1B2w+f7Ka1Puxk8hRWNBG8
rm6cW7TALo+9WeK1POZ+Md5rNvww5ih4rlkv1N/rvCwvy5TDZF96gkbo6fvfY4EI5siDVYPs2mhu
nZxKBrrlBm3O+00EOff29CqxiL3b2IrxzFP7MYFyijE+xoRRTxhcpaRuXrhuD3C2wqfB9fR8k5QR
br5SySS+HFkJ93ui5oPv2VqK/GALy/miE1N4rzZjwV2xCitKkf4H2wFGQHbBBibY1SLkJxqwkzSf
rnRulqIBlBYlQ/viByP1unKyJD/0tpd/wuVy9Mnvi+onZbHr3ozorih5RmF7h42rtT74M/3ULslx
VHD6DJonxDVkAhCVzhdFCzCwW+xqBkuxpcr5waUaHrJNJrMTYxvhWuwoFQ+1u7bZNVt+VMbs4vz4
nqVjv/1HS2G/LVhQqabQBlkO6HmAWSsjWQLpDt665u6LwHl9m6uYSTFvHqu8q3/N1P6eqTHF+t9n
avvfdfupfw1M1f7/4zX+pL+dAA6ifoJLE499CHEqm97/79W1+5ez+fWZBOEDwBHw37vr4C9GZ0zO
IK5AIIWqj7HgP8dr28abJTiOfvBs/zGv+yfma6zJeQH/4EKLyVaNCcnF0sb/XFpcXvo/DtgIkZgs
a0EeL8wyM8nODZLLnmB11X4jraAX7/kiNXQGtex2hmIZir123Tfw0yjcnXAGfUvhwDc7sL0q4yYL
CxI1kqaHQltL5Hn1uooT6/jo1ufM+xWOIyr7yrLsA6CRTSyS0d8wjJLFJhFh17/j/LEvgoAZfSpY
ADFcdmjAUGNDHYB+P4srPy8Hjs9knOASm8V9sfxGe3T6kqABKq/80HoMg9Iwy1myESexWkfCNHRx
Mc7TADmQ7SH283ANPwtgd2+86UP8o63CikUFpcVXpqMKAU/bFtf0IKw4hirEOpyskb5svXLFe29C
6AI6ZnxyaAwnGbrHLnvCSNB8wmhYx/MUxILqSdA2sGkZ5GPfzpnFcct0i7PPat5HfzUhQ3zHPdmD
y5pjASB0RDrEJiQJBuRlQP7NbiByr9shJO5eOi+BDI9/AD2/Q7XAj4OHPYpJ3QzoqAuMObU1gP/U
HahnMG8k8+vcuJQ6flXCKkZDJ99jnFXOfsLzDVtfTv43GO71Zw3BgZQLAJW0A+BqPdqrNnocRKK+
IzJBKM7BAi8XnVrZelqZLdZjYrq8Ye45xmAMMdkuO5TbgXsUdIC8L245PrDmYwGNrNWmpakCEOZk
McDLHeLnYCqIwHLbkks26/vPCvoIgu5osX+sUE1+ezqfnif2xrgBNYxB1BWhe1e0vv8VjVPnoKrM
0WQtCco2jrsJmuyoPFMe0BvQxbvjGIeU3Riq7ooh63pqv8a3sot6jmn500rMAqYwExdI9jU+6n3d
dvYGpYjtY1jbyjtNMELfmXiZGwzkQGxPjmqK5kzMVG52OM2Yinl5EiIot409XHNdwkrvxxUXiQ+U
in0Hd6feTSjAWc1RwvTxXdZH3UIbW7HOvCJPlKQBZNl1kN1Qa+EFnWyfH+OkYwjdUFoCNp6Car5g
6Fn5cMozplTvxvX5dyaotMShrXgkf6yIQ6Yru0BecpGxcrOPykUnySvu8A1C6W0jNHeV216q2IKS
X05wtwgKs+hYw0xWePkB8LuvXuMjfVgp2wGqI25hP6SBE+CkYYf6NLFqWtOpcYvsXbrI9Z/HLnTn
G7swRIqPlQWSFvZ5In80M00OIVxjp2j78lKV93Lbth4XAFn+vV1Tc6fFjJb/ZC/LPN8oNUYT0SkI
dvdLRT4Lb1hiWZwHYzx7B5ggs/3gdxQ3zLjKct011BI/Sz5E/honGkvmAYMXvEmgmvlhrDunZzIl
wo8awXSxZzbPRjenv2QgX87yGRVLOGMN0QsSu21Au+raxFcmxPdS4r+003qGC35BBuTw25+qOr6e
owrtACoS38fP0S6Eh1roQHYZh81whArujb9M4a8P6PrglHH6lng1ZaLEtdOxTTyEU1f393YT0rjI
NvbvormNq+M8qPYeYYpT8bkXHE0wVmcmNMU8XBVW5yzfubsOMA4mvtNClnSWwuMjBV46U7+TNeU+
sAQq64cAlMi9gI65pBWdHKoQG6x8qqd8wunI7jA7sr8J7lhx9J+riMdXp4rXz4Lt3HCcA9J/kSSY
Ue08ciOo8mTeZh/5QnT52atCF8JQQgW2G0PBa6hz1ntHnoiyvUsawUoCyVKF2GlshiwdjOBtQprb
N8fJMwjEfQrnn3z6vX8So8+Glby0+rpwme7CNS7WKKW1j5p9AhLg5wAPrOIQUl1ivtUYOsUJGMWy
pgiVljidYlnTTLYiVqdpsuUlqLiOfighZOCmaobqiSq/0YcldDl0k8wOb2UVRtuQS8BKKIYckXle
CEHjM3lvMjIwfJvQUW9+WIbBYTaNYtkRyr67p3lSV8GKZjx1nDpkssXc0E/rsVuivWEG8ex0TOIO
zsQAYDe6YmZkUEYPTHF1T/Jr6ZhroK/VjSDP87ultI52TUy8RZsP/XzqHB65c+gB94ckUeQ2ppCx
RtAQ0e+KZaSs1Nw5CbsYZ4lS35mALlPktyevQ/K1i4AjE8Ake8m/qxwE83zgujPoCxWxxQ5cl7ly
puR0INhaysNUx+bO0YH9xui3Aw3vRop1DfEtqVDZ9Cl8y84vOxIBwp1ekqRPc28J+rQoxuhpAder
UtdEjN88hD9g/RfXO7dWT4rICqSdmZk3zvWhKM3Aj1Zrs/q18SD7ZdLgHHJFH6YDK63wTE+mur1Q
9tTs63W2HOZkfahwP0miBAHSRfuhVPGj2zJSI4DAoINFcIL6rRTlh+R2hgy+lhxmdba2t73r4Oml
g/WeMBd7MUghiaxclTYYmaDv97EShKr1vCMfVDUBZrpoWN5kM9cfwACiglvZnXmbWZJsj7JnPSJw
KV7Jo0u+GJ7MTEspEUJWKjkvIugMfg3WeTZXZxFflGQcNGkl0edd2brjY0QyUgGCIWKU0oEECp59
8mp3PQnLzaFm0Bs8xHxvZiIynGLdWTn8E6bvXV9f0dvndaprx/pd5T2AczXMpU8qt6Uu1jye0Y/4
Djb1eHaS1ykp258YdHDJxYjxOdvR0f10GY/EacllLQ7IgMbbLMq64bTgRBJbYHlQ0d/mDWIPIWs7
rXJOJj20WXfwinb08IM6NYumqbExTiiP/zwTa0xj2cJi3IlOUatUy1JkxxyQxtWMhFOd+23YuJ+Z
vpB3k5NTcEP3Zd4m7dXTKZim9dvTEWNuvxfxcqBFzOqrfonDZU/ftV6F2lNf9DDWSwVs4zE3uUJ8
PszJh2JkRVKfK83v2o6ycb/2qnsj1Sepj/NqeVfoeaHuDIbJ5Y6fFOdp6ddfnh5jIAnSwviuM5KE
0zW22Rr0xlbYDPHO7YzbRzcSzdaYioUDJZ0lKyRmebr84S3d4BKz1WWXNjZQ79CxDERvt4qvOcdf
QyRvXz/0WnbvybSUX/mwkJ1iT3iedgveiPduzhm418Bknkb6y9+tMuq2nEk4YGVkJ486SqpLEADj
L0rYjM/PmfUnd7K+a1UIhXkiCYuoBq3KZxEI59vVZn1I2m49z0g9eMWd5b5PtlXf0xGCN2EdhH3J
FOgD/H5Atez3efJB752/mEgGhIDg6EmXsW8+1Kq1TMfKJFeDF1JdQQsnrZoKk+EFTwppN1BhyNUo
JaN3bx5wrQ0S+hDjezluO5r4aiY9cAWYAKVzj8pnrhlTRuojRNyv4bUrZDqDHtVjbi3zmfhZTGRN
vsS32vfhzc8u6mqk12vyYBoZEEnTr+bC4dhnxR1XDOJBClg71oRskxoO7zy1Vi+iXPL6qT2Uvgz0
gSGx9UJkAi1yFwpZHaJahwJimA7mozZq+K3cXr/7VgnDO5wZeR/IgWvLne8O1ku21PNnyHrnseTE
YF85kPa1ExT6Twa6DdOutRzbYzKE63ldM49SQW5EGi+HrsXKYwlZ5gYwiXaVQiu7yzKAg2fSFv1k
586QJACr6wp1G/GGyXkotUe5zMKg2K0R1XSKySzkvG99hY3Z+DEYa6msxwyfLio9y1eX/JYM2UBJ
Jp9LlWUx/26w9HBt596BaYPxrxcJ6emskxWbT2fJmeIynMKX0PF7B1vHhFMzBufE5maolQsCp9mC
H1De/16WKUwO2Uy1u3dj7VOwktvD1RF65a+BpwQtsLdwAalhst9R2dMFToXqQ06HGlFunEVDjGGR
v/Qg5sV75XNWt04lgjcdkxGTjiPzGkzU8jUb3NHdRWsCu5OxRvFc1HkXH6PVKlZEpuiW9nRh/gqA
N5uhoDB74yU5hEOpHvrgka/LeM7QUwaHjD0oGskGuBkyZJv4CE271+7jxaeJRFNomrSWhMXgH5Bh
cfQXohD3U9bRXPZuzS7HGqSrzrFdE0vTBoNN2EDV4IHx4V8kRyIaS9YPIl/4aDAlFnsZOLU69WbR
zs7BV3YsSx+hbRAOCz0HszpkKL6F3UK666hvrGDoEV8hgbsGAz25xxLAcZuCq89wOwQcZXA/Dew0
OWFGPo4NavYtaEb2hyrM0HmiHxbhg/QY3O09K6ctjUDw5+fWa7mm0MwOgNjacCpP9VoB7iLQaVus
enXYXAyxjNmJY1kqDyUAbCR9SF6oxNcswQDDzQLcyFua5kRB0z+yYGqryyy0Y7nzpCJ3xq8cEqik
UpyyUx4EN8lae9hF8tm6X2oK21OvGZXvTDhWyfVoWrOkTh7zT6uIe/kqNcC7tIu2ntixXZUdSTUh
jqdgDGwuq8zpxFn6w/TUyQqlogpVguMzQQt96RZ2kj/ZSTfYByUq8PMkpUrKV0KM9M5IQmxYmQHI
2a29ibs9cTg+26yca4ixtEjaE4lHcUH+8ISfX05xyQrUkzy//p+Nd09cn7WnIeyy/URAo5/qcUK7
OgGCgnHgML28RAKLeq6vZcVGvYvK4sKNijw651zM7U02S12e1zhXbOPJQhdn7n+R8/3eNvaAhcxw
of5s8skVY6s/dNuvDn+2/fGfzT/YHdw/eWzPbPfCpHO/kCsqdVQh4Vs3DOXXJrUhu3UMJD1uSkfW
a3kq/ygO1B/1AS+wao8VMSkeaKpNoTCMwaCRLaE23+ebiKG059U5Rdv1vicW9P+ydya9dSPZtv4r
hTunQUaQEcHp6dT3six7Qsi2zL7veXH/+/soZ1ZZSpeNfLiD94CaZAGVafMcnmAw9t5rfcuXp8g/
OPt0S+mZq55KPbu0dNwReQIzBEccYOr4xPdmt9+FLzoKa1k1FZin0FcMMK2qmxbpULxLszTwDpVJ
tLOzfDsoj1w7CHS/g0na0UfCZmQ47vfteDJOpSb5AH7RcInAts/PHPaI7AYQVxPfB7omwaOLg2H8
OHgh65HWLzmCt6hzgugcWQUSk3lM2+kwzGzxczU0L556MIMjsTLeQeJnDe7776oVsH4Jr2MoSfOh
psBtKNLpnuxZUEheYCgifyGsdOnP0+5FFvNdIvMil6GCr5JdnasuOhYJXnWwYR3yGh/mUI0IPXba
vVKFn3wGh2M9Gp3n9WlVtuvETphy2s3c4vxgcB53541s5443Kl6rI/Kj5LxfYBjCP5M5NSb4voSO
1Is4SDjaRzybjIWDcdMxMzNM9DN7JlpVvEX5rMgxTfO+PeEF37PSvKZRt7V0I0CRukCgJFEhEOyW
wtg8gC5ExDR8FzS9iJuwzyF0kv4kzy0z9bCGX6RQYC6YGg900m+TVSs1Eh/CKK6tgCnOL3Kq5kVa
hV4VmZUiNOvSrNore2LGheMz6z+Zjm74MrVITMSLZAu1N/Ktgk9c7stV1RWiy4btW7jzXUyKCLOG
JZlcFMxZzS+zKsNIkvZJFxodBGO0IIt5n9AUxFOY6oLMxReBmRsv2TXNAWYsHuGmJ7TfmFwh+1Dh
dm6T/KOZpjKg0EG5FqM3nw8WZe5j3KBs84diRiP3IngLaLB/cmI3/Ty/COJqcv2otV6EctkQD6cO
ogIgF4L7zG65yurSF4kd1ldGKy7g9monct//lBGvgbXbUZxWnBehnpUwKt00zBa/8vAj5fP1Kusj
1RGJX/Mi95tX5R8CV9JqKtWghuEEP3EUTYexR4achGmfXPAwrXa8GaTPeJlVfdxnR3HZtBykyE7p
cpQ0BJ6qnbIwFcM1rBTttaOgd1BxSaGKObkd3KGpuxPb5RwBaL7P3bQ6pH5edQdb9R5NWssL2+oO
Xf9CTiM9JLX3EAKPX3qzCOT2me4b+WxZrgu1oq4L6yxqbMxwHoAl+hFFP9nFvVPmXr03clLYc1VK
rCuTyQIbUkkpHCC4c/sa/igZKJVL1A5pIIaQlgjrJtIXq+cN4GfqOIName2GmlipU2rBYdm7cETp
UciezvgRZE7PNEdJpxfnCVe/P9xmUB3NsRsFnsuPrUJ9W6T2PD23A/EfNEuynqrybESaVh7RHLAp
YfI69HjzUCRHbBdpNZr+S+RHw3hhAymMHhup7cHBgA60C2GGzkMh8f4LkTLERYJdfyZdaQ4+dUKl
/X0a4IrBjm0HVAmbvlQrs5NYoC4Bk1b4xJtyoI7aey9cgNIsBNlHX0VsjZixEctM6g5DZt6Db/Rd
cBJu58eCDibSEOidQ1ze8kKCH7XJm6SqdrwmO5AuWX2aYFh5T2+I7DGipkpM1AaRh42mnD6YRprj
WrgXKf9rBKTCghlbhk1+EmBNq7GlQX0hYXHCaTVOUfZsz0H9XJWx88CwDXlNPNZ2sZfwtWKKCYQm
bK4TOMywIyhn5zvFYp2sYjhsqlanz3XVNc4pDqIJum1lAuJCHZch9SQLMx0ZiYAVZEPFOdmhDmcX
s6r5rrUMUgAEIWOH3q4H/cJ8POIMW6eEmLLOnHxnfGiylGVOK7aVH2ctLSK7fsSmHH21wIP49JNS
666KSuh4DKlzsZ/pMjGNTXmwT4qpjK4Hwd+0BeLYXSS9CUdG2CNgo7Hs4j3tzMm7LkQJw5ERgGGy
HRLeSPTdmAHUKqaHdvFHaxeTCGw2g4Wdg32lrRYe7SD+5tAD5SvoCGVRDneXJoDACLRjghHi28bC
8qWWHdAJtDz44k3QEVSVzGPzyBgbIa7JBnGbjN007AjJc75QpoWHWGfpbVpMEb4KExGp3a2UyxJh
xbZfPD3sOoCf1A5ina84w5iYnV1B6hnbDmYQq5lqfJJOjSCkWvSnkgAcrF6haJ4H3a+8GgIFb2aU
LuHeLDq5wgQo8RsiwhObINXeVVBo0+5n2uy3EGzSckepFz13HBRvaYpwj4auGe86f17T1XDMptyY
1rsmebMq+IhTwN6b8DxvOUMk8aFqTD9vFJk/iLyscvyQw0Ck0qiIJPZ1jEuwmRaOmVYVcB5dhoTa
kakOCa5BFtgjxVfiEuC3pPKzFfvjxMZX5d9Wd87zIMnZCmgVkUnKdnGOYBNta9wX1DNDWGOZ0pZP
tRVYVvfgciaeQc6FdPxHax7vUTT50YlP8tXIQCrG+yyIoh5BNOjxYvItvGFcOnmmmoo97nFpzmUU
m/xAKldB01ZUBJh2LNATEbum3kJqir95BXDULXAHBjcQC1e8hEw4LUN1tZddUtmanYUQ+QTOsqrd
PZQ9pKMNe2B02vRhyUF5xW2UmKzYmDvNFG5xPJdbUuNxCcMMmkGZoBA+4BsnJdRnc3KJcaPpumEq
hjyVPg2DIWUaCs+qsWh/UPqqO2Ry6kHrQgaHacjDe4ltirWULGi+ZNFMnwkwXwGLRb6QPVAOFOV9
anp7DUPjbWdR6z8QW87/7QRdfD7Qwb2EIYAIQqvSukFVEcd0yIHsMcjvmIJBGgzuG9cJehq40pm3
8Lcp7Gufccglx0NzU01lD2SJfuPapG/9GrCI7ejjReXKJuuqjh6R+CE2yAepjhdc89XBQC1v4VzV
NW0dNefptiN9O8cC2Is7qjh9ioQFuHTrJt60s4MKv3gzMafbCHixyzYhOI6coVo2ycd2KbtvST3k
JNnn2fBVuyDFblXXdj5xlQ4GoJzOUQoVouxv8ab61pniBl52PlznTe12ySNmRfsGx3cKiqNym/i8
5fOdoyb09Wbsg+XBZQAFDzyCCkvvB1OlW5XkZdijQILfWnYzbaR2otshb8snvA6QfGe7bh8QQISY
KKus/PKfYf33Yb0WaIA8jCtYQ6C7MlkEn/rvp/f/fbu/298+7Hf/848PzwxrmuIfGDrjpx9NMT/9
K/8Y43vvoO/ZEry+wA0Dm+/PMb703hEt4bg2n2a1ma/I0D9dMozqBSYZPOg2zyWu33+O8aV4Byof
np/veFhsUB3+HZcMhptXQ/yffvAfh/h4d/H95cBegICvsg/vOHQoRuOyWo5hx7i844foqPSGCy+z
bhJ3eAh6RdfCOWk9Nzm1Jds1DpAjNJaX/QAsW6a73m8v07plVmymYDsgjtzkswpowIaCyEj1QTYt
1V6WlKfoA3EEN7N7xbky3ifx8i3zwo8uQCn80mY8t7KAc9I0b+0sv2UmgaIHJ81NzwudpkfpwtKg
EvTXg/U8Fjt6CBFRfD65kBvmuMSQiwjd2IQuPO7j6QjN0chJ1aHpUCSHEk9qU/QXbW7cA2f+Dxxb
qms3lvMWwBFG+7i5L135FDXxJTFjt3ZEP9UjgkTWqNj4j0lE1ZeANR84j8Fadc6lbV9EsThqvHnZ
52nbn3sDhvLBk+POJFBLPcbaOxq3VL692BetfSF5TdmAoAn9ThhiTLjd+gVCBYwm6dYzu5qh22mT
sxllT22gLsMIrXloLIt/b7HtTIimOffTuW/NSVaR7+7oOTwvKm9iqjRjC0jPEKWC6yr8uzTITkqf
Ml6Ey1HeldNz09bfaL8zovFCwuNXWI2T7do0pAIzTygpTwJG+4Eg4JKYTnSb0vURXuirIs6+9XOD
/qLqgSIVYNOFbqortZSHsM9s5O5JRhRDZNPabZlWnQjyjFHjWu5l0axRCHaCLopbCNPHbfYkqh+X
raPvRucz5kZEcQQVnM5xBFgRYRPB7XQe6VUMRJLDFCuX5EMcL+8xmYIWCLnLPTpGQMflNWPU8pzT
x3i9eKni3DFap4iiPrZt5MNmZcXp7MtQyPoA73zTRSLYswGD/iHDYNfUU3FG/XWuLbs4sobpfdtV
89ZBdOBuRUWCMt1nMJKbSmTHvs6vcHjcB6TwUCFDqiJutPlWAPcD7AMnrzuqfb5g27+UYPu1nRoR
zlgCfWvmT6sfPiVguKSga+fipsNTu3qShrw6q0MIj/bHoUSRCMUOue/eCoAzrzTxokYG6vFw+NeT
yY50c4269ogTcuKTbX/JHGWTcXhS8oHz9UWBtQVZAm9ny7kipQVfwIjWTeNbGIaj5v3/4pvj/0Fi
ODqmX+3/p2Xz9elVrMrLH/hjd/ffEalnPANrWKyCK14l30Va0n2HLkm52oN0Z2vUUj/u7liMMUj6
0tO+87Lx/yHSAvLqGClXvLjtkoLiyb+1u3uvJVqY8uxVpMX1PVsIouPeJEYNEwHNreDppG51jj2R
9+fJUhKQ4NaNr4+7xiIqkiT05MRt02g5WBoimWdR/7eNC2Vt0eNJ68iHkQPcCfTQ6UbU3ccem7Os
rPESG8X83sq1vBcWkQvbkjDao0oiHu8WezmfEAswTKm6a5DO9UXr5ao9lQwdw31G/ZPsMSjkzcGv
ZC5PdZx24mBSmcM/QA0H/l7ZTYuESvVdv6WLBIBOgUhJnzMv88qnwLRua3aydf2Y821ksO8x4wj3
M1F8kMq7JFdkHpduSIN31i4EM2BXiBNGV5+NeLHqM0bcZo8Xh4c5T9aWWOABJ7GbPA92ZUi4csYe
cgLKRPAe9IlwcbqluMDo3YAUnSQZWAWeqG7aMmBd1GXclpHY2lNTiyPaHcq9DaxmzQ1IbFPehMEc
n7QdTcNT2vGOXW+WKOtGA6YsDk+YXfr3su3XUiblPrnFVpKhdYaLHVWvY+UfUftM+jyrq+KyrqlC
GO0uw9WEe3HLtHx8z0DCSS5c9or+EtUIfy8Vo6bNR3fhSfYho80YRFJ2b6u5yE8Vgmw0210iomrZ
xyFZLWhPNSMufWA8Fahdw/D2Q+/UkTpTGLFI/k5sew5PY/QUxK7GhFXsAI94H2KppmVXEb9Q048y
rcekrQ7lGcEGZcWIxCdEE8V0u+yt3iYXGgshw8NFIDTZoKCiBm7HIQXJmdopySxJKa2PTAOahdRg
m25IiCO0ZL6uEh+6eE8DieAzapeoykFowS4hcDb2cgKsIdpgvcLcwJjPWr50gg7MbpoojYBmukhg
R4+Oes70zL4TNObCI6Xd4AGFdfiUIahjHDn4HiVZTJ+FTT5K7/pwhIDpmTnDpjWBG9xSe/QlcvME
J1hJqNUZE+iRH6nv9ZXnVhn9CJL/rlokGAv9FQ8tkjPUWCKsKI9PgtG438g5A8oq5gAz0gx9bSPL
Mhi2blmlCeMAV59bViU8BuXaP85ktiSbKB2X23zhpQRz3A0rRNWuf5FyfwDHLFlxkjYSx4tYElgs
pNnP943XQAGLx7T/bGL4ebCxXP010m3vcwSa7Mdm6eb3sipFsEX5hmOPijm972kOdzh1Zxq7bk3i
y7koBrtkVhMR1I7f1kILFAVFcRY2aYs22yrr5x4MCOozN08g4TG24GySh11x7HH2vYCe154kxmRn
jsWGeLCqnsK2FKTVItaaB/uciQa+SRDM9XpXaAQfFkboYk8vEetTS2g7IyQCwPNdi2THAYv0YDX0
r/eLHtBTLvQp723OYDvVG/eSYUibErS08BIuilGyVpn77FUUNTW+AXoGN3gEp+wwaVk96CZEcY68
RB48aPY0gKnuTIlM3mtokJD/ITXuaErdEJwKWtRDrfWEOp7wp8Gz8UIStBBMe+wGNPxod3JmPywB
eIWDFOdiIq/Kg4DU5J0C0tjiRmbET772/+Jb9//rRA+Xl9q/L8/umvgf56Sov6rH1j/y/QVtnHeI
b6RDYLDi/Qeb6M8XtPbfIYTDuaVdeAQvJdYf1Zf/zrCeiFjAKWTjA3F5a/7xfqaYo4QDAEYNSQHm
8UL9GxrqlUDwL0IBBy1P8qlQcCtKQyXeZpRWRYC+jJyhvdMM3o2vpvqswzqOCDTJx8MPd+UnyRic
af56LaMoQ20OeCjE+fc/0BDiKUuLWBfQkNMs2sXSKi6WqsqPUQWG1ylu1+2vr/ez77aq0wkBdpVr
rzX2j9fTk/IZilfTnnTIEG6Mm28wOeU7t9bjby6Fpv0vX01r6nmKemBq63Hux0u5sYaFhY507/or
dhpo7We2o/5ej8JZE86C4KJhZjPTnGpgVf/6e/7s4sbj5MelBTGO63344b5O9BrJN7ImbN1FcQyg
yqAtXQiIT0RcXtie017bIkHglQXJ9xYND2v4XP7kJ1319W+XDxQNmyaCQ7dgXfQ/XlrAw7I8LaZ9
YCUMlFWeHktGP7tff0HnTYdgXaWI+NYAQOJ6kda8+YY6mzMPsdq0z5wpPS2Hrj9HuJ4cVXkt7pp1
SYX4r8qNyub0WgGKhz/TzddI6/ph8+vP8pNvTNeG9eS7PpGDb3l5gKg67IP2BGSRBphVKl75UVn+
JmVlXZpv7ituB559hy+uiBF+fV/xUk9xYvhJZ3taoBuBnzi4WNNXmXiAvmUZW+z33aIaRYVlwnvH
AKf7zW1/Ewv6ctddPgL7DSyUv+SuugDYh7jjQ/h9q44NrdgHOffzGazZ5Nvak8FYL/zbv39/Xc1W
ZF6cJ2pd7D8sZmMYeVQL4nv6EfysfvjsMH48+vsX4acjpoc0F40b5fVF/K6CgZp5w37EzIkVF9kY
O9H/xVIR2lCSAacRbEFvfsSmd6sITCFLRfrRWZ+HyRaLYfabRN6fLEjBu0N6JD6xMs2b+kqoMVAD
MxQ8ufhXcFpV24ZR72/27p+sBSmo3yRRVATE+m+ewAabhUeDfNx3rYHu7IR43ekwlO9nGJU7b+qs
9Rjb/WYFrn/rm8dAkkDiOWTu4hfy3nw3DDndmlDIHRzn/ODiAdiGUAz2dp7K3+zgb7JpXt6ErATX
oSOLpQic0Os1QVHjFjnlzJ5wEXRk6FrlE+10TolTnBViM8P2To/o4qXxkZUNRbYt9Zw8OyBSrsIW
0cCpGfHWbk0JAOs36/Un98H3FHxOwqVYUG/X65LgRWZ60u0bLIan+egXB6fs/VOYWNFvfuiXDez1
PeeHhEsKHcn22IHe/NLo5IaWSdy8NxBuwHUf8Wa5jy00BnYIoZmmppfoPY6Es9SCtfg3H0w0fbjK
OCV5moix1Tv249M/9AEHWWO1+1ETAraIIN/jMgh/s6zWt/Grr6gcT/Iq4RrSJUHzzYM5TH6jO8qR
PbrbhPqpnjeN7aD7B3N0JI21//WXoqXwlwvy3vK5m0IxGOFJff21QiJgZUcg4Z40qyjfZhOWcWo4
4WER5Z254kUGVD7Q5LInkCRZvHMyggyP7UrjA1KjHUlGVazGgwDkEZ4Ku2dFTrXqz7PcQQnod0P5
hVkW6TMhEqLV1FAkZuMJOHnMuROY/p0HypogiAEhZhy3QO8ptBHvxSOqrHPttcPXgNKPWSxm7JuF
/uZ8jrI19ylyw/gphqBMWz1H33/oMiNgAzmyZ0bsmVa8bxokMBuwbeR9aPwzcsfQMYmuCwRH89lS
oDW4Rg8UyP2MvAuvGY6nL041U5eaeZlomyDDOy5cJMfbYvL7uxYX8x2c6incCuCJHXNQlOp35Liu
8vCiF/ITdgHq4crSGdonM7A3VIaZ6dYNHeCfXatwdvWE4l4xX0QVuJRpdV3Y0iLPulf1U8YMlwBd
og6APmquVoJhh7Hq6eSJER9pVE0Qz89tiM50C/2ifQ5QAy77nt3WPrZwEkcngV/H0Cx9dBQ5Uhhv
b0mxMOHF7wThwaRuuU37BcSlwFJVntUeBL9zD/74OmY2WPj5WWtLZpcoHlzmiGQOIzj2BzgNSDCI
2UATQhdEexXKT8KM+vRksILWPsETUnxSYEtx88QpfXVaPP7nkNZ1dOLArND7coHYivTW7sgBcsSl
kJP+0HWIzThCaETEdsoKuR0Ink1OdSesG2PBpNjBAeP4hLzSEKDR5sw0UoC7+ALQOcEbMG0/HDAH
k6pZmtB/qkC4ZEdY/mj1WpnBWjOojlCUAWuM5uPPNP6KzgGIXuDPOJsHTnmw9TPrFEJqS2cGV0By
8PHel2dywLexE+w3YBLmwL1Ow1A2p5aokQVI7ub9nC1TeWoKRi8YhpE3n5Xa7a9y14vcXZgDethN
cPqZoUwzQU5ZSNQlem1xFQ9BfD5lNSYKK+qLb7z85w/sclFxFANC+AhS1c3WsBvm0eh8pTpEaVCH
R01u1mlDVMZfOgOedZMWc/fkMuFwtmQNw0oIlrxhXmRw37VZld3FauLvwBeSEO6TREtyrKOuPnit
Xau7SeIH29YwdtDKlfy0e1qcerpepmXJQa6K0kHsInsmQV5FEnJVeW3HirBbwhRs01oM92lw5FtR
l0wAOtfOzElp1MhCZjcgtQR9mnXZzeivvuiQrJT3LQYY/EOqr95X6MSnRxKi2ptpMLaNJEKySeSR
XDNUqgBvleWx0nkCo8hHzm2z8lNA7Sey7z2aEZjmyDWAd/BBtlIV+KeSzBxq253uXnbM/1DE/8tZ
T4H/vpVw8dQ3jDT79sfR7suf+d5LUPKdZ1MXaAgcDNupuP7sJXjqHQ0DQWuA3gAT3R+z2Rz7HUpb
mv3MCfgnYer/7CZYwqYHsb6SOFfQd1pPdn+jnfCmUgN0SF7KWhYJGv0rGuLNm25J6qxIUw37NdXO
qVUTQa3qBFsQzeh8u3Rjf2hXoVdSd3C6scyg37RH/a2uo/nkhzt3/f19/u+DOF8+isNUm2/lSPXX
orHwZ3RbmmA3gZCGwYNadho2xbGuMh3CvYu6GzwIwZd6QrPy60u/PmAYSFQKEzzFDz8EZbkrX7/v
FQC6sQVht/Ot6AGx6bJaZ5+TiWzgsJa/udjrAuDlYp7v8cNRy7gUNG8uBqxGEZJkiMOw3Hk3R/0T
g5H0NyfQn1/EcDjma3Ewe3ORaCiAdHggvwS+rxOSk4cdLEJ59+v79jIM+tfJjO/CCclQ31NcCzII
zZvlo1A5G5SP3a7zr8LqrhhDssJvIpqZ4UOtMKqOBHn3zg7qy9GCUCABRKwX0DZQlFstmMTPu146
u8VI3vL+GbdlQ4T71kFJHSyfSzs97ZarwHJ/c6J8aXS8+eAvAzjDqdlRvhCvf/FS+Y0VAgFndIWW
etvXMTrudDT1h4AXV3cISOe0UQXbTzJYlouJRJn7yA3wh9ZDGeSQPPNk51jNghh7Ru++rXJ/YqqB
ERDjYWEeSccJbvyVq4YqVAzuzlcLHqx2kveJX3UPGE1Ia1/mKNo2mPyCk8hpu8vB4UcC8LagVxOi
xSJaco7Tm6EPjX/it41eNrJx0VziOLMeCpzszRTW4bFsyHhl1tRrZ+8lHqFAsmqh0c3KIwTs17/6
X9YWn4EuB3ISWKkeJIc39w4bjJUOYb+DfJ9eWFAGgRWiSvr1Vf7yTFIicwQXUrIfUGK8WcEd3rjc
6bDYj3aH2atr1shT4EnuNNgHcuGL7a+vt9amr1cE+h74GGhk2LARyrz+VsickUFE5LQ5BH4zmcG1
MiKjI9OAUV/NgqVnX5u//yWpXmnpCma+Ph3i1xdFeaIp7QJg9ml/3TZVetxFzEdG6V8XM+PMX3/F
n/xwdGls7aJlhqRrr7f8h17NwuIYGscQtRslBAM2o4PuBrPKr6+yjqlf30mm2ABFPPZw5hyOevvL
caCNRza+XayT+UElnGz3hak4YpNdaO7NUIGzHgDAEy3gc4JFMzFsBZPpezUP3lXcUmd+/+b/OaD8
16+VaNun/Lkpy1dahPVPfD+dOArpgAH5oinftaIV/ufpxLxjN1fr0IJODicNyW/4x6gDJoyN3gDP
MBoBumRrcfzHqMN5R/fe5yTqrM0IIEp/S2j2pginnbD2r1hAEGh8mzX7erWWaesEskKzT/F8vBLw
z2o5Drg2lvnw6xX7eqtZGxfrlbgQd2M9A7x59DsHpXNAwmdWGBGRa+RRQ6BPTw+5tj8r9Hbpbx6R
NxOAlwtyylBqpU2v+83rr4bhaIyYuu+iiOYUKY1IixOgH99msyIQ2pXdQT3ugraFtPfw6y/7s9uq
vBWxDTqB2/vmtgajE5MnBkvRjm00W5XbzEcu756CXLg0zH5za392NRpPLCBXsJH7617xw5ZDV6Ir
0KXuKtyRYHMY12LfGFfJ+wipY7j+9Xf72X1FpstXo3FDmPCbnQcKVzSWGcGXOiExFR3srkv1IyQa
D3uCxu1cJfI6Ffzj19d9/e54WUBE+WnXA8nPVEe+2cYH5aUV1gJIs0SsL3W9BYWlEATLL4RytFtQ
QOFvVtDPrqgVCh3lUwyoFxXPD/dVFKZtTJOTEV6Mq2MdXCCZrcOZV4noDj34shPh2P9myvH9IPyv
lyRfjAMrWgUQ7fwTbeqbxcMru3SnVByGzoLlij0VlQG/PJbznp3k66hFcBG9MGB1IODBOl2kTqIV
Emu98GJHvbJja0/Nt7MlSAov0DY9I5EZ3nsI3+jsxM2wrNYLSLTZCqWVbUu7JHX64vPYaOVvgNa5
15avmuloEq2Tv3czUKgo/UYEom07heWeYDmQsmoKBnAZoMav3DEZbiPs6dOOWp4QWVYEuIQmI9Iv
C6uKnsXaA0vpEDgAzjUeVqQd3ryfmhYV45LqXmxB7VTtFgxQWZ4Zujjg6aYG5sRBwDaIIETnPvl6
ZMEnyXA0V66CgSpzG8sEllzYBwR8AGcYxvwrYcTTI7bVWB3FTpwSCO226mbwK+8wug2JZFWEz4nY
vWUNSCr8egd7ZID6jTUeuyzRzCNuFZ+QskTmRb0xjLaAzGZ6+TSUXhxtmV+vDaikkoSytUlJqqqV
4Z6GpPcpVCtnpaGlLnY+Vpj3Y+W4xZHftspsSNl00gNMTi33rcAmCWsp7C49mFcAJlvjnthgSZ6j
dqCj0xk/+QrYDzghUTDJshcuwVTKS4bgOCndwX2QNC9wNk1hWpzkpLfhOKDQmj8mSEXw8/C2dx59
GeHDorRsdX7poVCiuQuaY8ZvPzE0e4DnStITp2EvCHZTV4XVDVp62zqba2w6OPp6Rt8MhQY3rR+t
lygI3FfEQgylsAK6XEVfp+jOSHSpr1LCN5pN7jImOEQdyh9AkBi9t045qZF98CXlYrY7k96S1BZH
p7k9zu5FRK4IIA9pIPdvYg9egrsBpZ2H4JYrz3qE8keWycaerG5lwnxP9TCz480fRRhn87nRIP/O
x1qCX+le0kE4CgFWRxKW2iGeH9UNiDQNZj116ZDQEX6xe6t07lzk0PJg8DGAWahqi4AgyPvT+LjY
gJM3lQ/5Yye8xg0+8oBBV0x7W5DPojtinNDq6m995go0Vl2a+tvZWUaeR9/04dbugFHAJCOuMNc1
nhI7lBgLGVxgq02VOz9Ggz/ez9PkkRgESIZc4WqJzCYOCusOJMj4iO2qvu1d3tJbZ2kjBxH1UEHN
wrJ7kelGfYRaEOAYd7x0S6LXjADJSvAsEQHjXtpV29PCL6cINMKC2WuT0++K0PVMJY9fMjt3kXKW
97nM5i+WMzlPfpNmHyXY6S+18LFL1Xymbo+sNrsOiXr93LTG/5rOQfU0isAbkH83fXeYTA0tgc5m
QApDrqwbVUck8ZTak19CZlkUWkHh3gHzRR+G1Zv7mWNzuUek17cY+heJeYkYpG9SRF5F7LKBagGX
ItxiYy1bEDL2nH+qY+mR/6M9jO3FyeAWyUeHWBr+Rq3dr7Ju7QJ7l+5OW8hOmJcjF7F0WkB8Xfy6
jLZ1n+Iyz70ksLZUntVDhQ6ACLWO/9lELdqp3QjN5yENSxLRR0ywwGtrAYcnKlRh8MAtRFhbbrDg
bpVVAPlSpPxwfi4wE8+BLE+ZQnUr0syJ7y2vwEscuNiTIUUO3mNlUuYpVCMYPpvACljsta9vO5AE
sHxMHbDeXTf/1A5J69OKdmLGe0lJuKHCotbtPbnguMvhN5RnQTKDjgfPHGBgo3uLtt4J54sA/iQE
c6HDW6AtsGtzvtaJwYoeXcVGxeM+b4ClMY9grwlItoEPd1019N9OpEO2xOmU9wKzkjvp8XQFyqmj
lZ6jDoTblmgvhwooAsUyniVRZ/GF7FLc2k1blMtBFY7M2d6BGN0pQlgxFySLWjZxwwuJUUArw52b
jA0B6bWasj0pt263HzPLUIy1eAfDZ78aQv99WOkwPMdpYIJjd8pEc3BXZNhZl2RoygBIZ9FXx22H
5rypwd5udGxcCCM1TLLdJOexvk6rrnLP2HN1zINYorkUIXHrx1MKjauEC9eAK5qiaqr3s9cHzVeI
X3ZBAnGVuxd8sWV5bHsDKKILg3DmheISZnubJkEvrgaGcO0+E6NKPjeIHizioGKDF5pL6/PawuIA
W2mUdfgZMy/xluwELrLXtp+JMB3GgcxwokLyeFdBObsrjU28SMXehxxtEO9DYk6+RVUU3RJXHZ9B
DaQP3ZeW9ZWwsvbYMYBToTcDcDlKpohxgjMrHj2Rez2xIUWGb1AoLnVIPQ+bpG/C5qw0AAU2DLL4
aXVl8ZoFmzG1R8wXymZH0o/3hfbrTMyArpliNsIaGHJ2xKzhImy3sSqYAVkgSb+ghS/ZgeK2/ozA
IyZp1m/p3TFdCvPj0DYEeo1TETygOQmGloQnIr8OBOhOjzQH4cU6sMfPJD7O9RcflwysAuCRq3nJ
iBJPdVyhoVeBmXYkxPTnPtjj5WJMCse5k1NkHtpwxVqaSptlD4MZbwT84QE54pLgjERDOpZ3SP9c
c7IwTdU7wk1hAdWpo/NTtH1DfkHYG4QT8qS6/EPchIt6ZPvumedYJZluThVgVxgnX38NHeM91kvn
P3mdsi7D0cHQH3XKuYSlB/gEjvJ87NlxRUIM/Be1h4RRSmSwJTTlSU2gLBfocs2uCKw43pa8mpDN
Wl2Ub1Lb8apjl32eOD4eIJQrGRkjPFdmGratqgXS2nIIPxG5OF8AicHXPQycf9AMR9YnUSlxAfQC
+2jNiAeuI6zAAo20Wr7igGvPyxQS5kWNEgHJMhFx1mHtT+VbK8eM8WHEPGwdAEpJ9Xli3FYcwYYL
smNAKgq4Qc94E1JMW7OLmhRh0WQZtk6OGHXA/Gduw4NF7hzycZSl3lnNk1TeMy4y/TlohiE6s3Fi
gupBJ+sT4gw2EfBexGFiiziWJ6NDpsq/FiMgnh3UEPeRpnkYwAPuEh81MnJwHHSw8mEDZkHEWa0N
TxmPa7ntiAT7rJ2FdOtQi5kzqT9fLDM+nn0T8DLirJOn/gFo5kxeWZeyESdTHDvAjXoJY6ciUVt9
BWO1SvlSohHFlplCGHxLZDk0R0LBQdnZcRQnH3Ifwy98L26f+eIT45LtM5bYg/J0+dkC4szXETMQ
SGHrcsUrCfupDO15OYUrqONdEkXi28DM+rIbneljWwPxXiLPl+NtDDeq3AnYEv62LRDkdv+HvTNp
ktTIuvZf+az3yABnXHybCGLIyHkeNljWxDw54A78+vchpe6uKnWXTPvWQlYmVSYxgPv1e885z6CH
9XFNnHOxgGc/EEkQXyF/Eq+qcsx3iSVt3IhknN9s3EUUW6kpXgJa/DA1qP9ftEzJOLZdXvQmcdrs
hgza5ksLiezWmwen2Nd5VbyH01KBDbEsypJxmo3iggJhuk6lohhkLSa5fZ6ZmkZFOw04cpjngaJR
ZOuzNOCPVLIh/5U6GRxP2fT2O5Sh5bn0ApqEkCuzLwEB6MTs153Nt2m6GtxzSPoOUKf+NqWp+hkI
YH4fOp3h4kajRGWfamMMoMRv32QVxltKAGkeF5PMQ9pWiR4AxlvGJ0DSHumXZr9sJ21CBEVdZ5IV
MRfl+4ho+sbR5K84W1HNCjoDu3t6Jvoi6DEErwAHWpvAHMiCINWeYLZuF1JD+juP8wbTFly3yRbx
RXWDzwk4RB734qVZiRHtyo5wVooENRpACUrT5DKWUCZmfwzzPb744oIKs3wi0xEWQKcZwW7p4WMn
t0jyQ4uu6K+LD5QFnnfzbZwge4KVgHWRfWAvMBgLxqUrDaOsQJVyHFshGYoxPGVFssIzEJfZ5+4H
UqOVK16DAap4IDAUg19LLF19nqeTs+KMVzAHxhEgHWG6Ajvi1M6vhw+MB/lF45X6gHuMAtPzpvmA
flDpDg+MnzgagMFor8xwBYRYH7CQ+oMb4gU1stcPnMjHaf5/zcJ/+DRE/vswczekHGF/sqnyE783
Cx3/t5BuPENJmjkf/qR/NgvxlzKoxF5KM/AjdZquwD+bhc5vAUg38K4f7UCESv9qForf1h4UTSgM
Rx/e2r/lW2JATyfp+9aEQwPdY1q6+mMxu64dy+87TXk5T+bgEXSbFMQIn1Ql3RtiezrD2aR2Ik8y
xwfC2QRty7rPYTH0I1UsxmsvpSTRK3ds+dKlkgDnOvQSGoG+Gm15TmhC/ip0qNIT/p31nD/JzIs4
XASwM9LWC854iMvsJMcGDleKK8g55IsfvyIDiW/6hr12axdkXEWGi9RkQ/IJLYC2Lt6Kiu0fHGIv
k0NeWst91tkdWC+JOInDQdGqyKOiGBAg6exWEPhwEydlapADlrjTwXQliFx+icu5utNtEeVDK8/t
cEjcUz4vfkmcqindQ0dymfXYZ7luzzrc+hgqUfJwgCjqBBtRM4TEUzkySfYUjUlxEmYXmtdk6Rjy
ULl+l+yLuE4nsppt6hrPl0QTbRh+Vcom5ANv2nXeDIug3A/MDFdi3M0aJ2HuIcDQwyD7XesB0gXc
ROhlvnMb2Xqgd2oL8nE35ahF0J0UyXLvc6ToH9RahSxnWYPSI/hECNQ0jefAswZzvFU+ltZ42xGY
kYeggkyiTO9sA8hxBwuKHMnqbFKEh8LbIvK16pa7BeRNMW4Vb6olZqevpQKNhoSCPW4kb4HKlM1g
XzRVP+48q8FsVHmdaM9b2sDDObE4xZtlEOBH8LOfdsGNnlMorAiuyCMwYXGq+6TkeSFSCY/PxsXB
Vt81XSeKS9EPfXFAiqkBF5U0fCKOaktKbTHaHNBkGBMXnRCRFYmM+cfZMgQNC2VcYFpGadOF2ZGE
5PGsZxjfR0iLQoyzqLVUJHN3Fa8ncvL33pw43FWJMsXJnlNsN82sM29HfVE/hGgkwXniRL1JFMlD
kSW456j/fCciM9un0iY95ialcQbvTDMN2Hj8qgu+ofyaTkeNVo2SGMupyKYXH0kNqqKGFFDuWy8m
Y8czp3w6Q4IY21TjwJQ2+II7vaPjNtuEqg5uwieTEUA4lYHLKdaVk/1m0yhZScOgswnIVWN3HsJF
Jb08qGwgIFZMNOmthezvjs0JDh4zP2rjboljAn+UNKX1CFPJBJyXZtrdZ9zrJA+RATKeJZRmNkqv
kuCoTd4vbn7pzn5PnFCWxY73YlpwXQhU9FIUP/lAfNuLKpQ/XM9QFEq6M0PpvA1LYmK7xTRoGLhy
Q7LLtsNUNPH1wsYnLl0efnWVdiQSg8Mc3OazldfLtO2S1Lsh/YLgWZEu8Q57uwMZCMvilVV03RXZ
ytrZWsoKbik+xvJYTq3CM9X0RB+FPlQrjZONzJ8CpDP5fRkpfgSnmrd24pbWzjQA50YB+XME9MFi
T3ZkhAf3YzC7xxCV5LgZiTxbdsjv09tkEgW+JzyAmz5ckKKPDrIA/FkVh1qCtonGNgEjn/k4tpxN
UWCXjHJUcePBgwr4yU2IZoTqrScO3WZIWWnkRngKRovDMlHPigou9u/SPEtBKKY8+BtlwbvBkVYo
d5P4buHsKpdyBeFikDzmjZrfe1OYZE5XFT0vnfXWtO+cmGdBFln5NclCEokLYw4+Yb9j9NqYnfnm
DYZpRZ0VB2cOZeq01bCvTuReBtm2g6RCXvfs0jsbZlBZ27hPA3vXhLGt8KUrvZB5l5qnBTYeN44p
KqLl6/JcDtJ5RBPcpTQ0YTc3z0XY6XtIZKwjsxWqr7TcffeUiR5FXZLHkCXT2blq8WBOBLSspR6u
VDh/6B7nK1BXbAb2aOJnDwKvDw4pC12/yZQnb4n5pj8ZcEBbc5Whz+7ZydLlomDNQ3DpFy7auBX0
ndiKYGKODtarZwwT64QzzrfSBXG9m+ckdjh7tfYYXM8GT3K3KUtAS5T5oHzJHQPVgqKS+pFwEhLa
+Apk1XsE0pUVJZhCdBY+t3kykRk6sHhtfNuY6g3ZkgQj5RymOd91GoTCxkllCsDI8LzbDG/4IMjU
KjlxFKa74BHvc/OZUs4YTkDdSJ/37MGGLxCCIoNU41hfbFMa9c71074+tSVJeBTTgt2PdOyu3KGf
g6OdesL6QpLBwtlGhiNppkAcRyIXC5Jq94IAVgKPjDomnn2hwU02ECYVhErisrNrjnob5laN2tGt
oZXXZVKMjzp0xvuYGCNv05dld8MjwHtlVD0PG8Qe6qzCEsq5SVjN82Jzb5DzmjasNX1FXj25+eGI
Z3UpcPO6WecW3+o084Mz7g0kHRUCZWraidheXuQsCzBJQKHg1vle+eQXpJuj0UjH5AFzq0G1mtFt
/pT3Zs6nazdN1UBpQ6vnkIKQG7aMurkHZ7C0iqa27RG1tO1IF/P23AnGU2/1PeQvgkbvFO2adI/m
Prhq0oGOIKyF+abgk6O92xCMtDGIfopJ06bo3hUG5w7+3vzkqyG8mzmfc4OU0/ygMRBecWwN6PLp
rntxLWJiCMnAznhaNKGCm0Xq8BvczSWJimKsr0Joy2DuneHGDmPmdXUSLs9oCZ23dqrUa4725RIp
a0MLijygW3JP5cMqf4EMJIjT31cOe+NmzEI5rPcXPSSiuJmDVCRqeZspQCJAenqPEbtHH0EdIxoS
mNwQUSymWeReO11Ny0Xc62kgeaNC49JzHoVFpsCTZ11SHVLPGU41b6Xf+kUh7wx30uMWQXV+IcLC
a3Zp4DZPEL7klUoweKO3gQqAULf/ovvevcOAUTmRZbYWDnBIQfiD447Cb0iN+FCukA7IA7o+LJXW
/hkSdWKaS1p38Bcmjj17U5TN49poORmEY8rI7nX7ZeAwLdBgT/KF8oyGVh2m4jOr68Q+jPC1YMgC
tWxjBtAEUh++wzZcFL0xbhKMnlYYGy0xFqM+DpDxqq22+uJiBn1LtRm05mfa18SzqkzLEGVwaCQo
slF+ojLy6gemNWAPJ4SeJOtWAQUPbHEUqSPGo/4QpsFsEDStvFfTKsB2zaLx6ouUp5PWfCixBePw
hpdUDZaDUZY+bx3hiqmrnW91Bt8Lrc1XJn35S04MGL+2SpnjBItX0OCneiFjJByJnFOGlQzbkazd
L3KEw7fJHVhDG2yTpCXJbEbwgnYocTbeMAeP6/X1rp8APjD9Fh1jQMgN8eCv0bpByHbRjUyzEgOR
axuKDg5foqdqX7SLd814JLUjN+7oCVhzKSS228q4HP1GWmsSh5sdPFrRRNyiZeijJB3NI23ApY8a
Ilx2DbzRYF9Vhr7TMf2cA2p3QeM0SB0+MbTFi0Bfm4/u14a3ZN5DjYX2SiuzfiIQfSlDiI1OFgLu
yDlEILFczDucd5b/INeQgchDxnARN6UiamoY2lviHENk4r6WzyHSy1IcMvqgPcE1hmQ5zvwG8zcO
gjabLjtiRyEHauCeEKcKHnlmJGO20JEJuvBWLmSyJAzUqy1QzOku9nosdY1orWlTo7M0NyY1JKmp
Nqx5lnXTkTFrf0Wp0DmVipyqD8d9otr5KQBT0Z7XJLCnuyrVwO/IyaL3kjdt8p7Vwzq5mUuiI7Mg
Lg/2pAsvKmoLujWpleC9/nf+/j1HykUY8N/P3+sTLpv+eynx+gN/HL+d35CoEHqBnwvJCPqtfx6/
HfEbMl58cSZaHAQsAXq8P47fhgURapUk8L8R+joi5Gj+h1jHsOw/JUb9DSWx86P2IrDokiMtx9bq
MIplEP+TBkJ2PSe1wgOgkYy4HE0Ou8fBCpa7ccnMO8GZdB/r0SV61urUZ7PmHBETenpv17077HJp
LmdNXb9ihIH2yMkGXAc7ehops4Z3nC7U6xsN9fKGTlzFmumm/mUNgIEmNxQfsrH7ZHzQrhs/lZbO
iHISQ/nWyrq6aGrZjBEkHlR9lVyixHemy1Weu6bmxe0lLJrlZUaJd89ZDysZ7rAoq9JHkArNs6FF
IxklIg7cmPShD6vPMeF0FuyKQMfPmdvUnym98ZV+993/Bzm0/aOJdv1AXXQWuLxJKFmzYn5SJaVh
xXpWzSQ6UPo/LM0oT8RlAB9knB3c4gNh85+hQrEjhsUDK2DypAeNapVhfHe3wFmKaWaOTcqyTRA3
qmYsE1VMZDfz1uwe0+GkowYPzylPS1ccCYtI/uI9/Cis+ngLjgu1lVp5lYT9LBcp0b2U3VwzHagR
9OrQjQ+1PVNAG1mw68ga/AtZr/VjE+jPF1xf0HeyGOwzaeprpA6M4PFuQ8qg9LbY6fBo3BK4t5c0
ZTbOFJzMUeyZ412Qg3FVlvZJxvMzzvodOf7bqdDHX3+ZPykv1+8SQYUbBDyCfoh87sfXZeOJ1Nz3
Ll1/MiyZjDYnWFvxX+hz/uNVMF67aEpd+v0/3TGt0Xe977fcMQTCX0hpSayso/qLL1X8hw/ZQ7mG
Jg/Jk0kgwY9vRohigdNKEedjeaYd3jiGWuGFyTk5+fFTOqYWQbN0sp5NT5pP0vUAzo6emb9LsXTf
UhPVTcYVOELBQge9QMmEeqkqvlp2CYbQWWJrtxCGk+5GaETRmt2qjmZYUjyLyzFMxhtLTBVp82h3
7kG41i8dipnTDF6y37pxibvcJm+ZMZPuabf1NcM4qzybTGWTq5JPy5moOf//b9vKft+2ONx8d7tH
78P7//taE002XyEv/f//uHzHyz98/X7f+viJPzYud827Yu9CG/q70+VfG5f7m4l9dxWV8W8cKGxp
/9q47N/W/WTd1+zV2L4K3L7buOg3kxBB0gYSYyTNf8cC89MaxYW50xiChRYJoLzunx4aOjJEkxfT
2ocKU3LvLXExYjDfA0n/HA9B9fdWAi4XsK6joEdogVTW+0lB50z0q+KxDTE80jErZnx4sZvJv3hG
rfUZ/Hc3fP04ucyalMNqA3D355yQlKUXMgfTFEhR3s5XXUIOtjltweqI85kE8AMAPIZmhrQRg+lA
XTWTY//FcvxxlZ9fBSsfxabtrRvATyuFnDoTsCmIo6qVzae8NJPbpTgseZx/a5rG/YI5EXhOU/an
yuPcTZNK7XOjlnJH2F97U6tlec47j4zlpeAHGbYX3wrfbu9IVnXvBlUQe90MxUXWG11CuVtaxAXh
99j6wCID2FzBfgTZcEbrcxIMoBo2z9SMOe6bMFJJ1za/BKQMO5GX+Vxfez0JvPb4xslevy1yvnHC
Nr4ikt7CnJiCZQkq/eAbjBXpfucRMYvVQguAKefv39//RlD/QAP4q7XksZAcKH5YSz5+4o+1xKTU
9THuwDY12U5dtOe/Z+fZ9m8WS8wKMjUd7jjz32uJa0M45fZDrk5Vuoor/rWUOM5vDKeIuCHWx0IN
ze/7OyXwD88cznt7TVVBVW3ycPuEu/y4L1YpjQcb/kyUF3Z4SvzcOSFn/Ct7xY+b/B9XcainzN8D
hX56phCiBFXWAkg0sDsbGxOy5XEaqvnTdx/7fyg/fyzn18sIBn3EYSClNgWLyI9vZnCrVrBHMoHy
If7x1DTbuEqMIz357OSPdf9o1Ejym8JiMPLrS/9sv/+4dmAxUSTIZHVPrq/tuyqu1m3D2bdWkZs2
FtzHrgEjuhkIUKX5tghTXlTzmq+X21AaIui2ydNgSeu1tsGhRyn9bUQeoyinbWL4NuFt0mzqq2o0
LdCLv36tf/421qAiPDUBpzK++Z+X80CpwhtN5iqpGO56CKzxxnEGmsS/vs6PNdf6dXB8W4s6IqQ4
Ba43/vcfSd7bCC493GZDuYpHUmFP7rU9VJ2+DBrt0flvR7XkL2mYAN34u2+SDRgn4RpYBPCUG+LH
i4/DQNIh1uPI7w0vWtLZP6dLI/e/fovrR/XvzYK3GBCZQSAKsRk8k+HPcVMdINU4sWhY5H7evyqP
ZEDlivbJzZaXX1/pxy3/40rYXZCy2+zDNrENP74fF+RUhWuS6HdQlymkLwQ6nYp9gE6TcV4WLsFP
v77in24TliruZcKcfepz3GU/XjEbR2e0vVxEEG+CY0rDdzuRbf47Lfu/pjv96Sb5uAqWDo6Mq8T7
p+fGrV1HOjlXEWYbA1tJij2xFGaE1AhTodk9iWYub379zv7qmj/dmFXGmBiNm4Cd1RHXDBgxYub0
ua087xkZtdgEiGz/IkLnz9dkSeK9hnRDTNZ0qtPvHwY/meTQg7nimkZ8UvkycCBYphNKOY64bq5p
lKky0/FfPIR/vm8oOGlysDRxg6L2/vG6Sa0NCE+DzdC6K+8If0jfy4UZLsuvPxKkUBXXv/5w//RI
sALyD8fH1R1o/+zyaAjU6MvOxXo4BO21FbZdGzFkygFvBLlx9uuL4av6seXg284aLcGFVrkG3eyf
j6lW07Wz3xUqYrZbqsMIjI4ZTm4MlGEDrJFDwpsEtlNhvzzYQ7lm38coJDclKXpH15Kd9T6VEx5E
VBiFkicgP0FymqU/G9Aalo6xtpjhP00TfW8QKrnT7CwisrxdrZpaHVjWLHRFPjbZI9mYDagsRKZo
SJn/SByLc9Vey75anDWZwqpJRU2FeA4WMhyiISm3/SLALqShtRMVeACOgMliH4ExTcMnJ+umkgnz
rJsLWGadd8RZFlqn3IuNz5astBllmdEC0OCEfeblamFwRJfJR/wKlRL4Hka7LT0h14pm8jLijULv
fsiABeIXr1r0T/DMxuIyN0OU43R2iC4H9JvfMMkn7HPx7UDdGIVOxb6z/falBTBi7MEkuC1h3J0T
XDjUlrTApQkZ0JJmeh3gixNHLzH7p5jwd38bWElBg96v2zn5zOroTM6uJSN9JgmFtg8fbashh6Jn
WXzncTAnp94Q6bLwEQ41/X1CLGx7Z9JGxNoBNvdpnqo6OYRlgdAKXgIdZJC4pTzHXxAc7WkcDUA5
PkClRTgYmttBmweTCelbHPjD2G4ahG3euakx50A9K6fAutdsF9Yt+q+8P1TzXNkHIlWGlfK3NKDS
jbAY9HFawsXep5NSxoUGVpMjy0RP8uA3FX3wZsGMsGGbSPSOs6dn7ISVM89nVuwVN0ja6+VMdYNT
bS2z5M+x9Ah+GnXiTzsMPtZznhtBEcW6cM/7nu8dzs9itLTi8ywE8zmgaWWqO4pN2aruiVGMbaKk
hz2+nUTsFFdum7fznnNWfBY7bIBo49OyjJqh9e4l4OUJ6mzRNees6xQbVRsmc1TL3q62nqzdd8ls
E9JMEACAKFrRBi/kJzhfUdGQb1DN5P7sYRhW2dauzA4GfD51T2oAAGvbTIf2gqxFvWlwI9F4L5TF
vCchhJkAj4JJ4XrbfOPOBx3qNat8QPRx/FSMqmuR947M29CLZm20tIimoyxOslOzuBqOn2ICUY9W
UpOqW8aky/IQCR6rcBQHYoCS54YhLb+kQF1DG9QW/dYY5+6TSJQVXmWM8Jkz2R4q1yko5hRPEzLQ
zbLQc9tqHVuI1Udyjp02ANG3jOjIYHXEw2e3Yi6yJUGdzah3NA/DaMi5iSotQNbz3RXzMUs5QCJk
rI12P4ugDbeEcy7jdUthpXEsl62zM2eemweGNUlyxyYIAmb0VDpu2d+6qzlGo4WWcqheCeA1XwzV
5decwl3nQIy/i6A574vsDI6RnjaErNjBoy2EeeLRNV8HrYiBlu0Ktu6TJXwr7BnyTZc6rkFsf2DJ
8E0kaZXeiN5kkovWAX33hJq06Cu6X4CU0kNH1suwqU2GO9Yq5L8R/ij786y0xnuAMi5ig1VsjWge
ng4wAhMAWLcnJthOzgRuuJWhPab5RVtS5e2lPff2TZdkfn+nfVxv3TYgfVsdq6WDd4Q+s5BfcoRl
04MBr7M+8mzW9Mic3gm+JiTZxnsI1GO+teHb4XabjWmVyuvF2JYE2pQ3QzGOV3YFjHCvQMJyIE4X
dUhgGbz5km1my2BhSc7a3CluIQROMkIuutyKWYmXKRhEugtzhVkiRgcUtTh4XrMyK86HttJfrcJa
vqX5qj4DIZxfI4RZ5I1OSuOdEWvwtkr5HvxgKqxtnAW4j4Ip7b+GQaxvTGckFiv2XPkVuQKK3ZI/
W5tWDNAVF6Kp5RlZxQWKOQR/UaBCKwNG3TD3d4fAPGCmQ/Bv6bq+Qg62RAa0MLUl2TsZ98rObIBY
g4dnUjtNg2+GCODuZLUESG994qiw/bB8bio1M7AmSM7b9QPtdujMeYOgbwH6XuViTI8VBxAUdIic
8d+RqvkZ4gqxDLr0q+dwbuTDIjwkJ8jmzDzqpbC/TpgO6z1JQILM/dlWx4BhZLKBzMNTTqepPDao
H+RZPw7euy6QFhPgM40vvQULGs+akQ9Rm8/TFRPZ5RaXsAG+AFIkb8L1EAW2iTABSJgxeAyrLu0G
ZRLI1ap083dR5POKmcVQEXVp6/fkXjil3qrFluahpBme7BsjD26FBTDvgcgFmLPWKNQ75nDzM1Jq
JojuoD0TCLdmZm9h2MkYlhYjkHoTPvpQTs6hApCwOrL6hG+R4GnUanP6Mru8/9V4CVuK3ddEELXm
nQMmk0Jvk7gubhbaVTIaesbBR1URgrOJUWOzc/skrUcDTOdPso41sDCCOKxIpRrREXSpGlSaH4dX
M1m10OEc9o4Hc1aMeqpQlZe1HsFi4dZpd7WZi/joI2v/msI5yLe14aOuFkgjP3t1GPZ7oHhGeOj5
RL/lwSrWi5Fxa1bU2nlKOiHVzvUw3RymsuH3tfZ8HQcaGWbnA8LdhCj7XbTLXvkMzyzr93Ucupxg
Y82NFBCkCyBooFTe5IvlpnvL1cSFGRZyEKbGTXYzyVakWwGH8L1PEJduLPzZTLWKAqmkvRjBO5Ox
+KUxB1gMhW7sdhs7k3hctAWMKsPVPsLzGpt3w6i9MnIR3XIDS1vNG6I0gJB5zCDeAhvN0B7WibxD
IkDbnTMLHOqgCBt9qHXQ48BtW3+KXBfZCBMux9yTlEuYPuy17uT1CNl30koZSzuUOp8yFsO7gE0Z
oLoTw/VQwdpEk3WRMjyn6hp2wxKwXFpkrkrGx9IX+95ZzIFgtAFH9kjaymsZqB737UgCNr4vOx93
ODhCRuuLwtPLCzQxBxV2j0lqkA9zwLpyhl8fzt/Us2pGYba05pVOAAhCd8dYJ4phSO986lEj0kwZ
iXa35awiom7bnZCW6+0X4kQ/5QFa0w2WOtQKBnpVJu8QmCAjZ4wsttjjmNXPFZaojZRFcpUTTIEs
g7k3xnnXEQI3WmudEWVrUzviysDPSXDQa5k6EL7SqkrVUXv+cBcnTk2uG8MUdh7tpE+tEhRj8INb
iGZ2Kq67FijvwdRe4h19UeXDTuQdhW9m9dmzXmL1LvGlBLsagb4fIdX3v8VV3qJ1EjERMsrQmDpY
G++9kpxJUyPfjKa+lU+oGYqnwU4ElokUZekGw4t1GMIeXGYT+nj0kga53xapmXzSjEzY2/2x/QTf
rrmvM6UeiSVZAurwtj36aEnERpKWD0zSDbCY+johx2AmTSIiEQ2dLUCs+rae8AluEdEiJOsqq3vu
CwU4zQXneIJbsnhROlomfkXV+k9GitB5I2YcQOQFA8XbsSfxithwqEld2hrm1uvtrt05cp3ahHNo
NaQWehoemBP453bFwWiDWVRcLoXhNmhcfYnGdbLceat8jsAYU1P4LwPBbHobuFgFT3M8K7WzYs+7
r/3JKQ6t5daXbhAvUBqLLt8xYaI8NPuQQs7OcsfcMrzSZ/6Q1s/xTH4y+ququuLr7EDC5cGwetRS
+xbI1/yWLrA1o1qV1T0QMfPetuf6sc91NSAbHOKvKpsIzIeLOt6EMe6XTRcU0uBem4MrWH49Pgly
fZ7CBRT8NulAgKMBD6bPKq3qKwe7GmcNvljIQkvW9zs1wQ/cBcnEkLpK0oBVa8CG2gYZIhrbhd6x
aT1DdJysJlIYyA/qNqMrUb+JJefDVzkuDzf3eHQAsQ+3CyskQs5RNWT9hVl8Pzsjmwg5mOvIGT/x
LsOS+c3iP+MfS6buE9YApVA9CXmNp46jwET8I37yfkF4Owxhe2/ZVbsnwtLB9Dsuhrcj4EfIKEVV
AwkS+/Ur9AykdmHduZeGZm2PVI9pLh8Tg8W5zWAUOOR0MdeL2eFPsSDXeANisnlUbZ5+CsK6nY5l
FTvXzA3K9JwlsnrtZ0jfB8biwT0BkutQGDLc20AEF39EW3fQPVKuiFogfgq4EYozQv3YwU1Uvpsh
zi0q/9H1L2gn0IKUEJ4eLZ4dg1tCOBAljTwct/lSs7BPBuFiG7/tyESIFfckhZfjfKt6oi7R5crk
NKQgmTcpsxBCFvl3shN9G/KIaMWCatqcWHeKMJRmZ6IsQmFdVRUnlMoMdKQNaZg7ZXCIBRyaIer1
+oqZxcp4znYLQSMHghDSftv0wZRtUVr46UEmhorR3VniwXIalmdXB+5rZaPhiCw3b69JFHUQiqoB
jRgNa/w9NrXAeadak/0Kcw2SJARowLPakoJQeyPwZBHWDwXHpJK1Na+vRml53RUNwZAlRppUH91i
rUWuxbg3opU7OUQPF/gn7WzubqYwz4d9YoSkEKTVMM47BadylVj09mcyaYJXDVr3qS7yxdzNbP2g
h0qj/Zr6hddtHBjJ79UScgALqoDFGyc08A1paERbY2zn37zJTe84Wo3pPlZJ8da5mfqKbHaq9xP+
FzS40KTcw4QdAkUwIzSQiG6BLE8PpvfNy825ua5ngd2+U8uMHckZIVLFHEv9KLdnm7wHtqivqZEr
smKQThwsABfpCYy6uevpEQmCEpKl2OLYz7+CY6WZWNUOSt3Kspd56ydOsQ6oqN43tp7LCzE4zcs4
luIi6U0fnZjZcqRMA89+xyliXCiJ6U0lADJQWrJwMKjMh7tuCFwHv6mZ5pS1oFUjXLVrxsOMvH3v
DW38iUJgrLeZD7QW9rDH68BeMUMkJPpMb8jBDq58v/DvcYMbj6Nfdu9xjL8Y5UyWPBB/zXklJ11U
byFxevcT5RKymyrr4suqLkNxCBVGOPrOBX2JmWPHF7uHcdu6ZvsY+3ZGx75EzXtMCrLDGXcuFtnE
ilT0PbPLZTjjGEohKW1Z8D4K6otDq4fqoeCLrrZ5RVoc6lKnOykHzxhOuWQ4lwupY6kJbIuxg9vu
7NnM9JG1c9EA4E3TQEPdijvtFZ21ywYkMBvUJx1CT13VyGDEsoaPVDkl87Ik5AuOToPpoEsoNQ0U
pLcIA0OsNzY3ASU5K+4Oi2kGQM4gC+Mwun177RiG/RpCStVbu+WhjFiBsSwE40gDqaVLcjFW8LkP
se9z+kBzv/KbnRqqUSV9Rx7jkAPPe80ky47GpZqBN+rGecbDiL7OC0EGI/kEEUIImJtfT2MAu4Y2
1VLuunAVhXfY486yeQhX2s6sCPMqJ/U0+DnNGCj31vtIJWqQNDcvSP5b7s1TzWksOaowQ1prK6Ng
KMqNR6DJHHpYk6qhPa/0LPkbLmdQEsXNFz21ibt1s1qJMxfRTLerhZG+dwvGhE1dsLydyz5sjKMk
wKHaIOnlxnIUrmisri2ku7ROPfdIeB4f7YiVl1RWGQ7Z3i7a/jIzrbQ60yGZi5t+xA8LU2hYZ+Jt
Ohvbvuv0sid3swmxuLiBHWEfTaKEr4/xMCbNMkLqSPTDKixoX0zaUfm+qlO/huAzDcFmqtwWEiej
xHHrd1Z/sPLeI3i/y5nOyDa2Md1XenrkCUZMiay4veWo6OZHyWHJ29dV/KGtbeEqIV6ZvmIoEy8c
K+aZpWJYPjuD555sa1X04tD0Xlxn9p9lbsvPCapnMDJOSlCyOWn3K/3hksLDSTIZ0Wvx572v7fGL
9if3oyTvXsPas64Dck1wx4Oke2R/avwNYSZudVBKNbdMMUz/MpBO+ziIimSHHnvWDQrZ4oXORVxE
vpEOlMxdjzQV6XhKHIu/7vDGRODLBr2sxDHWgrVBqWsEn5e4pemSpwwq+xbMDRnTDa4SezCTdq+C
xPkkcjO+7wOUwNvKj033cgn6ptznhH2/+WImcZbEZvpJhlRCHwtiObKbPqMbGEkYPE0k/N63j9nQ
4WTxWGajQYu2dqMlrnMmWDy/N/Zi80SMhdd+g2g9qiPyQuqFKRFltlVNSohNbi6qeiSsgdD6jmnN
JluG6aGVWLy3IwqLOhpcjptH5Q9+x0Pkuj7cpry9aKae5dzRWGO3nWKGQGevJSnDcwlipJNm+xej
UxrgrMn8iFdvPn/FQM5/G4z+GostvYqwXrBh73jNbNoGPISg3pH6EeaD4e/ZJOwx2Rr2unnjISNm
aGrymWqdjAsSA5CBHUunDTk2uGnyHBL80WwJzCbOka4dTbU+IxSEaYK0opLVoIT/1zr48RushlmX
ZpSS/8femWxFjmRb+1XuqrlymUz91N3lPTgQQAATLSBAfd+anv7/FFmVf0Rk3cxVd1yTHEQGAchN
ZnbO2fvbbeJiAMFdkqxKOafunq15eHLzwg63QlkFN21Bc2kV5hbMomwq4GygAay+lnVZfpCBpH8B
Q9kFvt1HIx8mDap1L9v6gR1zuJaDY3XU7AsoHzGI/DSyNn2T6ME58LNJQwedU+D4phr0p8AKJ5IV
+wbz3zDG/ZVVkwy4Ju+qtv0xnWayhsEO8e8xllT8XGYQHCBgIedP8SiE+1ilVQQFywifDKOob7xM
y5s1xX9wq9LCUKslbPzGmxJmup5XyH1opIO3NfUhv9ZSlbeIQvQAmKUZuA9Y0BRvcWvU7rq1lzpT
dJl0tyWIuMinOT9zc3F65W6pn4JzJIo+X1shWZLHJK/Kp4BGau0HgYw+BRHH2baQWoQ7zcuqe5Op
Kh9aYmkvQWcFxXrmIZRbXKQRVqsRsMHKKL3ihiue+z56xqADRwlzdG5wCjbVoKcPMRGiua/LgolQ
Ow2YYsBrOw+EHtec+uwP0zbDwPTOOLnV18xQkuIVYTbYlqxdPKP0/tCwxcKo3wZyrAO/qx2ayOyR
XnhTQpAgi3PUxg/D6rtvmKQmwpRx7PTHGMLPsGrJrfS2ZZTpF9NwhoWcNbbCJ00qxWtZexbFDJ2J
q4YdQmNH7NUeIrcBJpqT+SuIe42Uai4qB2PsBzLMqsZ8z4yQDOq6DujJariuvyYCHfgmEMq9JHZl
3Sm6Oe/wigx6RpOjvUVtSTUEIiJ2Ed8vAFJ0StVnXcBe4YhU2hVmc4orqzXknoF1Vh1lbbunUPU1
OJaq4h7a0Zb98LwZhLbstXwJN3MCLJ7wWinS5/QtHBvg921cFnTuSfYkf6yOLcLrvBgL55gYbLAK
5x+Wug4A/orazOXy5+plty8N2zlqdlZ/S0jjwtILdwbJAC5bLGsun8/WVITzrIvFs8SlFu7+SdEj
k5thduJn3a1ZJlRlY7lGJ8/76wRtdzEtqV4m2/Qo5wxuuSsuofG8okPf1jschNxQdaGa+6iS5ocs
ZtyYSdVO11ltkDUrAmNsOAKQoYEF0fQ7I+q5VwTm3JJbo6KBtkbIssBJGsSDPzCqVItLa04OTNCs
y2h0Q0s5ahDjDWFPI7yscekCGLRlpM+tAV0oTEHD5UeJRvhP/ezdjzjxgrUMaMqvbG6L9qmym9gC
CzoT10t2iHU9lpW40ZdVzeWKo3ZTd5U+cOvA88esCAYTY5/KOo9T1jEOKghEuxhaLiMf/UiAqIq0
Nm+bNaUUPnY93lej0QIccqAirK3XBwEbU4Hk1q/wbQEfK+m7YDEtm2QXJPQtzjYvKxdIycF4ldL7
1DYlHbZ5A++ueM5dWwO87oEk2oBHaMjEUlrpc9Hk3uWoIXvArGFFfqKsYCmabSf2dd6UcodH2Mlu
RlmDHqIDYtO8jQBkYUULPbmqagQyZE7WwH4xhcXJmiMbQnThjPaHTk1GSR2Q5Ai6hCHWCqWpOa+D
LPc+PU/Z7q5z+B+rpmycQwDYDiYU5eeVXsZSbgLkQ2xbkKDbdS4HI9sVTDeazeAFw4lKye4PBMxq
F9ojGCLjyE3CdSMMpO7kF0Qf0LLydhMz7cu2ZCVM9raNgLetyXNtdFBmSVKuuqZR97y2uebrWO64
g81sCtvKEcElzgzwW6VRvg2xq0GuoC3jrM0krQC9BFPKOHfmDrTW4YqUG4tXjh58zbhpixFMU2xu
KrizssBrdh5mpGX7pn2+ckKD2lRQwO65BmNMphKmUTO4UCdwacWOviP8U0T3gp519x4L7mFbQgQj
lncewLDjmM6D9FJWhd3suOUzMSxpbOanMRIMNi2koIuJLMOtWinqsa1BAQEGrjK/clh2cm9UNQdt
Edui3TKoz5K9UWb9RbctBh263k7NXZRy0yWlkc8bZpYzPDHtp1E8M+ECsiMzV1crI0njaJNxPJvb
2Mod8j5L1OLc8yedgNEsZ3UUWneHICl+acuYbIU5oyO7qut2BHETc03tLdIv8s7zrlCzqPDKhH5S
LffYCMANjf9om+uFjacWvF+/wrpKcW5Yc59uJmo36CKJlwXsRdLkPpIhX9wbUR4AuzLm/Flnk6e0
WMjfdPBxczXV0GcMB2KBY02WtB6A03XNge+cPXvENJyGuqXdQFpm8sl0In2aYiRzK4Kb+nfPgq71
jfIFndUWH69lPpdsVjnJCiZTnReXpmv+mWZsT1/nzNTCjZ1NJM97SdmoI92vEv6z3TMaDJwia6lh
0AqsnKlifzAy5oS4XmN3+KzzCMRZ3eIOpUFbhME9w4aoo5Yam1cCVtk9tAjYwEomgW3uxigUNPsG
z9XWtYexc50hF9iHGkHi9Io9HASiQZbkJ5yTXwqX5FP8fVp/mDwQPStLJNnjzK5Z+wnz9+qUdTb7
uoexGN8wx8P8RcXIyHdgdDh8k1qkzIrcTMAA0+0qIuOXKeOm4/IT0Z21o2zTaPwlXOa9oR2q0fJu
XC55WOO0VgcpgT8lsPb0XdDarmXI1erV82AWPVYhfJcDaLsKzybFPA+qRsNK2R64+SWuk554R4dX
Y2lEZyHBtE1AT3XAdch51RaG5LXtyw7Rl82hYhWlNm+xefeQw/HJjsdxJA+wGBbAUFBxlDEJMruQ
QwSwNI1AMGvrTPPKEoTlOPcH/lMwKXZJJm3wutIM4cEp3eC+Qgb2skkjuyXXOqpgvmB6o5IpGYcT
Bc44YFVVdvut45D6os1jQC2oMQ9c63htAUQq0zqYQPkcH39/TwcR61q+0enmNrRqETQyqtbxPqYp
rfp1XoLXPFlF444nzRrY3kaSvuad3uM7PuqMr0EodQDjEyfTt0Wd2NHaTvPa28kkF3Jt1j04+TjK
cPh2NJWOZo+aeYf+CzMOzehyfiDCPE72UWkb0aZHCt3QVmZdToc6zez30im9d70miHc1okZApzw4
JMRdUTNAcuhQJdQrrxJO/mDRxY9u8N1n1adbmM0uBSiQX48ZTf7DQEeUjB6QZ7bfmU50obXUdj79
E8yZukY/LlwhlemLR0XZuiAi5tY5ZFoYi9uAK6x1yPShM3ec5TiAY8zVuT/pLm39rreY2eIvFPKs
hwZX+Jm+ltjhm9CjCxwSYtUBrdXVEwF0SXFjaF6tra0JUQf26YEunxHb9e+Kr/9qk/+xyPL+wp73
Wn38z+NH8+3jR6fD8jW/i5M1NMiL8I6MbsdYBGKLHP53dbImLXx4pH8gcSRWUgq+6F+EHOc3HRM6
zlBUyxZKWzRZ/8JpA89BMqjjGEJazLLV/yN18s/iLrhTS54VvgmEnB4KRFP+ol5DYj9aWFxXE968
Q4r9k9tl69nP8PxNAoBm46UCMwBylmm1X0V1tybA2jC2Rejmr6WeHAH52rWv8YpspoR27SrPRHax
q858Nd1SnnpX5Gws8cg5HcyyBr5QKPcJyLt2Sfp0jDcp5/ZXDx/gWZuguZaZQ5eV9vS+0T3ta4/Q
l+ymUu2i3rTesMtrr2auiJyudGgn7NBry57piGeDOjhLVzwl9Pvhhw/13wifF9fJDzpUnpNLfY6y
h8RIEgFQif78nOD3ZjVV6aeFavzBEEW6RoM3jTurbwLCqjKuZIWeR/vQKmr6tHb/jqDUW4jBjl4y
VAinL1qcYL9NHDk8CnYsTsBhataJFl1Bp64yGOaCWzp3NOhyet+Dx0/N+W/EoP/298D9gU1dSIYG
9i+qXWMgTdoay0+8UdFdHgQfkZGqXVah185sjQSJsPzWVJO5dorQQNkX2XdePingyy28NWfZ8btQ
f6N/NRwDq6M0z8WZXr08cH9pTmkxmDdGESWHkFvt3yg8f1Zafv8MmFijqcb+iJ7/VyVrY4jMaL3w
kwthfi6Ea55dKvi16gY2QkgBm7/+zH+xyyzfz8OkQmYBL8ZiVvxF2TmPGb1Q6XwgGochbD1E2UyO
RpV0+64EFxKMIwIaosfWSNNZ+5jP//oHMP686DwsA2JJU0GZTAP850WXJ1xOu6n8iOeMTpeWWDkD
lDapv5VBIT9nxFoCtslwAAxixVQ3Qr3lhAlWHAiWeh31Ohr8nPSrc0Z6llU4yzRkzuqXIUChM6fK
iTam6JjBzrkWn7iT24Vf6o72aJXVdowyJ9vEcqB7mwKvfPbgVzEUHAiwc5K0fM2jrr6naAtpNmRu
dfrrX17+7DXg6XvsTa5lWfjDwJmLX3550xhLbsTduzE0YE1Kaauj0pzxCf/QCNpKxOW2NGKBcxBI
0MoMJpyt+A3b68zNbCjB0dK/6VseHMIIdd2jdHRXjar6r7YmumswEfO8nSz31iZo/nECn3zNHzXr
KKpNImr68lBUUXPFHCe+h+Ry6xDK8Tfi2j8taI+IJbocvIo0hs3vmRk/WBp4RWgTNtYbFYpJny6b
/QyRHfQnHX1mAl73rx+p8bNyeHmkCHl1tO0GpwqLejkMfvh+dSIcaaj6rUeE8WQFoeWDVkk3Rdbl
yaHPPYkkyHP2gzafoi6o1DoN2js5MJVkQsCuBPhyOCMiSdhjqzx8p+vaPs2NsRCmZ+EdNeHWBtYn
F2lIn3rxelayvY1hLd9LR0rYil043usTNU8WASERpQOaYSg6uW40Y6D34zVHz4j7T95//WLZA+zE
pMFU+tcP4s9LS1+k8CYycU/YqAF+fg65GZvTlM8064Jhk4aNAI1Nk2gi4uqEtnLVcr78zbf8N4/e
5VXmMAf1I4Txizo9imOns6rpfSHEHdC6guInwGpjpYH3d9vWn4503he2ST7ixd+PC+Xn347DGq1U
074rb3iym5Laqera7FkvAmbSHvRPOxznfcqwe0R742QvcZOkV8q0x+lvfhSiPX45NVnXLDaMKjBs
TSxVP/8oqUedHEnvjXwA8ZyqGSFk75nNjUwapKzTUAEbjyblPCTBKAxI1SHY9KIdnySyAxptY32Z
MKtn4Fj6mRU6FR+IMZjSZ8xvu5UzBP0egesC2Wia4iSDGEULPSj6djIIbL5ljurgrxfPL/7F5S0y
dNTweLo8fNus259/KRHPbp1p9ivqaLQSlL32N9E2M80Y6V0G1XXlqnAL7jkoC3QkYUP4MTWut2pj
lPYbhznxum50gm+AFyb3YT8754jiclp3Y5S8jXFI5AeIZIjV2ow1KZrlF7PN2us0VObTPBnDYw1X
7aJpPaS9RN+TcRjfphGgWlpb7rB4r10eALNRZ2ndlMVewuR8pkRt4Cyo7IFRsnWyrWg+EcLRn0kp
zUHMDAlTDnROiJRC3UxuddvoWhzYCIj+5gn+AjH4/QkajiPIwdUJCxPLsvlhHzKGrh2RdL1mAjwr
MZUjAp6cGXbvuLMJbj2HF9QWGAQ2ujflJ5vEw4MTTdqaeIWMhn0TJhvBhOdzysiCdFDGe6uEWvEq
5GD87Iy43YiGkPg1AxnElFrXlrffF8F/y51/6Mup8L/XO9dx//FjpfP9r/+z1IEo8pvjEMXrInmz
HX0J/v1nqbP8L8+kwmCqTw/p+13qD1e3+xulDBsjHjIqHe47fxQ7mu79puNYJqyOLdNkrTj/SbXz
p4Xn4RBy4QgjA+e4XpydPy282WLPzTytehBaxfwktpGEbeA66X5gRdabBJ111RFlQBEjGUKt+sFO
VgWKsx2YUcDQKp6Seh2zPs9j44UDWo28gB01g6DS8u4mEjXt+sZlml21InojEDT9Hefw35X3jyXs
8n9feJskfiO0Nv5x8S1f8U8PsPGbyarShWkaiPc5c/619EydNakbHLvYVWHQ/ADCgXXjkB8P/wYh
mqCs41D+V5Utfls8leBrcZSRAAei9v/uATYo/LnIYxDiX6KAlL+4c1FEhH1Cv31V62O4x3rcYWfM
vd0Pz+Pf1Kg/H7aYFpfv4oJFM3Uuk7xnPy9uyCnIJBXfBfWsOodhGwG9aeTfbN7cUPl3frBkkkz3
/fxbrpBS6khSfv4+ZM7EqOxsGnZ9Z6LDihrmPxUk+hvkLm67UwtGtE4XISj0AAiGFeEmG88cupvK
swGPdkNf3BffcaRwt/XyaghCaRzrVIAsNb7jSyEgGqMff8eadt8Rp8133OlkQT41Ez2I9/M89Tvd
mU2asCEQPCQoaBYcfpShrcit6gPrjjagqE+hVxkBLPsEsV5lmuEtZ6JV7EXPEbJxYqQWvk0awjvs
n9bdm1On75yA7MRV5haNwjScJpegRGe6KrkjnUbHsO6WMWZ8EeUkHpWUDJGYqqUPAxIY4ROPUV6b
cuwy8Pp1X2y1JJ/aXc30MvdHdMuUK8h7CKYg6pA04mCw3A3CthJWouWKym+aSDdrmoecoHsIaMFj
MXaDu7aAxru7JVSq8uPMC5Jdn9tN5iMeKga6pXEKH5xIV2aUhYLhK8e5O49WbtKKKZk9oJChcn0s
UI2c4LqZNUIdR90E9PWRljdMCfHsKXRmjlQxCsCwqF+BIXmvCBKnh8Jtqs8hN2hrg/fKXkLAKS8x
/oZ3wJPGJ1Rnq3jWHMQ9awiPBEnoxWIX8yKtsfBfan2812d9HP3OHatkX0loCXcegw0AfzKjAR7W
QGJPIuG2hCxuAl0MRKKXCDM1s9iUcpIRvx6yGd/UqWh3wqtBxNFmYeyGBsyTa5RKcGeb7wxaCi/h
MB1NlsjrNNTHJ/c7szb6zq+leZ9cSMQcfm+w/Hd7/geH8w/70Z94Ly+v+dvPlPDvX/D79mwYvy0d
tOVqwK0Zsucf2zPtUbysbM/8sem4RP3+0QTV3N/QnGKf//4XKJMt7hN/4F7c37hISPgNSyuUrDP7
P9mgKY2WPfj/72oWXpWFjMKkF7KEMKjJf97VukppPRpoZHlM6byNZaADO3qwA1aZbGPgdzrcSO6l
Dt2Db1KvhvIpn4gRux5jPRyxGIzO+G0yEtXtErcI6yONMcFosGOc+oEyx4xt2KthHl132EHMNSwT
dCuEXboESKShNx3mJLH1F0KM0uwmtzSs9HoCuGTtxkrczqTMhgdPQ2W3CoI5Kq7CWEMpbdbp3Pt5
Pz5BZCStllkXIhfQfVCuV8RL5GrdyERvhlXRTYZNcKknoIFnuW1u6J+2YNXyUGn1bUBOTxoCicJx
6YvaDl2/L8se4wESunTHFMJa6YTEvJQzblTaMd5V3A3R/azpwymyRPuF17ZbE+cwPdWEqB+R97n8
YG3/pWnnahsH5TODsQVWWHyjs5RupNLH08jDhdJrdptec+pXRyyP2AL7FkCd3ZOG1ewsZFRXQvQX
Lca3mslerShY8MJ6UeunZAnsi2HscXSmxQaJzDMb2LAOKuGewFw7N5gpAz8xxRsOmB59St3vi8mh
9REZXxe48smgz3CMTFF8RpPVHZFLGTv2OvexmnMUEcrNNgJY4yax0hY7Hey1pAzApZL61FXLlqn1
oru0ksK7WLuemoEbh6jU0weaw8CM8X1JHZcq5W9zG8axFTwz9k6bU++lY3BsdUP3lZ0b+h5wlsvv
jzEXrCUrpGfqttYDq1h8Bk04XJIB2amWhCdaG3LcN8y9smtLlTdFLYLQdwmID3wmyA1quR4FLb3N
VK64lKCGlgRd2A+yCgjEm7r7FHXDyk0EGhMXkwE6daybTjP7ZG9ERASh7fQw0yIEM/kKEyKc5rvN
4Hp3cSwze2trXn/VJtqwmQI53iJmRS5AtkltfImiRmKOw6TxPADSNBnBc6k+zuRAJFdtSMjZkU89
dZbK8y0SkTAPmhH06dFa0nWQuDYv1Lv9FzCklrMN1TSGuyx0ZbUP8rnacyrfyrmpV01UdR8zMPFD
Cm/ukW45ASqV0m8Ki+lAr4o9EKSKmTSd+VPuau4aCjEuN6tEb8YoP1ZbbAQOr7wxFe17y92KsAvE
Ywm+imCnj04yr3HD0qkaM/C+G4WPxTu4garkDZNbQoEwBg7LyzAjlQrvDFld13RYd2bSfaDiJ7eI
1FRQv7XxFVeXUz617ow/uGrTxNloOkHWmlJB8RbWKC/popoVplZlZoxSUiTKp8yx24bE3ExDrN1Z
Y/I+ZEtkm+ida60kcHndjIOFgpBBPdakYojqtW2ZLypZsgdL5bzHpTykXIjO7FIg3vO55TMlu8uG
mhrWcXugY2V9NaeczJq5LrZj2ou3QUFC61cjNnuNl9OYvrEhVM5iH8/cDX5TBZ+NzDMb0/9ExBc3
gTH3tZnpwjH2GF6zJtp5AzM0at6GbAhijNGFVvvDECQEDGozqGTac7hyODYCb6/VAxEADbP01VD1
JsBY2zp3kJ1ueYMn31J5eQVbp99VYZzsijCbn5XZqHjX2aO2doZWbIQRfjOTjNRuo+9RC5viEEF2
DFfgvh9Qp160kjYR/aF2J7GhblWffRSVo04lO/9WBppzcpOO0K48Mo9mHWvv0AWwCoHrBUZs2bU4
4KZT9bYBmWhsnbq1to7Xf5BA4wG3iNVL3RVfWyTh2zh31BHdRLmtW8856cUCqCn5vVPklYVhfRsn
Lb4aFv3ZPBbMzsC/fx0FFm3ineejHUcNmGOGQ6uhnEKSkswhPVPRzhgH+3afFeID1XZ0x6YbnD13
roA7TkyZQnYRik9h7RxIrQcrRx6ANX1+IeSi3GqCJEjgfTE7WRAk5wTQ7AG4THqLirg4Mr64UFh9
TnUOKMNxA/dou0F5zrt6Po4TmXllYMm7dHb7p9rGGMh26x5iIr+P7lAFD+C5Q99iQ0RoHJnjQVft
iKiI+6lfjTopeIW0XtPB8p4NVXi+Rxr0DV7sBABjvTPdIN866Db2RBAV+xT7+7lCe7+qIuLKjdHm
IRLd1/KTOPYZx/opjjPn2hnb+yLIUQMatdeaxGpZn2403VnsmIekEsOuSRB74vHrA9qFoBr2ZSVf
K71f63Z7o+U99mAOzbwucGM1hY8U+TafqBhInnecdtrOnhpPuHrmbVKRnIXrfJ80fb21FFqKIgNC
jTRmiwoNyy4f27Yx1Z1UM+IdYLgNWoR1JJwDTODW5/mbj56JiB1nS7V4I7xdFDvh1RS4YsvRz26B
svhIqlNH9pQWvplMAY/zPMudpdJ0Ew1OeaVnOoa73Frni1Ums9R7CA381h3nQxNH902L56jQmPZU
4V5V5XjfxwvfMNZIslyH0bwLjP6zRECeQncOWoKaOuOlBVMdJtGxxWyQQg0GSOlupjn6GtbjZujF
JW70oyNpKna2S4wQXZIEPeSq5gKPOOfsJeMRwUyC9ibUoWqWjwyVAdoQU9BqJgajOjnaTnpKak8d
prSSCDTo7+0kYowkrvSVW6p8S9/wxh5dfpcJvZ8hwOKANOFne7aNNudnGuyN1SmUWrNCuxfD42Nf
MgXyrcC7R3dsrechVk+kIIaPbk1U1dowMTxs9SqU3qoYErPdVOhbjK1XxV10QGup1ejaImjOTWtn
r9KYL0jSK9+O8mlj2ItBeWgbFBczr2HBeOAde1l2qDsdy+0VM0dgIn3PAA25Hvz6XKVbtGmgloNU
nIh6yL+6o6s2npiDlWpmBOTQTnISXnmDqq2ucuPgknjFkd7nl3bu0UGWWGiP0ivn56aQYms1hLJs
mrh1tmbpabcaZGdn1erjrGPsSHJ75wp3esWF4ObaapQat8k50WW9TlRB639OY+MqNJB2fx1Cu/Z8
Heth4cfMgW+E7LrL3Ep734WxcekbCyx/HSo9xK6BUGgVVUOCIcPkj83MKQ+toc83XrJEHkT1RFKM
kfozGuY1liqCUHo+dJnr3iosbLVpg8z0uzEWlwo335WMzMW1ljSbEZnvI2PT7HZU6W1DHXhJQ5xl
ymDtkoMjdoOs1MkarOZKWf1drE3PNaPCW5d7+BIkceEeOJ3NvnYz6rvU2iAyLbYZ2OCwZY7ddejQ
8GozZYdOYHjeWYo52k1mlPttaRIvPDohiHDko4ZTwL8X4yXkhV6XpdiL2ODpBzOsBO01c3TyfZwh
9COH1JVGO7R2Mr5ayAhRQKaeP8I3P0wl8TyB5OBcjdNY3POxDs9w39qzFnrvkznXkBSqdF+21ldo
rM01dZBxQBOGLsAuyGVmoTrKUZGPC6bxzZLdda1V+KSwCMU5Ab9zdMbwU5brgekz6SCDcUNqwvxl
tGZyeYDdbJR0rzJdWTsA3dbWxcjiw+aKHvIJYyrgmfCOpkm1GarY206oXn30f5yrXvdt7I3buJyq
J6AV2drJxYsBoHltjyK/DaDO+3o+he9eIr0zwDXxZEXdLgLwjySxLp/iGR9uiBbkbp6KLyIu8ieS
Gb9pkziAk8AZ1iTqWbQ4dPAI7DOU7m+wz8sjcQj9XYcZEKZjEL5VneO8lajXL01kmg9e2rQueS9O
wiUlsL4UI29XaJfdF5on2UmbJrwq5uD1n5bS1NbS8mFHVGm7wz3OcSZbbWfL2nlRMu4vWT0Wq9AW
aKzIPoMZY2b3ylrII8TMfsHSecjinmZCZeokvrnDWrpSewZaU7y0aY15QDHFSac+ueB/JB5Imvkl
c5V4jvNcboWdNRuJ/H0wJn3HcGZYYQ7blWPErJxRDjhauzn0sJbXlSOzdRzMhMM4aOkykvh2c6vH
+N9i5jyiB7FD/6UJTlOgDzuiL/Jbrwdm0eD+kllDj8YuxXxDhgEab0y2Ry3W0oc5jYZ1HNoWVk+S
V6q0PSqBEl1VwW2khLFZIiKQJ5TcEo1m3DXTFOzLYfaHWKsPwoF72SfVU9wI/bZrynsDkedpMsKr
MAcyACuEAEtqzb0BuOtSaoblVwhEyNsMiZpsERu4bv/smlN0k+shUvFZl1/01ojOJqcGeY6GBKQZ
Nn4ZqIeg9I7pmI0kQUfGXcLtCM+nYHijT9i3vlNmsgYGVGhByVdFoO6HIYlMP+31Fjk1htqtDtxo
rzhjvhF6RPoBOsqbMq9xd8qW6jJwvPYap997kk5y3SdwAlaWG4WnutS8M9mW4hjjicLZg8DSw6nP
VgdbBqU1mX6DWrpoY3xGFXiHR14yktMpe0KLNoCWW9dpnYVXbkLsMyEOKUejDmGJpJyVMmJvT3wH
T2NsQlQTHfaUtLLuiuXqE48TaARZvQsnOAx4rzbYZIgowY9jIDWwncM4cpzKqhZbo2kfAf8opKMI
cPDLVNTeVblXmRlzBsUTCJzJ/KjD4ikRkXzAW9WvihrQQ6qr6Y3PyzoSeLkUyvFTS9H/xHIm6D6M
1w4G6G2SmzYRCAPmeAgV+cGsyIoEs5w3m8RT+M2mJW43azwM2IYAkk1iytJhnIyjCauEG3ToroSd
nMPBdXeBFVzR776TEjV6IrT4uo/chyWMSheld6g89wolKLYkgm/XY0qWLZe/Wy+wPEAiQ+BjZX+l
T5Jz4GfdDrugedKHaA9YhVCrej6IMHuBJoRdvO7a9jII71HLYrkGCuuQzbSocJCfq7U+u9mYvUey
CPeR1fVXbuvYe0mz4CVw8IHGpEBtGPnvNOWdqr6pvkB2iN+G5WDujMnvtSr90obqnNlOdSbEMd2G
ppPf1056T+OofWx7b7xAQ9DIjh+Mb5QGr26lXZd68V60UfFKBERzzlRaZijFR0EYBWZDXUA517S0
3Rhydo9OVfmajaQtEg2KVOQ2r4luW0/TaIqdJuszrfWJhBcPXh0REyHXeqPZ0/nV99TfL4SqE+Vk
dk+2OX1jiQS8FkZ5qVqp7Sbm52fa5WemXqGPij/ZWkRWfZqBOd7bNHVWUHncde8RvVuqsKHLFWAT
i9Np32nG+5AjZsM73cYbWQtrU2CyepiGtGPfjpqbpK26A9WaveHMxazTJw2SX4mbRw/dI6b02dcQ
kNO9zjBxAxnh/prEfkQswKqgQ7WqPL1+QNNH8ibGMEIjx/kW7lx2JOKX4ld8wmqLtp4uAM6Au3BQ
rWvtl0rN35JANtiX0Ri3hWiuCvwTAEhqYHGlLHxkytOKyUi7IxWq2bhqmE5y9sQurOdr1Jhn5iFf
uRlxH0fZeF2VVX7ossY8Zy45m4i4FIlzXeC8FDG1r1dFn5PiGM9cEFntQApKl4CohyXjnEt+ubVb
KV9E1mMWEQvT42tcVfmcAAPw4MHFRo4CuJhes06frtu6zPZWqed4c+enfq7nraF65xzPSc63xuyj
hcR6i1wzb7OepJcEL8cGZTWZvxg3NgaV7xH2mPwSF6LctnJR8YulpDNmPHTo/OdNXZHFV8euSUnN
Hu9QYvioXW5pi0ebEj0CjXxY1YqW/KHOC+2gd55Otrf81Np5EVEkX1pJ6HaGBHQllhxUJyqm2yHF
gsi04lMOiXfC7GvvoQN0+8VQzp2/hp3qNTe2TByaLLgNSKjFj+W2+XHk6nTtuZ1kVNomTFFtOh2H
kUbjBmQWxdLY4esZDGvd4k281ey03OKOAaNXLebaPANBNBHPw6ZI+uBMQDW4BzKoHGtRLZjlWtPU
7H9PgTGDql17diHWDRnDnHiaL6tRnFwnLA+hHI1tnlgXVeSHCqvMSQ+nateUkaJ76nBtZH+grO/c
BVMyQiBK3XjP4AGWgHCZ9tbttEllpftdULcElrUPAC0eVUhnkfaifAmz5i0r7QtOp2aTw1F7BGfR
LmurPcj/x96ZLdeNY+n6VTrqnhUEB5CM6D4Xe9Y8WrJ9w5AzZc4zOD59f5BU1dZOh3Syr7sioxzb
ljZJEFhYWOsfRNLvKYJfTQvIokw6z4gQYxtb4cU0tjLb1YYHDgZryjVA/ebUdnmIuDOyjT27KTaU
eUrpNRr2uEePJ0sE+tIrS3HmtD223XHuFPFGsZPbu7RBOJTaXDv9cIHkoT/W4Ha4z9CcHM4tJae7
Ji5dnGF6ZHRwiaQuj1BVaJYbb0D8hbPLREKLv5ENwSFLGxTjwOcM8UPj4fKKU3pMMRLOWvl16jLJ
Adqc7GlVy8L/Oi5dpfs8Xv6IswZGaANzbsX8ymAJKqLQxpMNhY8UCAbnu1iYU7fq7A55hBCQO8dK
f5yHnVfUhL0OYOdFyEnogalnyWv0EQXaO4qa3Q1IeHs+x+kuwH26tO1iWXETyrpRg8mpO21sCPX4
I/X1BVwUyzptQPRzdgyUAMw1uzYKTaLNoBxRHLLvbCMBoR/NeXvqjCwquLeymM4LicIFPkfgalTq
zT8HCaWHApjZlCjmIMyGa9vYX9MCCJCLSuaDLKP7Yunha8ySfK24CHvvSy7CBVwwRbhozNvbMnJP
GwewLIBn3qpQW+gYULwm788B440HZsT4hRpuupfmNOOxSL/iUXQzhpQp5Y7CCKZdNy2Ws7WywoVe
5NcXAfZhUbmuEshY5Od+ozYGvbOHKWxadWN1PSioGQPIQ1CUqbU2w6G8TSgipdsIZ7virmzH+syk
KLTOOkqXXQtRNetRVFwVY41sV71c5nEsDpYhmjWM6WGdozO1ZQ+tHpBlfMyr4r5ovPCppct82+Mp
cVuLuVxb8Xw+QZ2GPSrLb8pJSTKUezdFNecDomVMdLKKfdPX5XWh4vokwz6RkicF9IelC70T5BDd
HT3s9quFlvBPOyybPXoRKcyrWpZrtwq/5qmatxFyByt7gIhIEcA9GQWy8XgcGvM6JnTA6HSrTlz4
KGdB95lG8ecE9p5YstRAYgs5F9ahSIbc2pKTN2gRwJON9sz8IH1Ikg6WJgoDU3eSxAVKJauoblr7
bLJS8LXozcFKRDAU/nxlUdnnmCwrCrmlgyJkuRqCdBskRAYc1LC+xDzUK+Bp9xXd7sxxW3SqVlnC
9joDuyz6CQZ8My9Lc0BBEMtLyjPeOJ77zfhETwgJJot3s1OomqyTJVzwvlge8abDlTM9jWZzRrnJ
RlmG7gJtVaq1kA/9kzIG1hLXZU1lcTZPCz9McLpNcHJz3HLcy1IibRBRykZyGAWxEfB8H/kXwWCm
lzQ+ViPnlm9R217lnovV5DBhpjk6WL3mnTzQ7TauWljDtNiraY28EVwswrxwEQUcmpOwrv1uVaNA
c1aaS/19KWLva4SE8nkjHAiWiz1+j9HrPp0ok1aUCanMuvQmzlWxVDsauP7Bb6botI/tot+NtWpr
3k/SLaveYtuv4ygzNjlTZp21jg3HKgaKCnPZRBAqzG5R4/6+RKG4ozlwXghxgidr3e8gy4w/l7ad
9qIlPzfDPFuTi5fbwZLhOu9U562LZLbWbKT1FYoeIz6uvgGpiWrVzhuUTU3emRPq+JR9HpcucOsV
EUqtJ/Lcb7LpnruKOnPeKnle28iKMZtQ9ytJZtLaqi7UtCho2/6VGv1gk/aJ2pGqByepOU2nfhLj
xxYVFmIT9qUMWmPfqnnvD8llQ7uprWVwJmTYI3Nkps1V4A/QBukQrMcOIYM2C1p4/lEt1tXQ0fpR
CPoZ7NX39OEv6XiwO3Kqvmk8ZqVJIfDWdtIL2SS7YcHHkr5eK2zmvIjLb41RNRSgvSeYH9YG/7Ia
J740uhVzLA+UA+KbHCfebQCBaC8niwouulZxgC7RbAXZjxrKcRcMT2Ud6U2DKiXiDeOKsgCEgRs0
KaY/iLfF49B6I6uxCXfSnNFN6Vysl3DUQDcCTQhUtqgk2aYYD33dune2DBwBCxp8sjXCCLHTadzM
UG/vqcw+I4z2pYD8fslxMTp3i3k6eGBbN7O/oNBUBJcy9KLrqOYdrhCd8ch4+vYEuSz/pJnoN7Ud
u3feIDSJNBMEUGUbl71w240QdXE2GTjWxg7xmQXtG3e5XzV3KLvfJgXZLICQAZVODNjRcsFPrbYW
XGZdcBReAXS89x7L1MZtbfZrra9ZXADK5TQYtvvccrofUas4vPYRYjsMaitab8tJDlhjYeP1TFpX
F8bXVlr2AYyrZrtVD7BUOy06ikyHGJ/GVCxrH7oYbakYZLskhJyVdllcRNT8N04k/yg9l0YNwi33
ECEt6JXDBahPDl2iwOwmCnc8ICVpmb6Uyy4x36J+XM5bOY3Gd88pUY8kaJ1OA1pYuJoWJaieOL5H
zzTrzrJxGNrLuSNfiuDsh/KsoOIffm/bIXS3mCeH4izDA3s1DMI5NVIELiBMRNPemGyUgWvOIEFN
2ts4ozyVYQFlh+ZHnK4zmEDykCHIjB+gacbNj9Az5ZmlQA/fvyAU/g+s8Y/gQ6zGvn1+LvOn8s9f
wXT6V/4F5BSg6bDewYoG8gtoCHB2b0BOD8wciAyBwqeGf2ncxb9Ia779T9ezkZ0BowTAkhb0v+Ea
LsBQXwAIDQCmITHxt7x5NEjzF6SGBSUmMDWeHGA5ZAap8Wm/oIcr7CED003HC9Zw06OXhGAsToaq
T7x6Y3WRbfjnc5FUBuu9G/3wZASz1DyEQKPry18gLr+B3AEDPL4XD8UKDD4EBjI+dkXv78VzkbMO
oHjhQBtxINri+R2r01Ylo/EF/fdaXthZ1UXJBvlrr8/30dwM6SNiKv496zUhSqkiq04MPzBmpLMS
27/pKPEvnxBN/jJkvu1YMIgCEOaUKzQw99chGyYKT5Nr5xeIqKLWJ4LemC6moLTHx8opk3lTiCRK
9+TPLMtB4Nq66brWrx4/Hq7f3YYH/cMBzcscOn5zUE+qefLz/ALJ6qT80VItxcYWYUs0GApZebt+
VJNskbACpnIGNiFXp+R7lf/j4/s4ZnZZsIpl4FsYWMAj0+ij9+MRpipFN2AMTgvE9GNxSmmZ5ExS
cQ3MszqJFuteJVowXTazYWGXGmf1SarzhSkszfkTUt7vbgc+iou1CQHdNgOW26+vZwrcKIR87p3W
nLPLmz6yOadWAz6q8aqagq50dtEyZhE6oYZn+wixImZLQZS2c5XdVF1qz4ePR0gPwK9rDKQqb0nC
tIPsYLLQ3t9Rbs/ULEPbO+lll1fzpoqaNtrTR3bJdDpUYmtEHfIcLeo1SohF+tMFpIeP78d3YRGC
3t8G7X+wWj4EWptE5Hh5sR8vLSJPoIFmlJhCFKjtLmmhIJGENciqGgkKThZNwCy59Ho0fMJ1jDtT
jMIbdTwVAlEdm/Sn6UwIm5YzIhhUIaGqwnofjCimPG9NIDDOIuVB6Iinye+2LSA1FxFAhefBE7LO
g37GwKiyp3Cg+fSEolWk/M3HT3o8BbT3F5rjoMgtGDuQoY4CCYYA2JxjTrELA2plDQgn6KzViU2b
ibssOlEiTbVEzaD/DRd7vM37RjU5bcGkDeDNW20LUPaTF3A0DWwPbrIHXE8SwizBnvB+GtSujRhp
ZQ27Aim2bGdYqsHWWGDgiKxTJC+nmNWLAGds+PvG78vos5VxRJviBoLAw9QJoLFlE8GOhsUdQ1Az
EAl2Aks2dTH5S05VaZ7dP8HXmvkFiKJOXVPR4q+9bFIPnBFqk1phnronqhD9iH4izkh7k8CHaDTC
wMu3pcunZf3xCzyi8mEYBcRIOGya8BRYMjr0/bIpeX7eVegTU/6sUUPaiS4DrGo1cdddlFiKISdb
I9fx8TX/MmkgWYCgBfNtYVYnwam9v6jK7QlGZNzvUDoy/Uuq2Yn8EqaZ4V45cQfSgAGoorvB74H6
ousQ5hdNC9sbFC2KqJ8iw4/CuzbNMh0S8gAUJ1Ry7+h20Nkcs9HOu90C6/3Kr3owwL1I0uJkKSbB
5jfFw42sOYsdirhBNSVI+xttkSwRzPKWb2ORhfI5MFJ5YVESwmNC5iJbWzKjbhWPtc2ZE5QoQiHY
GRl/b2/SNy8s04fY5ZK5uMERel7MJKJB1bW7LOz94SYbpxRpKVSybcTjqTc9LLiqTvQAl6T6CTKK
QqyT+S5kmX9zGn6XUOgV9Uvg1bfB6tc2ZrxZIs3RbTjKMY2Gdb5Dnjs5nTJb3PQjvn7rNEJChOpE
NHpiCx3Yrc/zRAEFdB1sxjfBFE7TvmiM0PmJrBIauZ9FqOOlyJ3B0THJ+kzXIVwdxYI4QO3XCmS9
iy136E/rDvvzNU6uab8RXlwXG47Es71HEwgZuizE92yjXDeJdgi05N6941Qh8niATeu7vMJO6Woy
fTe7YmYX3SdE8Zd7ORpFAhZ8I03ulHD13i+Mvp3zmUNlv6s7dDqU13vxlpLfgA+46OrslOoAUFCy
VToqSzi6a1uCejhYdd+IRw91YI4eoV1QAMPkfTd3aLN7o0BQhfICThZOs9CknOhRnKhw8Z4wbEym
06moBzwZTEAWlBJAEkfuIE+TpETKFVjbZKQXsMkjvN9QcW7uIDggLiRrhytgs6GhGejPqKePJ5Se
L0cjAYfa43/8H4tSR/hf4lJE/tJSWet2k1jm5MbscnppuWob99rm5TUnOIcn5zDDiy//iwv7LicE
fIrItvTW/suFlV9FxTDY/U6VRTZuAhe5M6g2UbzDZbHpTx2knmh3dwIMysdX/k0YQm+DqYpCBpDu
YzNNr7Sws1mIijhXuNMdbQDvMZja4pkTrAq+AbVAsk1BLxCcLy0P4EnYAkf++CZ+M+6kK4KHt+EY
cZB6//iVnQPh8ke1w92k6XZU2gGdUdZOq3XtAhi/gQrjbwDQRJ/ZK//uyi7nNr0TQWryj7ZM0SCR
5fu12oEr7uUOC7Mi/NmxptdJR8EECRsf7+Nt7QftZ/vREfNYBy8OeLbG0QPM5+JHD03tppxmXBM8
ty/MTSS7SZ9/RHDa1n1BT8RIxWaxLItqn/Awje8GEDBrNsuwO6tMk8H5+28B1lXAwcyRpLRHbyEF
0IYE7NgRB6D8nGd+UD/nfhGcNxbSgc/oLsnTBZOR/pO3f5w3YZBool9A1oLBm0cIej8QS12aVK/Y
CV0nH31ww6V/D9Cpux/rxmjW2djUQM4i8G+rqJdGuv34sY+PpbwIbGvxkiKZdGBWvmgr/LL4kgVx
KWupUUifVY6UGEQexAEzL8ElIEWFGuQxzsmr1KIovm5817ii5p2dVaNaxlNMleyrQdWol4RZA2gW
KOcgdx/f4l9nqR4eh/98hFWs4ztENrSvjTDmDpNkpteWSX+G3CyMkyAIRffVGDM72fj+0H7yan43
NhzVBQqvLwo68mhO0D3zekD6LSpzY3PfRyqeNymLKaSIDTODan45PWaBsiGVA94BpU8fWIrIujEL
uUAnnkXlxudulcVPFhgG/5PN6zdZnabxUVuByedwPj3avOoYpS1nDJudSpbsjwE2e7ty5xItxBku
g1wnroUgLC/+1kbj+ARkPM0im5pe88lQ/TWQBvosgr2jJvzh+fl+FlsKf4YascEdcGwU6lyn8JN2
lVfgSUqrQlpxHiFcUchPu7E+jawQQUXHjOzbj6eKpmEe7WFklJAaOYfq2XIcVgL8bdwmMJpdL6uF
fjqwB2gKQ45Lygg/XTtQhsMP3EFBRqKhE34rM/Kg3Yza2kU2eUu6Z86XX8ZCeP1nIU+Pwfv9NfAc
qY0HPR8lpeN7i6uibwoXiB/ZiLS38eDn5wZ6npeNaUZIxLjFl16l5Rej8ud6o1k9FpZTbrkX1Vg8
t0kzJ5/EvBcZnHe3xIEpELZra64p5bij4DOZQ1VPIFt3/tghrzF2VfslBB6N/4uwI0lJ3sf8KpfJ
D3/Mp4sQFFC+pt/J8b0sqtQnhVMM30BwbtbVhK0ALeZ03qqsitv1UhTmru9p9H9233/ZPdgopffy
piWkg+PqELBp7BvRX91REa7tdOMVY5F86UVPv5tYOnu3CofA6U9lR2X21I7IO16Xdj2139xMKAOb
SdsAz/HJ5PvrXZGHw1hHgIZFCX38/SKAVVUbUB6THd5tlYcrW5dj1EWTBZ3HKyvMfXna9x1iDGsD
JPvygAuVN9wuYx9Kd0srYMHXYHKcsrr7+MZeSMPvXjMFVXZak/iO4EdwXKIpJb5cngO3ycUbu7ZX
ONRZVD7RrMxGmLfe4DqHCgtAaOuDNxXZE2xMWEurGVxft+trl79KzZqKRpqZ2SW/N7mHWihXndfJ
ODqnM5bKMDdDA07lwcElyvxT4r/KpRrU62CJffxAf9kRMMSixsCGiTGzZDW9H+h5CRKKt2awRVfc
n3ZV0pvVmaHKsAXwM7YJoJDQDkG+eEtVfiI2pPnc79axwxjCInSIMoKpx+79/uqgjCabYJLuZ5oS
aXA1Zd3CYAWjMfFHyhmr0iQpLBun74k9ON5wkrEdaOgfdphXshml+ja+1IxodVBzip0BT5eV6GNd
JOsTwKb+2jCnyEwPCHBEkJdxxAR3doCOUiwPUwnN7aft1UZ+j53k4n5LG/ZjRK3tQd519HNSnI0M
s5n9tSg4ioV3xTKEIaCaOiqXB3vmChUcE8Q4wTkvaRAG2wI1ToTZZab4WrCYbQoIJ/GCmR8ZCzBT
9c4EfJQHe7MHMFltZmhOFLeIl/rSIUYyfELMJOz8TeEFejIJzlV9sE2CXE8dWtfUp4DY6JrYlDoR
xUI7jLou2UepUTNZqOCXcrotBk8LzCCLMMzf+6Kb1aPAeAK7TkdSXCKI44jCV02mBPa2DwfDQMk5
gtNfSLTdSsdBiddC5n8NW8PWh8sYYB3KlxnmStWmHxA5zNd1Jjt52bpJrP+O451wDz7eCN2Ctp2C
VwfLpFgm2EBY0Y72jYGHgGXu8W+dqbbVEpHyFKin49aufj8JJ7uz0bBYYdemGMieL9/uFpNgWgK7
BeAaNbh06l0X7APnbsvA41Amy0M4U2rBm3OJhQFlsHQ7VmfYVoJHZhqhDXsGJoYao5sEQ2esYddw
NKUNnoqoPxWIyzLxYqqiDP1kpyZjbhpOysDG1rT0nPhbxRMPsUqXB0oGHSs8w8PsZxClKe+pflv7
QJF56Rm2MQwJqAq9gN8+YQE6MEBegsVQdQJkOoC5gfq5e+t3dr48DHXZqstAhtFPSWug+5L7y1g/
JUNpTue1mIoeeljb9KG5acQSg0FNxiDmXfbIWHHRKQ7YptYIPntPTuM2xo2YE13BBN+q31bbZ0Ry
AaHJ/SItCq+7OpmHcdOX8dw/SCtPueX89c5jh/rtE1ZB5Yw5ZJqRctzU1mhkAV6CJm40+E4ucLk2
iI1jlgTcytRxGs1TCkcr348aeYlyeBLYdJJp2yImM8KLwBbLKQOVXyCQGwLGTVwoNKuiyPPqbFZC
Qv4CwDB214ObAgjcJqjpYlwSBcMynTfYlfnhisrfAuetCVwDp8TWtYkKsaDY6679kp3lfpyLtnoQ
rRgmDS8hAiEGpLIJ7KK1VPb3pTL0LaesJZLeqZILuIy0HsYCKogFzS+Ab5ZULC2T09dwa+Z1RIyH
IZihJOsrdIfX45IzDywT06IZVjCTh0qNAwCxvsZfCMV0AMEsLVgnThLVNvQZlUnjMvfwmbtd6lBv
IUgheM4Bw23FZPPgyTPZXBBE/JENU8lwdvi0pj9fV5mtBv1LDodn1i2wS9ipd2A8hBFAJC3r7Kkv
0pj7hIs4s1YIMfqlJ1jC6bBWtczVtE3t9Ksw4JseQGM7w/eB0KcdoMYqDw6pMyXhbTlYBSXDjB0P
QcUahZdnE8FcFGqnKNLrYgKykP4EIuZjGpJkSg7Wui4GvduNESgIcODUEG+CJm2TB1x/zGwvGorG
PgauVBjnFXr+c3pHBBwC8A72wr94GS5YKXA7DBrOw4YzEDqrr+9pgVzFnfDTJqG9mAY2/NcHTuLM
C/DfSsQYXPSzauj/Qers//AUSkSP2MXB/IVbPtIY7PK5nMwV9pL1Um7B0PV4mUXMoT8rFIyNC4Gi
VVbuaBv67Y3qAoSrZT1J9JPhNQK/6dA1psPeo9G48fPULg5DRNvssqXsSi8rDDMFpTI3kIVGsR/D
1wcnai1uOEwLCrVvS8IOXV7UW0+D8cP3AJ9IK5q+JItXIfUAKqGtNFkb4Ji9GqFCzWdN0Cg+ACrX
PZ8+gjmK3+Xgi/lMeUmbPdn4ozENwXg27kmUdS5QP8gkRYA8ttPxq7ReJt4pVXrd18AlFrOeVeGq
CpBtWFIyhsbTLgpHPuk11bndD0lyzoQtm5N2agVeliKnctMxTXyA1YHhs6CBidP1Xccy0TGu7pTF
NmezFxnGpgzQ0KKK+rqxkVy407CPa7uLOsqUrYivQUCHI4o9nd6v33IlR4Q6XL/t5QAzQxLM0hj1
OornGUX7LWtfd4jett80rnSi8LZJINcRsTRb4eh06TXxcrFFJKrhidnwa56SOogXfaXXhIkONXtx
2iR6Uy3HTu+fJVa9vK4c3zE9VA4IF5bU665X2VYS9mv6u2Fi/atXJ/Hp5Qoe7KcAzc5yRIPFZNQX
HBdem0Tgr1++WVl6RQWoBPOVUKB046n0fYOxTBFOSX+qAsQGau9lznsCrZqyZLEVjeETzWa45O2X
1AgbQ65HM6uaXSyqDH3o1ulGVmUDOoVoCwRd56X0xyceuI3GoIQcxhr07dM05HN1plQD+2QHB73i
FzxaBuwhpnJpeoHX6nROIV63vswr9Lwhr9FLD5t5CY1psLKXVt7rFbzMLB0XGjVFB3NboJPCBupG
RZaZ+8DGwYiToaz09lQ00HrVl8xqjTp/aFs8UbIVWiqGmX6P0ZLjU7N4LeFy3U85Zl+cw5d5bMVl
X2AbQWwcoJSS7yCDS4gE+k1dB1HKsuBHMAMXvHQzC/RTkFHnDGTNlHYOEFPtRVxbDaqx6RO623Yr
rqLSRafyDEiZaxoC1rLBt5e4d5rkfri0CmiejBSGRvr6EEVph8Lq7Jr84S0tEEmWqB91N/v9F2xV
bBYj1H2lC9U5R1IcPJQOwwlcNn3TtaNzQlsjJNRaxo5NDzXBuWx5SNAVZ5DVLGGpnLzlHonVVvw8
SD79kEUckBHfjW0jh9vWbyDMng5ATrGbKXP9hWGLJkV15vZ9xSICTYC0L+f1oOssSUedgFE5WFVY
dqBnhWuWunmZNFidznq66a+Ai9aQlrS1Qj3/0rVB6lnrOe4KloiB8wBfg8YsZLoN3mdNO1xUr/O5
RH1fz+fA1KvoDRBSxwXC52u7sMkDbMQD9eVAQ/CVGaUP2iUQ7Mr0Z9vF+JZsyPCjBVxg4+rHTMH2
wWcfkSu2zvI86qD6rswkMyG924YXXZL3V8mDNxht+TWIQeU+ewHXW/dI4DhqH3goEiHQkZv09Zs0
86N0BemlrYcDMjc5T4zFFBTX1iHz3KS0erLHFC0xsH1TkSxgXOKGMmcFa7YL+usqW5b5sSkrG0gW
fkyLVvdoM4s0bEBPP7AvYpVx7FhlOLskyBtUszH0Wya0H+dfpmi2+KPALwLzGSQN8n7aeFmINyOA
8KGYtmAwRz6Anc7nZpPlTKhrvteldBHjqlP+CXl2wJyvia0FHgRjk3niXCEMm9a3PqAcM98FZj64
6soJssmHtj/gKUiwSyL3RsAZKdUhCzp9fTOS/pRuAR/qT04uaucQZuBjjW1hWbBi6w57CP8wNcqH
/u17sypt+vFLjGrG0rWYIwMhW5xG7OgNhgCza/yN08PUVSb3FjclyATU86dF0P0p7Lg02ot2KnXg
G5neOuKlFRt4+Jo1v4XsOrECYDHkNkZOJJZSx3jaOQGS05AG5vSp62o3LldF2DURNAGOQ8VdWswo
WBCc88hdxW7nBo+plUGMWI3YBQKgx0FFFPOFwgkR5rnhYRuxFkaN7gUGa8mo/Ed/Ae25llg+o6Tt
QG5zLyy31+lqgbGC3s9eN7l0Yp/BrCqdZx4BjKf+ESCn2g2jKxZD4cNID4I4ygGkI2S8nk3dttQ/
6HQmqAc86Vm9aYl9xHQdIqDb7Zi0AVs6E4Vkcnk5nqRB+rIvgNKfzwDf6r3enimL2KvXk67lRHr3
loS1PtkEsxVW047CL+45l2/hAhBGyY7Q12hX2TQDiPtiWld0MeP2vCs6SyW3nBPDQaxk5qRli0NR
os8rrTfo0I74tM4xU7/QG7Dng2f/SbzyiOzxiCqW+h7OUuZqI6vsJScNCz0sb3gJU1Ycs+Ct6YDn
j73HntGBeF4egrofGFMLJzDiQVoYdTnAlnDSNjugjxLP/j4AVTZtq94smxtb2Y3Fu+4ZNqIGs8bF
as3STkb1RKf6bRsvJews/OrRVtDj8nqMMbouEg1+OrIrN9BbIULQIVJENnMJtO/YEmPsWu+wknKc
g/UalhPyVg5Ir4mzigJKNgjlakBOibAt8ax4DXkqzgPymbfNFT+WhAtjFg5XblVGBRWVVRX6C3O4
fs18EjTViHnYtulUwcKuiqCKCrDeAaOw0MfBim6NPlDM4Lvp19u61CCwUmOnQxmjZ4PwO6ETLYhD
S1tt8wS3tLOxxkPX+j7DXRiXvcsAA9hlhvjBnek0qorwygnM6LmPYFXcBQM888OSIMG4gCc3BuR0
AuZP4awcZJiBxFOiEO2BEl3mP1MmMO/RPm2m7/FoaxxUHPEa906BLM6JViieH7DfKcb1giD8so9q
ZS/3pFZLY+w7CFxTcjpTaG6SDYSQJXuYmtQwv1khritba4itxKC4HIwRzDjRd229asasr8D7Ngs0
GRxyEv9A3Rshd7iT+IBvoQo4TyJEjOzEKAG7/kiVJegmLJW3L+0paMpThUObPFnUYAx3BR258GqI
cJb2AYhHMFL2U0OC9xNT6zQKNrLzS1TPgKxIziw5BNLDXBGx1KYDQV3aG7ZJJ0wu9NEs3JtiUmVJ
jYyRI3n0JG1enPJMkZ+7MSa7P95OXG9ZNmmAznpeiwSv5xVkd/SG6/Qxp0pk8kjgPZvDOwShCji+
tYZK4DEpu9eDesTzVpvX+T+95lDW66qa5oVyI3aRGdMjAXyZPb0eubNw0anmW577tiQ8d9BpdWMW
Ogs3bNWY3ygb1D+aYUYRA7Kefu+7xfZrVCtcry+QWLDAAg0Ebctnhm1iNbylIzq1TtJGR4suW9r0
HFaFn15Vlh8jCVgYZlWcesMiEeSA3qpDBjVdfQ4yOCBw+cCpJxZ/VhWhPsyEJkfJuslEQwraiyAD
HIkDKt8OcgHf9k2W9CL6SVzKCV0LckPBNmsmGNxrTmUj3HITSxK5AurYmuOqw1BZnYTOXIyXvMB6
vIwyePRylZj2gh67kg2OtqAvp+4ZqYK+eyaX6NMfsd80MFJS1LpqWDqzSn+oFKGYfAW5Ku4y9gvZ
OshsL6Y+TyXzqHFPS7mU8/d6xH0KumtZ1fI5BUKCZk7YFQM/58ymDoImEoV8qurBFMzyl+KRRy+/
aoFOgXCE/GXUejjKZjIJpC0ZA7kRVmp8GDq/lZdKu3hyAsfUjlf1FsNYcT7libjDyZwESTQCdHrm
Qq5ZAavHwuQa3nLDC5Ov+1Bv2gW3k7+m861p69NGOHs6fGl30+XBNSwWxaZmSTjL5l+btC46MexV
pudAJlzKIHK0etnuZ9cEukjR1K+t8xIdez04jVnxvgtceHjRVmfrggaCRl3HxejsQWSbPHvo0410
od6Xp9MbeJAicI5us4Guh9xU+BcHwcpCtasONvNrDaDAJMs5CBFwiDaaifUTlgJhpHWAo4068dUw
mI9LnVBxB2hZy0svqS2Gzc/Jse4jR/TD/dueasKcYC3aI0DPeRt60Jp/4GndiH5rA+bSg6at8BDm
py/CY5Ny62EK0UUmMhsmq7xC51Bz0NkC9a7ZCmuGMZXC+aBb48G/YjBMWPkddqG41vTldgrs0Oj4
hb5cxrO3MgDNWJ1pUIDIuKH2rZZHHZbMQSlPB5G3wyLkno4jBTo6mgbLsdKf3E0CbYgJrGDGzXuv
sQefNBmZK8JJ27mjrg5FHRWxQwJhk/cilC1dmPtt5UfWKoNWxB8lGpd9STGvcdF+nLO44NW1ADh4
hMiQOsEv4K9wWMEEgA8GREeOAImXDCgWrefXSg3yRJ59zrhX9WWuqPc9L5gpmeReYloundgah3Rt
ByjOWI8v3Yy/RS24hwtXFf+pf+cPKo8cFGP1oiL7P58ukj8AY1U/1Yc/tX+uLp+K5+74h959c/f/
Xv45eq60NuO7D/B+EjXf9M/tfPvc9fnrXbz95P/vP/7H88u33M/183/94w9Ia0p/W4SV4q8sAo/+
2b8Bb38Ridy2iWqfn45/4d8avgK4kEZsgd7Bo4QezSvrwJb/RHQWLAtIInpxwN3+TToQ6EBileOb
pmWLwLa1pPO/NHytfwJcBT6M7CRtdOfvGeW86w95XFIIkOtg6MFV8FF3r35FVLgEL1CuDugZw9qN
kZBoghhq/8toXL927/4Da9Fr5G1U91//0K3Z/+np8bXgf/mP69geHb2Xnt8vVyGuV5YaIWP7Wd58
VUEOoamsUCcs+nhgEx2LT1r870F9LxekTUwfAmFOieumbov9csFp8ZrC02psU9PVnJK8+gTugjrN
yGE/uZT+qqNnQy5fP55GcwP6eH+pmS0sL7GEBbecIa1SzrhuGXV8//EIvkCSjy4DDhfwKb7JgUVH
8f1lhJyjWNCOQcgvqK9LL6SCT5ugvQPxA2Q8xwc3VMWAolFv2aDivH6Xi6782iENukOoK//+8Q39
ZoSZu3AMQOgye5yjidMRnaqg535SkB4IhnuQ/itKGU9RD3nxf3EtUOQA/uhVQ915/+xRmRWwfke6
CzLwrupm7O9rD30kLSAoPmuM/2auAs6WWk+dnq17DDMYk5aWGYXsFYRU+1S0QXgvXVRDKRNVFy4e
1dfZ4jansammNTUzKNSNCas7KS1SCDC+6wKoRg+TNh3OUpXPO6cO1Sd93d/MOXTTtOa7ZlVA93g/
IDMvehH0aVdYXqLuZkcNbbHqM7TX764CVQKguiNBmh1jv80yAV/qo5flNRJSMJLU95kn0/yTEdc3
ezSzmUFEM2mb0ASOwWwJBAEQ0gA4pLWonYYinaRgmv+gddGe2MVsIA5Af32rfcM+ARv8blWB7QaT
zCGCuSX0LP8lTlgIU0L+gFdhtjEicamSMMwjs/B2A0S/KzeN8EiNBiRBeulT5IqCtjvQTRLdqpdj
9Ty45FofT/bfjDqzDnASAF8fHLz9/pYoIiGiliFy6mN2jZwdVsZ15xf3H1/lN7Mc2WLPgckF1ILA
8v4qRmyPpROkxH2quYexQN1Ip1AOUprSXXbom4d/fHzF3z2Xb2lKGQ8n2AbeXzFsqLxXFMpWUdum
CGh10XpwXHfz96+i2WBA4YBHO9pg7tcXOloJ0ulRgH9XJs3tf1N3HsuRY9mW/ZW2niMNWgx6AuGC
pFMG5QTGUNAaF+rreyHy2eughxu9o2ZvUGZZKQIO4OKKc/Zem8hPGJXsmTb/wVUcLsCXwcxvrwqz
34bNUhDjNlFEpXBZD7dKlSeB3SzNGcHviSkWfPTqf8CyhNry6CuXVHbmdcHKorKn2CpUhLyQuF8f
p4/19zeEbhFqCmszEqvjSc8q2UvCpTBcEJ+hj/Ew9Mtwqc586R+Fd79WZQexG7jNVQ+DuOzjY5MR
Kxc9/Q+36EzBPInQPlGyQAs5hbTqQzwniZdr9u0QO2cmzBOPEsoOkjbuDcvg8VRmG23eSDXsd3pp
wG0oSm8E9QvcRez9Px8b62J0NJ0xJcuocg34J8qxApT8cpqiLOXukAKBoaTmO1oJLjMSrlSC8ejg
PH9+xRNflsNagIWBHQ+rwpHGx3Aqm9BvcIsaqEEANeQld1qqnLmvU48Q0a2NBno1wR7vc1STapE6
roFekHN2VajHG0E75XoUQjvzEZ8aJ4bMpKTDM7fx6X4cJ5FejIM5gipANAMcHETyvpDFuF0zwK7o
COMKk7L8SwvmfgM+Rz5z+VN3arDurbI4BuqxYK+qwIyZvbpmAJJJbkl6fgBg0AMipGP2+as7NVgM
+vf4ElFbIur/eKcloEXFwfXowr0B3Vjez1TI/axdfpqgbO1IZGcu+OdYwVTusLponNZlmcPDh5lL
0DVN7KHS3TEsAO1koQpytjGCz2/r1FVWk8+6P7ERvWkfrzJlekfUeanT3sNAY1GQ2lQ5vIzPr/Ln
e+I8ZRrUb5iHZfR1H68CpK9ckAboaC4a8wFqnPNNIC37nofLsj1zqfXP+vhVWwjfcQeRmUKmqbXe
8W8zPp3YllvlBMPe0JLR09i1IG9WWzSfFqZxg/JJTNi9RgAghTFoXWDwlwR8NaMMykYfkrcFliZa
KpLKyInvcLp6hjP1PxPswAT2jY3VeSmiUNUFBlS8ZkRCA0+k+D9sKqdNDjNRrOgV+mGk8pNKzXec
ozkMvlgeahfloT4BAlaNL5j1dIIhSgGUrkz0grAO2OxfKQj19BZM+QaKcPpc2aO55hvzq/m9qjle
0pXWv1BtYEuPtr7ssOaG6mssLWJtJCTGlWNJYPRis4kuQuLPMp9hDdlxdDqJHPlINyJPaNSifbo/
+jn1+IkRpayZWmTNsVFE///x+ee41hIysjWqdIZ6KET9Zs9KuD/zlv98yWvEDLsODEtM30fLelbH
VWfhfXHTIZsvU00td3YNp6YB4HVuQJ24FAk9Jo5+Z/0Uj8YTUgi5rYwEMOxU5JCtMrOBpG9EfjHM
uXFmgTixzbXQZRls5fnoOT0erRBlrsYVeErDxa5pfQPRqiSAm2rntsVUU7jszYbOo7UbekorI/RJ
bXX+TnUOseOUpXcN1Kkzj/rXzvrog+JJwhcwWCI1Ykg/vlCKg3pfscV1617NL0B7dIA0tMTYSalT
Wq5Mr/zQGIw2moCpZXsj1LBr/BrwJREW9ajNE8OaYGaBgvRyKw7vmslGDfD5iPhzfuZ96ySzrn5d
g1LNx19Z2WqF/IEdS9gU6teuUbB01JLxk0O/+mOcFfM6itM1Wey/a0e3/z6E36slJ+Y1WBDUfQyI
EsANjt6WFdPriCvyGOrK0K6KVOgYuhJlt/SZdAb0cOr+0CXTVLOIhMIk+vH+MgXnOBojcmxiDrLy
WsB3rOkOVfIPmG2AyKtzhuJTN2db6PhtPNgYfY8GvhYW2OqjtVwixmZHs1l9yvmbiEuh354Z96eu
RbkJnz2bCbwWRw+yLEXFJqxjm67UYq+MCHqMUauvcKKK/+RSDGWiEynO8a19fJA2q91C54bvuYfx
g8SD0ZFzcusRg/z96FjHInwOvh9imz9eaVyKOZ0HzlH0PLRNxbraoxqz003F4fQcqeDUtPtvHiR+
+XVq/HixGBergb3acEerJksT6POGA7P59fNbOnGV1VJG8qRNcUc7PugoUaEMSsf0hHu6uMkoz+9o
/0D8+g8uw304hrl6KI+t0I48pp00MhyAcq5IMVW7wt8q7/7+KuxK2JQQoolW+uiQw0RGBUzW+KT6
bribHHX2o8ZRz3y468RzNH3SHMb+x9REXJB2NH0ao1wBQkX9ykmeRVEvfoaKuFUSgJ4SpZTPb+nE
d8QspK0rL7p0UDgfR0G6iBlOLhdjgdFelMqyN44cg1yO1b+vbFFK5fCO/YMwb/s4m3rCXAqK3DRc
S45s+pAToT+03c4cd088PaKQMJlQcFLXL+njDRkdzTFSn6mxQKsmnqYV+6mY9AfEOIUXaaN6plh6
5H1bT778D6vmOvK4vxUh9Pv2EdaJNfO0qDPVZQixuMzUZxxD/YVEQfpuqZXle5ItyoMCadd0h0gM
u5Hft/38PZ66bYgclBIIFMTVdTQ0F81ErMYWz22Setk12CQDK5VUGJ/wqeawH898Cqeux1QFfYDP
AdDJ0bgp+EYIf+auo1Yu9y126o0zxvFjD/fPZcKW7j6/vxPjlI4I/lyyNh10NUeTcDtMFMN/1Yml
Tmxs4Sg+8kIzoNT28h9cieqZSqkELpSmfnyfCX5AcKsTW2VY1d4IWcVDJl5e5mIY/7p0YVFts6hp
MVR5mkdjNXIqSYmwyVBm1m/p8VpPEhTgA/Kyc12a9fUfzSksXHBY6C2xzT6e7I1YBYcfcqVWHbJb
UoIfbEua/VxvadLElln4g9yau3Fgf/b54zyxAFDiosaFx5oBerzxbvtpzGiuGC6gaPuRZ0A7myTt
M8PjxHDU1yYXv5yNB3/18aVR0nBsPG9MY9aUu7a0vFh4K9HExD+6cPz7CZr6BZMlBQQcYMc1jEZb
OJipzJlmlNasBY7sGXEWeXMqj0FNNeXMMDn1COm0rJ1EWl608z7eXL4s2PJN3XCztpnu88jKtyPC
3zNf9KmrWCxe9DEtqmnHixubrbxWS8Z9vsSPUE1EMKZnzwYnL4JpA08s7TvssR9vBVlK1TUh59Aq
j+eDWQvjGhm1Enw+5k5NFlT9qa5yN1Dcjra+qEwbRcIj7s6cZrfE2OkXU6OnPqJn6T8Y3tRCfkET
6Oiu8a6/z/6x3pvszdjQ40dBghJNzlUqgNl8fkPrDz7+fNnFU9uhG0eN9Wi2bSHXsq9lBExJlezw
6xCc1lnVBlH2sh+bCu24VF8h3mEQYsU5s7acepzs3tgesG4xfxzdY5QocyTkgU+4yOSnvO6i90Q4
6k2JEuPMoezPS+GsJ7Ts11QPrO/ozcmpiBLYJWwXB+iynZQMD3EFhI6UiujMXf05JXIp2u8oXYx1
/l1/ym9ln7HBSZAYCxVraWhib4Rp7YmmMd4Jb7F6d1iL5Xbpri3Dzedv88SVObewIWYCYZAqR99z
2yyLKWFXc6HphNuMQ/BDVhn2I2dQO3aBqiaoq6zEX2aVLs7n1/7zAXMgZANGm4YuOj2ij3ftQJnC
OUexBSQ48i8OZrs+S6P9TMDHmUv9+a07Mv1FeGzsYZEZH33rkJ5bo9IpaVmSsG4z8mD3YT/8/frC
4YKWE51STtbG8bRFkbVOp5wb0ueInInZkIA0gbD//LGduBfQkrRK2RTwrf+qwvw2WGwo7EzMbMfV
XOp3ZgPSW+sLOfj8KideDkOfWYS+O8f24yYKcnnklrWNTalAYYdZjXT7uY28rtPP4RXXBfHjjEJK
KbQX2jXWWpA4mlFmdETFSJ3czRWjfEdXRRUy7sU7Us35BmFevkFcqvz1QsZFaUqymNGoYXL+OPjC
yHLyCNcySKgwekOAidQXqN3Xz5/iiXfFNgNJCviHFZpxNF0ps6QnmBQZERyjN90y6yQfFfPfjwiu
wpTM8Ykz3/FV6srMpLTnKm2ZhgGvDQlDkS9nrnJqRFC35Gi2dlbpzXx8Yh2PJ856VQN1TvwNZctl
1X4tHjSO8czUe6Jsx2zIQZDocYp3pnM09450zaDUMcYbq2pKN6nkMiBqUnQuZQRlP7ECvCajbgad
IhGJNarFd46q6AubSQcRLMU5GkljJCOnVP3RmPUzlJFT7xXBlMn6R5HeWVPRf5+wWzKE9In9squN
otjplSXzS5Jzs9afO0meAt8DBR/apTzMj1eJ2jBMHCT/bmRF5rNmWeUFvvq28nDCFB4LZHLmFZ+4
LXKmqZSuF10pOB8vONu9E9UNr7gm8ekw5gT3xUZ6Dth56ipshtaCAqc2ODsfr6JKPTbIxMRHbRXa
Iz/jRYTi3Jd3ohi9TsQA0OltU8M6RsFNDJnZ6NcuRlXrhyK1zb25lPVD1/Zl5lpJVD5jakPtWZTV
ISMp5ztRUKQSoWnsDoYVF/vPp4ITnw+VhlUpRu2JEu/RkJnxZ2c6K6Ebcbi81wsr2Vb45x7w1atn
FvUTl2LxoXa3Tgd4xI9eI7y4SG5VtB0pWQE3RdrlV+YMTmlcwvbMh3DqUiu80QJ4Kq9o44/vUqus
8t8WXFPZzVcbjPZ2TsPGH4Ycmf/nT/DE52Cs+3SKgWzKKHN8vJYYpTlECEN1Aw74rlmm9DqWLMdP
BlPadHNyrkF7YpzSM6XQypy3HguP3pgDyYjNC2aKsIHJnVZJsjNh05yZ646fIM8M1gztUgCdbIO0
o7sae6PprZarzIJGUNPHpg8TPPmC6/BvNYSA32HbrGocCISyejwEzZm2XwfhgqzBjDCYTE4D0jnq
M6/pCAbC4OYylIJXio5Cx9k6mryRbi5DNnAZm0RsozC2mUhdjeDUZdI8saLayZonxxL6RKpsHD18
XGSiFsEwFuo5hNmfT5ffwhJPVR4wpX5cQVHzeVhki+YtrsgK8qWONnro7S1O2f4vJ89VI8fzpYqC
KsNk+vw4PEez7LMiQZFhF3V6AfOpu+zU/Fwr/3hQrleh10Cj9VeHXT/aURCU2RQJn77bdOb0phhz
99zo5cvnX9qJizAkTR2pKXtMRubHW5kbQfRDJxN341ilH2dq5+kGhr6/vMo6PhgeCqdvCk/m0fJm
1mOP55cHlml2E2CIIbWydM6hBPmD+LW/7y8pCSqIEDROVky+9Hc/3o3aDcVIU1tz4ZYa3yoUjYSi
WfnbAjMbh75q1T/BtU2PWR067wAYmnd8tGS1IdoDMUmKg05ovFIQx9NU1nzLhGc0O3nMrYuhklvr
yyjSKvNM4pDbbUKe7j6CpBHBBan7W6FAD1rRgVq9Zw9cXpVlWtCeJ4Ty25xn0hKQcigRwV5ppCAs
JPN5JZ9KR3FMVrsAt7Yl/Bby0FVs4Bx2GzPuX7U2ZJ9X5JOIdvU41ESswlzYkZ4kvXfCyTN3GIpU
9yaVaKlNKUOYiEnlmudoZxPhZ5J/Y6nRzeSI7BrS5/w06ABTvN6ojJuYD7fb5BnxN2RLtUvtKjK4
t72s501IbFhRPFe9iB/sOalnzzGX5FC0jfZFtnvlvR5V8LgWLACsO7lSFNuJrUsY2MbUH9gQZG+j
3TfTJiJ2Xtm0zqQ4h4aMsnIXJ2qV7tMszrE5sLOLtqGd6vj57AkXfqary+JKSl0WPojzEkcLEd3D
VkVuFT3GzUiScGvWAMwgi+SXxUQjH7NXUkA9akSVurUEx9Mz4Qy913KtgPsZm8HL4tDB5liWzhfd
mMxuH3fV8i0Gd88G2pkEnlVTae+MOM9udWgduduFU/HCtgVb8Ji28LJXSo3p9lltNZ6RtCNsEztv
Dqqk6U9qhZfanfAxPsn8NeO8H8wdXkwy2ZzJbsRm6VMIfYMTMv1DYiZ8liyXjI3BggzbLatx7HA6
AT3EhKOaX8O0VJ+IA2+rXQQtOoZMVU1Yoi2j+V5GbbyGCZJp6kHy0qAgZfIUqARWPVvNPIQ7S6nj
e2sQ9i0uP22fzsIhp0dvL+R5aD0N2Zw7osXGfBiaT5TwO9NFgpoVLg6zsfXCRUtpASXN2HgapLEK
y5xSTNuOysZ3QpmyxK+LcWKw2za553bRSl9Z27KXTA6d2kvhJAlCQ51ywn8cj/etMSw1GWzsON3O
ahpsZrYSEdyorOUxTr+ZDGxrsJ4IA0oVd+G//zYMU15sl9CerkrHbju36R0SXeU6D3G26SmvO21J
0C0JwvneT7n1dexR9gQphId2o9Vp/DxRbCj9kOihW4i9ug3Tumq5Lzz7FFCrZc0HntNaxAHtiuWq
tTHS3qCjgG/eJga2YAduzAaWRt8HVW+icNCb0javUtVOxxujazXti5GD8/FAMkZ8DE3eR16pp4Xm
5zjlW1JrM6u8QyfRvcZri2qLdSJR0eMYsPfwBMvFgSSPcYCx3mYvrQ6N1I0w8ixe2STzMyg3svHc
MoM199YsEgHNTjJVVyWxZeOuRnlY0q3rhlec7TF0QQtyr9f35UCaqFHHxIhNQ/siQMDcR4pRAcXn
WexLLbUTRH2kKlwAb1IXv1ciy3SLOtdHV9bZPqPXySc2X5g9RlJVo8R2VQBHiCgAaQ14JuVC2aWJ
KK+qpgX2MJDZ8DQsuf5WkA/2wPzfvdV9QbfE1hpjh76vXuVLdf1aD3PnbDTJhOKrxWCmOVa1WetF
ztjf4BY3DG+SMXy6SEf5hwbGjqc4yaJbPFKEQMy9ugDppEWdU/cmB82Vxtb4mTtwUnUrf1cSPbrN
wsYgN7uQq3kbTjnPBJQY6egzxwPAV2GsT36zgN31CmcNh/yV6dwXjQrsNie+y8OZXUJeSGZn9HvE
vtGusIDQRMHU10LdUxfNo9RbnHL8MrfhcIcHNsN0Ere2/tTow2y7qdErbyEO2jfITf1wAV1r0t5N
k1g2eT+EGq1OsLLhgVxrafTGslVfJWUY8DurCRASFJ+ZEXSzkd1ST2NsAr7okk1mSOaaOoG5222c
vLtLrDglJs3OhL1VO043LlQUh/A8JZ2vW2cZFgIQ2I56kJSaFVdQ6tdSEhJCt1gybBRENMaFGYvh
BxKupSGiXRsfsnlCrfEsSgDV+6Zv9cei8Ou6Bd+HCfEnmZg12YCxsVxk2TAubumE2DXWRpMa8Gl0
WC05z5durUicZ51QthNv0JQ1fxl5mteUqr03VhKVX8qN/EY+d6P7qTTbX6UY5T73N+U/aj1Ue0gr
k0qyG8XuhVlGR9mbVMP8LjlV/JgbfMfuqNmEZ0d8UNTC8zwBu7jUKQO4yBMzQHps3S8JXXNLQHT0
keSHF5okZ0RPyTa/XY/S2QnIaKm/JqOoxBbnu1H6Jkm1CC8KkezBuo3xRmuKjuKsHg+UZkETgAqR
nGJyiX7Itnifk7teScYlYAlrAfLYs7EDs+Y82HJWRLxIc5Jcmf6TQW4lU0agM+Xd1VOiVF6ciVr3
2BRIfPsEhA4eYS7wiqZ6IFZoaQThmGns3C3hMOmenDXNtcin9lqs9lZPJzs9kNHBO15TdeYtA32Z
vLJkgf+maHEcejpV/OF6nlD5Hbopq8KbJVTGaXF7EVo/9dyQpI2Yalu+ATdBMEuHxUR/m3Kzz7cM
a6u/kYWeMHcojNKDasapigoe4+59onfMfYlpinkTJ6FuvpCROc2BLiTRbNU2R1NFJpmRHqRcnZV7
xxkNdStBPFf3HHkqsY8XK4ezFSejsQnTLiLN28nH97buR3Ezp0K7r5cwDGfgHrGOo5xAb2U1fDJU
OREb5atIBu3n51vVP44RynpEQytAE5/j2nHbi1itjul8xsdAsFIQq4UBDjACv26O0e3nl1pPR0e7
1bW5sh5aEP6jyP+4W5U0Bd2IRsyrhcrURftl+marMdb1nkDDljCziyTq1H1Xk+XZkVgYfH79k7eK
aIEC3yqEPNYQjJkcYxftOMYki7NpekN7hCg4AclqmzNtjz+OGTxVuvEc6VffIhvaj7caZyWETRtZ
chXSAJYUfd42dT/9ZYmC7b9NtUnG/EN7BbHbx6tIplyCoGPlUjsSr1OL3ZcQeo9oSm7OHH1PvDv0
nGu9ABkT3YajaggpEvnSY+V380yXV6Iq4lgDQjMJnqZ2zUSWbNKljg+CBJiL0Qjtb5+/u1MP9Fcz
B8mDSgHo6PrwGKySLRyScjtstpiG62A0aKN+fpVTIwTbC1ULrENIkI7O97DIF05So+5KbQV0bZK6
QLfYWMxj6Pz1CKE4TzODDgRSqj+OiG2vi6wtbaQdCfGQC12Bg9kZ9o/Pb+jPx7ZeBV8DKxvVJeXo
5K5YCjsYKk6umqCrVgfQGORX9Gce2591EQJOUHfrqGIw4VJE/zgQkwQKhxVxGYkYgRvO31YAY6bY
sBw4A1CT2r6eukmw0xima7MgOr2aswz8HGKTvd0NA4VmsrAsyTkHcF0/gY9zDp18okfQ7KDKoJD8
8ZdBe+n0ig20qy+m/B4NhrSRWYA3AvyEb+NRg4gn4nNCkFOPXUEetEqFqNQehyuEDuE4K8eKmU4p
va6o2MRPsXZmPjt5FTx3tOTo9ZvHjayJDKOemVN3RVnYm64Yn2V5Otew+LPEgDd1TSyg2kpV214/
md96cixoiR2ZrA/o9x0wT4p4KatOdmHzW3dVoUz/3tRf+eP//8zvN/WP8gHX+I/+8F7/D3DA09H8
7eP9wwLvJu3/+vI+JvnvJvhf/82/LnhN/wfRJUpcSlcqUW0Gk9N/ueC1f1grUf8gy8HYDDT/v13w
qvrP2uokbQDX1tpZpRL1Xy54VfmHP4d/uHp0cLQgIP/FIMD9f/vvFwQ4AELB//v/v0uuf7XTf/vQ
6Oyz4WWmQeb4q0l89KGhVc5UmyqPmwOtJdqYq3LEX8gh/RlCnWg6l11da0Wekma9UntGpAPpdMHb
mKaDBmHISEUtWsO4//UQ/2o8/U8bKRjtPhspOyog7+38+zj59V/8O0545SzSGHtoZ1IXVNdmwr/j
RDH/UdgxoG5yftEK1g0YEVl9/H/+t27/w4haJaM2/wI9D37Af40T3SDYcW3AYj2lyMI8+lfjBCHc
xykZQy5tP9rGtB64EnD8jzNKVaVs7RyHFGlbegtJ323yhzhc+l1X5eQuq3lJlDoseZuodVkNrwfO
3wjCSTFI2T5urAqtIPsrYNRZ8Riqs7mxxkUPhEVEujRSpwqRJm0mUMcBQB7tUGtqv6sN812zk/TW
WjcoJjoizD4VJ+7cfJ1H4/tgbQtBeDV17aCqbXEZVeFyi4imubA5wK4+x/gSDpQU1An9UGphk3OB
eC26hbc2eVrPVn9Jw31fk0INGOvWkJy3dCYNqK6XKzLzriRlgkai9tI2NqU6CIUibWBZa4fJlDQI
zk0Lla5cIM/YobXJ87DYxnKX3U9mJAM3d1L7SxRXTSBD1QuaQrafpsEOd+hadMUn/W4AbmMmmuqb
ANK/1EBdOJlV0heUDknhkWBferoaDc9ZN9VuTurt6CbshHa2aG1ux4pyWA9CXvY11NQvgn9jfZwc
TYLJYOkScm/IQTktBFoXpFBcJlKs+I0ZKjGpIX0Cu8WMwIQnoCiizsBMBXmlAno4bEurkgL8GAQ/
Z1O0kRA6UfxLSSp0zcHKHvRo0AHnV4voAmEX6gWkpMgJJG40JYUpka44/XRE8eYFifdLkgQhzhcX
xRmFNKuNKI4I+AyJW9PT8mZhqc/DPIl9Gs/FvmwJZZfD8hvezh9VvhwIzzCDvNLnn3nuoPYDmkua
QZo2h3FZLpX6jrynVOkLf8qM1Ktw9nBmBbgZCpFiZozF/DIrdEAmBMLvkpAvFYNSO6goL0o6bbs0
9BbsWX+Yo6rcd4PxrWnqrSRJrwRO7HGFf62yCIn+sgXyuyuU4r51LG4gJ/a3iWbzlgQF5UcXYy5r
q6W9AFleeKQj6f7UyxN6a8VXibILzGa4VFObQ6tSOLcgPH1gm5Rk22AOd7DpxFVUa8XWRqLnQ8D5
ynFst5Sa/E7VWU+8NG45eCH6STbJgLYYDQupyEsJejoX6vw0q4I/TpMzaeOoZX6VA42FWdrcwRUl
FXis7S9srYq7aRamVw6G7SrDKO1wzg3XTPMkQxiqFlCkij0CCeZLeN4WVGaIl626n8YqonaSyEGe
5tNj20TZWkJKrkSdW0HbyOGedMlov6YovFCP1Q5YAaUYkHc9eHJfPwICfLWE07tT3ZmRR9pZ6IrB
JHFdNiWvyUBm6+kLzqwKX2ijbJ1UA1OvW4lXGNXjsLQNzK0o2guVhi5QxtwDEdrihVojr5qB/oWY
qL61/K4wnWMqPGtxDkK97VWgUwEhx0i7Wk4j6BW8hHKTr+aVeQgTALiFIY1XQN3lXS6M8iqLHfMV
I8KDFFPqouL7kMTlhVRrFNTpH6E0KW3mjyG+H3ND9qlll3vDMG+q0tlCo42prVN/yiD09YdFixNf
myzz0hZjcyiASiTOQ9UWDgErJrimMHJNPftpLKnqqtJY+tmgyhvDjqqbsJGvhDyaW5o1015bLOs+
QbaHJQFQcs3czxjUo8DICuvQULB3E5N5NpI8EmaCcaTOPdg7s1IPjgIkyy63eVIxQ5jD3i61Q9jz
vXXjN/aSmketYjOP8PILgQfSo5QD3I9knPoulnQB67UNFmhZQURJ2psAZIC/N2AOKj8aGyg1t3Mx
zG3hUXGMfHhq9SPBr40rd+Z9URfJnVMuBnCWLL+ogRduJlOrvhv0Y2CAZ+OtUSQkKQxl/cWQ2yAp
Jz/JzMRj/+pJonia9XJxW4CSmWFclEMeLKXyOitysW9s6xJLCFWnijgb+j3OfqL7SvnaTL7EtF5C
Al/lft8YxcWEaBEbqB2oo0x2fEaYuUe+7eyrg/U4lSV/PL2CgD0Z7yAjsKASXczzL0kwHBMvy/Jw
pxuL6Wnz905Jx60s6mLLRzft8MQ+D4NQWR2wM460LJ8NB+m4VlH0G8ZuZBA7w23aFu9GJKLNXPU1
qTd9EnBA99phnC5icP40qwry1uvCpYV2Pc/KjnwU6RZe+XwbNknm1Up5AwHygaDby0yp+GFy5ltd
ciuF9euoTUlQE4EUmGqTvBjUoJlwC26S2QcCb+2pFomvqmDwaF0/3JhQ89wYLCyMw2A1+17D+9G2
86gtB0Ch09MQNf0uz5e9PabZ1ojBoBRCFn6s1oJaKay7XCaW9Wq2ac+kJUh2N7ZrZUvCK3jZhn5T
zRIcpdUuZieKAKR+GbpZdaW+fii61r4gon4BdMK6GbUT4c5t0m0rgSWTov3o52l5V3Zl4CgG2cFa
uS2qLt9RqJcv+nnRv/TK9UBOpb9SDUiVWXoS3lM5qKi/XHXp6wJH3AdtbVluWvX3Wi8ZuxBOu0/W
wjN4pthnEJJt38jOrcjmhOmhr/esEfqOOKLZqyLV2UByS6B7ppW5NUGbN0Tby6CjpQjAHIBLtmaF
vxjiQLuhvEFO8KilyVYz+6DRO9slXL5wq/jGiYrvrWr5TZezbsTht5xn4Qq7f82jmn835QwIqiKE
BJOEL400jPd07pZDmMqGZxazsl2ceLrqCRtx5cFs3uKKaHYX7m8YYANdkiBluvEXO9kVS6R58Viv
LHBGE6j6DdP689j0GzIQtnMiXVJ+vpqyl4ii+ZS+EJhwbRr5TTNTOZmqrUHihNvG2r25noO156ma
H8rUuIuyrw6dQc3JyZBy3uio+Up2ALHtW9o+q8SLKlhch84HpH2jC23XFIMPI3ZkJEx2IM9AKDKt
vx/DSb5oStOPFJp8idXuzTR6Jipz8BPZvG8IwdjFxHe6dqvdVsRM0o4OoInKQT8MXUD+qzY6m8rM
iR18mRtjI2Sn3Y5F+Q4G7wYItI9c/4F0lxf4vReGLq67Xr/BLn/bM2CWEaJg3zoAJrWlCzoQ9wEk
SKJQZGMvsW31SnIt/HAIHcBySnSdx9FuqdXa72iDyPZQe3lRvtkZfvM4sd+kbFQpfDJc7J7lYQBh
T5erqCc3k61iw0pGXmTWhSuwyNinjanuxqzcZqX8CiG29JAILF44hbeNJSU73SwVXwBQXaWDDyLn
VWbyLAJLS5r7uuXPglYffUuk9i2OhzRQ1ZwVu82MS0NU5dYRPWEH5QwCvA03SRsfIAn9iB3rgPyQ
wQULVGva73PsHGbITc4U+04fb7KeLVij6YGWtJ2nrT/LatoXNmz8GbKHCM9PbHZM0hTPL7kChTxL
h+KFgVa4uVQ/59l4LWzzWynkh4JjzDUAwx/szuqLiv7Ni9Zqd4Xc86sI9sUK5ZrSg14od/bQMZTU
IbzBB3nfxMq9CMtty2TQVWsfGVYDZP9yO3OhHQlc1TsW0PQBpey0T9IfwMg9lSIK3v/ysKBe2LQ5
pFW9m99kPS4O9pCpblvXzk2RZxAGl6K555u6tYv8O92nAJa55FZSQbdrzqYA2Z6UuwPOOb8ltuxK
C7vRFZTgg4bwr6qDR+rmuvXQS3Ysg4We50c7qa2vlM1tD6d5RrBEGvtRxALfzFbGm7J7n24Mk3nV
kKs6Iu9FjJe77KdKUD1wXyrTvEHPACEyi9hiRPF+qNT6qqoy9ZqTkoBJm72iaLunlJS8hm18ZbHS
9/XgBDEwsAczzpvLQunqDSty6+kZv1GptNirRqG/a1Wt7orRlFwrJOatsiWmXtQpTIcRjRsrHZvL
iHODRK8amLGiF5eqkw+XAF/TQLGqghOUIS7ggrUPU7x0NzT7TbqvVvFFmoGBkuZQ0AAreBylFTl7
VsvmUm6daJNQbnSRG9NAzaNEBE7mvNlEsW96YhK9jjl9u4x65aELQcsDP9mFhw+N1anIos2T3G10
9V2pR+f7zPcx4B5J7+n1yUHapCl8z152Rzl+je1M20hmpOxxXZcXRSUWBXWqaPfsrZVHHXaCL0jr
YpA67Tc1HJpN1s2XsDnbtWWtOI+tYB0eHDzSutxbF4SFxD4G/TmwqYu4FlwCT/CrnkC5G5U3NoZ1
M8VMSeqoWLvM6vQdRKzCHWollHaAoEJv7OfncZ4UP0LnlfNUc3GTOvW8i7LpNV6KvCRbxqacWxKb
czBmM7xps0wl3MOatzMzZdDX0nJAXOz4ylJTN+8W7Q2+s7oRZj9e0DbtmGt0ZuK8UWWYUhAzJAR0
KvQYv19gXouyay46Ys4vnIFTsdotj5aSyc8jACfP6MT4tLDdfprmSCFpRrRA041iq9hlsbMi8n6r
OMnv5QlFBJKHRr5EtNL5SllOQWuF3SGfw8yfSDa6weE7r+Oo/TkgyvAaJ1MPrdZvE6W8n5znvIzB
+vfFk2VV1bsSF2GQWY3ESh6qO1XKCUQom29QN/T/y915LMetZen6VfoFUAGPjSmAtGTSpBEpTRCi
DLz3ePr+oKquFpO6ZKjurAcnok4dKZAANpb9zWaAolCiBeFjdRSE5caSR+02ngzU0xtFf0DL4zOm
gcal6JXaHecc5Vy+s6dJLWlsDDwd/QDwhx+WtROYknFIwuocg+lw6kE3drCiM05r9rnFgwd3nNGb
6rjZm2mXsoahlEfdV9yoyxc5JvanRCmTxw4IylpGOtgr9egB45GfSCJQ2iHTf1tYxnigOx8fqh7F
4LbLn3sDDWd8BsLbsk9aL1cx7K7TYLixZPJ2PPhxv8oQz40AdcQX1v4zWKdYJs9S6zdSOWzIIHPI
8ln0qn43KLX/LBhIbxHeN1dR7xtruyDlyINlbS0aQ9eyQsUZTBscmYBSq3Avfm+2+x664w65X/NR
C+xpmyuFv7ElJvcANmbjWa3s6RG6l3qkUDNeNIEp1CijAU4RqA33FTGdSBTq37HJck0t63eBVlar
yvezx8z8FlbbICofqlb5hvmHl1U7tTqGResKc6u1+ctETt9ncxe6NnatW9tqqrVtVTZl5xBLt3YF
/zVVUUII2Mx/0nRSrYSM8DdO5MggoZa2meiDWwnxeR3J8iNAleCZBx/fjJqV/MB/ZHRxQTY2IrHT
c2pMBNZYBVQgz2d1cROQUh84RqbYz9Bq6FsGtfo89lG+m3wt/lLrwBDmxZTUBUI11q5kZcV26hQv
KdCq7oH1fC/smIPQAuBEOnxQQDDV3dTJKyksrNrxBSTHz5nGAl83g/amDTEdW5kCsMCmrRs9cXX4
3MeRopa+rq+DZ10PJFBQRtp9BjiT5U6Iz+YxN3NEFbnHTVpQNjJbnZLbSdMHa2XklXIPaU7eRVpW
pc4kMGygOQ+VgzqW2pOJpc7dmKoj1YOiI8Gbpjpmjjma2qduzIfZ07hkuEIg6A4JjfSTVCr6jg3O
fMyahs5UYaW9qzVR2N4YVv55EWAnooInfNDRD/3hd+HopZTEJDF8IJAhwYnNwTTLumFVCyBM7RD8
rKpQIIcj1BcjtRDSG31pnVQBLXQFx9qoJM2blNmiWShomWIbQJdVtPswkCw0fqwJj1oTlxSc+MDN
vwT2/JD5lXrBdabb4yrd3Kg1TsIjrRXGTZVtMSQzsJVg31EiSzzRVSvp3GxUX3w1wmLXd3bhyl0h
E+1zfL0ZBOxDyHkuEvvlIYALtTO6fj/GNEyxdJOH2rmuFVev1Mlp8GhvaUcQsvcfwRyUW53aCxxI
0bhdU9O547cDbqL2JjFvav1QZnLiRikZ0lcfuYudarTPummh3a2v4k6EXmdWO1Hnblwsx+C5AkEV
W8omswcXN0lXgFdq0Q+ndD1Owmo8w2C1Fs+2ExmJi2DsTVFpMSC+lBQzoLPpyWGerWokjuXxU5Ka
jyzcPTUb1tEkzjrmJVHl9+4wbof0R9KQ0HqQUmZkHo25Kc50hjgkGQHTiLwg15mD2wsD9bROixiN
9NV8A1zC3IPBxJM2jtdCDr4NQfhDU6bpVo+SLfyxwQXZWriTOvVOpKefmF4kTslg0YkRRmPLO21Q
Qso3SPLc5CyfHWxGboRmfBPNUtP1UYgfr8BtEIeMdGk9dXLCYxLOmhvn8g+cTGTXKqLsSAZeWeU0
sneopq01CEcySuYdKhPLUFfXFFH32RLwjDROXATJJ2wNFR0/Buo82RBftTLxIiCjTPdWmV2Hjphx
0azTFIVS9MFLH1M7Gu3AOIL7QuI/WGVD6DIJ+q6O1v0slINNGx/laFHriXaD5vq9GpndqaYNXHNI
vxa1DhuIM4kDIOgmY7pb7A7bXgSOjh5PlOaxG2k/mu5RUhFDHcqAGgY3EQjsq1QrVkzgT/i5rbDm
IAMZN6MdfLHEtoo6d656ByO384wNQNeLG2XwHRvXmASRrNoqb2bRx54RiotfGscKmrxT1xFlh3QP
eWeDbP1XIBOHIOauW3WkHTBX+jR+MXF+pXZYA0MkwWd3sX9bh+GId52/H9L6SLV6l+gMiovUjFe5
Lz4jED/AtFzienDscf8CgwEtrvTVHczP0CmE74GKaV0VMXegr5scuCBMbBCPuCwrTlFX+o7M/yn2
S9dn+uj1Y3OLS+lxnL0gVXeIVjr0iV4hI3ZOk2cD1KFuNEaU0CNd40RmKyCXe8Y17IJrixBUsweT
8mTbBu0eUbGc4SFkiLYETC/FxOzenUSxHSxMnuVsO2kPTB8p/YdxXRZkFH8IwQXkuZPzaJiDtXug
xW5jIpfcNpbppkM+buupdLB+YYo1WobLAPBhEOm6SVq+N8Ny2x6tKOYQQG6rXY9IARP346zJG7OS
cEn/OuDBtPJrn4Ruf7eKdKOxPAOC8aOsfYb2+twe5FyVH+tm6j0rLAmvVZ+4I0rpn+xM1b1CV6Nt
6Xc551kHjVpMX1O149MJOeGFdDAzgh6QYkza2NMHK6BGjtxhbFZV3mTrn+v6kyLQGbXte9D7bhUt
hoN66fZdsp5Tr1ZQl9JPfnRrR7gt9RjqDLrvmSVGloo3VE+l8kNEylcKdGDTSlWvpEZAUtX8XWCM
N0Va8dFX3Xwz9rpn+fIDEu2H2GDsSqB/wUzyni5klw3DUzPWt/L0ZKvNMa9s8iVOGquhoSxoNDyR
MDIIaVUA3rNwCRs3hQ4UdS1Jd5QuknqIpJK9xujWcneDuQToutmbY2xy0JYzstspyXcSHh45iog3
NX9uNPttFkzrAheK+lZnSkUJpO+FnW/89MLUwUn8SzXc9SbxxJpPitox52/Xkb3pmYqWYEcxnqFj
ZEQtW66fiQMLFSfsbuLqiUCEAxP9Yc9SA8Moqz5G1KOjPngo47uQKh9M4yK6xlXUz8b0kjQXli20
ejSDZAMkLCj8xpsayw4LCw7x3Mjo75eKqzDtkJdSoc3vWomJW7fo2BHR6CafALMorijSm1nuLKeM
7PHc6JPmdQHYIZVdjZuq4oxyqL7OR/WoW910qJqaLgTfFXduf+ijtc+SYqWr3X1Kg7e2ozrZ6yWb
BqoXTwqFclP4w7ksmzvwOru6ipbznPOywAfRMraNG1rFfIvPozdrgebFnbUNZZpQ1SfwTeIxniE+
mpg1l9wD3d1kBjeq0n3JDS0KmJZ11kHL2rMMin4rWmO6ZZilp49a2v4gATH7sKhj9LC7hfsrO3Gy
xPF2Evd+3I6boQGsPYNbMgm87DOe/SBA+S+bm8dBvlhSfpco2OkNiI02IOXvAYmZO9T7GeB2Jz1h
NmzS1FQViQPTKG/2g+e21adbCzQflTXbuv65BCuKepK1boriVlUf8NJa1eomwS922wyjvQbOMazA
wZ3DmURjazdyLN+X5aeh7plvZ+dEspymbz21TYWTy8p+iHWMHdiv5fOvkak6BftoCIatgRfamkF4
vEXEEQuwEH9bXR7NXdKWh0hGrKApvVAOjyVjXIYsAQ46uf2YYQdKJ2OM/F0KscUEUtbKrYWs2C7G
4gYGBSqvMqhFB08xxH/tOD0E/k2sGt027aeALsTHk7Mr6kfFtp7jKIh2DcbGnlJH9j266v4+shI3
5Cm4Bmp5B7vKdhi/3IfhutIydqWKeCn4a46hpvJGntPKM9ThmNdWvqolKT2OfihvSiu8wbMK1LSQ
vcBoVn2Q09Vh4uUVhb7r9XTXV92q1MF8lnrziUn2uW2xgMXWdv4kURI6LBRSd7T7cV0JqqWhXUH1
+CS69i6gij5PZm6Ru2MKUys74u38NRtQCVb728EU0WbW86cple6YLVwSI9lKxriFNv44x4HutXLH
CAtsk9ob+zkUjxp1XrfYhqQdJpYt4gIZDoJZheI/MCFXm1udaXCEMVNSDQeladWVoQ/9Su3HnyE1
tTPHot7ORfISgm1jNUDy6hMKrU6OvsbiqzVXjxa2w8wg+MLk6RAF+gXyyUFiHr+JNMoo8FdwzoZi
V6WYa2ajamMVC2a2LquTP0gFqkliTvcNXK6N3YTfUsFuL2R4oJAWA/k0i3CXz+zliyzAf23iAMZF
7ghU5RDL9+QguZUsbSLqDCwV0E0P92Yf75m5+esBnPKmr9AhBqeNBYmuwfSY0bqs+TNTAT+lG3ZR
UeGBnM7yJcgEDnaDedfLMqWOWdru0rL0oa/gMzMy5WT5Ct1i2cFVj6RdyEolSgp2V5mbKh9+gNSj
3jTjwoXwgdtyA0C9TpRqFUxGfZek2n0Uo4TATwudGk2qXVuX2T6oNEJQOXae34Fb1hrN2qLq+cUP
Z1y5AgVCde2HnoS48SgpJ77HhzpidsNgK6TUUpVVNQPCnnHhdXw5GZ/NlHqyHqaB1q2uboZUjr+b
tV7sRBXW+7kIqPT7TmekN6nrCIMoDyC0scK5LwLvGg67ajSanWQKfKPyLHExKVtqPUghahxjHD/b
raeNY+PmBfAHOWIa20V5taoD+XsyRk9SRoFXx/FG6QEhqNqApXctRR6WSc8BO6QHlf7DE0ynsN/T
8xVzpNjFXlLyBtFJB7C4LDCKXvayGMR2Y8enqavPk+V/TjtZWuv1bN9SJ5bIMLALj+oZCF+T063I
JqaKuDqLur6RAqneKZoZX4q5F7dNVxq7umPAjUI7I+dJflCX5fJcpveFqeabyG6L76C5u+2o1vKt
WgX2yzQ00hO6ruNzJOfzRi863MzRb/WsrPqioPFF7zPflWZ4j6bCUerVZUrLDxDFXJzGShuYhrLC
iDWKv7GqPfCy35NS80K7z1fgYiuXuTSVUJTYYBaoHzKK89kpYsKIngpgBOpgHoNIV73MKi+mTXED
uB+4ge73q2YU8zbI7encwhXYiiRrLqrUHDJFjr6wVam3YwCHTqnHQ2byDLGd3OBLW+6syDfcuI4P
sAvYF+FB42hlBkmsXLGY01ZZm2e7sJ0Ur9aGaFeEiBD6yPYxBjsUflrfD0P3FWZwugILQURrZviK
A+BzpyubxrPLem/Lt1Mgf20ZJ4SSspaa0Gu1fBlW8fWE+jyqYII1ZBps49TITbcpcLDeqmWk/VN2
4v800Gphsv5bWPQNIu8c/vivzdfsJfr6O9Rq+Tv/RFpJivYP9ILw69Y1UE2oVP0baiWBtQJwiiED
C2/+G7JZ/8Za8bdY9y/i5qD14CwvZOWm6BYYFv9JthbtNctihwlLy/grrJX6GiHKAsACYgy8F9i9
xuhSAAz8HbxZNqMywQh6VMeIkkqCQvQFD1rjUYMkGjmVEft5ea8rUWufrd5ufBdjR/sss+D5zufK
gQtkEe/nUmQL61GkT/gCAiGWytjepU2hPTHFV+WNVsm6Z4fRfFwcyjNXhqsV7qtasqRbVi9yjAFc
F106YOlfamUQ/WZWx6FdGwxlKmrzUAYLkaVB5daG4Njmcs8gxKdRHatKfKG3IA/1UQA/L7JKrXWY
ZrLAj/vZZDgD4qhhrwnxEYAzKrdAenx9Zdo47bgMAVn7T7hEx4y+7NSHywGzi9JVzAGthyZDcKkE
lABcQb81c4oi7qDi1U0+ZuS/CpaRpxdr3aIRA4mPNZc+0UxN7CPXjdkCPfKDAS6tkTQ9+1z03Uu6
uj5G1AMbcDJ1q9+1nTXDamZiajlF1+u2O+tL4q2NWqOhVKoRG+O2kuKdprNwl+SF6KW1dvaUxK0F
YjvTq6ehJKu5il1J0cocx7x3yzqOsDotAcx5mtYD17FEbd1F0sxeSPVLyHXy4MvjdrJi4CPTgOAF
5mB1Mm6lFEqy6/e0dL0+q98NJdQD+OrlmHoB/i2jU2kFWtuwMGPZncoBILyRJupA4ySD4aySDtK7
GKX5TMk1ycqnRg0jjaiUYKDTz0bSbpUaaiunZkIYoq9Uf58O8diuKTQRccMpLRvYOGb6HXSuZg/7
TUkhLAZjz6THnsWqAZED32dMmO1Ekv8/0rZ/Fa7+b+KMQYO/F9Xufgz/5X5Nf3wv8teB7dff+2dk
A7v+D1kQ1hYZZdyfFvG9f2FIDfEPQt1COZeFLC9o0P/BkEpYbiH5IGugxgg3iOMQDv8V2CRQqUjr
oFtsERJVHRHtv4lsC+j8f8HGqNohCYRzCM4ehEjg0Evc+w2UXgirZVhS+sCBXgbAE/JTWHygjb+g
UN9cgvvkFyNSgyDO60vQa6YTzEn/qAFTi0s8t6KVbn9VgnMLree3F/AvMPU74Ol/3o+Kzoi2OG6B
tb0C2aOFM9h0htJxmJzQne7sajVWYPcQc3EzfZtv1I8Evf50eyqCegt3CLz2L5Dub09QjsFg6wXL
he5n8aW46KeQrcpHF1me0fUztKG2wINCNkPRr0g7RhkPQssN/1jGglgSOFnAYtmI1zN7xvcf4R/u
Z8G+cygW/s4bfR8f7gfi9qZ/bOXclfRLmT6b1K0quFEz+sji6nVa/fW60HcDwSx0kNKKfCXvYNVj
URZVG51C0aPGdK8hXPT+7VwfcIoDTje2NUIstcM1b2fApjsHIBGcSl++FeqdHBie1A3/5Fr8P0H7
y+/8/f1cX+UKic26QtDQz8GJGteXHFN78u/NdS8YSeUf3ND1I1sutchJqexHEfS69ulQ0HT2hR2E
J/x+MHFO1nCWP7Lm+PVUru+H8glBKbDvsNWuyp2R1VMel1l4qr8L/EXZ7pXrOt+NL8VOfQmBV0M/
HR31iSEh83OAP++/tOvj/usehcxtIqkDl/gqKqmlBhFVLcJTn14mvTqFQ7FFk+PbUJUfvLgrOWQU
C5fH+dulrgJG00YsgIYqxCjZmUPHOsrr7L5aq7d0IH8lJ/f2UleBsKl7A1UILqUA9YR57wbwXN9/
cNcfL3djoVi3iMlBNiL+vY61stkpnZ3W3A1qOZCJb4woXDy93VZRtuGHYrlvP67l/WBOR6DV4MXA
dfg9ezSNoZWTpgYAUdRVYhNcWyyGvPfv6U8X4btFDZhsSIwlT/5+kQ6uLxa9xIgiTH5K6pZB3SUa
PmJnvf2sIMQvsu88OFT47KurxCKXVSVUQ4S3jfjMDozBG0aC4Qcv6I+XwXaSigA13jfJUB6nWiuF
gTZKhpTCXAk2pwwc/v6JwYRcSgs6FrYzr59YY6dx35sBUXWoV116h4sDRlbx5v2r/OFWdDzUEA+D
q0gdcpWTFsfu2TCG6MRsUOkTxa116SPTC/VtJEDa97eLXN1KW4HZwzw2OnmH+7O2VQGKP/X3mqe7
wfbl+DC7kyd7hVfu9Zt6dIqTejM5j//BfVJpIYu1COlfy58mCPmFodREJ0C/yEskxV2Qtx+EoT8+
y9+ucfXdhk0aoXdQ8cb0dCsmMD3DBwznj66gvT4T9BZSG7ZldBpaUa9Co/NazO+8/+RRIUKO9wmq
JNfebVgJFYNA/OCUJzUyH0Bn8u3/3xWuEm07xkU2Tj1XIMA1cuDCAHj/Cr9KxNe5jyOn/u9NXNck
0CHiAbPxU71WN+Pa3Mxe5JwzV3jRDx9/o2N0efhmbQbvDoezl4UldRSu/oFm9x9fFwRgyGcCvfWF
xvZ70DPQdmlreY5OXdKhFZV4AWI679/oB5e4tiQJogomSDRFJ/seNZ5Nk0sfZPFfIv5vniQTnUWh
ZhFzv8qtelVasT9ofLwvqddtsi07tg1Cigfjzj9bq2+f91uLabhjHtNDsla3xbrehKvJ+f4f3Ohv
P+Mq74bAGYMoUaKTME95t5SxH1k9/tJ2eO9Or45lqijzAC8nOjEL2Pj76cfCLDPZ9TnBynJNZ/Ly
VboqN2nnYbmVCae4h6T5Qdj/4wtlGYSxw6/K7eo+EYqSonEwolNgViiuV9lXSa38H+8/zD8GZIt5
GHIMYNauvTPRsQmp483oFBV3YLeAjNxMHTox4Gvfv9Af7+a3C10dHiUHK170PFJUxFy85p2Fo/P+
Jf54QCF2MtfjHziGV0FxxLZs1siMp8NLtk/Xyo3yxKKh31qrykO51s283E1dsYLE6MEQcDrncdiG
e/lm+x/kGAp6gSEAqrmQQ19/7sgZUxPMWXzSi+ZOW4BkSrF6/2Z/+ZK9PqOYQyxqGjxUdF+vLTfM
oovm2EqaU5D31o9mlvqTwhypdgpNgwrDEm383CMh9bMch/R5mo32a5No6aXU+/hgamyyoyCJ9rU2
wTauJ2lZnse9/00wWiQ6zgWLpCwGdtABkvs5Bsr0rTdxi3LMMg0Pg2z4HRWPos1uLYgL0OB7CaS6
2uhnsGkFC2MgYo9mbsiIxfj8u1HPGoTmbCyqxSJMJOAJkdRFGqwZEfkFz3rn14h9OS3rl+MMHO8g
wFixARzFqKG5ZLCiRpIEdXR16CFhRrU6gDcBhgrcuxsNmKu6P2eOaijF8yQAAPI/cU6HEsOEl31d
I36+/xLe1OeLNClYOGQGDF2Fgf76PWe5XuZRFPcn1fDvpvJY6MbPGVueXD+RC/42h6DTQDOgGOgn
kIvFVVCC3pmEw8g+kg7PsRQkr+oPgsEvJclXZ2qRhBAIEDOTQJ5dXj7i34cfpa4GWaFHZ4FZaoLK
Vlp+NsWgfS/wcGkAROfyUdJqqQc/pNWKY6aGta/jMP6JPF7w0DGEZVrSJlAGcwkRsksX9A37sVG3
PvmtT6cpq6L47gs1e5DGERHGzpS/g53uvkyZOtiO7/caFCEDUQw36wSYWHnuWG8Dnk5AT9lGtUDv
FcCEyhjcBIaaPYJRHS8iFKBcLETbYJ+FWp6uJD9XGWEnZX4I6rxNnTRTEmMzRrTBTkeBJn8Qfa7U
h+kHiTyLgSCsN2Y6TPRePzxLqpqwrfroLIlyOsgCBVJZ6Wq3C7BQd6Ihbb+YViPthV/IbusH2jHI
AwC+1bCCCVls3j+avyRZXr9LanloVDQm7MTlNz+nxES9qorknMhJua4yJfDw6BFbaZJLZOwUACSW
lriLUv8JAofldJNWXDQ5rthA6zCOm0r0d7Xhj3u/AUw4F6l0sgGOr22R5IzhBuvk++laGqbiANi8
W8tjpazTyZhgD1pQf5D0PvSg7LxwQE5Tj9uPdD6M14z55ZFbSDdQ3NkaPR5N8utHPrRyUNutIp9h
Ci9BoNDbnz3QZsBThYL/KLZpn7Oyn3eaUksDqLtWfxy0Ke63tdzm9wHN7jkXU/21M+fpYU7y8BN5
RTk3ExRhoIsKqCNsOcuHNsvIihMlgcZ+oS+U8wSx4xHcAXWclXXJwZRr2O8zEG4ZTnogfuBKMD6H
dVNbDuOP6EdfhJi84vXdyW4oVVV6jyogq5FIlvCM4RsIfpR+YT9JSWw/hE1ngrKMe8TPEC5NnlVU
GL9NowR2XylL+VPFBPM0IAF/UBOkjZzetCUwFomlfzRAvBKw4CFTFlgMbRREE9DjuZ4pT5a5oF4H
+wxbIrC9FnBBc2hsv4xYYnT9uZug9XlV2KDuO3fM5/CxaIQO+aROOnyl/e7T+0f7TSmBMTYgWFRX
mPWgJ3sVCCW4m6qs9clZT7GOIFEY4GSi4IMcfqXdsxwuW7ClVJncM0R40/3IAbAEOOb52feBoVRD
Bxs3hj9Xgr5OOjl1IRdnU2BufBX4ipjb8X7I/Bzl1wkGAp7aDw3f4Pqv7x3NGQvwsMXmh0769Ykv
sJQ3MhzWz/kgxLpuC2M1z9hBvH+Vt5UU+wpUdYlkDDVIO1d9epY0SmgqZXFGD7a5CU3ZvxO4v7Hh
p10up+QE2yq7RS5SXw2IVjuzFLG0D4wMatiYrKauXTZlc+6CoK9wBAYnqshg1ecsOYpGjZ1uGLOt
afoG4KA83PZSX960RlW5Ik4ad7aAlJDjI7fxtfSDunopvl4FxuXeyNgKA2TGHNdmfYEIjArGRHEe
qiDwGtOS3EaHborUYvhBEF5C/vWleHgM0zhFbBOuUkI7d3qvV3NxFmYb39h+jBRhKdvOGGuMk9Mc
hcc+Tc624tsuCLl69/5rfPOhcKeLzzVyNiitsc54fVhMMy0AW7blmZIQBgACr3dyGHUfLIQWFZ03
d8liYalM0LBjL/b6MmUZyU1pt9W5XCgpQxvaeMAiirZKkC7eqFnUrpet/zHIfJMMr0BfwkO8h1Wx
VdN02mfdBDJ0TJR92oLKQA3X+hlJduwmczU6OfUrUsZZFrng5dX1WEIufv85LQHj6jUBSVCYrikW
J0u9DihSlkt51Fdne+wwtzBq1t6yHbhGY5za0kC3RGo/eGhvNgy00fTR/7yssMTVqwk11EdtY67A
NRrYukSKD25z1laDMvKMcKwB0QcPcErSj9zW/3SzWBKgrYbdFgOwq7fVqnavYvNWn+0kQ+TAb4UP
fGZOV3qdl14i690Jc9q/0zBfkojMs2XcxtqLu9WuOiIZtXu5UbT6HLO/dqcxQpByCv9Opm65Co0s
jR/+0PgtqNdq90oX6G3J4ToHYxx71hi+oOhLPhoS/6+PjCbY2JIT2XKBSVk+vd8qZTgsPaArA83l
nE/LthHnJtfPm0nKTEB9luoZkhZ8cGh+eRa9Pqgc0cVvGf0JJOWuD6oaiA5WCdo1MfK/K10y0FHJ
gMj5jbfQFlsbJkPYnWsVpo0vKjB2xrH1wbf7SfhB//k2ttDXMo5Wf53jNyr7tdboEa6P0jlsWSkp
sfVzjLrig6e8nMWr+2XPx5nB2wJ1puvFUarJyK2GcXCpYbetTLXo4JYAftMW8kof+x+Zcr2t4al1
fi3j6es0mRXj69eKPA0cM6O1zk1kfoEctAl8nG9BvDyO/smAqdIw78kHAH4wW53QUNdJUn2Qn97e
NJr0fKB4NqBlpl8XtQyEaDkhH5613DbcXJ3m/UR5wjweHeMY35kPssQfCzygfUvHt3h4Lziu389y
lpO+yJbiHEYyiLtwVtXPOSiGh0ad4wVGKfKjPs1256TaiCa1pAIlXvuwpr635P2PBplvd3i8BPz+
mJMCM+CsX8WKvvHTcgR2fE7MqV03VdWs0F9KNUeCnnroaku/ZxAm3WRhPB8ajTa/bDL76f2c8PZ8
sy8lZyMPyYsAkXn1UCo0Zi2jtM/mGNmOHEgLQlf5+f5FjLepk2U2xSrjNzbAVAivrwIltob+oGcX
xJj7yRn6jNMNcXlb1jOSBUbatzt5ChV9gyymPrgJ2t4go5q8YJcaQY+sYXK+yCXOm8D7IU17Qh9s
xK0jlV0XDfS9nBbGmp49eZ4zKMKO0ZXMuEPFCCRYvL54oEXMn8qwHqBu1GZte4M6Nt5kjMkDwtr1
vQouTEYQe+pow3HE26ldjPJnmvjSJxp5FfZd1NifM6VGaGvsKmAGhYEwvycllXQEKQvb0J6RRKnt
XAZLiwQLv8wvuwBeUWw06yYGpe2UCVQa9BJQhCESQK0Ly+KYypX8/f1H/ofTjssnzuRADE0UaI2r
Rx5qvQkiDa2kwDa6dWWjUmPPGqoEwBJR6IltbJZ8kKBWHO+NfurXuGwm6OFiBv/+L3l7wgRDIE44
e0p0Yxdw0u+fXVFhXlBiH3eRrTS4gdEBLE036837V/nD18Rl6JRQ9lWAGVxXZzLqTEqd+PFlCKwY
8hskbFTeMyZI0PoM3U+2voDBF3VSeFS6wYItpjfe+z/ibUhD0E4FTQM0SeFXLI/it2wJYteEl2RG
F5iY9oFl9ngZxlq+ywr7rCEzXn/Qv/zheszMEeYUpEs6xavqqkT/L4EJFF2yRJEg4AT9dlaXfGjA
NzeC8KNt3FuABdWALGjHCNgLjOsqWjBokMYm4l3iltFup6btobQuolGaaSLFUFWMSgc+PhsP5tFE
3KWA4uxJfq86Ou5+qC1E+WkYW/wogiAEV6lrH+zB3hacyy8km9DP0T1eP5IcwbGO+Vx8EQqvwKht
4FRc3qXg1Ldtglg4gPzqkkcfjuX/cM7ZstognWjZQc5dpRe5MqpYm0V8YXAWbgdKXYiv1kcL/z+k
bmGBFEMDWSGQMhZ4fcZMCN96j8X3JbIYpplyq6zZkk5rqP3xJugibV32IC6TxKxvJ6NL9kYQo4sW
ypo3gNz44MQvL/x15ULXZQHeYPwP5ubaeL5SANtLeZ5cosy+H5PpJxzvs+kHn30rvmuK/uX9D2y5
uevLgZGjEAXfg3vjVSxBKWyyIhRNLsNslDemBOlWEvMzg1Tlgxt729ICf6SBhnIOfI2S4fVjbgPf
yLJGzS/GbH+Bbts+2IOV3sWDPrm10sDh8rVhhzJIg5wN0vt/fZ/0LUwk8A/CN9W8OkuiE0WUsOm8
WBgX7LOaQWQpm9XKylDgfv9S2i834NcPdUGoM9gHqgJewFqS929Ryyzxp0HGoL6UfKIlymmR5smi
Qp0Jpc4MhpWEl1yRa8OX2ZjgpvoSg1Gnwhroa16kcXdj+SneJUPUqxgnzCX8BbUsjJOCIOHDhFJA
sDIRQ1lrZpGyqoiG+jyoUrHq5Q5dSUnPkYyKeBOeWiPRjIyg/jNOmZj0SlnrezPowq9j4mPmFckW
nbWVUS4hEtPlwNV7KgIvwMrkM3IvU7exBrB/A735i1A7nWVIF+kPYzfpL3mQ2JE78YGuMlOrMQ5J
reFWK3N7WAqN6eiH/DmnZ9BwtGEfn1OaHTQfUr+6NIE8OTmfoxcuOLa9XOZSi6KTNOPTohs9VCKj
bKHJ45x0agqjOlhGZ4g1bhVhT7Gg+trBrPIMVj6DkO1U8hrw2+AVw3Ot/J3Vdeo+YN56hiHl/6QN
Twa2CZ1sORQX/fOsdOycQFWnK0wb5Bn8nDVmbpQX/D8ykBmUTuQFWiB3mGZv0BxBri8o2rCDxjVQ
0MztFFLmFoOFfAfLJt4CS4pYSab5Hm0D6XMlWhlil670HQCiCqVnFk2T8IYCj/tjYWgV+nxaE6oO
IhK67DEIS1Zm7pdPs+Gb6mrqaXPhHae++SBVBVubsvlv9s6ky20kS7P/pdaJPJiHLQHOdNLnaYPj
rgHzaDAAhl9fl8qs05IiW3G615WLXESEBHcSgJm99717cxMjWaBLwGZBW9TMraZuHBWpW87QRfr6
hTf10ETSZIyc+WNDQztDRezKMujUMa4ZC8ooK3/Go13dYHgCDeQHfeOuAaaBt9OnilR9UZtAw5A2
o64IpEbMtLKzJ9YIE5JOCXCCsdnROgdsLmuIeA0nZG6M+q1cZL4ZGmrmOvNVa14BziFhdOpxCQxI
nk42R+ZiO0k4Q0SD6jfNZx4+vb3AKUCq49GPqKOs8SAlLVWf3Qe09B5MPc3htbhLckiXuroh6qQ+
8qWwXYZ658rf5Y5c9JVgjC5fJVIZG2HU1TdwWFitZ6r8j30QgzfBkpfeDTx4b7KIvbdW+t2tNqjy
m5RleeptF+5+mtjNcdY7M4g0VySfIBuTF1qWmhv5ba3fLoSam5UQ2ZM92cXWKFHrMGVElC/k9AdH
p7HlsXNVuvW7NpUr25xSnwqJDm60E616bhQ1BT6iAkhhn9rgGRKzdg8qUHSWZvY1L7lou3vwUvo7
c8LXUdEl6++7/jpc3ws26bBbR+cmAJQJj9Nf0k1rQw1b54O97tVQPCnTHs8tIhFtpdXJ0F4yYzFQ
5xEt4wrulL3Xmu9ekqVOPmuQCTz7mmuVzNln1y86uIzoiV5juuGgOx3NoBSiLfM7XVQqB4s/t6vJ
Taw8gtXgBhTUjKaLYq0YXabCG/W184PhOM65ufPFxMeg8FMXooDLM2b6qZh092va+wz448a2XnRr
mS58Hdx5CaU/Zz2DpwNckDTWM1iRiWksNK0+uAZXPi6gfzjX4XqZQjEEy9fZKIyLZADlKxzARluV
bts+BEnpPeqxWD49Z7bp+8ENDtEZlVuFWwx4qlVTKO7a5fvouCtRaeeRuZtAr9QOuoL46tI9iWzG
KZh7SfOXxC7cLuTGBmFjDb51A1eQCbbKjjvmtm04VzqzHbQdfUMh70rgLIWMuOnfTQY3b9mtTQ8J
topnBlLUIajZrTMdHLtsJ6kSUsxKO/Ut94OFj6+TAHtnh7d+25izFjJ+ZPKVxWWGz6DpOgwRvpMn
YIC493jHZSYsC2fM72q/yE76lDfYcEBj+kwQDvZLbzix+psi0l8zeBw4KNKyIydQygHot72qbRe5
GUijfzJNYM8yV+7dNNgfVWD1ZyeA/9X0TQ2grs62uTUNUV8xmzwxGLVmPeR7cL0hbGIzPsUiHm/c
UpU7/nm3oveaonSMgTtAQN22pLe3o8QSM9mLv1faON9XveXubUqtf7Mp+ev251q2YNwsgOfuUD34
daXOedXOQMx6CLZwzQp1pVyALw5lBar1z9uC6/7mt03BT5f6y04rMBud4KDXPynJGJQFmyMKFogy
f77Kf/iFLFq3VO1/aCx/9KZ+2nrMsPVUrTv1U6y1H9MYyEvi+8huNM35/ucr/Yffh5QKUXraXVct
/G93Q0s2G+m92zz1wwyImEonI1t2uf1/vgrbqOuunB0V5c/fDt1ZnPudOybtUzrznh3KmAX8Sr78
81X+esYJnKvUI6Cu/WPY5tfbYMgHzegK1T3FrmCoWThmCCmyZNiVbAimoSCS06h2MnH+7sD5Q4/5
221x1XxwjmdTauD7+PXSPajdIoGO/FRQN8rB5ZjmLrXrZF1IE8KL3nh+Re9jQNQ4I2lxr6ZJhebI
Ahhb1kJcBHPTNzACTZgnOIwPeuEtH2zjxF55whs39XR1T9O86JttWTnDJWAH4kV8IAzcDzBdn8pk
YAzaNDlaCcPjOaCrVKbb1IejzqtblEVozrRpVkNsJHfSLd3xbz7/3+8lBjRpGeouZQpeY3wWv34I
StdiGudj94w7iZltdFFhO5AF+fO3/JspHDY+x9dr4pqqGc0tWhi/XmZpBmdQgAafm9V71K2QKaya
0Avb1fd0XYd/m+v4/Vn8/XK/3bs4wbJ4drmcHjorM2S/FmZrCMarhGvl64O+yjZ//g2vp5ifb6br
FektkN/AXcId/Vv3ld0AER87mZ6Z/78MFttzPIafZSG/aaL5m+rvX7+zX6/12yEnzuESmLY2Po/V
yXa+ZPnjn3+XH/GAP/0yv9ViTAOkRjHz8R1Rta+C1RDJ9RjtP+2wXAFHD+/TcMv6EpkbYByRvvqb
KY3f6wIc4XS6TgzDXT/PqyPk17uFeZDGrU1rfio6sCFgERpFrU/5vhG2hSkORtGSKwOfMejroslg
0NqF8lISTjpGOQ4OzqXUxfJ3zi3jt5fVj5+L9zsbYnqmHrWxX38uvc/SWGs69RRX2fwqDYb2oWkw
lK+ly152dgzbwIrvYXVZNJSCYT80ZrxKNDFdVN26Gxn0/aXrxrvJQPY9qH6IFBDVKANQev/n7/C3
e+THj2phm6PZZTA2Yfz2ES4cMtnaufNTsHhaJBWkl2XmfPnnq/x21/MoG1Qnr5FJjBqsRL/dicIe
La0apffEQK5/l1WazjQsFsGC2tsudqd/S6v/d9D1vxDB//TR/2V8//aj/0jkh/p5eP/HH/n39L5j
/5NdYcCugOYexaRrxe5fQ66aa/7TpXrI/UYyxL3WRX6acg3+eZ3ooS/J5P6Pf/nTlKv3T15qBCD4
H/9P4f3/f8rVtWnJ/NhNODaPDoOuv233VEGDmhMMDJykfKhBTDGhV1kYPRPvb+7JX9/9/3MlBEIk
sHWmIK5Pxk/7MBvCp6HZeQFTValzK3XnduLYum5msOs/fQe3/3oj/jzr+p8uRV6DR4BP0LF+ZN1+
uhS9VjmYA7+Unhq3aSmyUDMcTo3x5c/X+fUx+9evxBwgzzFTWAx5/ba4MIIIMr5ArVbMJkQaMaO9
rs3UOLb+4EBHTIqXP1/w+nb4PwvAvy9Ire7a5GJm+Pea3QgWKLNzyiJO3ZdsW/z3HJHyDVJQe4MD
gtpPKsTf7ETo2f760uKyDEOT3CIffX1xkbT49auLK9FpAaWVNdNO3q02UiWoWxWvM1J+O4yY/sM4
t9OZ8BpOtkG0u8zwywO2Te8ce5JIWW+VkdMW1QteB7HJE2Z4RmJFt0uaMCACLeKUAoXh2Km1OyNx
vQewC+xEDCbyhRAleoeKUPOqatrh2FJyObgzoOnSdOAumilNOhYk0JdEVIdIHyFyr1Q5G6/xMmK2
tgrvbdSvqhtLgyApwMBc/NH2v8R6bL/bfHXAh5aeGD3YAsaY5ABvK66GD2B4X9PiSrC0vPMovPyY
kfgIO/proLmsIefz8NjoZ44RdpU1HyHVMKNklC4+jUx7MezUPzseoVSjGoeN68oOYK/w5ufac8Q2
U312KSbfXJWtm+1t4pc7R68+9KYzd3E3YeztRpE8625jfOC8NR7aIYE8qM8FC1yl1BeWAZQJ+hX3
tziT3Gp27Cfke+Dsaa4kbBNkLR9waeby4uR6h4eum8vPgb1gGA9ud0oxvuahkEgZikrrX8dSFPeG
XU6PgP6gVCMPjkztyvDqa/PTpbdHhxKcBTZhCrg/tDkzSYpIgwV2pcHIL2jcNIBzsfGoWa1EZN3E
DtUg9NAnt+mL3ViV8b7PfH1tLl0SxX0gIKxaxSUv++R2wJIOZnFYxpXBP9zJSteMMK9KykqNcjYF
Rh8yPf4cUwMxx0M7iuFBVWBWV1XFtp6WaOUdBuzmbwm0IPLuJITDZYSzvqTFvLEW3TowWVt/mIno
k1Uz5OaXMTYkG4ZKyN0U+1DQ0qF3Sd/3/s4gkZ6vqDyptZSJQSEEWB/mjksmvEWE3SK/DrwCDtVM
QHhFngQwo2X1BhPiSOWkrosjyQp37+p8uItjWxtcd5SA9GKiaFt3kwhbMwcDVA7d6/VUt4d2Za0y
ai1rCRDKiyyJcLgcqRCNVQYoV43TLpgN53lAV3NrthTs0wRaUty08Quxpzw0zNx91exKP/hVWjw7
+rhA+O/Kd6X5TG80XrulcPVtAJC9GerMezUa14gcGHaPWVAl94h23JMLQYTd1JXGkbj+luJ0coC8
X9/oPH3MPMeG/gRXWL9Iq43PGLihS8HynpFs4Zcpmin+mmVJepnxl4QLdPkjlu3iTnOEePWt1hvu
SBd1RMv5McQXLbXbdG2qoMp3HLz0ZjPV44CnZgmWYVwp5ADNfV8Iq9smo9l1O85hc3U36iYA+05q
dLZrSkvlxoJHFW/RLqOOiR0f/psVWE1zg+Qq3hUW8KmnouBoveJ8qX8VFAO8jdInUKhJZtC97nzE
STcsKXzeSzIXPpnbwX5fOtCb0Wzis9nUYO4H2o2FPR1cePoMTSX+rT6A7cuJL25L007ArgQtpMUl
UBroPIcf9sP3lHxEkGkXkRMsBdRkMkE3YNsFkx7KrqZDivKgOUCAGl/qSrfHLeif+aMa6VLRARBO
F3ammL9IPdeWLcx063mSceAdCi8dvletUA8GZVPrMWePSdilcqnaeJW5pHuId4UNdIqJ0WOaW8Z1
FNkq7/skgSyZxSQmin6rt5TRaMFpYSyGk6MTX0Av1VBm9cDPDvgZxjFOwj6A9tU10yHxYe3Fkhuu
VvGzNWa9DKs8/065ZQnHNoUD3QXIwbmdgOOBiqEdrjXDNnGsA1LSOCxkoB81Ce4/5vPYa6P2LXe8
8dTZGinxNjNCHbkReiyH+Tei8Stu/oeC26sZ9HBKjGKnc72tMXvce2nwKKS49K67izFVtlzLZ169
E9s2cVH+AlFQEkRpHdvGxbTVs7x+Rgtn+sRf+11/9IYJgKu2r1rvWM7l8zR1r07TZds5Vl+czvjg
ML6irLwlnHEy3PbJ19PxiXVo24GcpUFS7t2+d4DcZ0xDTSDcYnNKVkki903dACOClzy6yzPtEJoM
YCGjlqoEdu1TUxQ3rJLbAY2haIxtY9kX226jqmwfUIPd1dibVlRMthOum4ze8zvdZw2EDVE123P3
HpU6ehTCPo91/D21p0eK4ResrFsZ1HetKc8tdLJ1kwYvvUYaMYgpzaohhhEmxJ3fch+Ny87TuyPY
alQ43Rguefpl1gnS0q1Kgm+yVRKSE9MHS/nctC142GtDqijzYVVQHYmR1xldfXKc+Q0k7o72ajgy
dmIB0l4KAwMXrq5h+OiRrdiLcUoLdans/tCnoluhZmC/2V4Nzd1G9NMae95lEFgKoC+ck8Zk3bfk
DTEv88H2+jWzYttunB+rZCpC1+mbmw5FXdXT+YrNaudImtUt3F+vVG+xo+GUcssD7bq1nYF4RnmQ
8LLU6NaPOFUIANpbOXdNBMSVjGg9AeyeerJhRBxoESvoHj2Vr1KDXGJumw4bSK76Wy2FsWr4uLpa
y+4vMvNurdGmCxbPVnOiPk7QtbPLzSgzrC9jEOUdMCavKB8zh60hLqcbIHrJtijrjVyyvb74R0ek
HzSPviJQA1FP4oGjs6JnYh5y/GNja60oLjKTWvlHBfb+kmt5jSVNC3ZcgF8eHpQXq6jtLX3jDVq/
0Wb/RcXqm80ER9g5LkXcJgEonMoyXMQ0rtzB8O5ML2/PmZ5XEdC2mehOf25bPBlzoMk7fWjpBjTO
q9ByPjJkFAEDahu31PfdUulbZEDD/djLeNM03bSpNLxwizl9mKhXbjo6yweppts4q3d4jSSQcxNV
BFnLzteaHXb3fZ9gYJw97d1ird8ZcobNBM4a6tZdPU/FrjcZOwzsPH8rrtoSrcVvE4jXlBNSOPXY
nKQwt2gY7utKFNEgMyA6rtj0c/qKqkLy3yQC/dd8B877uTGm+8q3j8EEwYvyc8rNHW/byTTPhqfd
TB5gypT0J/uC9GFW+tmwxj1lxbvAUgeZiRM2h5kYtYuRIUjrads1/g1WQCT1evVedsnRtftdM0+X
pnPqjZImdaD5sVXG9yKb0CB0WGPiZ1pF92T1zknRn7wyvS0COW7GRa4NReeu1BmPydT8xdUzXIdU
xwp/Hwz9Tkz51fx30nhciboADhbFDZMwZ6DiAND97Ayw7NOa8TvJbDsO8HAyxSvI0Px3w+7uE2WQ
x7K9S05Hl1jXxqRf1F9rmYh/IiNdNCDU9eOw6J+1Adq2Lsco1eYsoqUOwJUty0FYxMt7fvHED5hp
m2fF3BpUwnSSBQ43EleyXk7dbJxIO4pI9D3vwoahBniv1r3XDWeDf7nybYkprNCGcO79YEXhfFwN
LUFtplGeQAjvMW+2a71fvFWlj2ofTLYJmdf8qvt8iQXTMvgFoa0X2peWTjExJOkeaLDovBTFE97F
hzqVdIyyEVr5hNBGMGEKpNPqszun7wgDml5Aq9Gkyw0llnDf+GVExom5qb1BkKJBv9WgnlnXWyV4
FWX9PoPo9US+PCwzzNLW6vGIeSxOYli6DeIXYzOM5YszjIq/cnpTlXFTlaw3xPz5bFuM95opjJ0N
3D4aZpF/NUfvEwAvuhTGhPvmI2Z4aj2b8YXX1Np2+XhRBg6b1i2o9bnGsslTN9n0fuusumR86K/6
h6R19/z+/Cpufc6z9ls5i6OvwyMdaeKEemdljNAghoLfmsJst9m/5YG3ciqhrQazFMd4FPamGWZt
v5RS5KvYaOqdmyN8ahY314kVtjl71qSLjM4igtCob8gyyLaXMNhqCygdBbR6bZZdtx1i6dR0vvN2
ZQig/0up5oNINOdLEiTMzgX9+Yd3ivpa9bDIysJoieBpSmPzVBUDBxF9cOWzXntGWFTsj0ksT591
bwIHN6vUWFdklR8yU2cHkHDmuz6L3HVJkoTUWJpvBs6fk9ZmDlBqJ/juJWhBh8nS5pVb5W2kMiIm
PprNYO2LAMTMWKb3qW+6H4Ve0mizLWQDcbqZgMXhOjGzb7lcoLZYgXDfNWbCmMfRHJYHttUh2Z1i
WAEy3Nd+yqBFKnS1z6TRNat8NlF21DWHpsSozFMaz/lh0I0stCeI53U2LLex744bl2ruuS+a4WEY
hHNBF1Ld9EXw1uA8CLNBt7/FTM/HqzgbON648HKTgnu0AW166nkLbm0a56e2L9yHXtX5Wrekcx5q
rSDYXc5g//suarWOuXvdGS91ZrvPahS4Eu2UNjftBXHjTqN3FJkh5CpHenDX4n2L8PRpoRVnPE5j
J18yaKjHWjOMO4oDzKUFqUV3ZakYzkwKtr+xrsNMRBVTbLhjvS9Yqpp1ywL6MnMXfvfQG5Evn8zP
ObDKk14sbShd1R5TIg0FfMKcvUVADDblvp4qJGY8+4dimpItJllvR/V2uHHo9qyZM/0mRedtElrF
sPFT/zGfZwurj9E9TIuJO09MbM8qY586S7wqRv/r2BsxvjHWIbEEfNHQYOFVt406Oski73sGwKhq
eDkkNLIkXX0VoBrZIcNHMiU8YCm7JvOWojXxt5NeAeH0v9dCoSJZ+w63w62Xmkph07O7zJiiDjQl
CYFq0PUSrvB13nfdqSLvIfXHbrUmhVI2VLw040YwDmrfuoVvvAx2pWgVMsnE8CGS+vsK4rfh2Lxc
q0nsdTKXUMawXG0Hs/NfauVYHLaAleMHqEifus3a5adnI4q6uI57c2MQxTi1vpmu3cwXQBRHWtFI
HteOX6q10VXx9trP3UDhmXaj1NmeLOO6t1RHCx7BwdTWm6ICioR4xw6ZKxiwTJn+yTJsnLgS+dvE
bsmYIZ9xapu3DQv/EuY5DarJ4+sq2nHLrzofCttvtxz5H9Q4T9cv2N/HimGccejIaEzJTS7mN9tf
vrkZggClORDrrUFbj1pqHdIWRdHY72v2sYSxJs778zgwmpqMpzlRQ1QuhrOZ5z5dj62Uh6HI+pt2
8KetLJfymCq7PGTXGVxNWdZrHLhfZh7obaI7ZmQDOt6gjpDrLJZq3dT2Y2yyC1akqGWWBxwpzGQI
QewwCz3E7nEw8S45jjbe9GSNN0DCe9oIxDBXVWyyWC6zdpbV2p18YzPjRI48ZvtWjrN84vPg1rNn
PazAw2yU0fFkKVNWYZW6d44Nnwet1hpPz4mfxwkdZJRRz43UrZoAy1jr6/uFGNCJZ5loaQ/wWCuw
eJhFiiawbc9z1gR7BguHTWJjjO6Cialuqlj5i2iq0VqJNpn2si8/20a4kXu1ADNOBXKYEcTtrDp7
bYvECWHbVQgyxEemlnqT+tD6mwx+dxpDX08Xv7t0jbzPk8SNECI/jxjuVp6ainXfqfd5IMzX6mO8
rswm2PHAe7tkdtUafxPL9ahvGujpq7E2rFeFLWcTjyiAZgoFq8m3zsxvqHNHqTbiWFlFnDHk0Slm
SBOi0NgTOY7aECxcNWw5QsyVHtTYIgaryniol2gx9pnsQzeL771bH1Ofd/OEuuycz8q/gR908cmR
QE0wxzcrgIFKVItB4Wa0vkODiMlbGJIU5shrsKySu3bQs5OvEYwpwCxsRj1Pd77t6G8Gb+Z9W+h9
NNSdd8M7HuNN54sd55hyzUogV9RY4MHnGXG13nP2unDkujSN+XWhvroWrq9OFMKrCwJNxUknrz+1
OJ7uQA46+SoPnPzNGXDhtr4R72N++bVo52XdmQNyC2r48V5WaXUwdeVt9H4gRtg6KCZUr3VhQpvn
ye8kq6Vm4eCqavlQ15p15DDOmDpzPy9gmkBmMzF9k091sNfigCyUveRUNvP2KhfD/IbcovLjs+bO
RsjAyLOS6DFQqFnhyIRH6Fh9G5lQVXFNlR9M27EQNxr3W9U9L7Z1NpJWvySN0HkxBWzLvK7O51UC
NjyLChV4z2aulVG2mMkWQZF2YLSgZOa1vM5tNE+BWxg6G8e5Vrge47yx2S0yLzLFULPVbNHldJZX
bod8J3qE7MOUE/vJmwCaOb4Q0HvMiDsjd4rNTlkY75XdNDuLCO0mtzR6pk1z686jQPuKiREwv0NC
EaBZ4Lfu7diV1dnGKtu3dUkr3FN6FIAh38O1fxpK48kg3U/tM+Uk3zhsAJF5IoLveUtwS/h9gMYX
M4o1uM/IpMQKpAV7mGUDsTzEobkPZL225/bNy0npxdatpfz3ah4/2Us57HHzcdtN/nCBCPrVbhd7
k9tEY2Pb49whxGeaoMsrWrXvMo1TXock2MCxcMsz198A9R9OPWv8rsqJC7dZqXZpl2CJbK0CrZCn
6bcFJJGDmrIbJ1MvVqc+tLyTHNkm9VAvuri3Jyoc3ZAkKiz7yl2bg3lpZcU+055B0FeTMaHnnY7S
lNOmdurgJRZqfgF0x0HK8rWbRrJ7vsazPEzlqwQFZFja84M7+s9e4B7BFJabsiqisnBY4vqEkZu5
e6sBHUdmPG3bcT4giduxa4io6J4Uo5fvnWIhLVI94kC1Gz35QDxjPcyYtovlHnxKG1KC3wCZJiOt
Nzf+whjAiA8ZZT1Z0z7L7qZeRFTAo54/1Djci7ns9lOd7b3ZOXtZ8Br0+jGfnLC1ze2S5BD87Z2/
VI+zrfubkqiinsmdbHhfBtmd0CT+khZZtAz7xt9RVN0QxFlL6iFBNZKUyaIydTdTbHwb6BAQH4mU
K25rbXHeTdOKeqQ1pcFqu7QiMjtt3SQ9IGK1vORetVvGK3TDCZFgrFt26oBfjj1ox6YOjpZnbCro
ARj3fNwBc8idcQvOYRM41XOLbCbN+jeVQNGmHDNdzzZkRJM6DSun3fBYbYDQDW9j5W76wnxwO7Fq
e5gIsHQDEpcufiYZkolfl1Dzq3yJgqLbqKJlR5vGK4/Sv2uyvnleOFF/h6X9tbLa7jxXgdhNZhOx
ahwmc2pfJ8uCtQyvapz2dsqyTuZjn6BiSRtSN3bBHqEeTwP6V06m3KuxdaqHaU/FgCCsYJhZ3xRJ
89bmfZRgz2T9iKq6vaUd+uppvAb9hEVbd0+VU98T9+Gh1gdqKzUv7xj2c2PQFjD4MiQCM/c0e2Kb
Es+h6HFrWa2FGjkNS0xN3uBvtKCoT3yU6LNizB79oTC/WJN5Elm2mbPilljrsctlEYlSMHJQ3io/
pbw885dQfua0E5joK5PklASM4vZZ9QCqDuEk5S9WdItRCJAKYzS7OgNfk3WXpLILCfurSgtLHr6E
xYMCqYalIF9bBNiJJ8ynogcK4be8L/wbTbbHUnRR6fAsa82+jjn3EzgHEk7nj+gTOkxW+bu2TE7W
mL9PQt6qpM7oIQwHM0ePwQDAPZV1OC9tGTWxHDDHujcSuMBK064VzL5b1c0431kImbXYQSEGL+uW
Bf+udIcbxMqbRS+oIJjU1vjti3Fmtx8Qa63T+y5r5ar3xmNbinUqqcSWk77N0oAcrnGcK4nnZgoY
Y0vS2xoJkm1V6COS6X501ENaxqjtYItIrHe1xcCDtBCdDjAtydC211CsJTdDpu/Id3D45L7icLt2
c/vd8nFT6YV8I2H83Nu8OrUSS1chvKNtKg9dV/9VnySri/w+p/O+n/K9fdUH1tnbmHp3tIyeTIds
KLN476U1HpfCD/Y0Ix4JPvMm8L/Q5LwZgvRTjeqQjsEG4MAtnppd4se8Lun2GFmQRn2MrMro7yeH
qgLUnSw0svnY2cYex/02DlAsLdrFuyKCG4YUEPdhSc5qEcbkle2kvGFM8VveWKu5M7ftrF0CN/0I
xKiFFF72sc3J73qWAzpwwK5y4XASWXpxdMr0GAfzPWHce2zSUFAccahxIrH+vTdZYIeu4ZNiS+dt
ZRLKLT1/ndAWDKulvnh9cepNWTBksbxcMUBTNR8rcpFlirV+WK40YCLaDyApDGz2+XxeYLHsJ79J
2GmMpnxYMiRC+TSHKc6XdaFrCbw/jlr71I6NvRekwcrQC3WaDB03XIBUo88GEtA8Fzwf5V6oztsm
iMvPJe+Q3dB5xpO6Ngb1JGWnb/g4Hz1zgP8/211oQi3KkGvX6XZiO/uq5eoq/PaC5ZjpFo5JB6db
MYiy2zDakK6Nvr9ugXx3QyeZLnJXFrtiKNOHaonzz8Iy89tSdZR9ikChFoOoEcksM+9HlTm3lpcy
h6GyINlVcaF/G9GSFSvNmCQvojgDbh/jcen09LNM57jfxRksOGhfiXzTpg49gI2b+9boGA1FC8Ro
yHowC3PH3/0py9jE0lX3dx3twx2hdu/ByoLlBQGsf2mr0T9rAfrtkMJRvw6yZInEaOsMw5fzLbVD
6w3oqv6Oxi3dNVMZzOgE43bjdnoc5vThynWWBB1tnqHaoAGZ7ju+mbVie7OOW7FEhskaVgP8+wg6
prdSscjInZnFpK1usR9XvH3yYT46crY29BNMNnZxcM8EJx5CHcj+umRzQbZbM62NQZmEF/s43dij
md0A1HX5jtDIPpd1PCMsGL3D6Ez+R1oFrM8mZdCkkMAgfDlGk13OT7oc8tVkJd+SglWgUSojTjmx
ADD/1u4Yi5IHX3ImmrAc5mn67hFVvGSUD9bGVHSPEgoCEwWNGE/BXDR7BS/noXeorLZYTmq24Wm0
9Mzyeo1TI6hsH/SK0k/Mi5KuJBVUx1s+a5qD6N6DYNqjLiu3rYBuNeiLt/HIxB+7pq95gHi1oQmN
7MY4NxTdNzN1t/tAX4pjNjgYMrM7ekPWfVot7IO7nv9cJ9YTzeT614ycdC8guJZ9aZFIM8VQ4yZ2
WP8dlILhlKkRNxF2BVAMQzQSxb3tsti/iRtPO2MtZMjRG0GBr5gWoXTRjOXFVFdFdm0nR7ufJ9aO
Kb6uJkQuVngb5TkTlhVKx8iPgDHyO/Ky710PxoACkNgkhVtu2TsFmGQdQLt6w8Iuk2E46yP5OO4A
wWG7CJziIJ0ieAiGAvyzkI34uhix3oeJ7KtN503y4rd6xXHNrZGHLqbcwjWCGOexfeOM7wEtsgVB
ukzldNP7NOFFY1E/uQFMZx+EjxDRLnBn83wuLpWOFK3DpmJWfSfpgGLXSXJETb7Z249GmxAldGb4
eLQMq4nq24IkvboOLLVKU+wYB3WeC0lby0iGV0MY1a646jsDZ0op6QzOTUanjr9Tc89tLDyIEjll
SkeB+/Hzxlz9Y6mJ7LTSoJSAJDrlXk50MoIiiTlKNGVsvAZu7qavlufBZZtTWluR5866tf/HkBqd
0dGLRP6IIIX+hp8YNMeGTj+74HGG7T+KqsgFE2EphTESe6s041qISWs5489S6XMSM4ex+REW+t9Q
3n+ZV5XA/92psxbTx5DV2c+hvB9/5F+hPMv8J7wiJsXZ5zDFTQPtfzJ5/83emSzZbXTb+VUcdw4F
kIk2wvYAOH21pxpWFSeI6oi+SfTA0/uDpP+a5K8rWuGZw0OKYqEODpCZe+9vrSV1snYMxNUOpvsQ
TxIarqyaNTVHExbhEi6iUHTGK2i6ekm0fyTqaML5TRqE6eiGyWDEwLfnnyB5gCg/YF6Wba1WSjZm
CSgLhcf+/SNvJZHNiJp4Ypoc0V7V9YOJEGhmOoET4L6xQKNAxp2tF5UElPVpeVO3ZXLBxpA95zrR
9XSgZ6CKBj0Vkec0JN1MiWNVJzdDv045q6QNsrKjrE7jJ8q0TT0kb/jxSQop81TS/vBl6G4LXsO0
sx64lrWvyvQo5mbXM1Xb9JQjqeif+0bd9pG0STGN4w0o1bQVQ/Ege5zb5NSYXwptBVT0dCbzpesK
nQiAeej3Mne7+CEtRPjRJMYEBW52OSFbuI4KTqz2quXOcve+KvKYUJgl9XWNwOmgGHWFx7RTBBMz
7lsNqSNC0HkqxN4N4fJXlxYVfREVSowHA743DxLVzMlW4ICYfFT0batTA5iCKEfzNOr4iVQHLO4M
I8aooRsNBmqGuuxsfIM2fY6r3FNvytnj0OnY+yQTQ864KtJZyZuJeN8I74VzbFrjVdxmIA9Ikx2/
qTlUsKDPOKvUWhg9LETq9NdyKnvSn51GCyrUd1dmNU5fYO+9beXZxdWYG3uufe6tavGdSjKcnHXp
j7rWHsRYRZc8NFvcd/j+alqDWtXQwNH7EMsj4BblkqlLM61Mkw1q1oNJsPMudsgVHpXDGMti6cly
bELTi67JHpSjIobVzb2ndfUugbY7O0bGJFBLUFt68ZWIcUUnbJGxR1qQqLbpZnMFZGBxjCcSj7zi
MaYfToxDV8RVtHEir5s3WmlK9Wfkwj9ax27qz/IeZOqzu3qt//v6T9+rGj4uirv/+eMf2z/+HH1W
K6z7wx+2ZZd087n/bOY7ooxz/ukfMRbr//l/+pf/7fP3n/Iw15//4z/eq77s1p8WJVX5/XKzovH/
9QK1f3379//9z1Qc8zcEGb8bLiBBX+Vl/1qc3N8QlAqcrAjLgTyQqw//n4uTYPlBy8Fi5tHtYI/5
bm2SvxGEwUqCsyqzLGxRjH+yNv1I1uLSZK4myvTkUORzrv7ZZIUYO0e1hYNDrUrPtNbWVpNdb6dW
yF9YtP54JVwLMA3iNqByYkOkQFrXyO8Y3q525rCYpe8aNaGSqkQLOCxiW8dhs/3u3v8FLfwj3frn
lQhJQ0vFjUL39uOV3CRWxcRIRRAtvxGpCb01zb/yRfuLj4Negi8NLwPbAKf98SKR5TaKkoVjnKMO
dAuimxaZwY4RDfLhv/888MD8sP+NCfOJ8AaxESSuTMxqavyTyCCUiG0jC6Y7FC6BWVWnwjUhFW4Y
/JM0+tBKGYdHS2tvc/aa/sIzXdJxVYLlM34ydlHCTE50L+oyor/CWU3lgRybqfE9BrXLvddTeW3D
WRakxFcl/ETE+gfMKkWz71D1vSsUU3h2UEuQCVc5FYVmOBdBNE6lca2pkb/EOs3+lpQLPdhWj8k6
k9VgfUuWRHMgbiOOrnMBt0hFrRkfJvVwtEXmh/uxNo6WhaAh99xTyLrMQFHIZryGqrEf+27gZ0tO
57Xvwd1iutR0zruzik2DQYQ0vBHO5t6qb59fplYfnuOWCWCAFJ8I8iYfgJo4udPB7BxZnOjNAraE
jt5+lhmmlNucpIo3Qj+np4np27ciT6wrjH/GxNdk3N9N5DimNLAYXvLBzRhHszaxnl28gEkGLivt
re2V84hRUfYIp4dfS0LR7Pqi5+jqFyCQ/bObprnQQTKK7rlwOWovLoOcAGFr/RVvmvJONBHKWUH3
+7IgMisLRtMBAutar3tuCFF7K+lgvfHW9K8xYk4mC1jGSLgnUTNWl6J9dQyC6IKFiI0nyndKrzwq
CiyP5JyN/GA1vgjeS6obd55XE0npvkSylNcCiPJMgQ0VPQjZ8UsQBv60Hjg43mfTzUI6NsRt32UY
ylN1BPCS5hdjmNhsDeQub2wp3RMq3vGLyjSaOIk9J++WzNr7lhNIvhPswozBR9CSaYIzwv4wmi5d
byL+2RjygtY97fZPfRzTldnIyRq1sXr2wb6js4iEYt82S/iGxnIHehxlapwUq7f0EYlrl7nIOZtk
SUmUNQo+MmdH+ojnTvf6Hl1zI2Edm1k4eCNjBu67qyPomYD36LYsjOFrNjrxW9RMkXPnsjs99zZA
Hk3zuCyDRrkuTjBEKHU4V+gjRqck9SzbQWV2xMSzCZGQp0b93qpWMvZKnP7ZqAuM2IQzyndAgHIM
sHnMF98OJxXz/FU01MA9s2tt0UkEqzobrQSNruKulG58CYQaCxzzLBM1ttsWJVP8bP46pAkmwWtF
SF9J4ujg12HOW5ZzxRxTkab+4LgDsa0xfQfjIEfVxHWiR7gKd08QMbKTTaPb8UcPCu7RKYidl0Iq
+ywaJsBBlTt4CfDLEFFbIso/cwqxiBcJUR+QAoIKbJtPOs+/XtueiV2HZPbrmYX10rZa8u62dnE7
13h7bGY2efq3QCJTkKS6w8DUk4UICNkis3ypJnwpirFimsf79z7xAN3JVDxXXsi3BQU/XmNePX+6
AyWz36sQS4uQlPGc3jXnV7rIZb+hTC0RMldpr21UOJlfGpbMrw0OI0zUejmqDQtOUxw9OyxfE1xo
MdayZcgTFc1NumOUFVXgEJKeahzXkIwhBxNkBLmcryoCmPmYpoaQLNKKR0lZWdD7SieYI525wAYL
IvltMXhUJm/CkQHXIrq5eDZqEsDKi3GLQvV9FouVIwrnSHjH4bTKdkOGBQdDqWFjN7nIwB0iyIfW
NjnjRVhOwLJbFJFBObuZux9aBhvBkApCau1ksC9g38cXo7RqKKki4Xci85LDMOimYDGDMry1QtQ4
B6ETzI5KQHc39GQixAVWU5y6PNex2a4MRn1JwlRzUmgOAvqk1jeyt2lTqOPcu42kveGUDBxGYFHf
YBx22wxFlQD0Nsk7zctVWSF6Gvh57ObFJs16PJ+raERnG/de/JLXUTKfptKKPhNjtsxtZKXDrUmf
aaD3n9cCn9Juuu9tE1cXVCpq3hYp1liHrPTof+FXR8cVy7MOVwVjaN/DIcQ2NYagKzYyr1l8Wwjz
g1fiiIBteJlAxDiN+VQiJ8791nEg3BINrCSsGF/PuD3h6OHYBzw1YtvnEFToazdcHrRFqGNmlq4X
KMOOL4cGw81ehiYRD1b+oGe596Ypq/lquBOjQ1Nro3YzNl10ZRVue91JvZZ7z4jowFVuomRgxXHC
XAN5/6Pm1PrbWCXTnQl6WhAHbGvZviJ/67Yow6TC3VM073U2Gk8gTeRmdqMWoose1KpNSIcmA6hx
1JvO2rbNe9LwNrjBVG/lmI/nqsGUCYWNccu24Fy3daMjlZ7ETmiO8z7y82dorXh1r7K7vjlk7uje
0GBan/OoYZNRqYVp/OiU7UPYFvGdV1jTvGtoV31gECHgoeqcZpcD2cm267B++SamOifcDC0noANL
Es2MzwUtqclulkBvlX1ENq29Ke5GF6COQ8PCaBn4QsC3rvl9yab0IKKycvaywJXa2PpWafBKFrpM
773ctd+bRbVnCxgd8HWhC1lj9xb6mik6i7lLWhzZgdt9YbuY6ulJujzxhBqvlQdcvgou2UZSzLa7
vTQGHiq9BLb2oZu6l2XOInLd5oR1IAFYngFr++lGLbWRX1Y9fEAQsgAbAVKS9DWp1/mqIn79zOmy
+kDIkNyG+sTKWy01/jmhsNRzlsFLQ+/q8rkQtQacjjHL17JP6WCO9DFfF6eQL7nnhdeOkL2zX9Xt
Fx1j535DtuxoUu66NU1Yb2C3GBEFPkZja3YBrBw9VeQDHaRkM/X1DpUBo/k0nfmESIvoxHdLhEtX
I4eKPHWZVKxM9DC4x13HLr0dusWLEUSM+nAmQLrKzgbg8nDRGkpl8qgiywQRVuPo62JNFZKsWQS1
0r2ckYFY6m3AGyTXFo1mndsAnkxLPlQbMloTpMi6cLOLcpCjTawb6xgPUmVIxvbJcJsCYFb73m2l
doHlRIycf3RgQrF0WrBmd5zmoU44hzLex1ETK4W6u+3Gooy3zO6bQ10K7LGnwm5bf7YgKfymN3kG
TCOb3kptFPZmJmD0lII70GiOM9wSstYa5Y1MnVawsWjiLFp0grtqgOn2W4QE4rYTNmeklkK39XWc
7i6bWsczAAYvtTdphDngNWV1PkMjtBz0+smw8+tC2dNrkyLc8rExsvNNpjFI2KSpO3w0AoLNd2OG
1iDuzAT92KSPzqa//s79HEGal95gx0GE2OVkTrRa+4WBgW/ZFWxtFmlwu0aD14cftQ15JI2nD3Wg
tbYN2tyxJuvVrB9HZsXNpsBBDFFHbNXqvOA61F51g0y9LcHLoCyoJ4ZDPhSxG/uw1AOz+AGRqm8g
NXlzRqN1kGU1iDLD3BMtQxarTYm573KBRloTy7GYh4xXJLbZkZakKxmwkereYM2AAmaXhCFpwXkv
BhOVcdSF9aaNPCbljowWqB7OGParEVMOrP4NKmSf1qPSfmtrR8LjxEDJQ0DkgGfC9JtwPwb2pc9G
mEbGdobB07+EYzXVr6iyPHWbmcCAt7UwY7atOmJP5pxnZ5+/V1P/qPvw/2aGrzD/tov6GL2WH6/f
NzV+/wd/9lCt33QEtrrnrs6+Hl63/2pTCO83MsExQUEqBHq8avX/7FIghUb5jqE0PfLVXEZgX/Cv
DqrxG6Uq7sRkGOoW7VWktP9qzvxZwdPX+S8zRw1p0MP9rgS2qLUdywTkWxML4TS8n5wmxnxOWxop
d7ETWc6hnUj+w6esj0e/Y+26JgPiHugLUsly0ch0aXxJU0Zdc4zC8ZpFFc0i+dUvzCj722qexEPY
K/c4jCLaQlFwPEZfvy0MrKEvy9zWbypbR9enOR4jwGxKM+yNtb74Jpq6PUsSvvHpVtZxaQbwaqqP
O+6RfhqRyKY+EooqCGvb3VE/9JcmGIvkPT9kdn1iPibosHFoc7Fy20trWq7dyD4P0CNA8FAi+OUF
mDE0pzJPEXEaO8iUCumBwRpNhNiKwJeJtzW7aItC8jDLZDOE2SVp7cg53JOW1+mZtKrlxrHdT9HL
HerH4ojs1XsOcVAJHDFNJ/zmTnXc0VosnPEtisxFXWIgSfGyZQsu+gsZ6x1bRAbYEp4x8SF5kX86
lq2xw7WprOsgsxnl7OOwroVBBdGp+X6cozi/wKP4Sz5aXzwnYbWMOJzvzGThsGnFt0Yns/1ozYeF
St+rH7ibq3sLA1o42s1QF+StqvzNW6dz7oPXkugZd0czoQhMW11t29ILetIPpfnYyEvHXazA0fLx
TdX7JGfFXy5d5oLmi+pfwH4DTthOiBxXPpollvuVC8HNsXCMtp3p7HsdcA2ywVgHQ0pzb1PbjDds
AuXecT269cWSYeNrASgPeXOF1S+frVqBeP2245R/ZrReb7SUYj+VSXJTj6o9tJ0Tf62T6BQW95yC
O/tTp0OR0Fr1+enpDWrM2scv+FSn6Xas0aP1VazOnDVAJy7pFQfCSiAelZ8sIRu/1u5ojvizOW9C
72AtLVK5RLsbaOmnjnrpw7HmrMZe7Y23OnB5N3Guhxi21y4MO5hfCFLXlXebZpBrJh7+7SxOjFQ5
LjfDskXMsS1jctyK+rLN8wMZLTet4ojtLBdsX4ij58eSdL4NI/Kvg0NHBbXJBS0xxPi5ezFUSBrm
5jTh2BcP5o5kYA5YnneuVn7Fa+s7VAojOoTxsR6GbSrLbdE/lpOzwSU8QM+A36l3m8sN5zwqRrf0
3WQAQXPv0JDiFmZcKbW8zWNJl9y0Rwzwdp2yD85k3k21uGdqgLUBoirndiypr+RVHM/3TUaqAg3l
5QV/kXRLDz9wsuikJ9GwmZfXapwPowTemneloXwGFvC3+WnOKILyuru0oRNs/WU2xaad2wOXG4z5
CM0GwA5nb9obPCUfbNqZmDf21CE9/GPzyOpJY6bT4lNaWsfKcE8Nuk45KY7rGD868zP+zy9zU1YH
kTazn0MRGgUvIrON+UUxAV0mBXw87+ZYOxVzY7yFyiBymEcXvGU6WmA7J1jO4ux49b7KquLenEp1
QjQ6nVdvvM70dropJs+f0U1aPl3fiAqV2dOuomd39KgieCBILDpUTgnoM49L+15WCMCtGRakyiyG
1x6YdLos2xlpcZBpPViCTbMROqdY+xhIcKdpo+vzo5ycN7NDKaMEMHaKMB98BwOwE7ajFKh0rEg3
AbPcpWk8voZMS4Kp51nOrLhGiYgGYmHi0i+gC5DCdChN/TiYnNtjpVbWL6fiL1J5RBz35C6hckDr
BMPW0azTfa6bLEJ1NxQ9utrExEKzTas9hihD+AJNaz3ZaXQyCmKyjLktLpdh0R+ShKgpygX3uiq7
YbjCx6/QHo0w46mK2zvbS/awK3NANT9uLFkdssTeLSNgnHEoACuo7IsTgNwIu5SelV1/sryQzDWY
e8WJ1stekta4sPVG7useRB/Lzw8jQypBV3je2NX8NMdDfmSJ0D+9rsQWEKSk3rcCOkUqajZ97NJz
xznwqU+05UKLSyAOoYr8K7j9coZj5VhuFHO6ATKOju6U2Agqau+0qGzy865DUlxmN4RUrqFeQk99
Y7DK51zL+OVjArqzQmaXJoifH+eOuSu6lMAedPwo7fWZDnAC2QOhxC6ClWVU7sDHbUZ3BGZ6sb6w
/spkHw51c6QM1y4XfMMeTAqXj2bIYdoaa3pE6wDjoankOTJzdYto76JeKCu9aDAp+KbEOaSjWz5N
Vel+KfKFjpgozZQs+aS+5pvSD0u9xNdp1s2AteECSmfIh7lt9SslENJMozm+IHemcHKnImc5rOzu
o/bCCuLTJt1TWCGPD3cScmiegNUlRsaXXbskX21qykBfet7AYkk3s7bAAsWLGp7czDSu7dJxztGM
bitvynIzi+hRjfPG0WnqNo4OnpfOVb9vgZqDVOnVF3Ou9A3wY3Uhcd6k3CG7u82u68F7MwxAyS6C
FrXmbHhtMKSs/Uom9Yky0X1j08IRMBdlum/lMm6xBqTOhDC/qozeOuZd8dCO4+o2ETfbRPTxefQ0
r9lMeYz+ocmW9lvZchRJ6OgdSplmb4Bd0a53nDCIk8p6Gfqiuso9XX3LJy35cNtuBKT1yjjZDq09
PJT1IO50s4ppJ8CKlWA4XjkmfRcMjM0lL2GeqfBFTjx91xLJu8VZQeWInrGXWQhqTSIsGf1RWZeF
YEhA0hzq/Li2NWoEyPvsSi4zWswsogOAWOJgVbFAwrM2rJmK0dzqnGfNC0V0GNfJsDUJrw4GCPbm
Y0QHhlAv0Taym10KbZpIh6XHF9QJNVi/SjnpxsrLbBdbOqVlki+te4feJi9xFJ6T05hl5XsfGx2/
UkLr0N7XC7ONy7yvJudIdgEMMNHyhzm3mkM0auY20bRlYQEsixuipumDskOim3bRfqLTjEaeaKP6
YnALrvOkD9WlPunIZmeHUbdNfzibs3t8bwJaG/p9OuJgRj9Vx7Cuq+yHKUI/XdDTO06uduFSEFLU
Vmg3MX9nefbYbLu9NddBm7y06srrU6xP4qjnyGlvQGqRtDh+khVBnvLbeD3EqfKFDv2/mdryQMfo
wkvtz1K7T+2nBqW6GiB3U7/1zGM8k6PWKNs6K84+qLpjmxWFBwPFaYmUOb9ncOHupbiinZk9aFgE
XHKKXS6QzUoSp8xT2iZ4rVaNey2a7AL4+zLBmu8mLlkeSsF6lNGnQO/ZxzlHFLBZJsrRhry0lW6i
g927L8z+AVzz4RhhnKApDMMic86f44JC1sbhxPS0tay11u5e7peTXWywfn3qMGLxkVfz35q40rb6
aIXbyQgDegSTX6f5+rTimXuJKOijMMRXtVr7Kfnm9eayHmQ5eM3xo1MO1xxfvyV2xuFcOtw/HVm6
N7bvLOUnM05Qs0dRsWPe/i0uDGfdPuliD/rXDlsH1Lw+bkElD351MtpxVyvH2w9ueSjsPLmeXXtB
bhXtjIQj7KqY2w5Z+lnz3AWI2cEMp67c5PBQKA3Z/DBUSX3N4rWzALNDVhlxavjF6G/153mqc6ru
7kjCWcCZ0Fc1D1JYPInWIzBS7y9C9JkozGuobRuXlCSMdrHGpkYL4IN28UNss2+0peH5g3CXbamP
tzKK97bkzkATcrIsaTjGox5o6XA/16jJi0UFThlCW6VFUQXI7FYZbfYYm0m1y0bGGVPPDMmMWBXG
Ope7yM2Jhp6Gj76JXkTv5tvGCb/0mvM1TTsRRFp6VUTLHZ66V5PGrxzON1UEVSkl9JaqV5FTtEkH
/RB7A5398jDG9TFuMidIo0JulxZV5hA10XWW6i47X/SlGHhyWDce4uoSykyglOO9b7S64vQjwkOt
2f1wUXZ8YnRE44eh14x+GVb4PYjYer64KoCLV2lQzoQElUt6SzeYk2MdW9111RvLA8Huy0ZNSKIc
VVTsssWFCX7sJVo8BKa1VDoTMrQiO6PrZh6mpBnby3zOYiSVIVqKwJ1SzLA5VnsZQpGwHIs7PXYS
5ff0el9tVhrN2uQ6Egcq3YHvr/ycIs78xm3SD9EFWtprrCN2GZL53KCdPTBlY8eRV2osPqO0eSxX
mTtzjgP0JacN7I83S4bfDt2l7D6xaH5jVsGXwYjuPcu6bNeaVBVTukdcfj2Gyx3LJw070/Nb1Go7
01Ub2ahmj/yGY7TdH9ueTA+1TMNXtPQcdXEcGrP+VBb9W16MV2ncHCw9t570jq4VXk9bNVpPltU/
D1Aygy0vU8/96AqcEpGJDzVjHjwM0kxztivCTmAdh9LMAQaCF6YT7VpPY2rwaTN0Fvjht0CG0VBv
nTJ6xRzd2NZTXPs0guCyK6jFccyPjplqW4cGrM+U4SbCrMdPGQvhlzFxinVID83i5zQBEY2s5ROl
5nlS4XVc1V/SRTf2Ht3RTQ21jaHUQvWEbJcJKY/JqBdbg/Q0mak3BoP4ouTN6KftfKekuVo2h0Bb
+bibKZiQndBonatyYHIyHVFBbdoeQTfR20E2lqvucdkzc3nN1AnKcUvvlMnAcjPSsXMS64wMaA0A
uB5b60XLK2Iux/tsCNXGGkY8kxftijQaMhgqfIVad8Pcdbeg88KZyNdCcZ3anH2wL403SIeZsBg7
qIud1icMguqDOcT3cY+pPoJrWQCQDequmcPLxomvJnJzZu/ZjEfWTdQRJtsUstRdHOPELOHA0DJu
WJrQT6YNsgtWqsxD0WJAq3v2tpjsbVpEeNGT/IKtSmQX4W7qzQAr50u7zY8ztwyng/3QLLSQw+xL
ravLjLdZ0Ijtc+2Q/HEKatG4zvshBwDIHkccTvbTkqC5JWApnK+KruMtIuBwbi/TUChGwfhiyL46
appDrZ121x2lYIrrRV00DHZZsxrq5fk51TkshBf5PJRXXfiZzdhDgkXN7dpqb7ZFd1lWAnUXLiCM
ufbIgZrmwYtB2hp0h0gvr/Lltm7jfmdK50Z2n7nC1a4fqsNY1AdcC/x0wKMzwaq6X7NL1mn3vcdU
fuu49fCIIfkpTamcLP2RhlWg0RDVkk+r+jbwLculPaRSBHnL42pZBW19vp9NGFUPIv3qGki3YurW
0ktOSPwDL2nCY2FUJpPImYit58x7NRHFSmw3/a4bbxdkK2Yk0sdyEV7xEnaZm332sRDvyZDNe6R5
2kMxjcfB5iBBhT8wc8f1ah201p1EcRwWX12MIjphnuKmucpqWQWxOWd7RvMxC7C3F/RmAqKV1X5G
XcKMtjhEaWncroGyRtmjNDD6U1bMX/PJXrOvNLnLF0FmY5S9J31b3xAN5LfmcpHjfb7IYueMySHp
DHczaMaXsu8uYW1vTZpgfm1PGNC7oV6Jd6SLTugPFlsQnn82OLc/oHncjEtz6baqDDRNUt+wYTFZ
gMfQPOupqRaAfrXh17b9yra2HgIuczK2mRpcf0R0ppoXJ7vS0JJFUePrwAAthHbDzBnZLAg3HlvX
4fLy+0adym07HPHvvo705Uvr5LsoNoMuviKXyJ8hrPXyS460rYS7pl/t29lVp2EAZmi+7d2PPa5H
epmUBEyMJwdllD8xt7upecVTt0g2aZywANBvRBKe27XfkhwWS+xs9zJ+Khi058aVJ/tt22EGQgHN
2ZO2Cy1IZ8F+vSrtBzyXdEbCPi+VE9iTuzVWCZHH6VUZGBctFY2DHIDPRDga1qwSiX4Dq0KfLd5Y
Qr4l1XuC4DDLn5Habc2ZU++XRZN7t7zgyfRH+6KnDPDlwviPkpWeE8pIFChYN+h2cj1RQwFaR1eK
eCrHZXgiXhEABjkxUeXqZodH2Rn50r4wJuDLs23fFc55jMInxk+o46hEiUZBXDHAi2vjqcJn0Lge
O29V8bqnQbwAhdzMJviFVVzwos+liQaP3smpo40gKUF73HcUzhGO/iQKdD8Nc7Bpbu7gsZyNgYKJ
TO1tWC3VplEtYjR5CDV1rNvqFg+foFDx/TDzGNeKrbSdTChPGfLqpnN7TGDZfDBRtdXGbryjrKsC
L3M0xME5bQuIvaDMuzc7y2+yfLzRse3aRtVIURCl1W7d/9m2F1bUKol3Gt4nlzj7v4w9DaVJelvg
hpLCqNs3ZnvdD9PObnWMbWbqN61Dr6e103hWGRK5tI/rE06jTo+aHGO2LWPV+VEYJcVmmA7qFnQV
QoCpsnWN4aKB1KOaHltDRxUHjnKBmCJ9xJEiDCRvceP3qdJumJDW35ph9gI8u7E2tD34+j+Qtf8/
ZPkPotG+o/f+zT/24bVcXsvkxzHL+k/+GLOY+m+muRqY2ji+OKsj+HdjFgngRwCYYDi32sf+55xF
03/DfZ70+dUf1nFwkV3Dcv9z0mL8hufMypGaAv94fsg/mbT8xE4aBtSkIEHRM6DUyZb8CWscIKKj
Tstp2OJKWWw9T1W7RJXTr9IkfyIauQ6e07aH6anOtMlyfnYgHSuyNqyesGMHqJ3eSvTeuqH2Zi5L
9ZQpN9t99y38mgn9/XqSG04EKkwo0NGPuGYmGq/C5A76aqJM7aHHcbvs81/kR/zVpwLqBfiF52VW
tg6xvmNc41Z6BfjrWnYyi7bYqjioEZtzk1HOwiO0CGz+/nP9hKEaqx80ptCwwp4w1wSBH6+YCbN1
VVOvOZwthmR5QgZNLFOSzpM0mg7/dxf76SYqnaC2GQ8D7BVcTnm5qORjFklsrdQU/al2+S9nfv/2
JGKgvGolLIBhAhhsHvkf7mWn62VvIQdAlKyd09ph3x6t5hfPxV/cPyGx+3XAraVuuevff/eN0Uq1
OxH3GazInF5kiWRVJl0gaC1h/sJ3968+EMG72HejRrFs5+dLJbnsZyzQsCPFitXiwwS81OP+77+j
v7oK6zZRC6srs+n89ALnBfjSPM8Y8SDY3WcU5wGgTfqLxDy5ftXfEcnrcydo+wvb9ZD6YwL9430D
NirIb6QKy6IYALlpQTtdbiJDxX1hDT36baZH7VWNfuM1apB4XmZ9qYz9pOo4pfNfcPIWE297ULac
oHfhREPOT4Yyv5oRjOIXi/2UgS+Dix0UQy3b2ts2naaAFYnDPvwupxm099G3sU2APDu5VHlAXIz3
aueOmv2FVvUSoFFu77xUV+qYJMuyFlOV80I/zuj/2PL+y+d1/cQ/3xEe1N+9o1k/fw5FZTWI2ljD
ctObMxe6ZcZxzcNxGGKry+7sAbAp7/AybCfd6n1LS7xfmFf/xTcvHfSxpo4d4/qA/fiVdO1gu8aI
+GXSSToS0N2QwaP2i6f4L14YfAkg+Xk5mdL/vMRFy6INzgp29qonUQMzU3rf+rDRgWLf//5R/rfV
lCVNJyLe4WOhFzDXZ/C7dzO1LRqAFiIcLAbKD2caMiLcLLnUvt3I5L60YLF+IVL4i3sIXMAOjYu6
Qb7uT/dQq7HeSVwuaZAAyhFwAhRKsHj5+w/281UEQL9JQjXJ7mu+jP7TVRKJj4Vk6sQ7qhnZprcS
2pkNfkju5p9eiNwAdoV1QxLrY/HjHcRJrK1iDfQvhXE8GQvtVMdsp/t/fpU/Dg2uJJPHXL/H776n
ihlkHGtMCCkwOTf3dbphCpf84sH795vmCmbBfDFcRfIE/ngV3ErMrqRtxdDSLi6qCgQbH2jt9u8/
y3rrv3+LBWfjdbuxcFHgNGb9dMdSL+kV7ir4s7ZLfU5oAm60XswfRvEheuRoZSy2f39FxDs/X5Nz
m6tz4Pr9ssTD/PjJaHdH1ghFDDrYEO7b6uXqwFiUGqf+2kjKo9t79pOJWy89zVCBU7PSdCVeqULt
l6KGGDRWVvQQs30RIKIbNI0ULsaanzYKD6vElKOLyDJlnt/0xfzWesboMHwW0Knr9O/bosbc3CC7
bcTGrUwwaVsuKUadsmubDS6SUX4i+iiuN6StDMB8hJYawO9CuxE5PR2cdx3wRWy5xnvLm8yvUcsX
tOuxmluVCCHFGW5xI+6fpQ1JCZEyBqUGQL/NgSY+Z8IH6R+MwsbcbhwrYuEgyPLAMwZkGBObph4g
7FNEFoZ5/Jy7+LJtDQ+EIqCJWdN2V0ZDuYzVFB3T2KgASjDrjX0Pvj07/S/2zmQ5biTbtv9y50hD
445mGoiWPSk2EicwUhLRA+6OHl9/V6iqXmUy62Vaza+VmQZlSYKBANz9nLP32uuQThFRQuxjdCoc
pnftiIp8X4+z1LG/ZhmIsMTY0GYEI20syPqJDEIAx0U/0fbeJG0TUAMapykExsfGH9YLO1oYpmuJ
HfsFcx1yvzmZWXODtckVvE9HqkMGEbzdpNU8Pa5sRDVofBLqYn9cJiY/3dRglKd/HlrbRBmbvmI0
zmC2IPNTH6vG++7xENBDCkf/vc/qbHq22jqBY0/37qw0AMRJzu/yEFW+9WMunWAG21TrR6LFhPWu
fHt9FBxJSJXqdFgf4YIT1xZKsOSqmBCOigKP+85AKbCeQGzPEjZT7nxF5529Wouy21hFrvqmad4m
tEv6oKNvP01BuRduqbJYNwGAdMutUbRqZ05DZCcZjUlG1oP2Lkoiogs0J9b4SkKdrV4hIpLjZ42w
/vYF+XrywCTDW/aWX9FE0R0pJ3uU1m6DSGGlOW8V4KAOImM0viFLIHi12jPaEEzXSkRmlvKcR+C/
ycLOcj9uCl/3P0RuuctlVyeedQqlzkc8ksQ/xVZk99W+1OWKVCR0ihe4k4793VRJ1T8B7Oy640Dv
BPsJEEtnC2c3+JrOTeJvaUkXX2pryb1TsyhuLGxyPSKdxK7ByGRMAZbaEzwtyIDEHDIvU8GHX9t1
yT3zRPGd/hEwubG1i+CM/fPyizDSfXGlzwx66I3+qN47q6uLFPvFsGraXX62HiVvvPqhbZXTL0wn
g/51WGegI76Tq/slmrJmBxvbQmbhL66kYZbJAdpjhfqiQTqLLV0P5FVrbFdPjpsKeruVqpvLaB7D
ZKOilcBA6eUgAM2YcgbG0ZTX1z51VHeNmh1g4C4SwZSKQ+fVExPgjqIWZ0ebtzbPeDRW87Jj2Eyq
JXe6LC8IoauLLQI9p4vTfm1flzF1T3URzMMdS07W7V2oIhm5qJmSPUa0IpHmWxd4Q9//NPlAIYOO
VhaSftDsR2lYHjMgWMiw8ME45GpOM5bnsULWRDg4sdn2Oao7TaPdupZnSfPoGqa+l6tfQxmegQa+
oXGHmxsoM8w7pGrRY5S6kC7SfJiDzbT0+nkOR52emSmpxKHiAXAGxgFwaEKBXsamFpaJBWVChAvA
IxBUSMNJNcoMLJLOsZDfh8iQ3SO9G2nwGMP8+0GncsFhN+qhu4RiSHcdAxcxuMs8psm1SDmnYt/N
4acodFVMA1YaUuSZFrY4Eklm5zt7ZBxkze15AupNcoKumEp1gv5I70yD1KzB03hIp0S6wm/vHf76
glMLc9GuqL/0swynByjmlDG6TfR88JFFdJvBhdsdL6rUc+wrZd9blb0mF6qZEsWLolJEcFV9Cz3O
ajhNJ/kXfoc/b6ZhtsHxmLwrL1u6fFQVS9cmm9DzJ2BoRZg5J7Rpc7N3FFBX7tS5vW1N9deWXMoE
8ohf/ew1A9pNM7mSSnVNsHqw6DT5BRjY5B3Q3jJsFZUEg0JMgFasRku9W+4ZQoSes3z0nKIfwDiN
2j71zhnNCg58vCZvsnEPfYe6i2okTM4vS02MeMCq8twHva22SDfcx3luqCGVMzIYMaDUhririQTf
rcvqvym2TgJDbDeHvWO57Wvd9jRdV8/RpwgZMvP2jkpoE1gDq3XgOOszfgsb5nKfMU3JmZZf8nLA
xCjsRl2LIkD9ZAZ7sHerm3QSD4tGPNaq0CtBPtYdH7KX6ROjfqyPCDmNju0Ze+HPvOUdeeLPlO3J
1GOAb6C0Cvl1zRZfXWK5D4bLvOtrBTYxgFI4mAGv2kBMTfIq+LFh63Q6UCeaehNTLBOu0zbyhzPB
PeshkSFccdMvwyxwkHt1GjYxVo+pjcHClPY1dMYA8hqzvBBKOmmlPKBw5i7CqkENZis9lLsWytlw
IK2+tfdrlifQBIsoGq+asvWKy5CFJwd8LJZiB25mka/SzUs06SUNfdKv8Zd5+yDSS/482EInO0x1
/DvpWiY3qmZYDnGvRGx5FXWBJtQ1auYuvJepVuY9gZ9iPiZClvtD45WSeQS7w7xpWZjz49o5C71+
5sPuxmJtQcUY6YwGaJrAAbf8aYkRiiQt5NnCAtCaRBY8gRRryMafMgKi16UfmEsKv67IUUAsf3H2
LAF97t1ogjiWpwnGFZ9RJhJe4z1iAIHt7TK54AWvqP2PjRAojpgFrF5cu3JwT8Vkoz+UVjmNW51N
0yGE0II7TlMN7hr/POCjSAYLSjBoOl7IqGW5hw1TfiADPM8FCJsGEU0P8MbkMil2I8cWjIcr+9Zh
OOOu42IO2o+FZTaMMT+nT4FjGZ5JVorkEvG28fe8+0gMLFuBzGKni67T0XfTWNMo0vHk1InYOgv5
8JntTOTAeJ3E+FfhsNiRFHC+v5W2nut65R0JGUiwyUksIoxz0hUUbm7JgzC9vkL8l9A0RHPi7YAh
eEM8So9oBvhXiEp16G/dyPgfIV+avYGwBTsXsVti70aG+DlkZJoG84fjuxI0ku2Pj6C+Zutgk+tc
xVaGdXUDCtoYhLNF8eKVCaF85Cs3VyXuw3Cz2g1ZJr7nzcuFNzUDMgHoyYfWnxiY1vKM6UKvjrsW
3Jac4kEhqiggLzcwrbCNMQbI7a/FEFhRHLCVcv6cjVvTwR8COg5J66GVqT1zQssQMFMzTh2geQso
6oO68oCBjauUmHaRzDPVGHjTET3Jx8ov2ncRJODeNbQpOkysqDZio5X0olBaPiaNKJzD+6Chr7P3
07ELbshZYQ/E+lLtoHKXGRMHV1+s+Yx7r/Va59HvW4Xgai2bN6RUDfenn6NfGzE8itKFEHQea9Cs
M4YYJDxhIX4TujHejwHjOinbeSWaDZZkB6Ds0KqvZoLPCv4dEvQGcW6EDBJGV4n2ZZU5FUbGVkT5
T9JJE4Td/eDxkG/dcVjsOGwygpSrDizGBmon/B3pd+JZDXYaxZzWEIVT24R7ifQUSZQYZ6qXNl/u
/7qU+sRZOWfk0ZLwKA6xy9sgZj/ViOhvp8lZEUBZPYeeC8HLQTZPjwDlCipj4u/zrLeiw+QtBOit
45lODAx1Ife6nznLlwaj5oK3eNkCLlnlAYGhQJ3kq76FGS2d5kGMHbJdyO1y3YcIXdwTzmn3G3zg
BgLkzGp4T6mdMmBaAIMzAfL9b74dZsGjg+f6BAvWD7bhoNJn4RYzmgQviW6XKnfsQ1HyXBygx1o4
dC3hlzjApmH89tf36HNThbYdGb3EAJMEG9Bd+dRUQQlDFBywTyzxjvNk+WtyRLuLkUvWhf1UCUJt
/vqCnxtGvy4YemeOhQ1x5jzx+H13YFyKAHSczwgU6cv31TL1lqKDc3K79s7f9Aj+w7UEPSOmJCLg
guJTNxyDo9Icr9sNrSIohwPv4ZDp6YB5JfpvWyskDIThuQkqHdqt7qceToTRspP1mbkSqq9RXi7X
S5ibv7l3f+4M+LYrfs2KzpOfXzluv+usFDrCiDZCXKizofioCze7M7WaTn/9Df2nq4D/YCjFOwML
6dM3hPeO0oYiZ0Pw2khEVgn0EAPl4a+v4vz5yzn/floqmCdcaQefLkM4LhSyjlg2b4QNtIM6YmPk
sBy/jf3OSCsOh4XZblcVIiDKZPZdlJTUcivmc6dvN3DZhXvF1qR9zMrOEpwydAZBnASkdf3X3y4v
peOHNAGZq0GX+uND60XKElTT3Pigf/CUY506BPR/M075T/c9dAPgIdCnIpqCf7yIM0aj26uFdmZH
HcLBVplwuygVLn/Tmv7TnfdoSPOYMmlj6kYc+B8vVDbBqLEuwxjy+35vTVlfbnISW+JVTLr9b99B
OnTSoUY8zyBwlH16BzOCIBrOLYbcydXsUIh3MR7mZ+Milf7rJ+pPvToWMOgYOMyE69l0vP/4sVxh
ENfhAdvw9KL1WNrpxHZW3Obwi64TP8cqC15u99cX/dOXdl41XbQVtKaZ4chP9zINzeB2iHU2eY3E
UOR1u3cxs//jKv83P/8flrPf3fA/zc+fzPA5fvXXT/xjfG5J7zfWEBkwQmM6yPicp2v62fXw3GT4
Gy8SXCTvTFXCwMg39y/WGxw4+1evnTY14HUpeJT+NT/3xG/8TAhk55+/1P9v5ud/fNV8QTYs83l2
OYb0+CnFp7kYVoRRiMlyd2vd2N+66pw+sKb6sWfubP7mTTs/av/uVf/zWjz8gJX4WNHnCeli27mX
4+lGL0nNhso9vxvdINx7pRgO6F6HL2WB/liabP2bBeWPL8E/r8w1QRJFPrfu0yECYS8UZDdH2ZhS
hbeS3VwR//K7L/7uHx/k96Gvv1JI//T5OMyJMGSixCv+x/fbGduO4C+uMpkxvxkawu0mbaxHWnBl
Tie4Gw7I+ZFQZWcpGDiEl3xd7rN5SP9msvYfv9Tf/SGfxAq1GHqP+Gtvl8vwSxfOhM6N14iF//rz
/sebeh5v8D8Ws88ft2ns3BdWBYNjSlvw6PLKmmfxNzf111r/55v676t8+uqA0pEgTbNyN8Ug/chr
b6+tOD+MsTw4/OuYeNo7sbuhrIv7bXhPdyuu38lFuiCB7RT+zSP8+c4y2DsLYeTZPcwkLOR1/v3h
sOgXQIdJ4+1msmcuLLeqbhS4U3TD7t+Fin++vfAXmVqDeTxP+XnZPy3cwutS0MmoM+2zq4CmBs9N
3/9dKDIZ9J/eSq4D543jJ0M+hpbBp13dHqxVQY3BbmrmAnqBtdDKddthwfSRZSi/xDhk2YGGk3j3
XBCrG9cH8PVKey/iGB7YYT8SnGsn+O6micbCHGKypQauydssR61ToOu2LW6pwMs0zjmd5LEhvezM
rekcGWMoCLpLQCSkUoESr0BwkIneUrAVeCzFslCCtcVY4ue1Kje8rhfuzKkoFQiuvF1uKFbu60he
FRjAwH9rm06WVeog7qJ0dkjyDEaxJRp2eQom3C2xGbUIt7PAunHMz/+ibcu7iM7tTN/cc8/TITPp
c62rNf0HQODRc6KHJCFsdEBlOiBfBqKwyBFzkZVbxfe6WWkYDZNyvq11j2g9q5RdYpKSTr+xamU9
h8gsWsy7hM2ZtOmKQy8EXlCSItNuv64SjJJd40+mmV5Dy5JEfqEMhq9QoLPDI5Il3tc5c6acUWXe
nzCS1cMRMamFAjhokXG3ffhDwCZwbqMqHXQcEfPugqxLgJtklZMPO4l/+DpHi6EPU9jh3J6QQPyI
YAV54SGI5vAytRY+bxQsXbK3vFDb5Er31ZtXeISI0NtbMaDmMwmOZdVpJLBG446duobWZ5I6d65x
6Yn4/hLe6aZrYGV4wb1xSv+dgTFa3arqq4dozFDQT1nUSyxCHmy9ZPHXcetZS/eRzZ4ZtlLmWFjM
XNfgddF+P5bIB2bSjKYVQx6QhnADp5Jxwajc6jv7pw942Bn1t1w0fR13iMMJZ7TO3tzQFt8BYOY3
qSAhiMlPxakyUxk50SpI8Sz0fVp9E1FTOdB0eKnjyQrVR+mb5Zpol+R7mqrujvpvZdqZz6mJ0TaO
t9OimhcSXFnGU5Wmt7nnWdkmaMrwHrOds2Lh6yBkBLk1fiExSP+YOpUrQkwmynayrEFFMAHLXlY9
J8W2trsW0lc+YVYWjqluepVz4p112F/BK8rBxvndeI83Hst46y3TjZd62OcRow5fjEvU85YZQfcU
VmV0MoPP8NKtAubNk21Ldh/bWhF41aKMrXy075cMzc1mLYwixDhtSIpEI+ERecaDfutaJl83ugqs
I25zhCtiyD16R6Xj/aAyGO3LFsnYtUVk0qurEO8eeMzC20mP2Ah6ZN59PASV/eqDuys3NrmUuAiR
fz5Eych7mSjRfhA/5b/1uO3I5TFtcQ76czCag7V64pEi8jrNnGpLKO7EcGBaUIgEli4I/nG4TQWw
uoeONcQBjMTXEGvmmqR8tp1/nchaMMXwvf7rMob1teqXXm5znpiHusEkRhaoqX82HgqgjSm8kud2
IQqQm8PM6jA22vWPQhf1pXQEfcJQFJU8li4vN6Fg9JW3jtt4NR6AgOQXvAMMSMkiIbYGQInOtg7o
niF2M9W+MgFBP0P0wXg3O5mYt1UY6p+2bQ3nfHuXBu5ioTSWA8Sbq7zUfbepMqyA2C2CFR+MTiOx
myThLzvtJ1JssOG77cZSvAj3qlC0ufKhxeydYRhmyt52EkABcCWgZVKbcZPQsRMHMAlmvXKMFTyD
xqa/uKb5+AXcoE2OQufZWZzksLSYhXqy2kGCNOu1SovxbrXQ5QPUciqwlE13S8BhoXYSPssMlp6E
rx38B2bRLlSK4mgvi55iohMQLQvync9DBWTP29QXCnYfax9PM1D+LzIgym9LJ5n/vLEb2z/4BCOw
DBofPF9bO/N4wFu8BhvRe8kUp5CC682Uulm/m8OhpL7Fd84YC2IVEVZkLdnUTKpW+7AMgmlX5vag
Ye2H06MoJcr3LqumB9+o85QERJx3ubrc5y1CeZi/ZsyqkA44LbWtt87ybnYng0c7mD0JM7hk5s9s
nMg8p+WP39eyda1LZ3Cl2dQFI+2tDlhRC8eoJw6YqdiF2TjeMKS1/F1aFtjBbRRviuQyj7Ku6m1U
ZuU5tYFZY+8wyLcL372SYB4Ix03xh4Llzbxqp9rC7R/PQUQTvnXhvchZM2YnBGeOHiw/4YZZeLHn
febaBmMqHTLwdglN+Zg3B2KCYt8eT2QKeNaO9EuP3vVAzPXGifrimmW1iDahIbpRLG57ZIa2fnEC
lTO5GBP5hTDPM4E0cRuOpos2WzkoLAr9nEma7I5bmeIqDMfpQ3VlQCx6XWhGO+znMB3WBth4kKMT
v6icKBPA12usZTafTRPUGLgvYNir26V0/a9936jlCk0ALlTB5MxBIS68K+11RNyKPMAOZhhYv/46
tP5fofo/zrmf8P9H/l6/VW9T/nuazq8f+H80HUA59AdQNiPBZA74rzLVc3/DVwjNBn2wBDEecAz9
V5Ua/eaBLzsfg8VZQoxm699VqhP8RueGlqPPD0mOl/8VT8d1/D8eUyX4BxpYZ6kgCB9q4/Pf8fuT
d50UnFHddSZ3JgSWinFXr1cdB8t9Uibtc4ZxFMqBzeA5Y6K3n6tQnjIyee84S/jbJnTry841FWOI
nPCi0jIX2mFC3KTKuUJepJkAYFlLV0g9uDx0f5HOVXtSbCFbH1ZEM+lL40+X0q/dn260fINNHus1
eSB0fscfp+IWjc7Wn7BQ27N6Fr298JcAyHC1uKi4uhqcuJ+mW8/Mkq5Zo08Wxw7ENrhPrFJF+2kZ
L21zhlY41oflRi8D3f2UVN7OYli9OJjCZkB0A+Uk5QdsHjVNwyYr8na3RgbAJ5O5pTTJo9ZvC+Di
cs7lcaBrTyofCjSlnS9pXe7Jo7/phSUI1SFiijCGVDXbbF6PuH2OfUE0u1mO7Vl0NNAApbgDb4Ze
7haiGasCMR4ZI/oh96+pap8Sa9eRHy/qKrp1qvyFVRNICty1Kt+1RL6nvnpNfCaVdY8xBzfZT7vr
sm82ebFbu4ers0jH2tYKn9+gK++UpxjmZtxkcCZ2TOvq41KXHuOdrHxoTHYp2vy7sb36soxCa2cN
HXMmeBLnyfV3r8d32csfePovMtu6V/UjdNGtrGFZDtdR3xJoPk1vRk7DQXoifQgdc6PL7kL1L015
kcD6A9pDiUK75Bzb256m3vnKE9VAlx8v3ah/aNzmSk0IfbzRdQ94a+7WZvkJVhkFYUe+2jiPcAPm
9xRiC35WvQ2S8mIasjU2a/0jz4fvKHlvV59nybAn1rZmGJpbGMSX6UPybMWFaE4MlvfoVwhMsldv
T8BQcZwrVFUBbBhDoiCTaVo5GwIgi9sCfhme4bG6qIAJuQ2O1Gaa8v3kJQ/Gr/Y4q3EQe+dxYF6y
1nc3HdCEDaSL78iVYamI7bAsJw/XLBqGBhQOiRjGccwm6ZFscBi4G8ryJwThe8esH+6U4GNK+xmP
Zf5TMBmPXGS7K+YcqSJ0Ml3+FIr+ibSJm1TZZ13FnrxwUjn6xcFjryuyQGkAJdmpXfVF5jfv3ZCv
u2BN/bdRmHdUg1/HyIMED6n21lDvNJF5jFrvXPeQJF1JRoBuXCT9DzZRTuMWL73/JTdzc4cQEn2Z
1wC0tsl3Bu/3vcw89yKz6FM3M5GaqlUw9KzqQpfyDTkKRQ2MucFhkH6KOOKP+d2akswK8LvrSMoN
N4tzTAhANpHzw1/khZukBzVcEJe9OjPwfpluB8tFekCVhcGavNT61JiDF1gkHZlta5L9QiKS4/HM
TCF7fs27gFoHX5UNt+vF677QEmITdTjYcmzP+dt55eNSv02omCpqXvUyhv6PrKowTbRImfmPfIKL
NV5K6PwR8nD1OvWTA+QFu9kZb5CsLj360hTUOlVLZhZJ2V62PIQ2WSUXeF1B1ngeYUPf4VQw/t8L
Vh3kw42Vh+IUJTPkJLto/KmOwyUom3ub4SixTQ64q2+EONQOyk2R5BeR0QCBOI3VKjgmCwOPmM5T
Ul6SvFz66AXBIZ9PMGgqcflm/FF96r0bkEC3NgNss3UIALvvs0FYsSuFOs2wvCNMfPUo475AMLcJ
e6Q6h0xzCqrKasbpx1ndHDrt+d8Jp7BpJTQMJXddMY6szsWqew+5darJlzGFgC/eVLrDVetBdKXo
tepdP+AX2q/sNwjE3IEaQ6uUjOoGSKrZCK9q71ZXBrukM+EhQ6/0rQYjmywVL3woY9vJCOb1BZbd
xHQnqCMQU3p8yxB037rVuWmK6laEBXGE0Gce28RLY9WCMtsIf/niOVjh6Pf23wBUkPabJM94cIo4
n4YfkRBkUQHtvHX6kVeHGtBA2EWlfGxcgKZ1Rrbqul+mLu4BjvSEPgjkggQ1AZhQMSLPeBg7ok8J
gilRuNvt3UQKJAFSYIb43i24UQq9AyvtQu/gwpmanqCkfRNY9fUYzeDbVH9mDtGtBErUefkuSlRw
NY38H0P3cwXdEoQQaSc/O9ZwcSbS1bUraaYUeW9gVu0HUq3wn1Pr40TcTWpILqwzZsNMB28Y5WsQ
ok51Zw+RrPR7Gh/OfPLT4dmH2W3GcY0FZmL0YQQs/eLtn7fP7MHPk+tQpeRYVuTbSXujgtB7TClk
rwDlI2ixsbGm8z0x8fVJVNVlDVFrk4s5QXOMEHSckgPfJuSyQW3U0pFrXX2EZeFsPLQ/R5i2autE
ZXX0UlRwXRDsDHF3m1mRgTjz7q1TtQuTrL6b6mXvjPWHGawrkfYHGjRozGxaUN88sRBu1OaX4Kru
+kbGngcTmNJ5yQua27dA+sbdGEbPmTVfKbU++BVyNM4X49YYmK6oR+JelYdKwaG1zYe99Hfg3yvq
YvR2s1gPnWOwzc7W1SiHm8D0AKwQPUABRpnwGIn5LZluk7LMNrI4awYg8QEKiaP1yoAnGc7ef45L
bKVA7uABPIsCJQ4hB8upp0TdWTQbCZJE6gRKHBWNfuqD+WLNxvUmseojjKj0ykf6KnMQpRKpchPV
AObn+q6WZXkYRfG4Zm/N2O/qfNiP63RCQIIsFcJsotQFGeTf6tVGcR3G1pkqSkMtOjk9+qtWLLuA
O6CC/KFj0G+Ggx+wLs92fezIfItzKN6XVpl9BB6zVfSslWmPqJI2LsiFaa62ql3iHuRXbDQPwEBg
7AGt4rMic2ohGiS1nWMa1N+QdV8TFXrUiJJSm+rQan4WkBOg6O8qjDwcY2iUtOWLJ/ujL3kXkwbD
7FmSYiMVDuXcnAAgHjzdHpdu3tPEeu/LgKHaXZdcZTnPlmZmiZdpAu1tosduVlfrbHO+eUJCvEuo
d/vphQqHihmt36BsdsHbaLWjQ923J51YR9e1NjN6Hq/uYsZKL7Z+G2vre1RmbP1XbTLaPxnhXRLp
FosOcddMCHVCSzK3nmpkUbu0CFwiEkMCOafoxZns6gvvJPpRVD9AIcZrcmMPaeV/+FjG7Z4jDWnN
rL5Uf2yVc9xkOJKzTi9AkcCaSvVi6dAgtnN2IVS7g2wFKDkAMalhKWTyy4mPlCrrBvAZH/nVJ1ah
JNH9vs7lrhglIqN8zVDgrundpNoXCUYCHmG5lb048KiRo0wVC8BsuBzJGuzs9m0W6lL14U1UMsYm
3/EMrYcLHcCtISIagw04QnSElen2ddGtX0H5Nuy0r8QxtNtUOymknHEHxDglai4e7RvRow1lXhMe
gTMkT8WUHKMcfC+ZyLV/Xzn0ZAlK+BaBEgYKNrgkwLZLv1uS4J6ymBrcs1kZunO/OgGKXw5k+fpJ
sEUcF+fQL0XB87PAS2z9m8gBCRKtSBKlrTkT1eapbZoq2NAJWL+rsCXcjJduvPLmsdgiVUOW07sT
nSWrvO4gZp95M4/kG6QbR8m7tl7mbysk3I8853eCtbEdL7sueIZ2Bo1yPz2tC0rcIroIVn2q0M1t
CEGP6brGi8a4v0A1rIL9qAhdbWDE6X4nRYW6vA6s+xWVMDml2fhcZesjYTo0zpdL3U/djhT3IW6h
3AHUfbGIH4eYcyRt42R6QzPLAuATRFfhnF0VzK2zCO1vE74M9fwdOe9N1txHg3xPSDFlc/mqZ0AZ
dbgDyLAryJbYTYkBCeA01nH10Wp1ojpZqTkiEbt0ivXapdVH63ric5BYmJNaPEr7CzK723pCd5A0
W9rt1AkUrowWNCjmEO1rR31HLmq7mWRwp0LrkAmxjZb+O0R4/0j1kMVdT4KQnx5B18R0IqGKKG4e
+B76uDAojsDTn+BVUMzVodjYffmI4fE6q8uDcZOTNw1PHAQvhpYhetIJ4Od6uYDQx5ngRWN6idGc
ubdNJ77L3LqA0HJE7v5OJzTbkb14WMmB6uU928qj5IeMGOhYeS7NFiMEiCXa4uDjL9Q8vJQgG/x8
uFmVg4nfOB+kDv9MZ5us1+J5iIarIQOC2Dj5V+xR12IZebcjsoA5hSbHHpQHPcgk2Od0/7DhIhMv
znMPewdI2YkxV5W7qmpeiFOPnotl6K88ER5FHcyxrmCJOPbtiighzs++RJSL/Tb1phdfea9NBfMk
iPKbqrfe9JrvTEMOkyYTvagjglKcH0OPc8XTwUU33moXe0xgjtpom2QnvZ2UuAshxH3RotmjZJw2
q8vpVAXqvtLhfloDvfHy6QOVJh8xgc4dIBjcILjVAFFYsaJh3OnZfbNBIG5I5/mRZD498XNiMfOC
I9jAZm9kufUI4vUJlSWVguLDC8b6kpQvToniTQSAN6G8UuHL5Uu4esRptI+U9w4jgpisQ3oL+36A
blLR8aXHtRdt+jCBNse/9zAV6Y6h9U5OqIUH70fTmWM4kTGdqK+Kg3vlINHD8nEWOOrwMqrE3vTV
U9JeNd2Zgyn1QwIWNx/Ho6HNRqQQRKf3Ya0O+fQyDElwbbRGk7n6xWtZ0hgkcp2ZgZXph9RHK23q
u4F80+9ploNkApWa/Uy9Yb0uRJGkG7ttnBNPlIVOtRj4gjmQEGI7eadsTKLdkofuY+e46s52Vvuq
LHn2dKJFXJEw/VI3FcN3EdonhgfL1iwUz8m6XuuaI65QAU4vZL97zvMZFTUPcO6mztYPpu6wrgOE
fBxKU2S/JyJbso1tp84JHDB5BVLPR4T01cGMyasFjfcJvS+svDB136u50i8d08lDxoBpH6VBfmAS
AKlchN1JEKl4RwnrQAi2Jlivvjwmesy497WGFJyF3hPeI7SxBJNqgnnSxX2QpKwSnmG3lDmotSSx
ATLDMYAafiUfDMMrIS34HjALbJJSLmwaftlesbWU+hAUK6OHc5ujAwtyzajIuW38ZLqomzCv99hm
lh9guoLYLBBOWYHaU9ply2ls4YiufUPt0RNQ0pmUhkHu7hdyXXZQteaXkg48obzu/LWjw3w2A7Zs
APyZDz6GsY+E89Q2j2SATnxMjnY+zbczAVQ/iDqm6LXr5QxwgsXVoStA71tQBbV8svaqLFLIka0C
4ZSlM+r4NDxYPA9v6dD5hwic4zsL+QUD1GynVyhmCKH6ectONf8UMlRf+3GUYGFK33uc/H4BetqI
K0TJZEa3iUiOY9jmR1tDA6kp1buC+VInR9TCGOmof3X9GLIfkqiRF8l+4OZf14z/Yju1CEaCcU0T
KWB8sTn3FxVLie99oQmTMLRc5Y3v9sH77NbFI/4j7hfTkQL9o7L2yrWTx5E0n8u2UN5VDSVoWzv2
ZWkxMNmsmPx2niX4NZPd9veBUPZrKrPhWxa4Nmtq36/36K0oSMKprt7TvOGwAfLQ2rqcbo+B7lGs
QiuDRzpTxCK3lj8am9xzpGZw32IA8eVJy9xcmrIrL6TVFlcFx6OvfTktp2Lw5KWV55B5giTC/NG6
bnLhcdXNGvZa7KvWSI7rrfZeqJ/aDcQ3/B92gK272fV4EGTk3zuSZ4AEm4d5aN/cxBy0SYBBmpQg
PhdNYegE+OaQ3NckVvTohJduoAMAvz4M46qWy6XCqtADdGX3J2onO+dtN9GBWSKgumQeH31MilsT
wjzYBNT1zdbvA0nt0ST7qEdULCinD/iLA29b+EHy0IL5PEBWpTG3jFugL8OhTJiRbodyoNhJJys5
EDNV7A1Wz23NfKXbhMH0FvbtyzhGzp1lz4JzQHNZeYRiWP/L3pn1tq1tW/qvbNQ7d3GxJ1C3HiSq
tWRbtuw4fiHs2GLfLva/vj56nzon8c5N6hRwgXoonAYI4lgSRa4115xjfGPGEJJE6gGUiU9immxG
h/ZdYWTrDO45U5hugxO+abdFVXXBBgGxfRzspso8Ymzb+yAvnxOSN3hSUQHuSJKRxlLXcFsyC6uj
K7whDK4aZj0UJVNNgrXxavoNDHRB8/UYmDkpLUBwrQMVsljlo0K3NWPGz/yMuewe8w+4u6LxGUSR
4rvUy7x8S7WJnufEBJVvdFAHzCr1qVcptTWNsxTFCCrnsEQxvZjadGL181siDzTAbR7CaGM5VXn9
oEhQ1Aub37tH5xtD7LTTA67Tbhtrwa4hYg8alNoee610gAl12lk3prn0mJxu1xs4+zzd9sd9Q6OC
7TUp5XHwDeRZwjAPWulrjPo64a4xDlCVmmISNFWaZkdTZhVlHANzvDzY5NRNbXftK4nQkSd7TsOx
ZZWLpipWLjA5JdQ3bdUTLKL1d1qTcbpvdXX4Bt6cqVFKHcKBOTHR2QdkS8Vs4mhZk+qdiX64nhyJ
NmECfYinwgTXloUDXjZJu0TTQjieZVsEe2ssbpG4lBQ/RKucUvjOzwFnMHdRtVWec4YEm0TEwpUu
WLFRlXc3mo3evK0ekkLSWGyCk+gEhGWFSI0KAoNecKCn3WFweeN+QUwQd7d+32ibqfaB7fpKcSAd
CdOWne411lqONtGzLpRw26f1VyuLb8XQnDtfXFhGlj2XkrKUczimx5qBdTbiCEAWB0NcPtEC40dG
/4nMmHSFZKKHDhdzLxWOpzJ5VnAlmJRsZhpM3KV+dqjsr1ph3NNJEhu/JtfHTfXbfrDHhdoX0CZQ
piQFbLnefJQVKdHBZDQn+ky3UT6Q8zGsYvWsT8I+FGbyOrD+ibSm36uYRnVoc6U6KQrNdAmSAS8Y
X+Q8Al2j8984DFGFTb8uHHuGg7727JPgjCvVsJb91NkPUW2tHIndolXPI/15tDrOzSCpHEw3+5Ya
2rVqFCXGYIa3LS4gw4zHdYll+JvJvVKyKnt6m96oSSdXhBWunEz3eru/Ty2j2eBmKe+6VnVWmjEc
ECx9ySf9m2yY9ccP0seNhZOJPBV9k9pfipQJRDurH5ImS5dBUo6eMF8m1+IiRvZDr7rHcch6QK6Y
wsZuSRcRXQJs+g0WtEXZ9EANAVMG4LHo8nWy3A5lueKjrk1WBJ/pS9aoa87Nj8Nos69nRrf0q3jv
9nkGawY6Z2wYd/ac61jn9blv2xvfRQvBAfrQT/omUjkvRKTgraIxfQ9lV9OLtO86lXl3Qp12oN+w
BfYRHTGwGiQn6Gtdyf1beBdArN36XbcoSKeiyG9pEN8NVP0Lq+Os7PfmvWWa+xFir1dFtrtqVPCB
Ub9lpmM8tUXHqaB8BMC65lxUeY2TvfdR3G/SsGw8dqZYxe6YKw+65uS73iUtcaNbylc6B1ctNpiF
cPpHRwMaaw/DFlvmqRqLt7IFIjb5PSVakV1kgO9yUC9DLr44VYuRG7UZd3zcLaLAjDa1EyZrOioP
fUTXXA2qU6CWyZ7283RUIr9aZz2yJWKy0LhYduuRJ3cgpOLZStOdGwiuHN0wLKrFmW48PqVM3aP2
xEg0GMYSRj3DI4YZO+Kvl8UcorLQfLM4Fq2l44+2PExvG1X3VU8VFVfOx/6OI5XrDNNZHZ5QhARe
3rkQWibtqEio4URe96ehFcqyUTnFhi5Q+qkwVpwMCAQiZohPODnsudOhrNKTX0bOagi0s61VzkLE
sfbcmmG/VcmJAh4dwIB23TG+sUhbJxrKUhcOk7Xl0Lw5NVTkSUnk/QjE9Csb+QDbIXydFD/6akyB
c+0Thpu33C6AXDmeYEZTpzhYBmW151SEr80Hj0xYrmgJt9ITnWfCkePBchNlresaMWjFwW/z2Wm+
Eo77ggyoe6PtodCSmjGLpL41Jm7foX/XWJerNHkKmcMUjIeW3ZBsJ7o4rGj+EtyRugrD1jxqFs9p
CVtQGsmbFodrQtsWgjJvYff+mlz4h6purF0qShBrNKrFLLdEWoaYnZqac5yvPwCcxqwfNpJ+dHOJ
ZfUEypXQEsjWGGYF3h82FSqMBUk78QZgLbapeJ9jfUXjR1ebJTrkhBsR0PFsooDCQid7oLPOw0T2
YGdHV4gQ9yKGtp4mGzehrkokLRUkLj1w/gSEdaQE1XVPaMQyIZx9UWos1a7qTx4jjXEB3xn+aOSy
qMV8SHpXRYljfdohf0+pWltzK9xDbuDBNMo02Se+QpA6ghp8xcmZcIQvij5cmGLxcacbEoeBYxtz
hRA+uTSY2jYFtprVlPq9eh/F0cNQK/qyzMOdUeEoHfwrPxdHs7Y2MUOsBVO/q8jo92yMxEPB71Xn
uea6MfXSiyHaTjbTjTjR6Tiq7lWK3X2hTeYXOTXcOX0Pm2gwxZ5xyJmo42WH929ZKdVXn+m219m+
cUz4JOvCKhExZVaML4+6TX8s4q+yv0Am8Jgac1EE6SCLKTLfm8B6rpsZ22JsC/IBGGDlNHwN3X0o
TGJGTfJcmNdc6910LqLopVDrr+rAWCHzy1Urx2UfXFcdMrmmsoAVpaEBP9aBZ8AJ0wUjSWwYSWiU
Z5QNpCUVvKwpxYmMuGyRcR3iiNw/bA+0qJaVql41KPK2+NRIQ3NoNSQFyXe4yBZGrqIzWgOLXsp4
2roE1y9kCcs4VP3G49h/nQ2Z8FJTMOmKhv0AGmcTZobzYCf0l/tJhJ6S2PLGsPRvLdOOTiqbecTZ
KWGytDQfonMock+W07MZF6c4PuAjXGVxqXpTanCASYtzxVU4TIlgARfWWSS8P+J8ViEcbngFDeO0
x4L7zuzUi6V+i7u6f22YH65NO+HFb1VLsVGy+u41JrNTbQbLxNZvQIKFjESyx0TzdRDiULit7h7J
pbadSDt03fal5v5Cwur2jzoN2biC6DE21gkD9HZqbPyixYaeKkMN4J6Dy9Y+sI6rAt98tESgkSym
On6oJmIUo16/WNM6l3zihUE8rJeHwZMGKKVPHSaLWnCaMoaNw0A6KexrnxIEVRhzZ0YkQXYJrBQu
/0ewyNRvzJayla3mpmKRt8t8g8zYq1ptUbhDAMfCvwr67AqRPcfPyWo9uBnbONd3EE/kIlFl+o0N
JVh2rlGuc0VuCpIjt7Ioas8F188EN6I4yPIbHi3wQsV0x1loidHWhWQyGV5Tw4Uu0hQSv92f6QDT
7mrLrR8yDBZvFP7bLFSOqAw50NnpWyD7o5XWXwyXTOFRd1FI3TIRWkKnWCVidgdL3QvG6pBTFGZf
0r7dCZ9BCtAbzu9t9JiJdE0aQOCBfvXvCL391uvpHTyaBZZBdWdYDc3H6Mol3DwWwROkTX9ZivKS
FcgRRiXYNGwheNLg7vbWSNOf6PiF1kXHLBSvbWIVR60lKE5I40oN2tZL0WkpXTgHGozPFjpgjAFN
twHhHy9tmkIeNeO2GRXSoBLCbypadGbvoQPpl3U8q+GSvZG9pbF/DbZk6Y4hu+NwDg3idNX+vhCE
JGnNhV4n80wVa7n0x4feiaPntstvRw6rfU2DuuwAPysch5zqymmaK61sb/PpK0DZZQmMRUWhJVL7
RNsO6quxaf1oNStjNO5FX683A+5+TqYjq7PE05H2hEKwJumj9DLsEA1U26zr+IPTkALJ1gyNBrnC
DeMB6C5iPRT6NwVLK/zs5gh95VCzxgN6oZ126jRJnYmkIw/aGz2Hmqs/ZjjfAwZ/rnEP7GbfjOo+
DOdSwOj9JXs2J0DVgxGTbB3lSaky5sqCVEG7R/0zboRO6oyA11z4a3ZZz+laucOvu1S6repkFJHc
e5Gzacbw20gGI+ZlumuY3rl85H3BCLLPkl4+rNJ00xrmGhTJkhninSarL+FYgfUOViEebyAnlccG
GV70gFU2QAc9WMmOM/6iziw4IEiagibY1dZ4lCLiydJ61P7BF1Xp9omgtZKdKDf7dcyUmMQIUp7i
F7NGHW4o5yaTgDeCVekz2p04N+icLWrB2EC7amtjV1oTyHUF5m1JpI/kbc4IJRz1KD/NLgIHjBIA
z4Yjp43w5T4DUORPgNTT7AXa/5fOHm/ouaXeQG/fyq+6utoSfDprTMOTInMfjas6DitbJfYFBsf4
TmKPxqzcuAwggdKJC2WWd6qb3E/m3s0bb0y1+4h8g56hCQt7zYmqlCtSTxq46wmyiGLDqDHkdK5w
jna4s0f2x1VeJdd6Wk0PkvJ0dr/TcKWdYgTG3hzzlQPFZDGJ6ZukcIrqhIjO6d6R/TZqHebkmXuM
J6c6VGobXyNJmm6KbrgatIlSx3/7TlX3MxfQ7PL5l2HlQ6hGwMvcJ9VdTf1b8FvpdpNPOixSmsI2
kTr6VrUx8jZ5y+06/VIRMWkto3y0D0NXdlSAcBy0VZ8y6l395p3MNp/v34k9K+9c6HCOCs3PVWdJ
3Xdu3Cii0M6amQCjmfLFTckeXgh6gnPUTp7cVZmivNG2d87YkeS90+j9msGlbDxl+v8phnkTNePu
7T/QXX44Yf9z5eWNbOqi+2PXtHVb/vHf/1g1RV007R87mRJw+KMi8+NX/aXJFIbzJ8ZjW5gGHR71
Q635l3VQGNafjukaaCJNzUYR+S9NpmH+aZomVQVGefSSHx67fxgHDeNPQ8Pf4+pYhF0Xw+G/4xuk
1fjD3cWvoSnIG7BV5JiOAV3xx7urHLO8LpTUeqhN8ZZDtiODrEZUDfnmWExgoTUrvoScr3eJY19P
gjQ3lAyHRmVwH4nu2Iaj8dYbsLpIjnNTDlfaqWdAe5Iyra6z0Rl29lA3dyhn8CDpqXmjxpl5kwJM
R/mfHWRHjwtQlfSmdgxWAQe2q3byv6WqztiW2UWWV09suMlasxvDIwb4bSQGeznMoe+kWN2TtL2T
sfNVdPqpLI1oq1myXJGOlC0ze4KImemnII1f2yJ99jPsTRjm46XaO+e6sFFCC4USFyk7qyXrXKFO
ZOOM8bObTI9aFTxoYfbMUA7AWunsiO16CYW9M9r0Mmc9I5A3rpmJr0HQ1zsdwNxC1+SXsS4J+6hL
8ZRVyWsknLMcDcJCXGUB6Yf1X1rXvqHs1dZWVnpe6gs60ldhS8ofycOO51e16okYlRLnrHyjNh3Z
K1StkJZArQ0D+aUBbzPN/HNrgdIWCloy0pioifP04mvUwI2rPlKBwOPvpFziAGhWdsD/sWC/2fQ0
F6nK50a4WN6QhWQx3+sdrzbzW4nSgWoVs5ZKHfQGZpcTT5S3BDxI/7kvTf+J3grkOrVrb9MuDW+7
tEQhSkOe2ilbFEMK+Gc+5zA8MfYEX9SQjMjBlFXCSRjDOFJJXt+e1PLVMgvxREwJG4UdoBpC0rau
plp6lhq9KalxgvuFvokPbc8iGKUIL7kSXjBeX6Ky16gP8rlh4aB44hIFtiHJWm79nTqMNOY6ZUBh
S6AD2XIqeUvlHSq4nGMIJ9lxqmFG1nQvo4njIYBceDgjhtKEfLYmjeaDaG54QJGqRaCNj51DrdQV
EE470dU7HITJ3snVhNI8QtM2ahIFBDdY4DNGU/tHX2F6a0sSOBiXnKRB6DQ2Mn1D8O+1IjvzOiqN
6luuIKgvnRq1YGmcwjYvV6otTtB13voZ00FneZuUBW6OXhkeMkwai6bhLgrasSbYIT9bVqcxlFai
LR1qztJRcZvX+imJKvTPA7IRhHCN9FyjI9+ILBFaZ68YBe/zlm8fnwjyYmg0KKC55nk5ayOEeVIE
pr4KyR5Hl/AKrtGt2nfHzkoPTIYLb5rBi37Mk2SzNS4BxtPFbLg7zQEeDwkuBC1z65qC+1FR+uCA
cnTn5io3N120Srej0xRb1xrf5qIeyydSxMEeddC+9MLcFk1xr1J9bwc4bpWcHgN7TBejqj0yyEEz
Al8HK57TUNTnB/LSjHUUtBG+RmQRrhFbcMjQLAqaMWepAo1xbMZPZcP6Eld4hQ3HXJFvDJuSz17T
tydU6DCVvF97ROnDTJWago6wa19XE59J7Xn1EHvOUvbqtBUBHUtbA2hZmPFFKdtjlRbS07UgWzLQ
7mitU0w1tQKJxar854/1r5AZYXaoR4ijgRdYz5zc1J8eFfB5MyamgIZHQ8aCkbKEL4YeIR2g5APu
XJL09Co146QqCNkArBQ3eZYbS4emIJmsqKwiYs1XqqLKhV4xVczm9lFRzyFwKCHQjzo+l6QQ/H1Q
NOluarDTZS6Lh13VT7mon5RMQrNrWfJHt0ICOOb3do31h3pS3uFpgRJmAnJSB22lRJnjsaY+JhZ3
Ty6ds9+xC6i8GQbl9VMbslOU/othhZfM7OtdkWIFtUvEZB+/O9e1xFMnc9e19tlPyHlH7514yZS8
jl2qerLIJEHPjPv7tCrX4RxVh/lwk4fjox/FF01GNs1PVezdrj9WQinoZvDIprkZzSKXAyDEQ5Xx
79n2rl2Oj7rvD6upZlvCBPacG/UTHFJt3zihWGCneywlJ+6y40ZE/jguUYYQvguv063XuavE1Tq2
lXycOxg18WgJ95o6chjEg76EZXitl/oJecvcWi3v3Sx/rpT4Ia7QVqOG6lD/uoFnt3y1hl/pC9Gz
FJkTcvokta4FtsUtDNPmXk9KSEwN3gNN4bvEjkerUz6lVY/oXMRv5ezeqloSrvpWoYED7WafzmU/
kL1hBS1GnAW4imXXk2TWTMap1xN3g03X3dmOuwo6+FMYF/lufetcpDRohpTgtJ6wRZQ04WXq8vvJ
KG4HM3keeFvLMeCHYzN6DUb+aYBYPq7GR6WxYElW1SbWOnsbORzjdXCcXhPUT9mUuhwcuBKNo7wz
mCcQPLB3ACufuQ+e8oGbGsfK2c3cb74SvqmOPaw0bWL1jnp1oY84MHyk32kyPgZEdfuSUUGJXuzI
KbGjA0XuCtPZd3YaGhFFdFFUpVlXWa6zCWbPQiFItqTV0YfBmxLMl76wWIFKpG9RjhSvH+TTALyL
tjjvUXCZu9F3d4o9Pg4MofaJ0xWrYsjiE95mtlIRkKYZKuceovmqNjDimWbylg7BZRyCNWbTt4Tz
Pzr0sN0qZYqOsPSRioa8O6dnr+ujECGy4QwbQ520VWXO+vaKL5YNC01F0BteVvRcJCW+uBFPGz1I
cwk4bwLpxzMj2ugVKOmehoG5dDPl3JJ/tWhnsBBnNt6NxeLcxtz7gsnxMmDAEvSsBjSEHSRqNS7X
edhCFhPpxrQMub859cKTNMk5qjthPIqQqxE0LLpmj4/Ww5HxaursAo2S3oKANdAdi2Wt89HdmFMQ
7LjHBEgxLVxev8yxC2iJT3NCPTVza9Sd6nIF4JjpRGXrmzqdyuugEXIB5yy8SYHp7eeVctnK4RHt
qv9Sgw2n/yif5vpORugkIzKsNvE0J/xSWwH3oqgpyVjxtKiaA6wAuRSSddaHy7ZQKARX+PYPMhMv
BaNNgt1meiKiVepm9Jmcxro8eIsSye3HcpUQQcozD3oUGJpD6hR5uMDS6yMgXX2NQU5bhYYrmYqz
QsbE7CFL5da0Sd9ixMTarXQ1592KdDFUbCeYqmsytcUhsnlqGi6mlfvo5vvyFplyzoaVIsW0Cnp5
EUzqDMflIgq53KoevdIxiJj7s/EODcmWBdDXpYPaZxkICwepTUYM/Mn1WHOjkmGJQGjeXyw9eCvK
5DnoYaRBrqtOIRPxY0O4J002XC9IBrBhM20jzso5O6FOOY16Cmaf2AV1ifyz20yvuD4ZHoMiew3I
2kYRRPi1VHjQU98Ydh+LYWSEDq53bZ+F5oVeFBRQ1L1Lip7HrvSbbT9ocuP6erJCzMG2a6buumu4
gxGpjVdBzv42LyxBz/dPRMNIQW2fJ0m9PExhtagATniRNkCbwMRAsNbAZUS2smdW12w+Ts//BUbB
I5ajQhaX5n/Mv/xbUY51FITN//zxj8TH/+O1Z4bMD39YfZwlT+17Pd69yzbln/5F8Z9/8v/0L/94
//gt57F8/4//9q1o82b+bQHwt+9PmHMQy39+Ut0g0H75/OP/OI3+KTgzUrNrGnwT9yO44x8gG/1P
9jiHTA/hzMAmUs/+aREU4k9Me47FGVGFMKOb8DL+93H0T5jyjqYKTqkmJlbX/HeOo1DTfjiOIoWG
d8L/wFiQSQOh45M/0KSQT0P3JYTmGi/CUgWzgh4Xp5DQ0UbXlaYcCjLoYrz03F6EOKhI76guUCiP
Y1HuslCnp2qaoiM2MZLaSyOaDCk14328VY3m1LuqqqOQkgsl0o2fVWa3lwTy0iMf1PkESOzU1B/8
qXIUZCOdjgIDxnB35XdaGnml1VJ6hkVBIDyo7AJEQByr2PpcSfgpLoWlaSLLP9Nxbk4FTARmverw
HjuG715FzkBMLS6oNl7b6NC+gtCn+jJc9EFXZDWXjP1iDNkv6TiN6vVU4QDaOm6nMEELsEd7gyCO
bhlrors4tWpXKzcGBbCDNyj1beuHQ+nZBbAiQuo6h0kjurgNpmeMSrYLlaK0uw64+0Q0GDVmXhMM
J5m3rUxcSRjR2HUwagSddRiYO6AExEf8niPvvTKhj6JcQIxhLXU3BohuU8c9ODIztAX403JfWBVn
KdLoXJbVpBrQrIDAe56sKHtRqRiowJzK2gRQBkmhCMbszp16aF0RTUDiwUIC+fRYxO9GkEGhUbAn
HUsauCfbLplkqJNqYM9XzbA+QKJWqnWQj/57i+pRIdjOUh4UH9Ucv81RgW32as0dAzzB3IRFFaFw
dxFlKYTHi3Xuu361shqjeTWAEKhIbGP7HkEC+hI10nyY6OC3yY3m6JetJvJGUM4Raqct9PnUYRoy
Z7oV4HFrECAhE+N7wcDmKslXRtXZc2mT24l5pqGnXUUkAXIKHfoFqFZychDOUJLkudsxPxH9DjsF
Qc96bhqtF5F2fYMpnWS5IYoAlUJ9jzl9BdHsRQ2jcJfQ3cAV1bW81ViRXD0RKopGbVhwvLMamYBW
I0o4WgZOGxLU58avcCciCTlU2O+4VgxyGE2NCDHiXJ9q3WrliqYExhSAL36yGoAWXpVyKl4zu0Cm
2+RRcVIjJ7aXymhG761VMld36iBlAJMNFKyZMUwekIa688hhy96Uxg7ZnEab83CUgo7BP9PbDww6
k2HB5Aejp58gMrsy4Rx/SU07vS4MIlQWDTLGfAlTZeaB+21yX9ZynjOzhZYbvfUJADblq94XIEmD
xPCfiG7qLc9prBGLSVzSEeqbWr+oqmRk6SDVbBfJZESMkck/YJxgEWq26dWofovcjpF05NbdsJBj
yogKbGNjs6XKoFwIqw0utZqA6A06LW4IikdZz70nq4PvmxO2C91l1tFHCZpFCeSaryRwuxHJA07q
TVF39T16ESABTig1Z01KO6o9ZIpkdxrJjJdP3IgpTw4uvTaSvkBZXBKXk9RGv6qrgoM7+nHaHkaf
X2CesKQoSa69+TZx2/dQMPqLbSOuDlE12YswUQrWOxcfH/o2RzyRKG4/mW3f4cRKBAC8qO7MVa/a
6TMyoOLWKmrgxhMHi0sUxhrhnZPmvrBOUZjaWQ7m1bUN94hoLnjXpVEOd36pcV0sbklgr7qZ7bNK
naZVGwxMihW+lp1GNQw0ui5nV6TpKs+TYjLlcTBYPwbMdJ+gkpPVMnW1BXPaYPUGs28t7cAOCHum
oxFGm9QdENrkWWnVd42uWeNXlL0EmaJ5tHesGmgHwbN3FmzbQodzO5F/YPuak14DxVXttZL6ziWR
8A1QzDUmo5Jm0o8igd2ycZLIfRUa8e9ramFUzW7d1zeidBGI1G5MClBYYtjm/RESYegha1rOi9Ea
gozNvqI0t87kB/rSNidsRIEJkATxFWdlD7WxM2xl3ZW9JwfbOuMbpnhFlAhOpvOBlOuDX9/ltIMY
/NaVyXinIk1hOaW0t8oYP+uii0wmVmHDljMjg3J05Y5qlyRHpBrPS69lGIrzujnHDFLcpWNJJF+j
FIQ0mj65DnzvxaG1HBlxK2XVG5sBxPFIwCPnasXJyIKL+HWpsdBMa6AoY7sqLRa1RQM9p6H+rEPL
c5XC54nWI4o2zDSx/aQ5SsUqaWNhPOLf7kOqSMLMdszxJx63Aq8QZ1zbSj2Je/sR35OGxiDucQ71
eBm+2DgE22XYqamzToQg3iZVy/gbURRBASZC43E7dP4gxSOZb7G2RL9L3GOThvp0Kms/nuv9jPSA
FI3nlymmR7fJ3GLqsW26JjIWGwQ7gy816A5BUrEs60ROP3MqgueDCEY70awZL4OTZJx8QpCmhHtO
VfYcxKm2xRuNMYPkTJE8IZGO9XMqlCnhrlBN3cuRApJGGzj6e1WST2H3prWJrCE+WRPUGE55Zis9
nrVD9gXDKdZ1OxftWWIJoo3FLREdatZcNnuIMsyQGocheCGm4eIzJR5IwOixU2m6z+mipcByd2gw
fej2iEC/FGqQvkriqjhDKHgtx/wWu45dbqs4re/RIpXKQQGdw3fgO/lTFfT0ypZkHtD28Jj/tf0F
iNb41dUr8y0LsoJ4+sqwDgH5dOoi45SA19yoGTb+V9XaN+V7ft/U7+/N8aX8scD+f7LeFirjwV8U
3G2Uv/9QcX/8g79KbsX+E2o93ToLRa8FUdv5J5VDESZcSWEIl/EQtTf2nH/V3DOxg59XYQQziWZC
9M+aGybHzFGeq3EQZfPs6N+pucUMu/tuvshqPpf1Kqxk3pxufZ4vxs0QtHoWHoG31y8DDkqUmk1l
c6INEpqqapQZtyCDtMLzC3BAK63XkGNh1I3fTYdYn13SyD73vruAP5m/znX+5zcldIuBlM1/4Wrz
998NPTO6Aqo2pMdpHBnxpIr5FYRU6noWToFn1w36B7dP3ScTIs7vaM7zr/7bS7sQeNlaMI/bn+at
aa8pCPFjhCixsg7c3Dz0GbuPokXqLfiD8PXXn/RnL8f5yYZSrZmWrc8Duu8+qZ7BbbPT+OgYKTkt
If6Zb3EV5c++UyCQoP78zWT7E4Hl4+v+/vU+sQ/1WLHqltcT2hSunEQtd1Yl1Y0T88dff7LPZ7n5
xuIzcYhD1WtysPvxk0EGwNE7kX2c5s0xVhJofyD6fwPJ/NmNotHeIBBQgyfz+UUUGQOGkdGxcNqC
YVcsLnUV1Qd0XulO85vqta2sHheC9bsArXkw+vk20Ryb54VX5en9dB0lMrU8D8JjoOmkD5e5gXI4
6YM7ZzKdu3xou6shdbtlRrOc4WeBOvb/4uq6+BA+JstQaX+8uq5d0/VSeX00dyt0mf0m6KvfsV5/
cnMKw2CNgRyEAOEzvTIxmQI1RXgkNt781gKe2EDbiU8D/vSjVtbN7a8/0yf2KtQiVxWGrav4uQxe
VHw6/mts1qZmBsd4qIsrQI7KUxFp0W2BjPjkaMrw1R0zucFdNLNBUKRxjKY3xzQ3H9e/fis/eUx4
HOf/cAtjL/z09XYIk4FhBsemTQH+lMSU+a1k33SL7t+CkX58Zn0O53RVsltN1pwfv8i2przPUKJ3
WhM8AQSMd7U7kTpdxfH215/p42H4dM+S/DeHRSIrMP5G5NZHvWQspB86oykeGi4lKsDEeS0Zdrf7
3g6sR5AuDCJavLIvWKXoJ+CSdU6/fhs/eXIMNhw+KcRZHZ/Ijx94wKIFGVTgfmkZrpkUTXSqW+NY
TkyIM84Wx1EE2eOE4WeXpYa8+vXL/+SeNlSWW8G+AgHW+LS+Z1MY252O0j1InK02us0aS53tUSfX
a1/kwe7XL/ezi06pp1todxzqgnn7/36Bb10DF5irHQxhUeCjYDThDdpuYSwontunvtOHQx067ZdI
ccRWAUv7pY7xN/36bfxknfzhXXy6y1jofbst4dSlJVu7P4bVRY5RtWlNaS7yeOw2QENLXFxu+Ju7
7ifbwJwMa1oIqVhBtE/bgJUnYYSe99AM2bRPGg0Bdxdo0W8+30+eV+OvNqSNzfSje/n9VW762ldL
IGCKrzYr3+yIZgozdSmRR/8mhPZTosDHA2vQA9XJdNY+2pQ/fqEoFYjw6MTBzZljo0odbWQfBc4F
jmRNysTDCo6jKvtdpI2alxsyOcDyqABkZmZ1tol1v8YDpF+jlIjnyWPt/I68/7Mv22AOKHQIKnR7
P91yTi7RYJvDQZT1eOhraawEs7hbLeqtzRiEw92EvfQdZVv5u5t9fnZ/XGHo3xp4P6lr2RfFp1d2
w0bpKsW6IrYuufEJPPKCyGhXVmfJDfxA0ozs0VhEVgFNRgzpaeD8yNDBKsElVvbo/fqm/8mzJwhU
oFxGXkU2wOcIAn1oezyWJorHIl37cD2PQRa591FWaliew+Cutu126wpMkpPoxTpqze7xN+9hLuA+
XRLh6JphU8YSIUq1/sPzH4ewLglyvFL0SB45A9oHLfD9azIpFBQ3dn7nRgMazsR293qU13RI9Jw2
TV8tf/NG/v6IfFwJ0OlcDNMyPj2IcTvonWiNKz+T8Rt6UEy85rATSW55bTcyDR6JwdoEDepQvVKj
iyvq7skpq9wTHMl3IfE3AEyN+trpR+N3D9V8FT5dJY19aT4iaVSL7rxpfFcGi0jLuID6FSPEQFli
4TJnopmx09oBkUX24iPMonVt5h4DMX+VgRXwKODbKw4lzJQKvRs5of3zDHf712v/AIL/yb2sqSTI
WOyVTCbsT9crMJpBSUY8DiUARWRXRno7ReSSlg0lR1CW6d3oynrZtvIlZJoFprhwd0gigMHXQaj/
piD52b3M20GmyLAF3Z/5ifBd9pJYIVu/CsYEh63tW2JRD8JYtEPdrKaiKc8GYRR3Q6fUTPXya0Vn
i/n1Jfn7zi1Y8UxH4Gr+X+ydx5LdxpZF/6XnUAAJP724prwvksUJgqYKJuEy4fPre4FSd4slhRga
9KAj+s1EvuKtC5N58py912bx246rf75J9NW8sJ/FZTZl3nHNY8x0GMPlfo7R16zNPN6Ts2CfmPu9
SOZGv9hIfiwef3lG+OAopO7dDqs/f3wB49WuQueybHp1RlcK2G/WhsfQr+z7CqTHZ2eJ9CskFBZk
aRfp+RJX5yGzl53gGu3rOh7+9emDoRcXg7h4l5L1/fpSNRbdPVNeFm1rvtja4XnFcNCCbcu8PnHp
TtNVpbxjFAMR+59vxl/3VR896bakcCkcRmY/Xw0rnz3JMOYyIpPyYSBI7kS/UH795w9x/vZT0KY6
LKRc9/fVkl8MnVAmvzTh2t6sAKxp9FqYMDRTbXcIccjzTJzKKi1w9aBMrv3OTdYwd4Elj655aQf8
iLsmUtnhn3+zv+5xfH3krzFFM/Eb8buHoUq7KtD8Ylwdcba0Tn1TbxC8dCFgLmoYt69t2kCdSX+x
nm+X9eeHkNAcalfBhwdsLO8uOwlPEUBS6yIKZISiHurvkHTzBG2LvmNX7Ks53VD5c0bQ5z9/4x9H
uvcfHTFoDanf2WDff+UBlbpH2BcQH3gRrrJo5s3FkPil86FvJeCxwFGH2iz32aSCy3nW/tGHx34E
u4020NLyTiumQ3SNh8fQU7ex05h74/j6ulbTlODch8o5Po1z6V6sJXitpgPAp3VvHQL+8xe1wl/r
8HDL1WZT3AbSrLE/P7+hLqqxGMMLobb3owKluTfw8U/aV3F7cIkB+MW546+P8vaBhHmzenLiCt7d
OR6XWhgvuFjCGGUE/pijpG38i132b74VbyW8Ama32+nm3YfY2CcMuZkXteWkd1Po1elONVmZrI5T
AY80ufX4z0/FX3f1kEIvdrfol21R3v7+TxtnI2dN6aFxzgCKIphgOlS5ExwtvxG/+Grhjx3vzw8g
/SlKXnqF3De+oPvunUNdPOJdCQ4CFRv6qwyYedJndvPRboK1IQVy8pkUpbX5KDpWLoajFrqacHan
5jzo0+BaMHeCcmAxrobBYsRZvxKdm5hF5eNhDPDqOjNioH3ZRAH+8nhJz+se3zNmsvrVWhjCPa6I
zpAKjx3TCnz37odZV/Jqcof4W696TFMh2qYvzuJtzA0RDPPBi4hdBFYVVd90N4akEaQ5CC4vcMob
IOxm5Lw79PFRjKImeXep/QOTUkIEWsid34ZMmKvaUTMK2cjVG1qut1N23Vhg38WCescsHAosXKXx
Gy+/flMVbmLJsIqxISovvRsr9OI9pLJhnzNCf23DsnzgdGq/9c0i7kEl4SHOOx1CLhaO87UZnCrD
gWgMcwWOE19KJBDwDy07/ezVzor1rakqd5/OdnnZSE/eY5zpo13IqOaJBoDIT6AROygMZE8ul6bc
GFnaEw6MLrG58eFkjvDp0pKL10KKHSA8wEKJG5gIynrVHH6eB2Zf6S5fgpgnuFudibyfanBOCGfK
4Fjl+qMYNxxh7AzQvMo8U+qgIKsRLOKW8YSGnDDaRASILXZUa/6bm9v6wp6q4BPxjiiPXDbKaDcw
czRY+UzsYftd8e85QwYszorc+bK1PFPsRzq9sDLtCrAkQ0FwvFjsRw5OTT4j015j9McNW+G+d6MZ
KFjt1rsB1rGFWxzKXuIrP72t9SblCKKgUHtpFeLOS2srP2li5S+GUqMiccDfZ1hLC4o92Wl+Hyas
VXZISV1skzgunPRyAi/Z4qPNm1NuyQjyqii8pGkGnipAmwtquaqZPvAaWOiubB8baOzrfji42gPP
27v1C1UVulxWnvQrZvXtljSZBc2kWOX5KEL9gUVxWWDmL+5T3Tj5JzB+iz5IAoq/Bw377A4rmveg
yX0N9+mA4m1fm3VZuYY2Jks85yQtMJv0H2fbs16QgfHxo8wVrLSgmi9Jsa/801RwXoauMyl5lk06
Li6QLOIBzmVJe8DqRwPAYQgxwNqhXL91wabZV3XV4LViegfmSmIV6UJTZ7tKZ0WMA8B0dgKco/FR
f7XeeOnBtC5Om1tA7WLRKsZQLc4wgP8bNy0FlwmvZ45L+MRQASsUcTUuSrXCa+QGIPNBsi6nr0E5
hQixvTD/HBqU0twot4IJoafsykOUfZrsAuqjBQnzAw/yGOwycltvO4pB0A+kEfAHqPcB6MUz7LKG
SN9zB7P02aLXDebjo3A4GJCyNcjvRl8iwzEqabnJE55+O/3qBRmpCa60IwkvsW/9PanB1kC6Tje8
pFFUDrfhkM0P/iIEuDCyGEjg5EJmR8SE6YeGXJo5UbIFITLMNtraivw2yWB3hEymlUvpVBmCWHdF
F9n1fijIMqXK2hw2Uw9D88BWGX/rVlqnB/Kro/AQd2EdXcm1s9zdykh23ZWVQ8VvwOfuPLhbXzPl
5ZRANMS/mVCi5LNV9OSW3gaW4InE6CKlVeMWNEKjOghIXJYyEyE8g65/DIIihA+IQQYagBOVLi0y
pAGHSo2bTKDbCuyiEONzMUpfIlxtm5JOd0lFQkLBemNqyzy7Uc+yk02CtOQSHA6Hutl6CwsP1uLs
BaAFAn+x7jESjMTNrJTYSbmy8O6k6PEVrRYJyKpr2/vA7TcyzBLPH21nml98ocU1V8qH1ZhH5TM3
YHrI0tB+FEWFmT+qm2lN6gzLAYCx1isPUVASEZu6Sx+jB3Hy5iiyInyMOdIylW+ZICS9WwrIqL55
iZETMBrHaDcCCI+deifB8sCO0J2d7REsq2A3TZGp96vHnpLMc+p+J/a8uHbLpiQIiW/YnfmWyR+F
53YfIWeKr5PdLt+WsB6DQ5Bb9XPI+fXOK3WMC8CbbzI3jdxdRoRhcEDTFoxoTjNTIJBFCwQ/I00B
eSCVhgnjd8TdVPEGTQih7ya68ziHFVm/5dXwxt61kQBfNQwVvsnYLT8Kb3JeacOmdxUjNPR08AAe
2pRMZ3wfhoRSqlz7qiq5c4h4TBGeKOtBt02zYZcklyfN9sa21RuyKns8Y9WdgDMKZyRLPiJ1HidG
j3pi4qFs992oZXvR+/78KZ77wD9MBVni5zadoE8oxOAZ816NwznA+EBfrhEi6xXPwsFSo5ufqrlG
j1AhXIrJK2mqZ+kgKNvBqAluYRbB0R7rLoP5stiEuAZ1GI1JHdXwTrxxdcAf+jTrS2tB6zqvFqs2
JnONpMBKtdwRvNG+QgtxSZhv2XGT1XjQMUPtx9N5t8jmwpQUEg4L3i0hPsX86qO1OnPYa0b0W3Yz
XiwoUySGereF2+200S2O9gJ1FkpghAgSsqJnbZg9iiEm8qpxV+wNZTC9SB0U57PoN2MNaPMG+4Bj
PTRVrdAtCiG/E3S+IdvyJR6PUeWFEdogB/oHQTUjlnVhyj0fXkGJGP36Wx9My3z0Qj311yTrrO55
VsXAMRVZyDumqp7Lglb533JUKzdACHG+Y6cFjI686h5ApPW1deNsop/SeDWIiU7r3TDGtIAcr/KG
hO6wYsGJy0c3GJYbcnMzJlnU62wK44CvV6dZD/JBVfaFzWnEXKQYyKyPdesvksywPB7P05lwBLRu
hA0gCkot79ph/aEmXDlQ3HneptB0raqV6O7ilDSXhSdqwmtBojnknAFUkmh5NHdLVSIXyUd65oc8
NlCm25SaYsK7RieNUdShCnz9qVdOmWLRDjOoZmGQfyxsHXyH+Vc0STNR9tDBKcR3bwzne58RIelT
onLA5cD6uJ/S0GEFrAEY4UmqoZK6DVcwSSPq6J1vZrbziJwiezdho6Mgilz/U24V+dWaBdGjMdn6
uNJyfXKJCfLPraYDuMOxKw53tQ2m5gCqD+JDlk/d5WCXutiHLn1+b5Xrq6/nodsPk+s/LX2+PMXA
tTfyVsT6Z0RKKG1od+ltbhfODIV/HNIH5etsZlnyh63CghabzK4B15X1KDCTJixj57gV1tcWtQIg
qBJ9Dt53Pd2H85p/rtH14BA03nUk/P6AwWTIT9TyrCnz3CO89Yh+vLHg72L2VLG0E8mffBZYCBYy
JuxoY1vV/jUAtenJ+Hatzkvbg92k5rW+r5BO4f7GNHgq184zKMkDWgAphAE8zICHX9Pcrh86dO6H
zmvUuBuyCBm5PRv2SYD23pz0hVUHEHlX8slKKyRWg0A2K4dVNDvOQdhSGkrcMX5zwLNFkK76Gqpg
O3H71hiz9HUsPZEdu9jD29hEgxfs7dGAi8Np4j82+Bafu5yfOkq2fA+NZj+8wKO0AMf3oaovozRb
SXsYitVJ6I3638u1Lb8MxVIX9I25J/vAidAjliydCU6jrDmiCaPlM3Uu96QwFlUUDEWjDqguoXvk
oJnuFFiVkNyFid0EEZh5Q2GLwcQO0uwjhGLnmtGx+bxEiyR4pHEvomokvbMT8/oQk2OO6WwifDJY
ZAgYrzOKImid1lNA7xSq79Q/waKMTy5Z1w5uCkquk6uFRW56rtzrhUt0P4ZlUZ51BEpeset6CBsD
QEfF3m+tSbhn5VSjn2O40T50Rk9PDeEEAc4bGxIy6Y3D19prp5e1ataHmkerItVhQG5pLWPb7GPV
DMEZiyxex351iBAxZaUuGcNgiYvpOW9jp04TkbB4y3ddARba4ZhZrk3Glzl0fT+9kAedWdhcM/F9
WRF1JfPidsdOrQh1Y3dI4az4LcrMfpU3TKOrt9CUxCvFaLI+tcIHvmHB6BEYKdrGv4APtswE/6Ec
O9OhjByOV6onAlzpmFywTknQ59WiaCbGyxDs3W7RXmKNJHggxLDXK88mVQruRerLY9qkBtxnldbg
l8vslZZWOCXswEi8wegunzBgjsCwZzt9q5xJnPvumtL5YlV62SYTN/mwrsU5d2E+sMoju86FWD7E
mhe8r/r6NsqqkQiAGaJ20Zuc410g/T7Jq+2AI4yYH9y+cOi70mU6hgpo896Np+DaSDuO8MVFPSBk
tXpJLsfsa657O0u8rgW2F+dIPOBGZPxzsQMeNpqbkgQz7Mx3o/AM+NiMsw5Gm2B+I1zNGo96JaQj
QSIyL/Qv4vCl4U+u11n1Dz34oDsoBAPTACFrb4ewLv7Ujywgx64fgEhNS1tXuy7IIfGabLQ+IWFa
CexTjMCPs2vXbzJsrCcFrY8rOsKUpZQioGin/KrYClSSxpLYh26GfLgypGeU1HGHmqAcUIe131z4
mpntUfsj1TSqQShlBBnorR70KMH7Jvena9355XwI2sXEyTDm8WdP6KY/0JEhgsNG7nib6SxGJqui
Yt6Vtu5uDOs/4Pax4KRJvN36gqRYuUk1LFELca3EMz7kWh/JLsmef7Rx/heMKv/XxHNiizH/78HL
X6KXn8am6AtmM787XzYWw4+f+MOw4vzGLCimPPWwhbh0sv4r0ir8zRcI5+KIvrQd/hir/ZFo5fJX
niNow4WMk2jD8TN/2FVIZAZxYBNpunXMtmnKv5HO/TwO+dGFjRCrINFD5xSy1P/cemMdwywPQIHS
z7G/DapZT0jOY+xX4/SIv5LHWpvlLmzs+dKxdH/603X6mwHVz52/7eNpfzMHigRyGdqN76cxQbc2
IKQ6NtXcvmsbM34t+nR5jDVwsn/5UYiAYjqmTDsCyBP2NuP8U5OR0E1v6WcosNhdqqdlYO7dVhCN
lFPFv/hWf7moXoAUBrkYmgGatf67fqarm0VrBjfEzVHRDLANLBTzU+3vcuO3R8NHPgVTRC4Gk+z4
tZ97yt9//rbvJvxcWb4l3Bcgj8zPvcB/93X7Ysw47GyS8HQqW5BZc06OA91Pfx+ZAuwblDT7EeFK
9eJnTAp2E8X/h3gcUewhRcJZ6TbjByRObGYBa6Y4NDN5Ob+YB/zcz95+y3B7kl1UUz/Gk9uV/NNN
KdaocqjtSfwJTQ+kt5wIl1H1Lyaz76YOPz7G54NQmtliG3S9e8wUkZGxcuC7S4vQZA6E9JY4GBPV
CdJe2C/LmEdXOXaMDiOFLoNT6hV4cSRYoe8oJ3V+r4Sd3xXh2BdJo6IxTFapl2eaa8SFVGllPw2F
s44JvkyarlNHMSppo93UcUgKkM7gvp+GePKBQebuhD2+7Lxv/3zHf+7as/3aARW7H0CBYaXxxLvG
diS8euV9I7qJmKxjQKvnqHjzdtSz8wEv43z3z5/n/M0HovUK0R/xgS5z3Z/vXRaX4xzR1N7wVieO
rZKuabAnN2AvELhGqX7Een8q2bYRCr3MdnBhRykN6OHUBM01Iq5E9db0i+eedfFPo60fVyHmGqC6
ZdrnRO/D+ULfsn1rWil+tF88do5dk4m3vuJ5iC4XbxIJGUxV8s9X4v1DLBgp+ABtuASs5Mj/fr4Q
ZsqbJfM4LcUyas9zSvtjU9H/+fefEtr4jzkwYjp8L7IdKXj7UlCOLbQL8NEzMSf0J/jF9fu778KG
8IOzTRio/24/WBcvSKeGT4GwmJ07PiVlG2Nx+tffhe0uYouDK8SB4d2jo2Kmj8gjeR8L9aX23Pmz
o7T3/Rcf8pfXXiCR42Mc5kos+/QWf74xC1bk1pn8bzoeWfftfPblWQDip3sNILjymtrZx550Rcgq
nmeJfSUNfZwMbZe1V8xF5ptxcFtx4xcFhT4qgbC9cWt/6M/6gDyTZDFDq87x4WVRgtxzO8kufUET
tA8r/76eFlVdCjjN7lUmMn4WkPTaXRD/2rEL0Qs1CUCacjyjcdeARdT5wLAkb7xbozhEUKh39FJT
mBRnmdRkZ6mGqN3dxA0hw7T2odBDplu+Dr4jYUYPM2QYUxO2xovVzdktUC86xKteqo8WlXyYDC3c
nKuK1GXzMLrK2KRB5Jk4TTxM5jAjlvkWL7BIj5o0uiixh6CszyhtXVpAhc6nfbPaMyVuKGpowK0A
wkz7Zq2PqvOj7LR6Rn+EzDwR8oTudDhSpvq3jdLSJqM4isaL1HSE1UqcSc5+qID/XXtdT17xjPZk
3fsF0ow9qcr5Ewk7I4G6fk4XwFqRA+2w/BDDq0pBaLgYRhxGaau9kcYVWq2kdXqfBCYOBlnSTw6j
Oae3NZmVVeueR47H9ZG9b84jCIn8DAO/z+1at/LQIe0i/Er6GDIhceMjZHLDFfSruoL5EfjZ/bAs
7HsF2/fNKgoNJI9Lin2xGyIizdrVwiBfmullWTv5qhkU9nCKSgIrW377Zz1pHoLK8x4clPfWLf8Y
00KZOuDbteSwehIdROYDXjzzUQoCoK+XtiRl2FkaO+Z0TI7I6tXAq0TPInwhonWYaeS6srqzpl5R
yUshOf5Cu1LUGhxVHB2368HqFLb4rtL1S+RONRE42IJ3lKdFcU1iBIOL0hloWLNyQ0KY0GKPO2rB
5hVfTqkOw1JUl7Am0Apr7JNi39Mj+S6sjJDpWZfeWeHIaiXlKKBNOHP6I0Aqp4XeOn7DmUeZ1TkA
iHLyZIpwAHCsqyq6d3BrQe9p33UTAtzdr1jhiM/02SGA71C6AYINF6e67Bw5YdEt5/IitSPmGgtm
3PVo15nqiNtRA8iI1mrdJG36XjIjCbMv0LVj7yxQlacPNb13xi4dvrO5XOEm6HqxYDzZ9XBTq6UJ
z0MvaI8w6fL64EgExWWq1ukODgCQVIUaW5BDAbg8yZSOlsRmOuHuwykO0+O05kFxwODLP8s2o966
eI1vBJPi4cbHR7OcmnU04d049eIlsFTX3UEDydJnZ+j94gKva3FhbDURmNZNBUmM/dSQCCQXAY9v
zmHi05lcXsq5t2jokeSJbWUJnenYx33zeY2L+d7NK85vwKrDaDhEs/JhKsrUL49ePwTBAZSUEyQK
qIQ55XhuNb0UM1QnIm78dl9ktJwgB02hexY1I2dnatX80aJFAUU7bGheGT9cqJNYUzHrYQL1wJxm
kCw5iIYjvC8dXaqun+hvVjUj13oo1INn0StjRgvGBm5T7Zk7EY1MlSOhvO926abOyVvWIj/aRmQf
l0hNmN/XErMfPf9rwaATyURns08zmC43uSd8+KaMuks0IQFNujC9Busb4T5uG1iynJ+hpy4VvY+i
0hOvdakZok0YvR8LhpXnVqRjErbtCkRxFzbALNOQyXHANAugalVyQraLLr4QOREZ1xg0qJbK3NXu
uaBb+eiFhm881TAr4mx0bhjkhuq8jtp1Tryo6u298OLRnGQVkxPo+t2s7qaUVvW5H3QeMFp/jgOw
Fvhzd3XQqy8aQM+lTThakXitDJ1kIvb7g7PgCDx0rGYnUzSOBwsod9WxiKOeEJySB5jJCqnXoXFu
DaMUGJuWT58kBwjsAPby6z3Kc+ciKpgaA++2rMtG0W3nQsSEGdVKyCMBrQEQMLoPFTB2QdqRoEFF
KBdzpwAJnrDeeD/6TysC7y9t19JEnI1yMQ3WecAbvAwDZm6IBtkujIi9gUaDhI8ujcXJscM7TKgS
bV14XV3of4496WAGzaeoPyIhGEoE8vnQJFZGs2adrFbidrAsOzF85jevmfv0qJhCODsGToxDUE9o
+zCX3SwOA4bIT6A+wubCI3zdSZD0k0qk28C6zdI6jvf1uLaPMN3hspcOfuADm0DxJOl3PMdLl77V
Y1z2iaWo4K84eDGjdOVKY9fkXfbWR1PukYXj1h9WKjxGNlnvjzSItxMQYY8u0RgWcGlCa7W+BoDb
X1m82mpXyLC7w0sOwa0Cq/BcpfkQEQpXRy9mUN29j2PouZW95yRS5KCNUI52xLC1DS5inyDi9UBn
zo02QGC1nDkjQN3TOsNLAdE596Dfw3a+YG4eT/s80qNkDqTmb/UElXrnBEQMsbta5OKy6o8x0Vi+
cfFFTrs0GLbwXES6zEAksyMGHQTcnzGMs8gbIEthdfE8h3JMBrG9VnGx3dWpUfWNB4mb5nBMdpXY
jYSnY3jXqwURt7PD7M7NvGZ5tIgVqHTiBOEQXrT82VjsMDusGH+bEAHlrmN9zIe90zQsUccWhyhr
7tq7b2PuOQRIqixq6kMvi4A0yB8l3/93oP4DL9+fqt+/dKCuXr9+YdX7cwfqx0/83oFyg99+iKp+
x6S4/m8bAGUztWFKREoj/tux6Xq/oQy0AasQYefHqL3/p+3k/sZpkcYGKjcXmTRslf+Cw/zR54Er
8zss5m/6PhxK3x3Ugk2KGaLCQjnHOeO9WBrZBoGatXRgEJPYSkCjzL4TyDLlIC8jeW1blFhhOcgX
OA7rCcyVJqNqlZuZWAfRoSozJFUl8yTK+Kp6LoY5/cq8IPT2mhPBHcM8ualaLODoNcC5z5kkiklU
GpEzZAR5Rb9O4qWn0IUm1zuMBdGeEJm2SIPlbeo2K3MWOHO3Z7Q3v1Uq9p+bKi6fyqmRT2kzMXho
mJE8tiEi1l07ed0V4o/5iVzl4saaxnWA51RkV6N2BsRGmhVi7wY0nBxEYJrVedWfBpexeDLEOiYO
yR+zm7w3uOZDznXP4wTTd6+tpllOBoJId+lMS4qsC88+o0SmjruI5jHL9zrLl6wgLWjW1LlkbBy4
h2gilLXREydGgXTRAbnJRNAT+uyZ1b0Og6X96OYO/nsacAeUJ05DVSrXY+SOIZTjcQAJmrcgeAmR
AqSMLhfyE5pBh3HjCsSgX2z7osNri2lQ1PlnFMwM9JhLYcqPRmewwOspQnvcPKrcxMkawvv4U/Wl
8SwFJwqBdJDkTjU/TmxDN33v27eubZWAnMe1x8DfxqVMvAHI0T5nFpOe0G37D0XfrJ+jiKUfH59g
hUKuVdL9h1h+qKn2yU3JxozhrCA3HpsNR9lCdrO9h+mV0+gBaAMer4fDmC4bhQpmUEtmVlirMxLC
xLeKCdzJNhBWjmvsyDeyKIPvRV6V6gLCJLN5GCfBq8AX+ty4qTscqmxS2d4VG6Gri8f6q157MsPq
npPXWc8p57ors7g+apBUJaB9gmDIhpT6ngkJnIIhLVyf4dUg34RUsL1p8VjDzpvCgXQcX/ZPXmfq
R/KDSoLXS1GjOXFJ8NAM2j4t6+yT8tmPtv5dqP7/K+l/0Db/p5X0cfz+5ad19Mf//491NPoN40DA
MogVPvidafz7miqc3zZHAXpSFjR8FluH8Y9WvhD06zEq2gJ3LxDlzXHwRys//s2L+B/ae9pVm4Hy
X7XyaZf/vKYio/c2EnLM5AD+lfu+me9FSg5mCD712ozBU64mFVKToJy29RV7bha+ZjZnt3w/NKbv
9GdvmC2xMtxu6vVsBZthJ9qAoWfyHctur+o64vxWeXFu4lMP2hY2W+e6g7hxF7U24giXnqCiMvfB
yyVANkV/JmtF+jcSo7LZQzQCBXg9toyw97T1XXFTLkXAPz1awE4ZZbeg6+RRBbWTn7Klj4KvGe7N
VR4pU5p+OM60PGV4FkrtTns6d4hKqsDNgwMBLKgbm8XAeyriLiaPImpxHHFQE0uRHUd/rQgDM9ky
S5JjkARe4GLm8EriHbICGidK9YjWtnt5wRHNZz7e4AInlZiR3HFlzul0rC1ew6BS9LTuHQOvaqdQ
D5OM1miHyImyAUJpvBGBZgixdNh3PCED6KJuuFZtRhCeDX5Fv7b2PD8yPZbdm9syBty7xq+hKCG6
CdXXcoQodxNkWQtLH6Y20hoEJtLfKUgGo2b86rtyV6uoMxvLL4rOB2DR8m1tvQZ9BdmX8Xhp9/Uo
DxYZhZsap2IqDCyh/Zg6G00m0vRZ87TZTnrEFqEP4Sx+N6op4kQXe+Mjt8wfn/uwGNxLZXlSosZr
RgbudURWm5IGGYxQBMuUY9ZzsCT7C8tpZuhCsqeS5/VDualPVQPlxx9CaKVdpEHqS4y8HS6KnPV2
mNahQcUHHvVA7on4nqVUuYgNgeEk4YrScocENhsv/GC2P0b2hITFK8VGVvadbnCPhanD+zan0t7p
OWY827SBBC1oA0PlZ+dtYwTWzBd2SAehlTY1Jv7oVLUX7lFHhNAdpcupuzKW8Jd9kznYHaANqhxP
a5VmqENbr4KWnHdijG4ZSxQ+qRIRaTx7yYj2Oyq5fD6FQcN46Xxy/MX9kpEP736yORkB28E22KGT
R5XC7LxBEOyWJ+iCKcIgwOyU1GDZCF3IOsKVxqxwb8kEJLtMmy1b3Cmxsu1N0XYVUVTEBe5EkVJo
r3XcrSeJikfslrzM70bH79EAaQTXpqQbtCNClmJl5ew80u2nnELfOmV3vLXLB55cLuNso9DdFWtJ
v4d8quFW55J/moMJf1lOqaZZNa3ox+PR7V5il3kPmbIiPc008+ialHr43NSB/RimxvsMHDr80Cld
U8Us4KsRz7bOGQSIbL4aiXkicaYTtEHZ0Tl/52OweLwlJQ9bhQl93jFyCZFk1MQt7hUN9eIi/JGV
Fc1Be047ql12g71MD1Ed60+kNuSkrK05qLyOaZVOmlTyqIQ5mjTlscygLVoRCnaA9torbSxzDGe/
ij4vuT20FZoBEDW3gy0iGGddRiAdzpaasGWOgn1zMQRFMB5ZrlZyJ9FfDI+tE4nqusmGFs7VbNo6
xinXMFXYwZH3EB1IsEEzkyN8d+bjIKGPPVhDTMOMU+YMD40XcDXLyLnaU9515vKaEqtGEJbauzAv
SQI3nZ+dRNznKA3CSdqcCZEBO/ocYRLhq5Cv3ILoRNoel1ZmecO5bH3VX6+MqYhWI3Y2vJi9FvnG
fo5RVidW2Nrk/wlbRyYZImoyvl5AEuw3bED59HkBHkcM1ZyS6tjHrWN9bKKpFDgNKrALE9nVFqVE
j5Yl7JyvsQgiI8+bEg4t2OfM1XZ5Fs9lkD0bu/dvi6zWFC6wyp9nmkjVFfHmnnsSwaT1qcNfYQf1
J6HwEyWA/1AQckp1zJrbj6iQcz/yLsVYpAb8lBw+lj0q3qtpFN34AC7V6c7znMbwLuCFyR/hlrlk
b5uq4eCIOF3hUo45cIY5Wr9jlbkiPwhA8e5DVvd2SCIYzMKIZnCRAFGnVYk+pFxOMXBbJr3lXN+k
kwJP33i2+BIBJ9Ico8cFUqqd1ze9T0+QC2dIeqKnQXwbGvF5ROft2iVluj3WN5zCKVFLPEED6jhX
1onMK3kzuY5hQ+2Rs6FKiQnfHvoqXU/Kqur5hKcjvUvbAjdCGaN1PmdXsMkICwb12gdB9ylojFmP
JJOG1+hfumtkHWp7NCixoR/5tFzJHinPDE1ivcvn3tjnRdCzg7bsvWLzIWfdMbTaIDtyNAhQhpbb
MfxIKuP0BVZX9x3+P8cqvCwqOBLI3KElLuMAohZnQeQuwTzzyGQ9KDiRevbFjFhM75GeR0wcZN2n
EFZJFZQ7pdoYy0MM/xVgb+QX+wg54WXhqpX4rdCfP0foYkH8a6CNKI5wIQDcDQknoP2cEZ4Vbbjf
lRHhhRdm1O+rAWhFfEEwnUVtM3c7sFGaNL6ia5fjmvNfZ5mFhXWjFooDpFtNQgMdKnPG9HUwD+iC
cliHrusyx8CVfcGztaDBj5cA+Zueg8fIVsgXEdzmaClJ90YeNawXoiLybd9pgS7G7bpJ34xEzV/Q
bHsg3oU4zbieq5s4nrC2R9bafKG/1T3NVs/pc5kC4vNQHxWNew24k8etyBpnfV5RRuf7ri9S6yzt
hSD7C9XBrleAIW+rXBo8KmTCtgm1SH7PouK+uO0oizPEC8Wrzw3f7CSlKz5Ng/DG5yYijAvsY9lC
FrTiXFxEkzfZpyacaHvi2TAsR7hFeyoDxQRkCGrVWfcLDsbhO93EQMwJObuiTGY7NtepLsRXggCz
R+V6rSHMG9FHuuRpTcDkOLLxtKoeD2slwwcxuczl01mH2x6Y66dgduzvjFzG/2TvTHYrN9Jt/SoX
NbkjJshgE+SUu5O01feZE0KZKbHvI9g913mD82L3o+xypdIuG76jc4ACDJTLytTuuIN/s9a3hrBL
YtyJk2kv34qJK38v3ZJQIL8vwEkmspIvOUggEVLWWaDqMPgfTeXSQBJgxIyKbRQKMrZ3KMxK3ghG
stgJsPo4w0XCcDrhc2vMhw4TETuAOqC+iBkFNMTBwAwLxzYmZqMa+pSTWaFmA626tF/LLsYvFZmJ
egmsWp15nZ08GUNV31qJN+PhmnMn48Crh4u0Ri4QclVScTkBhOFdqhSC0oqbLUkcqLsGZNfnvVTR
G3Y08xkwqdPA5rHdg1eAbWEnsoxtSOpmJ07hBZiv6LoYx05uGz2SmN2/Jew0oqe2y1ietWZTgjkn
JkR8ngpRDve156EfQ0zLIouIws4yt0ZB62D/xWr6px09HYHE9+qxIKPfxUW6TmF+0FcEA7HRBi8q
TFpRl3wSzEp2K0v/BugzKc59O3R/Dz4lbTABMGcQdYgAFg5C7Y+PKWigmPymMpRWXh6xD/iHJSfH
Yo6mZZcXrMd+6M/+YJZE+/bjyv/98VBJWTayKNqenx+vIv7LarjUw3zQL16A3JX3WO+sbIEcb+DS
UpM1bIWugp27SP0X9umfFubro8Mx82yXq5iS+t3y/sM7vOSYfYh2oZCuPXMXeEptJrGG7fwmJ/uD
l/i7xs4JoGoxvIJy5q/m9Y9vaaYId5w418mYIEC3mT200D0C5x3movrl/+exPJgBGIQxf66X1A8v
KLKyPu7S2mNUXAag8Y3yqR1xV5A0woD/zx/rZw0J7x4oTh7IpwUmqeq9o/3hwQw8ifhDGGLRNRYb
jzE/JSz8nJOubRVrpWLcNRTg23Zi/iJL2/9qwLPasSCh9mxizoXRd56mqVUvDZLeswUfwF+RSH7/
CfMc5Qpw8/kI+EZ9fEOGmKS0fOTNJxME49yQFhj3yZd/fyv+M3D5xzra/e1i/93k+qBf1Gv5UnCV
/ks9uf6VX9GDvv8JlRjIQbQvfLvNgI/nl5mLEayTFdSRkK3cVfu0/ujXoYslmcegmwwsSxCA5q9U
gx5gbUJKlv2JM5HJM98jZyW9/C3ct8uM5sfjh1qGr4hAAsRzY6gIieXj5ZGPZT6QY5MfnHZKsZtb
bQg9G8l1pa6x5ZU7ZUFLwkr35jNjvTdlZ+zVwD06ImA2Y7gpkoYE44kGrdJiPkWoHYOjlaMkDE/u
ohzmb9XatPXxSFlk2V/FMlWojZsm1PP4BXI2PFcFELdy9bmfOrgr1wgVpvg3hEI8V9yZQ0bYLxZT
0JADI36Tkz/s2nkG3zm2bzjDil2ckbCgbI/1YJMfGKnfVdIgS9AJaCV6TbJehxeO2F3NyKFHxo7Z
lBjok6rXpEmM5n1sZVZop9LeFonvPxHZbCIqZ2MEF7fL0tDmbvBtVo06n63Z3vNjrNTDNN9gXyau
3Ca//YRR6EokLdeQcOI2WUGllzQklxPv5QV5cNXeSZszplprOGErttmazWm0KPXssemP2jW465BK
WR/Y4rpfSDGxt52pzIvM6rBJWw8mp1tY5rl3WCojfgPB2pEEEQSXdZzEG43VI94Gmfjss1reWjUx
FnmJHyN1KuOERh/Pazw+x2V64TBi2zul4z7M5fzgWvAb2tGML3AYlqd95YsXhjkYoLk5kBMwucmX
YlT1prIWQbBFPvRn7lR8Nkdv/u7Ktj9PncI77S1vfq5bo/8q6vbFXGZ4sCzvGXdIMKhmKLppOOTL
rOGzymBcOClHuQqP8GW5RnDFEp+UFbfmpKzxK3gAKO+VIMen8XA6pezp6cuL5wXbMEIYS28RhnZH
NPfe97jzMYh1Xv6d8KmUDJSWjuwmYdJhXCgwbupETZR2o8qn8jwalZHtKJDys2VwsQuylxjIpGaq
RJCCGW2ge7fVCVFTUfOEvTDPTvQsqtskLoosFBP6FSYIDAldqc6X2LXJkte3rJCmnctKnK0NfgK4
GCiQOv/JW6twn9KR8MhN2RRPQo31tpybxz4KyC3qZpQLjnOXI1M6yjqpAGC3eWni0psjvQGjPc9P
jWk77fOAV+vCbW3/RHUk+riV7p8mY0z3qZXKb/6UZc2Wdn65Yz8QnWEWi7dx7M1PZjT2eyQN6i4b
iWwqSze6N5kLHPD1kDrRTa5/FJ3L1yPzB2rhVhA71BXk2aflsz3zlSXX0DzHZA+RPNVzVl+JGT/W
pirtdF+NvvFUl950rQl6wf0jWhJ2fVzdFMa0rwdM8/VJ4/Y3XTe9mRGmMzoIayNVIEPP1wXcJ8ti
cmTrM8y+GKCT8qqIomeMQVtjkOaJMV61NeHok+vkpx4+vhOGN696GqcNUulq3w7mvlyjoEv0wbDc
UTRV8Bo2TuVM9yvzAUHgpsecsGOIvNdZDA4yjS9F1n+PTFu9Yigg3S3FlUpYl0Oc9XB0iF43HnKa
pQSOcIyQvL8kFTd1GTfTvmbzrqemS4M91i8R1Nt+bPQj4LkjVG37m93l+XcV4bNnYe6hnkmcs5aG
WHUKJrzhbnSsiM5T9JmGvxQnbbtGOC8dmHmb+fxNlrrflMJSkU1IMETUEMA0BLvCwWAa4WB77KF0
XFbG2jzOJMd5YI4dzscL3bIfLKDWnwd+nnzOAhVdoWUaLqK0jNn/V0W7E3YV7ZPO8C7pCFW76w17
79bL+TSm5yqSR18za5mm6qtA1Q36BZ9fjzJPN3ojwGSdIiW4m+LC2vaBeePCWYga1GwjsO+N7bYA
2bH87I28JeW+/dxOGMBtMPJxU6hjNbf+NZvEdKeTZrjCd85su7Szx1Iy+2sKs+pDYnWTEAkX8H6l
wKeYucWYwJxo2CIp8UtbdZ3uIiJWlo72zXVupqb3sJPYIx7SlSpWpYn9NqyO1kJTcuphvlnPTNDh
OHUcOZy4i3Xk87Ix7pn1aYqQK3RbTHB0kvW9l7ck3XjWlV8Y1Uk1mdN34ebFfux77zqIZwsLanrX
O+ze0JzV9zY9+abWIwga0zXRhsm15uvik3IwYiJr2IdC1rJAzynzruiM+nboJy9kFvRMCllxVG0m
EdzF3zmn9lPLMq81+cbVEzFJUgelYEDTLnfKCh5dhrR7ZAkgN8maWYbiKcazBi/dZYHnreZVc+6u
Y8SIgNAnRW79EnZddO6m8fxFLRjn/DhGP4Lee+8RRl3KotrWAMciayx2SRmMV8oqN53IH5gjx+g1
B+jsbTvtfSf39z33ynts9g+RA+W0R8q0RQZ0h0n5eRnG/G7os3YbOeNwXgxrNvwaNVAjTSeoMKq2
1CDzxkVXZHfZwUqr+jKe9GUfCPRrjLSOARr30Emn+VSJaj4mWC5OCj12m8jhPmZGPi90RPuBEyrb
pQxremmaGHwHM0xb48Y3dceRMlcbO4uu0Cde5pLyA4bAsKdvjkJfDh1q1mjarAY7uEWcVIr8JD0t
DJSc52UpN3Y6ILS5pVfB/Rh6vWAxdMZO3xkS9sAuOhoxW02yS2RkykejiPM1rGgQW6b8vnrpAYxc
zQEJcZbYC0oMLPuPHN0uoBNimdSgrN2UGtUO/y5St0ickOzjPFlKuIexT06mILgQsr3Byj9urGG+
sJmzbSCqcwf0Luqc0yad0dnGW1p8Mt5TaPBVF9apD/jFqvbZSJhx+sRt9WUgy5hNEjCMgN5u5rLw
JwAkhCytkVO72SQ6egHdDuz8SM95WiXpjg4w7Ifum2bKjL49QCszJteUorfpYCV7hr3eiQHqditW
+n1vc7fztgXCxpBrnpPLj/JvbZ1Yd43K90zTqdMSxs1ijNwHl4grdEMtistaB3cjoVL8IHh1seFd
aEYmjOKdb1O/lPt6kt2N0WmmJn6kmqsmz5CF+abSoXaGUSTbgO1WttMFhfeu0TScAPTrJF0uui4W
eqv8qc4vnd623Ytc9yUrdNudMnlqBGoEV5JGs3HqzEk2POXBCNdhZqyDIO/vN0T3dck/P9PVP2Qb
/dvMow9/6vBaX76Ur/3Pv2ptz37LSfqfEYzEGvnP+qULInu/fat/7Jbe/8av7ZL1yWRGgJxmnfcw
Z15tAr+2S/RElkn7SkYutrMVXPtbu4QkKACSDICaZhweGD3Mr92SMD/BUOLgpUeni6Kb+juyH6bg
H7slKVaGPNYoDElrKDTRvx+mC/4SIEOb45dOO8ZyLOdclNQFbHxhRuq2PY3TKqODiVXpYCifbJcv
fwPApyckZvEzzJWHIhWVZ260TdLKfD2yWmui8xx7DKAvs7N1GzrExr6VE+DuKcSl6hM7MdpMT0m7
40SITuHqTk0clqwftRNSAwTtUyzyuiAzLrLcZOq2LbfqnCl6bZispbfM7GLt3ztGXDtDmEDdUNUF
Uhyhhj2700LfcSLp4nqOtXaf7VVTDQ0UUsy1J9OopEwTZvCSlkGZnTkuJSnJGHrydkE51XKTy5gb
JBUG4/5Y9EaE2lmZ7W6ane4tSoy+I9hdEMpCvF3Q3AIhMdVV45XFZ5Q0BlJmsAzdiVlC6MBf48Uv
WQmYZY3dALRRehVQdhn7EwrrBYoE/70TWwcpTr8lqqPd++/JHq72KzJ9sPnWV3KozZZ5WkNEXIDD
36BgLu3ihkQd6J7+0Gpvm3TKbQ4pZKKTHh4QBlWnxb+QxNobOLhz5uCT7+bPvZ9zEEcWVt5RUcA2
2LX1NyfWeXXZRJNpHa20j+/haXn1Jvft6BvqtT47gJFuxocGtA30Jtaqc09Wm4l37aU0E5vbStkV
/mvLZjB7DrAxdleyiYP+aA78JvhGNaraZACTfFbOrXMzjEXj7x2/m76WpJHEJANFuSJFzjFvDTqR
BNHUQBSUQcJWtEuXSuYbzvEpDzvXS6ZN2sKyCBfbd7+4VUrcZNnHdJdTPNwrvmrIMbMB7EDOEPpa
iveAc8fr593sMwrf8qOiJL+0Fm8Di0iiV8xhQKVcpwBSZOWCJ0jM7or7gA9MIneD1sa0pZcAyUFR
j+74FW4S2apRTr/DMLclEKPCPbe3TOKnzlByzu+8SNHveohiy4WqfCJiF7aeVjhPpDjskrQK8ksQ
KU2+HyjqHxptNheJ5HgnpLGZoBSASI+vZI+iYItGM2XHB+P6S+FrcDELdpU3c2h8+2D2Dl8bszVs
76JwmPFt17Dl27IZLf90HA0XNlMh+LzN2Jnjg+ek3T6FnuKuqWPFbcFoA3UygTiCuy0F3R61Iaym
CSoBQWjUFBgnA5LMkA0rNoq1u/gtampiqQ5F5KELZFhKbo2OGutz2ploMOjroO5sBDdI+7TvKHO3
rsgHPkIRkM6y1Vpn0c4c4YqG6KhItuQDammbawSye4gx40PrEJN9QGCV3yTEmBm4JHHVb1remRXN
4jFESdj8x1vyt8eUzM7COC+ETTIgqWBTF7Z5yqIkmAU5n1qkOARxeiw4z2tpQTX14zun0msNTnvg
70QUjc49IC5zPADspcVNDVMn2zjKy4Voo0hjPyiZ0+8zI3GT5w43Pam4Ewr7A2SGHM7gRGok7/U4
XlN3ODcZEu0J9gUBrHdBOwwnvHBjp6vKf7FGdGWnDpJ85OzExeXovp1cbtKuaqod4VyTvWdl7OEV
xOic42yxcAuEYw9K6iSdIDbsUwnPbS9UW8g0bOC7iu1SAgH7IohmOTIYc+xrwib7et9bOJNCZ1II
GNrJSF+Wzl29UJJTXUyelgcgWyMpxlncvsneEScDJ37zhHTSIszBSlv/kLaM+4FdZU5L3lgyZwet
RfA8R1F978Q971Y2Gs107kiLFCdPDoPEX492cN/mztDtrBi31CYdaFQZfXl6Ti7HoXHERVYgJDWQ
J3jiUTdSvviQrfVTz7xM7dEptw1OiyTP79xoCvCMGERdnoxwntxTZ/KmYc+qz6gvq6k273KGMgTM
VZmXnSWOMs196ksoSYlNkF+Qj7LeWbSx9pVZol0g4LghGx3bTplsnVkaZF73yyK2JrvIeQO9TNnw
GGpi+cIyKQKcH8k0Bw2dFfKOZsa9xqbhOskcTZQZ+GOwVRtvSSNm8mqZ5SRWuQiaDXZz2hjgbsg4
ORLWlULXXHJ2gAC8S6P7SgezxkAhCOgKjoYCwxI+6JxVGdGejJN0D+zpm0eZ+tD7HaOKcHYHAFeb
wCgjjpdBilZedbEmDh4EUTnvZd4qcztmFPknGaqteMtdMK822ZCV+npwfTkf0mrmXgmbaWB6QLKR
oKGhSsmAXAk7F7clcwwaQDEuRLhNE+OM2Jjc5ZJwP2s6hcJmzeEsHR0fas29bSMxpN44fiphO5CK
2sanZmws1sEFa5CHBdEZ7rkN5VQfFjq2/Dmvh4UItSwmbBDFfoDkSKAzTfy+2dBFJ+oVZPNcH/sc
ETRdT9RMBZlaLuLXFzBZ1eSvG0gFRnpIHYJV+5aB1mNWZGjaYNf5QBtCjCN5c1oQ82gW+DlmpCC7
QKlkvqiY9UY7l7kMg5Fe9z5xjTMcc0eUKR/cknRoVzayxPiyc7jj9REzi8h3drjnBeyh2rQaIB4p
AgQMLmyKJhf2oa4siPercoM7hi7M5ZRLN+ZsEmT9JRdFaRvel1a5c38xWGajr8aKbTgKCiONuqdG
2I17DhlNiAuhmWYcE4Md67Wv8ncQyiglgXxdvQzXjVcZ830bdebwWdW5uTB06Fr8BdRI4EBmEbew
A2NcG92tG0mvYRvtWkSfl06XHot+pGNzXMYWn6OA6eSuTHx5D/wguOCNk8t2kU71tQEn1jpE707Z
8GV0+4L04QSEzTFocs85S6kM8vs5wYX4kg+q/AqpJWpOUOsWw/nk8TU+jcxsZADPhnC8zssGVhFx
gdI7ySG7JMcZHU55FqF+qpATIoV7RonGKyXZLu6eyE1277pSV589SKXiAUFiVkDdmTsiJxezIak6
R/UMy6VCHwZZmqxvMYydPrWgphn3RcFd+nYMavbZjGVhM534TsKtYGA5yJNS7XibmBz6v+w+/7M1
+ofFmu3fb43Cl6R7ST/odNe/8EsT5JqfuGrpL3zWip7wg996IH5C/0NfBCAQHfVqYvjnxkh4n2x+
huocuq5JOc7a+p89kPvJBaKAsZu2idbK+3vWh48LI8lG3nEssB2CBCwIEd66b/xh5+mifshkMYNY
w+y0z7LyDT1Z+pKZvjxf0Att7YziPQfNcYBCtnwRoNj3kLm87cLd9pcLiLY2fq3/YLP8k1/+/ckI
FyK6zWtmJPTT9mrEFRFEvdVtF8qYCy8YkuemLktGXojpTIe2ZGDD8ldW9rXL+xeE95e3AN08OmUe
9PcQdvzP+L8mMKYG6FpN7LoOzoJOq2lX1MhL4imNXgwHnVvYq4GgwQbrKBqeZlOZUXaRuRq7wWw7
137bfJ1rhnCtZzOlaFx78LfUBMNKhtWhEUMP1Xkg51Bj1FogjJqgeq6spZmeu9wpTOSvjXwUmJiY
bw/GYZYqNbGkxN2tHzCt65ze36Soru9myB073NqAvbw8XV16gtZUD5QoOgEGu6HqHF4LpL9OCIeC
4aPwiO6zbBkTTpITkQVecPa+zJ1izm6YmfkXu/R3UPvPbyrAVA+pEA9A1PHH68pXS0Gx2NC7YtG0
SrGmnG3mFUPC0iJURnQxlN+txqI4H3Z2j6DTP8jkth2Y9psYteRd1O2l3KdUG0E2nbYFAyNN+81/
Tvue3oP5J46F1vFPnNr4q2viDy4JvoAo4ygWEY+wsP3xW7EgXa/jjGgCJ4/jre+xLSP5sjr8cEr8
weW+/paf3yNvHXEgbHBJif5J3IBgM03oG7stTjVnR6dS76roRpfnhSy/LJKdWtGm9V+IcN4jnz48
qoO6wWeKsgZMEyLzkyIGAWWfNZ7qWK205a5xSvN8xCbEzC41pxfKIPuVQwO4WACY9iaz2SRFSqs9
osSCxF02KefI2rOnrLXyh2QGm9x2Y36YvNllCerHf5WRYK+Xys9PmNMT0jhHgnD9n55wZgh2lDAH
tnLKZ4pWhvNuzmZuWejwRYZxutPrrhjmIGYBzexits2NYTaSBbU/neL3HHFqJsXONoQ8Ky0j2irR
9CeLbbAZH13/QOWJ0Lu/wWYPl7Gts20pXHlh1SyrRrjxB68xb6lsqytW5+u6G9/jn18Lvzv6ViQE
NwiJJVsGnMYfrzh3oH81NTzdbHC6E9ERq50CqIuF82ZBHPMlPemfP+LH4RfHHo8oYF4gxAoY+5o/
XePMROpoKHnEpuvu5zYrw5lzCZbzWV0yDv7zB7O4l338ENehneBRLUQJ68Tv4+uDjmt2vdO1Wxdt
cKHocBozlRukdsY2Q0qzbyEghPW1eeKRAsqW+u3Pn4Dzu1PeNblfWrxaJBqIhn86kHRkwBRw4nYb
e0F8KOrSOSt0GZ0Wcok2Ue9G+LpES4/ayZDZX7Cp146qddn49LobNmj75ak54PGtpdoHtrpfhhzf
bJYEGyOn51hxjFsvh+drl4jRKz8Z+W2eDUO+7Tc12ryDytNpa5UXDvvUUI2WcV1WcBISaFS7cQji
2z4z/PsBHR6zhSbfSbSn4cLWaOdOCRgZpfz6gQuTeSPPCEW3RSi0nR0nVdSPadLqM6tmAJFKPj+s
g9MvQV//qe/+QQDMD5fT72RBm//+L/X6f77/39OhTrvXD9Pu9S/+Ou0WnzhZqdkoydjpcSrwo1+n
3f4nj6sPe2uAMIiWy+fL+E9xEDNt9N0Myvl6iHXi/Vup53wiEstm4G05Fqo+joa/M+7GMfvhOwjS
SvDNY96+Wlyxd7k/H6QF0clFO2+47GN1P0VxACRGoy7W9xhSzBLrdOMZ3WfPzKr0i4apLW77GBlQ
R0PbWqVC4B+rzP8+tUYesXZuGrf+PpY2oK6LaY3OZaILriR4T9RN4Y7dte85u2TEV9eDGMBoAzv8
aq6hvD5rt2IzrHuAU52OMwO29wxfXCaMsRqLaN/gPeWXp0ziL971dS3+ngScOyWdtr8GBA96yRjL
tBYksWUs8XYERJrfmHbSnTYxacNLbA7zLunwEW95U6z8an4PJ8Z2QFCxeA8tjuvAOiGvsfziJu+p
xgpFebdJFCVTwvbvBmYiwvMFe9kXpzXWvPo1I9l/j0v2AsXzjfKchJIw56s8nI9L5rZbi4PM3KK6
cJcbzrY1ibmPc8FaE0PqI6YDcLtpY68s3oL+N9lZ+D79vccATG8c7CtPaF+c/DjnqH13JqHIj0W7
hkPXVpzbGzyfa2h0DOnhdIGBmZziFCRY2n4PmS7fA6ft9/Dppk2MBp1mRyi1W2sUPK23+mLZjRBc
DT2ZEGtqTAKtrQYaAeCCNeh6hfZWW5wELUnpsU732i4wFb8HZC9rVnaALoU5Q2EXHIAW56HBHpCt
6+IhG2iUWS9AKrL5XjoTiM9omkznmxSwqTY2wGsEE8CC4yPbC0LMXYJE8i2iTgx0jHSS/oC8E33/
4pCkF0qlM95zFyXNxlSJvuJDH8sdzX8ZcS4vIwNPJldYsByUt7vMonPu/EJUG7k0vhfKXjQYgMw8
eKyqSKWhhdH5dIyDxQhjA90/Bbn2o02LWhhONCDV/CAsLoqNm/RGHHrS8L+TmcBFVwRFx6wSZRWV
COhjZq/JKrNg5l7FAKSX4DqKx+WlmVAYbGYzCsi0qJOenWaaMtNcGmf64htiurU6U770zYS9liUJ
k/cBwEu8H7UJIHm27ZyJQTxEL5kVLF3owdt8TFtltxtfTBWCOoQBt20z9M8Z2IsbjC8xg766z1+z
VhTttibJ5iuti3M3jz570nHophPkzoYTdj0FNXZtXDIIo+PlhHeneRvhlfDKXDt4MJKsfORPymvu
0V2yk4NWd4QO2ucl4e6gPS0i3Um2qBBhMd8vq83ksELZNsRUfM5sEuHDxeqYFuqx0CCQcbC9oQqo
byubL/eGOkAguiIUgF12PqqnePayZcN8HWRMAciHz2Nui8sVyrWqmFT/DRSWeVX0sSe3rE9Ahg/F
4l2OE5C8fddiWTrtSxwZG20QHhSR5fVCak9m7FAJs6FoHZUdhVWC4zamnoH+DIycz8LETI8LPZvP
PFnNCOB69dWeWDmEtqWdy8VRw3ofX9BHmDmRJ+C+zfJhsbKGhTn0Qv80jjt1nkMP+VoE1WAzBpOy
3ZrIsW54UCfbFF0F6RrClLwSEJyfROS7XHSWao99I72vNYUXapyWvxeqPJkfex0kl30bNXdwotcc
NlTID/FgqlsZOfZxqtuCtZDILVqklCU6TBT9nJajvxDuMFftWVOlbY/hu3c/F5mS2WnUGgxMYyMq
b3QO6YxXXM51aLd+yyqrNdsL1KQNuzqzMC5bW+b1Foe4vkMNBuxXcEe8w6Gz4r1dVR553TVWHCMB
ycVD0c+RE2bgtshQcV24ssw/s1KoHluj7KwNMCHM7sHomeNuiIt23LlWlp6jLiKvwcs5i8Aa1Eym
7NosUQvZIv5q2DBnwEYnUm4lVdu3vCuz+VxqaYxh0GXF61Qm7hR6C6F/xDBwli4p07BU6/HajknW
CDWioo6Wt85Y5CRJ8k1IBnmr1FFhWILyqTeebrHUAtP10HvQdks4QpF/EH3UqXAes5bJN9KZN9F4
+jMZz3FBsEW/AHqKzYA0C8+17x34VbBwWDLK0GgGcQHzph02BXZhgbXKdh9YH9m3XCmEjABxt78H
UT12O2FWyXMcF+SRTCayt8ip+8dizStB5cKkALgBwrlsTTShPhc0OWvOyVi4szxYTg0MRrvveSiY
BR87PqYhzBYJY1mRE+bwUROkotZIFf2eroKnkaSVEpp6vUmtnm1jhg/KWf/d9UMm4g2YsmxNbKn6
cjyDIRYkiAlTcQ2zg7EI4Cxktzh6oqvqPf8FSBpZMB2vligHwxwRvqxpMYhz2WrrciUvGHbV6NBt
uA9ObocHW3F+9pvR92dyzdYoGlrQmri7xZ+YSLyn1fTvyTUKAh6eTVWTMo0oynuWfddRqhN4Y71n
31RWEYHcfk/GsZ2IEa5vrWqr0hzLYctyYZkO/nuyjvKl06+Gb5xuVdDYD6DEjNeelNH70bNzlp1B
wStTsOxHCow1zodfWKHWUcDkj2QGAeqDo0z8T1X1xn1ZDnwNJlZKvFXvgUHoYAgPgl0afTFEKYBw
2MJ9id6DhqCmI9mEeiW+xg27VAbUIy5Z3nNxg+bKegMrn91aKpWv3XuUEb62/C15DzjKIBWhBV5z
jxpLd2+yIQvJf49FGhsvux7ew5IoZxa2wEvWoU4u1dBvk75fMECK/Jv/Hrg02L27AySxpqNkZYel
Nh4Bg9prUpNCoQ4ig5kgWRNrlpMjDfa8WnhEPIlpjXvCcN+ggxohY482eVCjq/Nz1m72I3c9mR25
8iPCj8pF4ZRqVENb5QblMdC+ow9dXk03ox8s30H59fdDEyBZI1jGu7JZzsVELnU9pqMOOxpivt55
bYKOnSA+qenKcpp+2rqcezjQ5jWhwsuqMgkTCypRqL3MvFNIhbDXJVYTHGpDqWNqmjHsClr5K7LP
ZoTSXEM2p0xsXWYEFlw06QKMSJcS3ljpIX4Go+cDWcHNy241WaT6DGLNP3Z1NjykDdtvrKxVdqjK
hSUPnVxOGYoC8LrLKR22HHgVabWyGY+9FvozZg8ssKKOx6OgpoDV5FUEiXhj4DM9SrldHmg9xVM5
znw1dKCN8wzWFdFb81y/dAEv6qyrsJxOuWm/4AbrbmN2NWI7KCflujF7/6515xhJbY3CAqGggdWQ
nN55YUbZOPtRMkI68lmPD1bnBG/BXOEoC1LPMXf2RFbrwXH0AAoM3P4XN9PIMRbF+oWZmhJnNO7j
5xhtmUEx1VT38NqyO1cp8qL8yvE3o11M864Ym+ykMMydNJCrhLNneKemEsUrQdjZvUZta57ktjKe
JlfYT1ErgqPXD8SHqMJCTcy9XCPujD3E/wr/+VmsnVXzpuPyaCHqopKMfeOV+RS1QdMWVbDN/c6N
sNgWSbKPWd4fEi+fjc1EJG+8D0aLcCYXOfEtq1nJ7NDwlnN/7OJpOywRVDR0YezgIKOZA17aKCr3
fQmm0E5aODhuXzeMFFmzX3eElcWhNVaDDF025nUYtOmkkJ3EnsFICDTdL4O4v9VN/29Dj/8592nz
Ur18f/mxPV7//K/dsSs+MWtkzMS2IfBJ2WTe9E8t2A+bD9/+hCQLVRixaoCBTI+Fxa+bD8f65El+
B0NLLlma2b/TDbMm+XEgBYeatQcbDxw3Ng07RsGPA6mSGrDhuo6fLC+uRqBlSz/gmQOc4uOFzKs2
jgli0GPUfl2XvxP3S/JNqmmfN41OHwfQ/rUgiCX11+yP0gJbstWodap6F7cTDv7TwVAxB0C38jWc
0OfAIiQh9yPCbU68Mme1fXA89teQ/bFl2w2lBc55eoyY+RM36WQseF6xCYTXxDuIVhLuSUx9vV6b
rL+Hs3JiSlTv2PSb8sYm68dHvjVbg/wOztaqHxwrWp9dZZjrL2R/avLQUxIP4CpmTxX8cdclIUic
GHgM5J1hU4D0W9lGCiXUgpEIhQTfaTTJe58tVlNexBUWme+dSYU87hfMDxNJ71BL5crO8MkhR/6e
GgPdMTtr3oRcqYj/52TA/vkjrlPxstsGFDKVI2JkBxnNlFpGS0Vmrs+fMi7lZSeZcNuvPwxt/mDe
zsX3wwxy/cgRtQrsW6y86G7ezVM/7Lq6XLlekY3d42IjlZKntutEnEFsagfP3bZJ7SkM/PGSz+Np
TUJis9wZigYlO7HKyPXykz9/Oh/H/zwdd536cw66PhZVZpIfr8DUTZQIpil66AH8cGlMmRlzp7XY
1BgM5j2OOAJ5x6RskhtDFI3HbjlFQZj+chD9263bupv8+L6AkvHp9j0iAXh3fg7dXVgaczfo5YOs
QTuUlwM35iE7dB1UPOeG4U4K8jHWXI8FYYT0bRRuRjtYXFqovpxx3keLXv9nGGfI7kAQG1dZ/4+z
81qOG9nS9avMCyAC3tyWI4sUJVKUqL37BiF1dMN7IGGefr5VQJ8Ri3HI2dM3iqbEKpjMlcv85osH
oMLSvhQIx/j4I/VDlKEmG1rZg4/Umvv0/tN83c7madI5Mzyd7awTJOhnv36asJ5A/Dn1/H0yG3Qd
dq6ivV8cbQzLgxkKFvJf6i7Qyq6CVPH+VxsXdfH/GVHw5Z4B4xZOM1HFpEq56m5T6thDvFgRo3p3
mIGhqyLzmlPfAedMbkIrly/3wACxwO2Kesbc61qnguahXEA9Wp9raHTsiDiJZKcqENrLuAM2aMi6
iDTgjYc2NvAh+gLkBB7ijTvAxseVS8UVn+m2zewBusEMnYQWeIkK/h3iHzfVX+sSaXTvxo5bZCsw
Txw0OzhZOes6AHqUhi7SYmblyMbtupzLnKfZ45MDqx6IO7NqB66o6PD0CHZakkhMCrXJ5eUz2cIq
bd+qKeu7feLBy/f2dTPI3mY2OPN3/vopqnHlo/U+ham+m1BP4JKmOi74oV+WVNGAF/GtpLeQBOz7
qeoavtyuDMOO/wyRAxjn+472JYoMlVvqzS+CaMkTpnIgUgMt7GKkfdCFc42DUSd6jPpOC74VrSJQ
JV4NMCQaDSHjIPjAKylrXIPCpzqjQ6/9BFcrjx2UEqqz36amhwX8b2X0OT8E3Mfz/qFnfp8auLqZ
jDJu09CsoLrtAL8tEmAX1fNPEemWq/YxDOS+gjRS2rOt0OP2KIQv19loyag9l3XHWj2A84xi5AxQ
gBLzhRxdHPr5g5s7oE10sFT6se5Gq0E5uNd4TdtHRX3Sz+4XZ42oUx9V09cC+Mh4bKKsg+jhJPnU
m9+GCpc3pFsRqE/zH72i9kLi3MMwNrzL4lJueOwHAGn3pj53xJgyRBe8Ob2/NwQv/jq4MANm73EE
cdSyOa62RuyGOtAyv3+pBjuhfg6XBWOj/RbztKadeGSuyhYWDS46dGmoDBpUFY7bP7GSpGsQq0mL
XnsKTF8Oa3TQW95iP3rt+Kxw3iyAVeZtxqpClkJ2Wd2iy3/jFGlEtj8BVHXs5xSoUkL+rAddXTnP
feWYSHboExzzr/SSnMn91HjLDLaUFLBmcH2PIqIcoCZlVPZQITvKF6z/Q5Nf1ne1rnboHUZLmeHj
pJ7cOLYCUbVzkkKxDtoZtRztsTaqXIdbXnaq6uMf22lnTObMHWtRDepg32iBPjZ7DJZK3gfHY8q9
tl4ShfRJwCgC6ytTSK/eJ/Dfbfen7mgjG9foHZMzFumLAagomOGmc++czMaV9lgUxoJmY+EYYCpP
mRHKpqZ7IAC099/0RVzgtyDo60KbRyZDR93EJRJfveka6XxikpM9e+5iV5D4QjVnqNCXLE5znzqe
PKLQtsGX7HuQAE1KgZnGhnNvzdZIVF6qRk/s//B0A0CDEAPYG3GGMN8mektSm+BHkva705s0oo6L
quSPnCZbFzz0QLPqrwRfvyJe93o3jX8G4gY530ymP8ban7Br9LR4CIyJKfONOVYK0ZYyzBWnSzGV
Pb3Upg1T23vQ/NS1zy3mnF2yjt7+v2f01REtVAccVAT3IygxZkWvT7fJGbWhNhvz2ZjbJtKAk05L
BDU2I7dt0hOUSJikZ1Mb+7G+aWcGv+a391/vVbbCFbCPDZgSlq7LZpa//y15WtrWcMalGZ+jqsw8
58eoTxMOIhp+nix58KeZAgvutj3vGqyDvF2QzxZc7f/0OgLGWC4XYOMH/uZJZA3WIm7T1M9rbDSp
4QjI7HyO/VMf6hOvZczNQDYEu550BB19yXvfv4yrdIMqRrcgEth4bTgODhhXLyTNBmhfGKnyQjok
jahhjUCzAEJW8Gb9v90+LbrsPrUn/BM/AKe8eRN8MZkOU0OWAk/hKm9c5gpL0Gypn+GMuXX5SLDw
CFIqDMSGcAs++OXAZzwzalHzSwiPJK8+eAKkzq9Du2hMGkjmBVjamIJfuXoGI43OLkMQ7rmKh4m9
ba0bLE5L3t5tDkI1NW58yMdsty2JKYq5hFIYV2CX0Lxh9GSleAbEErJpJZIbJgPqTb/i3pEDAfzp
5Z7WD7ZIJOPuPOZz2DH6iuks0pVuULqfviWaVg3plx5550o76l5Gq+UM6tHO3HuzRDdd3Y2h7Ta/
QNFK4tB6c6VhyWvaoP6/gmqWVVzr7cA0gAophytZayFJJ07cusmlJGs5hjwuFss7DYkqOanW8J8K
DvkXLHxJcroAinr3SSHIl4Q3GVQTDg3DTCL02yG+uQ7G6KpbUGydlpYzxigXmzN+PQErvZ17D91V
EEj8XYajKRdrwzrox3tIjZSJJ9xrtdD4QbMHqa8yrHpjeghzjHjosqQR93jC1Jma5hMOSQtGvz1Q
dT05hX4YqmCHPnCtmgO4YWmJ44jozmCyU1erv/NcKk7aBYVD3z5RT2ZcwgK1nkuo1pxlbAHGQN9f
ei9GrtYqE/5uMXsiHmbUtpxXmGroXEoyLDYXlvsO/Oqz67cxH+ZMNNvQElxLVVCEDv9y+wWDbc1C
gestxSQ5mzzgEFNzPprsPyFHLGKDlIp+WGvlBx2kzATRunUlA0SmXL6VqVPAHzA4ZUV1pSuJVj+5
OedpXnPC60fDCQmhRxICOauNSdP4OnuKwdycGCSEYXyyClhhNJbKAsyh+tfkmdkc3Q9YJfTQpvPU
CxuY8xX5iN4HzpKd8Ezox79R9L9k73hr8Iy0tKpSzDHSDFr6PipVTzGlRSVr3LWS1O/2jFpkayCS
uhCf+iWzGJsi81koX/tULAjfwISOurlBkS/RUj/+u6AeoMsMr80KuicbxbHJu4NeIHlbWmIJAFGZ
3nfFvDFQCbHjRbP1RTV3WsqxxKC51FOS7HZCr2c4hcwClnu3irKk/owx0RTMz+yYpVoaiCV2yBhA
z12IBPvCtBsagVpIKVucjXU/6V7fc/lFVOP+Am6JGY4FX7ewwCvNiZXxRV7USqGwVTfb+zaQJSM9
Ktd0ynY8+ZTtVNYGTSI3IEnk/m7XFPr9wP0meoKmNcFncJrqqIpfl2pN3hijXVbx1/X8oGNAamdx
R9OTM06K08t2x5hrt7Uspo6kE8/efv8a3hwevifHBnAQ0A0uuLbXZ2mTeLSYkUF90s0hn55iHenQ
hxmlg+UFhUJqnVOJXh3H2vtfa79G0nFq8G020D/8KwH/AW58/b1otupa5Y3Rs2cFSPz96uK4jO2D
otxv+u+F7wxutPPoXmUaRK8BIavHNIoD3iAK5zyvk9Idh8qqN1WKjUEB7Wy0z3akRZ5+wyq20p8U
lhILcJ7t6+pLAJiN92jptREQuFskTIsHC16RcJwXT8vNJ9dc/ORZnw3ZqU6mzXRdwnKwu1PYDqYk
1TTQKWq3/DFSsOCS/XZZHTKhHPvohUtEyDUtaNtnH7cVRsRTMzRVjvI/EmrzrsXAwzbwIiCjh6Kf
Lv5i2NSzpd6GH5zPl8f4eyJs8E4RZ0ICyALb7ZpXrYjUBVOYBH37FXIy5sM3RhEkeIiYkcm4/zji
mx13DwYoB5wqDCNuIOcQ8rLZuQ8yLDuW70EMYzq6HeuFTXUs4Dn59cmIRuqD2w5cD08KnXEQqXsO
j7BPwV/kjfoazU7LC2xSPU7HG7O2W8bEtMXrgSqTitrIbxJOiBpVHMTCY/2DUs8WePbv9w2ICSVq
FhenmOWBnH29vAy3GcfIzYevQbm4RvsT0HhLOp203cC2siqDL90xZoCPL3xBjIKgtNpABSCTtKb/
rQccws9olklDAL4Z+wHPHJ1/UAGo8NKDPoditpN4g/R20vWDmYOkaXvXD8Zkj8dAa1lsOyznCGP3
outeJMe4j0gTz/iqMm8/FQrGjHPfl5oc+gYo0MT+q/E0d3LujSXhSqK6nuL20CV0ssa7qR7nLIc0
lbU23k8jh324r2PTmLBiakIdDVBkKwBd1bc0UlAZPeHvogxz13TBYPgRAwoSC6ZH04w/tXNfI1h0
uXds+vQTIRJW7AfF2HW9QJ0NixfwlAGS3nnT3U67CaLqPARPlp0oVf+Lxkk2PWGCGxHSJDXkkGQ0
gvHuaTJt2VHvh5rrCEfDWWcJUPJLtfImS68wYormrPCf2Gz58oKIsoTU2co9lgAWN4pvpE4i9P7H
3wuZwYDM4AUA3a57qoCh3GS0F/tJtzW+lzGitMtHs5JjqJsswgpuaAY/e/97Det67cs0QRjraFBJ
N/UqpOcQWqd2XJYnhREOhu6wEwFQ7LeqgHMgNiuAtZ7naUd0G6baeQTJUYK5QwJ9LgCINnbqtecq
nhroZSaY5fxfdHLA7gwfVFAXrO2rfWpCvee1UNKJSeB1fILNWgyJbcWofvm4VuwRl5GFYLdu5/9B
qoVDwMFMcZr8ngIY0qG7RvOU/kmZjbsNuguXii+sR5yG9nHS54irW1aN3PChBdPCg37/2V51kGDP
UG4KaNGDR2DSMH8dVrpGT/2pLJxHZ54nAombxLKKJtua+b/6cj4nYxOkB4chXjHf6G0SsdoyzF4o
/96/mDcL2zRdmDwU4/Kfdz1DkGysrxhpPJXukLCX9MGWHNZyOo/v6qDnTU9dOSbLy/vfK7jS18EV
bUdU0iyECthab7orQTRF1OA2kcZrtP5ctkq63PhxNCHE4t6RLu1SQVhBYNvOYkCQW2obIZ3BO+kD
hIzBgfk4cCKCayTQufdb47OoGxfDNd+YpN9sKiiTyWcjipd+AXRfiJakDS7BSf5+/6YcORFerURU
Kjkoebfg0KU/8/rVwubHg1al6mlrfAd1FbhfBqOZ/fiYeJix1reKnvFSHsoMXGF0m5Rm19d7fLQk
LYF+ixzkrm/hEmk7RXmYV6xjuoJfQdqBHoJPObiWBmywo0MAvAPghEj8Q+jWdmCnnGw4e7jZZ9YN
GgTUGN+VZei6dlxzMnOERUEtY8cyoGnpnV3+oOfQ/RsElOvQAva6NJqOHrDSHJ6AltgOcFA0IVR5
zNFY9YM7NLJ77Xmp+tzuQcBeXseC0Tz1zTLM8uK6rqwsAfcYVcTNoceUtye1tv9pZAJAAGh5adnn
6ONy4wCACjCUNcTjef6UW5VcXxO4zjzeUE77QDLwEfSRijtHhV6LQFc2UXTsPYUtVftB9Htz2jCO
FR6ZS1qLhvf1we86cYQUU9Y/QdyWHbpUNLh/5XEoen103OUZesB2+nOXZM6Hwfft18umACLtSEeC
lsjrVUSulaRMU+qnrWNsm6XO+ZINvsv3J5dJoo2tFleRR/BrnQ9u33xzAQ5R33Xh5dkkFG/uPwbp
J6K/6jFyIyleYXa30orGPyDFNm0Mlwkgw0DGO9w3dHZ4gSbQVraVFkDJb05bCQzTRdqzAwGZH4a1
JtOSch29bFXTXAWsJfgKLSipvoygMKNgfPnWbWUVdi6jJEjRfeHczvgOFAgH6WBo3UNvQPbGSQLb
NAhUuxwga6F9ECHfBCqXlqtl0ZeSMT1CuK/fxpS7mdkxI3/cQhRVnwiZb4m7RVeg+ZXNMTHMdUuL
1YJMtSCFgNt9VGddJ6S2K36rPpM5D9y7eT3YRIg8d6I5n74h2ajBfCOW8R0j/GRCNT4F/fn9ePam
BY4yK3cDVFyGkQGd0tf3jgKCG1UhVL3YRj4SoyGdIai1M9Ak0kgZ8eBUP0cblQuw4H3YMOsn1uUT
Ahy0ggSayFzso835pupjPMkjkHyQEczbI6ub8n7G6CP+FgVAtSQLyyyO+4xRJenvmqABZOPgqrWB
ZwIoURKk5XLOcKzZ2YODUYGcvLSCeIzugmT2A6Ja8vbWQFlEVrG8eGlnpvUNFGrT/Ir7AFP+vZhS
M9VeE9CG3Jld2Lkz2eg2PkRmU5a5WxQsiRzxSphIcaeAqIqsOz4YtaeH3ic8lXp9Btzo1c6hQ9OH
rY325kB5WQpVIbtVY3NpJ7WB5LOGDQbe3PvoD/DHtPZI33/d17kAm57ZPbgHOE2oG10zqIbeQAef
cczzVsAXrYcCT5XoKjzRAZjh0Dk12/ujhOj1qenINM1magcjxCfYvslBzHpO/NCrpsdZQ5qk/qsM
GXLlL8ygigx4zv8jMj+uR/F/lUPxWCVl34ke7eueAWRc9GQ9uCfsI+Dvb/r+9rSgwcOR+ogYBGgV
5GBsZemAgeu6LQ8OampTdVuYqJ5hK4/eZg8oujbQ4QydQf6oc8wky0PI+Jg3ZunthCTIZTSKMy4e
IAATZU6KxsXI/0AmpYbnLSPm9IdrDhY/S4kyVHt0faV+HHo7QObMJhlNrbt+tCbkPwbYrPxLjsaF
y/CZQmjPRsf8C2vAFI34l9FI0mU6qnSpU6ScNTqI4S5ZL1TDFIQbQ7VCfjmMdC//HOeU7ua5GFsa
4Id6WRi1we5YRnSLpslC6O6wzVdL5kdteHLaKAjy70Di5UGMVEXT/KOYaMTYe9PoB936woBcJfNd
kWKyMJz6YHLs5t6dQK4vTxFdZW6gtJums0HqZDHPLOkwji2OMQDUvNwZjVqS6XbGvJTbUuTvbnHr
TB2arAz0XIaYexSG9Tw5Wg4q8eYhNsMGvGbEMJUXtkgPVT/HpAFL+Jjb6IikJ4zicrwvetJWOtdx
PtJ7fQoZOrt/hLkvl5JAD2FMhoSSABq2d5AtGQ1EITM0Zfh128eBnrn0nssM8bv62FjWYlmfB+xw
auQ6ChM1pLOVGQtgDK2N5PoWmqHAnYwgx9WehLaXV46AhFT26MDC6+l0eskWqNZMEMiEekkkKqdi
hr4uIWDZkviZpQGc8hj2sz0Xh4oZJKyFurJBaB5Q0uxYod2QW4V2m4UzKnuHbU40tTpWbncgRy1v
ugUvweDsEA2a10UPujIBJuBXGdFav8GkUw3e51pvpin+Fodm0bUvmLo5fDu40p6ngWaEg5kGw1pW
5jmpG1nvuW/L3ylrBnDdJ3VvfNqSFIAVpEwPU5+iWaWlwRQdIXt2bvIlbeKMa8RjveZXP9jPlyPo
f1Ju9rNHyGJXWxCm2ETXKTffDhpoyqtHRSZgQ7UHoKSJI7GDTO6uKSt8xHdW7zLE2K9gjA214a/4
rDnG8gcL5aIyBVdiujWCGy8a6BQ/+hfuQlJvG5arYbazNaYBhzCKb/DFga4DWwAIzoEKBwDpLrdj
sB1nND91ni42B66MkbpGDoQN/xboAD4fJifkGEoIyMT7ZUXsOXwE/y5WOHVBcw+TyWiOsd1qWrGr
GYhHN9GoZQxLGeQElD7UDRajCD+cQZ7CelfSNc97RMei4zbAh4yRM2zfVS19PVrqSVmH3pEh9Vj3
97lhWJgXbL+Ir1Wj+fuwZ8UW+6ZRHiIK0N5t/nAsu/dhbhreWP7Y0rjIqlVRnxCRw4p9V2mseoA0
a4qHTIwUrOskaAPemH4o4BpnacP2y1JngNVQUMxqACplGjQxV2mtU46qi7FGuW8lEsdkU7Mkj1sO
2S1RqCG6oxWD9NSInUUVfXHdvgBnvasD1TOj2fLHDRSSgsVemsfUXhyjuc1mFKyAiDSzDOIocqw2
PDiKjlZyQ4tg5tc3bEu4Jq9NOVm8xG2AtyGMzJp0iXNfZ0RSw/8KAedhq9S46b87rKYQfjI7B3v0
c5mRwKCftM4NApYcIqH1ooFbuHt/J9ALIxl7tRPo1BAQYWoyz0Zm4ypZQ8oad27wM1/KqGKKeORk
8svqxKnEEzh2dCN4RAwVJejgC+Dmn7fdHFRxjeLlDGthLs54wGcOcg86ul5I7joaUj2uk/K7PLmJ
TjOSo+UOQmK8YIBFmZCeaMjS+RryRHCHIyKz8myYHk5PCFNJBeAGhfwsEJID6yJMZWpTV31S2PtO
I4ucj2qg4wjACiYwH+IOeMfHuwyFouaXbfYkY4VdZHxUQxyhM1H6nlRmKXUvXX1AhYLeAxkFDWKP
iZA0LzDopBFEFX0Bn1FocY2pzm7/wk5hzg69Duj1J9MLAMTe+5rWEstzlV8gblNkQSzooinEcgiu
NCn2aTBr6fPpTgekSx9jiv0ni2Fs9lyPgGPPaxo4QTPlmSQCUME4rQCrs5yGNiqqApeSy/wg64GY
Jft50DqmxhOvob5f89ba1uX2HUTl+Ay/QE66ulMjoQ95K4VU0lMFGyaGuacv9DOG+2gpJLntUlxg
0WtHzSd7sPV65md4qZBGMLC+dMO2XmWLIgW5ZQeXw/XOqdtIMttPps4p5U1NGePTZefBbRmERjDf
pUZ7aT2tF+w1hs9l9S1yJrQfwUrynbqedfLgoBp5tohc5y0pbFzNoQ3fMBvQlkTZEN/QLw48oUjd
+CN+70jQNrFN83jMbOl9J94UcV3z+vCwE0H94ClLsilCjwoMYqKdzCSfpdNeoTlenfuBvzNv02iA
xPuUqLGO2rOZVm58jkEmc8aL+glfwKKceKQ65E1+m+DfkBrMgcbsXNUMabGKStC3atuX1q2lA7cd
aL6FbTN0VS8suTCjIr6at9vDBJhiL+3RZ6S09Cd2t89eF3c0HsT266Y+dEhVo1BCk2tfMHCtvoRe
y2g/QBqWt295bs11TX4h88IeJhyWSlPvevXXOSkm1z2sRYxXojVXkATBhj1v/1PlS8fvUu7KW+/t
KZmAu10gPNsgJTM0P9Jv0YhZehg9CAPX8Un5tE+fa5ppGemUY7Yym3JNQTBUOH/DEXIio4TElq1T
sm0z6gma8d6ubiI4DzCAsA927qP1hU2uLYtsrUSDmrlQdtsOufQtxf9G1tqgFvs8ohpW+Pemvbgq
mpFmji4H03Zg5Mg080iMHvToSeU6AelEozdxmj0WVVb4zADDGPW7hg7zjD8l1uDI1G937IzwjTBf
HCbQj5+rqpSQRDGY9Sa8NmTFf+WXMDKyLYkHHAP1ND1yJnseHmaE6yX07/OaA2xCsiVi3LZLkJXL
7moTmRwMFoGZq+AzDouSTfbKkfeV+m7DDH5cG0Ta3Ah8KnBYi5TlaBYy89RGXtOL3i8Y2MT7bVaj
lC5N5236Zy6zQ2CllShtZoOAwpipDBqJ1DNzJd7xhkHO2kFiDwrHEto4WQVbsD29pdcgHZ0iyI/D
eak7/xEkhhPt1VjK5RhovnLf4yXlKEJ6o/RpvHHA/gk3qcbU8SzKwXiCzw0VVhgI2SVwlSGQ+Wn9
DPVn4RcywwQ5esyGIfIwkdw613QHue4QBy/uKQvbWjb0OpxowlgCk1Xmxoz6qjsFP+2sNYlOZhbA
i+rduYkg+nWdx1M1pli5Kt1v22yEiq6hAJSM7UK7aTelbWLkjzX/jJJ0Z6x7WfmJy/w1qTJZwRbd
fsc7J5MvNwh8Fi/Of7cmWbz+D/TSg3bLKBU/NEjaoFFVkMjST3VOImTVKXejAD24JB7OjTOAykVe
VDqk2dwg7HgfcbeEkLWyx9kP8bR7l5SsKR/DQORanhqjhpf2MFE78XdbZrYNbTRXz5BbqpSZ5v7L
jMBWf45J5XhD2/UU65lmXgaFU6jZtfV1e1/ISUvZb0Acp0SiItQkYMdMJIU2kQJXx861iMXKYwOL
Yd+HWfV5qwxUHcsCRaSOjOdrFTQN/iNJA3j1r2jUaSKFuHZlDxgC0siYLq0rhLEELzCuXYgObDRr
mvB8eciEfv7PxydcjeLMvbRQGCdKHv2oPJdmEPRnqAnjjRsXsulqlUBf3SFQL41USsPm1xwsFdaa
u3WbbDeIveJl1eiIFwO1zEsJCx2wh+bXFmJoYLMBrAAKKx+7Hpch/h98M5Ahm6e/RexiGF1ueYUk
ZGvTtql92UUmeqBcvnIBmCLkACmfQ1Bhx8e2Q0FBTrw8t+R76qmU+m1YD8i2RK6TA2KBiEv+vU6u
kzaUeUS0xAIL3YrHJqulxndKJUOKCPoA/1e5JA5s87SQ03/wOzkGtlFitkbA5dI7bC/9pHmdbi72
cFl1njeLEupg0ag/mWgnEhycYRR84jYATc0oZn1mk03vy1zBHwV6j3xL2vSyRXNkbjn2UV1Q7NTC
duS3Xab7y0syhV3onDuipj7dmaB8wK1s970tou1hbDvbsSuZeAvtm5vyJ69kZW23vwVhlBLN2kIZ
hk2YHqKRPj5pjAFo2dvHaNgOZ1PlPD9UAi7JXzk4Cwc3wktpUaECU2te/slpYQAOIP2bcPyLbizB
8oABR09Oa3YISPxh80Ny2bWd0qjQsrpjBjkmxK6md6TRgQKZVMIOhwdNCZ8WmATdIff5tXCQV2NG
NF3/6GS80+yWonX4Q/neyJewqlvqVrsKyz54GJMGYQFOXguHsEPr5PJHYCeA2OiB2uH001KAWP8Q
aCk3ZiEMzce3MI/zz0yquNzewq8lx3ueTNOEB2pm9fccb0W+0Wp9adl0yyQrd+0gkEB0/M/WM4jW
jlDd1nLwo7kh3ZneDqV7+H49cV1NMFJlCkC/WTctk819NQCO4ZyWZV9Zn8eEYwbfjhzOeX+wMh7N
L1gosnI6JEWrBLSdSlHtWdfd+1fxehLB5BvwtelTPYHF9jhipGX5G0q3lX63sFM/R3kluNh1Oqrn
JH+M4jmZyLDX6b8X6x+P/V/3/vl6FJ64eUbhoB3MN51JpbQJYSV/+myWtsznhsb2eNLbCIAmFXkX
0pw6lxFAqJWrKbxLbPhfjEwvfoK/F3i0GcAsg1i2LRY5qjuvHwYAE4/EzEkpRlnQxUPeU3ojeJXQ
49A1ZHA6K0WXoMZnMjoGY8+LipNa6nLGNwI92mpw8IOhlz4ydSb9RagVsW2wabC86SakF9Bq5F3g
oINGsf1zwIixUF+zrJQCbcONJrQV3eIY0Y6aPxo7vHnqwDxwU2TewvSJQdTV/MvTY821tc588K2C
GLHFyywmBFBrXubj6aQk7SzXKF2sk3HAX7Ir3l+Br5viLAGG9MwadFc3IGG9mbmk4FEb1LTUAxoN
grOfFKk1x8qlCFzG5BJ/sVsn8L7/xW82IMphroHNMfMOy6DH9fptm70PRQ3/8AeMtyTL8lraadn9
NsIdbCRjv28JoEpQ2bD/itZi7f3LuL5/wVZwpHvQ6ejOv0ErIBytugiz1gfYR2vXMnZ5DbSwE1Ii
NgikgsO26t//5iuNNUavAugA2s8olqmAd93QaFQSgekNtU9x0UnfIPdCit0j0hw1ohZ9w7n7C6yn
jEWmtekw+I0cwmxaOcpthH7Cb0aNCuhHQ6jrJQrxgmfhsKWRv7Kca9iE2y3AAPBZwcX00lZxVnBl
PwQUaesSHcuIILVNgwrXlczB+d8EqctK+D0umIyKAauYhsGwFqzedZDEP9MH099+ylRmL2Bz12cC
5FLpX+eob+zhMBi9p//MM1fSGcOCmP+zQboXF4aggQhDGzpCNiW9dRQ+Z+YHCJ3rpewapo0MhIsg
GBfyBqDDMaMA7Afewz+kuHWh1hqpEy0p5PuXFz9BVP4BkiqQJmMpHC7z/eV0kQP7/TG5JrZa6Lyy
lUFEvYE0kQoo6ebOD2lb5ZzNqukqv30IVJCHL9E0aWLSp+FtHz8tKxNwIzcnLtjxfJcxAbQ/954z
Y+JXL41e/Y3SQJT9jDUDNpO1cztDAbXwB1J0uNCzJhPxKvIZB42GGRGHaW0yybGBbPHEt+y9KYjh
8PJ0T4CmW7e0ijCpADdf0uNtfoGDACD2D15ji+kNpCQ+Eqkn2Ruar5wxI7epxMANLRwTkchMh5C9
sB6QKRn/ac66OX2n5whmU4J1j6W8Vh3pMVsdytuMDISaiRCgUM901Wh1xB3Ew1DcZFYlUIfI72Ql
5yY6NMgmOOSy9QEF3K7v79omBq12pAsS6y/vv70rmU+G71CF2HMAculkGdSer8MhplKxPTIpfNi6
xPV6+6R+FMR3HEaYMMEDRZaFKV7LUAjC2grF3g6uZqWkZukgxxg624LcRxNJoIMrB2677YKxVPVd
n8xIHw9N47vhR0PI6xkktH/gHUQPGEiAhK4BaxaUcxrAevuJYrB2yj/h5sc4xUEEojraOJgbW24p
NSEhQOWkHF1DHr4bgmD64PleZ1p40XEl0I1d0IY86qsgooc67SPWFOKpvr/EPyyn7evsDK7C1p59
8mwSTQ9gNObzBDEW7KTSgOKzj6ZRCz5PHiJ247EkU0BHY7v4Ef0UTi7gvr7/BzW01Z0XAiqrCGZl
qPWn9+/hNTyC/AykigutC9lRA0fZa9iOmsEveYzaPnmL1rcAA7qwsKKDNtH3Qmvl/5IdeMjOYpPD
NNkTuvbFgve3/JSZSUNN7hSftoHilsE3a36OjgA2EIfGBehsfoDNuH5fhDGHVwZpCcSZ9SY/z1Qj
wI0Rzb049QiWBcW3+8c/3597AEUfvaCTyVtoKEjit+8/7DffDyTct5xLOooBhXO1Xsp8jvsZQZ37
jRoxEtSkpn7F2ioMB+DDuUFAhibAf3gBvGYAT8QFmFw6R8zrgODSPnaRNOjuQNJdIqB9KbK3ww9v
aumssf7Qi79x2qTzfrz//XKDvx8nvkFqJsgFzrXg7aGWTSOGhyBJ71MC5PLN97EeOMWdiwjtnotu
te7kmpCFP9io5muhDwQvKYN0XLEB6Ao66zr1yBwLR9yiau9hFiGR+tmz62p+QeAxXc7bML1ELMP6
0SNTROHKvpFyF7y8lC5JiCAy/e8mHShcOw+g3rKHKkPL79SahXS7tmk9lYCcUswmC9YQRCydhFtZ
HI/tLrWF8MVUVRAR7z/W68wKeCwLG5Ap2Duy/+siJ3Rwh6hMI73vA2VdTl0zyTw0gvw2EznbTKGq
t3G/nJkxya8BEp3SpcYG0PjBS74OKT7PmteMUjMmxNRfV6XImPdBZPVzeu9d4DxJBBiNpq9kdmsb
8P2bf/t1RC6mdxAhAcWS0r1e0zhrOswwF+cOWRKPRllqSrcXu0MS2N5uPi5wnSuxDJ4xjUbRYgX0
4+gQaq6+suvCqUEFtbnbAMDpha84RUW9vAzdKLM24dGr/D6ee5h0e1SiOrv+bA49yvEnSNKh3t7b
NTgJ9WnrVm6EKicCtU5vJcA15TwhGre8bMiiKhxxqLQrmF2PzoLUZbhz+VQ5GGZwGTDjwllGWPXY
Sc1BpiJrN3cLGY7FIbMbSFjAOugKXvD4+QrxcpCDopPnJYUM0hGya/nn/oqYqspRRpApiEFas1WY
0yNL1jwUzeKKWaYqhMZVKJNs1DMSSU1ZULIj4lYli77Pw4YRH2ZSDKvPyTp4U6UmBD1spuRCYbZI
W7KFG8eXbEVBFZUObUlVD3JLohLxD0WqS9Fupv27dtJCZ5ENV4X+QoLVhrm0DteKIpcS8NccFW53
8lvNjjAQahGAdm+6AkZOcE6bBcL52pzR9XHkvlNmJAvmqREU+8f1YW3FyhaO05VjvDXOtmEBtmrl
8rJ1W+hrSnVnXno+a2+Y5pr0iS8YVB1rLeyDQtiBM9qIF8jcVgmi0i0P02uUUJW3WWhlI59GB+HS
ZP4dZ7eVBTjiJvZT7rOS4DjQ4cRfUtqY9d9kyNh/tQsKID97e0zhlTlRnvTInUYOxKIi5i7pjSaX
5YrELQ9QG0whRIIPaMtTzbYK3LvCrMfgHv+obviWohEBFZD5grMEhzW1gg5UkojpWAAVzEORB8DN
J21tm0ZhA9P/J8AnVL57Bi5uc1R6LR3yKIGX+jIgOc/EmqmHFgGmB5ipdq7h0Ng84gAEJWfHj+hg
9lmqOzdtVEqXuaSlgOQkeJLJ+deyTjVyV+utL1HmwgvGB+7ShN9aXeY6ON/a0OEALPFXkdtKUjNa
EPbnVm/GLN43y5At31FS47qsRjPGvwpQnMhlxOkSOy8Tn7O8MFsfhj9pZhj2C0NxNXxBHqeozZOm
1dr84tnLpPVfYO+J3oyz2DLKy6DMd8AZ08Xo8kO3zoG3CQHqAoK/hFJ0mTb5iVSaHv1qFiu1smuQ
FtZpxTTHY+64nDYwANGQWHCzFIHbqifPz3oMkrcOO5FXei3tGgW2BC6Y8Tz7Ufi2kT6ty3pwJ7Zs
dtm4SqfHHh0W5ZtddVS9LstwBSuEGvOO21ozNYXg6orsWUv1DFIoC3PFdKammTo6WEx0LZZD3YQY
ajzCqpP5xcboctNsjNqj3hTOQAs3jzFBtdI2VJ+9zIpGgF4bnrOcYg7b7U7XJebPLjQwPWeWDTVz
sha0X9Zu6rrVMz/AsVo5rbKOwRq6ttmf5TilhL8Lu7K/4Fj1C99ye0ybZgCKokITyTiq+O51akKr
l77E1rjPsbFeXjboqg16mC4+cjaR/jL1ZBfMzjbVgyhq+ue6MLHvqyxHFbTw1yHHOqFy8fRmDQ/j
kvMC6dbIE1omeBagE3gyAQ7tlynaYuoV4wZ7JU0VzSB4pYABBv9eYILNr03opx+Z7DqHFpwTAR7X
U5apR6sdtEVsyJClMfBre3CSyl3Qm1kDZYLOKUEUr0eHzZhVsZ6l+zLQkN7YBZoNSqVZN9u4ft5l
2tFa8+x/RyOMt7sL0zmsHJRV6YWxClYM0/pq/puyM9uNI8my7a808t2rfR6AznrwmDmKokQp9eIg
JabP8+xf38vCTIVK1UXVbaCAQkpUMMLD3ezYOXuv/fPevq56PVeBRd5DG88lkyslRg3enuF3Qo7E
Jit2gWxIxMxLju+VqEBKZIADitNPvIjJ8DS6181Nto7UrN26ngHV8iCbjGMGu3k92aAi+F5dKQ3p
6P1yX1Yt/N8i3jVNyncatJpHAhgqjg5jd6V1whNjMITnestFHC+0TZUO6UAcIUnoEmf5n97L6/T9
Hzfb1QA0r1vPcz9Vufh5SzYu1FiukhVlXOjcW+oL0vVFND3MrUi29GPWr5lgncttDgInNQ1kX7Gv
qd5PXg/Xdrnsq68bZHKwxMCg2TAtygyGVblEFA1yXWmMAiXfcRQTaO2AJtEhvt0wBzHrpE5noPe1
iUbRqy9MFGyUCfK/DNnAX+Rvl7UbeiJxcFAN/JxSifsoZ0Hl243GipsPT6oQFHnSncOJszTuiTRY
9bvWvY7amqHxv3W4q5IvMcNlcJy0SbT3IgO8LZ3WBXHTfAtqKNkws2BDVC3t2Y4pJwXOAflGNgoy
wGRO3LHKfhUwodOwgWHEo1EH3x4u7VGDAEq6vS0l7L0NAoxmEwRSPgo9Y7vwd1hxImI9XBqAY38Y
dR0Yz2GQwnV52waSQ6AqAbXdA0xiBbikrTmiBIQTt1XBLiYNExmemZJ4th2Ljsh4ZrzXN64WZFU4
qhudZoDo2eerEEGp+WzVsXE/qRNi4ZRAT49KSUMWn3hB6kexZ6sad5RFldJ4YdERcqNgjsWSiedQ
3DFMzHjunMp0KLRg+Il11sqGkRsGaUyyPA/Mn4eaUMyraaeTSLrI5DRXCyL8wEVrrJi8QKU9QQQm
qkpbvSL1Ia/Iji56o0TYCbmf0oY17cSpAx67GKzqbAW8q54ZNU++3I8IKEGopaEJZgAjVydZPHWy
PEQdIlYLNfmN5RYPugnti5z8qttzIzwNjWM7C8SCLEhlo6qXlS26Y0jruykhjwhVHYokriSLPH2v
S1byuRBeaL6gAsm7eYyRhaI9kc9cJgTObchow0Lb2fVox7yLP1RtnR5TPXLtt1J+2bWL1vxlyKAi
QDJI0Bg+Wa4uBu7WFMf99CmKpwoW83I1/ANhFHIwjgBCcCAVPRoRg1wkR46k6dCUBUJCrqkJZASa
8bBTM/i1d4oJ7VyE/yvZjb0tJj7K7JJJDZpBecH33/aF0xKvMqcWvvcyZZSA4i1HUctk97paq2cM
2fzWjXvfT7fCvahmhRbPQ27sYsAUiRu22XTtZLFLkqw4TCxG827VGeQypZeiRqtwhJaQ3wMIIvTW
uCA7SL1pVb3miybuRYMtmTtHXWRlQWSHxg+7E3KzZHnopYQIQ2o1+AcOIUtNFERaxH32x78/T/7a
owB+CMuPSYpP/Ltt/9po3Bx3qdO4Km5gxSPORogt6/lNzItXOclSNpP/0y/GKcQRnvYMbX+H4dWv
rTgiL4fWr7fkhjzY1n9bOSl4iPwbCCyQKFptKatDxVbBMv/vf/GvwxBa/BxofZu5GVMP+19UsJrm
A8OEvH2u4BL79oXG6uDGNwGMGSTcSBxGzz9tpt0Z6Gi2MemLameTsATNxmVP7cy7/Lq0DDrkkfwR
ReA4Nx/+/Zv8dZLL+JbMHiI6PJQr+r8ij1bULp7XTAQWyHVJyhEXhYvrMtHy1f2lKTQCsO0m8TIy
dQk9el6GqWmaU10AeSOLsuxo5Xd1qtXkAVP5QN0vuQ0sOJGS09cmJemJITeXRrjlSE4kYZsJlSr5
HCU4F/q48mlxrlOBf/8xjWv78596ZMzODRfnPPkxaAl059f2iY4CjntzMo+Dk2yaT+kUVzbMvCAw
WjB2A0iDFtJUSu2/2+aACJcDsN2kfjQlR861qLg5P3qdob0ZI4sKYKrrQEVh8ZQem/4mEtyw9NCB
J3sdDog27JJkq7t7IqPnVd+VXpKQX6APuvB9VAQ5eDBBoN1wspvHgdDiipMLmUSqdY18SgzO7amZ
MBgGOBhMNnexR7wpLlBdNFWr7dDYbcZ0akDq9Ckznd5p7gljIYr2RNO3N18BjKJdOKxOaXkv+RY5
mGw9WxtJ3I6mDUXwbWtG1NWnbYRx8IAaay05wKDUAWhdOXlaZ6diDaro3hCnbnS3TqDN3R6BThOs
D2vX+xZp7kEqugaO5m8xMtoJ4Ol60Xu8b8vemqNUyw+q1nL63l+0L+sKPqje9VYHmTWsMRprn+xZ
1x2whXXQrcWRlFpaz6fUdwrW+nnFDIDRehvWIj6kU98zFrhqDEo5UYlwOnnfwe0k2SnmCNLStMsr
zHn7rh1mbjsSAkUHRk3TZjTOGU5vbeUZ3k9L77XxbrBWTvI7VkZUn5cSbNHYfUI3tGGN0tsAmMUT
2itSVaAl1Z7eg/sdm/x1TJZZf6P6Nf3L2HSGEROjEhUj8y0kD0zOFL1THppSkmv5Qro8Gtf8bvIb
gU+SXgWFNFW1gMZXSpkgz23TVguD85A3opqeMAIRDtxoszOWoUmFN/2QD1IMm117Js16xmbgEqur
d/vZqicwdpmvZS//4REDA/HXPjQ9YJrALO1gqG0kA78OxrDsVegIGoewJyJNoII3QVxnnwxklXAx
WQmjswcfh5x1GDhVEXQN3A4z8s5zAQp1vxhLSj9swN24b8Aj3c3z0NCbG42Y4NURLE5gl/F8b3pk
cBCbbLs3Otdg5GFmv4zzG8Su9PFycn8H+ORjx98lp9Ikju0xy8Hq3GgN1KsT0cRNuk/qdHqN+nzN
jpaTEnpDFdV9BIOQ1oe2Ieh8122+Q14S3rz5QkrdUhxrKwqafRvF3rBLhwVB6t4Y8sW4DYKqeSBz
2ptCHbcPOWeEQe9nToPkGSR+s6c7Uwc3sYOjBqZO5d0BDaiCw4ya2OfD5t5zUY3G/djZE4l6m2V+
M9wgvSkWp3dDukTZQ1cG474bUuNlKclGz4fu1U2S9kUzzPyhsLXFCDdw9kMfMi2MygncVwKY9I52
FbNwsiLsLQ12mdWVvX6HB0f7EUyxdYJvWO5XzBAHdM2xiAvwz3xWEWSdsAbV9D8+uUBVwh4BCKCu
YLsbtsgmEafw1s96YW9Hpvp2vSNrvn+c0rb5EFlNdx/juznm6+B8HHzNOkWBXh/qrBEkQ5oHtwzz
qpPOyYEYz6YQaBnvHvJQfG4Amn7SG8f5YzX95HPUD93TynT+LgY/din6bsgJdentfZ0S7wTGk2Dw
JbNRPW1kWerWMN7WaKEeAfkbh23uskOe2SbYsqmJQ4Rd64/Gn/PndrTnD6WtDzdAyogNJ6NLpB1n
7aEou+0WR1XwDHWruDHiyPngo462wwyaa4ha3L/VEb9+Lpyx+0yaaXZCcaPt6JNEZ6cbG3YTmm47
2kUkAoEmt8/25FbPzTBX9U5o8I/WOmmvsZnWd0Hd0PHg0PiMMttEZt9ZJxLFiWq2Ym0/b9P2nndR
/Ra7KWyeNdL29ZR3NKUi482AoHb2SME4W6mzPm4mEVVu3DcnI5mmSzJn2JiibUVPnvoZIfC1/QFS
sb8c4BxX/BYjIhhzXW+bxiaZyvc77+gXefQnSuOXwK3HN4Pt7YROMQhzQA+YvBzWwzTXP9kswAdt
yf1HJ/a8s7WlNXiyng9AW9j55FPMY52f8dnua7+uXkdSlwkAabP6jluTY0LQkFLkkCKF+DfgkfFz
4y4GMPNKqpJ205od7i+OOxeH5eSJxBkspPC0XmDMbCFJ1dkrSaxpsZvNCvW8M1d0SiIDUzMoOFTC
k4UPdS6qNxbU0gpN/i8L2XjIxcFwaIVkabdfV80bjw6e1Us+Erq9o0uQP4EoHJ5mNhum8T0hL2Cu
Qp829LOL2NIMo7I28nynpeQIxj39c5Lii7js/zC8oXpIKNYO2szUeR9NHjEzMa25A/7PlzmDB7iM
9ZdkM4cLRPvvU2+9uPT9YX/ny1EbvXy3BWZ75ODTaBdjaPPgjl5deeaDFQS3Z3PzQEWRBEdGm9GE
FsBkS05I8sa8GTUsrxWd+5Bhlf6KgmLZzYFDRIDdaH9o8WByHOxSuwp5V8UPd6ucc5Zo9m29re03
bGvaTc6RhofLXu5j25pvxpQg05AWX7mHbNH+MbN33Bqr434GU9c+lVGr2/sqyYejS775i2n0ZbeP
SBS68QbHg9ZPQfyuJSVxVdXYDPA9TEBih8Tp0/t2sUagNlHf7JvcIQYm8HAd+18Z2vs7s+9WETWR
TjfjVJp7vZ6Rpm9u/7EG4nYYzSxJj3Qx9I/kdItQGL+M+EA1awli3o/Y8bUnAwbce22tLD8BwVp4
UTLyaMxBv5nhoR18ayw/Yc+ky7Zs/mtk1fHnHEkD8etCohJyFZpnI8icY7YYUNkJUS9Oce2n32x3
7M+etiZvdo9+wI4GDyLKzOnQ3cwiXKIq4tHEcnsE8NfepGZa7YFs0QWz82ifpU36w2+Sdkfh6z91
dNLAw9nxufC3hQN9P2CsMePbcpua2zZdH3jj37PeLb+3m1Ex/IQSWOcWa3drDQfkuSn/ihndTW4P
wQOmJfuwpg75G+0cl6Ezp80+czTnzm4Wctoa/RtsHft2yRePFEEWoZJmDDEMPLv7tGuKr5ttJrC/
nbpHezME58aeuk8uDCJIanmePmixZu7YhMka65bp7AbaRnYhuenzukZnm9+d7b3J1j4m/jQB96Pv
WRyXTGT75rGfZO9SXU+XUCiKt9SHFJFvhmCGpFsrGnHSMtZsFGrpLoUwThVpBnGKX0sdFyVZQnY9
FHZEqdr6WeiTPiole86CwnlOtj190r9oHOLLA5B6GKD/Eau3kAK4pS8exlnq2IwMCH7EkUwriitx
KJXzvA1ezFiFejNinAppIjCfW9Ihbr9EBPKQD6UaLVuFtIOyH1faJaicyv6ueq+MLkCB7voSqu1+
Hadpu0ddE3fnLmK8IeJLGxJ1eOrc6iErx2EawzhwhuwwAvNLDlrfWd1e0ypBMIyq1X/XQa5GNyDr
jRITU06Jp5FvMB9bxu/Vkz23UfZ1cOJ6aMCX9HX6EZhnZBg0ZvPC1G8Z+i6OewJ/ELfkeYGUBXY8
A9BfD5FbJe7dMnp0Src1Ig/hGM0ZG1cIfEPYofqFiZuacGYBYWKI+ah09rJjFFxJaO22NUQgcgQp
h3eAw/mIQBJDgvPjJ4SOUDy4kBatwZvJdimxfK9uThGBXmVB3y3f3NcZSEC01+xNz0m9MPLqg6Ly
lxuj8ZqvI2Y2KKckAQI4nzNIwmX0ksno/+TMKmQ2+jqL48LilKIVg+8C7/GDLI1TXRNtNDVeQNWP
HTTEpdb2TwohpxxdQWQXrnuILDa/7oFaim75rMxMcnBijeZWZrvN1/o1PkH4avidcrCobSAEL7I/
KIYg8KuusxKlFUaGJPSr3OdCIoZ2XFhL5UgikX+mxjHKeFXPBGGa50SfxUBYKs/lOULZIaTRdZJG
sDatRIuNU5BoXevzFbfkSQ+MmiHJd5NbPt8tMediVqO6h2qyMxlicoZhNKoIx+QHF+OSeJMzaRdm
fVYK/cbj0tQnTt9rZz5GU93Vfw6B63XZLedirGjhxARYb25IC0VIuDMxgja4WODQ85DLzIoKVHuP
wjCRfim/ZiyOzVEnANgJIw8FCk3riCi8JezMCUUGxPMcS+hJuUbq1hduzDaZafeqEajs17m6z0VX
FsLBLBNG8rHJ6WA4+CkIx3cA7nHNyJKEVcfj7iEt8UUOv4QSIfEvHNZBjYY1iSFgCbZ5A7xyMupu
XAHty05ra5skcB46T5tMsHjX7vEknb6TaW6oobWaoNGEBDNqIvx60gCjmsiWnMNUdSNmUD81vPJr
+tmWZVhNA7WM6o2R1JQE4guNKFgK5y7L7UZkh8uuo3dVqSsrLScL0TZ0l4T8p1M547em9onybqUa
BAvJW7FN/F7Y8ipGgcy5e40BGN5ScTu2Qv3wtkqC4UiCl1fjKJqTmMDRuWntz6AABTdyQD+jJ7s0
4+SA28xZ/BFw49Vwp+bQyvTnttPEGWWxg0RvwgKu2vKywAXr35SNsw5SHMNKWdHTlUp5F3PfrkTS
Sz1CQrhJdmqtztU+ZywL+icdgm/D6hwkWXnEWjpN3zi1pa+VoAzPzMsDI/9IuvoIcnixOvr0fddm
9kuyxVlxl7rA3Y8d5zH3Sa4lg8tkn4Hata8+xCWeA83BNEqE+6D/o5MuHzo1ZlRGjEna4sopFVfU
LMjgelFGZ+Wxnq4qcRKauCWJ8BPzejAOeNoQS5QuUB6pO+54ap1vs7cYwfc6oZR+y51BHPQ7KV1T
D+3VHCG7QH2kC1UHlnsxCBoaTOofyaGMytfGBFE2hjTUllUPVxugcrqT65FCEUmNDQhj8XYwsE/b
aS19FDGRV9mkF8qhbRPMiD7kJeryvClFs95fRfgsx8flq5yMGn0dc6VsyYbfrphIOT+QO3aO0IqF
q1pssdub/tUhb9FQ4Q/nSBdTI6lnkmu02uZXj4FNE+Sr9d476DZKbN4kAzwp7zLOIKFzkWMgc/VE
oEABmdVc9jHiaueTXMoAEwtnnZqGy7lzLxsoOnhE5AWz1O2XQy9+cLyOOiJCe1B1SbM9fS/xFo1l
FU9qM0GXGx8VfKcrMczUdEav+k4aP8IzKG8T2mZi+6nbRnx4iSIm8UBsP8qzUVfmUjMMmcxyIfFE
LsQucgGedizCQvaD3l44Y9IJFEeyD1A183XJ+2WQY7csnYV4wSJ8a3txpxWW/WVZGXdBA81pAJfU
83Weud5BTb3aJcNscZncQqwEtAZFzSMnqGsTCB9RhRigbkOjIGCXjqb0DUgO40/O6hqJue6Ei5aN
bJZCC/m9KROU+rKlsa8Gds/rtsRQ83/uHIntOZWOCq/2rgOB6wQSesLIilcB+dPA0WNoDSh+r2iH
7gpzsLd8GrtzlFa9NR6AxtRFcUP702+7k9GTdsU8OnCXBWKlW3Lzn6B35TquVY9uznSTl4lwHU6g
RZHYjygSwAmFuVXg4j2rmdgm5cGW3Yl5DrpoUZVi0beSZldURTN87wujHs1nq7NLO907+rR689Ew
VoEA02ERcmXkDL2eAuEF+amho4AX0/OC8vHJvW45WtGLjVZSG2IOoMISedVZK08jJbF4VWiE4gIC
RxAVAHmsbFcRMkSulS5pmXLz4s9d7NOW8NMySJTQvqneKg/HGOCOujmj5wAmd1ND9uWtbVdJnD3o
m/A6lwyei/2kcaTcIzsgg+mBTAyOpvuYCEkv36tcBOXlCny4FebnDNZRESC7vT7J6jaWD3SVTIMV
3ceptmxogkh/qNtvvYGW6lATBjOte8bnNp9CVTqW/P7TUvOs4Y3Ek+vtdZWrxXFdc2vnAVKj8uB6
fcq10u1OrLrKw6xAANITl0oFBHgUIchSFzDvMiGVcygz+Wf12IknNIsSMVhLF09ss013pYD2TE+4
hJ2WgcqBRNln6ANhIHG7JFfI7mgHM3ZrJZNQc2glE2LwKQbuyrGn6A8K+Kb1cEexK0nWqdLlNDgH
+JotW+fo8pTnIKush5qij3C8KsMZgSmYLZh/F9flBm4rz4qRFv1CJoEoDfQoZuA3IJjkElUuQCYC
TAaqI2htC1ZjbbfliLroOKNKJHReltFKWojJkzShy6RZqdcTVCyJdoRh8b0YMl6qpWjhjUmbjNwR
pwDjlXOrYbvgHSjTtNOXYli9kgXEHDJb7dzsXvPcufIGZGlLE6bjC5SKzLpbe24ydc90jSkG8Yh5
BO5miDro+Sc/iJgxnFLsWVdzeEU5RlUmHhspIvMLXTxk6rqC/hZPCuIC8Rgu0SCeXn1mOXHCoAfj
QX5818ykqsu9jVa60FqsNCPng2fpW1UjW7QyuKjqnlEnD2D/1wNIDwXyopb9VOIwlciSXAlhtFXH
pBWMb2/sK8zFzD/kiTSue6FPG7Jk4JrJTV490+TByc/OmTg7thK4txoe8TPscRHUl6OkAqgFW5N+
cz684Aeo9LBSihCUWsfjrua1/NUSq66asdorsT4dtlleEQDIFR2Jx1ZsOWrJRokk1vZRh+GGhFOa
wosMrImzl1xJBA12c0J0Zc3GpblW30odqDUWyUm3SWqw8h1GiGW8AXmh5S0XoFDkGsk/MqUsSDJf
TOm3//ltSuVk3PXiy9fthX5TiACcEmrrIUdgvx+FERUIPVv1Shdv1Ig+3wKUm6EOx61qwpjJFm18
Wk460DEpo5XfgzX44kuX2qbOj4WHV6qrY1lyq4084OzErwokgkH9F+0D8RUpjRbiWbFBG72T+EQu
+HbsgLaQD0Xb45zKjj8R4VLBAchH3K6VNMUnUv7bQVOngkK3qfH7fqro5FsemoUWgBJcShlhAhiH
r0hpvaSEh5QDcavLfcCVDQ16lNdMr20TgqXeasW119dF4CLExRSCFekOR0coltoAmwPXOzZrcRJT
IXaT4Yk+CrwvwdbYOqAK4FVpb4AQnsZFfBkrSzQvVtPB5lUUjFyxJNShd3NQS/AmJLFglG77kaAR
XlMc18R7udYwqlqciDjnlQXUF2HcEM1xj+RGiqw5f6FrIVBGLP5SnCKbNrHl08HcOXQHPWIX2G74
bjiMCpmMwhuUGrctVIUrl3NeTKHkkcWu2rrJ5qTKtKV/q03Ij6IMk8JStORU9y1dDW4Y99oakTpE
BVGRVVR/VQeXstKP7UYcrzO5UuD8mhp6o5Q3kXZjyBgvwHecf5QyRu0LjNqu3TJ5r6trpyXWIta2
a7tFPXGy1lyQhPA5FK5BqUFQfAjpqiyfIrzV7Rsyc478HguZ+Hplu0tPm2ubTHJAVA6A3uRTRYGX
99rWAxxNxvwBVI2+zbtWXwKDqkccZ+qsE4I1WWozUxCyG+V8sza/WQWWSwdBhPRX7KZYukUZayBv
FzuT7M85ViZq4jwyuM2lRpGNfBVc55hMphfF2VBYB3ShYn2XRwFfrvLqUuOjENt50ubiW/fcq5jf
W6LEXO592omuvXNlgqVhUss7ewXJUYpIJRFVCxBRB6Iukf0veQDSFoQD92TcGA494tGaa19tImVv
CifyTyrFP4ctIFq7PnRSlIjOSFyi3soxYFbM95CtVgcw4sLC/dOnK4/0nMVEra8O+MIVzY/81PlI
PSKPKadEeTuoFiZxjisYKWIC8LCWV82barkQJj14JtEEi35MXE3sh0q/J29kCZMmyG3g4gFgEt+J
dANSJzrMzC2t7xVkqcNx3d+XLN81HpSpXB+LFrK7H0rF6tZ1Qjyr7D5qd5R5MCogQUHb0pZjinFA
x7h1043RlNQqR9xu3UQijhYL2ada97y5FhpDRapqJXPlp671WqPF+C15ylU/peZQJ8rKbhKPqjoq
We4syoZaBsGoxUrhrJTXoZKVW+34ggiWIG6hoDL1QfAvyOWy/J6NFH9Zc0KyIN4RoDVhLzAcPxkW
SCpRTo9Jvds+SPFiPyq5LJNl8YFid1307gTb3zfWPT06wdUukBLxXEpVrysO/1w+Cdgidou7jt4Y
X7UFtY9PxUOMeeooxfWyLaDUmvIh8jJa/xxKW1uUGZ3uCsAPHnvxql5ZMd7ZK5lz27KUsVH3V5ON
8q3RL934uM7WiVtBFSaTRMVsspJChCtExAIPIl5T90f+QS/LGmW/0EgO9ZiIDRnM4p20hUQb5C3z
PDuDR+mozpJKUy7rA+N6xB9H5ITxIWkNe8ifWe5EYQ5zWVxwX7fFV2qsDEZohhIi6keoPDxcsmod
TwrMOfzggHWProREFyhvt22LIrrJSaGrQ+RuYnFXMnT1UHgxHL+3gJ4uT58SPEcSrNFL+1NXJavH
k5lbfU5dJQW0kqKl9OXB0sfjofQHPH/Mna6lqGo5K9W9MOfyFSay6vMluWaWzcNKii4VQWDGvWDr
u3qu+nV60RKavJwo/cowlpvNINaFsAm3LMbtvkH2vzgP2MVAz4le6RY1RfK+dDo11NHLKzP7OOSo
a9xTYrqT42NxMuKRmCEPpHLo0EUex13mDmv7HptNPS17HIxb/sBR2yj2bkMXbvzSgyux/b2J4QWc
rLNtlndoIppDp23yGncvulHGfZ+B9bqdWkRRySkoOIl/WJNptC7VWtXFS8Vt9KejMdZ9KdwxmI6w
djfmmlm5urTjkU7d1HM7ftWbtqsfcMVF5SmaeH+oqCwU3TXPHcQv5wAEwT7R80vGD0vHvXUszWjV
T02tz9utCRVmn9eZiaK+Nj3qgpjlF7mJHdRrOODyHvf6vKD/svpkvumcya3p1HC+M+6qrapmDF5N
5h6B2wTQf8xtrm/9tNj07mj3wTDU4eiTf5Ye7WLWyGJKa22817x8KdYd2lwU/WHKCHDRQqeK5twC
JqVXlse0VoMRuBu3bl6ROvlZPxFKhrDMXnZ1StJPFqbkSqHfTlgf3L3OY2BhqLd15y5CZmzWoZbk
kxfcQIpKBze0JkNftv3EzGp+LGq37F5rp0LVEkyJM9/iIh3rIyBfsyKJrtDPKTgKyM64XR4bonSb
S0vH074Pir7Wbp0aDuZ3n0W5+d7orpvRA9XwqH8rN/RO+SEZl8mewh6ZeUNnGNrBm1vMzJwAkH/B
hsL4KnQUcuuqbuYWEZJ6h407Geg1ulsazqNn1d+cjfJKWNwWum0qNEc2Dj0jjrU7lDGm+wGRDFcm
7OxgrS3yKXJmUaD+GUKla+nY51jQTteQuaagN8hlWUPEwrqqxN+qUJYlvnQhpFg3pi8+nXYOB7JE
qmNhCTxJ/Iwpo5Ukl12qqRfc6/m9lBPLF8nk/JLVT3gY5KsYxubxmchUYqqjZhlZac0+TxjPQbTu
pUhZbTiy5SlHpBHkp+vaDF+Lm9VDSa/vxppWNvp/0CcExZjb5nyOprbT/cfF3irNP+SDQTcoTT1x
RNoMlH7vPSlRNTLiayH6jzObKI4Wo2V16/Fe1J+Gxo+qt3TI3ejHTEI8Bkl90sunoRhsuBK98DbK
T7uqvtP1j6S6Pl3nlA6zU+iDyTCoL148drL1UNNdHH0wj1q8WHuwtKI/kUtGTnqtSmI+pImGg2zq
tLpzxqzxT+syIM2MdJPEvcfWGOMCny/TaNJwRofjRE88sTH3lBS4bx9dq4q2ryOFB5lkLkLKaYcz
jH7BwRpynCGvZmFmhnaq+yKFDvfR63l5rz0j9TGC6TbpRpY/DS/lmtQBMOw0jQmt3LXNBJ16KXWn
OYxd27UhoilTw8pGHOlDswQt4qd1jjNKAMfPj4CvuqMzzElxCoYVeRI8AC9AuJ6Yz7mutfpDj8Nq
PzntwsioKP7IMa++AO/Oz7Xpj9/ZfIZm7206A9jAifDurAm/tPCS4ZYmIsT7bmrm9ymlB3fmXFd/
TOhiPpTZZN342TQdxjngQRzoL9s/GtKLq31PMGV3SqZi+d7ZSMpCfzPndDf3Y/PWxg18lhUN0B5X
t/fcYVa+hYNq3wHxsBj8zlmyHk2nbB9cZ8nekIu3j6xuBd9yZicAFEvrc9J02tmLWOdxjK7T2SyM
GS82h2z9G7JoVrWiqYcv1PLxTc+XX3RhVI+Wt4/Rel5Mut8/cF4sN8BYE1QfXYAUgREEFy9vevON
EUTu3Jsc8yrg33Nm7BIG2m3YdSkdcsOd3FPsUemFKWMt9+I4W5pjcvHjDDGY2b9tVYkCKYbkAS2N
+R06igIIyWpixDIzvb0nOoFpceUVZr7POCAxt2vri1em1j4zrPkui2Ljq6/X3jeoQ+n3NMnHG5SP
1uO8GNxlgRsdg8bU0S8V9o0597m/G+jbL6GpR90NqI36D/Y2doYJ09IfmmFXxyTmueOo93lEef81
4jxEGvWcfaj0oDwO5hCcHEdfjhbU/W9maSYvUeq4OyfI0+OsbdHHJEO7481mwSR2NJcdSJf2obIt
ltRUS6Y9CruyPVmll/5Yas147v0+WQ75pHff0b4u3h5lIw1AO9GmJmzymJUlgmK5azt8kGQvwc4q
tLx58Iel6w/6aJblfgoqC6Gpnk4nbOLzaxZwFttXca/vTDuaEIYs9m0GmPneYY+/3eIR3WCyOs9G
1RbHMYsIjofUfwF3F6OJHOY5uqDdHOMD61L97I9rfAfstfcPDRXc0xyn8w+zGWJOb5PPRN7Kmr7b
80GsZ0uknn7QF2KJmERnvr5rICLf82sxrcbRdmynofxeaCCmP2X+ROI3/+Loi/nAnyl75mul6VV0
1rXJHT8HK2Im596fFw9HIcfvLXA/OT7f0JLvxI+k8QmAOoJeBOsMUDE5aWNijvRr6siwDttKKxif
5VAuj/ih8uHenLGQXJDnNMaFPlpuvK0rOQTZzg9m33mJ8VlkY+gZPG2sLSYt42G/EJ9dPuq6WUJL
QjEKsr/c56vmBpuFBZAIvewxJRAAJdHAiYZ68Ab4D/t70a3zvqyi0btf9ExnEl3run43rzGj3WrC
x3oy13T7UIMe8UI9d/oPaRbgcSfGwEyCDoEikrQw0xmwn1fsdDVZEsyK9mSdDBhmxrjVL9wGhfUh
Gwtn+49xhn/VCUNUgdJh0V7wEKkQef0LygAIyWo4KLnO1tWyqA6IAzuciqn577+ke/d//x/++3vd
0BeKk+GX//z7p7rkf/8j/s0/fuav/+Lv9+n3ru5RJvzbnzq91w+v5Xv/6w/95ZX57erd7V+H17/8
x6Ea0mF9Gt+79eM7qQjD9V3E77X4yf/fv/yv9+urfFqb999/+07k9SBeLU7r6jf1V5cfKmzkH2kk
4vXVX4oP8Ptvtysjtq0fXv/1H72/9sPvv/n630yTRqZrkHII2kW4ZtAL8jdu8De4Nui7kdCQzcL5
5Lf/qupuSH7/zbb4K9dHBI6nRP1VX+NY+P03K/gbeBAPeiEuVB+FuPHbzw+volLkt8bF+H9Ep/zV
S+QyT2IApOODIYAI9Iv+CygiBsCrF37cnqfWoGPUJc6+LJvgsCF02uFQ+U+xfjSI/soCEb8SKpFh
244HogTIjggp/Ce6DgCtvGlcOzn3wCiX0CM47ZBGhXaKRpMU1qZ3KtzXtvawDNt4zq1uviBgcA5Z
3WrnmXnZ7dxNxY8CkPMj7qr0gxHlz25ibIQ021p7gAVuXIbCnK2QBWq4z7K8+7NdqOTDvDPIBagK
+32aCizv2J/x4oyl/Yl1Heb/0idTvCsXRp/lYr0ghmn0sG6i9IO3VFhteidFChxElf01JuDlu9EG
2k02+ajvUzqOHN4mLXqsSsMIGeFwmGbLCGEVnHUDsfpYFA9ejcMzrAfH/NKkmf1uUCmd+jkBT2CW
9EWWYLm0i9cVOzfRs8PGfOWpTDwrDFJzO3Sl139JsGlcnFT3v/ru/CcaoG4M06lozsiA7WGPV10n
l2PUk09IQosbxqw6/Zq5/d6XpbvvPLAc1pI8gqVGvsgJJsUAXp3tYXhLO5Otvmi2PTd8su+sDIBy
bYV272LO9bI7HYN16BfTIUmJ68pi98ugfe/b8tH3OZK1VOPftCLQ6M3GHDqbctiNc/yt13LnId3u
DQ4Wnfs+DwO7fWZ8XKPmW+NlX+laeDsNSVHoln3oJihHifYzCEzhgLn47mEj/ALTzLKQD9O9zQGB
jiMGv8Ajdimriz9SOEDh1vnayU/Se6exOlot9S6vyJtw6+HZy1vKkmFk1OkcKpPku3g7u6XFVZwP
tr6eSQMzdrqf3iRubN+QqPIDv8QeFJbIZ4ucXdl+M7LswAHo1BfEXrfZEO9gECC0YhJM7+AdG0mY
Wt3TCKDgPPjO69gEO4PxbOj2AQGMJZkIjE0gu5XrOZ+Tr4GnvyQOtWDYIouBvlD650i36NxFNBqy
cr7Ybg9fggJoPOtJTyQvvpNw6bwNWMmW/S9J57UbubFF0S8iwBxeGToHdSvrhZiRRsxkFTP59Xe1
rwED44HtkVpk1Ql7r61/CxI+2UGTGoKgQOURuCm9rQTFZGxzvRv2Hot+1dQ73xx6Vv5oL8Nq0doo
p2dufLNa0m1sVe5L90jjWUfd8RmL3Vc9rTYayVZvJokL3yXTLBSwog9UmStHr9WHjWI9VgFxmxlH
jDJ3rD8JAkHDjQyXuUOu9ELHcJ0+bBPWeWpNJN/68sFQat7O07ynHQcI0xCdbNlyb8VZf3F1XjEY
FPHbAG/kHacDq914C1j/4TqyveexXAffRmSxhBVysydQkXkkiknuDbMwiEimyuUnMravK76nfByq
0FTrOtAqrdz0thgOba5pv048JvtcjVnFOcOucbvkqsI9C5seJYLWZ12HFQgAhSrFQTdhKLnkQf3B
fl+HZBgeZ1076YNV74quuk+JVgbS8ZZ93En77LEw3lAG7sqaI8SZ27PVlF4CNkB9rTH0+Xkluz8W
rU5eWkFZ9KhBPCfUjSFYBw/Gx9LvrNHZKYg1EcxdKF4S3pK6idxCeP5cXsu6+iVWAyBMIleefhAz
owssRZ1ecwaggSDSZU2XPV/pfJ685h3BcThjWLiWufxMDL6diplwN2XP2sAHmYx6iIsEBcZ8SBd3
Xw9kQZan1YlvpFyBXp4PxFFGhPG+LSDffFlN8WWhzM3y9CuDhh6Afob1UIq3jKmQYZeH3q7RqkuC
RtKMJb83r+uuXOSWCQ85IVRm0lM/yV9Kjoil8jvRs3h0NF53p1cCrUUCpyrnuMq1E+WyflSoNFDF
uURUNtt4HYyQ8rILeFt54it/HpPqTEMbNUoGV0IRAd0SBj1Twy5UOKG6lg9tVL2rSuwWPVI5dZ3T
naq+KBjFd9qgrpwG2cFo1w9BdxnWfTFs0WgAN1isDzUb3u262C5OKULbxE5NCBSnn0oICbvOI13D
yoik+yxk97koPakGnC0hcONL7mLdxpoyB0ZmdjsCp+9GtSy7wWzldXWSI8uiKCU9K0jIqX4RWfde
5YU4OVZ7m9UPpXkciPGw7XrxsHQsh1l1tnEzRmS8nRUmTUarcM2QQpqPwqJVx8ZoWkm48IdshD3k
F3Mc+gNNjNN6xZdeThnvnIxaTEPIe0X/tejY3iD2/hrlYnxBn7B9tbH2trSo2rvxw9PiOsgL68ut
0shVYhX7Ta1+CJsEn06hia0WHuBU3C1tO3n1we5/O2a0b7wdHISZvcAO1MGC5xOa9bzbO52VbK1u
2iaqF3O3yYtpmE/rkkOZFfFr4xmvjlfk+w7/YojSuWNNbjjvsTodaftQi2fJezopJJHVUYzC2x8J
ZwiJDkOBNIhp0wmJX7/JrNeqnc0nozerp7XVtq6ZI3xV4i6iHN9M0JaDtug/pBoXus+dZ27T+KHc
sslkKsFLWMk5ibGQNN60gEdYJzPAaZ75TdHtMulou6xI+23ZuQFqfC8kO53gAUgMgZbgeuoaZ+sK
8V56+nSq8/JuTCjC28U42nrXb7ul+VsI+TXgWZbk1/pjKhBTpsVKS9te6KF9g8Z4UQygLEW5bPo4
3eZOZxInpv32hbs3moWGTixp5NijyZ/lIq0g76KHoRvGhXaTsqmCWlNG/FzyVWj5Tkv6gXhO6Zwb
4ejPdqvrm2aGMJC25RA27YgNgtM2sBkNsI/T70i361M8MRJI+j7HXG3Xu3VWxZs05LpN0yEiUcXv
MdvDRXJ22JUxEukLwQuDF4gOzQ200IfLI0KQY4bCXr1rYSdhU02bGmLTwTYJ1VA71q5Kse4ardrq
imJH5WSx2LcfWGvA5FNKOSBJsyhGk/VeEm9niE9F0kw+y/suRGD1Lhh1sfqUW52UWVSN2ma2uZl0
V1xMM3uJaXN9Srgzxig+wmSQAYGgbqCOSoIdphfRaNPcclYD/4/7Xb0qARsOF2laf8vSUmMQhM9M
k2VIyIXru3W5ITKzJFnjCp2miIilRuHixfuyyOLA6DiNS4leH49fYHbqc6vMJ/KJHIRiqOWTJmFo
Ib2TSGLKrEJ9RzGGGXh2mMRqarmbHlkcDCiXMwSIL87eS5Yhpc+8nRvPyd6ZKBamYXGZ44BnqLmy
qqn6Guku9p2CT6Qa03uZ6pFDcMQxAa8mfQWnE0nmiYqoJGb7qLoe+plOe4cChJanad94Z3aaZoRj
Veqh1k75P0hW/SZLM2dnmXkckrnMI5fpfwenae5rKm+ArbzALCYn6qiwNA+Il1Jx+OJTd5VnCtIJ
zhk+2tXIWPfY2zpJf5njazel0rnJxvrcl3LPNsDHK5BBsO3+K3vKQAXUu1ErUoW12R03Uz3vcT79
I9Chj6Bm7/R1+Kp63T3CE2yjmX5hY3hz+mdybHMzjLa2qcumjX1d2Lhq9IY5tFDXL1bJJvPzOd5m
idEfs15dTspKwdZPPFYri59XT9rfRqx3W2n1RAbie6KCrElYQGnEI4Lx6xmhP1Mnw6uXqxzbTxCU
M9uMotS+TOux68nixEcDI54yzZ13ub1uKcD2vSafHWc5ZYCzsO/n8rnKzDFy4Pb9DHnaBC1rhZNS
eGswJloeEn/URB1pdVDnunVnLdAo0WPo/3pyzIS/eG13YFt/WEbtF4v4t7Y2QyhFcuzKAgWx/AKj
FD81ohQR9iNny4K12ZXWrzE99hOm8QQ0+L1PVDdYZWXurKZ5I4HU3SCVegRzkbjDh40Vz9T/pl21
Q1i3nikSt2yQIycvhiBZiM6KC/vIEEiLkI1UkSyZEMJxHYMxu9hTzXFTGf8IY6Fo77vdbGbtXnUV
80kZEDaUTyNj87MiKhH1Tpnf8qInfTLl+beWu5sZLwMf9xkpPH+LL1f944GEM53hR2PI9oT+HAlp
sbytefe3dfN7lxgXDRgUz7o2P8UO+YBobri88OmFtkPmjTQftsYFXpQ/Ffp8ZGIyHQyqmKfVHdYr
a6IVpEmSkpPkGbucvJhAOI0MW7dSLwwtN3KSv7GXsFOuz3CEhe+SHZngJg0ZaV+TYZ1CExri488w
oqRMm/M0xNOHQYROUDIkfKFvNLlfMQ3TyDJEc4b4JW4S7W6N9fRjgPMPoPdOF12oOkA1zS7/JrDJ
TkTQDSJCwBJHi8wGKq9RfKSEcW/zWDe+M2tsj3hFsVO2iLRHodxwMOh7RribpkVASrKzPxji1xZ4
Tk2z41KwcVa5LshGhU07UTmcGuIT5mlALMAaWrHGXYcmwq9yEYejN0ChK2GQWibxbTkZHY9PtaQ+
DAi20oJJqvSKqrd1B308FbnYD2OeB7x5wwVIoNiYk43UVc5hnHOCMmfTdk7WffcmG7laG0JyGlZ/
sAdfkfnrmmkTtAAD3y/7c/W8jtoFxfR+gcazTZfSOerDX6P+xBl0ggBC7yBaBgaUYVabdmfhDQy6
14076YFnTEskk/WzXruOhFv211fCELwD++RITIb57k75M3yLam+ydqP5Q3g3VcvfKuVl9JOu/iH5
6JlFw8aRBjd27vgJ/6mHpcNXFKh8WX6jO9jnw07Rl6Ap9rZSnhFB7/F26n8m7FqRlWrvaevujHS8
0KeuaIPbf5jPN3PHcdnrdJdrS+dmlkOkVepyTDAen4oe021hd8E6qjTZzNC3q2JbvgIw42RivCHL
rAZzoqvuBk5BUC7i2vT1puRjfBY205NKt3eYpeugWSu0q9VRBZXrT6s1H+JUsYJWUeP3ee3SYF4F
A2hHVtoDBldgzeiNp3lxCYUeE/dg4D9SqZq9M6wpDNuNIbd9vNwyepK/RWLMG2mhAWIrVrwALKAq
mB4Ngp0Q7baZ9KaNCK+dEdpW8TPhSbUaxKVTRozKxtOM7/al6of+pC5tivQumTLinp30TiKsHRVr
Om1oJZvt5BX13i3NaYcMnXQct1AAouiasUH8LLckmZ6ltwynUpFWHHaJyZtLpuXox/34LPCwHBPN
bveW2lOiGCVaurSJksEqj8tSvBvW+NQLid4Rz8u50sb2WTriBEqFkpc32PdajXZjRhXxyNfyjozn
D+OQTKRaGfO+i1dzqyzNGDC9Q6uO78pP2HO8xQv9tt40yhbN4fhj5lQ0kSgfigrjKzG4UyX0IZ8S
gL5VS/V3uywpNqUNeF2UHgGCWf0FOmWLbQ5vroDm8Vic2G3yMKTixx/Z3Nus0Tb4BmOE4EpyIBbI
CxEh6ltlrdw3FhHvMDQoSkq72U3UYWR+8moDIPyaBfcMXMiXZumPvQ5BYGgZyyyt6dts2c/6yjup
amAhEKSjY2XGHaPcpuV0lM2CXP6140hzW6lzqdYlWruf0caNTPpXjT7OrfdqDrGRjZPwtUJ/VQcB
ZyDB25uw4PcZmAIy0Uje6bgGEOGhNhZ6yb8LXt3vc2+rwZOgeDPrU6M1H12ajBtkBCo9x6Ay/JfG
dl3ESeey0XN877VZ6Zwj3oURPHHeWfV3LtVqUzM6jtSEMip3igOCZgOFGB7U1crOYlK+k7i+xUr3
byiLjVokLw5y37eWaN5Qg7CJ+KiCsL9m+k2dk6cSdPKbO9pc9hPSZmZglb8oOrJjNgw/4GHyreta
rw5+Ix+gGYhQ1dkkuXvEurBZFw0eKc7KEAn3scKxEHhZTqWTJM/aqF+rZj4jvkxRDml3qlQ8CZql
HoXtvsmOKeWc0RQbCWqFLKwSTBKZcJ8cx/6Q3XzPZyJ9m/gy9F00d/YGiFYodHPX2bzJOn4odJsB
Rg8kfNNLXLYIEBx7lhtNV++OtB6PFPMvu87RYnFN8I7jre7YYE7JnJzY0qZ/YgKZCEMSMyAvdsCf
qBKWcOqwpTNYSVDCdlRkfUVdYQMoKNc7iC7lT1zm6Xld6jDlFwc5qc4D9PumMR39JxpunX6oDsgY
Mr8VKQwD/EubuPip5npPE6ghTSBMfX2IWSYraofybcjHHeOY+h/BqHx5cSKDRimTTVmbyPOV+iUj
tjlgY+48Ss8syryB+0M3+stsYdeWmaFtK2d+ERUTSoTv4zvfYrNvDPODCS9fXZ0wZXCsMkBAUG9j
4jM2MBTSf/Uy3WtGEDBouLqcUdk8PhHoAbQ/nc44oV/Hl0kwplJbmgEExyPLxZmN4shgU2R8RulS
Xw1+3synlrtucKQz1xu3wK+2Rd3+MIdJI61cHIiT/Rh5NDYBkhOGwFMxfknOQyJLmxerNfd2V99z
R9zKcRE7NmjyBqiIfmox36tlflJiJjXExyhhOhnxtp2JPBgms7oPVabfswl5l1tnW3OKPxuRnAee
X780lPuAsPPodGt6c9b+0DsWGUMAhyYM2QHRfQFqEVjLyfxwJCtMvMB9pdp4AIwcWbzWrwpmsb9i
stAWJCQ20MwuDB+9k61O7XXC0s8kt4XVKv4Oa8z+b8D+OTibNebi1L3DVK6rL6rsi+nxK6IszMcD
WDYvlpemHkPXKaBvmu2JXYsTWuQ93mq99AhIj2WQTo7k+hKKDDKmKBGulHn3MEzvFCbBmdf29JfL
9CSJIBs7Iq/mZKroI2AieJVo9tN0qIrsAGx0JBRMWfzBU4mRdFZqIg57P4kZNRXxCXVNEToWG1+l
Y32oyS9F1jKqrHlPQctOmN3Age9wvCDTC62OWXWrx49GaHJ9vsGEPqUBrkB89TzVCvW5nF6VWAxH
r1kPyRhD7XGr5EKZ2DFcLl7TiSFiaukjVrXZeemAX/tKoZxQZ7SbbnUxsnlf61QmT7phbWNpXSQS
hoDQh+NS6H9Sp3/Sl+UX/nhE6K0broV6sMuMmdsyWwEZBtZvHWu3rtWOPQNND/pxYPXxRkJ+RsT1
aw6OF2KvlwHdehcanXrvTf0q5dq/ZIPGWa70gwi1cmhDWDd8NgoMYWnUP5Vr31yrfyE3BR3HtIR8
EHSjQO1G33GUImwelBXcitter6kUEM3yztYuPqb21DrC3FpFz7k2KRwMXWMFMtZ3SUK5gnv3WtR8
2tyl2aaZVPyBn7hqxQkvdByAIw7ied5A1WGmTeH5bLuKeEIDZwBSpGupqnS4lm2G2Uk8plu0L3n9
GHXpsZ9UwzMyy0vsjREIpIzquxpYvJS7oWiarYiJJkDczjXOuK7gQFKHm2NfcemCm8Iut6nRTfoe
gnffTIwnRbbV0QP1s7Ezxh6ydqKMQlhXujnSJ309mFrTBawy7A0poE3Yt93GNIZz5yl7GlNGK9by
rzbyfzh1Xay+xY1rstxXIkGR14ZZ6cidO/bBZLy5qa7+Mkwr6BXcIqLjy/6ho/qMqX4AoGnmvk1t
NehiDYTCSKFQZNupVG5At8XWyOUeeCLmjnUst6Nw9nN+zR9EmqE5uXaHOoXBet+rmk9cCF2DBoxC
pHkS9lp2xkhYXzm8E1ZsarrTrTE+WUz8dhrgA3XrgTNj0vRRk2V4GJjcqBjUjVcyBk0/NfKjDfk3
KOW6AZDC8qHv5Yl+4ht88XOSsUXjY30ebTekNiPIFggyRBW21/091foRA3aSRe2CPsJt4RCkaRdO
1DNpM1FJIZz4U/Wkyy5inCOJySHSNb3faQiJ4erM7dswlyXDMFy5z+oyDC/saU8iH64IBZx/9JR3
iV3pPPRTVl0AtXVUcFaa/0GqtG+omObHCnNpklOd2PEdm5YdUWB2DIEAkOOAqwHgZEu7jR/7AVmV
yn1M5JPTqd9muZTRnFcVE/5xx3oAiYs0n1F+HplJrpyaw9byes7RxrH+KKZ6cWKiKLWTW6uhWbnK
fpYl3QjofpBJher5ejz/FenCmz6vH/paL9u+re5MZDkCBga32cgALJV3DYncRlTVk1c2O3TEfjwZ
DuYB7DaFMHZe8ZrlImQcducoVAJ84yOh2clLrfPuzPlcBgX28Eh3+5/MjXuaO6N4oxGgS4XzOQ5F
iIQt4VqsbvR5QQyVkTYNxbRU8qciRyMqlPGZWCtkoghYRFxt5rHZKULzAtUbr0svQ/pd9H9lMRFE
GLPqSNZvl2rtkJTfWt8mG44/C/foPLExUcVl6Qplq8CJusDJ2owrcJx69nbmxAbBBKSIvnO0Bj8f
RndftIoRAuK6ZOrYbpvZ5PfTPgZP45HJQ+3kV5O6qSx5id3uXVWZ1j00Lvjh3JehYem4mHYJ0ySj
EQKwus2qmNxQr7UOKfiZFi3sm2pAn0O3aQeFMW4a50kM7QHewq1nzYvOOdMjIhqYB4I0JzHc0Wj6
q3MRexfh6tdiYJidjnm40giJMQnNbojhzXmw3tV1p00G0ZxCq/2xjWkTdeZSK/jUi67AlmJfYjyj
+7PDufcOabLwsjtVwFwxCwtTO9PS+3Cw7B0UUQiD7TAgD160k1Ebv7gumFPMFCZlzSLE9jbx0MRm
6JEdtDcgHFD5QAzDWwoNjjSrxPQzdFSb1i3MndeCtMDYnfjsnOLFX6jlk1CryuKpz4USYsfUX9m6
HpNC39izFnTEFXJT7joYmDwk1XxqBoIhmZE4KJEyr+P1XxR1SwvCt2vWEbIe8albGIWtpPoYxTo9
ofOCziPVtKhCd3WKaC0csnlG4eaRS7Szj1jHvYGqvaa6o9Mm6CBqyNd9woCyfLU2rXonYpWg+OqN
CS1B2BpT4FRxsqORpWjvHo6pcU3vhTnnIRGLf3TFvICsDKf6gx9qQDQ2Icx1GuEbrYKH3krJhtec
W23S80h1FiYwlbWjtjyt8rECGA408+x9KuwEXc08dJqvkKnuSzeLu0RxG2Bm9vV+3jYF84bSQmCw
PgRGnzZXEnlOT+U6X70FfWYw9LMM0E9+D8afASoEq5dixKzskbncf1vmZaaAGi1nI5f15goGAjnM
xar11p2ngRpN5Xh27Yzy9EAcywZUytnKxXEeSB5akFVlTLTuWaP/uJqczrBxivC/L7lYfrwVW7PZ
hSSKJj5ITg6jYXqKYWlwio+BWAUa5/RbTM17Yu/qZdyCf4OtSK9aafonVCdMA960x17bUORpEzwu
PgbWDTWdncbEzxtZSEAhD8iq2ntFI7c1mJQA8zjb2NL7rJTp3koRKdK8lPP8BSOVuTVKnVag8+pr
XK/NPZ9i92DilfLJ0DtY4Mn8aYmNY2uw1GjkVaysFv8brVbCZTrpWU8mGDR/HHKyWlVLCR3dVkNP
lZyqMLBwD7nD21JPXmijFeWf4/ptUrMesIYCUFtzjpnVn+eh3hEO+z1Zxk1ZWt5KLidAPeo+UUaU
CbOtBWUpNrYhGWU0HOJOJUJXyd56R6Ndw8d5xrB8cGRLe2Er4teqHbaVI+4XtMGphnpX+eh1gB1O
EVcgRij/G6NMQqfOGNlhqvvB8t+GeGvhWCFVeFknsJG+3TbevpONkfvePLn7rJXGO9QV9BQLTpJt
ounKefxvJ1Fia8iD1sHIiyo/rz4BbOvv87AmXL6oZlsTqcc20ySPV6W8mWXm3BZYF+e8Y7C4yW1a
7BkNpq83en+prT49JYOtPHmj3n2WQE6ubTN7P/GIXNlf56k4MXRQN/HqsrhY5FAgWAVQzy/Tas8K
Mo4sJzWOXRZDh6rn2HzpRqvZauPssAHm1XcWKBuVVa6sSghRWVSr+DFt/HVGDELBl3pXb5scP6Nf
eum0HbJxugxGOW9VHsaNZmT2Ffqr8ZHoj+0tvvGLY5mUOk5rfc9zdpoNbfxmdFuA0Ek3yLRvlSpg
HGgXq5H5iU9LnPq6Mb5UbVGf1rEfNr1mwGrMRuoceP6wsaogHvUkyKD3b5E19r6FW/NuuIP2A+9P
hVja5L5Y4oXqr9tiQ2HmT5MLes1+96z+Dd2AzjI13pgZllFpjuZfYSK3Vc+qN58XOHc+T1D+lVsL
ZYXzZM3Vc63M7wi7dX+2Umc7C0f1PVM81qz2PS61Jcr5q/D7sVR/62RKrnUOUzIY5/gEAbW4LKob
OaXnMSWd0dxsYLBSaauvnXAT4MuQZzJfZnmAdKsLJoT7wZLLkV1Jyu5BajlaE5uOBEbfkaCeo6q7
YO+Hzntqki60Gu4yQ0mjrJkeL1vH5hcF14+pyzJgBoBKRkduwM0QkmJYfmU6be04jxP9HL4wvciN
m4vIGSrjWkESzXdDloxM6RTxWB3ae4b2boTgQaMXcB3tJW3K0V9aohXAFKjsBHT8rezk3OxfKrv+
unSa1u8m0axs6zD9J/n/62wr7MrU/ByteUQbItggWOb3WDn4CKxq5z5GLuk6JgfbUeqQFRt9MYbO
w9SzDnPwdJ6qHkcMAjVlTySh+y7bcYhqS7KsdhawgYVT3VTDXXs8gspywanfR+wE6sfQePHXjhIa
V/UCupKmBwFwi0HDxtP9nRQPCpQixyPJ1utG6Fm5LWvDPGrks0dut6jvWBx+uKy+HMPby2yyTkwh
uPelodh/lixxj21Z4zxmUHN+4BnYcpbZSQFBdB5GOT83hRPz48WjdytN7VWZyLwJmdKOJ3wtzU+O
S3VHzi6AyL63e67p9pisA6cNMYfNWRhO5Y9xPPzkfVo8W/YwfMy6tIjAEsOyQhRIGNgTOg2MMRGx
8zLr9rTLhjbbMbaChJf097qc2ptmm9pR8uLvZw0PIXhn61g7U3uCdoTkyLLiYmMARz4Xaq38pB2K
rbYYkr9q5mLQ0cXEZk+dDS7lHo37MsXzHduwDEkegvFadnN8Tc0aw5NSsJwo3NJX+47LDdEInVd5
1UAp6r0461TTEU228zZqyaMsdLL9BE4pquxY3Foh0bHYqF5MR2rPC1i+vdVXPYsqGh5/Jt7uWjNA
2Q3lsqIOGye4mkbypxQaswutRjNXTGKPQaB8R4UnA7NvPb5m66cD8RRYQoqzqmntERx1+srqYHJC
N1EyKrP0ijxLfRSDS8PG00nGfZ30019nqMWLhtjyDPBjCpLmjHSNn7dGvnSMlehp9bLxs4UB/Q/l
sBP7rWuwczOQ7zBsUNPxIyNHdA1sxSsCTUsZK9fDb2otA2TFVY0Y5EL+b5HMWZWd35Esj75RVshE
iJO8jTgb2QwUVb7LB010zMeL+KbDiaWx47VW81o78W514eqqjl+szL0Wzzb3xtDjh8JJwk+rm12+
ei/5VHpnOdeegzCMOYnf2m1GTEm7brLeAAM018MGgvFwdInSojpM0zAlFShIyi4PpeLAP8ri8U2R
Ga4cZyF5uc/sv3iW2MM8Iplzv2wr7RWdQM7kESraNXVtQrW7dzPvywBYiRmWdgoFs3G9XTpo7l1l
YtZuFaxS1xQ+wrnKl/WrrwaWvsVafVpu/DuTUnAjPUgHXlwroF4RRGqxku+Noq0uRHvbTMPaJMBa
ywjQ6ZtTRY/BhV4B5c6bGKlckT4Zbonp1BPpbo11h4HCUN0ghc5bKJWw77SaJQKGsgv04OxYWj1M
ZBn3Ud4ZwczNEAzDkp46zeWRmkdmPyzNOLceDt/O1D+8wkyuMhPTF+QxhoOLJOuq7Xrv7xjP8XOV
6O3rlIxYJqT0vpPMsn4LYlBus7HE186a5QQN3S53LBY84fOweztWAI8KyXXLW8uXnYVuLcofqJzZ
m8KCLgK6iqTQa4uLknZvRFd4gVKUzp98gGH+aHCiuJVuQtRlM58MTVZMvlcGpVYprosBnRpWKr+n
ChtfB0e9pyn6y2qNmernbWa2/kCdpVM/IbeixxXuOVsbE6uQMYHfGfvf2tTMzaJCjOobRnWcgHwJ
TpqIXVVn2XUYZzusoSoRllcyJ9VQ75Uob680s0juFaZSrY8+07knGodXV+n9Ju+BsEb1AhQ1axgs
jmlTi8No9xzXZocamien/+ndURItrHOgCZOlJ/Hu2p4t3xB6CRq91Sseejmp0h8PzkE4lthgIkj2
C1k4J3OMc+SvgzWytOvNSJmE+vFAukRsz1jBdTejTZjn09IqPEFhQp69dJ+hKSVXq8jXF5z63Ql/
ZpkGPbRvxHh1dVvAEG7ysdaOOQuHqBdI8kyFET0ScWXTJFN31MYpfaozwwi9mLpuVF1ysuJa7oqy
FT04LwvmqsWEnp2ygtOVBVA9NNN7psNNFZOHzyPBWeFnav1j5LZ7Wxan+p4FcvDAKR8nrclgpavU
n9yadDav5jptLeTDYMVHqraSvQ/FkQtCq6XS4RXS4u0DfzIHjmJhXqr7n0V1bmNseh8MA1g2tfW7
a1D2GSiioHTkv7nUq+3QdjytmCcg1dqevDH1KLYtJ+6mlpZ408rRvqzCUBjIGuLZS2IUh+yF1dec
dfKKMDlf/szKzJiyY95o27Gl+tyR2b/K0LvWLzVrfc7QagbFUs0/wkCOoDm5+pe5b3pn7cNQGNAu
+qpGeceMAy4O4xyyknJEY9pRX7qGfSkw+oSDpwz/FivWH0st/JyBkLhN1Q5zpNK0yHZUdjg87amD
GAGJLvIpR10P9rr0fzViA+6J4tqbASfUQ87Fh+i1NBoPdk+YuPC+ymWizqniOZpQpdms13qey3E2
uTSUlr4nv824DhVDlfclo8RFCpTzzSGfw/gqDapEw16OU5rTWclpxdOUNAuzT37u8OlyfXjWMyaf
fjN11s1V2Ip17TK8Knpvv4JYL7YjjFPou2nPxIBsjBWu27xDpN4dTNHW34NJPWkvfUV72A3bWl8L
znvpvbbVYP8oMaVtLJet0qRaVPI/DJNh7o4UbSj3lU5LfFth+EPpn95x7yhR8iC+p06m0yUvPJ+V
a30gS0pOdBjNHUpxxYAzf1SRc7USwD17t4SN863BFxxNDso7cpXKu9rLL7dDRQsd7kJ1p5QRr7RH
zmMzsyfps1O+as5zYz72lq36WNN3gjwME3k7DRKsRJIo8o+ksw/aRKAFzUd+soRif/6PvTNprtvI
tvVfqahxQYFEn4M7uAen42EvUiKpCYIUKQCJPtHj178Pll6VKftaz8MXccPhgU2JOA2QuXPvtb41
1LUiq7tL39BuTQ5ir7g7w3Q23yktDETCnbDoltPnvFElciZkAMZFnkc57XC7VUfsy9WV7NLluSmS
9JPb1eKadbAE9+154gVvlfzq5kH7gpJjPlsG3zv0jIm+8pzpx6zjjJT1ZXTnQbBKzolseGpB/+2Z
C1iX/uDN1Bld198QDyEeCnCKH2E2ZIg9DRasrHSvEfIsYV0n4swxlMlCJ16mFRPdWmM/boF7sw5O
fHJhHQTw0UAXu9dS9sM5YGzk0Cn/T+rAu18c7X0somzSG9svq2knanpKBrk6F9rlFtksUubXKoIx
vSk1g5KALvW9l7F4bXsalhxJQMggEp40Y4Yy0625zwh2P4dbB6nKW4zo0ioMFY6cAZLjrKfWuCoT
lqxhdsx9pSr/kq5S3+8dHWePhhNlF4RhNLdgZf2bKc1RvBFHJ9HYVYW4x2gGTMdjoLAx62jZmJyY
d3bvx3dm1Ae7ztLOaRi8FqexTM+xvPQE5uTdI53jDP0W2OuNjQpzWzaQXVscKbj0MrGBxFCGU69Z
4BofLutY3AVWd225RnTek5K0m4JogUNsFg/14uLY6arVtkNXsFWWvx1XdBIH0QyhWlk/96rpq7Cb
g3VOb6mjBte0E1Oq9lWJ/opQEus+dx189NhAt5GX1NvJiNxr0RnpWYksmFhofvWczBYJNuitk9aP
SElNOPctyFQLGknGdB9TJJ/XwjA2RWtbnxxZO1gkjOImDprooq9ldTc3bvFaAUywNoU5pJeOKxjn
tuiDdk5QeuuYySFpBNLtFxsR0nWhI9QxIpgPnum6t0o4Pf2T1PyiWlhdjgP+r5l78zogODRstVFc
4wQubxo9qQdbxd2+rfrkQpZFek1sR3ZiRE+L2dK5sbE5jYXso+0uDsx0x+E/2JWZ61/L0Z+2arbi
+4bK6QG2P20J24suhhgMj2q84DWH1P3koCp+G0umWjEym9Bb7JLDkVPsZY6raAMxyruy59b/4umc
e5/ITewvcyrVJlAVFZjyk08phDiDtixNYGNEgzu7bRkyYrDPaP9GT6ZU+W0MWOpQa5U+Lh7dzrLy
l5e4sSuEC053rozRP7blKqUijG6mjzyYG1z03IqkzIKvNtTXAkEq3sy8vxhqoU94/+tTWi5s8baK
bowJXc3iC2eLU2NCDF/WIUe77m1MJnU+Or36Og6kxEyZRunjuK4MqUbSNdiCJJ3dYisO0z2rChFj
NihqxxIo/yU9wjouxmeRy/RVp9lHqrvpCB4F1C7zh6/IztvzrFfZWYThvkW8x/PHbhqYzYa06OQ5
aKrhkEgQBxKX/Z6mXHcKaBWFrKpMoXkoL1uMLWHZIVzMvMk+I5B2+EKpnrxJdIufLPStycEopHsy
g9ifN7JhrLC6jiSSvSK+jxXojQ1B4/JoA3/fzj5XtAmQZgo4TgcO4NXlZGGnmTSW7q3fe1hnPL/i
uOOeAWnQFpvW0u04aPh3olEM7DCTxbDcnltSxj/XwuuOUy/skPCJ5F6kFUf7qXVpTGY0XpoqQU5W
xzhtZe9MN/A7vdfJaWa9LbllD+M0j5wKohOLvMWA3IqugWCM34ygoe3RiSRnnjjiH2oaEqEow5Zu
DotgSF5T4OlHYmqCvYXCmYmLLEkpjOvQ5bmhfEZQdWp4KqluYLKf6fXgRKdkPrm6Gb5G0oo+wWwp
obZIZnKTHzSv2ln8vZugPbMmzSdgzuLjkk80P4iECms96et/2UUi5tix5MGJ43ynXG++qBz0jAyp
rBfTa8ynoXDnIwFP4/VCEsEDoJXpsepW8642kWZcTFZfn4HDV7uxS6edJ3HKV9KRW79Bd4x9BuRX
MwKtoYbaueyTKRHWtf1iU0RdlDgczhQNpXjzL5U1UlcmcSh9JPWxqO3um1rQ2KBdZqksKrIcitpA
UCLGfmeZBLfAMVsg7U1lSM/EOJRJ3J61SLFhl1gVnavlTTPEv/JkiSRzLEamNz3x2XoTCJspqlPk
9z1jz3yXMYHACVgyEC46B0B9w5QHsSZl0YXp9vlxzgznQo/rSTnLxlMez+VRdXbKYTpm1hL4U/qw
+DWjSu5DBlTUR7eUFJdBl/YvXmK6d243Iy8Fv4srwok1gqsk2042akVlN/1F0SCoD5CKbYeSR6Tt
4vSumIxHL6eA7HRuncikT05VqttP8EQnXBmFcxtjBzqV2qm2vtlNe6Xm5PZfdjdw6nb89NguIgtt
4kb2NUSNve3Rj0prdLxKfGKHYvjerVaGDr2BudHuwmECeNXXOI6QjkLeUBubbOUZPgu3m+9b+gvr
Q0m4DPnBOJPtbT8T6bz5V4poZqrM0TvAdVcHBdSALg2n2X91beIFiZ0nxwkp3Y2KUA0b3pzthKPG
Q8rJ49DjB9r8Fsv0w2P8zjz7b3fzzw7o/zd783X9Vt51+u2tu3yu/3/wOFuYdP/C44y66fmdJ3r9
89/tzY74AMHYdyTBULYjfOn/X3uzbfMTzAfSszmEeNLF6PvD3ux+IJSeaYcpMT0HDtSof/6DHXi1
NxvOBx/cFL/PRF4I3cORf8ff/FNyoE+jBqW4G7g23Hys1OvL+73bGL0rSJtSvLgTMhfrcRIKAMdG
um5pPCzzqJuPMupG4yxpq7U8x0lV3laRawWhMIq4fu0Du9DmaYB+MD397kP8E++1+867//2lBR7u
b48CjdJQvH9pVoxiJcr61ynxRLWzDWqG0C3wD4Zi6mv/8NdXe58oFgjhM8z0bDuwhcdgKgjeX21Y
Jq2ROgNCisU6UV7yz2Aw69u/fxXbDExghUi3hfvTx50kc2YnnI+RF5H8Rs+vPctLf7j666usr/U/
CYTf3wsWcmlZKBwxlP/kWocmImMfLiYaSTpfIF3MK3wg/REOW3yeJQb90qR+c9p4/sXbe/+V/bgw
TlU7ANtpmsHPuIVGDu3oMKJh6JofQF+MZ3rtT4hZN+Ffv8f3zvwfl0Lo6Xiuw2DN/OmTJE6hdptF
I7kVqmTSi2IsWZpnACbfTLsQ39e2d3CHf5R9cVOleC7+659/eGOBcITFDMf5jTpg/3R3yCLNCTwS
eEDm+KFzGnMXOO3b7NH/+eu3tb7sd19dILBQSYcHH8iYba8v5Hfuf2VmmXYaGqjkqBhbS6WMWR0M
Yw3UodA1xxKPcTRf//VF/3DvB4K8QdcNBCoUVgKWm99fNHKGFNUKE59s1D6JOWPdfxPYb7JffIp/
ep31BEKVzL+m+f46g7RIg1Nch5iD6hFSyZfEtNXLX7+Zn/I3uTN4N2gnfvvH5D9/uorLfmx1JLpt
aEn3uAERVSOBdhBiZ/e1dmD2V9tcOYdWowtvcEgU4ph5w9li0viXJBsKCHC2t/wi//TP3jyhsIQt
A6UIHP+nW2ig2KwSaSC1XtzyDCoJhoEh+tX98yc3qkTJ6LOaU7bLn+kR5qKobB0+4mLUSCpNWsOM
Otq2rsLcnrP+F9/oH55CPmvLgcWxprqarv3TnQPkITNQs6DqYHi7H53gixiC8zZwCSCs4l8s0X9+
MQ9kBsS/gHf4/vbBRiZ8B+TpBq0uruWFCTNnBQYBmWFbu8hqfjBd/senXvzxabR4CIVvs0OyI/8c
MxlBpdKj4GmEDdxcKbLDmA+cZDWOCJewBC8Ho3tMsX5MLf2+CDKEzWnZHxqitzoDtEDMq51L9Rmu
j/7FR//H+8nC7epansvX7Qi5/vx3KwU5xD42ObRNfdxb9A+ReVq4qM/++mn64/3EVTiK2pDIXdh6
P33BIkoTOkf0zZvWpJEJXDHGSaWIOsVZAurnF29KrJv6+/WP69Fo4+tlMeCDf/+ubPSuTenGaG5M
3ZLahPU4x6eTZN8AzDnjxoXj9ajgBKjQ0G0c7Bo7MB7MREGI1NFY/SJZ+c8+ZJsDMJXWSoFx1lvy
dx8ypm7GaJq3X2SSSLZxWPrpODEpsH7xxn91oZ+2s0r1cBMTLlQ2Kj8SgMSgS+hfrQ5/KAwCiwrH
c3D+EJpq/5xQbXWj5SBjSTdlOSRiq0vbRLUa2d7ncQI5cMRzNc5nTqf0BMy1Sn61XPzZ3WRDteGc
6K6L00/fbiXQHKcda2DmG8t2Zj3c08Un5r4ejONf37j2b7fmu1tp3QX4zlYGlORqP313ZmsbpbIT
ZtUMZ5pjLoaI5o+WgG04T8XEtqaBvLecqfBAxrU+kVHTTEd8odsmcVOK4BPSRYCHG3ssh06wlRBj
iNHIGILqhcK+Kb/qJMaHTLxsj1PXTXDqILInuYC4BEiNT4TK9uIEAVcRR1SmoP1aBjfZrTGKvAh7
Gl7mx2RK2XjKsWl1wQxiQeBl6tp1LKxAY2Zs0VYu3TaqzOUqqZEUhr3iNYXGMuhuL62+obEyeR2K
Oz3ZBxJ1kKSi601fYyOWhLy0Ruyd25Vc4m0gEFnwEjrYqczzbOLSihIJkQUwdghNLDJ625nYVA5a
BhofFyyOL1CY7OIi07m2DoXnY2+1m8KlTcQYe8yZ2IMP7JFjFpwlGB3EKcixSyj6fpzfYu6ctTw3
SevR6knVpQDOxlwNARTm/oI0l+MsxcQkKNE6mAMkXrHuz/wq6p6dxu5u6iJPb/2gJgW3bYtq2CrN
qQmfilNDasjFcpfJrIkPpqpNP+zrMvsydEXxCg8aNISdZaLetuT6FOEKUb7JoHc8kfcn2P1RbtKP
42lLT1aCj+hM5Og0d8GkU2+bTjbzWGekwXby8Cc8DYZn6nPyLAORhHM3M0wfKAP1o4kyuoX1kxtP
rU3AImoDPjbwG4N0EaMxfmtOoORLElr9CJNvLNPSP2GLiTGeYfFU2x7TkLdVQZSj7MurGrF9BzKQ
WWj83GRFC4+HaV6OwQ0jHA7LPK3Pk6GGQIPzuN9HjVMMWzif4IOaFHs3KJMClp6AZ8sjnhXCJJKg
xmcIEb6q0PL200fYGmmBsW4OrhGVy9tC+hN4gcxcso7tNZ7arR4J/kRrN9bpdKn8ysDusizGan5V
Mojh0zSE03DHITF5AMeHY4sWY31rICAyQjrB+qJtHbqC1EPCvy9tIAkfx0LpdlPg75OHGlttTuum
wxP3eZpaZM+0q8y7LJg8vQus0hAHOeUgC06k/hplcF4yIaDVrtiq0jMONKV3LEjSBe2Z9HlxwNZk
3viGqV5GgZbmspowtmzLIQcMkBl5cJUIMjN5R8aq0atWfBJLPzqqFsJTvXGRvBibdG6TN3fOUYpl
STvJXV5yxKJxO2OtWJAen00km1+4hBzLTSUHO6JhZXjRltjf0g2l1Zn9PmkWH/FKWU7pxouD9dcK
B9WcwvdAonojmD1b9uRM23ospuzoBZ3lbC0Sjy6UMYF+aKREADQ40qVntcj2muNcJXe13yzo5CoC
5TbQNrgp0P7nF15RLpjPythB5Y+3fZWh2uPE+TIV5Gsl5WwRzpYGTBzSbnkWcnEf8lk4426C3HmG
7d+y6IDV6FfRvNRPyTiO8gl8/4KuI1LEZ3ZWlH1t8kDwJCzasw6AoEp5TgafCxoUN4pPB9Yv9F5D
ZQLpkRf2lyHqcszh9cJ+A4egMRiZmOprEsh8IOw3MY8WB49yV9PNU7ydDOsOn9IkNy3pyOjozMb3
woSuCqmiPNRzyLkEvkeg2sJmRJU2V62onMdc9upb1XlREI5tv+DBbxrfhhglisdMmkwsR/plSRgL
xL+HjiYlLsJxGNQmiyIojEZXFd2BbBT3Y9yXuYeoGdE/g4paAQEeFYnDwEiS/LzMu2a+6zwMmyIM
CsKoD5aVlHXNr0i02LeZNvWuH3JFwh2AkGuDcUEcMmQHFP959CST0iOFP4XsDrs6Olx07T4ynu7N
R8Svn4qkdlfw0aAREXE/ap6ynnq+v4HlY51hqaq+QIMVLaIwt6TT7jZZdkoqEgJYdfJp3pUpmS2M
zz2CxtDa2wWRiFsOI2PsHKQ1m1nzvT7836bfP7nVfldx/AFseJG+vOn0+V3bb/0b39t+hv8B5iRn
It+kR0EPb+0YfMcaAjP5QGvGDkyuwPpCItq/G3/BByz1ki6cCbfQt4P1wPGj8ed8oK9CG4xTs8vi
QtzK3+n72c77UhAPILYAfp90HUfwUp2fCs4APUsPaznUre1Xex8UaBtmeYBXJmpA3246y4QzY1H5
wGfBWUO2sLKyGwl0gnlH0nTePrBHvUfUhz+Frj9mfFYgGwH5ErUmgbt1MsEazkysPwneRK/y+4+J
VaAVmUsMy3vZx3gJyIDShyGq0mTf1sQkguvO1rziYNCUZXFgvE3ROomq+7g4rxLNOaoH7n0yx35C
/9P4a0p7Luhm++1Q67CwDHk+Er79kNud8cBTmogj+YLqng0WWApzQdTSpd9vCsPcFWOtjhMi53kn
Swe0TdcRfjzXkbrTxD3ej2ndGgwugvGpI9P2NJDtSiyX6snEhkI1fIlTp48RjHG0PkSp55i7CLwp
0uy2kt+i1h4+Mft33fOqGWGwEKCwxop7qRcyTGYkwqye1bEz2+DOBzVD/YRy29oaha0/zplpP5fU
aWcMopR5Iu2kes4mywBUluWwyse5pr/hSVTnJC2WhxT4XhXOqQhWUUDMhJgczuEclE3QbLve6p8w
mI3nWYMlajXVB8u2g6B/Q7+HaBBivkZgaz4p86r2SciuCZOyURp9jJYOSMDid0+NsOsmVEMALLIN
UlQiEbYoYCzp4uFnrV3r0s1igccy9e3QnSV1jDPnGoD2AjpzVAgy7Exkj75V6nzr5rgSEX8p846x
0DTDMGc2tukRqtOFgTCEE5C5EAfOsZ2uc34F0xq3dd68ST6XMzEucIJUVwI2cxlmKRbv67GmWYck
Trf3UyCX14H0oVs0Bk5/KCpwLOdpXHf1wRrRDnqQPZFla2CKDh0++2PkpuVbCYfqlUAACMKDZ3p4
GilVV8mqujY8MEmY6SxNGc3uYB2JeLaPZNaulnFQUJf2Uvfl2Vwb2tr1eQxOZIbb8oCA1IWLUqeE
uZqiKB/mIGZYZjUIfSAuWPEntKxa7/EX+FAfJga5tTtptrnJmJ9Wis0SmiiZDQyEur4CyJ+CySzI
vA/NUlTXLvSblejfFC1YjSX4MptgRyA3+5hkMtf1hstZDHYellAyIAFgZcTL3vTEGXs6w5TiL2N5
KsexH/aM3Ytq5zdYWEIKYzWF6+wgY95OIOxmVgvEBbP3U9zdWZvBNiz86H6yzeKbMJVl72klzM0G
xAkOjE4WRjgSLAHHsUV5DybNtUgGMEb5WFlZgfB/ZihPn2oU3IcN6et6FpcaBetTZHXDtCmljEAf
YUqj1I3q6ZsGGdxuiyWn4+siUblpG1B09EuJvu4Iw2rDuixX5ZpRCW/bwaePcfsYxjM5Bk5YNhyC
+XVMZkJCjrxLhsTkc3jczHsfW6Gzb80ZRMKc5D6GPKc/Yixfiq0mvqPeG3hm7uXs2e5udtq6hY0n
1DdmmxFlNOduSJhRNAOrmXLzo7TgAgRI09jSSZWlqksCk/MBeA/Gf2saWvsR7Umf7rsqqPubLrGc
q4bC2b8NvAwts9RzQDeJxSXY4SWK9t2y9tYJJ0D52IIMwPgbtPqR4Hd98lrGwczKy/EaAI55lepS
U0UbzKfRAgXpS9TX3dMwyZaHtuce4Kurxi2CAJcnzhvNr8EwG/6OabpsPqaWlWkcBSZxGflgPhaK
xFZU6jDh7wjJbpA/Kzi16nocO3u+LowOHFs+Njm0VMsv+m2nfLHsW/RiQTh1ubwmg9xXbmgTQt7u
6KqU6a39m/FQIvYmdQu3W44IjHDwC5Q6M9y3VteXdVsCHIt50r60zL97VJOUTyeK/PozmLeyodhz
6wELDyNQACxN0CehzWE9JpqNaTIWCUyP2wIhDpC8dvLNMz8ee2fl/7RbBGpddlZjnnrSMjFvo3xO
zfMSV6rYEnCreWKjwLqf1eAVR6xh3SVS/ni5KRfk0wdZDdkBk18ZgKMv2fig/eO8RGw1fSQQFFt3
aQ7WKqcrcVmRieFZ0zXqsMg8M5lcyyHs27K+JtBEj/sEQgMdiSBrbwy+SPi2A+vaXCsQY0na9v3B
ENXwvUfyv8XbP/+ydPtvuNZx//yP5/L1H5tn/dK/vivj/lPEeeKD57Ncea5v0Wf1LPpVP4o4frT2
u4mG8v6Nrf4xvRX+B5/29Pq8+w7d6rX0+1HECe8D5R0TFr5rakN+5d8p4qx1kvGfDhfzGqZSa9ud
qwAvps/1vjtJWjDkG6WBamK0uUunvj2hXpur0K8W88Wu6Q5BpMmi/WiK/pK7tvgNQdQ4TB4SsI5s
hR/TbByPSeA3r/BjgZYmTQC2HQjc8pJZtCSixQAIA985+MWQ0n7fzl9fPdWv61GfmNgzkLa8f/WG
uUQmSXvjNund+XmcbEIsPJf06EkurJUI3z+LIaG1TWIsNWNhbZH0I0fHOLrhU8GvPxUS2pQfiCoc
kaq7m97IbCQ5YldWMrjkyO9+0gj47oseV2RYqt4NIfSJUANrDT0/Bw2tCqN8pDdWmtdxXmoCnogo
v/WUSi4iq8zOMOfjfx8Lh6N8N2fNocUW/avu7/u+6I+Pgtre8iUdWman7z8KgYqXaLxq2jLqjJBe
JZRuE+4TSRzO3xowfr/UOiBiYGB6wglQKvy+o51WhSO6Iptgv82a5kZtnlqiAdnjB6z7beQfOAR/
Hwv/7zrzT8Yh/7Mu5L+/scGXq6X2Hfyev/P9kOg7H1BcBJzAbB6E7+3478uLZ35wxXp6/CH/WM+B
P1YXO+D0yDlwFW1Ipm7/Xlss+cFGDYSIg6nP9x/9DfA9/fj3zydNLcv13cCUHES5MclPeH+n9HVs
tq5hRJguR3Vh2MHbTLII2ODxwkkT2iRgAhuSZU+Qd+OTMSRPmaPMfYB3xrRmayc0ukDSkdYuVeS5
e4NuZ79OqzIfHbiJsKwPtLzp3T6Kd+2Q+jDYwKbmKwKhHXZN4rjM2YVuLD8j8WXKKgsVNoSbV9fV
0/nCcmc8sMZV8UNNPsbj0PnDZef4SPNFfwsO2gSHJVuONkECCRRsaQbXzMPi53G+dLoIDoMRB7eJ
QxCG2FREwNSXYxVLfNhozmEddMHYXVA7BcsRjT7BSHW+tSnVTnihyaPSuTgNSdeHbkOzDRHwjU+P
E0hgO6Aqba6K1WJhNDa8iv7LDGp9i3DZAuI1pfrEE38Byp/W5BILH2ZgBevX0t4BKXq2EZh7ktY+
B+elDnlmrlCBpkNpCEcbjbIhS1Ggp3Srz+1CnTFb25ZeGJRdxrAwqjh2mQtde+HhvAZ5O0FokWBn
Yg5IRRcwFy7Et96YL1XRjndxU1zpnsrmqi5GNOGu6evPqGE2LpMggtViA7g4olpxFgUZ152xjV1b
mQU2zMkBkBIT54CfaTJAw5rUD2YdCcXstvDSgclA63426O7jfY0J0AtxDmNqVACOLGsM9hWL//h5
nkVy10uOhzoZP+PB5DTj9YiERW3C1jed+tzlY7uhz3/WN8s2HuqbqoR7OosG6qLlW1vY+XsxtM9Z
RWfPFa15cAl48yyZtVRXPU0GOXYYlAQgEKa917QAeneXWRW2jppbZsCL6iaIsGPM0Owj4wgUNp8/
+Rheve2c1let6x/BFp0w+yycmOIYlXW1YMvfYbDLmw3GAErpVNkbpYLxErP/me6yDlAReUd4Q4tk
SU5I/1NYDDYV5N7NR19vXTzXSKsMSII5zXFQeBw8PA67oYV18sD85gxQVvRFWpDT06SFI4rA0tvC
K9zxWJMB4JjL3ZS7oLaMaaSKzPt7ES3+NTiPGHgApOnXiX7pvvUQlHeCxCu00ps+WgnwIKuxpVCw
w8vfl85E9FE6f4HK9Q2cwKEW1Ynz8sWyqC0j0BcvA2qYMY4BdycvfJFGn50xiTYzoVp7AhVHJrRg
wlueo7ROgS8zyTmQ62cUbxYP0557Gm46Mqt6ChfyZsAxkleUleWdsywz5omp7y+XqZYLhiIjyk4V
BtsbZrOKjZ6+w0xQDzxSXI9Vv2EYRrY2oNOTYZnFx1KTMRXDa/YsYr3h5hrzqdfDOf5ZdV7ZMJ43
VYOkGjGvB0IiJZDQ3o+V44dzaxMitFQVlvK0G5CW+yYZW5Na9LPZGFCwbYexYbi0FCk7J53cE92U
7Nbscwyw7XpQISuebghnx/KGkRyds5pRuXHofFe8QK6Ns72vR7hIOeplestyDp3YCfYKEd23RQHg
EXrutgRe4dwYM+/WoONsbxoj/yZHR6097j46DGkybHpcleVqw8QMmpTDvNNTro8agdDOGA3vOsqy
6YpbVl5wrh85Kg3twWwtBjUpAlhFK8sIqyYts50xd/qM9DZpHuE3600zxJ8sS6Jh9zN8sRsAburQ
1aggNo5u7BGaZS5Z7Dqmw8RR1HzEGoLrOD53pI2ENvLZPR8lN1YKBLoaNGewqRrODSI4NPwmsSKN
vVgvhLiJ5VT1fnGlfKd+hOENYI/JLN4aoAyEM+mjVwX3hJ/2yXZyEa9G2I3jNoYKGE36E+JpWARw
9BnFHj3VBCXEJCi80n5kRdWnNvWHC+mOEJ0JFD7GQK79lR9A1hmqNTgWtUlfZUPcaEQmJXEVe03e
d0OAiUWjx+0vksXX54YxXrsyaVAuq7zA2OHg1aLBKB3viD/eu83gOp/sNi2fhkwln5Ye9dimsawn
ZsO3+MOgVyf1uCl0/Yn7OtgMg3/LsDreZMK59TQYBLzIzSVZbG9qzl4tfwQvz9kWankSmVdEoHve
RsYljU6zqIims4iHdaHKQudQgfORTSnAoZD7W80R+bIx6+K+LGitga4vUEyazQXMoJkbl0ndZolW
IYPqreW5qvWWOSnpdjBm3RpiH355Nlm8nKexAqlkpc0MhxQYj86GYVtrbTeh4cTlsKmNxdvmcD13
hVQaSMt4gWP00gTPEnVi6fZj65SsqfRyo4emNKWzTRW5eRvmaPvIKA/5gjWiwWN3RHKWEeOYiv7L
IobyvmNEdZaCO7teGqsyQmXYPS5+neIbSXuJc8rT5X3kp+SA5snCOinLrK1usWFOG2XagGqBQbTq
lLBxPc8dDKew6OxEH5wUgxhqOgECRq0xKpbVfx18HtW9Q1REGQao7j8vPRkndsmTNLuK2mJAsH7q
uvQKPSxbydICMvJbuAuowi+mlAw4gr0vpsA35Dr8pyei0M1uPL/tnjIwWJhMkdYE+1ZGxQ2gcNvZ
ReQJQcorvO7cpB8x4dyuIUhaw5MfY5S4QEh0JUhRvmlzwCtkD25VXn4tlblNh7V/FyVZk4VW2XT3
YIxRb3gCgGBUFdHGpCiEazattvlCxeQK+Opktba8t7GUuGEQI3QgCLHcKzbHEuBXetEk9sc0IhsQ
OGKRNLu4LeRNYvLl7NOIAnUT5SOwZUHrZRN4QlmbdCFcJExpR9V4kKOk2qYAeaYNAbc626LssetD
NwExgBVvOl0oTJiR93E3+29Id29Jo+voytiYy8+cmlpqyzfYWZtlhg322al9GCWKCajeS9Lcn9Gj
mJd1P4FIcChDo6uEuQrR0KgI+w0wZzltYLghghotGXlHbM3Gai5LjXE/MYpsDoNjjN+UWDnXhjY+
p7RMtzO30tFoTTBLlCQroa8c7H3rVt71gOdpszIM8fTEF7B3glOrarg51fCgSaTY18Iid3RtjZFp
IOE8MM53NhN3GmxyRhu5qlEmOUwI+Kqq+mHKAJuFs7ey/xzHvGlFdFFWFjEUlRudR4U17A042Mm2
DPoML03dG+Y2TgriCKci6chMTUG3DViH6aDqZTnzgopwNkWeexhEzZG2/rh3TR55keZveYoaTmW2
BbtL+5fRPIxNuMwxvUejrK0rWALDC2dDciuXvL00CxwyngdSBLDrbTIVNE8Db2beDh4Dvqh14Fum
TMf0cDnjvzvI3rgDl5niAgRTfUoNjIdKYSGKEYdTtyZfYSsczYzER/Lz2s8+jPpkM6jAfumtaIS6
XIlvfLH1Ef+Gd5Cjccshg4lvWqa00cYqeuhqnyxBw5ZfmkaYwz4hTBCf8RiMn1i5g/7UJZF1ml09
7khMCD4l7Mz5ZjBrGHwqi8eXwTDTTzazni/jMg6hh3eNJF+SKzZxbUNKAgP0nKAMIfEEsDLWV1F/
xW0Mn4LD9zcX2jhQQ9WcMqN3qs1M3HF9WCYUARekSrJSwu31lq0cVf64TEPxmtv+MJ+GBXv0oRz7
RTJeqo0d/AI8dDUOMJjxVZ/dC29B9YKjmz8XWEVfhuMo0CL5+eRhWbEW171McBjFuyrDRH7UKi53
sOAn0iTLximvMFo2E5YzliumPig5ojFoOzJEcGHfAddh0UASwPyChRH0eCxHG+NVbpGGg9vPmg9o
v+qwK7DhlgbbMxEquLUs1BYvaijgZiWYkvbJSIk37givV7jzgCDq5Q5Vt1t/0blPQe00+oyFYARf
IjFmPi9lJ8QKlZmzi3ZJSSgmNxbvGdoXwEBZc5ub6fSa+QkoPtIfqDvnyHHvO8dNqSR7rPs7PNvs
u/M0XxaN47T3bCNFz04N432HmuSOr5UxUVYORHzhOs4nRoAznBfwB137SqC47PfjWONIrA8k4Raf
TD23j54riCE02iR4AA/Kwq503iDBMFt9Db8+O4+i1H1B/0Q+8iA70DVOXna7ZBxiF9B2U3b7ok0y
QoH0ja58HmI7kc8poAyE+7V/Oy2N2FC5dd2O7G0J7qunf7axy//D3nntOK6kXfZVBnPdbNBEMMhb
uZSUMundDZGW3pNB8/SzdP7G/FU1mHMw94M2QANddSSRDH5m77VTJr8JlvTLDAuq3jrPkhTEbYn5
c2Py7iKb0+TSX5kDmUxIgsKIcVuahNtyRom3tOfOBRlFbOKwKHrfXYbGkApm/6Hlvo26rcU6zWoy
d8yqE0+BATwIVjaAvzVpywz4mLjJ2zwtebWh1Yz7QxyFhNbqLnQXURNfHtQ8z38a4qWyTeknFqhq
VgXLVuhLlRSm20Lr4hTkYfkxTnjaFpYRm8+uQeotQbRR4R9MkZY3KYvg7CpOgoIiDptlYZmw/ALG
88lR0prBfu8Si/d+W7nmC27kCDiBVRlH8Mgu3jYdkOpksPJUUVw+siOGiT6Fnb7NAqv7aFwy3KvZ
CX7wh+FbtIjpVszokYvUI3UsRAXnnJmDrjajVZch/60qIlGiMDkBsamHOzmIDM2HnB2gndIkDac0
O6zGMf6yY+9PcU1JCqp2UeNtQe4IlLtgdWBNYh0x9g/XBOSKYINZun+GwUC09RywqdLzEG8dzRnw
UmKuDPYFrVxLIe9lF5NfK0AAswZF3yjuRKoxrZnplVVR1JDXMtqkO2BZ5RmYepj9OP/6BdP+dITZ
ghzNmp3OXFltET8nczfme1/HRrprEQVQ84KuRPM2h5jxfZ+u5yL4yxmaoKadVnMTR/deNpXEPdfk
Kp4dEQM9IyLGHXaGNtW4ZVRSdUeSnt3ypg0TP1kZfmI3+5726jMsmqHcpJEJO8smnWrRDuyLfCyY
0Nl6w71GXWWvE+5WKvUsMW7ZkLW8pDzD5UU43bkN3VSPRXhF/lBKJRSLEwno7o7RS3vTZGlN+klB
co3hFi+IXiCCVsAmfSN07hsMqG9ZOILK99AYoduzgd5lTpAgo4s06XZeCZxh6dlkiqR2bl8MuiZV
DntK1y7avelP8zkWXAfUlKcuAujsGw2XnOOA9GvoESflJKLb2haat/usysRP5IyJwzJcZ+R4JEa6
DQkwiphMaY1hkdsc6ZgbusUNbsIZsA8p57ILwYeNhf9hOENuppyrNYLDIa8OTc1zd1aVAexqiA0s
+wyS+60IvLWJqHnF2Oo+qcp7UvSeE19+YaI0n4dM8Uxa9QOoSSY2RnNTSP4qM7sdzHCbe2yxvCCZ
zj3lHuBTHPSGksegyrcM10EOB+FTl/LaK+S+1vkHNeu7kdS3flvdNbb1nVvJwe7RRabA+sp2fLdx
e62E6nak2N7hmfYXXZvBQSimFRP6Z6QYZC7J8qbxylu0oq+yEfexaZyHTMgDYeURMzSHYiYqz/nY
nhnVXJNfXgLnnN+JSnkto8yEQx3LTV4BMhpHOIVRLj9rN7W/MguxaNz5OImb8H2003VZpAfDr5jJ
+AxOMjUuYUkzZfdbtvKmfblh8LGm9NCs7jLAiE6CQTV+MHPcROVM0cnd/j043CWWtoktLp+aloZI
wiCZXLQR7YVNGsZp25D6RpsDcQc7dczdRJjSo19Uc70ukOjyEZTbiPAxnZ16bc7NgffziYgC3nHO
BFEQoqSs4RnN7h1TnGNpFbuhcNco0Y4DxJsNFKt2QWjfimijbcV+egfnzQGLk2yUOV4bbXFyKOGx
M7uL2dVs8fFnu1l0GFwjPyK8MykMyrOpM8oSt3vNRmfepA3rDlat/s6+qAb9sTpTb7VLIpghXhfD
OkfQuTa77tGf1E1j+eW5goBf0kiZnE+LUSG6e6w7+WOjaDtwsHn7QdPlMqWpr420nk+WO54otdix
gDL22GUvJMzexA2+MZ9C6Anmd8e1Xi03jdZDlu7K2IgPbRne6JHgidE+6W4Sdw4UULqPqUG03/v7
grt51yLY3IqCd5OL/QxPOFBC2p7q2m7reCeS6cWPjE1V8QF5+5Px4RKyp/HGzgbRETUcPtJAG/jZ
OzdK7vDAqxU9ZMDNV8cHtKhkIjmXa856fQGe7CMYOwK3BX3gFPNrkiZSrVhaI7PMxm6nRHG2jOR+
zjPmRmhnz36qp49WeDs3JFXRmS8IvX3O7v0KB8eZYUK9cErnzqJ4N+cq3kLuja/Qca9R0sptglvs
EFkkxky5hPvXwqsIYz2f5WhX20FVV+xZ0B+TjLM2Ob2XmZ239/xjqrU383hc+umtaqz3OqP4tVwF
u76q1KIwcnPrthZQy8Y+FvbQn9HsBqhP04fGhVWcBK896Tornzc41QZzATP4zpjCIHQ8ujmFaRDH
Hb8r8gEySW5bMtr3+OcLqpEsavyMPrq9cFrCVRs58iWcCAJnAHLuIu/NCerr0pJvpQIfiLcEjbbP
dJuYxgEgvvPaGnmzhDh98uAzw69tD6Gbdm9+pNM1gWK7moRys6s9NB1p559R9g+0kYlrB2sM+ZGx
bfswk1sG+0xGC+mGxadTwDH8anyLEJco9Q9xhaS7LUtwlFVk3zbw5B/cOZkPugjtZVOZzz5d1jqS
WYkOvjRIeTeSCN3nNGyHLGufR8nVZyqm1ipu1Ka3u+muDaJ574BR5vEcjY2FL3OhSzP4gMHHGL9N
KCSLdhklFW8aPdb3CaCJTSOIHiHeD2zgkO6Q1lgblSSkTVXxHSkT+zItH7x8vmV//BBS5i9Q06hr
3RBgmkz9NqMgxVhzRTV3BNbfLE0eK1b5wJkkChIiGwgsoHd4sGBWLhkzgQOMbQB+FClbj9QPRpDX
PLi4m3yeWWeunxvcXbuU8I5t3oVgltoExH6FYc+KZ1xs3RHATYY2DDJXYj7CbwKEVFXwnd0A12dV
f6NHHbdhP84LJK/DymvEIS5auZiicVf4/Q6ix77NCaMJK/BsIUrTZqVSZxe6NJBArNuXShbmtp6T
k+2obRLl6RFOT7duALIeYt25r3GdfQoPZBN0BIJIvO5xtobogd2PuYrqKt0MXrOHkd1chVH70GCN
QPpv7xtGmlWsawbjiKPsmMy3sS8/sDB8IAFZIcweIE6POEWy4SflIcEhAzvAyMp8EwtO2pmmkW7S
YbxBR8rfmtqaR6lvyb7AfIAeVwFjNpuvZDDekH3cZKQfSs6RHfFCXzQ4vOBhKdt1vu286AVuzBIs
32OYY+ViPP7oisp9DefQ2XDv8eHJRi1AkKVHz1QfyEHk1yBJ/xvVWxAXzz0/KP48PnNd21fjVO1E
6u7GlBT5YP62TR2hFAJJsYJRA48Zvmy4YwMGxKonrIXYC0ds4jotN/U4xTBAizIkfK4J9j3H1JNj
9i9JJ7s12qUn0JOvdCc/ztyf0zEmnR6aLHXhtNQOkZYhkRwYW4NVETGw4e+899yOhifg0jXN/C4E
BxDgG3WDAHtTl+KoHa9jmmAJ+z1LPLTXgemMwSb0OjCtZU30E3PMGCpEr2CHN7S3MfYTDhZkm5dx
mzoPl+wRACuknrWRPODy8sg+gT/eoC8KI798QafoHtEIjl/SDNp3yyBOdG6H1kcPPXk81VnSniWL
J4MNIxG4cKhM/0TFVTjbGVamvQsE23+SqvgJlgFRVE9jHTLCSGD1TOGw12GBTHX21PzoOSaQaRJp
LGIAQgMNwXLMEAny4st0edYMFUJ+YzgMpBmJsuySOz3Xo1z3VtMnGzqpIbrLybHJlrJjPzNJ7e0b
jo6flJn90ezJBLTdLuwX3WDF46NMEUxxIigQx7XT7lOgKNmit4ZRpke+nYrOUS1iuSdSBIw6oy0U
QmnnXDE0g+4NFAcgTCyXQYyKL4d6LkYmrUQBuFUWLfzKBseTEL7RyHKDQMHbDDFWJ8R8bXUyPHm8
WJY+Y+61GwvrCKQ0rBz2pDc+tpzAB1uJNmSPCTrYWKHxxXFzKmZnnakOgiv4l8tEGsFlGS2LIEgE
AwQ/XSe6s7+kDeubR0esxrIuX2o6G/Y+w7kOCOpbwJAHU+x7V5WTV9Tf3GFdtbERwUl2JA305zH/
IWBhNpJDR+tsuzSbTjlQUzjg6iFVoRGu9NxSDQATSDUPt20upSL9s2cqGm4qwH4vAKnTj8QohIbb
IUkSijAwrXtMgp4IVn9t6/+/bOF/ohD4O+HC6Xv4H2/f7xkCqd/07Zc/9R99O7iEf1uW+b+lC/+t
b7dc+W/PFsBcMDsr9ZfJ8D/aBQONAmWDfWFXwLuwLnqq/yijDGn/20XgrtAvsKbxBTiM/yf5AuKE
X6RRHnIfC2EUEi2OKLyrf4gX4qzGEVLp7tWUwzgvSZWPgQPOrnU/sl3G0ItFhcxfR6CJrEnhW4mg
YsWBBFQ2C6Vq98stYvqCIgF4mLTT+FUEpZ/+1x32fzcYXzROv39MqBMsjDCx8MPgov5dY2G4lWCe
1YtXbPk2Oaqy958RsMtr9szlk8tCXMGJLmh1wK6Xr5YxCNbQ2ngtXUtjO3aS7OeXK33zX//sX0kH
7h9aJKb4FwKBsk1M+jZ+/D8EQiiuMlBa2v6YSgKLNmFaqp/JT5iF9pRjLW1JP6tl44z+jVdczGXR
ZJnPlMcpaTpT8Ba2HdxulTgcR76Nb6DpLcrjwnPluC1SFYNLn2aG02MGdlRHoXoIEJrtQeOHLINM
18Z8YLrsH2f68ZdhZqy2CkMGjuvJz8sX3BPMQj3tnCbfx96XJ8QeLPAfMOc0Urg3W8af+pxz3p7H
oEoeJ4v23xoab2coY5CrOJKls1LEZN9MulGfUSObXdiDCu/6weAs9+pjD1OSABQSZ++tJptvvdhM
bmZW5+GGYcfgHryqYY8XumP3XApeBBinqtle1CY2rZ2AfvxaDA743FR1d6VuCRfPWtjW63nqL6Kz
CM7h5u8v3OXh+e1eYh0HSkYoLiAUEwgcv99LkYWwo+Gd8mFi6731UqeIAKlN1s1F3IP6FWZVvkjo
AA9z7KC2lmmAHrfx4NIZTe4BHp6T5qQSJDHTJWN5MUSxIdYmdccN5qj6O7KdkveH4xHsxrVS9rJi
X7JnFGLfKbeXp4kOblejWfn++69mcc788tU4MVxl8xALB6O7LeRfZpZfbdiAklnYQQsm7xZyrEiq
yCPs1Sjf0rRWJeuDZrwfvCn9jPGqu0sSwWB1MGMf32Qogltk+zjCyADsrv7hk/3+APPJPGgxlu9Q
79ouPNrLJ//lk2WmUVJPV+nbWOfVIzZuemjfjc0XJJnMh4MQ5+QSymx5y7vRuUNNYKN8CGGFLWqP
rTpZASaph//wqS7P6H8fK5dPpQTTfA9xJf8Wzh96QuVe/JqOV7wNmWudSjP1GU+giXyyJwQ8ZKD0
LiaAQNLlSteI3zSLt1Pk6fK9s6gMVokw7Cf+N5+PHZ94ypq5hsI6t/ozl0V2Bi1IvWOKjKCXf/jo
l4P5j4+uBAI2yYlncQhd7vJfflDsO9KWow8+tEKzX8hY3jEmLd9bHcKC8/I65Kyc5UcvXaoeDy0j
DX0a1ZDxMCmIf/o4FwntHx8HEoEtL28zfFJ/wkRi3w/zqhYtAXN+dQ+bkTX+hHdWLUqvnh8tJ60A
MGtid4lFdnODQvdyCzSlN36VMUMx5PoA5fsUXcWyqmeog3//g/31ivj9E7JHRU4sIJ5AfEBS/NsP
Njm5A1YoGN4EAy3Qj1b6DMjQjDexPdS4Je288jemgd++jxjbMH2r3D2nkPuEeCjYk3upPuFtYmsa
gH1A3W1UC10zVOfe9odX7UzkRE/aD65Vr8k2anRT/iBS0CO7otZA2VDr16RValiZXTISYkE2dZzK
9BxCc2Ukr2uDoPqOqzUxjjDWGmXMD+A+4ywC3T6l9Cp3gZ7D4p+ezf/z2nmglny8brhluYZ/vMkG
y8xjnB7zG1FCsGyQWw5PPvuJc1na0QcCrIC9dGq9Xdovj0q5JTjMzKD9dfg2Lw9MG9zXwnboHseP
v79qF4/f7/cVXQ+nmbJsS3JUO/bvVy1re9srwIO8CQH3cmFbxDWQj82DhtcVCBC3V5I/ZHY/IgPp
jCe/KAaUH72AA03L3p19u5pJs2rd714k4/xPhcnvLxNOEP/iXhSm55mMWin0fv98Naj+KKGLeg/c
dtr1OUKRBWl/+Q343fAOXGL/wckre3Ig6/h86XzeAjP0n0urHU6pLKYjRzlb+x7Dfr90Hv7+53PF
n58PhgSHhG1e6iaeSnmxN/5yTKjBH41WZeJ9FgXsagMUVrBRarTprJ2wecFVEqDdnPGHw28HRbEp
CnqM5ThWvdx5SSLatcHcdcbeVdHY6kS48dalVKiuY3MgAMxkB3/pmIcAqCHbGoYmTdvd27YlviuP
DMvMS3P4kElT4cCpkocswhu4B402fupUXuolrzVzEMJijjcO5l9/w3K7e6swkculliYZI0Yjsy+d
2MkdksS0W1mlO1z7RZlmh9h2rH3Fa5FYat9s+/VsNZA/R1Qu8W0yViaPMjq5DxvU+252h/KLo7z0
XkxjSoo1hQnbgzLt+k+3ctOZ1jcOza1A5IqUpPDy6576ljN8yONmEdmzseNUZbMs49T2FqV0mXz2
CfB51kmT+5ThcWNMTEZgt1TAGR9dd2rNtW0mnkeSokWAsssovz56uJOma5wRwXBocl7XV3brjuIM
2VPmV8JIO3vZ2n3/FQaZfwtzwmOAWw8+0YWkv6GzZDa5HAoSGxFBOtNt4nfWQzeWTJdrXUfMheDl
BUtP5dUdST/YJHmAukPkuiUE6655qnH3v1BezfmFomqdLFALgmon5DCcWwu0dE9tR+vqZ/UumXGh
rcLRdt4T9uXhehii7LvPmQMtqbqzaC2dqtiDNw7uORkkJc8s1cvkO26+MhESdhtQU/EujNz5iTvB
qFeQWT3rSmMjYMkm8xdLGdaraHI87jJXxUcRBuNn3+fYNGZYk29s9VMoyCVkWpam5MIMcJkzprUj
iTKX3Sj+W4SO7pZsTstbyTFU/DSd228dxIri2HWhOAPWkNE6jTQykTGui9sBIMKXPXYs8hoqxuk1
YYAZLqqhGjjCzUjWxK9y9lHyFs8NR3a8nM0++BKU5gcRteLgzEydLmqpwV+gcOIUnB0f3poz9f2P
IsgM4CcLON6+KhbUMYjwPgal1LFJL5zaNgQrttT8/+6NxrPOOvOr45jEUi28LoqCpQ2iYd92PbMp
6BNp9ApFuPX3vSqZ2SEmAgbMSsZ77hpgLYsZRyAs+Na4JdYEukZsVcWNUdjtidXubN3nVhTyLINc
YBtUM2B7GdxxuoucsLhp7MZ/BQBeHhrcLUS943EjOdyke1yUVkRAl8OdhMIoks7bIKb0uyiNFElT
c0EOagjY20bVXbgv8UpL8i3j6M2e697bJb4RM/TXFiY+sq1VQs0piGUErB6+VMWoxVINE3e4L+dL
0PeMz5pEeaO+hs4sOFuhDA6FcO60n00/XdER8uun3B8xp+fJSqVOAH7M0z0R2gNXsozjj4kY3wpw
i6seAIc0e0nB7S2qiHAEkUoEJdj821ecQ+atKckY7kVQv0Li0/hDp6AlvQj+KD+tUm9GXVZ3ADZg
BwdWGN0kscecKXDsploWVk1wE0DgaMXEq3l3AON+NBzp1wSAALNHzGkf8vwSI1HAzkFmbGNyU4TF
PCHUR0vYsL82eIjsetuKuPhCbKPQTU6pwH/pV3zQwA/s1xqZWL2KSsr4FS5mhuYgU9TSFoo1V+10
tr/kNhDpCv2Hdx8Kkd3UyO1HwjJE0rEibM1mYVcm0QCZG76gjEZyYDLBbzdkgFnjgWJ8LtdB2RPO
W1S1d8K0VXWoz6P6PVcaHDOQ4xrVfmBc0BGQqJfRLK2LIMJK/PVF0vgc1IkVr4dmAOdsEcRz2xTM
4wsnME4hfAyyA1pGG5e2o91xtpqoetK+cymubdQnRVE+megLD14bKcKwdAmSoq2z94Tlar1m5xgJ
NCGKmX6XTvKYOKghl43CxLwMWy860v2Gdx2XNSJPb3bIlJ58eLfpiC98SfpC5C1z0bk3NklPJAO6
c/zFDdXtzdCU3wCH0EPlVt2hOijUO8sb/ylEvjqjeVD5A69R/zWEmPvEfM+9q5Ipe2siCt91SGRn
sHFjAq5uQes0Jldz0C95G/doIE23lStWTqPNHRfjPSX+jhdp01SXvI9kfJ3NyD9j3mCs4pW+86ob
SbAwIQmc1lbtggKP2gktH7JIEiTdtntyAr+drpjSF4/4KodhNSb2ZQcOgv7HLIV4KBtAdgvg7P1D
Zyc5r/OB5nrR4Njd175TFOtGiLsa4Dfo4jDe2HOT77EQCFQmZmh/+hf1IUJG0z+7JMP8DG31Ikds
vMQhm7zuMEuTaRMd/dblnxOrrDikQzF/JG2QP/OibcYtTQ8iFMfujHehCScvR+0RGFZItbNKnJow
3zAilMQGiuWE+ZihRIzleJEW82X1PfjmtxA4j5mmNM3Z1wTqXiRgcb8OBxQRa7+1aNMiO78vp7k9
6SLXRKYSYndDEaDu4iFF18/VTZYKQjeiNdOy7xtAH5L1GBtRU5ekAxDIi1aE5Q7FbDkXTwCo5qP0
a7HrpxocKI4YGW26cTQeXIb5gIc5X2IIajW9vuSAI/7mcsywcOS307SNW7OPQDEJ3Ttrnlv/nr2O
YPbvIEQhrW3MyewIyHHgwZCHKR8MNu+KM60mD/cwRYP3AK4nydilp9NT4GfYf8a5MR9cFoEvs53P
HySKowYmYgeVfxw5fbzUVuGFz6pPzfj20umKmxHctQOuPaoISOYU8EgGQo/KPaJdGS1NO3Af8qR0
CD2YoOiyuyCdm8Y/quPbix5s29XKzw+5KMp9NlUJ8wxzVGKnQzAsZE2iW1i3qmSs1JhukD+IeHb4
ajNhP5qNOiae4NlpslIfYwpQuquBv3BR4ejTy8ia23evBGrFH3YAMeU1u0Jyr4V2fjp0RPIJnHmL
yEVV3bMfMSW9bvpIWZswbv156cSXdSQzzSw5Iz3IG95RYSXXXhPYJ2dotfgcZ49iXDr6iHWEtRnG
GILsYspxJN9134i1W6XhGWZEa+9E3NprRjL2kx7ncsPiBYVF1VtEACBCw2KJwlO9cuKlEMC445Nt
Z49oGMICacwW5Ht418ICOMNqAgwkkBMj4KpHZv38tqW+9wg/D/Yg0XCDGHENV6Pi5hBr8CWkMma8
pw+JDPlZPSzfcEvTrsp2nUbcs2LcYLxxT1RHAbNhXJb+JXgr8Xt+ALtJivFKFzZCYqfCWA2eqWvM
KyR2ww5FeCau0jaQN2Sle/6qlp7qt3UJO4ToNlY/121bkueqOgZGwE2KJrw2ZD/hium0cU9+qJzX
yNwn8hwikWPXNlU5bewEjCyKefLGtyqhAsEkBmh/HfCukVcJE4d2WeACIAGG9MEXgv2m98zzEh+B
fJOYITHYnnJOUVKTGt2loy4ujPgqvk1LK6w2gUUrfs3cuT6zX5qYS1r5yp5C9s194sWvUxx1QMKB
LF3nBfsxVXbWmmNq8tdTqCqCFZBqMklF+oNJU8z9llE2o9XEDGB2CJl6z9iU3HumI8Y5CfM4XtXC
dH7g0qevQeRgScILinY2cRh6xnNBY+YD7bjorbrrKs2jbWmMIFPpaVJ1lU9m9+S34fDSti4aCRFh
D6O+H1mcw10ZEGeWvF+WlVGNVwPTRl6vA6RL5rHuM+EtmLcyhImIjjO3eJVxP1p3idvq7AjVyrNX
3D81SmHZfNBj1tWmNK35LsAZlKz/1SZpkBhRQEKB7UBn8q26yMEG2P2w+Fdak8xpuqV+M7ocz2F1
cSnZ/L4t2ql/VaR4RBU67rfUjdRtNgZOsG4HUjRXs+EV/zCUtH/3R/o0nszY4ES4GHeldPw/JlW+
w+69bjr/zZwnY+v0fnwg6G3aNp11WdbZxh6PJwE1PVCJhtz3lW5V9SiChjRARmnbLIvMFRFk5APL
atzQUobQLEVxbDnGeIu37TWQdgUsgQzKrmnqlUniIpQpiSw2q73nKVPGP0yT/rCUX76U5F+Qjumi
sLd7f0yTZlbaPg7n5n1OHBqIOWGLa1Vqfu6iGX9ZGNb9W9mF4VOo2/gJW139IhHSZQyLJxa5OnG3
nD7Q9wmvRTY7G59AIxiIQeFNeOt4/Ser/oRvS0P9+PdDAf/3KfFfnx13vWB3Ac6YTuOPC8KSMpYT
+cbvNdIaUo77DPthFTnBrkbg/MifQ+1ZmCaijBEb0XKeGqtdi9TP71KdV+8eJJNbkzVFBPxS6rsy
V/MRkEWAJSAhxnORkpG90/agnyvRofX1EKTwmgsKpIAzYJ51OucxNBzbv2BejNLeM1okVpGjKH4C
B07IUIwrvwN2VupHPx7oCTrPnd8MZEQUBzUyyyiNq6eGXrxmr44CDArIUN4YdkVnJ5TXPrXFQPhJ
oAepl8Swwb1RkR8lt+6gyIkEkMe6VWq3PHnxFKBRI5TkhYofWgoHa2mTyG5WN13gW++mxk3CdCQn
j9BKXfugKCAeeJSRaZroxj8HwnyPUhNBNA9kjSLOmkEBeqLGqGdP3TGbouYrUOT0NE0ckOpLBNYy
SdXcrhDtWdmVmj39bWA7NBaMUNxmM1RetxacP0R0Ils8KNniCQ600T1CASBYuGRdvEXn4n/GYetv
nCrVz15ZxCcXSzFfobbj92Z2hmSpySza4tvMz2Q8ovtykfp2/7BT+WNMxy0F3dgRij2gZeKA/nMM
hmq3Krpe5+8eF/YrH7votSzC4t7pe/uTRhw0sEQvcm6Rrd7nfa7MDVMVfeYon+8yuvTbPFDWYYhL
UuH+/na/hAD8MkK8TKVZHdoKkjasMPuvZIFfR2DUzgbBa4F49+BuEaPL139EdT6GG+J9rXOr2sIl
EimaXhHYO7eMLOwtlC7KPERe/Xbogv4aqiEigWYWNi9em+29IXzvjH+RO7oEvbRjHuC+jg2mWt7o
TsdEstYPhg++UdYue7ekzCjXONmMkuhV1OQcBHW5b4psurmMo674Ho1a6ZqIzAWd0viao6BkKl5H
7mkyqwbdVUiUOyxfatWow86JADQNyLjUsiDhaXb0yY9i+wlYICqTROnmQUVmn61mR7AQaPr25Hh1
jRo1zOD0eFTUC/Rn2sEfEZPOS9kzLTu+DIBvAdeS/qNzlgLNWcUUQXa34IJQGwdEhqvtgFH/qRwQ
Xv79xZLEMvxxteDAsZJhbKn4D7KL3weWre33WETG/l1gHXljkBvtOYmb+WK/k89DPXknbbFiXiY4
S+XKb1viq3h3ZQcLXRVjeWt0Hxyuk95iOxmw6Y7pSM6Y5b1K/vSDhU7GWxSSN/ammHrx2Md+imyJ
NKeeSQuVnxD9Y+nQTC8QcUx3EgvtFvswRAKjnzaxV/UbIGv2kg0jcTCdn2GvNt3M/ESQC/RZhlbt
PNAD5zVzzGq4ocwhxCtpev+BVftoHT2DEIVFCr4gJ5fOH75B6zo/BoYKd6l7qYYlGt9hazPvHMmI
nloiiDE1E0CNieG61FZ8I9tYZuvZHqObKlLOsW4j66X38+46Inrtrqr96SSZJjCUgKv3XSbMsUw3
TLnFR84qk8riCE7XuGmmSlynCgESMUpCPaPhcyhc6U6RvDkFFZUKq+94DPQXI4bitZ8cpE5Gyw5k
MVUthZ6mN7sesjL5dubGQ4TilKO1niMF7zH0XRPWZWFP6qpApAMieKy96YH6cUB7PFaEldIoyuAg
U9mfQbCQYlvL0XlAZSRpmxUux/Nf0LzbTrKHP/CUC8fbhJSILf6StlPFFbKsvAoXOJaoVoNM+t/4
P4dwn1hl467R4Juv3CQcxuzT9V6k/XhVBmjrWOSOqJORyuZna56ShxYi07Qc4VPeKkunjzHutptK
jaZF6B0/x2pGqZ1tzNbHACayoCFedASzAmm0s9LrrAv0aSYy41JValqJecInfgV3zMuuSkIwvaue
jbRY8It5r4MvCVkLWHknxKN5SDlL/EvZin2GPuNZca8VPoBwb8dFIYBXFnb2nAu/hljbR1m+qRKL
xKossjSy4LquSTIaUYNFMoS5l5ZxzwjSL+OP1kZKu4iHfprWbE8ioHOO/0k2coSJ0lXb2WlR66EC
8I6VHxJ5kyYiSq8ELpYZTaCvtj323xvX04ywNDgI/DqgfIOdrCrfvMIzYJBIhP5er6fOzab1WCJO
g19RJfiKA+WSRytdD/8FTcMHo4v0wZy1S9JuwxiFBCYaWDuIBSotGvFHbq153GJlQl+CTDu77vQE
NYKEJd7rhpsD6cFxgQVXZoy+mzmF69BxmhPnJ730GhE1vLpO2ffMwnvCw42R/Vtb+/ck15WnWVud
u3Kd0HvwiMhjxmGF9p2bFj3ujTbW9I9pdxuOdXMPwFjtsZ5SywO0qAk86UjnA+cn0XyFY3NB4NAK
nEz6BqYZKJePQRo5lE+WszfNQXUbzREBvC/r9/CqB8B/8LkImPNwzutY6Bc7hUnKmJdPM5Lvll2e
qPkQVWGF2TJKM2IHYRSfZnYNIUlhOieKrRmyU6ZndY+P1j6SR5E69yovq2tmJWQoRxNDHiayY4y0
jHBBdMDzMJN0hWa5niXUZD8o8q/Y7C/R5672AHLYNTDjDljkGXQEM3Z0LfuMfXYMHwlX2pbc3uE9
LAZ1SuzOXacVK0RIt33FESsA7K2xSaRggEMfE/dloPaNQKHbNYmPOsipy/cI3+cTbiXcCzpqW4/5
Q9Y0yDkJXwQp7iYPoeGz6+HdVxyzbow+SZr8X+ydyXLkRrqlX6Wt9pABcIyLe806gJgjSAZncgNL
MknM8+AA3qifo1+sP6QqVam8KlWpd7etzbSRMsUIRgBw9/+c8518M4appL0q6+S5t8IM7BlVWRtI
5eO2dXLlA69pG+P5a8BEjpqTvKr5kD/apQFCsC2UkANU1aTFJa7MOkCwCfLLAP3uuWsoTosyEVJF
imlm1eBKfFwi+Oei5sROPVtAgNmpGaGs1VSZaKHo7frD5qrq/chAG/EKQsvuE8/0WFzJOsnVLXbC
jnMh+m9+Y0B/ZnzRIa5tAoewxrkfIoihmRIEPDxTHaRhqpAk3oA8kzoTQaXKdgJXiHlSCksfF/tL
eQdEc9Rf6FXAmR/SVSqh3sdAujeibYMrJS0yYxW6Zn9bA1wqWPI7eWlpTQcbn7XiTkXxlhtdRPVC
5qSM9iB6nv11GNhfGDcTD2iZ8xFeAES/RiIT5KHNzsq9OiKSeWKQ0eI3Zlu7qrQu4SxvuNGNoHo7
v+g2/L4PPFmcMEmcNOCm5tgm7CHTOX5DFCbZhD0qeTCJxKY83ItB7uoQKKdPQZnx2veA3a5DO83u
K10lEJbXDfRkZW6hBCbQsK8aqSxcTg19A+5FjOgtaR+/gtKlG88AmNPHGk9bsrHg3MVe1NdRRmSz
VFSvpf0Um1Ewk5vvVEw7Kouw9cDZtE526hjY01mmUtOvcrshMxay5Zp8OMIoc7i9+UgDh/y6H4vI
3EIQcB5UtR3ZePTWBqZNwNwrMUmmLZG8foP/uVcYKjewHzSjxEubxn1xrziivtPiab5t1alnmBfa
tbZmRAKpQ4HXnK5yB9/2KhtlusyaqLuk2k1m77ZNEduqrSb9xk1j80UULqFtOKJqdaQfEgWg5Mg/
rWxso9UqIsp+Kx0d+cRp5+rOcUV5K3hGs5Es7OnRglJzF4P0a7y6EKS1Kye1bJIWcXrgK1JPpZqp
5jGfJFJmqA8FybSIhYoAGRGep8EOKPFh5Sl5vM3ZLupkd6jiOdbXgxnF0VMVQC3YDiUL9IqHeVU9
AUTVH5LF3EXTKHfzOkjAdPgNcvENM8bma2qyyV5JKnStFdpb9NwTOX1Yyi1jxP0o0c5apUcHii61
i1n2YcDj0TA+ydd2tDWnSnZIlDx+V+lUrVeLeYevYGJ6oBbIptgvMAWsetnx3BCimpldAnomM9KJ
1FNhPGzcWCfcWo12MqFphfWr1Y0JA96YGEqiDOTp25kA7WooXAV4QtaHD3Y/Ji+VmmkPNYXOjx1R
jO6YYqE7C9Ar2daUCpDQzIYcszaZ43eeAWufVOaAwzzrqlr4YVfNVy5i7WNmEm5ctYnS+SqXQ7UW
kRaZm5gJg7JhozEcgN9onJb0FLhwUcwG6z0Z1wc3Nx1SpGi/a8LBzGvcKDxBcIwfuTbQPvkqyzMo
F4iQrpWb/Ab02t07pezvQjWazuZox+pK2koyrqe2MS4zXNzHcSqekhAFwaVjkCWwcKSxwjdfUfoq
XXkLJ8e8pRGRcHXLQGGpiB7Kc5d3BDywlvMxMy3mP6NJkjfDPrKNWwv7J41k00dr5rm1yUnFOXc0
XjfxOgvTgSB2mV4VWS+Og5pG81rvRcd3zcxjM9OI/rUQEzmpPz9XiMWH8Q/3D4cnyldwJmF65F1q
WKZ+f6zA4s+Wyg20r6paqm+pSq64Amm01uy+2mchvRdOEGVXRpJSR8st8FinbredrLw5aFGqb5PB
XqBF1J0xDjEUsJe93Mwd4Wo1ycfTrLLTTKq8hGkEZm8jB4gUiNEEDl2NuBta8KIGZGvLqpIzvYO1
P/Yxw9oKF5nZ1t2BaUO1xnlk+BI88K8Ay3/qn/0vMzjd1ZjACSBqFH1QRPGT/Q7KflfktQjeyE+7
Yh30YXjTtviQNjRcjx8VhVbPuJLNZ8HNJLni6iLzCy3TliiVYhCbMoZzkKPY+YEzQi8LUlWtvW7S
6gv4+TQGI9tW14HhRJeEYzHLWJ5+KpmivXWZ2tH23qqHZebUwj2L9V8dTP/fgP43uHY/XOj/Ba5+
+7//F/aT8nfYvG//y6/uc3NxmDNQx6EkmFRi9f7O5eRPdOY0mB5V1WJwY3HM/s18rv7CHtUmG42X
Gt6kjdn6u/tc134R+K9NFbv6t8LFv+Q+/9mThw/UsDDl4Qs1VATOn8GcnEw6lnvaVOAvR8qVzcK8
HKnoYgHloRLvF5OCsGnkORw0g5MmPC0dKPJRQ78MV5zeSKZypEgomBrKEdIS/od2rzFjlN4AdC87
2CDPJRajRVOdSp46K91sLYKDQrXQ7ZpIvwGIpRS4/lzgPwbOpnalsTf4GhoJzhJ6usVt0M5IO2zf
TeTuDA3I5zzV7oxQip78UPXc9lb5Hiqx/WbQIv7123f6ly7v/25VoH962f7P4mvZNF9+zEzw93+9
ZrVfMP5wjQEmdW0qAbTfrlnqAHSdUjPGENjuhKPzEPv7NWssoQguWlzd+AWX4dFvlyx/ZAj8F/wg
HvvOkqX4C3mJb7DVf6wjuP0t3cZaLfBKYqfTjWWd+cFPxwgEzBncoVUAJuEtHhL7xhjBIkzWjE9J
pRUP3GG5DzrbeRiY+O6CvlYegro61UINt+6yfFOrTDfKPsmn4ZqnLWkqEEOPY4MPKMbTvQ7n2tm4
2FQh/GAkVpvXOcwGf1CmC60lw9YWebYeezfyZvL/+8yiy0Nt2aUNodG8NlgMGfK8VJLBAtSO4zQG
D6oV4ezrJgqn6+aocXryKCZ+qCytv5oJZiE0w8SeKeEODV/NZP5UT8OwbuvJPnBa6bYI+YwPcs1e
JwoTyk4bu3dQfLe8lfw8cPqQpWzW1AtDWTRAwDZsYa/D2Yk3uUasrGipB0/dmHGltOANKKXlp7I7
do2mQLPoi/XMfH/TySZcV6X4WhpzwD3mwKrGDUeUd7hPsupW0KQKaOGJhBN5ZmZgn8qoHZwxju6D
tDF2eIh3bqlDLUrd2qtydoDz4BTHv34/3pc5//zcycuC/Fvl73/+ex2/24/y6gvsx59/1PJ0+O1n
UR/896fFsgT87l/WQJq76dJ/NNPtR9tn3fere/mb/+4f/o+Pbz/lfqo+/uNv72VfdMtPC39eWZZa
t3+OcT19tCWngR/vah7v3+9rIk0G/HyViS6liy6Jlu9rkW7/ohKTZI0yVUa53zjQv61FNH0s9xvL
lMOSZC9Pg+9rkVChTvOsACpGHOov3tiavix5P2wRHRQ9gTucN0kZGo8Q+6cwAJBzp8bkwIkjIeVq
WeEhBZ25ZiapPHMOXRsTneCZqnfrjgy8KurXOh/2jGV2dbtoSdgct2Y6bHRsg4x6cihsVtYx8x/v
akH1IOShU6M7twMMuRXC2NWgxvcTE85rpa03dgeh0rW/koV8H3IywQx6NmQDb5o42w9d8srxG6tK
oHPUMPrxsegKhDXBgiRE8xiQzIpsTv6c5ukCGOQ1qZYjNREGA4vyVGTx1lLaG4sbBDsRrqminvcF
mLtar6JjYch9UKI+Rn37YRLynwZiwgk6dxtDM1SGz3q05CbLKi8Pcfmk2bWVAmlkapEdjLrzTTt5
Za/RM1lrNnZUfCpzUnpl2SN45Tf0cGPXU9tVYLrvZswMN9zH0eOo1MNropqkyToCFr2JpEEnnO5l
E+8SYgKg+zCslPsC2bSg4mDsOLpJzb7lFBt7VZtwi1NIBWlxpom887tsNLYqOeFMiNwXY3QULf50
0WPmi+XFGHRgLw4PTUrStPKcuosPsSxe5oaaDrcaDy4AJa9TizOTWZCfiHXrUSlhEaS6SqdBkGxn
Oyc8WzFPy7aDA98xnC+k9M+iISfrikPb0AVoK9UdkdjbECufp4RKyZQi9aSh2O/KGNwotnUg19L6
U81fdjIco6Kb6q2SGbkPyIpswZy3ypGbgQEIpqnZKndtztiPigmwcT0bFnGnOLFylzYuNvcgBOAr
3WJL9OcRTtIR7NAdEDTGDFR9xhmWLUbq2qcSVKRZOFztBpZRrxVT8BgzAPULQc0Mnkmx1yeJDJIw
MByxnuZZHXtT05peYo61n1KOBAXtpmmCz1oTZ6uvnoq0aPxvjZPEdq/juNZPwog2+mDbG8ZfE9Q2
ExhX7Z7jZtpNMPB8s7MP3+JJjH6vJltl9lgN6qYMNeVSzMOtQffWpl40e61MeF919JzSZsPiHkI5
iemaoqzhlPbNc5O5D6qSnW2QXHSJAbzLYn28Mop8DzyxB2CXvMheS/2gqQf4MtVj2jOohJl4hb/X
hj8X5Gt64t5E0p85x2IUIRK0joUK6eacGUO9YjAt9x0Jay/vURByg8nRihX/CECGGHprTVs6enM/
ptcNKmsGcsTJ3rH558zqGiY8nWL6XdKzY40faLYa/E7CJWAG0siImHCIR9dOxncAjaeh62HgBqa6
qVpA41jy7BEPlzLWnhbrb4wl8IjHqYdgX/h5LEiXOebORf72U3wnXZgx1URSzeo1swgv6i5FoGxc
9zXR6pFLAXiRPGE9cn0RNzeRsTArEgRNw2iKUz9MtIz0iR3eCX2odtTP1CdLsVqYC1W+JpzdbnQ1
jPb0zewb4D+vmQXHeKL/8Vm6zR3eodOEcdZDu6tXRhGaVxy4TW8azYIVB15NT4GJL4HT7A2FqOkE
anB05bB2crfgAFBe03x3TufwUGvOiGnb7E9cBNWNdJXjVA1HNt5fZ5uNQCIfsxwbH/qojzP8I7YG
F6+SGqzVMLgOgbcZs34whulIVRB8ZHPqeRQnXjk5ghcpAWx0KcZ2U8ptW4r8jGMRnKjTe3EIt7SU
mHyGG+YRV0wqeA5QHbfrJRRn/KXH3nQObarofuVSqzcDuOxz5bm2YDMi+aofMPzIyGCB8irdSd7S
Qs8PaoEsrC1e3LkZT2pWoFnl9Bq2diH9pKVRkH6mzTQUd6advaTNbTmJXSEVqi2TZUpoZOtuAC4y
p9l0DxNkRmFhGIHg+ThZentm1E0nzbye+wI6jAQ6YgtyiooJwUKahtz0sb5QanKst9pcvaspj07s
bOkZA9A15iQkmgz+MtbFaA0tctxgsr2W+Rc9JQXBGA4TZTpdZUQIvgx99TUOu3ZL9xrycGfuUIh3
UUmrMUiuMijnVQWAqYusgwxnz9biKyWOH9EwrHU05OAC032MvyQ3G3iNCmK2hSPKmboPGGqjD3r7
CMQ22OsW4uNI1NIrBmpCh2JdqKwvdX+OO+ehYUIk++BopfKrqi3oCddLzc5rAmzAANk/mjZ70Oxg
XpfMZjcRPheEf1QzKyILH0dFDyc0SDdTF2yIg8XQTQRVgWPd76LIRWTAH+3h+b81BvVloUWUjH88
t2y+pKqCKVrj5ie3am1aJUvPQNs6H+DZC7PWainY0rRt3cbU9XQOF7kTNJupmU3gZz3Vc61Fo1+h
zM/jPD85FuNhAc99ZVawkQSxRzZ1ZrUb8T97JJqTQ1ZGyVsMvXBjzAoWf9OmIsoewaDVQVp6EaSG
NzUSJGgmme4Y6sj9rJW1Hxv69GhShvUykSK7qKm5dhmQ+o15bYabycQ5Y7pMnwf1TijGUw5g9D5R
kZln+wkqRLcvqczcRB0IAWjzBcs5T1lQcN2aPipY9QtquyWfidCLDkFAxjdqysnc8jAyZFsV9Yds
4SnRDyvxlSFAD5P5JUlcPIu2uc81Rb2rww67sMViZt8Gdr/t5CCejLCMPbNRzrQHo+frdXGASQFz
rtYg7LYslxkD3T2AU/qRmtWYRl5QhtddAc/WVWGAk7/JNa/UNbJsRb2LA9Mnq+fbFUcQuzzlAAMT
CF7ozo92XJ8WTQZxlZM+YpTETDMtpvhsiHFUQuAktHOPNL4AGxFg6JVcVcEorzuhbyMw/KzOIQEP
m8b72lNrpoCJzaJZntSekGMIHgIDeeUG107EJFYXr1OpAZEdWVybPUgKsCzGQ5uNniD97c2J4ruc
l6wEXJg7oIC42RqNl4wD0fCAanuyPwlsQgD5H3qLrKyfCjjIS7f21OOKTcOdYd6ERfye6WiCTCoq
C7cxB0yvCrkb7Ny3lRC1qt8FcXUowa5kIOfZd216yzooXedsNRdLLU2s6QajqA2nbr5NC+tKYMhf
pbmst+E4P1AapfJOsFOLqMdZ2stHCANYVpmZrrrJAsbG722qb6FtHTWVBa2d5s9hkGcssMnGRP8P
Csx9WrgXsX7Nlc2eL+YMPQMGrl2A40j3ubEb2uAc981b094qqryrDA6OzEwrcVeW2ctQhU9FySy3
czaDC6VbyU55qOztWr2qzRxhPWn8Msl0f5QAXCrinmNbC1DT02eZOs8mOPrlAZFaNXSY5sNQg6OJ
b7MPylMbZ1upUygUG1tGwAiI1TY15Vc4duvYgp1CeH2udy7HenAv7Oabjcjdk0iv3Fm+DpN+akMQ
kLcgEC94K499ZnqGwQCUquUmak4WmO06IBESaTzNyrE5MtRikhD25z6Nv1hsdtMxxS/uOmyaquJN
r3WgV4pfpedurgKKzmoMME7K71XwYzByfxZIZQQjHeM0WTalXu65rslxiuYyKKgMSXjmXEPowrkx
wcLMza1okZ7UfKTUeYkrT1iUa/2sIol1jS58qbCi1GqJd9aO6Hh5GdmpBVb2FMfZmQnFymy1I6ar
x9iIHqrCiGlpiEPaBjov01i54v6m1NSXODThfpYC9kvU7wA8X9vT+wBzkIAhjsB2Auur4NRx933h
PnYWu5e66w9To26InDXYJpTLIBBgqmd7tE6j5b5zJcV+3qW3Og21q8ECrs9phGBaJN+KaHbXDhAl
PTOMczFVYlsAA8R6eJUk6g1R3jXO5mjVtPQoBj2Jodz+sGKId/h3H6ESLkeKiDTGzG3AZTm4L8SV
vYT1TC2UU1bY3jw+MCPaYq+PeIrGrWcZw20RDz7pk+t61DyyF8eUhTDCL8yAh3WgH819QP8sU9mX
Ybh2s+oKai4iknPn9vTiNuLZCLqVxmOPhQPSKL1FDz31QtaXxFQ+ZnGMFfNGtdZWHZbLYw/8gLkj
YXoumVFemjL5OpbxuVTNxxwjrmca03pJeEjeXUQCx5TxOnW6g27g1IirT4SJyxgO67J61hP7AxfD
DkbEMYzV8SrE9RDJ4Lpitr9qB3Fg5ea4Bkyro4QMiLufwjoCSL7XYhvWtfW1qMuUDotyr5RC92Rm
60Re23NWKdsYHi2pwl3TNK8pLfRNZXnphLnVVDuKpBs99hSWhiwHwCnDKxNK1mpmnsvJbRhWcQvz
PolS+EWw/BQVy1Aq6eAxo+pTIdlU6QF+20K9TRXHAcfG0xyqfefbnRR7DYwW/wpaIHPuieq+VDmk
8HboTyEKcFXXj8NMw/goCnmoqOgkwWo+cnSfvD4dZl+I5K2rjDt0xnJLX8MX6LzQLJ0SYLZWPAzw
01Z6UO+VHAUQkP3zQIYsR5hnD6SEXgvLh2Bb8p5zaiX3Map0wJT2ZkaHX5EhewslYcy2MH2td26a
JKn5aWQ7prK91lUKHkLrKjVAXCcJpqu5qbmj2tlcB/BvV0kLrIBO7xfF4jGgtEa+s51IYsI3LYD1
47xVKS/dxENJTUuV11B2UfFIQhWHrFWBb09x8KRp4X1U2wtTTRLkq0PgWDyJgfiyS9abaMOXg+6q
mGDT9YCet54iQ2H0xyxgC6804YXUNeki/ZaGrVVkuesgxq5G5c3aLesPYWsAxOZNkJWaN2EQJq8Z
ptWmkUFxtmOd00SdwBhxKD0eh4neCwvl2CpjWroGg/phjBQ8H/aTnnOIDNmtMGvFlIveFFpDcIIe
SD5OVIp+NHoaMpj41SsCqkszRaXtddSulQk48RXRKt9DcGg5ozGn596mLmXC0BSn9nOpOCepcFJq
9YNl5p8Oa62Y8le6BZxdOZUozXUi7dWoD695LB+DpNgrBjlUB6PM3LK0za4Bh1mcdJK3u7HQj+xP
AeHzrPKbPAaDvNQBGCcLYMPe1sp7TBQqkYXM5BqXSrRnackVm+OHRmlqjXhLOZmzsQst/qJluOnG
dMi2TE/1bUiFhEelN/DHqpncvRTs/EBxDqRVUVNWKncfT4/gmITBmZIJgRUYhia16w37Ov2xD6K3
HoFWG7UjkiaAGH6NNvpChu2qsJX72IEgqVUpwn3lZQ2lIyRDiNpq1GViKw6mgDEMy3KSl7SjMXT1
zKBfF0a/0vuQXLg8hk2PpcaF3K4po9+XEBZLs6DWT1zBd6YWojiQD/xAI1/jgTq4ILwH6IFG/ZZZ
wcPYOjcDOHJDJ3/s6AcbCsxAjK4lvb+Kh/Y1cGMkmPytSeVVnUXHbHoJbfpliukijPB6nNJnAlmn
Kq13S7bcKk2P9jM8pKBeyoTw0MSEfuHIK9QzlcmNyFNGSf1NODypZRt4ZWYdE0LsM4dQkgjsFREV
DD5OGaznBJthr2k3PZ+11wdLjXiiLtukZc687I6l6mnWhI5Lg07BKYNLZFY2GWlOD2/yW5trPhHJ
q1oxNnQInweaa50uX8Ox+9pJ6DxQ9BSdeQcRpw3hh4WPwRmdPR/KOAWRTsQxoy+uSMiEKz21aWUI
uNkL26c8FnyA4P5jiub27qlO6ktUJVsMAJQuUHgQcoFJVHqX2PmsW+Wq7bD+MngFE6PtKrU/OoO7
AxjW+RH93zNFn3Ej4rUF/jbX0k1QpQcVRkwzxR8kr++0EcxZr86fbhzcOlH8xS2a59Q+pEJvVq49
b1SWdF2xb/VmMi48LtRrMz9Q0agBntQEqPOZbqO8uAMDY5HurYGQTs3yfAE9wUHk0IQ7c3ya5IkM
y0RKocQQIaQDTLRXc3Nr5GlwIeaor1u9jqCHA/82LRmfIoiWFFdMKfuGoTLYbrRU0kepDTuQzNYO
DE23nQmwe39dFvj3Zv7/3cQ8fcG5/PPB/91H8RF+yX4c/H/7P74j0NCMkXkpLvw2XYfv/H3yr1AB
aeKWN9CAsdWrgCp+k/SogEScRmWmgZvs0I+Snqb/IjSqwV3X0qGC6OpfEqFRs38Y+y/FlAZ6tg2U
yLCxK2m8hR8VPSa98TjlsI9iRXu2GpE9CFeVFHJg0FgGHM74VqIK/Avoyu/9KL++qiU0Ad9Nd5Hg
l3f1g45oM8sEP+Be4kCrmdyZ9a1savvww9dw86ss+SOj7A9fhLyMZSOsaCimv3+Rmq2JE3bOhcGt
8TzZTXufhpAyV3/+Kr/XTX79VchgIsSovAyBot+/Sk+9RtMbziXHlszKpYfGxXDiYU2xgrpTC/v1
z19uSSf9Q4H9+8vByOeSWSwD+k+0Gsp/qJylIIgqZwj7o7jTay2/Yp8a/Yvf648+PSTl7y8kftKD
rIJaUGy8FwkCFXHFYZyDYfDXhwbiXfhR/sFX9EdXH+w/nDm2AejF+OkrssKWxS9a4i+Oe8tfwlk4
yhnj2lwhjMIezzzDgi3w55+h9off2ZL/Qu+ymJT89LJZMsdw6Z1Lo9K/TecH49Aan50fRNDpZwB+
d33jBuvCzuwn0yEqgZEzfKOQAHlMBP24wmzMoqj3oLKjTAt8agSL+F98AX/42XwTBAUJQKH+dGF1
GC9TpLpLjnHc5agI7iBXnfhTF7N7MxSqDZvENjd//tH8wbfuEG3j0sIz4Jo/fzLTHLVRiU1bNLI6
VmyB/dhR5en/4kUEN7/l8ExED/39LdPA3I+mXr24+QDI3GzQeAZHbv/8RUwN18NPtwrkJF6CRy/a
qfj50VZR8kCQIz6N82Cbawzy8tlN6F84NE7uUEjkuKghmZbYvT/oWp/QYDlz7DJqoXFKx+D1iV4b
hP5M4FoyrTYqumcKN7G3DT3UuZ80UXCy6pl8MQkcJfEoAMDSLyeYJDg4gps5KTqF4oiOpdt14+rB
tqC/NUbOwGPAZP8ZDZBNVmboqMyu6KbWlkxGqrFvqMTTODQD6Xe9S+472ARApg1tr0KH7Nahiqzj
qXHc0narc55vu5oUFHcsYC1FikvF1BX/N/P/LySW45G0zpwwFITxskViFQ+BNGjSmRDtbunsoq2P
jmlcy43W5JeE/vJ5S2BgKYaRDbJqK035apFpBsJPV5fKqaIC8l23lZOjKxBl4P4JML5HRQ1kXOuU
97DXKWEHoLR3is5OfFOaJBEBe0V3fI7A6scid/fazGzR4xYLj1Zdlvm+nKLunooukPhh0QV7LnOK
6Mip4+9ozagO1wx9ZbRl6jWQQbfa9JNjCH0moaLpIQDxbi5POrzkdhXzCEMWIhGygDca5aPhjIUZ
l2fCzrXIqR+CHvsJDlpTfy0CK8aETFygZI6rcMBsnMVja6Iz34nYrG/CPKyvSvJ93ZJdzJBlLU6g
paM4Dywq4ZafjvDtVJZ8cRTZnxwnc4Rfi7S5mYfWPNaqG34hZZbTDZREhba1iGbRQ9cWycJBGyws
piM1LE4LJx0JqskAjFQy2KoqZ0Y/t12cxBHlNUvfOkPpyrI4tNlOU2u+aYHgirUBq5fglId0OMvq
LaemFzf1ZJYQ/I2O3X86IlvjnBHMbRO74Oud0/DdZDwao1lVdurR7zG9q9i92fVSK7kmW60/2RVV
iP5M8oAGBMMJZq+spagRPrXgqkx7PTvXUnKMzk18ML6TOvKui9MO008pPvEUWdNNanI40ok0XJUJ
o2w6a/TJgNaSz/iMp2im/67XiHzAv0i7bUEoiqC4DPDHJBR04uo1pKF6ksEQVFaoSORyu169ZfGj
Sg3tk4C7Nkg9QEIuB9pSwtFhfKVG9qd0kE5W9eBYGygw3Ddtbaox60rsOH5Wqwlgd9ED0xk140En
O/AKrSG+s6XN2Yik8kTZjtKLL7KesgfDzs1LKrD5u2PuDKgMbkvNl4sRidzXnO/dPBqvMBeV8TYu
jBImGpF5j9+1eoO0xxc0O2b+Bo8fQKEVt08Fnm1KHorZPgx6Xqc+/ln31aXVBOD60KDmkQTOG580
//RCyGKO1gyhOCaQLE5Tptmqeqb5tXmNjZlJUTHmyQfSXolFSyuGe01PyncrVYIXp3DqalVKPXyt
Ws14HIWB8JO6SXGdFCHAQdVNsQ3CIkxJJC2QIwY4yXjjKKau0Atmxy+BEkVnvdXBDwmEbap2aDi1
NoheVNMT+BMhhzFAWD4wD/OhNIbhXs2Wa3BU+8cR1zeDlVZ1kevjCiGhAxmmeuFsyEdSiwHRoCpL
t0RAgRzMwINoUsCkCVFBDtFZFUTd8RY45sR4hxImLw2K0MHmCEVmk5qx9imbnnh0xGN59JHtQ9fX
OWrTLUK6+qYjGX2R5TRFuMwUjWGESU7GHDqwBL2pkx8bFZewNkXAKeNo4tCXlOveQb+qgMU3HbpC
K3NFeCFU/QctNIilDQnM/wHUl3MeeZJXr3lPmD3i+B4v0nOhQIHFWFa4+A04iufxyWmakNMZj+OC
2Z00c7IDvd1IcUcvK/2upUqzX9eQG+fhLKLcp7rS1Q+wfqP2jBjfqhtT6ZM3s9IrQgZdUQTr5aYY
V3SGV1wP7lwva11I2UOly8l35EzN5qDY+lETsf1ZlL1r4G/AM0o+mho9A0FiMdXUlScHEJU7Mx7U
o1KQvlypIrReYM9NJ6NSHZDztJIUXi8s5euQKu1jNlBKuWnpEuzW0Mbj1z7P0xu1yIhzR6b2wfbb
mPGpxnzzFcV4ck+Jc0ShUInks1ZAm14qPYoA5ZS6oWqPDj7p+3qqk8yvpjaMd7Uzht0a9TQlUCBK
NrlK1EzjKqryKfM72mzDjZ0l4qs5JtrkK3aTjjvLNEzqbu0k1b1ZBipqelalytpyGvsqayGjAe/P
Em09kc4aoEzVSrweqjQT3pAb9VOSdPbo652bA6REml0NdtJ3xwD6CC+Bz5ySSmO5sAyGVXRU5pVl
rwwRLbOIkfAEgCHry9jIlPyHTsuHZ6TtUHtuKKl/aKwOvqA5YZ7ajEY+scJ3cMBWwkqpg1MJH4Zr
o+8trkR1tEZKqbPgXYyGsSIgwyw0ChpuHewUdbdh55EF9HkFSCpsZhpkfHoGCWAkJnqAnYtJIttQ
rISAPJNscnvSs7AFdCLyjFAo/Vs6iMK1nQa97nM+TQ2KeLKw9kBrsMpbTdDWZ5U6pW7TMksetuQ1
WagswtwJwmJhKcj55RAdRlYCF4k5TcZ9jqngyWZjRidLm+P4IJD0rLJTQBZXp5DGhJRJrT+As2EC
ogSNe5/jty6q61mrgWTlsHsvM17LV7IqQ7UyWkNepwPnAo+FmWI15P0cp4kp0xo3S93ym82CE8Oq
1SblWrcybSIQJBgnA0Nl3yDkkPNxBoOhbgDNaDlaOds9jCQFGIbGNpDqWiFHlKEk1KTfiED7HHvC
+zs9aIlZjuQrtvoECuomngSTe07sEcQmLNfKTmpJfmdRQersmomAiVfHjs3/hBKsD4fGJKvzwNwQ
mcowZzff4hdASOlZQ4pN1jU94BtuDMOv1I5FrW1iJ36nwZiiYB8JQq/WUnMp4qR1t2ag59bCppl6
7qox3TBLstPrKUlP5ZgWtBlg3NiPs8EszHXzHEAiimvB5UCGueWDTnkLUQPNri9McvgKAWSe9LTs
ehSoaqe+shKKeNioMEvT+l4jUlYRk5+VmnNY183WdaKxvK7yYM4oQXITlz7dWeGxDO0y2o7UTq0Z
0in3o6lZzTG3hqHbVwklOv6cxclzz8E123/b5v8ld/j/o2MngxPfPx87PcxvHylr4ZffxR9YOb5b
Tm1ByIEDEOgHC8a95XA+IqXf/cffiD9AQME3amhEGZi/cP79biU3fzH5D5zJCE6o/4e9M1mSGzmz
7rv0+ocMcMe4jUDMGTmTSXIDI5Mk5skBBxx4+v9EqbslUuoq630vZFamSikmAP4N957rMJX9b8Wp
DKDyOx7Xti+ltBGd/m+k5Lfu9R9zDP/W8PPKt9mPB+AW2euvPSAeIBjseLSOdcJNiCGs5/rp5wM0
sBKRiBCvcyr14z99Q/9m3PArXeH2osy6oOnygkytvd9nGnKcED26AQRXfQtB6qeI8E1MGOvNDQcj
Y1NFTnVlhEsullVlA/b+jAXEX4wffu1L//4uBJBoog1AAwW/K2150sw9zuKCiKP6BPIDU4fd0fmJ
eYv/9Est1lcExO9//tFJ7v7XrzwQEv54AO7Y8Rz7N/ANCkRrIcqmPVjeOH/Q3nC3hItcnifP7Vd+
B2me/FEn1SXxlfc9b7vBjXseRKiYNOtinu3LuxoNBtZJdeINZnk3H3NIg/4Hk5GAsEPirLvY8b1G
HTOvENWLV/pa3DmG/c3Yr00su7q5R6mg80MF6xb0k/YfA+nd98w6UkpWG49sK7x2viQ0EGzptHxr
XBuVa7eE7capyNvjt+uLE+0jQceFIfIVt/3KMqJpC1AfxDemDkeUAGtBXNKPEm4VwcG4uNLBP63M
C06NntMfsBnYNtUStTx+zJjdRnQQa/nYRfoRr/FbeYswwcJAhKGR7P6CZCTU1vSnxRHdg72WwLL8
xv5ZWQiXbuK1UM0+5MnKOiI0HSEfEpo9Ef2IqrIQ+3VtykNAC0G5tD4wNSBiILP0Z6dX33ATf7Iq
6e3m2heHqJM2lUyqbkP8YBuO1s8KWz7B5lAs2fUL1DaDH4IOI1Ht27iEZ0heIM4yPqK/Os2PDmbT
ezjdMp1GmtJnfBFvdVDgT7DkxXgdcTWzhcGDbtlwLDU5SGNdyaa+at20D25AAbDUU39wemv5sfbd
OJxmomUou/SEnHSJqKUftUG9toWlKx4KPXk/W9Z5wBrB3xYX/nh+mCXMCuKNl5EfZfHdTyZDgYho
E5XlOQr0HEBrqFW0HYmiJ6a5bSz3szIOVGuYM3X/LPJ1RlnJD2WOVTmlbO6sYULSEQCj8ZhPnv3S
XejkomZClc6Nxo4IzgatoZk7qCWNCK6WQUW7vcHF9CXV0fhKGaefM7IOqaKsFZKFlWgWseT/prtM
2BGSKpHX9BFhIZrDjazrbbq+YZFTZj5xbO0YNSczoYkl46J33iMT6A/VClJkn9bkFKKbUKGDpGjy
2IaxvJuJ6i16p7kmveM/MHFYCkymbh5x8tcwRGPXLZfpm+6rGleH1LhbdNmjPm967e0TUY6KPAZv
rnZLBoi1HN3OiwWL7C8M9Nlkm6LDVpOAqXYIMM+WZ+0no3WqCCvuXidKrurSmcUHA1WVCqesHhlV
Uk6IcBsoJPTbabAWd4ve3W/2hkCRdOdof2hxvpTZK/JTlPYjq2ixxQAZ2nHFRBZsICnp9EkyKvsX
Is7TBQiTkvu2YI6D9rbCRlnV1S2IGWKzfbJH8n64fQHPBW0KALSfqA1Ressw2bGNxlYwiRCduIIt
C4ZYZ/5wN09t9IEgN1m93FgJFQnxInztEYJ9HFtfvjC/NP190WhTxdLvS77oLCcjeG5UXn7mrh6L
XVoKL32bZD8pFpUWlTIi9TA61gRfXIumggCRFmIhGzorBv+FEM4p/z5KjPU7u14MDAweqrgfYKzX
FzY2A2SvwKD4Q7xaxyBVyGPx68iZXhMllvd8HnAUKOVaN0VdRWVJjA2ctn4ZFcbSLFr3RTXPSPOb
7BkR0uztLT/s5tgFiJDtvU4174w76GUaO5GKbzKnacCvoj8shafCXc3U+SUakSpwZBVrc1KRKNGc
rTfxCneuTMBIqaTceeDen11D10CHkgJvZEoXEESuJogBpUcnQF+Fj2g7RZb+AYzHU3GvMucBqJk3
QXiqvDUGf6Pe7cnV5aHN5ugLULblK1TnPHwFg+GToRugUbG7pDx0ftQ/9VS0AEl8OQe7OXGjT1Qm
eI2TJFLO1tiwNtDpDQhXg8Q3x5K0ljV2CH2FYEHk9XsggX23TjAMG9ZiNxpR05Mcg5Lga0WUL2ha
iC87Czd8v5nsQGyCILRePWcVQJ5tc0OzZNmlDOuahFZZrPZGekuAfgGOLb3ZDDNsgjvHylcg0KWv
JWBOpYXRT4QjAsBg8z+vV/gXCO7dDmzXkRjKbt4Kf8jRbM1NdbCAskEIXiyU6Og7CZtYxsJ170vV
Ucp7pGEz6qq6BwuaQr8hsFVWJw8+IKeFjVx3IwwXEpU9lkraYKJSDjrXEF5GLAYzHemSPGSFre4w
mqv0cUSlchPxuvmBgPH5Cw/T9IF+FSxqjkbr6NV2Bkx3HD657XrqTY3kuU051GCgjM0ngAe4Qj0u
l4vPLMnfemgMX4tUdkyoE6s4RTN5LOiBrYd8EpM6jhU8590aQAo9pLgvnhlqYO4xPO8rad9BtVfk
q0GQfYuYDzSo9DsLQGzY6g9lk1qPHZMeNBcplGE9J0yynSwL7cPs1hmkPX+w3YM1L4WIBVb9agsk
HE0MOD6cEIZpxwmspNB3NvoBe9/3C7kyc2o30cEtjRpIMUxWoHtL9d0D5hbEVcVo/uDxxIEg7ZLP
dlK2Y6uLHTYDPWnnLfzLcdrOOFji0q6s8L53FvMc9TpXF2Jwymw/MwEa924J4uHcumN7aBd0vNui
cpS6tlWLcU+BEE0uUCur4TQYgZ6WH7z9ro093YWFtZgjWJqIHsfpvSvH+Bzt+kEHX7tyJINzGVZE
i3jJV/seXkHyA4q6DVc/b00YD73jDXtfabsn3IwJAY8LZ/5RLMSYYLZKq/Q4TaGlY6GpajdL5qDS
I3+yYk2hKqRg/vyjmWiDp0FP72PgPWToTi7Ej6idQDOBRFkwfHTeRhcer2cBe+4CZD8CMNoQqRHl
Z0cmmjOe5wS6p8MogqTrHqq5D20YmggA+xvso/FuYLeuuFurIfwKlZEYkEjqnyKLknM5Z82pm1vU
qmhwCI3ripgBMSlN1ujck3Q+/vADRpjL1CcfrKgqP5NRzqaPQ1FeOsiWAVkBJEO6rNK+j1ndn5m/
m3MX9Rzft9g3ERX5l6Dz7A9AQ9kUhyLY1CUZnXVC4TA70/MaDfdUqc2+76q7RMov6N4LBLS3O87q
1GkqxyHWOhKEbqbtlliHkT59TA+VWM79MNlHkADISLBrA7EZl2Nmj/klGKG9WmTvMlexMMaEFi6k
sH6gNmrjcSjU3rXDZzWWlAXI9A4+/gmgmdcehC6ggBKyZ3MoyUDaLwsitbBqjrD/jpProdcyZcz6
4VMoXWbo+QztoiV6EVcKo/iasFFpVHSt50XvnSmY0IL0PzVj5oMXqC+32eaYFsnRDqKPds90w1+K
nWEl8lAmA0mfJjvzN8kZ1EX3noryU5uC5GjzRhzKJbuw8TiqbECtXj9RNbeMYeynRKE7iizvmNaD
TU6Dy7GVOcV5XUipFqMttmmH8sxb6t3Im2CalPsI+jRs7hpOmIMnIxtb68ovmGx73ymes1WWDX4j
aCkb/GNAMklRcHN1b7LMjSH4NExF0apC1T2uLMueojngBsdm012Yg9nvdauiIx438VOsffG1s8vw
Wnnj1+KmHSBi17kYbg48Pk15Fh4T28JqUS2F2Zspgvt2ReRirGn6Osk2/TCMJJb6i/3sjjNCuig7
QJ+LU+f2IMYPl7Gq4zjasCbEPAfIor0RkKP0x1wksa/Eoe/llMe6W7vDWMz3gqtnKAL7HsfBt6Tu
uTyc+xCEJkVR8LUN5wflRqepMydgETCKUXxdI/t7KHLmVMzOays7do5+7RRk4y4KovOQsV8P3Pre
9xnHD6HzRiGzWJsKSvauqY0Puin4WMCe25mKHRw0noPfpGanGwIYcWmxQuEqX8aLbP1sS0Kb3Miq
ls8ABNqLYNhKasMzYB99qJFA3ftzE37zZkHB5C/BPgz7C5eofvVVeRcg5+uapLkj3AvTckE4rVvv
opKJUWnXcpOW3nLCR+SfWMrdQpbT58qa9nqclhiz1N6OHMC+bNCmdluRtOlG6uC67rMllkOZTw2w
f51ebIw/78tSZ5/gj6avqYSJLruo+rQ0gbjPMJQx/gLJcZ9lOtnmjJDRKvvOU2UF5c5K0BnrRK5w
qlHZhc7QHKx1kd8TieMGpaK3t9M8vNPNlDC2RaiWrFinpnrddVHXnVkrnVsbkgs1k37qlA5Y5q+v
dmSFR7vtg8/Gkc1tBgqcN2gB7LKpwZK6YPlEDs/Ekb/3Z6J4u17tPXd8VJjSf7LArL+unf0CQN19
1ZKzbg4ZJyQ8+tnc+a8qcNJnFgeAv4kA3awiqGJyj8y2kXkbL2XysRCKbSECtKUuCDVvifQhH8ll
ULAsI/Gywk+uK0/viwxRpsUdeluZR/mV5UO+Z1N1mPlhtjY7aZJYWG8EZD60zoKDMcMw4mStjZ6u
cR4QGfGchzS9Ea2VHABBMtPU8MC3iYNW3VnW5uwsCc4gdmzT1wA83hOjRPmA5aaA+zkmDFgt/JZL
AevRFBdaUCJSF2jxyPDwt0nmjN+CwDxFBLp/dUFYZrSbpCgV93PWhT3EsyabYt2jo/btMyEbhuq8
Gk8Grc3WVr33FvAjXyewPeyux+aaWR12jgb7KGy4tN4z8NWHPvRxBXrpeLPK3s2o67amxLGjnNKN
2b1m53VNymel/ebs1/Dv2j5Ehc0gA21l7T9IOfnH2l6i7eLRH9RW0lyyLH8bezP+HMjkikWpYcut
CSRBKFB3bDUFauF8uNa5/65Jrr4FRZ+C0T02tjysXbE3FW3ippsUksRo7UibB/NbNVysAyE1a2w3
fW0YL0ioaYyny+glYw2Ldth0oTSPLvIMOZwAprHOYn0mB/8ZBFQa5bvOrJm7HGjW1DLEDjECrA0U
yacQAURQQjvLe2/AasBqpmcEXONIwWWQ5NTOpLOLDFrqvHT9tzBK9OSzZqo8N40N0Fp/51qr34V7
VgG+zUk+sGqX+2JM7XZ5d2YnjR7dof8wzs0wwZPPPVAHxcpfhdfZtrUIdzYhIPop6hwK0QpUSLbQ
NOXtFHxKSWmoMZBpgL7N0XTB4I8n6KGKIF8nV4Sl7Tvfc6U5rKvnTMlh8mUdehvE/cu07gXAy7w6
Gx9Vb6Hjep0IXEecOhpp7TP6i/BaiLknU8GpWtIlO6wNvSvg5dl4CMNKhQh7CvSnM3GGg5ti+knU
IarFOyfuuCUpQb0oANCgfJCU7dzcWvaBa+aNYZJOCd3+bLup2+MJRtge9B+cpgPagIJ59tsHpa1z
0dsWdAiW427v0s2CcY2jFg9FzzNgk/Abfjaho3a94dLsc7RitoffDsUdW2/m6rjStZx7+On2p9ob
MBxoV4HjL4MnvK7WdV6xUzi6Ko7tbPs40X04FC3iADyO5AlFEDMB9Objce1t7qdlRddPxDDN2PiU
60HycQbTvYVY09dtMqpUbgbj+rsEJip+CnLvH6JmKT87VlJsx8Qn5tkN2n6nwE1LvIh53sS2cLhe
U/bCVUwqDApdZkuMJ7By0wyzB8VNwwiSQsIhgfg0Q5w+eLnA9tstgXzLcicp4tQrs7Pgp42LkT0J
YrmIbnquPthtgZkiwyPaDxj6q3W5N4NbnkatfvQ1kv9FYMdVGAGJMQHTEe4ys/Qn2QzzDgAnPri1
xY/Oyu/YDip9aBI1fmCRhVC/cvdNtWb3pUPLwd61/elYS4q3YxbDnRon586yrGcs4PLAzpaIYx5D
+7nKrjOskL1yZKwcG+dAViFEn6hrN62qghh+IsMtq52DZ/pcqPcsqLapPSwvSGr8r5aV0u/6lSS1
m5QJd06dAzszfR5y8dbJqIOsiPuGwewHv16vC2QetsGrUAcb+bK8OVk9vco7e51I/dENO5i0PY2B
2+/KIYS67BIi3zjmqZ3ZhLPoWx6yvPdPObxc+vFuGXdW29JoB1JaVz3oRMczU43HZA5GrHlcFW/M
a5KddOz+aNUQ9DPXDmKrCMIt2KTklUKxOOFH4qIXVvvYkxziu/a0q5yyfmrRXeGHTswZjD9CDUmS
IVKUumP/D78yl3mKr5gME+zAI9ezRRAKM88suPpZh/YAjmdyFp0bHiowwMvOjfzgMCc6v0vLwdoR
heW9dKL6A+9S8PkmBTmiaWcU2mr6bHtB93Et+Z94yC/Y3TkM83YsBa8te6jHWlMMq2jqX8jlJJoP
qdM2yrNyz4jDwUPJjC6ubRTiKB1oRWbH2RPnhXO836toHL9p2102LI+TIx5kOgOrhsEMCXTr0B9+
L+gvLoVO4SbZXnYYbfoP12Flqtnu7q1o5eFfLvqNdp3UBZaqqYcDe2HQm8VEIg32sSxZkX3KTQaR
ifHyLgm64X6hv76LeP+vDDbMzqO9/zL6jCm3Xmo+ek0ZpZtSjzRIxGrvU9Q82ybL+p0FufnoMJue
ZkedE68xCVaX1Pq42M3Ktxu0u6GyIE2sq3sYTN+fnaRut+ON9TwOdL6yzB0w/upnOoT1kfkxppw2
qaeXLvWeSXZU25FAlnhZAn1F7iFP8wjovvApJZo5Yca3pDg5ZYX90/3ECgKn5NqjoVpcd+8wE6CK
4wQmuyA4sHIXd/UwroBVEeCIZhQ49Zr2pCrb7OsAELJJ0V/JsMJGzAH6cUnz/D5Q3g9tkuZR5i7E
eN+hDMlM/t5N47QnI13dTxUW88Ie1l3QQJD1Rjs9ClZST3MyfiIC6yAwEmjifzZEuZ/dDCD5DQMb
J406cW01zx7aj5PWqEN2QOIpDNW8qD09T0LXg1aDcOKxfx4tA50E09DO5NhdhrIe+bDj51oog/on
zIC/RQiLSBQ4LV7ZPZKXVhINQ7bXBq9RubeI8olgfJRbjwUvMMiAIIxQK/nNF551qBUZW5u2Re0A
3rQdvjOHWt/L0vPPKmB9X8FMp+4RHfIc4v4SZGAPxW3xC26uBMebEBsVzmP2ygyg2Qt2D9s167yT
Uvqudur6wtCRTEBMLDm8Q4Y/81WBKNuGc3YMMms5jf1gHoskz47NAgEzpN4odjgxqgzeiIOXx/h+
8LQkMDU3SB2ZQy5TfjD9cKp5jvZGvMxowbZJoT7oFGN/RqjA5xkwBZJPfSx1f1ANfjW64Cdjz1zR
mbf2cqsre7hmTtJ96wUOxk3pQ4bcSrLbyr0fRPiVtG1/YXwwTF/Ys6/VgSKkOzL1D069nWDwsaK6
2y7U6s7FZjx89luETScvwOv2qYxwYQdsva0exiKFxfJVe9A4Vvu2d4o8Ue8S4L6VNm9TUdOGmzsm
IMOWRSSO0abo7loJchw964AwzqMQXiSpQIupKvshaymD90GUkTPjBDQ4one2LNwrqnv7m0jzZp9E
Y/BjkfXAWdwayN6mue/JmnpNkOOcA53QOxUyJ025t7ynZMBgUza5g/MKGY6ZJvRcK7XAtqondSpD
bkyvy+DsyGJ5oT/uuGxW56n1zEgwEfrabd4m8lBDweRNov17BjoRVnGaz9FVj8V4RBEyoxidWXIZ
hxFpZbvto7Gq9s3hfCMqjbtxA5eWIl1nEsPolBJy5uptM8rsleGLxtcTDNvZksklRwK6HQBSIJjh
8c6KKTovlRDPS2N7z7dx0RPDHe8siqE/Lx5sfS5jogmDXEYYsCP3aeJUe2353IDYVVHizl66OOoC
zHRzYZ5FJL4MflN+9kPRme08TCFg0PD2teBldr6svkPoZZbfWAa8I5qV0Vu+jJNa35wS6TrSSGeg
aFT1++LnbOOmMOT6oDkNV80ipxggTtQGDg/ue/esZWrdOV3VnwvHne7KQiZvBJFjUJcQIezWDmic
yDF7HckhPETFUGwT5pdHrsVom2KU5zFtYQ/bLMG6LMOu9uWSfvXy9triaLKsRYE5yPuIPqMEMmIR
jo6uiLseTd7IsLPV6yG3dDm/2aNtCjY3oD22ikb5pzYjzQ0E7oLBGxmS48XYoTvtazIw0JqtwnIu
dWKBc9W9fVkiFbGJYMPmN6gv8VXttKO6F4bw67HCd8sYyHP3qZJwlf02qO4X2JdfZIeKBvrGLaLH
yF489KX9jWVcMMV+2Mp9ZJS4Z1JL+W8HFIc81pT8jNMw+zhbaiFgqs3AvFoFieeVHUznlJoGdLpl
Q1o244+wiTIcq4wbY4aX66sqSSmai9tgXfioqV37gH/yBUIUF4pv73Ar3xeIobspeu40i8ykiOJs
bV5zFXyJSKGJZHcdZyimWaI9PM1jgTjMvfBs3FZ2VZ5H9FAeLu+uWRn/svk9hAxDGesV55lVxCat
krulYB/tpx49r77wgRH5Cxj8bvakRL/sC3uBZLRijdHtsA1RbALgBWZfNI8e1OqtSWCqjNl92rV7
jeR8Y7TB26fFszEsw3rlI17TKyZh5W/8ofiMuLGJSaKPq9yTG++m6mJSAYgVuzCOQGsiaWGOKv49
/4k6Ztwsl09C3RLKnUOeIcSZLZS0dZ7MO1lmwUtAF7grMvNgo7fDUQF2inskntDfuHN3D/X8fkqC
lcNmIFm5eVzpJLZkHxRPFrtjNemT8AD/TF4YY89hbE4yPDojdE128JjO4QV8OPQ60X127OobpP8H
bxGMJ/37pCIbMUyDn+Qu4eMDnvmMiS99IiLq2tXmvUrVvO14khIA5W86GRxqAo92PR6EOCSn4Vxx
NO1WZmRgEeh4R8fPL7nnOls695TaPQtilsRkHEbZDeZDuOHQIIWWSV/ta23idNV3jKpzJBSpfF89
5u6ldS2b4qlGw7hRigqWbATS+m7wvzS1661oVYfYbHjj+zkuU3ZxlHyTUdah33T74KJ4hByo+BLO
FFZPhTH5lTTo+Y0bIdpETpNDAZm4QlfXsNwYfSzEYNxd/KkOLqO+ClNu5UU+0L8S0ViQkULUAQIq
senwX6RxUDr2vUthw8DXgWJQtwX6igbGiaOTr6RWAZpmPkHcxPRFu1r+vD2/trj/yneYn0KdUQxG
9FMrddhjVmRqvCZsxQxjRQZTJ+XONHZzL3z3IaiWlvJN5dmLW9oREtpE+6TrBBEPrzPwxDy9Y0GU
19vUm+yfmufp5v+NtW3yUOv8mAELrj4L0Uz7xOvH7tOfa1PEr34cFDFh5DFR9Jh74mqDufqrGKgo
+0i1NnEicoyyJ4A/4/Ps9DRPNu2EiQ0K7mDjOBPfOK7fBoEQz69hW4M0/tzoVjygXoDbnVhVFRwM
jLv5uWFNPmyRZNwAW5j6q52SE8lhUz0HDv18Q2ZSkpn+Dokg/yeLy1xJywm9SJooZ9fx64u/G3r+
T6r2H46Lxul/lqrdETf7C+70j7//uz9SeH9zXKp1clhc8NT843+p1KK/8V9yYEY2Vygi51t493+q
1KT8m+P7hLbbN/ujI1Ay/ScW0YGzCCM1RN2Gju32b/83IrVfr8tAYLt0pO+idgtdVG/+zS31TzbF
4VawZYRsUIGxzI3Gwehd2Fj5IzNc9RIwuf8Lgdqv7j4aI9sR9k1ix0eQDLt+k2h5wBBKf2Klm5qK
tCMH1PYgrG9To5K/MHrhPuXN/0OBhx8K32nkORIYFmZC93erl+2igQ7Hm9YeWGnq7KoOFJX9QhKC
hf0f3tDEfiYL2Pk6mBmNXawAS2q7VBWtsvLx3JOrko10jsyLi/Soc/xPB0T58CvaHiLJU+XL7j6w
EsGdSbB4PCAQftEjRy/2byPHGPVXJe8ik5OxnVURUoXMoXbctVbttO/GUQ2UDKYr6YH0YZ/fQbDk
74+YZtB9E1Y6VHFdlsmIJiWEcjbUeKTuISnVw2PL1ELsRgvv+RVtF1naXT5cVL52wde6MK17DdeU
U41cjCvDKYBBTMtyki0cdMqeIIOAFR5qehdYR5EOo7fBmFK1DxVhitcWl5aMIGswhmEiDI5mif1E
4RJkGwm74M6rA9TY1iCrmXAFy8/wfRjAJcfbRf2epgRxfG6sjIQpNVt10V8Mm3Cg6LYvCceIiBp2
LiEnHXt6z7QhgyC3dNZbTYYUAQcEycXuKne49MHNHqq2LgvCnvOwzAus4l07f+qzYu6vJDs3zWuI
72GG8tQi7IhYu9qT/TGYTTkseASkGaptkCcgtEmBA0w07iPba9kU+MZqFO1DghFB7gdWurDTS3tg
zHguWF91wcM49v6tp7HqnjVGh+RUE2nELjm0gQW6CwnKLUGx62MwooAq45xoyaB+WHWAdycZGIIj
I4RfPeyWLhOQpFZrHr5WjdVCo4rGcFme+ADg3eOuGLTXbMvaHehJaH6AWW97EsrJUMEmvfTPgdRD
/VjnlvuQjJ7FdtPJJxhI7qre+hQlC9OEgdCRTrHuiPkdffSIuY48cFiKNYSfV2RErCC56+NUqgUx
GQg1YtLYXb/DPmCwMKKdmw6r3cn0o1ZsJ5GGKWEjgVmgF6YPjAaYeU0iqZuNxXfdMt4oAOf3AeQQ
YBARjZbfzCPbeysNuVkiLz8y51tJie9TVuJNDaMvKCcWAQBR+cIadi3y++x4c3eeh/oPKxe+srsK
/2BF3zVlpPJ19gLdwHbXzLwUchyGI4Gktz+tjGS5w10h7n2rtNkQmmz2vZ2LrxFFhF+WNgvxDtNj
Dqeq+2G3lVseId4t6WXwg5TYAyZS3waGIihKvNyccngw9rmzwMfdOCcgEdezgsg46t2gykGxXGDf
oakTDLr/ek9H6vn0H1M9HTwZBmk8JkgUDtD3sT6gLmnMRmZLdxTLwIh0IZgWxj6KEMYCgk3lRnfE
QN1G5YwB6kljAVMF+wN4tj6CuxG/06ajqbV30hrL6LGMumg4siSaX0uyjdJrwo0cHrxeaOclNRQ/
A6mYlVt8bAnB8ik4TGcyhp2N1xefTWMxRdl2yLnGKxLLpNjYCNzz40LqCcMjV7S8F6LC/a0s2EXd
NQCVspMlwoqpBtmmpDe4PjX+6qE59RE2YaUiqeJGOqpkbFp7fcmJokHo5XcWTUHY9JdyNaGBMTJ7
E9WJ9qZYcAzUcekgWnzhqkTpsmRe5n4AiQjHa0MIVwqHxzURj+jPIgih+hxUF7nFCutOuM5zQshw
COMjNEv7JWuAcQnm+k0acV3OBXfzkMZ1lzcKmKdjC1hj7biGev6e9gwne1xVLnOk4dvUewkCjC0V
rOXO343A0NF/+KMU+L+q6D8QyP9JUQRuLP9nZsTtr/8LGRGEfxMSKkQYUAD8XbOPZv1vN2JCEOIF
D6lL/qHZx9n6N+qmiDmJLZh3UUL/dz1kCYjyuMRtbNCeACQt/lcFkXOT5f+jaMDIRh4wMZdI9h0B
fOBGmv/niqgPq5zCeHA/4p1azhjmkNg1DP432GKiUzNAV8xksz4gSVw4P4GI8qiQp9Ig5uOJsL5X
S1G//tP39m9U/TcK9u9vyhO+D/8+kih0fqdJWEWKWGS2go+uKORpdBnMDVXRXtwVr8wUhVDdrLbZ
r6hHd1XOzYMmiJpkLOuHP38nv5ZUf3w7YSi8gF9I0sU4v9WLycoov4m085GZMjTaNBviknj245+/
ivhVyH97GcT7ggKO35P4Cu83NMNS+VYyiin5yIgRAx94m1thtjLnDXyoRDAMjT9eXEFaOJnf8w98
PlmcJGTPM7S62YBZbtVOrw+mZoPBJCM9hXOSHBt60wM5cAgS6slc/Moy+7KDgunY2fChHhHvb4a6
iHakPPS7FJvE4S8+2a/1798/WehwbAgGeRg1fiMDeMso6glkwEdO/UunrdhDLdQ6+V3feDi1mqOD
8tFfvLjDltBn+e3JFLvQf3PTH7NU7yAY7gUTKdEEZ1Qve3CUR0MK+ehxVCNyQH+y9a3rn7/tf/3Z
Hft24EgWIz69wm/vWiRpK+dxDD9mwmePdkMSsmAf/uLL+bevIrjJfS4wOpvfeoPaJK3PrCT8iMId
zjKwRZKMAvMXfYHzb34CQdskMahga/Pd314mxROJckhkbxPpUU94sn287R0j6G2ZVsOTGtze3suw
yD8uSF7bOBKzuiLyVFhcS7fpd5ATgfEmlbypW1bNXKf13aL4i/f5b74NLKHEQLieyxHn/3YPlJUi
5C2oUct0+CYjaxyxSwze31v2/5FP8u9uNa5DTDqhjY3K+/2OJmoRNdpoJR/DUDrHqc27Sy+wo9gN
uN3CweAAiH1g7dUNh7Ux4XYZe/ES9SWB5gKMJMrJW8mSIeZpm+95NkTH2TTrYzH6oH+zadwuGkps
BDBvr1eYewWhFKw66iZuy9FmgLYaxuai/QsExx9v/NcHObkCtMk3CApH/O/fH9HKAl4635+dVPNZ
LXwSXy3fOIbKA8NNXL5txU7CdCjh+lJdIVT3bKUqJFzQ+M7aTi1cFegB//xWup0fv7ytgLvf84UI
PYdnKO37L+eLZ1KQbAhO3lIByd3kTratLFteoOy0l0VJUJwiUtehHnT856/MGfmvr0zfHVAgyZvQ
5NdXHuWq/Twr0jfK5bsGdskLqqMfCoY4AHQ44H/+av/yCOdz+qSy+ByjHOj+b3cZBv0S2RF3GXJY
pJRtsMZ6ptJiezfEHVPXjch7+RcHx6/2N56uRB79f87OrMdtZLvjXyXIOwMuxQ1I8iCJUm/ubm+S
PS+EZ+zhvu/89PlVe4JYlCLGwcUd3MGdcYm1nDp1zn/RUEKxbSETiKW5cFCQcbiF62BGaZnPYVTa
gM4EKG6RF1+wB7e9SeQno0P9w+yHfuXEXgQWRieeUMyhukk5R07JL8WUWJvxq41K4lfQ09iz0j9C
tcixO0iGlcmVnMflWiKPpFs28lgUlqzFUJVwNTM1I/eogEaSbdfGOgS5NpDQduFdZQxP9uDYd9og
UVAzvjIdANR6RE6WEjbo7AonB2qqRqT/Qc95vlMq8ZXkCulKRUdbQqegPvFI3fNa+hsj4+gZdCcq
9XmCVYAFAaWI/PrRhLo2q5MK2jDmFT3pAl6NYj9GyLJ7k1OjT6wh2q7PwK7s7rWC2nZfZAqogyLK
vk0F1PJWlTrUmPki21sijVzHzVbj4b+ztUldOXlX5syGEekIg0xSx6X1fHkaG5ME0Kr2MTdrd6/3
yOhnmWxh0aB5mGn7ILuRJSuDXtmRNmU6h4POnUO97nzQ2Ax4S8McORpAVp9GIF87zc6Vu4xYihbM
ZCIPUUEpdEwbXsrQrRyIK1vSIdSQQjmcDfxPzodvTXUy2jRhn4QG2I1Mb1952r8HulqsZIZSMm65
JR1dJgjITfHXN7GiX3Y/hCT0YnAZP1rRnL86tMIpPkD0a2BabXjpDvvEpkcCO8yArY8ig9UO04og
2mWibBNUMfkgVbYt1TYXicqYNcOgUNs5UjESu7qVcuClhudxnY0b3zbqB32mIKdP0XQXjK0r/TCB
OKhV+Hw7/F0Jtiy6icEVR9HW3nymfpmNKOkFCu+ljSqIlh4EqSmNtKJ4jifzQzurmnd7uCt722Fj
Y5rALqPntUgW4mkQFDMN51hHo2w/5f4+xnL6iUKndUjBlT3Db/x+e8yLBIXPohRNRohrlo3kxPne
GtKBOhmiCcdGBVg5Rfk39H6clUvr8j1m6wh1cYmYrCnbanFqW7t3s6QdolOhlJRdZ4w+oCNMWNFa
FprydXNH6X2EIVpxn9VNdAg1XcHF1G2fs6oTCIMM5dpWv3iOySvU5IYU8rHKS/H8y1GpANODmOhR
RZTWs7Spf4r7AaJX4qd3NNXUQ2gYE1K5FU7hkTM8wJ0YDlUbTivLfmW/6wAuONwCujv17sUaFGBB
swAlhZONxwshO2zvXGCcL7xd/T9sUwfEOuKgXpjCvTPDLHnIexA2VR62h9ub4TKt0SG626i5IffI
f2Uc/GW/x6OBioZfRScT4xRQ3m2ifarA+cAFSEO6dDLhQ182C8JT63SFsXIhvqkCnqdVIIZRuyPh
E0wDRYCz8QVV8wD/wP7kJxXqTVR9vaEogi1yotWW7HS4GxS/PwFLRWc6mfND5bvVR0fLnROV5vGp
G9GepXlXviRCDz52k9pvnDatH5qZu7DPKbziXt1QrgyVDfxTe9PDrburUh0cS2Zqh9jtwO7RetzF
ad3TBoWQeHuKL0OKQBXXdMjVVXkkFp+oFbjgILaOdRuFvR3yWfoBBi+0v8rtwbzp48qcXp5vHtYk
qrSfbB7hF0/VOp2b0gYmbmaAhut8bg6GEoqVG+ryOUZLjJKCy/mWL0t7cZgsOKQp8IbiNFkTLsUV
IJqMDvJAC8ID/IPC2ExTSsVR4wX1LWrcUfN9iHT1L2yqonvUddN97jTRUTcNf+W3ydOz2FSQzhAw
ddlX1DUXWRZu0UjT6nly0qPA2OVBgfFtXRjv1VIpVyb78vwIGlaIEkpvRIEB4vn+rY0OL/BCz0/z
BG5hqIvyzw7WAQTqcjiEjRO91/S220fubK9F2MtoJmxZmDA4OPLaXHzl4KBON+sNmv+WrX+kPa5t
DHsEc99aE97lQ/FnDF0CdR+7+N5iprGDklqjNaBpv73B5WNN5/OJJRAg5Ib8JYZUsEAEoLn8BNYW
PWUssBEgKHZ2DqG1Uct8Zcrfkp/z5ZUvMep9upAFR3VxaQKJS2Pse/JThDPRqQUReWgyFdNCAwke
7Cj795WGLHif1RTf62Z47tTwtQdjcA9vZ75TfZOHDaRqLw8z5SEqRxKbeADpkkbBu8bR8RuyLPNg
gsXbxRnoGXfqxkfDKuv3ZTVEK59zmQIQxJk5U6Uw5zjLh3yA4Iav0c09NeOQfoK4Ve9VETjgj2os
WXRE3GYzdtYSrsusj6IBkr8YvFKEZdXO1ywrHCcK/TQ+cVcmr36q2Q8FGI1DbP6B/n2t5rWXKfH0
GM9ZD5Gd9tDtoHgZpEw0XClMcf/J+u9i8zatDsIyztIT12O7ox+HGH5Y9itzexkIGMXkVFKMQQF3
+XSeMpXuLBiwk1DpJVbh2D/Sj7QPurDqlSv96lAkrhCmddkuXwYCyQXHOD09pQU418b2q50RG/BC
MXa/PXVXUiuLpzlqkOALXJJ243zt3Ahgnjkl2WmAGrrHnD2AXFU1d/ZgDBsnUaxD13RfFBu+zNRO
7WuXgPoB0B96tSUiz83dYeUFfbmaFpAEggCoBHIrS0bJXyJABOqyFnHGL/Ib95BRwkN6H9bd7Q+/
PCkWG8VyUJAx+Xx9McVYSGgTCKLs1DuIp8I9tbYlpsQ0gMPszhUdbgsS0HZ70Ivb20GZxrZB+ING
oL65GBQRLhS8gGSfFNv40eFLvO+cWXgl6jJeUnfpytV1+RxjPAw3SZzBWWDMs5hKaDNOqybFfEJu
A5tDy+09kNKUwOmAPQRzoG2UuVW2oYEkZ97NAdUZkd3f/uaL5cQLjWjOybSoVlz8Bl3mpo4v9NNg
63jV2ng8AlizVg7nxdVJy0aX34k4BeASsUg9KQWh2KoY5anXCc0K3NMndZwGEGCi8xS7GzzfbPw7
PRo/3v688yUl06TrxNyqti3ryOpyihNNDHXnuM1nuA9P6K29bwbsBLJQO0Z59vftsRaX1c/BUDWS
DvcsKprf50djElObaWXQfc5ms043wH+hn0NkPaC8jqll4U7gjFtrB1fQ9hCjEC9B1uReAj/lvmh1
fw9KIId2AzoRe9hpq4V9cwDaj9WUEyW0FXIoQqHAHbWd8h0Pqfjg5JNzqEzsIaumGVduDnF+c/BB
2NWDeuK2oiTDXxfRB3GVTIFw2B2nUskeMgX9woDN8s5PYfs7FdgWd8IowlAq6uu4Vd0ZutHc9RH9
ERTd7GNr65GHwHzp5U6MyyDWAGTieXJU7RT/vWqon9nbzkM6mo7XNkPyUSGb9Zyqsnez8JGcsSPl
kYbG32PsjgdEV4wTPjnVlkJ5/JfjhhhSIOBZUPWykwcBGfTRCfDKmENT86JULffoWdg7RIPtlQ19
fmx+zgxAErm/ZEq81AxPWyA2lWN3x6GJQy+28HEoB4a6vaMWibcchpSPncvjGpQhELDzHYWoYua2
wlePU+9A/s4ndwNoX+zgFfVf5inpN9kcmfuqhjGPHgosJ8Q6DsoIKkrnMfLUZHW2rzsL33XDLld+
3eUcIF1IH5Z9wQGmgHb+4xzoDhMq0vw40JD08GFC0/1y167AiyPMHNCExu2bXhBJ8CIq53EIhqYz
1aMzBPiJEsx2ou/qTQdE84XmNd+q+aHjGUZbbpmX6g9VVxzEtgBjpSYueLPZWVu/dHCY7czkmZ7D
sDIT5xVEuUzU0mS9AfAoNW1rcU5EiFopwgzaMYlNpJSIEFslGiSuAblps8tHsDAwtDol+O40HJPb
u+Q8Hfk5OqkVXTJa4bIRdb4OpV+ESoEc0hE8W/zQ2Qh9RwEFS3Sd2pXFuFwL2b+nbEdUVdH1W8Rx
vy3nGiVa48jLItuLDtV5klqUeEtQLtihzisTKwEFvzzv3r6N9zQpncFfqeYsBjRoAQNMYUA0O8VX
7FGNe7U2yhdXw3TIpKSwiydIcTT5jXtFmQViMJm/n7skeU0SBGlvz/S1z6fAALFLkGJyY57PdKgm
SsTkGMdoAGxHNdwElCnMjYEe1i7vEJ++Pd6VlWXHUwtHK5D/uPIE/pJrQUurg6SyjSMB3n8kS2QP
ofAMXlvN1mb6/Ir+OdP09KlN0noit1scMyyEHKBN7OGuKeyXmSrxrh+U99YQWGDiB/s5VEv1pNqx
vYctrN2Blta3PFknqjb1J71gFeI/Dcxcnd5TADBucflcu5Cu/kbOmKYZAEAAopzPh5VmYTn7QjsO
vS4+CCMf3w1NgSZZ2QV7h8bvPovhSRbwnl9vr4Sc6f95h/4zO66l2dKQgKbOYiUU3k+ILbsasU7X
90OiD3v8h+r73x4FvIFKVojIJVUGuR9+WW8wiiKZwQ4enRaGfOxQTW3CNFlZ6ivfwvaVyA2ayiCY
F2fKHsMYOBjOmw2FS08U+ada9GtF4StbV5C9OxRlKIVREjv/FE2pC0xHcXLTrNC6DyCD3ImuyB+R
jFPf//6sOQLEjYVAA7n7Ym2mBJCQMTNUm4e+V0reZW5k3cqNf2XvUcBlXdh9dC6XbQseYqHV1aM4
RiQ6B2C70EeK2Hw/4Pj6OBXl+FSotK2N2lVX1gtU+eXus4Cfk55TXQTmsdj3cYESXA8y/Kh1oxt6
EA0n34uzFkcgLJfQY+ZSAemrlfFjFPXx57pVnA+UsaoH+BXOX+TF1bsytdyTFgZ1vp17DWpH3ijv
A8MsX9oS+1Eprr5vBZojtNpB4m5zDEr+zKYwNreqqSbfZnJOzbOmKHO2iL1RJaB1Wz65sx7sgWnH
XAKDlpSbuHTqb5qJTM1GiUznMe8d03NsuMicMh6nU4cHIGTbcsSiCoLDXz6E3D9BEcIpamYD7YvA
bCfjCfELHeYldc1daoIm9jS7sarHGhu7dBs5tfpNGL39XRFtieAvYouogGbQqRJ8d+EYhknzEc5h
9NEQXSlo6BX+q29A7iySAi6aASnwHj11+y/8QejGRCX8fRLGITrEcBwVxBAaDA8Sv0BI0kwGbGnd
qJ+3Vq61T0nllyi2UDmv0ZPL7a8Am21j09W6A9E00kACTQa5sp/24HVRGTeaXVUY6XNFJnYo64EU
pmrE3KK6btanFqsCY4Muo4kSWCVtfuF4599mNEAOLb2y4D4fdObPN9CV6VHqlnzDjODb4Ahb0c+L
YEF2OWaVGXhqpCPi2KCsVdTckHOoRnf4GPofIRuCn7WSvD8GvWL97XaIhEZGXLzId8o9UVXL7vsg
r78bIKfRAs9K3CRRLtKRAbL87rOexlCMeJy0n0uUQ5NDq7XdF2fE/xx+qAmfxajt70mYzk/AuSta
zqUNsB8D+R7eaJsnpO0RHLpKq3B87XAjxp9b+PO96OdSEkRRrauz9mBPo9DvprhB4EYgrZNtsrGe
vvSVgkaXmgXaQxoYyMqMhdmCUIgDgEgpNktfdfYjj2WtdREi1EyY5oo0asiAxfyNDg3VNQ3FC/z5
1Nk4OWWdAFGdZ3dTx5F4Ql5ETbBHjm3UoazRedFbae+KoNQX+MpGiwR/b0msbwz71GkaXmzzXPx9
O5KdVz3ebhluenABtNJU2UU4D5rK3KO0b0tMHXfLZzRawLq51ahg+Mfm3ySAvKTOUrS/PezCiujn
uPSENUofmH2R4Z2Pm9oN+GPf9I+WM5jvqsivTvgG6MmmN+u/q9rEkxMDci+gq7crhw4b6VT4SHTp
4r1jRrmnOyWIhIq3H0fSeUgKI1q5GZczQ2ORKI5DGIBUycRZXCdd7aNSiIjbEZOS6DkJkJFx+tjG
Zb4Jtm4C3Jh0ZK36fG1QkwuZGgJVRWp959Oikpc5apf1ZLt2vI11G/WyACNVNfQmd2/3+ffb67AM
8/IjqRHSsJSLYC5xR32pd+gWVf3Rn0FyO7zsR5TiAEFp9R24oJULTV++7hlOPtxkY5IiKGXG88+r
RG5NRm/2x2Huhz2QcSgsQFthkkf9XczNsG2QgPEMN6p3bYbQW8gbb+vXeMvGZVztWvrYWxvKjMcP
r7ycvuNWKbLYC6O4eef69rSbO9wKbk/SlUUBwSCzl7cO2xLDINKmcUMMBY4JruV7vBKcVy3UNQ57
rt3pVed74WCsAf2urAxMUsOmBktPGVT0+VRRfhlS3I2GowsZ/W5yFOUOxVLk8upqQEGmz1YS/yvj
SUChw+UDFAbN4PPx+iRtGyNsxiOeoB+iWK9oiAYmJqbuQyCmemU0+et/TW7ZCHAf4XuBfyFhMxep
f4afy0CZajw2tdJ5YRgGW8ut114YV76J76GYRPZOFfCt2PRLcttDZx+SsRqPeVth6GxO2UM7WB+4
DtpHnuhrh/fqcDZrBVFIA+O22N2ka6odRPp4nGMIq4BOkDKRKhuTUn6n8FSsnKYrc0iRDHANWRrV
vyWUEc+NYfARYD4Ojgj34JWLfYHow+fbm//KR3E72AjxUQ2R3fTzfYFuj+PnmTkd1db8Zqbdq6v3
P4Jp/GGPfe7dHmuBznQkQAecr0E4osXsXmB9g9CxxxIAyTGzJ8Q/UaveIII2e33ciMNkl+HdQMa1
UZw+uu/7CK2r3EBOLMwRp0rxbSxRpdnl5Ai3f9fyZSF5mkQrSok2aTgw4fM5cCN8dPNJ645K0Pf7
0sG8uFVwCVYLrvzbQ12UH+RYcIIlaFFVaUMuziENOjOKfKc7dqTgG3Dbyqcq9OOnAWEjz4CNtq2N
ETio28M4c7XpYRRNefDnMr1vycQP/5+fQ1ygZE9TiIbo+adj5w5aUYQ99QClup91rl7QGsNzFqKL
Ps3Unhoc3sHhA9vT/VHscPapdp2WN3dRlw8r+Cn9cs8zO6ZpyB0vk4fF7EDZygK7VSgPA7Z+VHHE
2pkjqawLJgFLOITqRIg2LuLfDsTyqH8eI989VA6qNv4E678ua8+e2+zg0s7dOkqivzQzilpmaSrP
XZOnD3OqZ/tUp54GCnDcdSHai21aDCtoIflDzwMg5o/UFYy374E5cT6vHR6APVJc/RGhJ0T+EF/D
85snVhi2Ks4orr9FSrx+FLE43l7RNy7tcmQ4GjJOcbdQDzwfWe2Nmhu66I+EDpyMlWn+BEKV9Hi0
1Y9Gj8JEUwtzP5jVdGj0MTlMmfs1in39fTeX5akwY9tTSAm3IlAjDINNZeMmGuZLA41vx1AUiAlo
vCumQJSzDsXeqnoMli0TsW43LD47Ke5SGYeN9lMkdRnr7lEDfgi8IESiEgn9bVtP6aui682haqZp
Ja+73EICdJZOd59GmIEX+fn3J2ELdnaIpqPpTPF+NoqBh2dkrqzvZcgQBAwKpJK1QI61GGWC1z+g
kjgfA2iFKLH19gYkUn5ftYOyEjKufJAue9w6/TyZwi+ik4rdQ2xim3nsAHUemrmvoBln/u72vrn2
QSbZsERuE55NeU/8cpcGtGh5iSfaEfSLszHhQUGgdl+R4uy82yNd3jiApYHi2hYLRRttccYTAw6x
6lRU33vtTk20amtp2ftyMh8sin8rk3d5Dml0a6DDwGRS4LsI7VR2NeyejCOsUHujBDizoRxZv1M1
6ns+etx3U6EWp1Sd12osVz4TbB6AarCStNmXEzordccbPjSO7hDYn5pAfNNCVf2uRG63c2171ReU
9Tk/9nwotziuoGAzeXOdr1+D72VbBpNxVDNV26l1ZB/wXEQORLG6z7cXkB1xORhpF6w7wa6gSrZY
Qs0ag3qKffsYOjBqqzJ3vKhug6e2oFgFOUTYn8a4xUdDJIrzERMlFSCV1cLAnAfUSl3dB2BeTCSh
XSuk6mAAjov6gJOqW3cs8pB3vRp/pVwbfK5t2Bro6mr49RqC9+s2RuaW2niG/mdVYwiygS4bIlAY
FYNFlSIfYk8opBVcogJFFafukKJCj+wDWEjuLr3ENYtO4xGRADCLCGdT7SVVBZ+u3JWNXXyw/Qz/
Uj0KpX9K1X8oh7SwtgEUY2ujU5dqdtYc6l+sQjNGUEGT9iUU1YfBHJMajn0b47qQKenXWCRxd3Dg
HbTY4JhmisPfBKC+jPhtwdgo95hIG/UmTNtoZ5c2z+FObd+bMbh8ai5Tr98JrrBPuKeb3+lJK6/D
mCEb6Nil/3maEijiCSxt1GxAbz2oVUE6FYY9Yn5g/e2NWdcA9GuQ/i76h22pceWkLRYVhVvSZYhM
JLmRksXUI7GG8f2EZaS5NeeolDWcIHmE/YyfZVIkX7VuUv4kOlCAgxNWEk9T605LZuK+jjFoszGx
sEMlRo+zP0ALUYuRdU8TC9VZ+ZqDB/1UVwLJbKldkG9wyEHGHWGv5jPlW9RuNIBUH1V1DB5bJUgP
9RS0HxvVmf/QbGWoDw2uoiWTJGqKbmKYrYMD7jPepqBTRs9q0JX4nM9R5b/4btCjPFdG4QuoC8w/
b+/7K7Hkp4CFC/aJfsEiV9KoPZfQaeYjQg3bFmL5XZ4kzr4NkWqdOGeIbKXazlbjlSTt8gIwqd5L
iC2UJpWX/PnRrhDZTcdQcY/VCPh0UhOLHHGVKHEZryQBlsKr7IiCc1uc6VLMyGsVrXIkPWsfEK1s
DvqAOpNjVqGXmWItE768cBiP/BfOp3zAicWFMxR+aEdOrxxLBxCzX+BT2zfGcwPjcH973a7k3AxF
uwv2kyuvgsVQmg9TdKxt5Rg1dvgYutrsaVQ0d6rd0tqpDGWHWkPwIW6j9qUVbf53gD/czjUHYxdD
aF/jqJ1DL+UrSP4cqQDD5SC5iOfrSaevI03QlWM9W9OuDavotan96QGCgC1Vu6s9Rz9EfwnRrtoq
KXKyu1GqjNZqAtc2FihQbmFemfRtFkmMlmM5gphAcBoURcr2zxQq/c5fOTZXFvrtasKPjboQNefz
z6VKXUcIs1pHLDEh+2COhvCZrh+ssh3vbq/0lQ9CpFGo0MGgYVyw/3zTmhQkoNxjnHbiXg9QmihD
EOi3R1mgrN4W0JJlFBSeVLqbks3+a66UYVns9An0HqEjwKZ2KLCMKG7tCcGTh6sD+v95qHtzgBRh
U2CFZCGEt9I+XJAA3n4EWBoTzTGyXfpii2gUV3WCxmMdnvywB9jfYF/zxCsHJZAsEpgd8TLhmkSz
A8kTtys/z7BqS7Q2MXbWXQW+yO1JkUHoPP+QrBc4KFD2dUm0Op+TKkH20Q8LGI52PevoGbtBtdfn
0izQxkVtwSvTrlUfmipAGvN3h6ZJx13uUErk5bPkyQe6M445cfOoaEjCR/Ss8DaZ3S0apl+TxviB
Ko7i3R5SVkXOvxbpAVcKBkCn4CpYPO9ipVOtWVLV8cg2fqCxwxVfZ011DDFKA8HgV71BC8Fti62F
UnSyxbUKa87bP+Jyt8NlBskIDhY4I/DJ8ym3is6NIkBex1gV4Q41zOZBKFARbo9ypWhzPsyiQjRb
AE/ijGEqt6RTZSFeaRM6Hu1K115tJUtfktGpP2cpqFi9bxGBB++wSZMofC5rCxZgN1UvmN86K0+w
BZJVngAiKVcjTWed+2q5CMhvanMXqcpRQZl3zz+WvhMq3ZcsDMun1MKBI4GftIsiPN3zoEMOSJnH
PxS9GiEmxzEi80Ow8vi8NlmUvWWcA/Op0hM/X5O6cv056EfJdzGGQwI/xfNlnqsgELFtJoTpk1zr
D60z/ABP7L6UAklw8kRi/iiMrXCadNO6zvDbgZH321sXiDvXJXid/6zCDxBYAvEBc9QYNpRLs10J
L2/lVLzV9xfHgpejTFZ4GAAyWQSBEAa/NUYlpALUnz4p1az8rUd6OWHJp6UqiHkt3qLnx33b4RO7
if28OxgqgtMbZIVjFI9E4766tHvfK6BF7F1TRuZGi5Ef8lp/tFeqTdd+LqoDTAxkF6rV5iKOo/Ft
I77qxCdjSpzneaY9p0xJ8Ex0R1YBG7FHw1aaD03oRw/mRMIQTn32gJR4goyvaPZFhQOKakFoNrs6
3rpzhEU7kvP1ykG/tquoOSMBQjdNRUtrMa94iEV9qI/OsZzmGgvPzKIeqlfPAn79n8Ho99/DsRZf
iyBtd43WkrubzQgKFOqjFM6AuWsW1HGoF60B1y+zRgIuQCraVpS7kJY731hijjtFoJEC9TJR6J3M
XwHS4KMiFH9bYkazso8vALHgZTQSubdqrSVYvfPxIsWoQreb/WOpOvhq6TUO3KIZtjArLK/q2mwb
F5m/qcNpPjSBmR261A9ewA4MUJgt52Dgb4cAVq1s1B7aIEYd4UNGReJD1enTJqV0+7mvnPZguoMK
KkLlT8bXw3PtTsprZunxdnC9DOG0y9CHQiDPAIixrL6XPa4l6KkkpwQAxd1gh86DVhTfbg8i5+T8
VEqwF/mmDRIdeOlizoTwtVEZ1OQUjjrWxkFm7qh9drtac6a1VPvyYpRah5YkUBEIAOKer48eR3jI
BX5yKrXQ2lSdqiO7n+P7lhWtp3I+7hTyqqeirOudYozqA04oPWXFTsMPD/peMONcAvdS85zManY2
FoxeY7j+waRF9jFQ51VS/ZUdTM0fiBq2iogILFVOKEenAfq58YnU0QL07EfplwxDVB0V6R4bAyAn
1Qv4ivJkdlzHGxW9vPu+bkZAMmLqoPuIcl+ORfg04If9yUR4F49LM84+EEtGqqDmnBx7rDzeD1mZ
YNxJLNrME4ULL9fL8ANMCxUuf4Jb+0bv8DmMXb/KtlqBHBZ8qyb6Ro0T484IcaxT0lJ415hja+dm
0bi1+SMenCRHrJ2OQfaxFk6FgnQ7ocxqtWOXUjnXIVJxgDV8oMa+fclRu/2KLFsO3CZt+zVK27Xp
JA3jDgA4KpPx8w3QmKaScjXGJzPXwr1rYpBWUpn6c0iK0GPs2Lu9ua+NBzoejSiqLxJafj4eKoz0
xIQSQwWyrJ1RldHOQSppKwQeNfo0jiuP8SvJP21N2QSEZkEEWiLYC+zA51KLW6Q8Gp3izeS4p7Cz
p0/90ONZYNP0fwfDHyZwlqZIjscqcnZwSTGTWMl7tcvD5lLgRuWE1j5dE3dxsPkTpQei0p8ortT3
+AmjNe4M7r5EVc+CTvRADmK+wh9QN4UT/FUhLvgUuWDY1a6u72fNDDx14qi5I/bwkVY0B0qjsRcP
8x+8fLIVOaGLMATIkSsCRALvMwy35Ur+UmF2AJej/tkiioBlqh1R4sKYacj+yYp/S3jtpfyRf2zr
Hz/ad9/Kf5f/6l9FCUUPTZv/PP/b5uffBz+K3bf229nfeDnv/el996OePvxoqHb957//FNiR/+T/
9f/8lx9vf8qnqfzxH//6Fw709DY+/KAUeWZvjiXVL7te/vn//HvP3zL+vXffvn8LvjV/fat/VVZ7
+5d+SquZ6r8BKqFpBjCSOEY689/6agJJWaIasExNl+wy+Vb9R21W0bR/45+Fty1Pj1TcIiv8R29W
Qb8WD1Ngu9TngatJavV/f/7rz7uFmftf9YYW1xxPMpy95U+g7s+rfPlScUqgwFhmJlvpO34/O8gN
CoBPu18m5Z9R/4W67iuGfm3zH/+6eIJq/Pl8jMQa01yW37zYYIJbdmx4ffdm9Riq1ee+60+dOXqF
m5abWqALenvA5WcxFKGAIjJzC1DfXuzo0cgmH7AYtRnUn1+Qe/QPrj2sHfOLUaA5cS+BGJKFMgpm
558VJyjvT/FUS1nQZjepjX4QjSFW6gnyBfBLkgAA9a1laPCKR9aBdGQxipJgTFLnDWyaUWznGrHy
LNgnInqijUA1P/4LO+I1mMgieDMoKChqBewNhHx5mpwPOs1B0A6N0mwFIrI7DSzj3i4nxTPpiwN+
XeWXLEIQ41H1IBeC9gIuRV8WbuxpUn3HqjBgN+wvtg+wm+G4K4KkXdmLl4sGi4XHKQ1YWZZYXoM+
DUI9jscW5d1wfJhAYVMqx530NzcgeQu9R/5KIdGABHI+f30yxBZS5u02rMIqeYhx4lHYjFUzrgx0
cbR0w9Q5w4ChYcyAmjsfKJZwBFzu2m2aooSLu1OCX1Rhbh0qO/sSw9+/m7bNVpL9K6vFi0SnfwaV
UIWvcT6oioPBXHTo4bYoOXmWQDW5FkLZ5xUdnN+bSIA2HDD401RzuN6Xu5/L3uqGyjC28RDEB9ws
jHsU8tfqrYvtLp/EdMyoTxIBVfVCBhAjCTVw9TnZAnVJ7pIAgzY9fcpOma9pK6HpylB0V2F5IOJg
USdcxEJzVgGtj5jgqt30aISuyXq59kOK4v19BaJ2ZamuDffWd6Qkyu5YHuSqGUg8EdXDUtrCrgqn
YszYSYfSxz7tFfwsRbpKZVkcMWaTZjUbQ5YbKcQtGwhGbsUNytB4iw6Wcl8K92MCbfG3P4zyGpse
tQpDJsmL4BtqQQVkEdgy/OwG0kEm7skUACTieu+BTKlXDtq1j5KBCXQ3qhBczed7Xjgy3MOd33Lc
o31nl6mXusEav+tyubiJ5SCqS/GQXOx8lNxI8aHRnBhDySIFZKXQmsTmfVu0WbNVUXHxfut4yaXi
BmMrSjEfmXCcj2cLHEI4zPhF+eR7BM0EqzUMb353FJZIkucRS+VWXvbJ3AlpP3OSppllZO3aHnh2
AvVof3uURVTiW9hrpBoSBEjD3V58S2u5TUQui710jR+Ozv/0GrwqNq1h+CsfdG0oEnudQjN9EyjH
59PW6lpgz4Odbsc5tbZhJ8aPjeYONFqn+PdqBG9fxcyBzOM0Xb7bu7nv0nJ2061vBZ/Kzh8f+whN
uHIa1uAflztc0mpAeHCbsPeWWZqvam3UBSEWb2ZAIa23qKyMUWH/Pz6IqC6V8kwJOCQj/vW1ERqF
PeABl22tWGnezYo6a89giv3gGeP1co3WzB/2S/L0NntSoxc4i6RALRuMQ5xXTm0n2VZNG5SD06h/
pxaBc397512ZOVnzplwJwAM86OLUZoo6mBNHFOFNYG5xM38VU2qvbO+rgwCdIn9mp9O4O5+3qNfi
0NcYBAxY6qGlDaUcdO3vvQXlhIG4/p9RFqujl0ECWx4ULSY/4Z1TYuk8t1Xnpfpgf7w9a5eHCNy7
VN7E+UFSERfwKXNQcNPsDWzpBq7eDVdhskswBDqlTqesrNCVsWhJAH6nNMBzy1iskJsk0PiEmtA0
j8Uj9df8qcUh4huviDVg0+U6CSk6CY6W5ISxFjM4+BhXAl2is0Rc9UxpqJ3o2pqe5+VFQYkViI8U
EeQNZyx2Qx5jYOrAhIeGXQb9O70rii9pkGDP1TuBUW4TXUmdlR14OaasrPBWBFsH93nJUB94VgE8
CKDy0Hjb4DJOpTABiJo2eEgIAy3+2xtkWUZhMwIUdDSqlqBSeIksdkjB6uAeDXco6Fy/2dpG6eLM
4ZZNQCtmoq04WC6KC8RDLGH7tpm8KS7Vr3pTNl9anKiggtPC0HHh0n0EDt2wewEiCY5Zs6h4kHhR
J9oXzqxrm6B2wy+3f/7lnoPYQ54sX70Agpd6RmhnBgH2r+l2mDM4ZOncN3CWqtn/U0mxhvrtK4nD
xPOaHhfxjjk7Dw/4x8KyK0n0hthup32WmPrnWlQIStQQAsKV0a5sBdTPKcvi6AI9epk36D5i813G
BSiMBGtsEVo4xvdpEvCAMwsftehxLZTLO/U8lEOHZDAa6yjxEAbPP1ANgHYpiZVuG1fdR531Y5ox
1UrUcBdV2MYJMazEp2vfyPGViFWHfGzZQcGQtQF6zX0YDSMic4FxwjjmXZVCmEwQe13Z7Fd2C5P5
xjOCdU84PP88xKtpadUCQyyeKfAp26b8pExVch+LyFhp0F4bS96HsHQkVHY5llOaOI2+kQ8dulGh
VSiPWR/EmKLBYbx9CK6sGjIO8hEMgJ9sfRF4cxgCloPxCsJBgB6qKrE/69jLeAXwNo/XY+ylAP1W
LrHLlQMCIMn58gDKs3c+l4WD0nSEBdd2oLf6DrcT3zPVQbt3oxgLSvrR+9/9SKmrQ9Yu38SgHRZx
StHxXQ4dcrRuGIcDLpH4anYR/qdpOKgPMXB2QNWVubs96uUqSvEZKsw0dPgfS33jRkyisDtGrQfM
STF8FVvAHhnwO2Qybg/lXJw94hdqYqBm4bxftI/pANtpn5f08PS8Q2V9EtkrogBqjhnDnB/TOUk/
AmWfaYbQeFnj21zuISoN7FeVj5UFokW2Db/EEFGZ5Fu7rtt3RZrRDBKSHuDOQ/yM4XP8yTczmIu3
P/riIkfHiJ4utBMCHeW3xaomfTVNeRFz3bmZez86QfrkGqGzMrXXRiGGyg4yIOgLPgIS7PqkooO5
1TNMBPG1RMQucLqVHXqxV6QIJ7hgZhALLi7T8xPRtmP9X+ydx5LcSLZt/+XN0Q9aTIEQGSkiNZnk
BMbMYkErdwgHvv4usLqtmcE0hvHOntmrtq7uQRURABwuztl77dFw2DwaYga6w44sNAiPJE9rWv43
l6KcsgrXECKfLkTEZ4u+cki3M6vJvTBpdm1sfa62eq6da/l88OzYYSGJZC5jevmROPZT46IyMt/D
9kXwfKt5YaUz22xiXON/WE6misfTw5K6Dn/KXaf7kMmUQ17VBNyT/N4moR6n5VfX14Y/9Dv++zpo
5BBv02w9Pa0kmhIEjTlVFHRmBmTRj0dknm0gogLxwkE1mil3vTmfaw1++BxXbjnGQCB3p+SVwsqd
3K3JYBNO0F2KWMu/OYVlnnOhfnwZ5ECc+lCFnXbFEoE9z3OnKuIEMjhUeDPycDXqYfvff7inCrwf
zxFmDR8TvsqVJvR+tBde0ZBoy/uyRZj489ZNk6cyFU1YOeWh0a2LNqN6g9MesJU/7AEWmGc+go9u
9adf4J3MHUGppDfgnoimQXNpow9u/RkZp/Pw+zs9d5mThc6VmZolH1c0WkrdVIH/bFXNeKbS9vFF
1unjHxeK+/5pmuNISFq87rXmpBA7X0/aSKu0QD/z2tY56N0Gj6+M6gPWHfIJ6N+e3EwtsrEYOrOK
nLxzw8lWxoO0zYmyFDs+mpJeF18bSM7/fAJe+3Krq43dHsXm97c3D04T6A2XtZesHojSypfPJTKo
+9+/qo9mYACJnIyo0uPnNN9fxh1njZIl+7sYd1jYNrO9m1E5s3GdrHj+43viY8bLTi4luyBYoO8v
ZmaDPU4AVSOtnciLbdKW5JpMNH/+RXMdNpErlpgC+i9HeDw8g90wYVmLX+ShHO1k7yiRndnP/frs
OLoTOIUsm2FIs+397XiNslviOaDPSeLf80XOmzElask3murMor8O5veDkC2VyeijebjSX06eXDkr
gBmcJaN0Ai5Fzn23b0Gf3aau0Vwg55BnClSnqgWcrRzfV4k3O7i1xncyVxF57WBRGFSU59hub9uS
0OBvJUdjwdkKaMp96rT659rrg2ZbtF5pfvLyefAO7Bm09vEPxyhiMfbp9DKpldAHOXnOojbztG1G
FRVep+0yyFN7+GrNfWp553aUDJOTJ736bNE+MUcjR6GmdXKxmOS3uI8zLyqbWmOmnGsN2aU327Z8
qa1Wz8sNsJRucNHbazbeGU6+y3IrxhQVmM3SgdGEOuxTV6gi+5bPUqAohXApQcs0zrGkRPzg0FR0
LgulKxmKdjLUdhae9WLnRe9eqa4i0roTlqsiU6guedZYn360R7KppwAKBpskerO3xz4J4Y+hFwsr
t8YZhBfKHKZjRqKzeIgDhcQ36vHzxJ8qvQwuSKa3obMkeZHFr3ZQEn28ZZXypzbUF7wVaWg2s5Xn
YWZ4rfUam3PlzdFMEGR9P6eFBvWwSTSjlKHhi4oSXCA8WV01RcIgGMiqzkU4QUaxbuBCxhrYO1em
w7aziGW8rsYiTsptgKufuHQgdcRtRX6+DPlfytFidQm/voyjvLZm9Wb5CSg3IIrdRCxlrcaMUgj+
+WxT60uF/pKUebvDkzTH7oM3NkFwELGonbtmmIgn6WbXkoeeF2xG/dwEQINaGx8MMsMVgD/Bp+n2
aLHc4Fgs5RxEkxxVew0Uvptvp0WU2rMGWkRexWMvxid/biwHcouhX45JSgKXppal/t6Z8fw9bwbN
vAZJV5DDHOuzfckEV+o3LhpdcTBFPQ2HJGlisZVTULsvuZtidGIadP3IS+LkLxJTTJ/w2aSwdbhH
dp1cWZNKMnKxvRqsumansRkmTMokjyBSmt/q2aKdH1ogB/OvfG1FvIHtV8ePcVz67qXhtL63A12j
zC+VMrJ8a9W1cL8pkeplHY5tVkE4mnsTqXFRS78Ki1Qo/QEtDFYOWxPSva0Ls5u21dLp3mU31cHf
Anf+d9GUcgphg1fJhQXlumRDuMIyscrFhKMRQHUbWBT/QkhGmXqyQKbgIZM2IY7mDMflO1gX/YsF
VQK5N4HWRriYbc9C0GV1txNFPV3rs0u4CvU8ffkstLHrQ09kA/GTMY6QyKjYvISGKLIXU8CNDQ2i
dO0QnTJAmIEq40DoeIKXobRrnbG9FB4aXF1ZbwahLTWqtkUjDJ7+GIq7QOU+47DJb2WfG2+6KYsM
btu8WPup0NRTENe+ODj6MMltCnhFYYqTjR0VpFK6m6psO2dXt7r5PSFrNCf13fTIROUg7oTSAAa1
i6ei/+LllWXfJIgR62heXDfFThq7flgn2txsRdEYT+2En37T2E0wXXqtw5lLpEVbXPrxrM87e6qT
t6nhmLI1K9Oqo9pw+6/egsX3OWMzPEQCqgUnXgyrYkcFuHskx1yfb7wiMXt0rqlKKb4uPQGvYoRO
fWwbPZY7EpYdBKyVn+obmD9VfJO2sY8rktw8eZl3Q2LjkMwtzODakn5e8EnyMvI8n8Mqq2mt571h
PzPxp5/bQMUPzN0mgeTSdfNnrW5rphs8u8vFxJz5t9Dt/osDIl1dUTTIv1DizKqrWZ8Ggu5l56oN
e/BY2+hDUX3Xzdh4Tkc61SEtrJ4Y4sQctT1VdMLrpzX+7SuMzUy/V01lyM9VO+sPutD6W2MxIFdN
WmAvV8xD9e0I1KM8aFUbNBdOLIolohbUPbY9dJOIjCH/73GOg+aAL3Do9kE+mNl1mxr6Fy3VnWTf
znmp7REFJd+tyTDacPBlMB0q0u2HDRimVkODStjEzsi6PL9O6ikwLu1Jdz5D/gCWpBGU+pLrHNhJ
LPBTreNjV352OSe6f2XMUCOv2yGt643ED6mROgxUKiJ8Gp4t0cepOxFvIK27KtZSY1N0shpDvVhs
f1v50zS8xvTzOyLAGq8PrSEdrS1ziTcRYFPNKpJavtyXUICnr0KXOpz1OCmeUTsVxlUpNde+mO2U
Kb9LHMgHhDX2ZmQMhVbsmUtGc1f5EqImqceLa2wSLSODSFoEJb6Uhipe27EzP7sl3OadbWgVOgir
NJgbMtYAsVXDNHbUY6ykeyCMXlZPZYHR93NStFmy90o+V9hZHEXCqrHMB8tcdLCZJGzkV0Yc4CTn
VIQHQydBOd94HRjsjfCLId7Uosnr26QesQy4dWmZ+yIo/eXaS1CMPad9S413altWySIdS7Jj6RP6
DMRc9DD4xZSG/Zhr+l7MjPIvWjmkbgQ7Z8AHk6jpYC+8vG2Al1jiwhBFHAZBMxcXdaUAbQna/TNn
prH6NqWe970DnSPeVDEZaJ9GtATbTGsKAyOABv6taCvX+cS0UaKpH+JSD+6ZraS8aCorUZct3yiI
tLnPCdcdVK/DEUtKEX82O7fLHjWSkQwGu4/hL9OxyxDiUSTjAzTpNn2s2ri3D0ZjtAzpyh/sChSV
V1dPvr6goYfY6A+MkiXPmhuRTlNxKVsRlBdJYgdo6hYfskSYcZ4Rn2utz/siCvqlCsawWCxj/NoH
tPW/OX0ik4dsbCv5ZkFA5RPK4tQ5dlXif7fB97PY60HvXGI16LKQGPJ5OczuqGXbuGFa3oNpK4jZ
VK7PE47qRmXdJ3ZGHcOYMOORQEq3NOwnu5h141ZU1BI/u0Mhk0fFkx728wiI7lbYS2fs6C+m4z7H
ro7T2xrKzxMS1/lhHq16jSMmOfyVdmu/crhmezjgoOr0gw7CbMJIBY6WqpJnXToym+VLSyoxPmQj
r1bztb9c5YjE/YvayymeKyOouyiXowFppij18ULgrSSNy8cmditnMsiiqZ1455GE9cw6kpLuo30l
Ekyb9kbaJdNO07nCtW1iYtxxriyNGyKM6zX3VVVI3Ec9NyGFZiBIqmQx1V0iwY58IvNLO3ZiaLzr
kX5u/9YG+jgd7WRuqLZ48MXkY2oiIAkBCZn9rkcHjp2K5GV/r/d28E3rdV1+8uJpqpHHtYFZhmrQ
BmfL8kRFVNNybG1REbszQOJ+Sn39G/7/SXvpmgSnqDFX8/OPffsfKWtvsjfRyObv/r2M9ocW9L8a
2//n9LerGPn//kfQ+ov+dj9k9fdvWphJ+W14J8Fd/73/pBtbBBnzn7VGbv6Q4f5Hg4vt8F+rIYIz
MhIB6kVrU+nfIlwyjqn9YoJGD2GAsVpx8v/W4Br6v6iCE0TDSoiG1/kTAe77osda6cCp6nN4ximH
zeUHd+enEqbq4hmDSX4LNdUlKVb2lhZCt9P3bBHMbUsAw7NeCiwCPz2mu38OtD8rck+Onf9clzIb
qhxOQOt57/2RuqrHpmOHepsmW9tobkZHhmnV16GYrt2s+m6X5lZiuAgDqzjTFj2pzv24NCcltPFr
vA6Wt5NLz7HXlVMnbsfMElcQG4kQy4N62XlZz47GNeXIltuULN8Gyi6ImgIrr+tOU8S/AIH0zJNY
Cy//PfH/+DkUngJ+EUygVQ71/klMhkxce05vszpJTVDqrlluZGnraTgRy0C5gflBku+7lKTlNYIt
dV51MemLJGm2Uenh+WB8sleOfv/DPhgZSH85hv+wcQWnkoU6IPFDLcExzQcWfJtuv9jYo6ieZ+a3
eQuBrO2uErNrzrHe3x/M/3kgqFiwjFGPwMKyNoN+GpL4eewKv/CtziB4bZyheVVN4G5iU2WXpVEZ
n8fK8e60oGs+6W6enLnt9e2fvo6Vw4imgR4eguf3V6/ouiJUDI45DupPmav6V0pPKTTOs+HP7+ua
/75PGHjkyKzMs9MetpWmCh9kfIzJYnz2DdldcOwxzhQ1P7qdlWZOh2ctrpy2KJDickyKrSNI83ZT
2ol6VtBHt33X98+/Hy8f3Q6lGxqecOmQO50UGMvRdPrMKm4HvNZPHfzcW4/T9+H3F/noduh1Ml8R
c4eJaB20P42NoXAKoqkyvErB3IWA7quDbnf2Q97089XvL/XR/SCg8VYtEnPw6XfZwNgz4qy4tcUy
bMcemnFUJQOFsv/FZUjZYh7Hr8+h6P0d9cHEib/IeFjF8pRXbXItOXWdm27X2vXJqHaYOeheYidk
rlnLjj89t7z3xbhU2S3lUrQqmUbNK+y8bqx3tl+lTzCs+0dUUI6+qVVvMvfmPuxl0eIN2I8jKUdn
ftAHD3cV2wMoWF2r/xTnfvo9qBap2pb+Ufb4k0xLCsLM8277+0e73tTpTaNMoghN62w1ury/6ZbK
lUCNezTNEVb0EA8hWJnPQM5fVSDO1FE/uCEoFqvdCkE6ComTSQuucQXNXR0n4JkHb4jnjW4lzrm1
Yv1TTu6IojrjBIMrerLTNmpep/RYS/O4IoAuK+mysxQQrhldpMPbusSkSOouxT0KP2acOy+Ou2hb
MpSsa9IY/UPv+fOnscs5feTJmIZCF4pIlTx/cIagPjP1fLCAMIkzolfdKAqMk8dvD2bb0dU8uqbQ
bpdmbF/dxMFuM9s48TkaX+gcwh5+/8o/WDveXfNkEuqpAZGmbR9zGgZ61PaaGXFqCbbWBGc7tVo3
Duuy98aIvOT52pWudqbN8tE4wMnnwOVchVDmyYc2tDLImFWOXgyCaKTGdqOgi58ZbCfcmh9LB58N
bA/EnqjqT0ExsjE6o+71I5sKy9oOlIaHDWZ459mYOe6EOsW2PqzAZo3RYtX+GArXr7d2Dhp/U1ml
i5yIDtq5cOMTtvM/P4sPbjVU4pkgd/b9B7cYJpuVzj6ujSEa4U36gKS3fG3SHOZJIbJPJFHXG0NK
aw1XdtSLqkkFINEk4/8Fwd1oa/VeoI8N68FZrsuqP2fq/bGvPP2CAlRx+kpH8ZByvf+JFIqCiXbe
cUCKc+mleHGishjHSzlK+6JxVPY4CNl8cWvVXAlBzqwley8Js07ORkicnbl1E2EeVFsTnlpp7dPv
x+9HwwfF3kodhSPza5euHeSqYj9qwqnxoAfEEhX+cKad9cG8iKiM5gcKCd7W6SKazAaO4WQ8EoU8
Fpuut9PnSs/dMFuoNuzqXJ0L/vpoy41aHcrPqk72kUq8f+rtMk6Y9ORR6UN/BYbABMGS21+FO5l3
k6hVEGqzrb5OHt3jUM9nioCOPj7GVCmsP195+DDXdquP2xST7PufUjR5g4hGHMtEI2wkG/7WTVWe
2TqcAEh+fAikd3C6wYYLfO/0iNHXphUXqTxWwnSiyUfDkwop9nGcsgnrFu9g13GxEQ0pSuY0twgD
EjhX4TAHZLAtCGO2tRD6mb3TB4sHP4oTH11uWpmny6HoBSV2TRwnis5RZRpf2mX4Pvn6a9wEkbuA
RfCscwvWB+MZssAqiFjj2MwfA+Ondb5ofZeaZ3u0JuKztFZ0YZzbtEUMQKGNbfAc2onbNq8B5XzW
1nnTGu6dud/2RvM1Wfcgf/x9wTNmDDL44XOeZrQtlt+NQV8fgyURBwZ6vQlm58+U8uvbXzV8rEM/
dgQI894PMa1OBNDn7lgpM33O9Ew+oSI+F3P365P9YedlcPkg6gkten+RxpjLqnPg8Q62eLMmt7hc
nKI98/5+3W5zEbRhfLs0iX8BzNVa0GiOOx17fTKppi/9IaYhlkT56FTnPHAfrB6cUjAEU/EAykmK
3vs7ml09p0Eijl65HmnBWyX3qXKyT5ZUatlSIqVN2pJ9qcfVcCCSMbty07b9AmEFY4+rd3akeePK
z+2JhAinfi4KCBGyPZfA9Uvtguf9wyG1lkyYrH+ZQhwnnq3YPIoJ8z6lZ21xwrmx81vwJFkd+dLJ
UCQEQWWFMBA1/t7P5MvTwir/cDivv4STA5/YChxDG/b+kRWWKv20m48gTBeiU8iTWPRM/8MZk4ug
gcfUZDOdUcQ6OaHMvp9ofTIcp5oHXTpGfmvPdX4OubO+3Z8X5h9XWU/BbGegdp3qEKhBGRgRu6Nb
CbvcA7v1LrMpsHYZLeaQbqG3p6p/L+oxvauxbnzHzBpcmr2rf/n9DPHL3H3yQ04jbDMPDr7Z9MfM
RrvLMlLfdeY03NGjuOk0G5ZMMqfPjZEAsayDy1IS+T77yrjwiEWj2WRqxTn53+mm9vQXnXwYal4y
mmbiuEya3lEhMv6KS1neT6iLcUF4OMwg42yLIp1Co+3+dDZbr46VGA44yluTYsX7MTbU+IgzRx69
ypgiv6N7lEmnOjPRfHSL6xTzI1UO/uG6ZflpnYgX2ybjpDsmc7ts6LXVe1bvOlxyY+dXTfrSqaTd
q1ZVQD8z/czFP3zlRGgyY5OFwb79ZE9QanW+wMs4SunrpK9MpnldyXl59FOvOviZ51xrAhB8iPsB
43bnV4g05sxKvjtjLbzIRcQKpJY2TXDm0/vwlwEL5/vmoOyxXXn/XKy87h10GJxnkuBqGSu29dlI
0R9jifbCZGeEeDG8QwDiA7QgiN2xK+gRxflDU5jDdVO13bcz38fpsW4dD+xpIAyyg3L46/1PIoDC
b1yrP/YoyrSN2aTyiwE+08e9mSHlYLD2F003y26rqBZlYdb0tbGxu3F6NOYM1IPWZkET0d6EpaXF
w7DPiTBSwKt0Y7y0q674fuYXr6/vdGrB0cpMyRzJ9udkAmM10RtayEc6Z8mytQqb5jwNNN/Y0Ln5
QaQjw4ruukxh7PuedjtMExAfnO8A2X7/W05X7fXhrSc3n1eKe+XUiSrKQSXu2B4NEGhZ1A76tHfB
7oznxs1Hsyn0Dhy8gHZcptT3L6n0rTo3s/WWrbpBZVqJ14LcMGObEPFzqEmIWsLRhdgfLWlhVJtS
VM7RLb3GjHSr+OOiKrcNSYSjIRI9fO6nP8cnW9Bc/IAU9DmgfW6X9yPUj6/Z0p4zzXzwgFfEHAmm
TCf89+RT9tLYLuJSu2lmTx3sqnK3CoDSGVDr+vROBhQ1SNSUK12RgtrJ3stjhx4Ppn/TisG+iGM1
bGqKyfdF0Yo0DNgUXPx+1Pw6OwZQfmkDsRnDiXu616uXGEXFNKK2MuWLLtoeDkc91W040RJGEaIn
wr6iONlNzELT/Fc9xv05qSXzzeldr3kqlhmg0YamRO/k/ZjiNJWqYWhvUGQtaVTQ+Yclmmv9ixJL
8AIbeHomYZv+REqkjHqz0T7pkdZ1vbxTFLRgvyV26tzkVYwZji4wnKklhtmGziJZij0hsov2Wdek
t1zOABEutcGSRAwMPQ91EM6wYGGrEGGaSPqPxtIWj13udG+0Cew+wjlYESK0+PBJvKW2q42ttHTc
OpWnvQ71UNyPmSi6MGWFfOulnhybSc1vjgt/fYvFTxrhlJW0qmcI94ekKpS86d0RdU83ONXb3Fsl
AA1KpPmmIfAPZTD0+CgoOWeQgW7Gw44ImGGOFtMs/gK+1SXhNBraQ7eMDdwZU9YcbNnKHIq8mb60
iN+KTWZqSxM1RVF2G2+0rK9Qzc02HDWkQXDBF/+WCZXcDy6+gkJ1vR4uCScehjBQ1nDR13SxoKPl
qxR17tzKbta2ttT3QRsY7XZCztZkm15kfvbWFzqdaZmwemxSYbOOcPCc651V+Br2/kD41b4amyII
83FMCyREeBvKJKxZh+lKa9bgXwhkds4NksZ0CWe8aGoXD1qg7gJy9/ZWLPnHA1v0w4W0YuPvOs/0
adOvGjekjEW9hH2cTB2RaEzGod9OVRLGvliOldXhrWEr1xG40SBR3Qi3VLzAomycMDb4NJ/7fCop
cdl28WSOjgCUj7DIDZu4YQce46z1w25xnW5r9cmcw4vm7WyWIIEXWVksl6ZbmvfuhGDzaEvlMfnF
o0tUjyONcrvIYRAXBi/3S4Fp0gcrkhJ8pxEogk7R7GlLrgoSGXpBZnyniZ9wDNLU12Ygw+Oy1hvq
FQkR0m+NW8jl2GVzjdFl8foyKpK+eYTX1sDnAeFgAwPIQXq4meHcocwrHpKlYwQRW9LJcOhan7iS
QHlB1IigSTa0SBnVQdxKHe2xPzXh5Fi52rH1NBJqv9ZohmlLgTUa1YzraiAqOtgmQVyJLex027o2
yyEfNm2TJ9/sPu31XYJw77FxZ/VkzaZLsG6Wp+OOPphKQ5Wr4gmtqs9qqINpjTi7jndw48d7o6Ff
Fw4s99U2U4H5Fw7W1tiJMTDRn2TjledY7d4qG77SaUT8kqBdPcSkOWYR6FP09FObP7vejN4iJh3k
KetIGMdrrl11LlrL0ENLl4YV6W7uodHq/qkHYnurerx7uIQypraO4tGnHoKIFZkqDcrtsExoQxdA
HMmmtUc1/LOK/n9Zw/8h1+mnFegXWcPNtzJ7p2ZY//F/1Az2v/DncAakabMSwuBb/VfMYP6L5X2V
b3NaYLO6Buf9W8wANEznL3r9LoxOHf/Nz2IGUA8+RBMIYPyNM+x/5BZ3/6y5v+OJQTB7t0qxtYLx
ga8Uahn/y/g52fn4xnpWLeSOz1x3Lpo8l/WmhBPbv1gTv2xtfglq4VkVLH6U/QDc8UF33VUQaEOw
d9yuHR9wD5veTZX3Xn6AXt2Pf6ed2cgrb4rHbVB57XAAs1rIg5kPVr1LOiasg+0nbRoai57Gu9Yp
6+GTV2iyi5S1TGQYL6TUbgw1pMELoadA7gkmyurp0e8Mp/jLnxSkq9BSXupu9Bpo+F95SluwojfW
buDzTdlfShIhEQlXiOCQz/Zk35IKmm3XHVwdDXpue/dZuqzfMWKBHLFhasRPujcFgijnQW0yIqX6
KXhDf3ozEmWxsURxH9vatbAyECWWVuZtCLyx9/cVKm+T77/vW3njN4H/SdfF1yFojeSg7JjeiukW
kOh179nO0s921weXSxfIets6aplAey4sKLTcfJbE1hqNbZ14BL+mUGc+2Y2MBRGj1HBIE2375GoK
iu7S87NUfoLYqC179OQyWjKSzj7ROFhYWbgDUR8K1Vi3jebF1wNlEUC7CHgPZaMlTUgWRHWQTPQS
k7swnqREhBkRe1FDXRhiPz4sDfWsKO5s48FisQwiI1MNrBuirtRr7q8LWsNuTt+r2baSO9R9sRWV
SSBfTWnERyvOF+8esyug1CgRZRlWxWx+Mbth/lZIX9xDmrXDvExvJnjzG1lYRMNnfuc+BNr4vNS9
eZgzAyi4NNJln6fLxCLTKjdNd7WihPpmq8FJIjulNr537FkNN22uaOdofTC+ZOQfI9+fZbWH0iTK
r3mmCGqivxn3xAKK1t7O/dTFD2kFUFv1hg6W2BiTwvtOon1pfC8Wz1WPxQyz4zALGVACV1gWTYTi
6CvJFDOKnkhUa/GszgobpuPCuiD0JG+X0DPzQj+0usrMN9dDQIPPHlFvvmVKrtAF987iffH0Wc/u
KiI8h+8ZKrTeDQlwEKy1gj3QuJd+gF7QDfvOt5uNWVrJzbCYsSd2hNJoYjvXEPK3BdLJ5jWIpyE5
OKPqvMdWsYV5thIp9SnE9192aegvDQp1pO1sLqVOTtux90uPfRRJOgSGx4bA3g15iPAYJxuoLBmR
5eWJrwEatCrPPLjN1FwVOeBfUj7F3pxkffS7oIo6ad2kzgiEuhjy+bEnfflrW3TJFQUqc5d4zvi1
qF2EtIFXvMLfU/SGCh8ghD60LPqrEBEDwG4p0vpCK4pqD7W1hraFml6Gc0EHOsq11oziSS1X5uiX
KvTmungiprNB2jMPDN9iIOeMPckVc1x+4faLe1nnTbGJg+nvPLeTo2rjJ1RZPqf8JbnUEQHdVQ3r
IL+ZQ1E4TnwPgvyh26pV1pNfml4VrsSWvc5MeDn5DpkrQ5xPu1kb511iKPdZd8RyH7SzvCTnqb8W
sxgjPC3uJgl8bd+XVqoiTgUgRSu7HbdjZyEj5W76ceeXZXygSJaFvbT8K0daIHKxEO3coe+2QyH6
19Ep3uIiMDa119wbS1xvzLpFoWpmNopWOLkAju0xtNkSh60V+xujn4kDa3Wameaah1Nm2s0wyjuj
T3mAdMl2qLCpInSLE41x4bqhoscZmaatnjynZYOY98OVEirYlqg4w8WoqJCM8w2pp+rVGbXpwnE6
8dBLlV1oeuZH9K44roym2pkcISPN1owrO/P7yzmd0pdkLjwSRydvE+uu2HlqiA9Z1T0Wnoh3SOEL
zmJusl9wn4UJe65jVjnNdU4q8APODUILM3f+Ugk97kP0n2u0X/tqOoHYZWoaXhLfG+5hZSgwD40V
Gt1c8kSmvVnY6ZXOUR7osR5EsVaNBzcvvyXLmDWcO3jNfAPGDXBk/hHfXEIONNlGqQFddwvW0hZN
sdUo5lykpjsdBuWZNKQ1+8XMTfeKEkwLsThrL/sYIJsp5GZxORqwhjnbRgz1hS0D8qSdcboZ3MS6
VKMT3yRNGu8tmjUXqm3EtxmB8NaQVndw2zzeSLMaLoKlf/V4hVsEuuZDN427qirT6yLJ6wuDJNgr
MmX8L6XuAs7QOQruiIOiZm7HxCIgZtLvWiLBn1bt7xczy1QZln6X7PvMqQ+I4C1SWIEzQpP29QO0
GRDRczLVn+zSuW8QM0RC080HDVDCRqOms3P1dt5oZkXVwdMfR+F4F1aVu8jl2YpX2USRWSeSai4s
/3LCOPQ5mD0Cnkwxkw+u3tj7M9es2j/+vD7O48gNNMsNy9keozbOrUeCd3SAX4q0VLZHw0PPp0w0
LEdR5jL20kQ8bAFMAftvWu2mx16P7YtkaKgvFJpTY13W0QiSbqXlcSl29WJ5913idtdmofK/0QFa
8hofTp45BYPAGjJjDL1mQOUsdvMEUbsf9lOal1Zrh+QqZ27yMviJMJK7TEwD6pdOytjVtmmi5V3p
hYGTFQJn64gQvVwScgc9L+aAbfk5YrT1heMhesRcb0pdHaaBTO5oBHUyHH1Xk8gzDc+Nv5nuMBeE
FiZO/7WXBvzApdMZvHWwU2VDPHrVfy27ao68YMovctoid77U0ghzTPlUOHXp77VssXSOzpZbbINR
JLuakK4qGij6PiB8djZ1ERs3eeD2WyGclvT0Ss07p5fLRbFAzZws0jAnr8W95hVlaI9ySCMSFsTB
yIbxoGlzdr2kTvWpHhR+o7L1mreJAO+EZKo0XfFizSauiaO3uvIZu08QZrbmXVoZxk7hFPmNBmj8
W9tV1rM2tJO27XtnwME09ZfltBRB1LaLz6cfzJ+lxHxSNUW1U9PifM/n2Y5cM+NouHjfprhlW5d4
xr0/lsElCPP+wRsapg3+QIZNPnjDIcgzVCrAYGr2ayZ2p8J9bDmMbZw8H4PQmTX/DRGkDIN+8p47
p3qJ47l/rNnooFBIc+9emqO169ZJSwf4MYXw2spd2U9Of9U2kvKwQrzwONlxhfZdK+t8jzzEuhkg
Z3xVKngEJ+7ftWyHd246BEjF0/yuyzW8eWqUcQsdviXDy6qHfOMKt/qqRru6yXLX/B/2zqQ7amTd
2v/ljG+w1DeDO5GUjVtsbGPDRAtjUK+IUC/9+u9Jqu45YOqDxfyMi7IyldG+797PPmJ5pDK0ZmPs
u7o41LlfH2U+WVbkd8F4H6CkvCwyrF252CyiG4Q7nQXlKJPG1d5+3rZnQdQy9grTitzWaZ8Gfy1i
P51glNuVXFwsZHIhoYKb83ocIO3haKkpunlbYDyNtp423FiKSuqYTd7jHGjn89YY/QNb5dTGA6A8
XuBYXedtzhq+2OZZ6ZXmPZRu68oVc/a+kWn5XJExthBCIZeHyTL00V9O+fRDM9ORX4V1tWZ1f5V7
i3HVmE16XvEnwtgRyrjcms27b81BXzirfRIu95VDLNnGwQaHbf7gh2Z25WCY34ieFMPdRL3hMLid
m2HGWJaAW3KT9h+pDhcaDJl05i+0p4N3fFIMcqmMSonPzEaTV5jWc0BZzb3qdN+tb9eUhLRHXQnT
eotWdwqCCCvGRuyaYc/jvdnIQl0J4o/IuLcDu0/yjMBTVjSuNEixyGcop/Ow0WzwY7cI98qcjK3f
ZY0NRAz724LXKZv9du9PYRVEkxVU2TFwp3rnpf0W4ROFQ9gX6bEz6ZbYmg2ZiwLeCv3I91K7jHoA
H5sZlQs2QODyWp019qwvxSzWi3l0nysQNVeEyoa3vcYb1FQ9pYAmNLEv4Fn1Rhe6hu8scW1S5BhM
VEyuKi9yd50jQsHVcciL5szzM+/MdZsP+DluR2vS6F3Z9P11+pBaHNkVszpZKpxewoUMgoWn/MoE
te8ylu7Yobj3YZiX/MHUYXUezmZ6KHztXbGYepzBXXPbC9soPvUe8FKSNexPhnL84XqmnvV56T1/
Ozod6STcnRZYP9PK/TAxyb4prznWex9xexvbOUXBRsROScT3W3MYy/qxKchUzkyHra9YjKA+NqY3
6bO8TvlkrfKtI60T/+OId6Pd2U4a4sRqihHbi034W7KCNT6DCsL7EIXkTrs1JhBAY16nk7QJExQn
PU/qI6QzZe8CXxYjl7GcIew3RjCejfi+nXNrcef+7RqsevnkUMyydvk4pp8Lr7PpiGk5rxFVPXrZ
gfKb4HJsVz//5A+NI65SwpubW3rvvLoAbjPenNFmOXc9AMcbxioRgbBc8liqIvWpyyqMX649Zv5t
naYQw8q5V9ktijw/vUJhrk7RwmmO4WkrZncn+FJfJs9t5XXAXdCLA3yK7n6ctj49VmUdOMkmcJAm
ws+dyxyroBfBkPPZBzZdy+NGqiBO03ElYaIc37tFX5+njoMmcB3TfVGGxltFDP0eMJpzRDTZfTa2
If84TnZOJbn2HjFOEU+7me0hFak6lG3Lhok2oI60BboD38JSP69TmpVRa9v10UGheREgaNtpw3uq
O+yQMQHhzTkaIHGezRbp4FWzRVjw/KRs+d+IXJDPk9U0GOI4Fnwm1MWj0WsRd9+sTS0jYKzdUbjd
8LLWmzwH95g+K0oqrIGussOkMjZwDqaiJUCpRa9xS876tsscboWlQWEOyuW69yiMEG+SSfNgYRm9
hS6cXiAGmw6+CK2b1WiRWcjN3PvZ8N6X67r3a88k7KTqLibZM/O21roM1sq6yqqSvjNms+ApLJp+
t1nG8GxLMV7URpfvFwsyYFMF1otQQ3eRU7R5l624DSJDBxhmVx9TlHkKrxgxbmIdyylOg/ThQs+E
37uNx0vZTkVdK721146r9mKnFzPIqYT7dnVGfGo/7NLKCS+HYS2T1E3dOwkf5GHIsuqs7XkhScOZ
5sxN9RpRqTXPVqKmEhpw6UU+yzmhtVMdB6CW2E4HtVNTMVwZdRCkdHS0+lAW30xtYmrH8C0C6HY4
H4SANgghH1ufoNzpv1VkzriHyuyckEtyLcPhL1Laf0uQ/+Jy86sS5N2n5pRm81dIwtnL//717//P
UeWbbzhi0hJjHtPWPelj5y/98L//Eigw31CbBGRlohD6MdXAfuNgZyFfwgPlfRKl/bsIKUznDdVJ
GAgw4FmY6Gv/SRXyWwPw+wYhdQUfpDFkTD4EPedXQthMI69tgs28t9piraKu7ZAA+jhmXlgC810+
uG4krZzMYWZrBzH4dCWOV/Lg/LN2MvS8L6RqRdz4IRvxPLNa9LXn3ThuvvkxBAiuKxnFJ9YPa5V3
5SY+dlNvsAAByHw27K1ao1ba/bxDQineEdJEbT3Ffd5EVj2tajcabv7SeCpwo7lt3ToqKdQE+2ao
1U1hO81eD/T34tmiqr5ThdYCq7Qbvq0Q59wKzhj3VT35BJsSAxvpddluvvux/67rfu8Pe93GpcqI
RJMEN35G0GffJFjf6UE6ftiC1du8rw1wh701Yr5onCn59VNedzRPTzGxOFHPRsiDj+fHjiZVtIGe
S2HeN63TE0Imu/1i9+NeEEi5s4nq3f/6ef8wLvgqqA9pGSM9tv1XDxwtKF525673pyvpRdbK6cNi
B8Lez2moudxQK0ERapYk12dGzlgw/blh41WaBo90drbi/hmVTut8blpj+JIaEC4iN6ykHw9gjRv4
EdK5o2zBeLNAYTyM/ooJdrFtIASFapuoXeeu341N6I0xtfpKJttmrqTPjfPG6Vz5rRdR4gGWYPah
ThxbrRZUhvRahNtoJp6j1AVFO/3Oy9PlY57VrPSiH+1PLmeFr05DYl1cOhwSuIyl4+9Egj/9YkDJ
UNcTnsBucHqLP/5i89JzaFq85X7I2q/pJi8ywbvZrJBaW1r89XP9d/H9l3nK+fv/21qv5PapeS70
iNLmPyvwt//p7y6Q8QbdIzILHKOsdEjJ/28Bto03VAWwz3k4SjHxnVxt/46VOYXREH2Ite7b8nta
Fv+2tBLE+AZhDBgslEWgN2GD/skCfNIg/Wf9PU1lAm9gBGPAOHGUXqNTDSzeInMp+yFBElEmpHvZ
jEF5q72eDut3r+Yflqofh+Rfz2LXQVaEtoXmF1/4e+laNfn0omtkzEFIUzlOye+CYQO35nOPd/7C
5rakfvPIH1fHb48ECGnibAJbxC/wantxq6CB1sT9XnjzkExgd9CL58XZH3+xgOA5bKmYjW1I0j9+
sZrmmk5PV6w8C9v8jLhgL2Zto/6RW+1p43Dbtv2NoPUffjiE4oCrgXmx9r8mHeY1FRqXlYwe8RpC
8Vkb9Lwg0aZo8Mfs8OdfMDROeFgz5CW+Bs6Xqa1NC8YTcoEWiXobui+OnPVRi0mdw08lRv3XDzz9
Lt8PS6yEHD4wbqNGgTtlnXQ+3+1qDEgDiYUkz3qmrNuvz0ueqotxdN/3pRteNq13ket+9+uHvh4s
p4fCD+aJDs8EaP3jQ3PyMaVHZ5/uvrlSbYU21dey/s1g+fkpBJfg+gRAj4iSnM8fnzJp1YjNoJmh
TTVdF7AVr3TvP//6q7weHZwEsLJ57AAwnynlvxr3y9oGm+rUGinX7B4IW15vKhJez3pz/NOIGR6F
d40JHVo4V376Pr2TlXk5A84h8N7Y4rqRFMEKe51pI+fjH1KKcVgjC2S9MjCOwZF5LbGeC6kb2SOR
ESX3jzJc08dcTeNjp8uMStOaUwTB3/WbyfZ65fr2VDID6LyfGvOvW+UZihsUJ4h5akhDt0W6LRdl
ELaXtlJdjDjIcH8z/v9hkKBjs3AIG7DXOGr/OEjgMGnS45CIFJgRdyFN52Pgr39IZf32MvFawrNl
fcRz9GpBLlxHLEVD19K2lBWBfMqSJfxtBMc/vLwQORzHUw777HXWj9+Fsrmfbwb1r7mz9EFWrrhO
deGfWxSNvuZjq39zIv557cBQd9I0srUS2Bu8end0bL1GKk2Hx96OvOWJHmioIzmMT6ox35ZBNyD1
Mn/jNPyHGReeTlouza8TefbVjCN01mrwZ21RMKz+rhtduZfcoo6p2MaHX0/unwbHaY3CLgpq+ZuB
/PRRvlsctafEWNurQwXD7q/oeZSHttXlnw7BAMg5vi/UASeDZvjqNdLTRydh4swgAXqlrNeIJcEt
ad794Zc5rVIGV0B0jVifXqNmSx0UYTBUyKE93F3eHAbs0Fb/p18G2j4lJg5cbNCock5j9LtXhpge
gKfDIA8p0iekjudxL1s/+fV3+WkMMGPhZBh44TlJ/aTNX4kZo6bc8MM4gTgHrrXdBKdibOn15f7X
j/ppDHx7FJdmFl+Ynq/tYtSxi3UuWyfq3ByF8toAwT9bVYHt8tcPOm1HP+zEIe4vhPWntdY/XSR+
fHPdFIxysDY/GrEEm6zp6+AfC6fpRWz567whAVzxcXjar4dIAFMco2BGIvLH3xefJzMLxRQ+XpDx
P34M5qtdZoVP33+Zlux8TWF9HCxiMOVvvu/PvyG4E/O0enBQ5Tmv5rFIyybriLGK6kW2+xx8WLSN
23jMbGXd//rV/vwbejwAf6Zlm5xyXtPSPdJDNejHIOqnTb31hdMeZRX8LgDiH54CwplLBnUW/BGv
HZYrWP/ZruGtlUGb7WRl93iG6dL8+ruEr/zCmES5wxjcIbD1s5l8E659P8Xcoiy3yQcGVYJNXHY1
+xcpZnOuX/xgSLsPAk2vU0W+5nyaDIVKPZ/ebgqHNuuRgNx5AFuavbVozfIp6MJA11mEmVhpUxmX
BXXgFyQlNvkc5Vp1XyA7whV1UqdvcJj0RndH63fyqZi2RrfbSr1whTczs+rOjSWlYg0CjNZlcd6H
kz+k0WpO+BnByeWURq9ZpAESIs0ow+K2zBdn2s99kHl2wn6mp1t3gf4TlfxnZ7e17Wje+kBwqshU
JY00oujCMEZjvfoHaKFdfjGWvXrvkkx9sOVEqJHm26m3qRMK/wPQtbW+MvoGcS3gWJ8u0OSlRmwQ
TBQeqyLESLWFrlzPFqw11a1InULvzV4syyXn7RU/YeuP9PloAKvwMLVzgweDOkDKnlq5NNSHxSrc
d7Jf0nyf90PgQP11hXNbNW5X0DJL9W0JGTBERbKxJrrAKSmyQ6iUEchIRcvA7a32yQLGaZzLAcL4
A1brHDopySVF/anOMYbskODaAEmRr6LlM9yxAQCI6wnx80RNQxPC7SOtmbOPVTkHWVx0i1UlJ/zm
g5HjBDwLQiWsxFlLJ487C+TxjQ/h7yHIrXo90sqoZxQXvv1166fFSOjYo1KOMF50/GrTSvg1wMRc
xUs65rfU631JETBvKLzICuZh3fDXb3MxFUR0NN5cRjZM8S3Oa4/mqDc29XBd5dAYzltl1TejHm3v
fnWCfj1DD9e6KYtZM4fNriNvw8kIDa2zYUyoq+TiGXre6NgQA5AAX3el03QXc0Ghe6dEOXUvRQP3
rbPXAKmgwoAWtV7DxcxhrYYAaxXgR/a0S4cOp6gei+eVhj3BiW1rBCQuUy8f7P5YoZ2wsqRPpWG1
UdvozJ8wpdQhyhpE88b0EtrSGC5PcdX9l1GXnQLkWQ0Ydvc0Vs1rowna/JyGUQ5fofNMfeRD9J8r
dMHuIQ1RQiGV0V9F7yHpD2UxiItsDtHrIGlrG3mjTWEODlc+254+b0D5+FXHToTiLFw2b3o25sZq
Dxm5FkNihbqyIjKGwLmRxDDMqIq6Em28saES71oP8WE3YRvARVPo7BYEIKBiE7leeLUMueoPSAXl
CyEBw3TIB+bw56bHPhEHQrcXSMuM9bJeACfu50BNwZmNktPYrUyeOalzd7oeZjvLLpYxGOp3oV1U
5qGQyHcSEJPa2pl2TrN6y7tSohpPgzUy02pSO2RttLe0XTXBIS/Tk4Lc8djBllHxGsQabhxJZOq9
PSEN36+1NOgA8SednYM8A6qgT7jFLnCWSR4HGqRZPNgGqRpOr3QKyhdRITBPv/qyDX7BATiHDYow
Az/30R3ndv7gVo7uz3JuPOERZV9jX6i+yZybMcxm73EYylzwrkJ3PPMCqI6Hoc8mFAxN3rn7sB3C
Rw1K6MpQoch2Vl3KL4Y59hncUr2e4sCctthVqZJYHDInqO90F9RcnQxJWDVsz/mTg8ebjjHB4vdy
LuswxqUXlgBdrfa6Wtq5i0czKNajj9gK+SeUd+DDHhf+41zlJqKT/lQpD5mNT9KnuMk7q5vbHgGq
QRJCLa6rtdJ3LPy+FdfUb7ODjfDCjtq2Hwj+Js39HsmgMmMrC5bukC2p2++3ICgVzXrLoAEgBq/f
90UHurxAJhqgEShhpA/t0gV7x1S6i+WC6fMp41TD1V3q3Ly0oQN01+YcFmeS9QJehYkyBOWLVbQf
UD3nZCCNW/jBq9k4YzBNs/dV6zVHomOCC7nw+7ybUB3ns5VoJDbi0tNG0SVBW9feOSLl3o2y2RhP
NABzNSJjaElec6yRPCdjmkycmemJnaJ6W0DnJVZRRpkhh+0cNf6AGUCUIGiCEYTQuZ6yDsqip1zs
iGtvl2fawLiNNq4urYdh6EB9Lr6ThecGW/mK6ZLSeLRQFDohg9dQ7+GWWN6uspT/zLKmIS1LP9uP
mevomMmijD29FPRQuS8d/+NU1lMYL6IxqvN1zLIcMKgpqXfkI0UJtW58kxldh8QpsBZl7ELG2nZh
52RPa2pSSluXuTLi1JyQMW7Kt+tYzODWqORZgPE2U3EoVKHXfZECL+7OKVZ4bAwojzN+aM9HBDId
KMk1t3Qk58rN9vQlnY8FJMm70iywKDXCYyrWNTQcJVLfjHCzT3NU10BNEwuFDwFIxKZ1tPRFgXpD
Ol2JCnDSVjLppXISSo3lV9jApOMNoTn7cT8263OgdD9RcrfnYFd1emRt9xC6wuw0+yBBsd2PO4uW
dH00GjU6UYEy4gCNh0yk0cIRE7Pohuj2MMQ8BgMRJugaWzHu+twEnCnbOfViRAPrLVW/tY29Xhk1
hxihgr1Ei3gx1C7uSc/rnff+NqEnbnqTi2mf1UaZ2NNIk6up0nkjb0NCk99gNfN5cteM0FfhD9X+
iQQNrjZEKIbDq4j6ueLGicVPPllsfUx5uiYArXXnW1Qdtf2S+x0WXDHjheGY2fZVRD6itqKqmbSI
OzrHLSDZEt1tgfPo09o5MkNXKs37KQgztoLaImfE6Mo8NgXWop1HoN3Oz6bev7ZRPgd7agtLwAGp
1jFFkiwN6VRbBkREwMrlngiUVN9kqaGztysClDBG1NcMdtThnpovNH5ieydY35EwGa3Mr/B4LVZU
67lc7qytmdxYAkEor53S2aZDBb99OcLGZew0+eqZF+lQhdWF4iwx3LdlaDXMtMJJi3MP3YTyEdL3
J+eZdJGrb/tGFIFzJvUmh+zSstfC/dzNHBXYXy3tZ0nYsZF6EQ07aOWxErajPnJssWTSbT2shFLP
aZo4AuVmwYbYHyY0L+6xAF2NQr1u0iHOuBzCRW5HZAAeam4EM9wEn7RA8nXeQSEYeFhnUhWW/nqL
Y1yHSTGGJkIokRfVvksRCyZbkKHBofCDp4FDlz1FuS4tXr/mFez4ZdxzJMR9fxidob41hETV5XXu
9ihzOHacwTX876zrnHddM09wXiu7QDeA0xnGnVPG2dp5Q2xnHmyjFMFbt5uHFPE8IXz208rdluFm
gUDeo8NtkUEaTTXsJ+C82Y5/t1mx74BYRnn5Qq0fTbFcTnrs1bD1TU4bMaX40inFAsjWCPW5FddG
h7CbId+mfDy5UiKfqClkux4e+1Nq0FIEyJo2azTaJw663cPZjRqzHD91bOpzPGph4VezGti8XZ3O
j7oMnI1l2AL1rUzl3fflVte71jTHguZthaq+lk1hEBSSddNutSC7HdfGrEvskbq9d4UFwnPFRDjs
Ofb5Nx7Jdafo0XrJyODIyyfLKrqSIMppQc0T1O3Ra1W68nSaM5Eel+CdOZcC/11TIqjfjKwpozzX
05d6sLyMDiOaJIZMSYou3jLgSJntD+/7cc0/y4rmZoSzOjQS7mzz1zZY1aOHQvDopClnKQOuMblZ
Ziv7OBNVf7kiD2wTtxPLab8hJipqSoqg0TT6qok8rkOfZjH4F1g6l2ZnZWWNo7d285uFlU49hEWn
PeQjfs9QQo3qJ8SQmXsAkYbYd7lXeXtI2g3RXUAjYGnKFlT6ZGl2vWott9uxLbPhFG/gXPpiyrLz
vGzFA44033hQgZXOUddV09tNO/bN0o+QnIPcEe9QDeVi5xmTtyfUcbzUxuSMEUpOHbCqKfkM3V/e
TCNXRo7YVc1l2PL0FjtjTtZKY0K0Pm0HaXqwnLFckCJy0bil5jF/ycil+FqrCaVJI3p2TzS/VpdA
Hmg/LQ7pNZEzdO2gLhBCBhR8jI35gZMSX0R6flI5pecnZEZ3cdIHpB8s5DrdLfDzFZTo4NQGHhez
GquHCnsu/eK+xSnRxkuzrsPbnLxn5iRyxl5rNESI1lleWeSxGi7bw+wzu3Z13brTflR23Sfz4LpP
WV9O9w43wS4GTj3gOtlaiXQH+8RAcPQSBNgMzOli2Tizx/4GlTlishaMOWP08nUhh2/Iv3Ra9A7B
NMH2adH9+FLqIZ9wprLpMEwFaiwl9Nhz4ckqwjTxjIKYTzHPEDsUDHHaNl66q7ueAzBqePu9LGzj
/VSyeLPW1kSJkCE3HlFvoU3TOMKuW8cmBbgRykPoxUH9JRshIR38IK+e8G+RH4Hzs95XigBElLwn
j/MyCnVjVR648gjkr6ueRxySy33d0CP7WI3rau7gQ+t1B4y/TKNqGb2HXHVhReAAPdBIaH8oktRu
pmmfOduGbdsf3XuMteNyWDgJtjXLtB7CW0E1o7xofRH48P0qAdZvwtpLPVZ/NlfXYWnzSs4qPmEO
Lvfkapl21Jo4j8vBISGp0wqO49Qv7tElnw8eNcdNHFjmst1vmxhRmoY9Pp/KMJ+C1fWu2pU/Emsg
uJDAZm96Pxcd4FlS9gCedwx+J6J66rLVjmTFR2hKRhlRHVZDorsyqw+6V0RCeAT1fQYxvrHw0aRd
Is8tgWiPg9+fwyIYiUDJQ1+dJN4NnmtsXZ/EnHfF5exKc6AKEvgw0G03TZGXoaXv+qaQ7NLBct2a
fRPuLKlFyB6vl3fbUJjVYWthsnN5FqI4UPVDmc/h1lcMQ1Sevj+7E6UI6s6RKwxTX8uiwOZTBLUH
gLsxsydmgEyTwlOK3AO3se6F9MiQIITHn6J+8U5Ht5oJVSDsXBJ/E+V7Tnwr58+cLTTuUpe5r2di
GOLOaRt0xgNmk6gKwtFHCgueyZfZTJYKjhnKPL5Z1Qcw84NKGJeshnIJM3NHDkmYJXVWIrqtxqL+
qGdWmagnZJHbtbHVD0IH29u0zJYvXaPxJ2VL0Q3ns5qmF8ZlZu9gPfvF122tWn0wOBqL89QsBjMa
EQPSnp46sz4G3TgAV/G5TcbaDEZ7z6XXMOCaO2Qgt3ZZ6V1nDNvzoguWnbHJzZs6LWZ5huqy+4Df
suPMhJc+6KKTzEikVwL8jdXc5Sts0WOJG648zIoTyXhtqGC1CDQg4DYB75J3n6kblM1HYHMYsvAn
9MOhz8CQZZEuuarfV5ziNPvebHniCQZykd/RU/Rhh6Vqq5inuUuQ9rvart0wdr2FfouuZuTNQerN
X+elwsu+tgsyadZuZ0/yNteVwveKy2oL0i+unpqvnG3HD2oKc+txStVYfy0XDt97oAc2/BxPnpSC
vSrlXU60sT5YdTDk995Ar5oigC4fh2x411Zr0HGHGEzUgwwNu1WcdUuBqJGs2yRVmGN4zx/7xrzU
bfe2lc7XEMNTgr7mpa2t5UMZBj3xDll48Pz5HG7B3hbKPAQNgJkKabjzOQPen1/8j2IqpVV70pl2
wmwTfO/iRnit3e9c3KfskcqhZEiW+fCBqoTLTcanAnuw+tl9+z+BXNKu4/bH/bzNliiTpTHRJyrH
t+Fom3dczMyCGZ1zOl3noL8hQWNxIs5Z1cOvS6mvK9CBj/KUWq1joHMmGPVVV64NJ5eRCXmy4G3j
fpO4L1QaJr0h/gypS83WopkJ4g/aHZUu2mY/VtXdxV4GyCJpZIqiuso4cyfOsC5/2PHmKXREDDre
dEXQxryq3feei2Q7L0FpOn53zh2ovUTXYv/mKd9aHt93KngMrmgq6TTGbORqrxrrPiiPigs0KhaF
NWW/MOXQA6eFI3d+X63XxeAE162wNyNesTZdZ6oz0Cez7X0tsfiUv9FM/NPPiISNqvup6+n4rz4O
/i9iQAQ/I6flMZ4HUAXCINq+1eLvnsV/5Vf/oi3y3eT5yX5/XWRfuh+UV6d//5fyynTfnLo4hAlA
1D1FmPED/CV9Nd4wCMPTYKF9iuYUAu2/pVeW/QZYMIpZ9Az0x7/Buf9WXpnmGw891ilfGgo1vcrg
T4RX/rce/n/GK+MCPgwmfDqGTI1TAPKPk4/z+FpkWu7IALMm8PqbxLNiENAbQytxX9DhULLqx9Tw
j0IR/YFdVg/GObmRqTjYNNwpZlfTWt2kIpxQ6nPKcl7yYC30zRyQnGFgnK4OaanaLXHwOz/WikIX
laal/exSdH3ukRlcwXg0A67stcJu1mv7fDTgyj7PlglgW1jmdh5Ygzywpqf7uk0nn4yi1qj3KTv3
QhWx6fyNgBijKkPM0o7qrlYCwvoj7oHhATmvN0VY5yj4WGWrt93W57RD3KzNt6/rplb/EqspBR5i
UdQxKD2/pK8Q+tlu8XBTbQkmccc4rGhdOhT87mR8aSmB63ZP2XkiG7cdJUaNaCORyzk2K4fqHfkx
S/oxoC8poxpGjX3tSVbwOJ1GSpfkwuUVSXVTRxnSF276QgzyiCloxbih1xTWzhq0Bq6JCTPO7AXT
u9XP5irGLEAbgOyr/KYae7dNbI64l1I63JAWS+sOUWpBcWAwDPzN3KnNpCuV9e4USrhHa+9cpJ6R
Urlc66fVFLYfYbIvrwe8aiBLCPn6LCenwsq7tPld2CsbJX8VGifVxJQ0lEA+kpKjSuLkwrFITFk0
hC2orjtLtSBLugot7gwIpYHBmTJ1rqs671VSwF2FKVaOH8x5HvqY2Ku3vZXPO+ztCzVyOhFdbnnv
CuWozwi0KRB1nKfMCFLC08qufcQMH7b0bfzt/Uag8wspWaEZt/nsoZMNDErytpOZY2ySnr0LzNy6
a+xxwoAupNzS42xlvCvuAUOVoJ7I5H09DbZKXPr1HK11t1SXZAHOwWULTmGhcuJie00PW+b19ida
3CdzE1pIcDEKfsO67yAtcH4sPH5YYZFvdZoXldwbvSPvt9UtLxyNf8+tvMtJLlfg6r6OSMSjUHEK
X1NdR3ldnGVTjfdDpAX4HqKrDB0OuyUgB7yfjajL6/a5dLt76trdDqeOkYyYSLJo8YPPc6d0Yi8E
QaElwFrMiflYzRxLOnc5QCWirJ3X05HTJ2XQXLwfauN9BQjiIJ2B2vZcYa5cVX0w9Hi5qDAxZ4o+
A9/5uNaKw4j/PjXsnWwLQpp8gbeFENIKWDVl+27ZVZvx0i/t07Z6z7A0LgoJm3fxaPnMTvBlq50X
QYUfbdSNWDfrrqXoEjvz1gOXO4k802aXcttJ7JUq/1rmdVLP/gvVN+6JVHej3JqzxKPdVrmc6ILR
5EK/lHGeip4ye5/RU5iL54nfG2MXJ7Imuwx7zaCZXeuxldnjILNz0uQ+Otq/m0+dPVhRH0N3SBMS
VQNi1cZrBV7gg8qbWzDIZwgW7WNpll1cj9355tcKL7t4m+WIu9L68WTDPWUCwcIOjVMV2UgfKrPx
3vVKPbhq/iCagXhCLgL9cGFwtzq6crwiEK15YFXXlNgH+RXrocAuI7OYtiiLxeIvK7cB7105b2NU
T5PE7rt4UZdR3a5hzFHhcawd1ceF4MeWwBVsfkWkvGmL02Wy4k7VxT7wJJu5NaojFrWPdtFN+9L1
XmgNVlcagd81TOobcrlm2BLUmczUCy97MjEx4ZJDtLp9cG20Xher0eXqZj7Ws0GKqW1EYe5UtwRO
HVGuUmOT7hnchl25pB/APT63oSbnHC8Wnr3lcViwyTcLznpMQO7Os/v8qi24nFZDusO9UR6ziTIa
rclk7DSHL9XT7yjsK7sIKXzQ7z4ffUqAfm6pnVdNF0HV3/kjp1tRsoSoIk9Gf/sMbe1dw1n53MMH
fZj9+amus+aukzZOw3nRyWxQACvIQzgC2Tha5rRcB11tJ5lfUE42jKSw9eWwOLuBAu2ur0T5ATf5
gabCczOPzv0EoqVu+gSRFpc4Wv67UpvhscmLIMmHSXEz7x76ZcSJISkRFxctSXQs1yNmVPtDH1BX
Z7ER1wviqxOerI4HoW7rwgU6YS0PZIkte8Mx8YNtVyeHHjlaB7IHyHfD+s99CRQbM4ruMlZGxzlU
IxmyXk6Et5ym2LHlQbphUq+C0akF5arpRRoNqXX62jb1Wb8Z4mxqnVvWt//H3pksx42kW/pVyu4e
2ZgHs+4NgJg4z9MGJlIkZjhmwPFG/Rz9Yv2BUuWlWErl1TXrRZn1piwrlVQEEQi4+/nP+U555iz8
zr3bU+mZImRYVv2Vk9atpVZveiePbDPZSDad4SzECYqqt2shFG+XSrmkXCv2Ha/luw57sGzMo3rs
+udknDZ1VM4B1so4wBmG74FZCLpm8yKEvKAeQgRx3b8kako3mucVxyacEHw4DdSDTt/many1DB5m
ho6axtH7Slvned8X5qXIrCN7ck4Xjd7R1ncjiJ0wQco8hT+tFzzu8Db2zZvaq/lNL7gZacdjDAq9
ZVT5BLzJMLeGWBC+BEKieJnhfnKcTJy1QS/pF+3OTEq5jQg0o1kkuIjrdNuJvplfHANNPfXRSrW2
2oCdWI2IMVjrOoQ4RLmir00MPZ0bd8jz6aQvm+wAV7RULAS3gRDFpU74nfmXCrlsEG+6NjiiPDQ8
MvRlMxReYjOmQnLTgjThbBNmvNmOnRMHPh1RcIqXJ1Nt+tnZUJQ6u9puVunO03dGRY4720WG0GfY
8mitCuPprtozBBv1Wz48XYxnMlbUIxWJ5mImCnrZdan63Kh8j8KatUJHSRmtZL5uHZIj1t5REnAj
Zbmmzttmia37fKoKGwWewniqN03uoUvoI4mubIRiTGp/MDMRM3Jg5bVQUJeMAqZQUc06Js0uSRyE
rhC3wPymQjlPAcN02mFwc/VxruCK9WGS9URcWfgsGpF6ESI6mM18kmHGgLkcpU1iXpFLQM9JrXL2
81yJm2xXFwzkEj6HqdsBmQHOEuCxhChHyLaVp6WuDg3uPK2wSlLDZe3g4cddUoGPAdnuaBtXGBhv
iG0atCN+I83kCwvNWcLxGgRNpLY8ZFt215fUq0knMLqm3M09enUAQKVLHyutfepZCNJbDRK0cz1r
WR8faBRBLU5Bb2cbtlAXrTJkrCffsDhR2zP07hSDlLzXEgJm2VmmZJ2WJXWyEnXGHkNoquPhQJt4
B+/AXJTpxZS7c//QixKUfzTiFAoTRDNyljTwbkwzTfNQEQVKIOwG096OnTJl54u7Gqo2aQsDdQsn
aiRsj6Vwl08lac3MGbP5noFSdxWVVuxQ02trLZObutBh0q61D8k44wRJC5lOu2ou1NrvobAg+xWK
vY+8onF2SaRmKl9vUwvxGJTlRik9FlBcOyhuY0Rp4ZSwown5ppdlWBuegh2JTi4v7vyG6XrDLAKd
MJHnBPXBNkRMcIoDwVfdvEumtdeW6T6knLpcOm8DTEsILtpIADg2FkRCQTK/kUvfwwix2wfNNRiq
INX6nZsXR2Wvd7iEZL9r53q51yOjfiSeyhiLBatovXQzd5ZOa2wWwelT4o4hVjmEoHF64A2dFXA6
UE5mzxEH287Nk3wcpv1iUjgJ1bK5EgVPOygOA8Wx3YpGLHhuLotzssyuvneYahypLo8tfktl4yVM
bxHc0wTKYZfv7YYwiUt78LFbDCVhwqLbGqktbjp4PUFHcDxwRW2e4qUqvvSZMxzhssjustlRT5Qh
bt8q2bBLdNjjvxYwbN7aeqEjGp89xp+BCTtqyejco2k6oF8KEVLDsRYyCndgy5PqW1jI2bYB4f7i
pnnt+fYcxX4WtZc2tEcs5OUzK8pzTcrH7wYKnhXRuLht7PyZ0yq+Kopb/YbM/X6eBRaYjlXy0KbM
I6xEPpPQmQ5tXsq91YLBCHBSgZga5myTxjwSlTi3Dwhi6lY2o8vcunpgwSkCIFn1gynHeOMhuwfU
ZSZ3MIPm0C36Y2/o+tBgCu33ec3BxBlsbesNPGn8agRk5EEhC1uZOgCnwRK70jb3c9O/drBmtsDT
xOU0NRc01ZUntDRjmJwMJ8hdVnG6pLGNlA7Zx6L09FCfGvN2TodbSJTJIVNNZQPhY2vGTsVlHO1N
XKvakRZ7xAmaNH0p2/UIS9nFaVlp2O0GLQshT+JkQRP19cmc/ckc63t+Ezan0hvGnShHyRkysw9O
pC1nU9nVhyFqHX7xccZ+Ihk0pRRJfTOo/n8N5j9w3P5Kg7n+klb9P/wvbZ/8n/9dvJbyox7z/rPf
9BiePX8gq9BERhzqPW78PYjMv3dRQ4gV6X/+0fcgnOas/Y1Ik9+zxmtC4Z9qjMNPrYxfh9AVUg7y
yW/QEI0fXbIESmzw32ydSHg4jo7K86MYE/VxO7s5dh+qvVi7Gcj5c6+k4ZjdGk21U2N9h3H11cui
G1oXGfP1KXVR7XwkOHD4cOOuonCKVfViysgaV55xqGSm+dmwgjg5rxbU9Fk0eYBGO4Jx6q0WPsfn
8RyFY1JA9lwQCtv+NfFS15cMknac3NhuY3t6/3B+6z79t+sWddDG/jqE+a4Cpj9k4LX1J77rgOYf
3HM4n+lyIcygr3r6tzuP3lDH5d+SDYBi4eHO/1MG1Iw/II+v8RGEceh3HzpFzT/QsnX2J1DD6fkg
ifE7Nx5efe6sjzKgyv1LwAcoIV8WpP9Pcr9TdDryTMQ5NEvreSfVmc20oQvVOyyFKl3OyzEWnnlM
8+SU4WDPo7pnentAYXCxQtR2xVxft9sbhwYCFtp8iqdzT1hJzLkPdE3qw7tW3aO61zDI+JC69ULw
E7nKALpDVPGbUlXSba47bbZ3pJlZQa1mwj41K9SQQMZiNWOnKqtx2StS8wW4uoSc9Uq2wKJNQ55N
/AeDEYSc3h/wmpySv1eeFiW1OTAMnA45BjkSqg/SQJ6leAmNUpdjgDG25u8rTfwD5pSz54AQ6NR7
U+kTctFsqJYgi3TWOWPKPAxf1EyCps6cqff7NGmMrTHaSCC2mtZwzprclnsy38UDzEH9zExMoW36
uIjPW9revyQUcj2IuHe/1pHutUEnLawiwEbG3IciqNkPkc5L3scazCDC49NcnkrYIiUwGlL8OFvx
WIfDGoY7mEUFT8BYMrsPl3qZ9A3NIl4XOGyJl406JmBLM2tw7wSF5do1EK1hOWUCNpx4duTOfIZK
weY87YblqKCltDsHPKYWKyfV7dEa9PxYtxnP+EAS54cKgtvAnsJNGI+OcxXdMVAZze2EZ6jcd1HS
gkizm8zYNGnXPLeyEpq/NK7zktgV3gequ+MuiIw+OStwpI1ByXZn06UDHeY5QdIXbMai5YSUsu9f
80V64NU5lDziq0xoKTZpjzML+hNzP35m6xpRM7OwwyTxqRwZHYTYkkV/hhAKkrOzZ5rU8CDse6Eo
XxMasBGfpjSlzLxLrpQ+7d5INt/2aQzXLunIfFBG49a1X2Ruej1MyF9cobzZFnSrGwED1RY2zqIb
97qYc9RJU8UpRGLfuhrMMQPkmA0qHvOkWMCCF1inOb5OHaG2uZypTCOCFOCDqV50Huq4LwwGzz4Y
7OWyKXDfQAPXUsIHhiD0XFQjghIWqPY10cvoJcJwec6apj2nKgfdLZAc9ti0Cbns32a+OvBMHGfc
gX9yQHM2URpmWVPeR2o01D4HfDrcBkCzX0zFqs9Hw1qHuOieWO5H4fahylzcAyzXEPdL9DQTR3rf
ktJIVV2kQQwkkhb5aMJmqqeLtjwUeRy9lBNEiB1WYh1zh4vTjRsYjuG1h40VtnesTG8j1OyLBqEZ
r06bq1+bZtSXLZvEGTPLmLkPGbCly97uPby7TsGpotYcDLOF0YtDgivuHCiQChCoYELMt83JsEf3
bvyKisHgzGqJKPKHE2awrnGJiFnGqk9E81zcTkmceDzFEsJvmSjiR/hNfDJekaWmD9sKWmY+LGOG
ISK2Hp1JLgjbWhM9JIbb8IyiE/3Uc7PyVtV5xU3kZPJukZORnI9l14ItsulFv2pnE3i5QSEzxE92
/HtTTxp6IphH9pu4tedig6WilXjHBNp9U2cu4ZdssUHQUOqHfBGVfJT5QHLMVxjz1piiZoj4FZ6D
Zbv2DA8MgvP1N/Rosg8VU4ycyIsxPe1wj5m+IN/PtnRx6yh0WyOytxJ31KOiOuKxNBt9gOat1BiF
Gj3mHDOnZLWKwUU5KYa4x/KBInNOM8703BEHOK7neAFo71lVj+Zbz3XY2aZxhSdp0Tb2rJsRVccJ
pKF6hpYfjuRm2rDm60a1gYE0G0QmlOVA2m42bRynrpPzKFETzgtDvpA8cOKrlLJ59jbRMmxh7/NI
bkwWH1cWSonQ2nTlabTYlTjucXKQ4pBZjLGZJWgAvmZl5ZZdfe/BMyurJ4i93BhDGs9g4xrPuerA
PhG7xCZkhwV1LCr385w+pqmaDkHbEW/AnaWlN6Zp9x2VBoY4ikpd6zY543g8iWaNmsnDVGXqoaIH
w+qHcOH3iLxo71qhIDnEAq1aZHp5l3YJdFSnp4/Jb/gfTFKzWt/pqfBwtg45N+CYqqAii6q0HpM+
wXbSm2M+hPHs9EdLHqlITI5jfp29VG18lvrs0bWY0lQHc+qsabqL7FLVW99OWu0rHrDqbFiWNIc7
sjgHLJXluIsg0ay+iOLMmm3rVgfT+FgMevuSKDwJA4zf9ld8xQqBI2oJ7mZBZBlvYyvezNhKcLc4
4rgAhvsEq244paYGyS6JhOH5NYkOEXISRc5NG6FdSdS0ezxCyDOls/YPwMV1HqLGmIRPXdBytfZr
veVKPx4x30xTZiRmv5uKbBmCBPbCualDUPMzlZCdP5LFTXy1SagRxD2mHazB4Z4ZphyE28KXJgUs
MI049SFs3eRoXWjsbYTPp4jMvtmaWQw61pzbCSu3launCbDhl25W4N7NTW2YgVWgkVwiJjCh6d6n
NShp7ISV2J0g/czfJjtmTrn4F+ZcfcIPLj2DBSZG5XyxLKXFNAgW6+CexB79iyd2rIzEaHhyRtWN
XZC/CmkMNLkHcmeO9iC7WsZOXlyqGFMUq1AvW2yGGlbVtihD3KfMsXLbwAPDgbs4rvqEoaJDc9KL
44IO+qpJBN0TUdCKQlvPOl8jesGsTU55ZKw/KYm3y8R4jgus0IGhyrLDOmEDYyUlsM7+lrlXo0OH
tzC5t5ceK1qndFV208uxEkhoGYI8FqGYMaTN4x2m6vt80nufVSYEnaInVLrOIDe3zjPFt+Hm+G3U
Kb4NPtv3KWiTEynzlbW/cSe/jUpHTlH95FsEUN0TL+0j+dZ7SJpnHQ+IdttTctqeUmcp2tPofVyb
eLnG7LZka8Ekd3kf6yZTPTg4IjOyLOZCI/aJPppF/CyodfKQ4uHu8dFZZR9gsuaN6skQYemPiEPN
SJWxYX4d5n4ojuL30bRDv+gSrGqfsqvex9fR+yhbBYTk7Asml/a2eZ95c5sy/zYWCh/uYJLp6S5u
HHbC3MjWfOuOWcWw17ImhGmAHo3zCHdQeyASNOu7Emr5mzoAOdlVRHokTwksnX4ZqUga+sLNHFLG
NGDzbbBd7quizeVhza0OgVTHtAtADzb9ecaDpzimgnV4VdhFn7pz5Dw5dCI5Ww1zaLrV2q5DHnZH
j1b3Kq30YHG0aAmERV8vdCBnhSPzYD6rXbTIjRw0tQ6EbcVM0vnFAFspBmQJl5327Le10zzzTEiH
rTV2EMvhiqRmEBvT6J73MDxI1bmFITYmm45mN7DII+BHOvEMm+KktwboJBt4b+3AtvOlMTb2oOPs
F1WSR6GtOcCAU6x5xY6dgblOz2fUuQjXVe3XrJu3Jv27/CPskhtGk2myHRifW0E7TWYXQLyb7U3t
pNk6wE7eKh1yc1CMBOfoVDHlcc9EguwCO+o+JEltxr5oOyasXWNPnt96pe0eaUnMJW4dNblXtHq1
MtowIshItZBrK2vIU6IKwHIvjKGNh0NlCdIc9HMM4ticChLtEhMw6OpJgYbsTaJGVWL5JpM2DHl1
2swtRjcB8Vg/zj0hEZCNVkk2OKLHFI+5NikI5nwKjLfs3NpQnEa6ltkTTSjI2EnEctDikM1qWQ0B
ird0wilLGA+pnTe9jMpSsInuEvGKowjCYIM5IHuuC3IxbciYgbOF7FJq2BZb68QSNMIhLY2k39st
ZsWxH2ZKNyyn1sYtpw7PKkLHinVMvRUG1mgjpUFHXEkoxbu1WUSjbY5LX71KWhlZl1aL67YPdAfD
t4NJFYTDDVzXzGCD0NZlv/w3hIHT9KUVnXjr/+eqJ7yIWrYpad13YeU//9+/m3yA0wdhCfvPX0sI
58TNxPiPawIWov9S/eN//Oc/0k/xpfr6UdT68+/7p8Bgo1KpGrQhdARse/jbvgkMmmn/YbmWReAB
OhsIIsLk35UtcxUYPNp2NELZZIhtfui7ssUfITBQHOISPjP4aed3BAaq1X8UGMCWmCaMOOgUuIxs
1fgkMNg60QAUhAVbrHZvSv2oTarLrNVeipJlMbOMY2CkW3yux3oecSgsxKsp5XXkirvBgHFLZgZE
rX4yKqfpklxFC4bsvg6IL+6sIr3LxWIHTT1nWzvK9hazj80oSMZ1Ij4MnryWbX7pwRxvXBTZRj65
wjqu3OiGbBml7LYiMcgZIaxBHNRCvI55zAglq1dzsHeD6fK6VJpNaiv7MWb3Lhp0317Yb8wGz4fe
OAGgeXA154b44Q2erXMqTzm0pvtmKPaDq+zbuXwsy+y5wh8P3U1E7Elx4RB5fOUgLDDt2Nj9J4zJ
JuxBOhCchtOWzomfL98o5BNHUX5mzh8VkiHElso6jGX6HGvzNRG8xifKMwYc0sJpHGFxGuLOnVQs
+IN7zkoedhbjvVzvr5ROwejQbafSues0IiawBcyNkuhb04z2HquB37X4zCdzuo5z3Ongn4/g27zp
k7gqNK6KMhaR73lc23mU5abUV4ODULeuZ/Ge2z5jiEeLStMr427M8FfwOOekWQYMKO/4WfLwrrOX
tsNfK4xt4dKqgTOj9CHDnLERxBtCYRGxVSINpdu8ZgVv3VPwG4wJkqdjJpo/xyRYGd+xfe+auyxe
7ieDJ5mqnNuFelxk4JerpblSJvXFEriV3JniITBopNW79kob7BvVG84UjPyTfO1q94KpBRO/XAu6
riLSweDFc7eZRziGWfTrUrZ4rmjB4KSU9pgzcMTqRY0Dosu8/ZzJey8zTmQ2P3GqvhCpc1ZAaOUk
qrxRQ7WjZOk6Ni1WJYzKYdEp6caSHupSFbG/LuCFRwpHxOaKrPNeG9X7sWjucs06YBO5K9T+kmMS
ClB1xXAnDSZR3kWLvNa9Ig4VZblOC5u0mTBCmhwLtobkGIAWEgpNxjEcdethxASBmyHaqzmvA3QX
k9ZCIrjioJm1rzlisNfqx0qSX5IsJP5pBo6R7CM++aFpX5nG7XPqOTgIn6JP8BFE7iVsAmIeNAk4
XbRR3BGhqu13RCF2dqOdJNAoA3jE50aGGMV37JF6kR1vz58tyYicxJqu7NWMjCPVGmmXPUa1+jQN
9cad9JNhKi41OeNAnAqD2JZ300zmC8nIF1avQ92X729tstybSlXe8sQ8Qvo41AoXx5y0E9NLnqVq
3eBNPJZjGYfLZB4Var73jPqqy+drtVH2HCL30uWuUMzkOVHqK1WnIGxy38ZKOZ8wIKq6fpzJ5QkF
8pBb8mmqyldaho7JM/4d42ZVeD+Kr9+ejRaYJWYPoBY+I+kMjPNWzDnqtmJyHkKzfcg0LEhulYVl
Hb9QbnmSOfaWA8dJ3HcPWTmGYrK/jY5YQeNXcfFN6/2I8PzUXcqTlSc0TUw0XaJbY2Be3+UHOk3p
NROCUKvyLsoa8Sai2iO3oFkrG5pyT7wCcGldPhHBOK5ldCRa41KP07e+Kjfvi95vDQf+a3uAv/yv
ftg4UEj1/bVX6+4P/2dT9WkvL4fXVl69Mub8tsnggq3/5X/1D78zF29k/fq//uNFDFW//m0kI6uP
67WuMu3567X/amJ9/2F68P4D3xZ3Q/0DKJFqeo6FIVjTDPzF36cHLhxGTLguWBrwSK7Ji3xf3BXt
DyTgdaZAkeeKhDLZfHxf3RWmXSvUg0HTWt9M7ehvzQ+Ykv1wC1skVUDIuOyzmUSo4PnWP/9w8wiU
Ztl7znWfJyyhqUeEjiIu79DUU3un6z1nUM/GfmG74rJapHs6adb8rFKXy5iLcy3MjByOvwHIoh/n
R32OpmtJgPfGEka9HdgVHzjKZ8hv2o2ixcstxhkSCUkXX0bFsBybCDCbRCoovlRMwM5Gi9lUWd4f
DPz+gcMJ5IQ0pYtnAIOF3xdgErbUvQxqWLMX3jT4ux5yF3ctZg0sJGFaOdaTVWqUhRL80u2gwNZ2
DiDEPc4aC/GPVszyyB4mj+W4seEXzGu3xLaEtkN9UOHlLbOETglx6KR7CMhIzJS3E3G3erO+LI3K
Tg69Ogx3+DJSNC5Y2ZfllDs73kp3WkamxVY+0i5M7MkcEWAlCGnVB0I0iuXnVa9xmKLgCSUxDvta
O+LYA/HcSM+goqjHQLPCUq3ni8l58Izhok85x2QKWl/TcGh7YjAyXSI3HHHoe+YgemJU3SYqjxeR
sunob2HNB1Y+kFqbHSog22ta0r4qZHOPmnZ6qEVUHoZ61M9bk8OmQ7UYWjFEkMx+1tXZPcH5ccSl
Oid9eT17Tb0xRzCUzSQ3Mkri5yzjFJLU7guRmDZILGf+opb9V9uGk1xjtX2cre6RSPJh0pUjFl/U
+TgqrmhLRNZvZvG1Uu1r+pPfzEW7JcVxTXHhXo6E+dp220UMpCqafLZ4hMxwgI+8NhXxVy8RxOCs
dmsCuBDzW8W8suvypi215iTTpy+WgfYC7I5nnuSaDoBWCE3vxpL0yrEx0P4xi5SA7wRkE+ptjAI8
kTGPplZ9gzcYNLQhMXrmiKqQJ9TJ1hGDxxW8s4jnpuNwaIw+u5vMSB7Njh3kScu87WGE5jB8VdLh
uo2dMK4eoWkMVtCPHbSgUnK2lG6nb5o6cQEmmIAYGLRA7bGsNiK+ymGeAU4kh6MKVAvUEANt9UQj
7/sFAbi66MbY3rjE0A9WAkKdE7+G8IW/m6rnrArpcCvvMF3Br8eiKWPqiOq6bpiAORfDsNgHyj2q
/TI31iEjvhcYbd1duoWy5rAyXMSoAlyNqHEY3JCPeyY3uTYY0NpajAxjth0dSBtHqbxwQlLbrF5K
htKzfqOp83BB70zyOBkG6bZe5tpNpJL402I7PrFqViHsGnQ/E1+77iwrPtNQtJhCuKt5xoOU7ewZ
joKNofmawGQ3Si+QZT768IjLm7JQonOTcSXBN6WL2KsxRY9Lyz5WldEImIJOtzHH8uOqiqwzvary
U49dwltpGQAYBrjMPpFJeZsXqog2Jk3FN31FexcZMTKsqe6RYQBVNNKSeotYd5815q5XEyM07EeI
eSWTBBeWVo3PNdrwvTbvEx7VF4ZRG7f1NPAAceNnjb4lH2sM73s1fjZZ44uFKY6ZxhYpxtF8mWhK
4C6nPkXvLeVQs+vzDZgyx4Y6qsMXAublsakN/bOY7QnyiG5ZL5WuVCYqjTkhzaScxxB71CYsFxxd
qZaOZCrb3D3VhdBuQRZReWhmirIrVeusAMhyVo7gaQnyR4SoW60PoH8QI8ilt4Uw0B6mFns7ktNA
aNhAIBJeV5y11ZRsJyapgZJPhepbnRpmSryOjD36Y6w03S/so3Yz2/z7Oo43lD2foVnuWzixdbkX
81jsNeIZe2PhzmGURjYVzsxhFNPeKOw3ugCbY2PGxRvPBXmODqP8Nm1MZe/2U7ZlRhRtOQkxIxmX
YxKX2gWsqgDsGJeA32Gc7bt+nkjgzml9tXSWyg74y7hk6TYaa4e6IBltZwf3b68y3Mb0OO0zk81t
RCPgXazm4gtHr+UmJrO5oU6kPKUGN7tjpJgcSHAqO9NI46MpE8lRrnvKmVK08pJUZf2YSiRjP2HV
40ENjemQmyXVLlNvX/WtUp0AB6jueubXz4lms52nOSFU7bkLKzPiWFXiosd4UoR2taq6mlxe/l9t
t/7dJBe2RL/acgWt+NJ/cmysP/FdUPGoH3BI80E/I771ro18F1QoJlidF4A9LRwFAAr+3HOtUgt6
Ca4MDSsB8iab6H8KKvofpmow8yD2xRBn/aPfsAr9uN9CmTE0mpzZdYElZrv12a8xQNUZMFokQaXP
pO5tpQIL1Kp/cyZ4V2U+2ELeX4btocElsLGpfMb2FZNujMR44sBJteHKpl7srrFVnvCp2bRXzdyn
V/QZi1N4L9hKqx7QCGuI5MidNQZdinSsKTBdHPU+6Wj78CXV01SOgf3gLK0XyrHFE+OGQE1RHucW
N72PgcY686YRjyeNY0pKF8iciQ3AJlJjpqEpj4jC2vVUpNndmBPY38nJoSgkYSB4TQ7FUX1mWpyi
aMs6bnItp72ny9mJDIY3fBMr//LIhDr28dy2Xh3Sc/A8CcmiuX3e9EpyvlYhtIyNBeOFysN0716b
1W1ssdH/8yjwk7MZG/VfvtCnkB6JIzLGHS/UxMO9rMUZqgFuF0TwydhAoUXgmI96iil+/bKrJvfh
0+f34iy4JnLZ2UM6ftf0Pmzq4zQdRoOnDsIFSI6RHtoNBmmxGSKHUqOR9Vm32Pj++kU/JWi5nXnV
1YuESwpIqreeWj4eJRqVUZY3zauKgcgkvBF6WOFUwSRL/aLJYbf4nWPn2wlnCD5pYoGzNNFV+MYc
//qtmKvf7ocLYBmGzvdfByjt0Dnx6a10JRQSxoCK39v0pYUAQqxTCycVeQ5jbgziTCoyiOxM74x8
1kRuuSvK0yaFk0TkBcvOVu0H9QScKKxHI2rlfSqm6Mps8gFghPDkUU3Ye6KrL0YSNBWpyB02LFlj
z7f7JuhdSt9oCS/GIGmFdTcrBgSq0sDu42uNYz2vjxt1q5YaBYNGa9py04pMXtXxuEJCdBAShEws
5agBj70Rwuo83xmBimwQOrOnhjrAJvz1NVtvxc+XjNIHjqScVWHp8mz8+OlZtHotQg6KX9aAJ+A8
NXcyUuRzPevyb27Pd13k82s5FixuSKnoFmuA9uNrlX3d2XFGxgSnMGIcthDaprqhPyGbn15kLOQB
+2wl6PDjnSm5Um8Ak7WXViaW/dpxuzLDlOHEMhJxJKFLbcDLZSHoLkTMX1+VT08KlEWDM/oqpnMf
Qf9d//zDN8l1coLgoouhHSjTrsxwAQcdxrRQ1Gp9VZj19HcEWW1FxH66OKaO6M8RH4AyzvhPL0mw
I29M6ha7TI3OKetyXyP6TMYnWbfIuGB7mAsRFaHAbCUt+ZOdR6QJrG74YrRGftsX5IigI0WSnkjA
pxTP5PnaIlCOt6mjDzwQFAMV7dcX6tO6tl4o03MBxKokJ3n4fHLAqg13/2LykVI/fw2OguGcwHP4
d70k//JkY9Or6TZcEmYRJmrXjxdHgvW3i8XFyGJV6aNUEmXrae2XnojmpWzdKXAdWpl//authuXP
nwhfDJcHm8PIBXT2jy9KCMPggFZS6aUCnsJ5gt9oZ3mNtaKohvqRk/6C160tpins4KbSE5Y4+Ia0
0ZHXv34vP7nMIJWYCLEbsTTrM4kaCz5HCpWmt8WIDd/ujdWSNUTfhLy/XB+1n76MbuKcZq3Ewvrp
+QnqFNHIqhVcO6N6KOxcbAhRUfmZGBHsmTQ2zadxmotDRPkNgwN3LnkWlskLsMj0jJkq7qjBjeBg
EEk6+29cAjZxDo5XTaUH48dPQ4ohNxL8j9RSJn1oDYTn2O3Ev/8qKHMregK5eV3SfnyVOm7JVXjY
BuNM6y8cgVFFrzEQ/vp3+cl3na+4zrcGhxHbz0/fdcftbW2Zuc4gRsutgoyCT1xDJ2+M5Wy26X80
TMyUCw1rh1+/8voJfnrKsAVVbboQPBoJjU/fV53KdyvDXumbWYcTMQVknPrcb8plZkqP/t1ZnKo2
dBgo3Zy9KD7MLn/9DrSfrDg2AgzoAnrCVkD4j5e4ixsVF+S64kyAn1KFuTowXMru3dY6pyHLPtQE
s3bdYIwHVDXzKGqj+pBrNizWAguWVkzy1Iolg3i3W8bff/LzDVuf/ypoas38dJsR4UzZp0MeVpxW
O89te7gkT2YBlvSW8cQttLrd/vqC/OxmYDFcH2xspf5lrZkr/H2VocUBz1l0xbJDHZ0U8VzFXhGg
LXfEYB3jVHaufPj1K//kqQpGnz0HJhFk4Pft1IdVDh6gSos2nh2Dmq6waNfAcT2NoReTD/PzDuBX
3TXRzW+/Kjcg4O/Vt8429dPNTwa+HYt5iPFUNG/ulPdPEjziuOmF2g1oQ+mQMqpcyt2vX9Zc/95P
tz69Vtrq4+TAx1nwx/vOVvWxwcOFna+ouZeg+nb7DoultrPtqjmiLSyyNrD8alqI2Y8d1UNmjEdG
OShvEt4CSxwMpxitUVXfUoos432JAxHOUl7qVCpbMUnLFM/lc1oai773hgaflxWPNWmywmwKBtzR
Mm01OhDJBZrluyTSDXvNJBJ3oNcbLXsmV1cFnWG34hj6TGdtJZayvRGz96Q22rVvdXc2hkBXdOcs
mwZT7vSW2TvkyGydSGPml/7sFbh1HDgQ8EUnanj/Zs3XfrI74kgM7oqvMXwe79PCSGqwwM6+8A32
9P44QpbemLNGeekwxREIWXwxGfh1JNRiOqF6Vp6YTqqfel5m7iH7ioMrh/pAFbZ3BptEx908ccr8
m4/7J582MAjHsDW+VvrnB7lE7u2qMSG9T17+a8bTLJBKMz79+lV+8jh1Hf5+V+VyONzUP95TptfO
kg+efVdSc94o3aQM9cmOGwo91DR0IyFPNBqm7NAFUxGkufN3JTM/WbJdmhoZM1nYSRhq//gO+gmY
mZQAg7DzaQ+aLrsAnml88uvf82cfOecpsFKwbXhUWZ9+UU5xpcrhOQ6srDJO2piSXS+ix1Baw5hQ
JFF7B0GZyc7SWyAHzZxe6N3iHeo01/GCy7a6SwTP6kyFo+RpCcYviVEg+PW7/NcnKd9vuKGrjsOD
ZR3gfdy1S3gy2DtZVsvKYXWoDFqlyaTc1zjMzxbpYfCMs3vclvbfrKqfJ8Jsg/HcwG1aZSIAFO+z
2g9P0sQ0Rk48bBuoZ7V2BfSSc2FP0/9l7zyWHEeyLPovsx60QQO+JUAydGSoVBtYpIKWDulfPwdZ
LZIMWtBqMYsxm65ldQVAwOHivXvP3fuNFkOlryF8xqP3i7IPgJY4lld9r9c3aN4E5DUXKOH7D+Lt
oOB26B+yfq0b89+3+8ftOJ6xpCnIqE1Lqz8EACCDpEI4/v5VfrOxDmdUm1HvwHHgodvMrIfPO5Fm
A9Vh0jY0T/qtlU8SZf4yg5GTerXXpGFcasv0SJoD7DRDj6AmZiD146ZcwPDrtb0rdKva2lCYSo49
TjkFc5Z8Mz3l7asWzT8SRP/MF/t298E9/z59mshc+W4P7xm3UFmv3nwk9mBEWQOaDZg8lz31Qi/y
/Qf0dn3FskjTk3GB6wYt1eG14tKuNWPh+aiI08mgugJNVGG9tPB2XtJ6pVU7EFnev+jJsUislk4z
mamFdI3Dq8qS0ls3YzBBqw1rIHLQY2PbWhmtZv05JmQXx0ha2wHMFzpvubLxAUgfxkg+p2KTOm5z
JuXo7Xqx1mRMyp6UGPhEjlbeyqrnYeIwRTtO6jttaliwpAcq2e5qNCZTOkdn9lS/g+yOhiYwNwQa
JhUhZuajTYaVuBQIBI/ehN32OEzzAnZ8UIt3VcqpRvnSzAn4Aossi6A2NSsPkd2J6SKGeV6RhVoB
FkhAE3aBbkKpDgEJpHvPVcn8mY5OI2kvJ312D1NKpLtelWUaAPlMjDNL7YkZzV6HDuceQdSieTTt
Qjo2PJJDMQuNxvQwZll2Ufsk99XF2O1rwmJvzWjAA0GB7lz40du63jqDUPv4XU3nIR5d281qQNIY
U9BFDcljSgvmZ0ozLQ/6rOyzgK5cqkGcKeQNeFLH+albk3rOwYJHm9ix2u2ZYf32NM7tkEhqML2a
4jdi7WByd/JobkZj5QFW6fNEbkpIqVdEm0Fp4+emwMIGfmrJXtpJEp7kCDZoUZPot3//PhyDV2FB
P6Sg7ByNrHRp9MKNY+o0saG+DBM8V9AkpnGbjppUe7ZBUbWtwBNcFxIk1J4AxDi9qnOoIGeWuxOz
PO91LWfDJcZyevRZwQaVQoLKoZyNMIoBUoXzEp87npyYMF2TwyowPIeNxvEkBmF66dELMmF6AsMY
ciqS5s3MI9yL3MMzP+nkxVhNKUB45ETbRztLGMMC3qIDxbKGAA5H239Fr/R5Mmfj4/vv8cTDo+jJ
U7NwruAVP3qNuZenjhGvX1YVtZdJNYzbXC/SMxXpU0ukazomHW2UPQbntMPJ2CvSccFdxdQnsG/A
hJg+QtUt1GVM7+nVLc3EvMR0KsKlMIpQxUbWkKca/zCnAScTKphXcFqU13zH+1UC/sM46WKL4o9Z
8WaszTSoF08vnv7+w6H8YXE6XD32x0GaVBodf7FGtjMAbrZpj/to0Rv7zOR2YlmgaEj50DQNl4LA
0XatKFuqIDFX0arBJTTTTfapKY0Xq068G/a18tyisM5YR4uCSw2N10BzDHnz0drfJrmGABTRR1oT
Eprro/pi4v0LLSWHPVb+NSMlmm90F9sSpab+MjESd9uTlgDRa7JMXNKpuhyoQYKq8csLl7CnXet3
BMRxZL6EwIOYsa/kDVSW7swO/NR4tdEcMojIb+X0dTiQTFXPmCHQ+NWcoDimdumFtujLmVn25FU8
iP6ckwXBw+uO5o+NY0KDG6gjZ92a6f6qUw7obqPrz1zl1FfuGBZFNmTuBJoerSxAVlJ7itiDkeAr
wm52wRY2wspCKCdGGrw/lk9dzGd3yiCj9+ceN/1m5ehlB4RrAzwuuUmhbl/WkvqSXcfizDHg1NPj
O8f5z6zCGnH0jqSVt1O1ioqUgxsbIpG8LPrSfnj/B53YVWL7R51uc+hcuzaH7yhPYPqTLaDhU/T6
gENAt6sVzvpKPs6yCrMxPbf2vv1dNG34ZvxVd8jx72hUOLSlGmvg8BdzysVFPTdQKbT5zAh/+6LI
KyLt0xTslDnJHu1bgSgbVDxYzsYBUqiueXjhS4U72oAev3//GZ76RYLaIVM/kwGHpMNnOGRGl2i4
WALOdXrY+loLk1mqMxPciV3oap1gQLjrYEfKc3iZfEmWtI4q7M0goL53hIhhSC3jK+W208WQ2WSx
ZEX3qOdxdqetbq6CFnUgHCXw53YYBLIF5Len9TsMam1odMN3AGDiaUbLemubKsP0VpGd8v7DOfEi
ID7RuHetNd/1uKhRjLWVloIBJvtkPULW9F28fgJlZ0Xml/ev9XYwr3znFSjNPMDFjl6E7USUTAwK
KFL3mo1V0QxcyPEJKgtEFCthFz+l/oQj4f3Lnuh0HF73aAoSfTRA0mNIazFVTqezXrOmKXbcigr7
MvP31aS/jND9sYEtvXsvxvy1zNdkr0UDGzr2UMKWfKpf37+vv6qQh2sUN7Zabji7II/wjx5ICVCz
I0EsDYjOa5sHsvw07UVvyCi5ouriZE/g+M2C5KvY+OWDj+sw7EZuBsqqz5oHpxkr4P2dRvyC2xTO
LksGnPHUeP0nmoAQmHjxBafrydY/rhNvvZkii3yjEdWhxn5ZQOUFzr4Eta4MwGM0CEgxaaJMC3w/
hxWbSdHlV6MgZiKEY0+iDrSUud44SkFZ6mHD6wEVMP1noaT7SNGcM6+apuGBGhbEhSruqu9jbaTy
GtFkAxvdaWD0R7M1O3jgfMgS7cTwvik8aqGsumtvt4dXMG1QjSyfLNIyEnKlYA4EcaTqjudkNteU
FtslMDGMYtZV+fQdti7ftI8YBbMuVK0bL8pxW5YZpSmCE0TyEaM7IX9yaBXBfpEwPrbdVPnXztQI
uWXPRtcrxRo+4tmsQfc3g2F86yHEfxMULyv2a4lu73KeiQp19H2IHjTNfqZRHLOXGbt4a8AaQxQo
ZkSeEEwaGvqVaX3x2sr+ISVYt3B2RvsqjkbCkwpnHPdVU2nhbOgEEFE97PIgJgXOQ/fWq+8thMNP
LoUKW/GEp2hl5yU4vB9Gk73rppssKUBrWKRhOlWW0LbC4GGjPehssTGMyKcMQ1No081JM+1ThL5j
oKVJYu0JhygeSyjunyU6js/zUj5YhIsAD3M7XCRR2f1spWl8z8e2/hQJTX0Az1XngGB754c/zStp
gzJX/cHWKzJKPNtaYf1lgpCzXSrPCFqMYXOItxXLk4zj/tnAa4ktx5PGRyojlrrKnMS3toWXjaig
Ey8H9FuVyx4xfDHtpmSZktAce4egiLExP3h8uw/AIAirSw1f+9Sni/89azpyfSo/Tp5ACS5GsMyy
UwEIDNsNGtVMX6VBvZxAFk1/QbhZ3jq9WyRBac4zFJbOsMorlOcD48yPCXVgmKMXJtcielpI8SJc
Cn7tzeS6dUGarN7fjUtafMuzcrorbK//lndLnV16k0ESG7AUMrVmMK0UDOVTnWV4oNoOTzLe2lWy
nFszXpc1ZG7r4L8tNmRnNcnONWbd3eoW2cxbgUytCaoIq/JKKEvI6uxTPQmntole7VlpLI4lKvNA
LRGaWzLGyjUZDziANkOqFvC1n5xRi3vKwW4T05Yl4g/rPd4iNJ3x/KOyNBQlrTRySDT6QCCeUREO
Nud987GASIjzHI8phht6mN8GElLI8azSbggaQgFVIEuyKvYzTaKSPAlRdVvktUt5neotk0orDFVe
aHj8149wsT7lnayhaBuLdc39mqihzGL8lRte9WwMnD03g+lMQ+D1crqyVmdmqOBNA8OZyvRnLYwJ
G5OuRZ9dgn9uqgVSBVqqSHzVycr6bCNk5r2BsiA9pZsnb0PhrQWAsEILAqxj5b1GwjwVL+qUzzrQ
i8/DWqwYOiy4m8TG5RcsvVkkWNVV/1FvpzUODWPEvTIcElwj6F5fPCwTH1KmbLgIIHAeKRGoB7HE
CH4qZCTLJm2VtexRL7TEBVmLjfTet9OV5dIZ0IeMStxXsi6+99JIRizDato6TWa7YZyi7Vdd6nxr
x0Le61ONmrexR/3bhB/RCzUx5Tqlc6K1qZI2GI26NP81dI7+acl0nHW5ja0CuRe5exqCEDfgO4aA
4Ta+TlwNTkubqE0NPb5P9HFgkIVMoEUqvSsojH0XrjCP22LoIzd07LGdriNtgPGnE3n0jLG89fdU
vOxnw+wBahAMlD3qfpt84/hGlT2KbP/VpM7/KV2G/sk2x1ld6ODXGgoGfN0bJFf9Jz2pot8TUMmU
nrV3nefCUIoTXTE+cDX/qmdn+dR7sZU/uQiKPzNzC/9Gtzk2b4qmqb/3bpQnF96gtZi9icJd0HgV
L37RqnLX6ixWuNvS8anTadhhibNouQD6jbVrDTy7tx1UAgzbJ9M4Rng+dDOfZr0sm6aYx5s06qcb
q4+SW62N9FdpwAwmIqxYfiz5HFcBQHZPXQonS6vAsitAMHjWyCPSc8zsyD+6azClS3HljGULUj0z
3NCsLPMO4BbrVu9Y0rgwF8K2NpkV5fd0tiEjIjxCQyZgzEC4pYIJ9qNiLg0zc5mgQyqb/RB5K2sU
EFBQeiypJ165QGTxy3NJRq+PCHnrdVbyMvmqM/cRmIEui+SmQOV9FQPjZLPS0fDMiaeWzABpY9JW
14hHBvE5Lhexr7Q76YqEXHPHjr8rGzZFqOzJvDOizjC29LdqOFEOGgEtqabvtlpDXHLmypqGglgb
njoEPMIINHsi86cDKeM1doR/A7X5N4Lsyo+F24juRsS12uZlWqQbvS2Tz0qN9urst4n86UpbfzBL
RZ1axdB69n1v0bpkcojdSxsf9NfUEgDHNJeFgwjmxfsAeYk27axH/D2tavFu1BEgzq6Zay1sQArf
xwukgiCdnZ7Eb0Ii44vBGMXnNvZjhBWplFfD4gICyGAq3TI1690mohgc3RWVUYal2ZcihGEEHxKi
p30/T7h56Hc26PlwIWh1YDa6cvHOqsEPIwN+BgSevo12KNzx7njJjL0lhmU73ES8uR9O501fqGra
ULyzyHsSPhBzPLFZYW8s7Lav7AmR5BIeLBngo62PG8OZrFd8lSVqQvZ8WoC0kYQ911t3pZnmM/NG
gwAd7IrMvHPlIO6xbfaPUDqTO1eRnZgkhrdcVZKv11yQ/LIdMOZH8hUEZJyRYG0SxdA9Btkil69s
/jiBNMShZWGkT1280Y0Ud0bTzmRMsleRD/FSmF/yVs+ZtEibITJzcDHPyoRDiw2LlXVqhd634lcm
Xe11MGl/6mpJCNDSWjwjBmso+QNVXO3MdNLHnWUthNoSpNJvYRgjg+lMUKgeHez2MTeicQoa7F7q
ge9jDW3uY2IAa75DiG+x5n8BCZMUV00Gm+G6sO1x3PjAyTA7EHWLoqXQC/KekyLLsYTq9u1AQLER
4JnGrqMZVNM2JjqE7tYZQKmx3JV5uW2dAuQ1OYhVvze1ZfD3nlmlzdXsZzn7BD3r4p0W6ZCexdjZ
yKMGoI8ClOoLwaPZU43RZN52dB2KDc5h29nA4ete9NoCYWErZzTYs+RQdttexPl2drJ8CYdR5J/Q
TtkmpI1a/+iUXoyRbi7NK9Obk6t69giHJfiOSAhiPNlmM1Q+kL60emUiP7sglGTKrvxxmG4rKmic
I2cEB5B8raEKJzVigh5n4tm20pUeARZ2K8ZLRvt8UeEbKkNLzIzrxdG8m3wGDr2FL1h6NwVEIX/D
vmpg+5JoIsbhK8UjZNaJcNJljH6MYx97OzUXcQH+Hmb0hTk46J4JqEt+jR7xzxeCzcot2Dv9zolM
tV4cuUOYTL75ndVz/sjH5MyBhaT8obYmh4pJU35ojCSJLhuTBHi9EdU9Wu482pb6RLQqVD3UDeS0
sq0GkoFnhLRfELBdlnKSL5I72x56zs4NpJ2bThHdtVV6BEu56efmwnPrTIb2xKYABp0D26yA4CF3
HSmpZlijXnP4woYcWnpOYEGYlUs2AFKv5qCjNgeZMB8K4j7sKVEfEdhjf+K4M2/ZoVDsJ+q+1reE
6kK7zqckxyCtF9EYxsaIYwtOU1niV7RsOLwW0LfNf8eqy614QP1TEygG8DdL2iDuR60N6MhAYX//
fHnqaE9j3LNpDK6izaPaEaQiveow6NF4NJN9Q0LkTy+voiCtbIxB71/rbXmXk6xvrDIvlEtYMw6L
H44Vsau1epafFjp/MgryDGUmCQgjDtrUS/PM2fmEsMxxMT+4tFx/K2mPylT4e8w1TBAEkZv3G70f
4aEpjSiPjV/MP6KknJ5dp2LqMcr2Jdf85r5dhL0dHJPzk8YHDhur1Yag0OZ5n8Plsc88kVPFDhe9
OcVVFCPGsW4GEaVeu0SrA8fkLmcQrgosDoA8NfraB+BxejBU9XLmna/v9KiiwMkepZUuuCy978P3
4MWsSoxkrmrVw7U2w8DY5H0mQhp8aic9MkdT/IYriWbOz1TA3l6b6tqqJPV0ByzqcUXUjEWU+xXX
7lS20ASb/AsJi++LNKtXdqPRB0CL3UZq2jkrxIkuOFeGi7q6bhB8eUeDIS8KsYzkkgQ5LlxE+v2P
IbEpaywJCkLfIJZI+s5lFMf1NxSs+VWij/KqaObop+vOyZnS5tsX763iIIsWGl1w2oeHrwALMDjH
CYQPIPjhikNQeWXpUbtVFETB+JPtQ/c8O/Pe335/SGWR7NC6RchqiKMSl9YZolAKqacVZ9YV1heO
C4rdUO2kyQ3/oti//72f+P543ljb6FejraDucvgrNaBUc9sgnZSE+OzqPiu2sR0VgSI+EbImBFMj
9Gab9ZK2LVXLnKRANjJ2kjwKnXAmhaj3CgM3YiY7FUSemDZ74/dv8sRDYTFkYCBZoSNwLAKcstFv
wAsSiDE27gabZ7dDiJNk1k5vjR/vX+uEgBy9tr1+dyhkUBWvVeg/uimTpkOkrzzcWCOpHc4Mbicg
jRIIk7VC8wMr8cBG98KOPw1qXmPuEx0wpO77lb89cy/r2z6cBXgx1O9hCyDXx6ZzeC9o8hw3XrUo
qYid/qbSSuyNQ6PMO6AdnhNGPakEfk7wIbawUbPDxTLZZmHM8H9omi7qMy/iRAXWB35PO8Hnz6+q
zMMbSi1fayDcUe7POtzSBYAutW43CKL0H8qkptxdJs0+hrrHJl2BZxusdtcO0XjRZdn4ZaQyuB0a
GYXvP6m3I2S9L9pSSKiwwxxrsztzJny0Z4RkkI7CWUkdM92Ck4rQ9wsioM8JFd9OkUhh6UVgN0EW
S9f18DmA3dFbBiRN9WryPy20sDZp3xOORLgDB4R4Ya+d5QMaHcc3pzNvYf3jR6MCjRCOAoaES3vx
6CUw89SyEmQBtG1dhP1YeNuJM9+ZwXfikTL0+BZw1ICsfqPLc91MGatGMeEA+Zwjvf7QkcG1k5WS
l1jBAZu+/w7fbnNY52iS8aWgbKbNc/hMc4oWyJxYaOHhQFAvQYhWWUWmVY9E7W9fyqMPh0l0dcDp
KzDsz298LE0c16ttJwFrEapeZtsZVc1GtdF8boJd/9bR28KJ6gp2uzSv+WGH14o9nGpjArF4npPy
2h2qBo96WTT0Gyv/NhnjGWe/NsmbUmj6BYjdX+ZIHjySTD1oeurJRN3UV3aHJLMdNLWlfhPt3MHG
/pnnxKTCME7O3POJN7GaXz2kwihUacEe3vIoZkSjMV8TlazsZzVr004ug/MAFFldvv8m3s4oNKx5
12BSKGR77G+ProXDjijwFd3KhFXeA3Ml4qOv2/lHlnSVxNs2Fl8q18i6q2y2Y/pLZpqMr62Z5P22
Ux3MK79EORZaNDPMhyYRsTizH/qtnDh4hegpfGbhtcODrPG4yWn1uowKXSWBomW4fIrTOTZIbrSU
AGWdUiaHVroUe9cgKm/fz6ZYXtAbgaEacy8KCfXR5wC1BIAoBDT2rm3aGotgAy2dTW6N4JyekHbn
Zi3tunkCwh6UVWdGGxMjU7OZh6iariAmdLdDCWFj2xfxvJWxnsyXGpmRtCQ05Np3kp6FeeZD+b3a
Hf10TEVrX5wnYHvHc00EAhjeYsRekM3mftJabQ4L3c+/Uokggkf5Q5ltqSZ6eZgvdtHsWFqphCEn
XG4xBKEib9NaG5G0u96TBDxrfS1oPzxZabZ897yMUmImbFUHbs+r37ALG75moK4pOIz2UpCFBjuD
PiOhx+8PvDeTKNVMDjqCb5J/6G8cjrsW1EnOLjghqZUDn+gcL2i6ZTojony7vUJXwKnNctjMs5t0
j4Y3T8pPyUlDQgqu4yYrBzHvZbXIhEQlu9unytfUy9JFFYXvtCovUOLJIUiHBuRzQ6+Tip0jNGgM
PT5u6h4QVUZ/ztQZydPbp4FZDmktHUxTOM6xqsel8G3MNPgCz8iINhykgizU6meWlFNXgVoELZ3F
iy/paOGiQuJkfKyUlBIPrBpCQD1Y4RDNmVH7ZspF3W96OJyZwYj4cI/mL211WcvSBeMGFjskPgwY
KnWT7VL2Vb0nTMG9HtfeUSBnW151Tpo7u/dH15v9AXfA88TQjUpKfyP8mXTCdFo4sIFt1tpO2nq9
8XCo3fTeHI8U9Pp5a2uG2Ju0DT+8f+k36zaXFuilOL2hoqU7fziwZ5rwg54CcoynVgXT7MtbOo7R
I5OO8TBHRLK+f70TL3U9G6/YS34s7tvD60V85ehuKb30Ta5fzsRSLjj0z7xR7+1VVss3J6LV07lu
zI+uwvm8L5YxC1K3JFCNonW+S4RNbb9j15BsM5nHOe3KBIcO8RXVuFXLfb80mHAnKk3tNWW18R6g
+PBds42i39gLfWNvsOvhYqyq4pPlufO3SEuIp29qSbVdmpN6ROhmwhn0em9nTqkH+Ad0MbEM3OnX
uTGEtiWwbrRDxTfl8vFoUxS0uiw5IsEVHO7rpdHgD6GcpPtfadpTilgw+gnstyU3tMxJ8yyn2RJb
2rRRuZmQExchofIVeeQ24FcwjV5phyInVHbHQk9IBPIslxQuTNlhR531wabTVD/XnI6Xa5I+FPr0
eezb7VziBg96OUO2reD5VWQQxPKzQrJFzljcOHMIhKsmCt4danPf50qwo1BWfa9pkdeH4yJpY0k+
locYMdaaUVtEz9C8xlfZuA1CAj2b5BdyIxMYig0ZiJwJVffXlPG/gKn7v8ZNMS3zjw/tTd71cx3X
B2S79f/+T2gK4UqIPAmzQZzP57Xumf6CpmjkXXNmXZ36a06SwDXHh/KvhCXjH4YFa2LdW6MWhMT5
b2yK+w+0whz++R/T8moJ/zvYFLTufI1/7hpQeuP8RuxG7DVi3eNNHU2WxfGyX16a026uSC288bLK
Xm7JX3Zl0JF7qV4br17u6PoLSJaSIJxgonxAzK9R/sKHTAobPKLoA92T6GPGFuVrMuXNS51Wib5l
X4SQVndaOr5JrJvV1hVj/1prJrgIaAMuWGczoVMgDLz3m9wZh/umJ7AAblHSk6bpe9XaObLrD1Zh
d8OF2XZ6s8VqZn0BAWIv3ytSVIxPxpAR9dfJUSR7EAjJfOv6eXopFCk69IINt32pjKamxI7k333B
eJ7n28bQ/J2NzKgNR0JyQOR6zD9rdb0xrK03NTgBvDrRhkt3oZ6xz1pRG7vZrYzsUdoIIoI+xo0T
DZrt3uhxXN4SBZ2DVPPqnt7NuPgu1h3ZfdOyWbVk0/YZfc+8zu9rdHH7CXF5+mE07CyheEgFvdiK
frZKtUNEORIROEhoZw7TXUeSgxpFqAZwYeQv5E50s6QNhWW79YbnwqCDGAiz8sVOYX6BCGISuCZ/
MFEhKzA0t3lx5OzcpXhhB2cnk9SFgW2Z8fDgWZbxQ2DLGAPdnqpfdl/F12PpgZ7JOnvatn0DXawl
9KfeYQ9w4NKW8Q+b+tJCHZ+4ha2gmUbXsSwMHzdlPfSQEbLuCZ66cPZOLGDHdUyZFnrKPAIFZ9Jr
vBSRo2DkE8lyg7sjGTfx2FBUpvVFqdJZovjXEEnk8EPeMwpo/kaIPRwNnI6bEVUIcVi1P+Toy2Q/
gU8hALFfQ0yAmjPzK11CMZatFC/I/4hCqJdV4k2rgbiNLJ448TekmsiigUhuFpn9igr0OhVz1ez5
IsHjVdGQP7VjzQ+TuZ23AY1ttGm54xV3wtH0T6YPsfua+CFJ5JIji3ljWpP34lpkNQTT4tGfiHov
WQILVdkPt3XlSIiZuahQCnwWgel3cbHt3ca9U2mb/lSpn3mBrNL6wUzLlKhpqepvBQkI13FCJMAW
YRDeR6t0etRTbVF9nh2z/5bFuY3BJim9nxxFU3m5sDR8i0WWfADChWkm9SakZW2OvHRjJppGJk/j
Lmi2xgE5dkY539rkiRtfglwhiJPeYZZdEwmUQCVyOqURZg8A1qwcewgppU9LmFn9dJkpc9wVcUde
ZqknCfFS1PSnTZMuVtBwCIMQM0jeaouI4Ct+VjjNfV+DH8GvSHoy/udvBVVae0P8dB9meu2Zm8XD
jn/h1ybIYwF4HXYJzT4tRPfGrfaa6T5ZGQiwwFVN/61Tvmi3HjFDxk6JqNvTYktIsDQLz9nDeu7M
AL+iQbxS1JO5Nfe99kKhvtWCaUyjnwXHu3a3WFncUavV6RpXhtWThVPN5QM9reSWExJitwwt1s+Z
7OeXhOhaRM6M+25DC618jBcp1hbZ4u5VZtLlHTu9eEXX1n5lxMz6Vs9zv76omFEI3Ymj5sqTJS1I
a46xGSOomzaq9mc3sIE+0Zk2Ku3aHiPn54QWnjDXeHRvamMgWoFc4QatIG3geNsUVScvcPD1NeG+
40juAAG4+0oQbw44OXf2CeJS7cKtLe+fwtX/X+H/iyrpeyv808/le/KzKH7Kg3X+P3A0x/2Hibaa
0huF1hV4xqb4r3UeAppJiwAz0wrHQvnP3uBfQFqQ8qs1Rtdx5OBxZg/w72VeM3T+O5u2AisBGgz+
67+zzh+WiXzqQoBoabuw9zdXh8bRca5aBooUgqP6UNgas7TfbeIIGiKmTPG3Dhn/vJTnUo7E2kYP
dT0e/FGUr+wJ3ZyJpNmPliSE+43mAR71mQrk4SFjvcrqnoDDw1MDc2AcVSDbul3Q4RfaJkNzFbqd
tLcVGTZnqmsnrrLSlAgjXJ0h/KTD3zLo/IaooJ3Lc1IXZWQBRO9leuYEeoQm+v1jUP/TSnMEdRvj
GBqCr9uZVEFhzfeWH+1w07LlmSvsuRlGf9PexMq7akqyPJbixhmicGBP48SImBDV6O3INPIBtcyt
p85VXryDzeF6YxSTaLFAzjB9NCCM3T/fZZ9Ip/R1k1p9aXBa6sunmuYGLPhkChlJSxhJNL5/fFkf
/tp6HnC33z50pH10UAxaKVzyuMAxIoTqo4w6lqgy/xLBUQ0X2ASbPntyjw6oCSe3nbboOabLUYx6
0BnuXZW48961quQyoTiHQTI+1+H53TD5z07598MApkHZ04SSxPd6NOS6yVxEzwpNcpW2LCHEiJ3d
GaYWehl75Q3yJ4AuRqIjrs8deT2B4GUtyDY6eLJPfqaRhIW66wb/ZrdXWC4AnnqQtz0Z+2GrozkM
Wi9yvwzK0a4Rr6vHEa1fFWrgOFEjpfY2It2spLqXmufwTyceucNXxPREZ9/inHL4nin4UbifdbCr
nkIrYqXFvo3tKXz/zR6WO/75AH3MCBQpEeYfd2lVbi2uk651POAW2wJ3I4a80g2b2kKNkbP/ef96
byc9QH20Stm88Q9NgcNfRU5426Dl4rNKCrLHAbezS6XdsyxTc2bQnnqAwH5WHwolszd8AvxPud60
RhJgYUZJrIOfGzIOO+//oKPq9u8nSNOdVhK2c17VMQrQGJo+yXSeoLJFdYfCa76HddRt89QHttt4
oO+M1NoNyImDovC9+ygzzJ1yEfpOt2O0TUZvumzypz7pmk2y9OWHBP08gQMaXHsz++pbAgRbrA07
mwSlLakmEiIlW5kCVMtmjFs2rgWJIb6IijOT4GEZ7q+fhnmMOR2iAt769Qn/sWzoY46JHUo09BiL
Aqvny8BUOdk8ojCDwfJdYv6GW6I0zvnXTrw6F9GG69LJX+GGR0uj2VlgdVsPBtdCyAPQfzI+hqw+
M/ZPzKSsvRhV6QK68EPXf//Hz4MajlbVJPNzhFbCorXMe7WCbatRsM+dlmQXMaudueipZ+qx86B/
BnJJP85RaNBmjqyRiPBpYyETyPIbjZzMp2I024sO8vGnwVqKHUfs9PL9kXriobI4s8+g1sjn8MZD
xzeiJhgZwTIsQ6BViOwlssAz38OJDxyP+NoaYKVgJ3X0gfu9jZbQ05mRsTsHuWnOF16rL2EDaPnM
8DwCtDBrrT1IpAZEijJGaBAcvkBzSdiF9I29wcrwleCpMBnm0NW0bD+hRty4tXyKUdfvkD2lH+Cx
PBPOgmaeIv4e3FWxbzCYXJJIiEKBHIu/+bj/ujlK6KsIyGJ2OLw5SDEtFW5uTg1O8jCR0ncbSUSl
77/Uow7Tv57Bfy5zVD+ucTC6KFzsTZWQtQZ93EA426D1VFCZcj1KLqUTyRu9HpfntlhJ2IMD6H1I
hocUjk/Yd9H3GWMctifbuuyEMey0pfzChf2th43/YRT4DkwvK7cWIJFdmZXl1hjEzzO/Y31Xf67k
bKzZDFNFo+hFH1scPS4m5qXoWgQRve9vfZG2P2a3EB/5cFOgSt7wrY8qBGQZVI/1kEXyMrBZkl6H
hc1Wg+D1CyUq+oo2H6+xASERo1MtvWXT1oQKF5UECLzUjtEGA3b7OchTDFqBYY9pTJ0jLbALQNLe
EI5DX7tVQP3e/4G/cThHPxAdFLoYVgrm7GMgSKuicvLIUaYNjcmsBrL6hZ9VbOnQiSt2HXXIYWYM
iNjothyNpsfUgX4vKpfIAy0oEaufmYlOPHE0Hzo1cZfRierqcIBKctVFbi94rfx6/lg41i+thUKw
tCreunaxnLncEVtjHan0Cfnlv1tlFGCPvlY6oTbBpsKDQjMjBDRuVtBcMMzQj4eh7Pb5Gp6tZOQG
nd/m2zqnFIFI98xneeRPXW+DT4JJn00ss69+/F0uft6txwqfdAQiZCZ8qM/94PYBe+7hBs+Rwo2m
nFuzoJakKdKKJtFS6ytrnyxZieK9yYzXxiyZPho0dGnXYuvSbPE8YhYLe8f+CVvgjJbueFLlLEok
O0J5OkXMK+LoIzfovjQqggPpdou7E5X2vYgNTAlVnZ95SyevhKqD060OrfBYONm3bdNhh4FPoFW/
8iUb91mDpUwkunbmSserL7+JvHhkRywXDAxzvZM/Vt+FbECqWRR/09ZwLr5e4npxdnUJV3ROSYt4
/+t7M9bp5yGOYfitO2ldHF3MUKsldKrZyUhl7u0E8I8o7H2NVhkJwpmLvf1lRN0ge6SHyfuiM3D4
ywTmAT+fmKwil+RePDp1tzXqqN3ohdM95H6hro2Ejt/7P/H38fpgguED4xPjULzyK7DJH152tpVO
QY1O+FzJ0NeH57Gcb+uRsJhOXGfpdEW+w57Qxhv2dWc+qjejhs8J6JDL4ZSqhndsLS8goi2CvGXU
faO1RQQd4ZmFs+S507k3+ebhciloZ/TYuST1k6NOZhY1feuZ7GKKuDLDsUM7mMyNB/Tsf9g7sx5L
kWxL/5Wrem6yGQ2QulrqA2f02cM9fHhB4RMzGBjzr++PzMquCM+8GTf7raVWKUsKhYdzOICxbe+1
vkWOTZ45E/zOptv95Ltdq5Yfv1tGMsxi2PZT3NifVcyD2ZZO1HcUwWzK9quuJ8yMKj414xjv4dwE
CxZk1BnySsadfd60UXdlxL1/JBfm/iefZT3DP3wWc4USrGNqRAc/XmcvHZoFjy7XuZuI33XVSqRv
en0j+pHpZeTKvSQ/6EqKXVlRaOrVtOn0/mdMoPUu/uFjACaGzMuahMSXFPFPH0MfkYZAEpcBhg9x
zVIiL4Qp6x02twVzRfyWk/2C0XZMidyZjCsRSbXvRmMOaR84r1Np7X/9Yv5/J/QfVA3f3SN/mHV+
YX6T/Mf/+mjT128/9kL5Z/8K5/J+YcPBFoeJIqkxv3Y8/xUUIX6xBZcPyBH9Oy7i741Q0/wFFcj6
jCEYAIO4qmfVeqR//oPR2S8+suf1JbHaGtdf9zdyIniZ/XgzsQFD+EBPD3ECU9cV9vLjPU3yEd2C
AQkhYpPSDGN9bDYOr2D8gBiNe7K2bKaSg1Yp9zyxiEFuAquZXOZ8saPkpWXg9zwXZd+UYSvbqcay
aM9aFlhFsuCNyXrvBsEZ2jY8+xiqbnPbbofzKtOLZmvpmPUOSymyfY4jMD6Zo0QtsTGqPvHDVNjj
8EUsuonAYK4qS5FNbC4kbnXNrL4VoN9GjNKlGRteSMhyfFMh/5lCx+dV/awrrMV+sNI/4n2eTbBh
VpXkPF1ZvjVhGl4IUMFu35Z5dz+6UrhBA/6K+sibl+KqrMuCwqhqvOyLbmpOfmumiyxflKbcGyeu
hH7j9FTUJ1E3agphErhVaBpTOexwjTf1AWTa4N0RVwxWHzSpR73gD1DXX8q4k9mh81i1qXy7qC6P
mUgH/2Kou9YMrWFx3fliRbH8CodYVYhkfC8wJQ2vwVUZcHr1/ETyqLacsJB08t3yyOksNt1Qq/Rb
kdR5E/pLORLTTjaQH4HRmitlHvKkMfIbzE5Z+5w4bqouU6F5KPaFHLVjKa3M+8C33QGJ7SHyvM+5
awALmCwAOvpGDSNz4lVDZxAtWQiAlw25AxTRU9iJBWh+FnNJPiaAZQ4BaYuh7aLaQHUSNCW7SJZC
Q/rxFTAI+hfYQzLBctUNWM4TrLIN5NkjVruoX3++xZlc9KBBLgcfxfAjMY8d+OaJge0UHYcCs9Kz
PRkqesS4PTVfm26s62tgB9ux8Jv9otI7FAX2WT5a+deYWeoxHn3Msbn7aM9Cvhk1fLdAG4ZH3Ytl
GMWELK037g1ZGjWOnikOk3qk+VGSodyuEE2GbtM0FddZXLvWAzO7qH9qzLwYz4CQdhsePBpQK2dS
w/jbSxufptsPFWYzRdLDXTHVFbEnICB32bAsN5HWyR0XFYWhlgB+2Liaw21sMbjaKCfn40zYIen6
ppl4woWL0d930pZ82NIfU/2SxIBWvx41P4qjIPaE1oa6SFORUyV3EX1Wq0md6hVSUdRBHJlyx7zM
M79ergpT5uYDKZ39U17MaOFxkPZB3c28FmpS3Hc8XNETP2pSgPaW3HS2ibu9ifkfGVhJK0601fCw
k/s2dLcaCnqMrUmXMDre6JhuBmL+alt7hEWmhpe59P3xzbOV7x11UdJa02QxphcNQSXmR6sTnbQz
NJLpTwLKXrZNCMNmZj0xou2uWiXr7rBoqrxlLkRyWjc3EdvslhEuKAKFba5XLbPFwWVjabtDiep4
1uonbUiaJMxy4BCbpGfVuJQRjwsddsbiDEgtYzN6mjchUMq9g1uRgL1jGqGRv43RPPCZJ/rbmBhg
KB990QRtr2Xn+axn9cbIVW6dRUtXLgcs0aDEsYlWyUaXsWduCcItH4eSSMLNTIV0plntcF3PpVaE
pEcIiNPSLlbPtFM99riQ36PaFmeGAAw59On4VpvesI0Rnd6Wife4RM58G7EBtY4pJ20wnI603Whi
XS1zjf2pvgxmMDUsnXwQzdssrl4fEW4b+6UeRiKJkZ1sSk2pp8mfcBOmBCW/MuvSHipU5FcdvzPM
hUq3zJ/nW3Td7K2wDeybqJ/PK7Mo72KYEzeqyi3zFLnqg3ZlhwIFB9+u0Rb5JBe/vs/c0aOf3xnm
x2CSTbppHYGeZfbcTbswc98y1jYw9y8LiXTVEH/oneU+ugXAjWDq7S5Aiiy2LSSc4oTa2A2i1HO+
2oLQ0/0SGeAMymLKUHGY+XmHGiMJBzNqrhJfc7diJNBva+gtfvdKWdN73w73XSvgBLvjUD3ald7c
8fCb7cawtajdlqWWH3scO29eMfiXqbLj0HOqOLQqc74oWhU9j+jBDPyo3bgd+qLF52uO2RVEGPeG
r3k6itLPn5XsiR4mdLffDR4nBWxGt1sS+uhpBBND0KBqDEMS8SbaB4jTXhyiaxPN3h1s+7bAUM2C
6CaPle4OFzGWvD22UftOoJB5avWx3wEYEztapemttC2FZ2XSD4OrnWYvSTeJJe/0fGouRxsyxdWs
tByjCiASS5ak646tM591NKj4c3dIzQ4vhx61zaGfK/1kjbpz3xrpi93ICg9UfJ4n6K82xeh0Xw0p
be56DMx4Z6/y2Svu5LIsIZqfNujbJaGKRLuAbOAcUo4InL5rb/qir8/8Za0CLHboT2kE74HZh3Y7
qjkPUa/WVzpIhdDEdvrkp/BEm9IdtuRwah/FYqIz9wn3AE2i1fbNpNdNfpQz2Lx5bVohdx3wQYOI
OC+W/iNOQaG66bFqmugpMkC0jLn6YjeNts3S1n5otJWckMpLt+guoGH0wL8lkhetLvWPKB/KTdsm
Z3aL18Zo7OQr+n1z08UqnKrSPvoxccULjv0GWwN6Diy/rD16HTRTC/3CX8bobvJrZ8dL7820onQI
BIqwjSz7vZ9n9Zkcq11FTjcyKlWQySnNNi82jcRj36cdVA57OqO+8Q4sqP55uWRk65Wx85UKSBPP
Td0OMR242fDZtVYY06EWA+gAPRH6xBdUG6aB3UNRkLwUtiL1m9BBfVOGZLH0UMHduF0tqA6F2qGM
KUhujUUf3afCN4aXxCuFDNFRzYc0W83andBDTRofMobrvWOVK99zXveXXi8eilrLnkpELTsDfRFD
CGZ5qwyJnD2UQoeo841w0FNoRUyVWGAY8WwqV28uCmT9gSNSuXP9rttM85Sfl3L2Hnk0tHmbgebZ
15bV04tLinhXU2Z+nQr4rsdCrst2b8TkXwKi7Lud287zK8Aj/NNEPdXdFUHkDfREEiSdqTK3ZBXO
wYId+tkmHNzZtQiqdply1TabbbmNpLwys8wjUNADH2InNfLtpgDF0Rp2eY6+nQ8RZ11Qj8u5E40N
slZZVedzxHbWr+ZqjwCnloHQXGOnGeOwjQAvmRtK5QIlimIV3YgxHnfTYuJ3H5hoYpFvA5lO9J/Z
go5vfpZXX6o8rZ683MkfZ22wH6co6W4n36npl7po4QZ99h68VnWHYcir3dTXb6Rx6AcCuAv8WLp3
IcHlXAD5VjvXW4q3kjCSfZ/b+iHJR7FpfPCdZm1hQxmg9jgi6xHAqvR2GG0A/4lmMFApy3umB8uJ
/pzxkLjyvkj1gprYw6SZLcO76TDQmgr3veYW2A+gdmHD+SvJ0AX+mQ+3FAeKV2jK9KQBchUI1XjX
ZkWjO1vc+KJlWkAlN8W8YfXoIq/Ve1o46K24631YL3Zz23IJrZOC4hMqOo8PtlVqYV3pxX6oi+Rl
pHQ8JLPHYwYCKr+HhVHsbXK2LmtgSs8jmUzkq5b2RH6knLALTpqLbUVSj7rVnFzZY9tvCiPL6w1C
YIec1y53mITofkUxBnQAxJ35UaVOf8SrqilSInUsaC6uKrrSrhED2iRy2CSikpBPOZINgq4YFXJb
USlopn1srZIgqKr0IPk0cRtpJ0Y7WKoj4ib3qovM+zJLcp87UpIS6cV9tJki037UzNb5cMRcvJiY
Zy5Sv6M8XOz2meB2M1xKBWmizXQBfYzg9W8oaMqTUSnwGwv4qYDQI30b090JGxArw01ZuAlwJrHE
FHLqujBH+5KeU7s39Nwnxqrsbl0k/pedbnBvY9twNnFRE0ZmR+kI/AgM2aYgeOQkzAXVRKG33IlW
61ZuOKHKzC+azKRBLEsFv2dkfNpqjIth5+VOaJtFEUZuspzTy3X1i5p7uwir2Ww5pZmeHCIMcmVs
7tjx0mf2ejctI2uVNieRPANB4R4S5jO3jabPh6bO7ew0tCl2Ixq46n6UdII24MFAaqFndTCRGfBW
VJIb0wMK0AvGS4BsDC2HpqUKPTnMSWVtKVycaysatD2TevHqmKNubYq87q89Ft8jqtbsHMJb/ILo
zFPgcGPT3eYgsbaj7SArzWfBSpWnNXnzfoaGt0YquaC9dxCcWSoddj6UBnLqPUq/QrR38aR4FGuq
xU3iOvqH7XXlVkRRdtRY2h7i3klfEOOlW4zJw2OL7/Gqt4FmGaKFA2IJyAwtvEMw7X185bGu20Fk
1v4D86C1bh0ZV81sCK60uovCJHOdLdSy2qNksPTL1MrdS7+2x28GhSQCSGFDuWOwEVSZQyBfgaji
qtDFcGyjxj7HJVndoYatSJ7F3BlIm576ZpKdvJXS13dNVRRns97pz2QBKXKxI3HUYbMC9mB28mbT
98MdS+S2Z7Xjjb4UIPQIq527cCL3gmfTSbc9g7B9jSKX5aLx7/OhpgWgDePB7tz+wcb3sOOOkM+O
3uvH2Y7yV2BtGR4rzzt1qh6hQ8z2BvuJc2qEh/8WgspDAknu2HbD/IWQuOwdwXCBjNHqzxpyhDe9
3kWvxCwrmEcquRTllN8aLIy8cVIMaj5bpJvE9Atuskl9q33p36SRHu2w3KqtMLwjNM3+vBAQMivf
yUE68RUEWCqaL55dRs9d15QXJj34E/Oq9DwhiXXdrOXzpcOdDFbiUEQV/COVWhmqAXxuzw62szOh
KQxTVmxsG6v+ohbKlQ0EoXqHgSEVO9bwmWjcbE73YxGlJ5qVBO/0qdNSy7bFV3tRoxXEC29mtyrq
0AVSm7OGl8aNH5vqoWpcmFuinkdK9x7Fa2BE8cK/GIV/E8eCznrGpswFb5mwo6ZlQjlNHP1mwrJ9
6KiXqk23dlpDt53wI7a1/dhParyXQNScwJ4Qf23jxvC+GtUCtq/KJv+40hP9s3nBEvqy1IC7D1lD
dT/6ZW4d7VXguUOhX6o9RfJboQYXpo8ar4cKU91maLwP3cuGJ5UWujqb8N5lV7Xh0ETCUbeseesz
wLU5eukaoc13pQbGI5vMFOdHM8YPWlvJU04xe023I9o36URqH3HRunO0nCZ3A72N58M4tY6NpMVJ
mdkxySEaBTfz1ssYP580x64x1DCJOK/6Ss+2C203+D+LZe38CONmWjfOm4j1Zh/ldTZukbDyNvQ7
QiJGOMhYWwr9XawhvUVNqPfku/yNMsgY3bExBa7WEjxqH6UYBx4Lz5zP6eagoCU7u7yreWUWQbUC
8iBbG/ZmQB5zP7U28nVSUWl1AazauGVavvad4ZxUMqAhdsWXNOqHsIXI/4o1B50LVKWgXKzpS4K8
m2kCAC+aUm4Au4cIwyzNboxiqfYmmdmg6Sr3Ai3+9MXtqvySM2ULppX5k2C5V6GMZ2CeqoQsSp85
v5w9zEhlu8gt79Ys3mAgh2TjzPNF0zW1iyOBlSWoszTdOXWb3Yoa+UaqqsLfJjMpLgiJq+JaaGmu
gimqHf3CcCPagblBgCAFwWS5J7Boi37bFv5As63p5uKMFgd6rzw1EwxSU+/0oAQtzfrSSlXH11ok
e3Zs3Flw+TZmntji3S6Xvnrp4zJzdvS5mw4judeC9mxFs9RfU4/l44C3KcFc4JEGFD12Tu+1Oneh
iLS9WQ5JD++WHXu8LzI3d67JQlrsY0QwO/TCYWQL0/mjH50l5jAvEHVSjpp0jgtSQXofYwbM5Blz
WuSgD+9YnBCnW6I9H6LSvWbPYGf3uT8SwWnPGRJ0aIGZt0v6OvIuIna00Y0TWVG9K9gvjMdlZKHc
LV3OUVOAq28Vu+QGd2oGyo4RAExSnCbZEBgue9ppA8Evht7umJGxjVC3LpsBroB1k5SZLA6ZMWj9
lmN3O+EuPkSwfuiI90q6dDeWvGpum9Edlh2y8zLa6zxNzsWgvI5E7BwT7IHQA0Q/dIZK96yobaPf
WwCtM2wC/WJEt5qHfwGrmq55oceJxnvag/NwjH1Vdtez1pXzxgJROpPsCz5xlyc6xtBOmZp2jVfS
L/cLNQyBgrMy65XUJKJz0kaRdrZsoPR7gVCOZbfKeqgQhLQxZgX0ol37y8Rxl26hO/vflDt7jT65
0WZelI1wN3fjY5TgqoSFN4CKnht3DqJZ5ICxc9v7OjI286GU6tM53azsuda9QYHFmoeQiSSaiwlg
oVYU7q3f1y70PZ4YCsCETqzr3kb1NG9ia8I7UA8q6E3zMs7UjVm7X+lVjnQ4Y3lLJxmUpfIsqBFr
GTjLPfgrl9njsqgD3lcj1Guvuy3Sstpxnz16UO9Cw4ENh79+OHiL1T5VTtcfaQeLr6XCSQvKhsgQ
W0MHGNFZ2QEcM5g7VW84/e8nr+y2Q+s9chPiNM/g0oFLjDaDgIDp+EO9pRArgEpW/moigQ8AZi1I
WF4BByQPq/ucCHXAr1mjqWDstHbX2Qs4siRO9smktIM7tOyJbaqyqoOdko97hfNm23nY1qVDsFhU
6vPG8Lt+S3PcuHZIbgsGG/9FWIKXoHqGK3x0QHrC+zH1nBZLbrGbt/2tVxnpN2Ul3s7hOwsRsRkz
Izzml/rFArnngD7xTBtUfMCoXWI3TeZdYxa3EHS+pYKsX2yoTnMTe5GxH/Q4P4rRVsdkluZdlwv5
gc8oucQIObYbFsfimtwZ3meNw5om6/7C6PvmCYFCF+jKLI7U/nq2kRzueYSCcEicygpLnrOzOG2m
D6+CRVI5ioddgKfbR9IQL0k2nA9gyL4WAMkeBqkJUMTSfbWizH3Ry5QGJt/uo6uoRbDEpF9mEEwb
YzKGS8MoSOFlVoRMSFbb0hpoPA2DH3havMJhPHuny+RBoKfN9p3RYLlpmxFao+nHt1ov5EGJ9N3O
K3FMm/nKor2IPdK9x8EvQ+KsWb4b+At2D53On6IPexizo5GU3kvteFlQ0iVvzPJtlhArEYzIELLy
Qy+sbIMpDnvlSBWv4Qw5G9xWXrvl9I1SXwsqMN34QxGpAA6Lr1Nv9kKBg6wLXbe/oS57KXmQVz8I
b6Qpuy6Y4+DhSAmgW5LqcanzttoWttFtZSqbL3mXMp5Os6m4JQ74xuiXiM1cr28X4nqOJSDN0C4Y
ntaRbsA+Tg0I3fkXOMOAfXAjtyHcCWOfJ0p+G3L9dumsW0Lz7uc8P2BHY+zR1Y8kKtZnWSkOqaGT
o5dzX2XW+FQZAOLA9p0iUv+2MMlJVk6kvY+Mqjsbpra+KCtvOhnYmjYj9e4Rwj77IcnDaKSOsfeX
KkZr2u3ixjPeG7+jxMO1vTaEsRGIRvRH12pf05Y5VkPL6+Q2bhN4U32o8c4GJhE2OxAsFbMAfz8w
XQtjHOzhIOIxMJV4ZF0dnno5nuxiiI5pDpfd6jMxbPvGdhkTZOrQ+QQSF0itnUTCu2aeu5oCDWcM
OnOwrgiYhZVIooRTsrOyqxM7uioJDZ6XcV9EIj2zokhcWoLbVi7pdPAtErKWoXggvYz3bBsZ9zrZ
CAz95jJkzlSd3AS9/Vy2SKic6h5U8WPccmeSfwZUgThJvG/GQ2kudsDFWndyGZPxtJjpjaXKS7fs
bB+MwnitBfkXeQlBWNmi3FMflNshrZxzu+q1N6xgREKadRrI0a2DJanvZc4lnXrmXvj2qAebQpkn
MWQevZcmfkASSz04kd2RuhYjvTxrgjQR5dPAIHHbaivhgpi8QGZM3dhQZs6NpRSoi1RrF1xIcloC
yERvbFCpP0wMxxOIx4TFUHIfs7Sf4O7hwfeq8z6Pmq9GK42ACGsYQRFUW95E1cEF7RhvLFebtnrs
CJb7fj+kJFp6SYfvkUkhOJ9qTM/7UvQnWoVXU5f0SEUKdYPjzznjGlbv9pJFNB4qNi4gI+4Bgqvz
EXf6XYLrjoaKw94AI/b4unaKP7SOCrtWfX1vzgT/9eyv6KUwQgIimgBp1q2e08XUbV+0kjv2iMbi
eaKhfMSAspKJx0K1226a9IvBr5udYH4Ylsb0kpiav4S91kbAMVDwW2GfazroksoW9X50Tes0ZW33
ENFRPatnPLGwveUNA+6KgM3UpWCnuRbo6YjJK0m1b7Q0KKm1fM8GyLgwra64B9M776yl4nZt0jcY
7HFIm+oGYvFNp+UeC1G02sCWfAkhMcUh3gMa2rntkyKbdCt8PK+oSBoz1KX3mmaIs0rGEtFW4eOM
qZ1aiI2NjUg7MKXsNu0c0xgWKN8dhmlbhPAr+MOAU8EMlr6QrXZD2tMsmlB1d8g6mTa3ctzNi8kS
lBV4+yQc7V2iF/qhsglW1BH7fOgIemnB6/NZqgztiqVa7GdADVtqVy0UlUhOtCa0sJGDc/OdyOD6
N6nH96aQVeDxbwGIQ4SBayNKW1NldOIgP8f8NCVJQlY1w4M1hwMbtl2O+JQhL4rCvz4QQoPvDoSi
yCIZA0iCgZMLG8pnmW80OjDLojLDZlHZzQkyhTmdzQ7pej+RpH3SZnMayMBXEINl6A7un08Kqsib
x0yWVUqsXzG623pwAfEzZomehppSMvT5Uhd8LH5yZ8TCGX4TsPznUdQ/qiAIgsCpRmsFa7u7auPE
+kV8J4kbGzT8tfDTbVppuB8jOrP2xkkRL9iJa1U7D4i/fERDkQ0Xel8Y1/oiaTzYjROFDNW15Dz2
pe5fGBg9nd/kZX9LXXNXs0ss/8f6b15rOZMVknS/6j7+/aeL9JU2Uv3R/eVP7d/ry2/lu/r8Qz/8
ZvU/f/1r7Dar4uWHP2yrLu3mm/69nW/fFTPY39Un60/+V//yP95//S13s3z/5z9e677q1t9GD6L6
QUSzCnn/+/e//1//bj2Bf/7jS/rett/+4/y9rt7/8M9+0978aht0Md75NjQwJM6rhvtfwAHD+gVw
IBpcjP5Awpj8/h8Bjv/LSiHghl8Nir9Jc/4lv0F8g3gSrhi2NNenPnL+jvrm02PMM0wgJMBSHI3o
uVAu/njTtTNhY9HiHXtmM99m4htnSJl992IwpviJTPDHB9lZD4V3kgRuA8cjUND1o3x3f5ONmTVN
Mx1pkVDve4jOdafz/tZq8ftBwNa4gm+IXfmPBwFD23TUE0dKZPjBIJe3WtbMPznIn3xpUCIchtDw
IqDIfTrI1FseFIPxyBl3b8JhSa7xmt9AII7+Vji7Q9eW/2yU8Ww7WWY/S39FpY9JNNbHDIFUTSOn
QI4hmWr8ZOn7fGl+OwyAJWKxmQJ/Fmd3xLJKN5ZHsPDWXZ+0UQCXpjt892j8yRtj/Va+e2NwLiCh
mHOg5F1fGZ/5pBmj2Wke2eGX47wnRZA3naUEvZOcT3WcLdn8hB/1x7NCWQZvEd8irVQW10/3AoEW
be9aByGikmxc2tmabH9mQvyzs+LRRmC8eokc55NRD5HGmJAMcRhS2OKMr2BvjXQNbNigIVXAz67U
nx4ONxZ2F9fGX/PpISqqyNEBUxxyArlAE1EKpolsL8mrzHZC5NXtX1+zTwaT9QbkamEaRrDPKiTE
J8HtIhSAm6k6FPNYPddsBV9q4DftRjrp2NI0M+Zok5defj0Jtg8h+Gpojmyj2nsd7jwTe9sZaJBU
hfskycJgwxdDHAgmBjHXaWMriclrXJ5U2ZRqNXLQqqiJqfuWF6mj3bSTCWC7UKoxtn99Yp8fYexH
rHjYy3A/IED6HC7X+SXs+6Zn0qecveuP7UUJDeowM0v/iXr/j1fMZbVjjfdXvy5U3B/vwkjQ+Ctm
dajiTt9qVuwiYJiHd7gcTjB0i/xZRvGfnRmHwcGO4h3u06e7vmhmA+Bye6hSl2SDcSBUxpvGA02u
/O6vv8M/Pl+cGdZHHLiULNDPfjyzKVOZiPvmIJBmMOAjh6Co2G397YOsyzhSQ14bvBTWqum7t0ZP
l4H0gPpgTa62Rx1FRuZYGru/PsiffGfY8XB+CQtKof15aTKtVDN6tzwMHXP2nBbrJovjkc6U0/yE
FfenR+IAmP91nUVp/U6/Ox2al4R/sBHPcBefZ0an7eq6kttiTKyrvz6nP7k6Dm4XLAjI5eEdfbrv
gM6Yk6GVh9nU8KuXOdtgN+l/8k7/s9MBowSjDzoHrsJPp5OSdqOT2HQgR4rRhiPUPkFheUyr3r7+
vzgd6hPqW3Ye3ufTGcsY2d1cHDQ/nSHiW2nY2kwd/vogP9oL1tVuPRNGnzAM1mi29e+/uzpCX2rb
6kgcJnjEkcV8Id1eXoylKW4rOvFvhpzkT9K5//SQtPqoItYuuWf+eEh6rwyK5+yQL00SZHFS7fTR
IGiznasDObSkD2oa2SN/fZ6m/eNmZz1TClLSTilKV63FZ5cKHbMutglGUsLAlz+IUX8lrggRpeJh
G0MUSuYm64gI2vhYnJ8svc1e4N2QAwpTnX075ax+yQRjvJrHfJk3kajbk5hEi5jVy6rAYwnSUWRK
xI+0RqPdUBj0QJNc+XOQtz4pbo0kgvFGJaZ96eRu219nQz2kO6OocnWLaNBDTdygQA+LpQWt4kdm
2dFZzofkm4P9QkcNbWPhZ3or7EA0ZnRltkb2kTp+o04035lKI46o71BoSLkbTKUz38jHg750Zo/U
PAKOPo96bIXgDey9avhKAtcoiWMyF7fZGMwg4q0qUWgbDHJTJL/Ku6xB0D0JaybnpzQG81hNefTR
2I6yiYbq5seiR7Ie0jXBzQdnJn7X4PBCZej1eMNc0M135NgNeQjPZz736g7Rg+lGsGrqCg54CLKr
aQ6YiPI1hqT1WxIoXbJweMg8I4ibmaW8yYZ5JPQNOXlAEtdMtBGaUhMbqzMmjGQW+xEFjsGPQJ7/
SBC/XbYsakUQkfjzpSEdSA/AS8kdLWGk9Fo1GW82xkfCb5UYnvTYkMvWsM3pQhWdnW0qREhv2ixb
ulClYirUJyWxrHpWNGfdjNyDr7EmRCIiQUQcyIqpq7D2O4BPleYkZPyShXHb26J/Itape4l4zFRY
27GOaGhph7sMgfptIiM88UDDKKUPMwVpGiIYJLRng4jYOydZI80Osyrzm8Wua+tiSUZtK5jO1/vW
A9MHXtb19q1s7oRWF1CLZt58eIEk2gJnFJCQBtXvk2hyB0T243yLeytuAwsJ+anz8vzrjC7puYhL
48KbpviBDcCUb+fUmT+8eGBALBXrBRN9pa4582zaRHo6N9ts0VzCb3i7p8h+O7Y20m21cmdmeDm5
OTv1AjvLHcIpMYoUAa5Iv1GsOW8K+K3BiCWel8CWtSxpFOc87qWD/HNjjFPxQeo6S5wqCtMNs65M
vjGEqo0jBt8ovZca47+1Kcckf+y6PKVd3WZfnBFAZqCxuURLgsS1DnqWF7WJ9bHS4S7EGqZYaA8X
sWuSDNWUM5uluGqmsI8Mool8u9X21Ea0v/sh0b4SrxcbYcQkOIfk3hDYE7fdvNCNiOQzERcpD5Xe
z3vmoghEE9dAz+Wh6jJuUM1qeph4SE+FQSDGQUx1G8F6KLyvJM8AI64SREVonpFsbMWQ+ySj6JMM
kY3Da66RssrAYbjS0UguynuYNU25QfGnELHTMpsYFSXlK/Te9EuRLg4UrpGH/lK6LhhzV5T2RzGj
DEJIWUn+v2QcRHiM0+C15VoQ7FV6q/3fyllWEKpHr4iQiTKcGWwPjFXrotjRYEFMVCArL3GOMxIP
7dqcXpHgdNNOpgwyIaGZcxq0UQzAoUmcYvw6DdJ2mO+WQ+1YAfOZLDqPZgsM2hwnpti0NLsS7FKq
++1t/Le6NP+1Fsz/e7xH9lX/eR/mrs7fAXn90IJZmT2/t2Bc6I1rJ5GuCWEUYAH+3YJxzV8okyhe
od0Kwn6pcH73QHm/UD5b2NEx8NuUuqsv6XcPlP+LtQYEA+PhTQfz6G9ZoH4l7H+/NaZfwVxPdzA/
wTVCyvtjEYARy58XIfUvpnFjNVcIwaNdVt3M5lltno3x0dJvZXw+M+TAMVKKS1luFSP7E/3o9sHP
GVOcF/6pRykqT4iRttG0iT/qEOmcc9fuQEo3BqED1+50GTM/Rs5pXyHlIJGxE9dDf+GP+3jeTtZ5
49sbFIZizZbLyBGBu8GU4T4hkygNMPuRRTQFHZ4i+IUhnfPAyE5OdZ2mz5rxJKorevn+clANBo+r
KlEb6NAbT1wY+F/oaBK+wvT1MMfnBRm3GAnC5ko1J3DHP+nPfIpCQfK3fp/0jLngVFR/CIAZdbMj
jqnUv6jUeXSGOA1RhLpn1uI+uwTd5WhB6wYTw4M2IT9wLebw2dj/DEHzCc++fgy64w5hQKDE2Kv/
b/bOYzlyJcu2v/Ks57gGLaZA6CCDZJBJMjmBpQQcWgv/+l5gveomI9NIq3kPyqosb+VFAHC4OGfv
tS9N/0VBwLHRmvI+jfVHrdfcsxWp4lgaR7oAz6NbfrMr8wtdS2WhDy48Yz2wjGwmPxPI3qB9efNN
/KUAc7nnW4zBDC6XUNjl91yWrcrSRY1kuON9Q79501fC27TsFToyHPPEPoAhUvYGy+L69bL/Nyv9
F9SYN2/gD2fmkQ7b92+deDstvf6Vf09LlvqPRuUItxqvxOUc9e9pSbM9ZiUOblSvILZQO/ifWcn8
h+GMzkmFKE9hhpLt/05KmvbPkirNH1ONesWE/yel4cuviFO3SokZ5yhTJ7OceXE0gextqgbJXLcz
+YgYgjB2pRyChgyPUI3mba8h3lmVFCn9VDVbPNFtHoy9bR4RGH9WsHllQ72ZI/k1S6bMckha+jT8
z/dzpDaJLI9Dmd6OWSVJrzIOGoTTR3T/+oIraHbgGotVL7R8Q7uRJn+siZXQvB1A6BcjQaHetW6+
qtHePkwGxkr60vUeVUAXxNNsHmsjo0c6eM9kFzWrN+/9L1/eK9fn8sd7lBbQ+SzwustY9Am7RO8M
SnKrVu0e28S2KLokyLRWXRGglt4thou9K93uQPvcuy1cLdqEOPu2Y2WNR3Jsmx89+NjHKgtP1nTI
Ne3Xx7/wtXB48QupAkPuwVK+oJEvjr5o300TGEdym2uZejbzavgtQhTBeO0IyEYDdVRdSe6Gig9P
6+ku1pKzjI39iF4F7B1qdDdmbo53xNW2J9xs5Tb1QJmOyhj5jYroaBJDtkOPrt7UXR9deZM6ozYF
I2VNKN0+vh1rGZtvb2fBD8E7IpIJjTkzMB/Q25O86BOnQYnS3KQGwj3Ejo1h+sRwmBvXzUMCaOMJ
JX4sz62lhNpx6NTvNajzG/qoFV6wYUbN10UZGiqinSOl7U5Wl3bEdpfkBteyUn7k5FGGLMYeYz5T
tsrEQghErv9FQAH0W6Ri2Z2rIlwTVaOg7RzbXV2Lbiulmat+3TWof0IJWQsvYnmcZkMlGLYysifb
wfDrh0N9UrxZeQ6TtLonmNgugpIAY89vq7h4CctQrsin/cUrw5OXdaphcS5zvZPDEylWWFWrZ7Ob
RpJKh7A/oF9pPhkyywf35hFTDCbnfIHHoIY3MCxfTA9qatWLv6O8J+kGf4LU7E3nVuYnHZDLWeiP
y1wUALFndJiL4vKevk61VRIZbykIeByJywjdjLb4UuIXBiF5QkmUPxahWjwg0H7IeXgfj6pXJti7
W8Y7rxHBwJxs61SQL6rhpjNOCci86ixzqa17w55OJbbNle2W7lWvaTk2LK/ZjpiFAmsYtd+zVypX
OVPXMW0kYd2QnA5mDWDMwqbgF8k4rMTsdDdZ0hVtAEL750QleaubI8apkc+lsdujlqfazjY7M4gM
7KDoEiWxTF36FKO+vY6mubppqPGSwJqUO6tq1VsvG7Uz/yETvU7qR7qe7u7jR3HB86E/DhuT1vzS
NNShnVzySyfqK2B8J6IRDOxLs7xOeA4t4nipeoEY7YNdDcQ6Jhsxlvd1bn9Swfpjb0VxG54L2BGV
zYxNwOP7D7zSRWd3aP3OoUQVYIWKw9MdDzZaev+1UIjfQ9xjasBfL2y0OulEN53i3oo/b4JRS7Mr
BKfjf1h1ff1ZRBYBj7dp0lyCQ0VngVdvJ+NcavOT3enaiew5c//xw7cuv7zl3lmQcYPTUGbj8P7e
5zgNQ2FI4xwRY7i18VVOlN/2fdN98vFd9i5Yr6iIexQ2KIdyKr24kK4mbmsaaXmWiJcCMu7Y09cN
FkrsPNMjSTPTJwvl8i9894G5zNWqTr2SZqTLvvn9nTVxjdkV7PM5Mlsc1fPN1GrQl+yfkMpXDbUG
miz5J9f8y1AmtROgBVsmToKOd9HCSyo1dT1rqHDDZf4om3vsX4Fs+m0+td8dAh+kR5x2bZAPHv/W
9Xz78dv8855dg5MC5z4CEwl4uZjgBIWKNjbH6TwqMTIk+h13qeiLwBm68abt9O/8JP1guv2w+/jC
l98QJE6V/R39UbhBDNbXRfRNuRvBGwbi1GgwrRXypFac8RStPCCxstBiDnNOQVBIomAJN5RpHj6Z
cTRsrBlbJ2q4/hvLUXmbhLX+yRN55Y6+GQZMLYAsGXtsRDR+JaTld6t3ujRTmYntG7uTCEHcwTrk
9agHOSa1e4mv3SZOw+/C1EDD7h2ddqr9dMLiT0qHXwNPhPPa2Ju4tJDwqc64ylXGUW3ZLA9VJT/p
Hl2wl5boLVDT7JIXeAktt8sUF4XyEGYwqdwUJIK05CooQ3+lWdeeMROLXm6iTt+MCrrRTH7yCi/G
Dr16JFFLO2mJgUUpcDELhlEB2H/s5puZ5Fe3m+2d3jLrZyN4x4oQgg2uWQKJ6+mT6fdiBnq9Lh1h
4k2JaKJEsvyuNyNHyxLaJzjUb4h1FKu2Ldu14rQgn1BEfPJ0l1t4OxZQDLDBWAo35oLvuuxU9HiM
OgeoxO2cqcrJGZWrQirKmoENuDHsgaaa09dPPoz3t8fZmMQ5NsMc21lewHVejL+co5eYw0ae6Xqh
0YT+tjLSVuY+KAVt52TI1KmX53uj7p393No/Quw/mIgL7aBKyuTTqAyo0xN3Sywb1quPf97r/P6/
j+T15y09GxqIKIEoMVzMktYUJwXr13zOi+5LqaUSk0Uj6PPO3lU/GLhHo5n8h16NnxOCHK/CaOGs
9P3SsAcW4mSiXMvJTFZirHAnYQnFR6shHY6LNv5qDm261yU9nEQsGAS7OuV6Iq+b1Kz9bsKp5ZJk
SH7BdDDaIflsNl5+/OXN2Rxwl/VtEaNcbCtF66gGhgR5zpIMCoYh+qMxjkSDyEn2VFihpWe51h4S
93ufZ4twGt8+2dZ3DCKkqGFrBDH+nB8fP/P3HxqPfDkHe/ShaQwaDIuLDw2x/5D24aydky41flpu
X+xiXHBgYtpijch0+urmZbPRQvWznc4fz4Mr4ytjm+VBOqWG8/5TU8mPLa2i1M4idLJNExMfMs2e
9slK/8eIZw6B5wP6XoMFSXzh+6uEXWSPWu02Z6a4YdsY1lPd1s4KAqvyyeh9/z0vT9KxloeJbIDd
LlKw91fCpoSc1Cibs9Ul0TMix35tFd5RR8Lsj4tkO/aI/vz47V2sdMtFEYPR0EXbtEjDlkru2/nK
ratpYDXozwipyo2txPqtXROQSMBYd58w+WAgm8fHHubEWm2HjkaJ5IRhm7AkzCnaiWJM4Ms57Wcz
zXLhd6P99Yct3zAyV8i8F09DjkSOtVXYn8H7sQERuvYidLM/hqEh9wRghccwzcplTSMtRIWUwdKS
UD0gub0Ip6uYUxi2HCvaWiReHLK2+15G7i+zgH6A4mn4ZC42l63Q5c+FXwo1lKo3/3UxTHRMqppi
VM250UeLZJtxyv3SViM8l8MGC1x94CPNt6bT0Ndx++k8DFDh/VGX8YsNHCbg39nuNQwZV6HRRidO
Wd13q+7yreWJ8JhHVflLL0R+iJrBIEY9Ekc0rfN6MDs9SCvLu4p1t1ibPWSNplRfCPSoH5kYGtNX
AD+dIH6x3MmxOcVj6J2HrsL3lsgWFrzVHqrarOklkWMi+jzefzLG/pwiqJIRKAEikO2/epk+7doT
6vohrs9GSMC4N5fhLpxr8zCS7bBTyqq7ibJY2Q1jf2uVUj6Fuet9DefhGWNyvmHm7dapjUNItxoa
0x4e31kx44NtaMX3j3/q+23969eA1I9QVQ7vePDVZTJ4s3pjxcCIFyvVOZvNbufNWQWqRK/8cspA
AktLrj++3p+fPLt5eIE8HHb2kCIvrtdlJDFbYXVegHPPPdze0qPw0QiPSszc2WClcHp9fM0/JzT8
fczTC7iRnf0l3zaHwp52TVSfy0mj5aYLfRV3dPz5nD8Tjv/lcdLWBOIGGXLR5V48zgmEl23CJDm7
uYtIM0nwo2OfR5mXFoesDz+jtP55PQ8lJe3jV9om1d73j9PBuxKzBynPbuspD2M1ekEUxjO23gqp
gpJUn8Ae/xjY7Mdf9csmxyTaKRf317Zd14hBUPUYG3snNRqdroiHjS1a268ADpBalJf7Rh36T7aZ
r+qud/PNUmXAVWi/Hgk5rby/1cnGbZYAdjsLTxm/Ttiuv+Pgl49dYZ302iKxi2l1kwpVPynoBHDj
VtYePti4JIn1vlLoJfIRjuJZspOl8KCv0ds1lRGyitgCfytX00TzinUndFtEc6ZBNpPZN099NkRP
PQTprPCSgK9ZbIy6K4AyI77YZWPXH0tZfqIV/GPQLrcLo53yPmi4P5j0VRPOkJMYSVG8eCrrEOI2
Myh73Gzeffx9/PFNXlxqeelv5gDYWsXSoK/ObgX4SMna56qQgpOD99TF9bM+d9rq4yu+spUvXiYH
FY73VBJMslUupgFz0JIStUJ2ZrSqh8l0lZ5MBK98hl+oreAbGIHhxMW6GfXbupHDyhYjsA21uBnb
xFRh5jfmWo0ZDV4ixaYaDfsMbbChdI/vb7ZCx5dK92s5SiAnUErVnxq5UBZLmRxrV64g85YHwhw/
u7OLAyB3gvRtmfGZ4Sid/1m2QJPbqt6QskcbwdkYqrbx+q6lZdqOmyIn9tebzHvcpeiYcCHi+/ss
4+ePOWH5BagxPX4Hy89lESEbB2ryaZOeJyWM4c0pNiTqxEg302BqD/OYp9uP3+ZF1eRf9+wSG0Q3
5tWIcFG2UAu6P2RgZmdD1PbBHcINgWw7fPnA6Eet2UVQtE7F0IAcMyUJ77UpfSuePquF/bm1485p
wNNCQ+nIQfxidupB/lAfibIz6DGx7T3iBlPTKSEghqH0+/aXHobxTo8mFzdZG1KJtyihD8Oa8oF1
N4SN+y1OpsePn86fHzItPM6tdKooq7ivDf83X1ff6vR+Fas449d0nxCPo4IabbG2UkW7+/hS+nIA
eP9ZATKHbsAKtBRNLqsPGDwoYHFIOFftIptx4xSfJN0VrEptZOBtBC7SG2ZByKDlbYQ+57caOiB/
HmP3QARjElimYlA+KJLFIhe1hEeCt+EeEJzpereJYxvXqFZM1o6QwTL+ZKX+44CzKDNYYFikbeQW
l8kUpoaSyIwpMpqQwfxiKsSG4uZnIbiXBP7lG0UAwmEeNQWT0CWlmunAcnVQB2cIGL/E4OxG4T6V
tTFjybOiXW8pHSwwEd4ZCrwdQGbaloDQ+UtKZSfIVNh9H7+3v31A8PBRCSwmOkweF1t/XDeIAbyi
PCtItYM8hWKRznpyEJX9wKZPXhfzTZu0ytGp5YOej2Ttfnb6uNjOU7lhmCLtZ+vCGMWb9H4RiFA9
6woOhjuNYgH8HMC2Zqr+zskfXedO22wj1XE3RkGmXU79Ks+HT8rlF8cffoBrIENl+CK8pot08QwI
+0uXSLHmXHWDHVRyzCBZJI+geb9FbaUEbRKbq8Suqcca2n8mLeeGl4t7KDSQiajs2C9P1hkeYduu
2jOWhJ867J8rKuD5w8ev+dUA8ubzZMyx4V2eMTfpWHyN75+xbTWDBOPVn6mnulvDHKONpCXt8zrK
BjWtrrF9ssujpkflpiMQ2DcJp1grcRw+2IBNz2npym92UqanwiVf3NDS8Hn2quhrRLL7FnBKvIE/
228KY+43btdZkD50ABs5cQVLlWbXjRxA8iK6CcORYmk/wL+JnXQL1ep5sLMcwobjrdU5bk52Orcc
LJFWzsnsHaWcyusY1Z/vRE7yMEwOpi2IBZtYbz30nuDlSUF+qetNOR+HWbTbwTHrq8+iXi53DjxD
vC4Gp2OLd0bhYBlGb6bTfAB4akyGPNee+GHMLjZ1wIiHLPeE5Ze51JeDPAr0ROjjFkVl9RJBA0x7
isRNlorvVZl310PVVHcYosM1+Z3EwlREZeLito9VASjXysvxxoqhQHiDVWAdCx0oZeWsXxtDqK9a
wkF3spbq5uPhcTH5LXfGws12nlMjlaXL0QF7DoiPG6tnDgwd4utJuSsE3piPr/K3B0hfxaZbR8OW
k8rFA7SFOkJiaLRzn02rchLraHaAZpSBHTcbUnTukWnulMncCqa9FC4Csd63Wr4toseovSnILfWN
+dodNb/3inXU7bKmeyBEBXgSiUIoG/nY/MoYH0GrfjZR/uXHU4rF/0uSDtOVeunOGOcREhW0unPv
lPnKKfHANW4JhRKJcraXBhEODQ6biJZFacU+HkD+IErKa7NuTd82KecMAEtx4I8yqIfxIGP3x+A5
1dbqLe9Q08O+G1S6Cq6iZj9Tr4k3rEJEoeuAMazIorep6+OuTLzsk7X7MmeQ17/s1zg4AljH5Hyp
ENMSE8pLrCnniSi2TWgAsxBzBC5kmG6lHKrrRom9x9aGc2aMPbArZ7ZOY43stJxpBwtTbJDIzzVC
aj0yfKaUhJbRZK9SFyDex4PoYk/Db7VVh4V6ac1Qw7sMi3NSgvFGr9fPpaJoVJdL8g1gN+C515VP
Did/vRRFQpqcOlso9XJdwhKWRWg7znqehJy46myLqN9epwyv88d3dbl//NdtcV86J+rF1Hmxj52s
ThtlVxlnI5H9LjVRO4NjGKgTqUcOvX7clGKfuWm0nTXvsfNmfeepIVkvAnubrvF1QGT+ZPt4sZt/
/U1YXeB/EVFKUeTiN5nlkkopG+Ms4vE3e+mq0LeDHd5lxuh88lb/einWQV4o1SD6WO+n1tQin9lC
eHCetPyL4gHUSQthr2wFv4JTRsMnnsy/jHhmIPwuiAccGjqXDfLILBnx5GVAOjLK7zZC9QAHSroq
hDmgHEfq8DyNOtY1ERc7GbrKT9caXFQ0xQTlFfxefFvN0dpEx/WkqE64l0JUe42KJ722Mpk/+UIv
jsm8CQoetJJoDS+d6cuC5zhA0+8qmdxLIyb5UerjD0OrjB3aIIMOm97vG1ien+yKLreGy1WJqEeN
Re+La77OiG/Wu6EaIGcNeX3f9rq9T0r6TXlhY9jIFULIEfs/Ff1kfGNarlZp6TU3BHbHaxPZ279e
1/9pN/+LlKc3E8Uf2k2/b8Dhfvt/m29t+Va/+frX/qXf1P8hy2qxdRKMyrTB8vpv+aZi/YM5n3WW
ljAW/UUO8j/6Tc36h7Lk4u1f8jj4S/yj/y8q9/7BiApAZ5n3qAChDP2P5JtslPl2/3frifgESTsH
UAYu3WkEYMvm480wytI412CUBM5YgnfsSI45Gbln/OoUsIe4maiESdjsdoHkKB9S/WsRJZt6iDHZ
AYfS88nTfeyk6zjskAAm4QqFAnQ86jY+MQrOUS5VRzzp60afzY09e2JX0RtFDhSR5BY26qprE4Cg
5pem6Q7zCM0w02NA764DBbz17COb/ftYkSim2mGJQAhvRDmRt+XZGwCBfoN15hrMZb12tWq8cQeT
lACPkwggnqzgHXbnpnSoMMzhHXiUp7BAyK04QF2cDWLREX1iGD3RWSiA1xVXsxbbqzyV6mqUtv6M
vCPeVvhCAr02xUqyxSS0qR5w9rRf8iGxbsZON/aZoS7mj/w3xFtvHdYjBiA7kb8tRbzo7pyRIq9l
q7ZMk70u8MDkXPQm8XrzWLhjerfUjfZ5bDRB4bXDF+Gw0fT7cNIQLUWkrmqYys9mRMpbHVl3lRhX
c2W/ePjlfk5J5rxuCvNxxUFdvZvZlkQrdjXhlatPlcZVTQkcURrXSDSLcj1Gib2J8tD9XceatY5j
o0/XVufQ2/XIK/5auq0OKGjS29so1Z2njFgHFyS4nG/LOstPBl9F7DeQsn0rcox9a5GKcdvKqbgW
jfPb6zJAQCGPcFjr3TjvZ8tzttOMZkX4befF1FQjJ4IdmhRw3/t2ECBYixEEfA8YcDVGufesJ/Br
vrdtBI+3rUkqytHI4yrIdO2hViP1NDTOXWEr5hqRnagDO8vSjrK6XaLIhM7Uh3V6VQrZrMvEQPbQ
ZFN+IMfRvhloZaziVFTsUIW8CZvqRN0kj/3aKKZTxkHNVzA8HWTkPDpjoZPfppuYJjRzB2AbWpIM
5w3BUi8QjNA1q2rQTVI8iVAH6VPCsYOo6leqta2lZaxC3dmDbJE3c7NwdiQSaf4vRnQHPnj28744
haN5xXn6Kkkdf6DujKHyGTjpdbToB1xxLHodXrFrcyCJ1v2rRTeaYKYq2NLhoCXkdLsO5o7GavzB
qq+Bat1ABNxm+RC4abia8vbBSSJMUnq2nZYSRTpMpykSAT0VeGQDyjur2VbDTCHnR2rI9QQYCfbm
s2ol7blP+5twgA5t1lumo37TwM5WQ/2YNUBM5/A6MgpA+xlSkhnHf6KvgYUMa0+6OyGSEEu5QCZV
81YV7+iKqtjzqjB6TseMnjyiPTYtqaUR8ofRDWsW0SpxexhMS95aMdeNk3TylTxy1jUy23s+myst
uZ0jHQrui0jdL7AbA0Na25nEmbr39kYuYd8X+7lLbnS3hIThBDOIZLqrq1j8NplVnEkj89IQ05ex
4Uii5SDgoD+ZJWxGB45nGDtfHJC3QdrmxIB47UtIvfoqTuYhmFLxG9PXbZZUrS8Txw16tX6u6vGn
EnrhuuZr3C+92WnKV/2UnYqaBCAhtppCFHlnaN/nIp2i64zYt9UocBvOSRFmd/AMQtitpYkkQ5YB
gYJbB3ATdFS9OnUT3PekFNG+LdjwbRIyQlbJkMZHYKszJZcsaaIvkTcYpLN4AN/o68bpSqEnOrfZ
fZTGv4SifgduwRQXu+ldLmFvDcglQtByhW2Sx+70ytlEGPHTkM1ZVdTwDCgW6HykK6ckJuBmHYJD
hcZICfvaCslK0Cul2Y1V6dg+IZX7KKq0R9qJLWftFqpdWQyBbjbhWimkdy6SBEh4qslvadN616Yh
NlGod4HT6XLdVC1eohKoOOZxPG/qfRw2BSU395n4iZ5UoWTaj94AM31QrxqRiAOxEkRiRm4fmHpS
XYU6BseY4lhSuUFb5Q9aNt5mNRv0rqKHSEbjVR0WyU1YYLtV4i/OzJdRqt1TnZcbM/0G7R2hd3Tv
iFlnR6v+cgUmVTs8FG0JtYOSZ7dkz6DlPUZDXa2VtP6hafq1m/Y/UO62QdiaIGTL9A7f3g/Y52RC
mklGyCgn3T6tDmXSsSxMwJuRdlfrOkVDkGeCUO0YrKg3Fy5RK3bOFKiPQRxi4spl9SPEN7vJuuIw
qV7ycxgzd2uVxU+vQX+XYs9xojRAhxTgIuyDQo3XSZif5lzc1LUaE+o3O8FQxOt0AY3W1arCL1yY
j9r0KKFpYDusUwI6eMpNMfrLYGud8onwp6sMLT5QzWTdURmylK8oZLegvHFD6vLJcdNtony1GzAc
9Uj4xgSuF4Zl0dQFRgVy7XuAiJaz7dXiriGnxyynvYxsPgNSOExnuI266saI+qNgCwtcsfjuOKQJ
Cbe91qW679tmPxbmai6ya682v4R1/ByaymEY+kPK4EXm7aMZPha2F/QFBT8jUl/CZgFrV3sTo2zu
XEtY3mJWDrpiPCj483zstifHK37J4b5unXijDWFKDCBykmE2f9uhtTYSaxvq38weBGiynF2jCFq+
dW8a1vPc/s6dbDfk0TViQ98Ds+8banIqM21XhY3t6664TXp8cX18Sx3VXLLLiZCZVT5v3R+ctsNS
EF/HxnGEvcmb/wElZR9V1lpvq1VSVdiCNckjHzfe9IJbnViyriC20DLWs65de+Gwramu7l0Va4ib
UnrG36rNi7/aj9uneIqOxvxEtX7r5tFmmuZAIeDGT9SxOqj6BBAjGs5D7e0GOd0N8VAEkhpNH3o/
+VgxZhjbMKM4wllp3lu1gSl5VH7aVbWPPQxgxGwzNGAmxvsSdi4elG3REJAxKCvVfrCU5lsTq1tj
MaQxXVCxRkHRNadQ7X0QQWe9yQPHACyt1Pt5SAIn9wKyj1dabYigVLVAT9JrtwWYKrP8a9r+cjP7
RETls67Nm76edyYCFquSK/zcWZAV5YoghrFL9limXVq35H2YceNtm8zg9ao2YUn9yrIIcanMK9T6
VzPBCr6qRXe903+BC6Gs8vGrzPtVbmdQQ0jqOcKSTbhRb6b395NXuU91ngmlJAQb13xaYHOT1ZCa
B3txVNPGOzU1McPF6NzZQ94ETj8ma6O3oEHU+IiFswZacI4qvJiK3p5rNhgDLiklZjmcNIiY456I
GtX31HalExipTdbKHntQnu39hP1mRagP5FE3JwalqCm5m9Owk6357HlD8QCvvFgbVusdPYXhZw8q
colJsR5mQzxr5QMk4hPlivuyJGZu0De90t3Fbn2khX7ldKM/tqT+QCxamU17wJ7v21F9Zzb6mejI
HUDzl1F1b7s+3yjelT4qK3DYW13Q7+HZZ2Z7RTnyAeX5sCFQ9OcykW9yk76MUw7bzMLs0nRf6kLf
k8LnL3vSTVo5pMSwWntxCFUWgD4KbbTLG2d+Apbo07vKNkvexbZ1DxkEdLcWu6HnvKo6QlvPlsVQ
ryjAJvla8fQfUfMdXzhgegmiM0Q3tc71/rEw8q/a7L7o2RQeLCdb04hlCoCzGunJk1EUa+HZewhr
vDfiJxLmhWFJ5YR+wYohUss3nPBbZw1BP2QnmL4+u5IApXBg5PhljXHTprY/5de5EZ7M6BSKl6Jk
I2LeZClV7ULZQxf+2kLFyDMTgADBl5X6YkTZJgXd24WxT5FyTTr12iIhoZKF4tdqQ6KtuyKRI/WZ
Y77VhFol07x2BS/EUh6cUe4LUQWVLXB8WLvJIFdQp6omSfLMK2LKCyXc4hwK4sQke8miAFY64bYz
F7ZkeHbqlyQn9Ar2irOR5tlwcwP0LhFcY+puQmr1dTQTkmRpe+JbhsBxCJu3NyEaI5ECm3Sz9LHG
0o4DZee15WOcUANVsu+e1gam9q11TJx/znct+kGOw7SFm6qRGXDotSej1L9ZKd3VwngQ+AE2uXRY
rQFiJ8pcsKFsa78sauMlDrXwqxvVLKA0L2rFH/V5KxsOkEIvkbU1zX0DR/sxLkNY6QLd6nU7VeQa
CRAUjd2VUP+payKyTH3dZF9lUI5lmrCPhpl+VyzjeWR+9iPw1n6kLEMSSm0biVt9Nr7n5FYRJ1zf
a5MDZmeUB29sn/Q6Po+W2TwlavozWdbSML2CseLroGmJCruzZkBNeiVOYa/+bGvlgO/ACOzChj0C
hyFsftbmGMwMIW9yr9FYnbDOrduMJGueouOrarll5V8D1LiKWEpvE49jno5C/LoY6uRE3qQHycLS
2ZVmkFDWQ5b0Hl2gJG9OnHCVzVB4xr4fU+s+6/QWIV0RP3e2k76QHxcjSJFZIEy9vbIXzmlXKfJF
ibo6GIcBJAZt0OtBKt6OmlZZBpoO+MJvwxF3ViaVK0N3s3FlKL2q+Yoj8pJYDWn+Hqq4GiD7kpeS
JkZ/E1nNEqAkXRRNRVnbgC/bPqrZ9TSxWGk9UDpYp3qlXZXsb8d6W6QKFeFdUk40U8IujazHXM3t
JqB8FzVbpZoV2POR2IqJCJKokAMRGQn7DsnW+7Yah3QJ2BydIO5DcfKEgWvPUbp91/TCH1r6ET5x
K9rB1RsZBR1Z9jXBbtB/fWCyqEc4aJCMMZCkvh4oe1DaYGPx1DOPCt6bzhHUzBTUS6Sst8FM/NwU
ZLJNcPR5BeGPWmTO8yrOTOLOUjYbo8bkzea029lg482TU1Ps8yfoHXvZKrHrt9Ec7ebGaY6E83mA
M1kJWnjGBVsy6nWBWkeM6DQ3FwwKyZynsGuVQNhAdMi6qWk4s+v1hyYurvsIc4Xfu2l1R+kom931
2CqEvbmaYtkbGHJSPlimwAEzT5bCyRGNAx1+TezzmmPaiki5+bEuytjY2CbfUoNxn21nNPt2olbt
MSJ8K1k7TujUhDl6jqL9cFmW1X2HTAIvbelYTWrsEpmqteFbWq1V18pgFFTChcuD2ocQYLKrZJzU
ae01mhwCfI0a6Xa1MznNKZu7eiTNyLGn+6S3Mu0XB7fY+SUKWD/D2BbmIbZCe3rOhRyvABLLHTyk
vGcPhglzalyx02Vpa+dFeBUGzATaMdQMj5lJTPW8xSoLYhlWJEDj0WRn7dfMJsxnVeFeJ5AdKurC
em+thmlKRmJzbFqBqhfBi05Mm3dhy6S9ttsB5oeXKrIJiMywgJEbZkQ8E/x4BDmFBXlJzmS9WEYc
BuTLDtY2j0L2ejN9Ys0ve9W5qchwrVa4B5Sz3WbGr6Ly+u/U7/W7GQ3Zr7Jjh5J5JBR1TRVvJ6yg
h0odyq+VpiEdWxIw5X5UZ1UPei90BIsJ6ZeFVRXdttBlfY5FUh2GJIzukhDZysqtpU0A0wSX3RYT
tKGZRCyrjsWzyJL2OEwZ9phWbdamSmvIj5kGCAOTIeeHNNJ+dXYIAB+yyn2FifJM0k15rZOjcgef
0eLMhlDn0OABatZ2biH8GoFT18WoL8ftRcGYWW3TARRvCSvL6QgfyAzC1qcmI+kcFaSlW85NVjCh
edy3WoTzLnZKbHZh6pibCX3mE/bs7rfauIz1MVShNVFGvy8cw7gpRKNsahQPx9yMOC9oV0KNqXYB
OjJBK1U5GApScBkfKmR4K4v0+5Tp8hkRTHVISH24D7uG/Yg5Euvp9wNVNovN+CkXuvfc9jOrdy7C
hKSKcIq+EakTb4ecM3HSttqP1MkAUnSDlj8m/83emezIjaRb+lUKd88E56HR3Qv67B6jQgqFtCFi
kDgPZjTSjHydXvWin6JerD/PyhoygboX1bsGCglkIhEKeYQ7aTQ7/znfqZcAeTG3PObwRU9JCUlZ
J+/uuY6a1KMo9yeVSw4Xql7n/uAqGEnoS4IWnbi8g8eMONqxvrBpzwcM5qJ1dIq32f8GKCuj2IqJ
dnyDERn8uBnYzeQRvZyDNxMgbR2Ob6vvUtLSQ6qEhxRQVLXtVKG/oLXqJaVEaj46icxT+kzZJPv3
XlizXDWefxhsD8ubN03NnvKc8Yj85p0CkwcPEtA6hzWvP3nr90J+0oxDNxlhlxsUzyWK6GOZvfIs
uAvPXrh6oMsVtqgph+FHBKz8QaaELY5xsuXsNjJ/oCHFf9LwntkR4abGoj1+NnZBQgzpedznU2Bu
myn3ObZiE6395c4BhcnN5cWXYOZ8xfutHj1WGLYdYPi1+UygBvQV0sKRtlw3BZdvwboKyHZJpEg+
C9tcas9Bd4nlvG882OTCa69Vd3CM5iBDSVV3ky5u7YbHaVAduK2arS3rF7EET7RXpronlZ1cTJt/
dD6os+ZqEqfAeaRxIVmOE8H71CVBVK7Zzs7W6UbTqJL2ZeVsBjA/XJwdTtcIodkhn3/L5Co7+5IB
bGaTAQlbZX2tcq9oqUzQ4TPESnb4zm52HzKhypdwrC7A2eWbYThzC2bJ+6nZOFQgUOz5Iga3fmn6
ZfnR+F7zzSHdC7PM2samkDvZZbXmLloieZyLeKD7qLEomm2HursaQCTm9RlTzwtFFNUHkP3ivqYk
7h2fHa27IrLKHfj95svVU/GNGofhzhshOWx0NVqvuRTRtI0scyqKevrsrA6lwLGVzPeLm6+POqK6
d0cNVfhWSb8+uyXbWP7QYQq0fbSNH34MTkMPNzskZ6fden6Vykee0Erce13THmMR2IcSLBZnrmg9
dJQYQAp/pDeZ6yS7LAtGwIaq3s1cmOJlka1z0EXrbhKb0GPb3+c8ArfZUFIwlUC1J7yUnOzM248s
psJe85QHeZtWyfWWNCX2tFXczhrWTUVTdkoui3Y0LLuxlwNabxzINzna7jol4bNezY7ABX2oVvGh
aLdO/X68KIiku2ya1LHP6GGp18Df0up3EyUo9XmQPFFey2FWjfNxBIvNXoGyNoRQ8nh0f/fZFwae
1QF3ZnXTO2T7aTULdyGZ6Ido7L+ZUv6oZrOtAJzmxLE5ZHXdeUKC37iz6be1k59n1T5bDaG2THiv
0TK50Csqax/SOEnvwCGPu+w0xBVCjA6/4IJUd3LOovuJmppLabWS9AB1K5NiSxdbYoOwK+/DIXia
Nb3TqI6YYMcoeyM6cWEIsdWBWg92b30jFrMee0PHS8tlnAy0q1pMhdTkRbt4/qioc6CzzWX+DNlj
UfNjlodUTna8L3PTEoqN568mryX3cXCHaFM9s/2sD32AvZLl/ZCVI82cOcHALl4+xV5FQpw4JPXg
+xno/w4C/nLsvTk42SSgTgki73Hp5PxtofaXrbVErPBy66GB4hP3h3GS5xxJd7dcDzceQVmnTtR+
zqvLtHj5Ua14hNK4JmlvSxXRSlHn27qJ2f/67r2HeT0ypXNtT66A5Ukeb902jMpNrN/jVQcIHvae
4zXjZJdOzQW9UEc1QXqSGcqO2p2bz2ZnOQJMSP59ifsFlW1gxzQp2uWQzEUi6Lh0maH5gX6wYkIN
DfuwjbKAp9lZxB3omNNosM/4aI5VUcpHrbli6sbcMUpQrHVhRbxtam5aGgSekgygUjI6J0pRP4/O
coON9cOY6CwGcYnX6KYaqufkV6lP4+EZZspiKY2nXz0yHznCnVth6hqpa/helXV0H9o1AX0jpyPr
LrmrhtK9uO0IFLn8MprG9cfQrd9glYg0404rmCpuAUnaaTziuplI7FDG+sVHvMf0QFcPEr810DZi
U4U91o+MBo9tTLliAQhgjg1PJ832y2uPNczI0ZruaRjaDaZ6UVTMPy5i2niALh+rUQSvvZkBJCVu
szJh4rI1td1cEpWzrTCu/9lwEsAuPo87SutTGfbdHj8hghvTlcOsGnWjI+/sIuJtMPPcjSAXn5Ok
Lu4za9wHrio/0SWH5KYoT5gGYAAEnNe0SOJXIRgnbsTV66W1g6oz0npi9z6CmLNVjf2dzjnn2FHN
GZeJixCoD5pqvX0/eZ8nlhLgUkZC32rVm4FlyGYU7FUwdTij843drTfwJD5Zo/PmevR9sSSSstjw
iZ49miTc5OlapKNyzFRKuydaBi957Z/cjv150n8fFoIk3XzRVqvYiEsIdENf70bqj5JhaJDUWdiT
xlDPN9jv3txth4bfpqrEBxSdT4Os4U2V92QitnSBGdxRVnjgtLQcw8IuwGI2zwvi41y43pepBSKG
kNfRPZVSwHWVBbkRTOGOzwaI4FfTWrtaMG2Jqb3ZSL24e6dYg0skxTfYpRe/rxgSMNnGZ6WwJEZG
5BgLmRPZtn6Jxujr2PZPHGebL/w6bToGWmyG+KSHJq19FGOTD9upym+8gNaT4UJXffGgJ7vcT0tw
X+HSbHRVptWILiNIt0VdtzEcCL+VtNi8SWmC+5lenI8yB0MEIs0zxDvoJ9y0pUiyjcUt6Kc9xexz
ekXJP7Yd7btpHZvkOecIYl2YjFv3GAy7b30eBK/2VXNr+CmpuYiv9xNhCUmZbOvIcecmrgDyZzW0
/HVXUqpPnQqtS7ZzCEjHsZiP873L8WQbDwVVdOC5162MGET5jb2+RwVbDPQY2o6jJmd+SMOaorKL
Baxx8vySewwtEYN/2EuejuyDSoy6B5eNGSVaYfXNmzDG3Wa+tyBujpW0GBzSWEpj+LL51fnwbxPI
f2DI/c9MIE9lp/60m0YFxGsaf2cDuX7jbxiv0P2FEgZ8iaxNERFdjyjNbwUPofeLTVqZ2irQ8B4h
MRwav9EFnQjCVxAA/godMmo0I/zNB8KXIIbbxLv5EzEmEedf8YG4v3d4YSLCXspDmvAUlmeit39w
gbSlRfNs5zjbQWTMS68V1OY1N5g4u2SCVxCQAz8vniy/NpryTVSSJypVty6Yom1VGYqWtf/i6Lja
Z2v0loNIRY0fHxxNaebEgaFntsq4O8p3iC+PyGwbVVX/L9fg/3/QSsx0/xxa+fTn/9X/CWHoz//7
T6/dx58e5J//T/deDj9+d51dE3F/uc6uFwUO0QTSA1kJB6jgXy+zkK+AqMRTdLVK+njZ/36VQYvz
8RDiNvK52Ozrl35zG1n2LzbJHVKZpJZIfvvYUP+lKhH392kC7EaQYrhwsYc6seu7f+So0EHH2UJM
zMZAIKO8Z83JTEF5qTOXJxJDnXVIWeCyU9QCt0u9tfDOIGZnmpvLaryzrFnskp6+J8mZmsgu4326
dgWTKKjp/Wfc00hRWUknsGrc/8IG+Ydk89UrhbnfwY7Ff6GmB9e76B+8UrXfL42Mvs3BQFVhNjvO
Q1HmoJUVm8XH3CPEXMRz9+h7mVNsWnCv900cip8kXr1bj9M4LATXPGu6zvCX93Z9oXeJsrBRtLJL
Gwm66vpJLLsWkYndZBneOLyPFFqXjfUus0D/sEsQNLozZh9M3vxW+XN5a+VZhJ45+0RYZVfdoGrs
m3litgtnwoIRs6IOphQtjD8pzqRkjHTTjddYdFbTAPVfYcP/YIa0MSJ6XHoBTMuEZSVmyfrH90ix
mDXR9T2CcA3J9K6YQIDWlPfu3EjRxOj8NcX770fPf9Bu/J8tDvQLlW/l6+/Wgut3/GY9DH7BjspF
67D3TlgU+KT+8sgBAYlOFHGnx+BL6Flh/fgrz9ahOggu6pWhAhKd2BEryF8XAzfmaywVpJev4B1C
Mf/KM+d6IfzdeEggz7v+QxjaQYu2MUj+/kIZsEY6i6swFczSeeTA8310gn4X1rG7/4d35eEvf+c/
1pDxsPzjawGUgDpAgIjHnAv+8vevNQrpLJKezNRuZAywVou9tnnpqmnhqiooCQHqoR6vsd7wzp6b
YjeERj9Fbda9Dsrr7nobRKEAan6K26A+zn5Up5XLMLwp3B8JScrjMJivJZn180jK8qGcXHbh6C8P
VP8h8y15/NTH/R0+/iQNTJDsxoCCDzkTPY1UDBw/WRuqxAbcYxAliOepEjIAMWSsKJtsDuf7kfLa
meqiH/Ty1hKvTPQWB8V4KBMfIsZoUfNlqnMzL94m6wU9mOt10C4nArEZZdIfyzU6F7JCb9pZ0hu4
LIy9EHqWivSlnxS7iSMz0lqr8h9rXq9m62ETu8Z4ECC8QNluypArt6RC7Eis2tmB/aZu+ikpQq9w
4mPflogjW6bgfiPOdmK5Kwdv0y8w1yITW/qFI7tkkUQZpvWTo1hwLxMveZhrZ3pvTE5GxJpavyRK
13mvAJscs8tthvF2zCZ/47NtDdN+VNa3BHb/49pm/ccU9pzapiVhYcvK2d/OzpXNUekl+K5WESYn
GoyDJE0Kl/fa0X2Sn4PCi17AfidWanji4IrRtuFUI8N878gww1M+j19oe3cwiciwDM8ImqLGsGBX
CzQZEsPMVhTlA5Dty68uDlV1tsYaaEHezFxmuWij5Nxj8mMoHid1jQFxmoIdFRs4vBJeuN92MhCw
clov6PeDyIszNRLWurFoMqFQeJXdc4A+pABohOpzZQc0FfoJEeIUlHr4MyamTBlmMze8mtK12ZDX
hCqV+S0DWoc5C9xDYlg8Qhe7yDc9GbqvYwXgZMNQCBr91HbWjzkbZZvKsnE/4oGpxyGJRiR+GhrR
kt2kIIFWFYm1mTm0zyQfZXJedckgu418RFGPufHIZvB65fae279XgEHvfZIPcsv5y4h9pKOWGZyG
4MKfVuJjra840DmivRxnWCRCpnIN0CFX+tBBZpksKn8csY2yHrAYLcP4o5ZgpLY2evc3VD0aSa9h
6fPgNjCNvGsjJMJD6HabwmqusotFiehZBIvsj5FSLak4r0ZBLGRDBahj1H5xiEmkeJxtNMx6zJNr
/zZSsMX0JNtKzn+PXlDF71wTJU3pY0b23WnmmtUjquKchcIsbzB2Cn+n3JqgW+V3stzVU8wqwuWD
hWW1rSeX0u54q32Ooavj430tR6+JN35lVveQ9FwzqV5y/djOZRilJYg3aKI4r67ir6eeq36avoxd
h4FUwZ8N2B/ECN9jZC2ctnVQHrtQk7PtjT3+6Oi4LbFwldOuY8O+HFU7I8LhJwzEDliPC1R2hn0W
eaM0m6KfMcsWPQoyIXBKr3NHlC+2yab8xasS+JJOML07jSIvnRWtt+01tZ+byJrLFWtrxBy9xgvl
XzOKtgUWYRn8xWmrnVjC8SEbcGWkDIwKgW+Zcd6xn3L56cqTpb/4SvZLa5KJP2uvzWlcbS1/OOMQ
Ha7lApgadxTSevg+WtNP95hk4Q0krVGYY7sMuHAM66mAcFTKfudqUdi45ebIPScwNoeTIPi4shcq
PeeYqKDHY1RV7svUxK630W4yH3LjXzu+4PpwI5FByW8WsaD3Ue+0hLu1s5VJV9cWFltJmb+rGq0u
5XzONDc0yXypy5ZwYJ97+gWLhtscnVoCXzDYgutN6VqI0RoCXfx1RD5hwstg5yaYetaBgh9WcvM2
83NHUNDd5LazqNsmCdr8e89ERv2IpdO1P8Xcreatz9yqpfZMiACF0HG0hGgAD+Fx7ANrBd8VdEz2
02LmPLeDzmLrJ/AXeXm3dKUzc21FV3Gua0e3UowJim4esNt6EQ4WMfaWd5jkUul73meI3m1s9YxM
7XCma9vj78+O8Krq6ZJDTuNXMj6iWpTicc68n5VVD9SlE2itJwzds8X4n/Hwgn9CeBaupWrp8My0
1uRQEZ8rK2NFsiMxftFEh1DJmfC08XO0oBaxOOeV+AR0R3vbeHHd9dgtQU/N8ehh4NGemFlKcMew
+Im6Lc956QzhMWgA3j1YzHxFgF2kR8DnATu9tA4Z8YPduT7mLaaThNOzknYSutYhwYU9VBvmqR0z
lk81W1//2NUSOhvyTIJLqF1qh1GJdkTyFWAbDo9OJpxQtkMvRfW+zspVn4cpnN3bpY3wAQXB4Agc
1v4iJfdkHxU3w8gHesjmoc2+UGgOoILM71wc3CroIRaVo8QBZLX6XuvFC3cFNRjFLeuv1j8URrar
xyxvg0dd296NKVhfL3oVEGDHuvBc3qHQdJ/qJLHUmexv+D44fr5srT6ppl05Nl0Emmcspgekbvct
cHQ+/ZR0IhWv8FPa6dafGpHf4LSN3FNN6X2FbcxOVLHRLKM0lyzdIsIDl4qp5t0gr4OsTeHnqw+y
bvkwQeunxiC7JlXZ3oWWxXaBXUrrbuUyJJTdJGtwnJqB2mAmGY2/7Re8/b7Vk/2cl54pKyH6AMNo
5YbdN10LStezNhh25doQN82K5o49g/kZ9HaDCMuylXJ1jnu/swEZV+ySWmm6e1m3xJkJrWCLmgPW
XGvASTNrcfLDsDmQFLDTpRirG9dqkZjnfn3u6qogl+pgrIsVJUruCKd5CRSnrxyb1S1t2xTDuCBC
wpKyXWwxd+QO026IoqM3eJrUN5SOeYw+hqWej4VS4SZCtNzUOR05YhL5vlLmY8VoB2sVFwhEHzyt
up++isp0D/TEaBp4CucoQ7966Whs/GZq9PuU35XAyRx3CR9y4yY0ZK8U2qUgGKhWaAKmS1FE83EV
HH3m2zviPGrZju3kckEz3bVTOeXhNvOvfd3Rar0nWfjGZTI+GKgJdNcg0zOkm24lYiBCKG5EVqtG
7gpvWh+Wvqm3rHzDWYQiODiBst5z37+JC6O2wqrbbbt61n0WukRj4bmfq2iRTzN9fzlVYZNFSRCt
T4d4LH5OnT9t2c31PCc7uIE5uWus60ihrt8815KctTZX39mo7U842OctxLPoJGTep1XRtU94JZfb
zInFrVKVPHVNwOanxSxRLbm9L+xEs5yyfVJ9NpwxtlPCa/uSTm8yBjeOcp+MSvKd01Mw7zEk3vBx
wuNZcvHCyfosbcLIeMAxt/jjWzMRzGJMrJXHnjBjAe+CT3XUTXdjUAd3xAwb4MxY0NgHb60BH0Ia
y346RKW9PDeZWcW+SPzvARvadJ5Cc+o6D+eTbzdKb+OVW3irrDh8vTo4HjzDQzxKxuA2XCHDDo5+
joxsvy0zLjtdT965MRHH9Vb0HyJxcTSPqj+7a9OcUMGfEuEsm0J37PfwEEpKanS3qwhpUftTgina
uG74JSmZJ6c+5oQfTt+FeFGrUP50R7c89b6bbbG+9MkWfdpGb6iT65JOPVoyWGragiura26ySv1Y
23ja0klh7ZBU1o0euu+WLXxOMlC/LBwxp0AlBjOjp/G/qWX6WYlizje/Htj+faL/D/d69Pznct/3
sn17fdO/l/eu3/KXI72HVBxec7jsTTkyI9f+9UjvctgnK2uTEWe0C3iP0/bfjvTBLyHdwQnGc0o6
ASuiPf/tSE9AETULIeDXhDmn/n/lSB//ytr6+6E+4JhNmvGqNhB6tK8a3+8P2iJmhkuCwMYNEQbT
cemnTHVP+dBB1bk161pZh4IAh3NbZWO4F47XXzBKyc+m64HWZzgTrlHFfSmIBJI/odUWSI3E+YNz
q1ODmTal7XxaovhrkDBSQk47jMThDiLGlB1lzMLjWGCCsEj8dICICajgSpyS4N3v/H4bDYSheh3v
p8k8M26K6GSyC+sxrigkSJloGhrV/KV79yjPPmHCuK7X04C9nERRxY9/HPgjT4Mf5xObkz6+wJQA
xU5Ne9plPabqnAreMOc00dgO+TAfwL6j3qaguBDveOQjtVkvSNph4sdGMrGRiv1svvCiD6Tf9ljy
HiMZ3wmvIhRXFtMlWvIq4qxed+KwFm5W/vSMjX+2JQ9Ww7fPHCyixj719joqVrk6vIHPELwKTHVp
xSlxY2z/qWN8edJLrQ8qyNl6amiWXdsB6aCYmOMgPOApmKI9Okm3l5potfZmvJJuWe7NOr+3sdKP
gwtFXiw5rv62Su5CX4dbBunTzmZal9Zj9oUGbbJjw1Ahv/YBJa89NrmmGB/WRA0nZXnm5NjFSAl9
yVNonPuLhX2R8BcVc46n8lN1XY8ErsLPc5x1fTrMnXqX2ln3hKWcl7Wd/csSFt53XF4WjTSyPRa8
f6cYszofYMmejZY7ImqD6mgf8rOQTkDf3TKYuZmUJqlft6vBZib3tVNcBSH2YcchsYciVdXgyw3J
HLUJSKZ81iW+/lj143mpouCxjQEzRoPELozCgfliqC/x9Txuq8A/5M3Eexi6Buvd2ETvfWz6l7hq
mWrHnAPWAWOeb7zqczVHBis0T8k6ZJuOItCfi9zFIprhbvCSFsczv/VdTAqEcIxPf4EeVNLuDPXt
+6lw/Bvd29YlxNwybtt8ZO7YLIFzyGTTvy5az4clsOyDmFbZpy5EqaMnYpuHSsUhSifS3zQUyt14
Uq0nt8CUWa0x89+RmGZacMDL2K6mHt7O92K23pwlOUTdcuX3jdp6ThqH3j4eAWyv++S170bxBQCl
/8SFs3KlRPWWB6h5xLQR7M0IXq2I1PjODtI626g+n2S9UnvAHKlr/egQdMHEDjQeN3Zhrlz1ubjR
qD6bMWu9PXKIs0sST+6pRLJ2Bg6sSm17LK7MmiL6KbQQhyTp/EtULY9YOeFicvJ47AJzmI11L6eC
UEjbH0craO+MDM+DauUNcim4G9E9RfjXDlwGdxDpALx2r70r2dAKYm0wBLaS3R9v2Px9ASRzu/b5
J3/231ZgH+lU+fJQiKVBTfHqJzS9qE+90rnjBPcCjDfEVeBUe6+zpyPKxnGO2lcmHPYe0rdzZ5qG
8Ku1vnvSmt/03NzXGe7gvj8MHKO36LLbmNlBsa5f2mTkKFQ/ttPyqt38ZZmjL1kryYRQHxhDOCRz
gWmCOi8ABYeARz6qbX6BY/WCZPEeuRlnQKGznWnyt8wV97ENZbWkuiHt1wYWnmuKHxllFUkR3Y19
Ky6Nsb72pbNfR5tUNhnXMSwvZNxOoFlfrFlHDy6NmruyFF/nPN6EZH0Hb6RXYygeikicvSGy9l1n
n9Fhhr1PbpIZwQFz9simYdhbZX7VCTyWiwgy8jj4T/hyx0NTLSyNkbOWn40Igp+DL5q9FeVPnp/1
xEWWS9zw/kFs7dKhS+5yRWpxAcHCeCOgMiximO47BjaYl5jdOsW7uP3wvXrY0xQoN6wZtzGlk2lm
Jc15CXv33PruXUJxZjrQ0ZLO9AEdZRPcYHojiLU271VifuBQOwSWi0naL26TSpzLCqu28RkvRUHx
TgztvIr8M0OfY2izFS0oHMQOfev1KGCF5pmiZPQjy0KFIz98LLT+3Da4Dbkz0mh2USYs7qeprO5b
QmJHUzgE8Qv3Ubvejv3uQ+OEyc865+gS1ApWvUqAtxFlq0qenlWI3SbiL0AibA0Omp7taYIEuSpn
h4F6SP2gpBpz7mzi59GlMvO8kcX6xW6jIZXVMPG07TDVdWp8KgTOmQUn6DQ68y6r4oYU1th8SiD5
7j3J925c2kehDyl1cNxWvMcyMWkpMclkTS0/1nFet8i/6pC4Fh1wkRVH23zWRXXRkVAJ2auQC3xd
FZKNrxK9d6Mku8MBh7M+uwZQNqLRzduk5vJpEPybEV/XTETpplkf8epimYrCx6nIUA6nZED2ZJM/
JSgAxJM6PKhjRrhCzDti+dfsQ33TqjICX0Batk5QlcNAdHs+7OCuisXBpariYHViJf4gaCnCp79z
lDGvgkhCiejggXmWiCSkGsTAwXAZXHMmwB5Z27kcZ/O5DXkMnss+r8XObUNFJg++rzU8GBhT6YwS
1Q7gDPALtTT1eZzQs/KYz3VaTv1rQJ8lZ5+tm/Q4ZSyM6vU3G8wQio6db5ba/2qqSZ14Yx7sMdhE
ZMCS3p42BYqe/tWLSADJr7cJ4V/WbZ4AG/jV9sYvnQtd4m/DvNyEAf74zNiPQ7X0m2IIHxyn1Jse
CgBxpPwaAhb8jqJM+6xuf8Y2GeyoL0GoAPLb8hHa6N9rgjK3aLMVTfNahYvP2TZEx+yblM3QrjK4
HafO/UyIlHsz9CxWlb7ZB9p6W3pT3Yc9jDjU1pe+b1k5xyS/alc0hVzTG0sffinFcls0GZBh4V2V
JIKXjSVBh9ntQOqYq9SvEWl1vazbLFjmE9wi79iW9hxtbAyw29rP9W1t4S1ygClgFZb1YV4Iv9pj
9w2uW7ZuIg2shmKmstwNWmU3vR8T4ZJNs40Dq3rWol0vuA3V0xwF36MCWJnoYutmmdVP0dZ7IfhR
bC5JlJv5xDYs/F6NTrRLKp8h9CoJ8PVFwuwA/2EErkHFnJjM13rJxL7Rdb4DMlxsykWR1wtfAp84
mc3g+HPbcsPDqM64BIiEMXPjIRiI8m0C63peWrHUmzDCRiVQGV9FJbcqcoFoQXfZ8WAbOtqxCrcj
fzCTs2GwBFdhY6kVkufc91N4rHM+j12FyIszUZuauRKZD0s8OrTewuX2mpanje8Pq7z0ynhMbwgp
SLhWi2goYVZLKSg3qHsT72ksape9m08vNAcsE/Q5y5Pbtoit9ja2OsLFs+05+YkQtf1o03YBjdUP
R7lnnF02Dxa9gs730bPNScA0GputbKG/fzG2VfvoFG1d3JEVZOrNArtEP4Yu13iVvMLjuJ80kVYH
UY/6o1fEPrGgr2uz3BFEJGwe8uEiWuceiidWWlQf7qJKwAFYVXG2MNAkW493RX22Iju8dLZdiLdB
xZPGwxugFa/lWlS4+6yVzly2technMyv0CqRGo8oxTGrvJGakNE/N4pTyshhw7mMOGyDHQEOnX0n
FxpeSpu5TA4gd57lnWaMN15IvhWfx3IYt36nyt1IjcqEv3kuGTiVjZMu0oO85xaA1k55m7T8rpNf
8sDvO1JAKy/xGhNXF/OmXZCZCFqENXLUOlQju+M2c+9o9505k7iWnE+enbWfyZYEbwltPDbPPScm
+L2G6IPeIkgFNOsydlM6+et19Oqvq0unNr680zxXXF+aYnueWpQ8fO8WK7xW98WltakAidDKCVLd
fdH5aEXnToYhK1HnltMWc4lfjyg7lRyOuZHG+lQzJNMbiqrj8ROsKBRVJ8LAyfFuKe09dnyEMu4u
G9EinPTUbETZKxz9PNRIa7l5aW2hxAnr0PVQ3Hj4Uz5wGzlt6Z2N4xbNLndKBVbFqkP2v6wZ8oP5
kua5U1gapboxwU3tZcSQZJbkz77qnFcVs/CSOczkFxwVC0VBftnqYyazT7bC8LFdl6g0tzpYx2Np
+tX5iL05Hg+2WWw0DuVcs1apWKblss5Vf2cpHn9k4a1Qn3tFzMJmyFkdmA/G8zN1cDbR7sqg/tlC
09rZtTSJM1AjjtaoYSQMaY3k7pl676Y5eyEGGn4q7bo9UWIYENnjaSPHsuUcO9MdPJt6G3YVsdVq
MceRki/EPNBSMSThh0jY9YNry3kDm5nPVQ5ZG6VMbAV12pmD/Oj737Ki+MKJievTgVmRQh6g2djl
tttMTtK+6Dms7p2S1O3GVhajTXyk8zZ2woxZ0WLs16QJ/WVLHQeggCFSyVGwC//KWU9ZWylMRIwJ
aA9tzusyXYQhC5m7o9gnmYHLHwonI+CZSZWcmSZ2iOq0OX8mtfSqaje8ZXIu9yJzyPTH/t3qQhOF
yf3R5dMtgzSNQlg9kpfZFDF25nMbwdbgFMu0kdTKz0VU4xZjWZ3sl4Fhp4ZpuhPCN+mMhtwzNKKI
yPIBA/1bp1LL6eN/YHrE2/TPdaqnflLFn56mj9fud+6T63f9JlUFGB4xduCQjbAXgi78m1Tl/QLJ
Fp2Imlkfq+G1rOQ3qcpxUbGAml09ZwSNYF7+Tanim+DyUg3kwMGknYNX+p///d38t/xH/5sDZPzD
//+jI+SqR6FE/V2pily8NbhbrrY2x/MTrCG/V6o6Jw579KTnWJbWjh94wQPvYvu2RbPes+Oc00kn
uTlIxpQrmmsuvP0SKhbakqfTyWn6oL2x5oX7kpmu076byea0DewSrvKNt8j40Z5mJF+3CNjEahY0
l2k7cRKny+KBeGETP9kQtcjDzi652iCYH7LKuems3P4qAwp2bpMRUXnbDzHJLLdnx6A3Uo02HKrI
0WN7p0p7zL5NVIZ4hJA6XU5q066gngaMxRH0RabBZVSSJjAASo7WXBsQ01FgvvXseXGhd4aanP7Y
ZRh+Njora/EySml/bYBkljcska3+5OtY58/aqQwpw//L3nksu61sW/Zfqo8bQCZsozp0oNnc3kjq
ILYcbML7r38DuvXq6rBk4rFdvROxj0ASyExkrjXnmKPrzdoOArKV7prEyIJ1rXKTdMupmekLQS8v
d15k1jYZcF3v6NoKfFPabB0vkor8R8f9hguOVTmQChlBjevh2ajH7rlhRXvuSxy8/eyO+0mZwDgN
9OUrxyy7dV+L7skdO2/L6SY8uYTd3GHSTEu2sJnjix7ZxWqmm3HbTa52zN2yfAWkY37I0jx8UA50
i02teUC+zdmwoHvODv2oYJhQuzvQ+wJQxui8nZUl0k5fW/lEnPwac3IGxazoz1pZRejwZJnWG6uM
Fdr9XFLDMsMk8XE+FnsXVTjdftb7FSqRnsMpztFVbMQGgILB24gqUAavv2g+svnszrGq7PtUG7N0
PThD9hS4qtviZcNdK0qVfkBfY+wGo/UOrlGh7QGejhE5nQ2khzbqgU/6HAQbdtPiU2dmFuGgg86r
ERlPEGfpwWUX3+m2d26FZeyF11mHQqr6wcT3/C1sx+qB+2zuwrGvOVZ2dIX1QZoUwXhs9xQxYb/A
DB1WIlINQqBC5H7vTOXtlIbJwaMWcBxtvfjQcxTxIRN53x0Lb17flsWXqAI1QL+r3E4DD4geZLLh
G06ngaopXA6z2MFDj/x85qXYTpb0I2ce95RgKWh2WdRtaNSa94pW5BoZfrOxsr69KYeu2tAh7G9p
vMCjisr5qanQEREv6jyEMQ4DyJ2uWrMd7mFYgQ6BCemuJ8WBY1Bkiutdqm9mOVN39bR5kyuU/7ED
IM2LdBxXOda2Ve9yxFLFxPkIi+tGbxBHNQO6C5E76nM1u9pd6ebphp09Fc8+jOq1wahcN6bL4JkH
xcY0Ch37WCWDvPeSGpaNHuQ+LDdvbVaFwZZ64YQInJdBMd/RUX4NPJ0uqxEcEgv+h2aE29k1vkAy
KtY9IXv+QOVXcnT8KtL021Rp0T7XgG+VKAZwn/c3YZmdjNncNaTaEyFX6Nt2os/FOjVgnuBNj+81
PyOM84c2FzsvBXgbFFa4xZUvjn2V2Gsi4hq6niN2OTMOuAOIajqUPutJG0PcM9kpoTMfd853+DW4
lMIEDUWpcBIYZrmvhLkZIlM+dh3B4KaVoHhtfBHq9wJ51Kaw8Ohw5C9J1eTvqqbr2RQefSZwYf4M
rQ1fVQrwz3r28g4eP/KDcq33zUPr9dSQE4NdchbnL8yuFU+JA3vVnItUWxB56kFvqWZEErZBUM3v
mou7K4AJuKGJgtVmeIO3hTkHXHoQHZwUB9dEs3pleR1QQ/RAR+o15inro2mLvKHbJmH1tXHUPQ4/
cSpKKBuiFvfxXHZ7S/yAdLh3i2x55zqUBy23HLZ2I1d9gbIgnED/qBwyXaqda2F+KWprY8VNAvVt
1HZhAg0qFcUhMpPbIFSkp+nWS4CTBpx3/YVm5LdwaooTtrMlRVvjbK/vtCF6gJd41jHNo5xzsD/W
ZUt/u4+3wZR8Cl3rzIZzY/SWvs4r80vj5Xekv92nYJFocxz1qJCbsWfElVn3OGsuqavQllpEaQHZ
JrsgIO1eJxt7BDglm68mnlxkXZ/KEfrN5KGIw3m+RvBrbpSu3fdh+yTbAYNLWQ/IYYp2NQaou5wg
p/IJ3qbNABUUwJkqSMw0ZfLnhqdzUBNsVD3K1q2VvqBPM1fJHO4iZwIfCYZ8286hRusgxHzpUrq3
E5TJSU5DBysvbzc9I2TMapL82Ns1VbqM5aUSXcZ2fsS8CSxJlu7zWHq8JYiYaD0WU8V7JrScO5B4
Xyl2HhAt+rK3p+1QV97W62K1c2rxCkXunofxmdJ+tNJMe+9pFd41Kba9HZ+HmgPpEOdf09j+mGnm
Ko3dJ9GZ9HmaBDCtR7mSAsX0IUzaO7st+e1D/dFq2BojdnTQZ1kkYSYGtBavbfw8y4a3mb7BeWCx
v5Vst5F6wayze41tbTx+p54Et6wEyZkiM1o3U7lL0H7wCgWuWcyDi0crTJ8Ns+q2TGwM3139DD7u
Jm94vbeDUe7suHX518sx3qpx3jkIdYASuOu2y474+3YdFXxEpfMSpuIV59qDapWR3b0SRpHujI6V
BSspxysRsLaJIP9kgD3YaqrDVS/e4TDGPi6t/NAAkaH6YUcrd0op6kq42ElgfKPnQ1mLHsAkgyWo
yvneI5ScdYsTut5U/JAAlzdKGuM5R27CxsEBe2Ugfsg89wYjob2pPZdp1ZR4ASs32Fhhp93qqgKF
oXuA12I0JUV13xtiPAdwBU646jgbOsa9AclhS5B48lGPdbkzhgroZpZmd0kKb5GD3gDTZ3wjU51a
iQvvq2E9RiNUD9536u9Aq3JHpzal6rD5oE2xtdY9ErvgOTx5NMy35izAp3HPnjhss1JN3ehsuihN
NgbKwGfUGljCpSPa+y7qyNBITakt8iCwoVv2aMD5WgRnroq9L00rO/QeBtSzDhtqIOIvSBz0p6Sc
qJRk1S3pO879XFUsgwG+VoWxACOots7sLCTizzxpYQx4H1P4WEYvHdVpOGljdspy4zCk0SHOWQ5R
5EBQpRUIoLj8mOVJj9/dAJs4WOBMUBecHKR1u9SxhwPyjs/UbjjFopHbx1jKkGas+8Yuboq2IgCE
fqNBkirJzvmuTYr8yPmwY0fQv3r1OzveJytKP00md6M0JeuaWGE431mOdm5g7sWz5x70CMAAqUI5
tdB+ExjtbUYvrluzfYa/QBdiBVll3PSaiCgwZYGV6KCNdBGX37meMfuqnZ3xA6lxwlmT69RTUjUL
fWye0GSSDDKjbDaoDyuioTBAho5+DuvSsr4qzhXWkRQu6qxs44bl6vOM7IRq3DiwIIqa/73mYK2H
FpDWvjF3lqqSUyDq8R1nkwOnh2ZhQervTPNwrnvXXKeon+3tONrDGdgytnPW15jtdGIZqbN3iikH
/6bRFhlTVvPGtT/bHYwekqVU7KQ7XOzpgECYfYUF4ym0NGvjTLJS1lkP60odCoh7sbNx6poGlwns
hJe4VkrZitvU5E+MAxY1zy+VcvGd2EheDMzhRFSa+xk6WoavRjRNd6sijgrrJsUm5LAkdQWCR1d5
kbeOqiTRa9BgwFfOU+PJLMO82zT2c6iWAFT2AaX9zRis8bNyVHpO8jgPkcjbSGbwfwrVPw+8a8ad
tEB0gSvN3Ne2iwNau0Fa+bxJxg/oEt13o63q4A05Ur/FZBZiv5y/x7NLpPHMRrhtjJfOTO8KOX8Y
iVRcNbkDX7Pr9lEdlqvZqatjBd3ctGgE2hVvRfY/5Sp3naMcUoT9iu5mlbcfOkEztk55b0COaddl
Q4R6XRgr1Tpvps7+zaut4Xbs58LP8lSnK1K7W5KQA39KHcCdPfrFFtiJ0xv7KDXkFnT4t9lumwO4
GkF9umvVvjCqc9gHxbOcQXZaVZ+tnZoJaIJGSole22vGHPqJ57zyiO9lCKVCRHvZ6khpE/slKiJz
p4LhvR5HAhzR/bJ4kdFrflC0GvwoGqoNbniI5UnHJyIpTQ06EqTcUjWHUQYhHSF7SmO3Tu2tBrPP
6s0HqlvHTFYfZk2RCd98kE7y6GbzTSXte7ObF4Fysa0FhSd3jl+zoqRLRAjSsehbc52X1HwtR32H
b/KQaGwZgB1lqyw02OlAe060klykun8Z46w79riwhrFi4SVIacEbrCMxLa0Cb6XgEKwRnSR7TffU
HnBUt+lBZq3Sqb0TqdOvpOIlP4qEbmwzvnPQ1LdTrX3XM7VDoa9N7CfcY6e77Eq7FncUFAM4aBwJ
kTCuvRCVArWFQx2qT32V3xB0z2E2Dp5cMKnrHn/yaZDpIU6qmlJddG+V9exntsCsPEA15nvSwi2m
VRl5j3FW7zwnjDYUBz/VrfUe6dW4x80FCXSJOeR5ZejMGw486ZkE0H6TRsBvaON/0h3eWJOespSm
4IQysCAPZdDw0k9LYBg1GGvk05+9vHo0IaBInfor34tsSu7ZljYnihDNig5ZrQAyICvACT5+1svp
3UF0uMkdutCacsS2Ahws5xIlnwpuk7ne2719mqUEaKac2ndgY2D7cnirRBNhJ2MD+lL1b5Em0Hos
50ayX1oC6mLONa4dQx0Nv2PO63ZyLN6kmG6HjovXM55sKCjRKZHo7yIqzF08+sqCTJE5dQkrU2eH
gE8P6fz3vq9ofBbFhi+IOtdovlKiBYUBCkVOjBOA4xa7jv490eIPXQmFRyXOCaHqTKGYfrqGZCeO
kjPP6INecQCtq8zddLUN57Hv4MJUKvSHesg3EhXnzFfeWvj+11mlcQBKYJiMgI+jSGBL0WS7HRES
rYZBT/eoffv1RCzCShsT6Kq1Kvdo/JqDFMYd2WOoQ9CbIpkMH2VfvTVtyHFDR7TetfG0R1+crGKz
BVLrFasO98sqST1rJWT/UUjlCweo9CBnkohStc6DqnuwJYahLAdp2RkxaY4j9MopR3k6v5usSZuC
AEt07d28DYKMYzHBjAc5jex2Uls/LmSfVtF/6GlS+bCRknPuxvDPRpAthu5jjNlG1vymSQEsBlej
7mrlOndsABUIG9BrA6LkLmKpMadzX8qd60E4RVWx7AVWnkBBPQL31KbgLoAjsCZL5kbXho9J1b1p
VIECF8whDUSIahZGpBlMgB35dc9/D9oZ5Fx0pxcRYgJYkX1AxgmHP9ESXEr8A+N3V4tUrrW6m+ib
h/MafDjH0OZzwsbZzIp5QY3egRk9MJ22KbWDjRenwATzO9IdtrkXbnSYIqVQ644ei6Ag9dUasc1P
mbWTyfeUvXqHBxkEGBw+jb6A2fqOYjvvlkTKIWccyw9uoc5Dqe3ToTiBJn1xERoHTvtkeZgy03D4
mFrBE3YthgStltWEHIIC95wdJSMwaMYdJKEKuW+8pWhibPrMDs6ZVHdlAwksJOIIWUzwio7tMJMy
u/LsHMFSYgsip4YH2sczp6cguoss/hg23V01skOnuY7i0jv1SODqJt3ygU+6KU8tdBdqEOPZG4dz
qU/7GW1AQRUdnSmkGtLEZ/R7q8qkWoWufx3MzV3LnhiyI/QWO2S5yaK3vraOiEU3+cgy0DTuOUSm
slGNxJhmziGceeOrwnSB3D/fzjZijrDlJrLNctTZU9HWC0G3YOx4ZRWFKaQj1hi+Rr3HzCAg0B/7
8M4M6i99Tfy30d0gtv+KO+KZLFZyhXVdPsRL9o3BmVgzhxuEPf0xdvQ3LhuyBC12rHITAbvkbAUH
UBTVFxmWPu3YY6SAzbhu7csC7HhiksTpWpsEcgaSOIoymB3eiUZMWJHUqc/qTzKdhxPSwjuyezgs
A4rysU0k/gj03JETGyprh4f23cvrZzd1TqWItqriLAnkW0EHqna0yF7CzFK7SuVEtOeoEDrsIbGb
302uufUaYXAcRmTotN/KBl7H3Ane53bIoaxHSBbfzEaBLAl1QTtQuujdW9H2NF2cpHuEH9fXw7qL
Jrv2iyQUak+rkC1ZazfkDZej0T+LpouaVR51erNnsiN612bS6r8MESUmIDTztM9sjlIUHRN2ZxG8
wlLZjYfIWY/6+w4AiZ9bqt2Zpdk6W7qflHfMaul82FC2hgeceHF9qHqcFhH3PCi97VhY9dcOCjqq
KrO0N5hFzOE+HdiDbWSELbiHOo3O7KhmsLI3qEeV8anQ0s9UIEL7ZMZ08V7GFoX3KuRPzUrpcqC9
RBqr0/l1DLPiW41JaiPMgXEedFWtnuQYsHmU7XjXpt1UHXACB9aelAwKN6abiyegdPVx7IfcZx9q
TT7QPv22gito+27SIidk90gsBIeyIT3ZbpHW76iw4ZkWNLzrXRLmlOW7yGWTgL+yhsKchdk6nfpn
8pM5AuOuwdFQOSYyfGp3s37Gimg/hEURTXuq3qa3yq0ho3iaU9ynJgFgloCtXduiqURLJxEzIhZF
kF3opUM0AY61O4RPgOfQ83UhJNimOeHEDH9QPc36ts51kW3TwWzDDY8dU0HCwQ8NaKcMpGhhl2Ot
mKoQXF0DsePQqtgdTk5LwRHJOXa9qdppeQ/1u5plcihKIz+4Y2IQtUpyC/yXCt7ayokaW6Gxm85I
B+pVJSwtxQ5gBtXadbA67HH/wJe1CN1k69KBU24tx+qgYXJuv0sJEqCMRYAjCWgMxYUy7gYvo9W4
nyBnlrjocyOR26iMIgQfCGhha+ats7FncyLvbIZEbtQ1hR6OK+Ku7wyQve2YOCuXhE+Qp0BbaWeM
K9VrBKIHZYr4YM43AQyX+5gu9F5I9xxZDY/NYDYeDTH1D5nTpH6XzDTu+rA4VqY8x2GQgjmbdRiF
2XsdAPYLmrndQ7u0TrRdAE6kzls1LNNRm+djnyJ0zUAO7gJck+sCYu4TakLfSwvp212K5CcBydwV
Y4AJvuOYiygUANG07yWioCCEatSp6kHXmnydk823NXCQbNDRQF103GSbV3nHAhq2NFWgaBFYsQbh
Y32ttbl7NZo5RDdpJdqx9AZGU+1kDxktzTXRJvVeDs0LpeHmMOowd9dLuwy+NggmWY3DJkg060nY
RnNSEE+3g1MvpZm8PwbmHO89IR5oZu9FDTeKzil+fqN7JLr9RnTtsa87Iko0YrkNCwcFdGa2lXJ8
jXrzmxTRcNtGIf4wGQ/nTIPMHxfT1uyR7lM6CHy6bPDsCbXHt1lhnQRKzO2jg1PWlb8wzouQros3
kHBWjEO1xcGmrynMUa2BR4SB2t0LTgPgZDPiQlOVPyLdax86fT7ZXedgq2UDA7MUUuc8VVu71DI/
l0O4p+3UvDZko+xCEUbP8KzOara+uEOAAcEcjhk1xl029qaPvsb8EtAt2BIJQW3dQm3o9MTRNQnV
YvTkEklEPx1kbkwH1XvOjZ2b8T3KKW1jTWF7iPvsrQO9uCcwgMNv3HD/q0Ajlazk9ZHIcm0vfbfS
8eAJIalZk3ogkTJpvMMj7Bob1INIITKKZ5Bf+lsaavqDwmK4rVNcEpSbtB2Q/8E3DUfbos26U6wx
qzoKvE8zAVmnMiX6pmvppZDo6twCsWg4BWUOQJ5x2nhoOzg7K79qmm2YNZxG5tFeW+nAyuGqqj5W
DStMH8DH1Ttx1zVzBk04YlNAFcdFaVjbmNnpTmo7KjmAkmhlsvXTIRSLLIITNAO+ngVy+ckGNkV2
AsfhUSdDgE7OxuB8C70wlTi+p8imj+Yp/KH5ayTHhN2pFtE2cx71qoPS6ZqIk8bwU2Vr+gkGLdx2
U5QfBUEpW6dh61BE0WuQhtNqJCgF7y8NlChwUJJw9FNLP8PaDXhn7yEBZKhOrPyZ7bl8zrPB3nJY
DF96Wz6MafwlVoaLNDJ/UUb6giYv3xdZ/ikFYPUgMye7cbDpL2foeZeVojtxZMGM2gbzOdJhAKdU
FaGbgWD2luDBxajAOTcrHyEhJhv4fzX+Xi/NVtYwBW9zyJlVpco5IjeoH/IRTAacuPQ9FyzKhYAb
h3t77re2p8SqHa3UR1axNnDkrWy9HHduhcPQhIjKRp7dBmTO8B3H5GOWtRSRdM06JKUV7Mju+Koy
vbspM/N7OtCCCLSguIcglhLPF+1GygLKNOrXsG7UZg7BqaZOWeNhbxpWkNw7JDmhBy7eWTRkA04C
GxMvAm/Ev4a9DVq2rQNK4UNjGlvL6e+ycGwejNq76Utc60vJjANq+kYhKTxZ9ZCiEmnlk4phl0YF
eA4x9o+hso85L9KNxdYDk94UbSrA/Vu7mzVMv/r3LATtDb/5pZ7mc+nGB3zW3yRmt1WLfX0HAqX4
ECP4Wk02Bvai6pRvJ659W7XTfQOruFyHKeFJWW8/g11uD6apW/dFV2UbdnBIKj2kwSvP6oCy54M8
ADlAhioSOPrTGc6Ac8gsJj9ESfsDjUQ+Rk/EKdLUTa2x/kHzam+CPkWdW0S0l23cd5hK3tMpA+7s
2KPct5U231D99O41zQAPWsI5tw3NODeVGe5QISegaJIaYb5ruw8E74I87cXwysRriYIRwzKNP5Tl
cK8X+Suj4SVqUPC7k/M5oYy+QY6CkrWWbGvrUq67UL2LCQgw9Xl1y45pQ29xuQms/ngyXT8YymDf
8lreGgEgN81ErAlpWH1up+gVm8s3TPyS3fr0psslbhO+j/BFYY/7yAWLmrmEKzpp8AKMeNkV9fuY
++1jeLYPGFR6tkBe6HKU6MpVEPVf8W20UI4p0Yx807OIo5lq4mhz0uZow/oJv5iYvO7BmZPQZ1s3
Qucl+8Oew23cWzFOeNrcVpTn9AebIPDZSjgHpo9cG7Gw9rOwq5tcpu+9ysKDnrvViwbwxQ2iieSR
ed4nNqf6uclLfxRGsplNZe4GehPHcLIlyxs5AInHD0stOW0L9LDgqOPi1gZ254zJJnJJaeiK58bt
XpQw061rpe4ZEWhytiLUzUMTH1G3SvZh0N7dpPtidiU9pATNYzPSCJtbSBhVQ7sTgWh4EkDXEJe/
10BCn/LBuxli+jbksmQyXFKNiJPqU5IavJhomWmwTmCFqAxrHGOZMQbJKCRBWGec5OS24DahjZWk
2/8vMPq3wAiX2p8ERuf37B0r+D/YNj/+yb/VRZCt/iUchDuObiLe5Lzx3+oiz/sXDRLMDg6Tw0b5
ggPt/6iLnH9BV7MM+FYwzoiJXdK/OUe30f/+X/q/FqbNgsDShSH4x5b4n8iLBB//k7iIaBW23faS
7HchKuoJspnTQB4IzI6hlE6YbwO0t4/wWocTuaAAtXNTaG/2SJQdDSbU5RZrNPk4rvEwzlpxlE5b
32iJdA/ZUFm8n6Ri4xq1rTgHpeG+l10zHCJdzckWyQjVd6OGlWsOcRsfOKOMm59u+y/YOWJx7P1H
J/Wfn3Lh5PNUg4DLhL1CTbixVlPilt8axwAZHVgamw+a4ewCYKNoHXSYxrqhxULPMqAFkW7GqCu/
IbZ2X2dlV6hNqzFxEXciOl/lnsjOgbLEx0Fz3VtvXBI7HCPzoTZQnOK0rN7deY5B65Nu+XEaWux6
KIneOk6vN3OUOn+JG/2nEuw/v3AhWf1E86Ld3uizlViHNEJeTBl8br8IM1fUuROhsaYX2ZuFUIgt
HWwxvOdBiRDxz7f3nxCk/3w2QrefP3u08rYa3IIyoJy1exxJxsfKa4IP/VgRgPHnz1iu9asnuHz2
T78v0MrRshvyQ+ZQjl94yeaf0UbrT86EGxGGGgrKP3+QQLn3y09apsNPn8R7QMZJb0rajUr/7sjI
BRxS6y9tLbB24VnCYpd0nLVtfdAestFz7lKipouVVYf6i+tV+ouBKxIrVNSDhk4x47mtCZ+5Zo9H
tYZaytYsXOMrtefhJkAzVfzlHv1uwl6oAPHegzeI+9afY8vPvfloGvrpz3fld5eGqvfzTenqoRYc
Y5E5o0cOCao1yAG77tLLc/jpfqc0RMxh6FoCq6o7DJWPehdeeUMukuhpdEP8kRXfuknJOK6QfrFI
/1+l6C9WlN/cjwVz+fOXdswpbCKbKwNBp8qJZyuv//26/IfM82dZ5+8ufblW2YSrmKpofaHhSpc2
/Khuc923vlgkUjEKRIt4D6yUGKMp2br/ja38H3/rizWAOmSMLcZqiK2WD5FIvtWBeeUNuZj6Tem2
M1kfrV+43uciA8ZgV+c/35DlEr9YVfTlGfw09vJxgMUll2GtTd7KRtIJ2BPv1fOIbff7nz/jd8/z
YlaOndCNQPEZbdQTZmOZlfcul+rKdZe/mJlZ0hs2CYutryaPttNidxkqyknXXf1iclJBykwjTVu/
JHVzdodtS0nluktfTE6IKqrpy7L1OXJvwhC55GxWT9dc2/EupmdjDzXylYTWimieVEk5Xu931136
Ynq6eZEPdNRbXyKUQcZM3a7+y81epuH/Oxod72J6zlrcy6ZVLCrpML0ROmtg50i914ze29EJreQx
9Ir+5rrfcTFha5q2aTQzqwaM4bMREopl/uV3/HrEwyr856wyO1A95Fxwi+ip5YPpI4i5arQ7ixD/
5wkLQ51SjVc3fsTh2KW3SaTcdfdD/vPKqgxMEdcNBhnpvLZ6jw9L/CXlfLmlv3quF1N0wtTvuJhk
fIdWyQ4fQbpgX/JD7BH2y5lR21/3Ey4mayKI3HWLgDV4mrI1OZBULRHqXPlUL+ZrRBKDMj2eqqgi
9Kffhly7v+p7/3A3/LQKY2lyZ2zpjU+NhjZtML5RCu2u2gNAhP7nc6ULmamq5aZkBHbi7/Ez07lu
KXAv5mtEbyQyyqrxa2uBoZVEEMY9WV3X3ZWLCWp0kURqaDe+PbuntBz9DNjmdZe+mKBjQY6AlS0D
xYJbbNvFsSah8cqLX0zRCP/bVJAd4hOfCqSN2jLpqNd974s52kAJwYzYNb5FjBFxqp9Lio7XXfpi
jlaNJQDVjSi90cKmSO1rMVy3srgX07LqisIMch5kqmko2T7CPbtyAF5MyYI4jyhqWLPcXB5s3d02
0+NfbscyPX6xZl0CbTXlSiqOjO1eOjATkZWvFPtc/N9R9kBKgHeDrKLy1nFfOahCyWu8M5oq2Ttt
SGW+mXoaDQRIWB8ASbofI2XrtLVsiXfdcO4LULQRYsfSeY/IAHqMEVLstdFOXvSmQNqDFyWzUmB0
hodBWSImCC2JNKNKM7/rq2hfRjHuQ8qK6ivKdLWDVjrtB6qLWGCJP9OkRY1fDoV9MJqk+xZnFoom
3LXYr5NSOM+jTRc/QJH+qIFPgMPhau2jaDvogk1hD1ftcJwFVfTzy0rv06n2el5WbWitgyzfNLV9
3XB1LpaeRhmqlgEzofTcx6DQH0kxv/LSF+uOnAcsoMtwDWJyYzP8K9l1E8G5WHZQ+VLd17nyXMJz
sOLucwTn4y8D9jfj9WLVwdek0G9mjZ+kZNIbDQ5eL+ierru4/OeDdNp8hCDC4UYWwYlY82Mhguve
2c7FuoMTI2gUhhW/7QhoxHmTkI+Ex/66L36x9AB6cnPQpew80NyBOzjNYCWuu/TF2tPwVvKo+/Ew
O7JCNXKPw/G6Zc2+2L1HMh3TIhON34XuIkXeDNnfXk7G8vV+sa7ZF3NS68l9R4TS+KM3Raigs24R
mpn4fKHWZKwFJrovt781EHYcMRgj7oQAfN09W6rGPy8IY1Mnc9cnrNeRMZx0ObtbbZLZdW/HxW/6
89WTpswRE02MUt3bWOMNGTPXTVz7YuLyzo0m1Fo8kCbbF3OOZlVe+awv5m3ckcyTK4aRYcbPek7M
dxwPV96Qi2kbKD3tspR3umFqd3Gs+0s8+FWj376YtinaqDEJCiwwor7Pin6LYjBZXXfti0mLRbE2
wE4xRPuKQOOjUX277sIXU9ZF1TC3FngPAwpKK9Rq/msJeHlcv5hW1sWUhfGVEz/FpZvkXGE6kFXz
lyVsGb2/uvLFhAVTQLcVleQBE3C/bW13EUQ0CrOVHO9KmYXXnYeti7lp68ZsRRVPlKQnvD9BD0dv
/tsjNZZx8atfcTE3hZaXC62WuTnPhFo744xW1A2o7yEt0SF50Que9GOd1w5qsrHedWDnYbra+nfT
q+zrXjbWxTwuR2mqSaofEwKNQZ6tgvivv/F3Q+ByJkuaycB4eCFk9v0I3r9EafbngSt+d/suZnJI
vJ9nYpT0gcMrMOFZkt0WpHStyZkLdjHdMx1nTlnh4lg6RwPk7WosNYzDjfdU2X39cYrt/FiVCGE8
jMT3jgYMeEBD4SN1qNa6zIrtbIbiBhHycEKGHlw3mWnF/WNRntxEVI7im4PX3rCdxYn6t0H1uxt+
sU5kRZLBhGPLI1t3O3mfKHVf+aUvFgrU5gC6LBZl1UqwExPNbNG2f6m5/uZrmxdLBbmz3AYn5TjU
2Gd9zp8wkF95sDUvFgtUGJl0bcZgPUHxBynn24399c+D8Hff+2KBQDEiEnNixLDMHftggE5AnOd1
d9y8WB9MK7Iqayz7Q10VxXOLw5XkbH34y7z/QSz9xfJjXkz8avJUQs+pO1TweJCkkpeNr+Tj5Ooe
TusOrcFInQhvhX7qyPW+i8lxWOsFEp2OpLcTPZTu0CaxuzdG3Tj1Ejc5APtkPyXSuG5vtDTBf969
cBYcXIIOusNU1tLXGYLwfohs//PDWx7Sr27AxQIS1BgW7ZKsggmzHXJDSy10zvKutVw4WKEo5pUH
dfkv76zffdrFpFeiTPHa68KvPZxqA1LkGw9l8Xky3OZMvsjSBhyc8fbPv+13A/NiHZiiuNTqhBq9
6RTuUWCQJ3yAJ/Tnqy9D5Fd37mItgCgb2b1lyEPmZaVf6a1+CHudbMU+Gj7/+SN+8wPkxYoQkTDY
oEE3/Hq2lhCR9Gvc59etNktU3c/DyhrsLtMQ6vpWNH0P4/JDUKRXNS4debEgaGXvlXHOMUXDP69/
E9OVt+NiLbC8qaD/5zJWc/WJXU4KPrV0r7wfFytBO7e4eZpOImA18O7mA0psjCTXPcjLOazw4Ho2
JxBobifKupjKXf+6S19M4GTOa/D4EWKUvBWEO1DYfgIneF0zypEXM9YTI7DHaWaYoFIloDbdVOVk
/2UKGb8b4BcztM7aoNT0RPqSnOYDaTaI3F20910hjGOamRW1tTb+krDze8IeHft57WonLy+13TgM
2rYh/4LQghwm43V382JSE44Nj87LpN/GyGHsHndKGLWHP1/8NyuGuJjOoRK8OQRxGFFd1NEKcDUy
vG7WX10zzl7+/Bm/WWF/CH1+ahnIUBVAcT2MfULP/MqqssdlD4czcRpQhtshEgtRP/35w37z+MTF
RLfASEtAZNKf6vAlmQc/aNO/XPo3p5sfUZY//Y58tCqalbbwmeGYnm0cfkJPbiHHhtvcZSW/7hdc
zHopZqvOGlP45PZ91y0402l+3Sr4Qz320y+Y/4uz81puG4kS6BehCjm8EswUFaxgWy8oBxmNjG6k
Br5+D6f2YYZrWbV+nfKIJEL37RvOqRllqIdR7ay2Mo/eYkE3iLrgL7/41WuvcPAUWE1o48fwR0ds
jJN9++dr8t5jevXKWxPSibmFnWoaTfjoaoDjovadb2B4jL/89lfvfWL3zAv0Qu0iZksPDOUtm8kK
ig9eYudyEX6zNf+jp/zXpS/cqVzsYoFPC+vSu8lH33iuGCCCMktL9krktnqJksy558iXgfdiNP1i
kXdW9Io793SbM93qgVA8j3ruflnJUG/nJFW3g6jMO+KTekvuEEcckSLiLLGtwjaJKU3LuMwZyNgO
bi22iz87N0MezGd06M3WRXX0ufNmEed0Pnw2mfncBlGBv+nPd+2dd/G6KbH1KkOCDFE7WlUBDETF
KRH233WaBNfAfyRmoDOFlnAaBdIhwcynnQQflfetdxatf/77v+4XCDYR4u5qDtSC/SOT+O4mRwR0
mlUpduVcslhGAmf3ymPWBMnlktgPRlovm66W3SlpUkBPNmF3jcDFSaBZOVYXR0tdQ0+uzf8V0P4/
O3kC6yr8WKbSnnOAEIxyXLae0plA1bTqL+/f1UrUZ3k7iV7YO0fm2SdhRMPJMoqPkjjvXeHLU/Ov
KyxCC59eldoXdrTeLl3r3IuOXcKXSfRAO2Lw7Oiu/vznR/GdBeTSgfvvD3NJI2OHiJZDyT35PEbO
dCpnqe9NWhR3f/6IS5T6mzf8n3TSv36Piceqhau6HPLCcE/9FLgvla3zJ7B55aGdNOf+0VbwtmDq
/fkT37uCV0tWkFf2CNHFPOB2YtpYMo+WrirdOptLSycU32Z5AgcjPzz4XkKO3/3Eq1AkHzoTKbO/
HEAGAjFA+O6CHTSzA6IoxlyoxiUbq7TTY+ZQQRuYCI1bCKNxS6l/V7kLvPyibzZZhNqqmUrGv6z8
bZIM/q3KbKw2MEirr+lUW2jQl/52DFo5bU236250JvSLm0z+nY0LaYq7qlT30UV02ze0k6qkDOGZ
GMUZi199ASMnSUx3/xT7vWHCH2AiV2TZaz/gP3SmwTvnZRJ9sDm9d2K/bjBsDJGYLn0/B0hiIJOX
qEh/MaPnmSu3EsYrb1F6qJXF1BxyzjfXKbKzPy39o2ij4sWY/PZesJutfIZT4klPMO7dFPchIifx
qx8q/Xevs3l1vMrbhpObz6ndv5yrqR1CjYGa/Odn8Z3gyLw8o/96+oVJYj2kl/YAKng+Ozp0GGVw
+9f2ohwGX+b93TZtXq14ah5NIwccdpg0XsVAJnoN++yjOOOdHcu8WvE8uEIdgNfhkCJOhJLgwI+m
V3jO/26NuO5hnGzcls3QDYfGMkCBaIRht32rigcBjT4uG7AEeolmslX2/NEufAnlf/PSXtQ9/74z
UMcdmdYDFBMjKL47lmBixG7CItZNGq0rtAA/oFsDxTJklZzmugV48+dn4r2raf/3kxO6M5OGze7Q
mtGrlv7ZGOT8wd+2Lovc737W1eIXVZXUOhXDQXQV4MAI9OWpT2T5A2pntcXJwTw/wK4EaAWF66Ly
vfPSt9O3vk/oUfi7H3i1HkZEdW6YmfWON/XLyBK1pirWf/QLL5fp//5CiLH/vXxREo5QWIP+MEmH
nLFTnPIgVTaANItChOrccu+rTJ2SEXw2paJ67TkNPVN13RSrUfbTB9vMO7EQ4yX//SIEjEIM+Fd2
VdUbG9r3rX2o5GXSklaM9cwYyb5u8gunvmWl9gRSC2dutp1o7B3d9eW6mlKoIgZfk5p5DyoClkKJ
X+iD2uHvN3dm9//7/Rx69gBoMNafhipdpU5frGtjBgtuYwL8853+J1D43c24Wnf6Diw2IKnxMCWE
ymHSYVkua4+L4NXSox4xhkdnpk0in8NZb6YxJ0IXo1g2TSe4KcPoPCpNg81HAwTvvAA4z//7q8ui
BQ8K3fIwymx5U34kXhhDshDsKia83bT5JEhKrbFAD3Ft521Kk00FtsJIUIF+8Gj8PuZB0f3f7wD4
j0SPEvNB9V8AA28LmHtuO6/D4LvdB7uprz+o+P0+1PGjq0WMidVOw7W19lh8duYyDEzhFubBEj6G
4QXcEfaI9INF+r3H6WrZSpdA+LDogdcCjdrKcGE4fDHYvQew5H9+nH6/W8IH+u91W5aK1J6rzL22
3Ysq1ML8YocvlUcjAwXGZPPnj7ncht89tFfr0xKQ1OmXptrlqLkDHGYtg9J/9aev+0CDUmnfGPnT
I3zpyDro8O/ONBhu/3ttwmGY1TK55c4NG7AiHfj5MQIY+efv/c6DdN0HSqOtxHs8l7vQslt01/5l
AitTyr0l1z/v0zIyI5DM7c8/f9x760Z4tW5ApG6dKpfljuKtv+uKMfiZ6Em9+D6Ri86LZBeZXRln
U0Y7Bf9SHUpkXTu/8RjZF1WWrIpIfrRmvPNkh1dLxuLC4EfVNO0MbJZBv7BKlGudfFRKeadhxw+v
loOpm6tFJF25M00QBWK6hN1IJsZopatUZXGrs3ZnDnVyb3AILrZtr8ZfQnrTR4Wpd+Yg/fBqnShn
ehDIxU67ckJ0bqO5GOYRdzVMj2TeRD4T6uVGyfrOmeYDPYYbqmKAiRf6FFBVBukvMq2xyo0TPrdA
prC1mJ5MujNTl+Dw/KMniw+S++89iFerjOP5aelbTbkbLc9cFx4a4DnPvJqsWQZxEO3tbeinH9a2
39surjtbAZKOBbKVche5ZditB28wf9iYBH8YC8iKTtGrHyc9vkIvCpaf1mRZCZQ6+F1Ha+zUB8v4
P2nY36xI4dWKVCJUx/3roYrzbfTSHoD5Y8lo/DoZvfw7x5505xe5hXxxXC8XUnOw7KaIwraoZboH
J9vW677sNOQnJvTlNCksHtkMnhKb87YGXvccgN5igIyjaKEHYNkyauVLb+jkEdMXqTRTW28eyhn5
wVr+zkt13X3bNmljNO087KRLDB8QGW1yMOJra+76/Z9XkXe2i+vmVGnYrq96c9j5EhWQ8LBvLF5Z
3IA9Nm+hkWUfrFaX9/Q3d+e6U7WE5FwXiRh2Rep96xFwf83wqDz/3Y+4WgmLBc2ho4IRWI+DTruv
gVl4AWpbBnTKe7eb+7+qsQJW/e8GoisU3oIK6C4Kuq0P36sr8s2ff8N7F+jy3/91yo3qSi1Jnla7
DGkLOmbAXh/sS+/95auFK3ezTMPT63eGGQDEEpcp5G5e/i6kue5cdaeF/KCJhFOCnYAPOdasbHaz
bUb10dDvO6FgcBXSKJb1UCeCj0i76i6v2mDrDBfbZrcsy804DN7RdJMKgPA0fXCj33vzrhYTw+ic
tvfx+UxLCAUhhWcEwqOXp7TO5Kc/3/F3Xr3r/la2kVoXRtLvyiVIoNqW3jnzmhT5pvag/gH2/ajt
4b3d87rdFZR0AsGPkWAFitiOHQNsY19n+uRysNrMiQL2XDd7ahTHsP0sFvl3ORX/utU1Qe2bRIGq
6OTA55qBDd7XXrf83Ttz3eqKg6KTJJxqXkd5u0hUbub87c83552X5rrXtTa8zPfBl+0wQzls+do8
wlH56Ia899evXvZUto2PsIHTvQdEXZXg5ibwh3/+6u88u/7V+w7KMpkgEdW7LB2D8+JmCM0713tE
bWS9/vkj/H8e0t+s59edr4ExcZZAqbdDE0N9BMQbjiUcm/O2RXd1EJGVvuBQLDbm5Na3rdXmpyId
MDDYDGqsramfPkOOgEL17OBfJ6uKkb0pwB01iWhezbDot0FxQRTVBVZ7JzNCpHNm/5YvYrmFMMyx
IBiyb3BlIT75wGRWnRUtbwxbUPLKABTLjUMeoV65jNeDJisHYy09Y/yZz7neuo43fi6gQj3YqWGQ
B7ZRYsCG3fcK/0CcNlKuhCGcXTrYxePQBSwCHQj+jtRjJz8nc2KuoP2Ju1BDj0vqGipZ0XvZXrpy
hNhKj9FtvbgWD+TTuMzwoazKpmwPMVB9zqD0DysrmYvToAwQtBMwcJNTWmrsBfnrW84+dZwMfvFc
Nk1yayylfqzN2lhlowtlczBndyNo3AU7P43mo91pWJf0ND5Tzgc2XlG3iREZDOcoFGrjo1KfNoCZ
EXKKFLAMFIx90sEaw2MT4RrlYB9SkIR5Adqjs0+L8lDGoj5x9tG0JACEsF5GdYHnMRdQVeu0m99K
gMHHrCpdbLHCGDzQ2tkUxiNqEv/BkxG8c91XFI6WWt6X8wz2bLDyU2VeIuKKeYezntwmjZHAiWcP
Gm6+ZcXTNX0Ctk+8Y9re2i8NI8fpVUVtHFoQQ/JORl+MoPRPyGpFXCOmjG3Pm9pVYYcwc7sq6DeR
VzjrYRIogCzSNaF0pqfckjDztNdSRKgYkvIyKjaSWb1anjAmOu0umgC0UUhssWJmdbI4KxjuebH2
hotSIRdNMz0NvQWf0ghd1oHOAsKJbQahrCO6+elSJfxkk+0MTlM3WPNDwA95S9ox/FalPWF3HYDO
4mQ73paBKfhUACM7Q4wleCsacPLVGHBeH7SRyjgVnkIdGqDLWeN6yl7LIoVeHgRl+2xIwzuHuFH2
9ey3T4vuwD7ZXoSzZWziNhxNUMANKlX66emR9f2hd3cTx95vFq4muRrzGYJRpfBcN0svITyrwIcK
utQYW7wsdIFhd20GNAzGC4WPytuHWnYxeQrr1C+OGi8yn9TTcdar6mZiWCpGOsVZR7Xk79ZA/8Lg
F+TbWpBNaYeVrwst9gjUijXCpmHf9k4yxRAvQVQjhgF264Hwy3ArZeN2Ls0aGN7Ubls/1Lf5UGZ7
P5IC2tIQbStfT8d+cObw4FLGDtdwky0fjRDYvpVVhtld5pnBOXKls4KE1a2cyOgQjzaoTlZeNJZ7
7UXlaRB6aUEDWh0OOnUBtJl9om7rlrHqO53jL85SvdS7IO/qfjOFxY+Sid1jKX07OzfzWKsTgENp
viBO/YU2XFRrhA81cJwx0ciF4Znf6WYGFD7N9puEdnOnXER0nm3n8eT5lVo1cwqLcrSN2YKrmUmK
q4yTv+R9oe5I6skHvr76iYy4H3cGdfvHCcfvkwc+eFf74dTEPW/5pucxQEdizdahyf3yUiuTR2/Q
8L44f0k0Uy5/eclAD/F4aXGTGiB8wBVaT9Tww7umHcH0VbP+NLoc2sitFsEDPajggbMUXmwZFfje
8Z7cYXYluMMZu+6kVsfSwj8cZIMkuA7kmXnpEmYvFvlMQeuf3MV8IB0bbFB1iJXbGsgZjdHw18bM
PcCEVO4ZQJB3kYGpGTmZsQWc67+V4M9/0FRDDJyK6rvVBKwBZoYhh6Fd0NPC4dRsVeOdrBt3m/gp
MpesTNkAgiJkXDMFa1cbrToqq6k33HR9iqa2eDDxU278ULVbZWIcoZ8eq/KqqNStQ9Iq8OSl7TMo
2puJvhu/rGEh5ocQtB9qnql2NvWymPZqKMbkRgEh+xmNQq2HpmTlho63ntLEXMvcDapV7+TphOyl
QbrSIYFPTT3edabCmA3n9bHJHZuTCcs/+kHtOheKHpbjlrmanen3pcNSsBSfQwBPTzLrqdPg4DZj
pwmFB/ZQ1M8CBzyFT1ZE6HCJuO9LZqRW9KtcdDwKk2E3q83SLdmt1hqzJqnL4NkDwgnanKQMtWp6
aXERuYfeh2duexk7HV31xiNuag6AiVcG3yAFOjUSR6M4NEUN69o3orNEXYIuo81e+rDS7FyjAd/d
n5pnUyEzDefQQ4ZkLx3L4lC5Om4aW5arAY2uyWpZZnhyUwG23i78Zo0e2phiTxj63hV4eOfFw5XO
/Cb6mhR1KqKq7lYtaXA2Fd9YaPbPOIUxfV6Kll0997rqvlkchijwK95ryxgPAlIUUh0vzAkDMmdj
RK06d2RDVi7zVnqlLio2EOxmsTOgyr3SwkLbSOCpH3PoFmdgBfoLJu/haOAt+RYlibOLotx6kss8
biYvnUJmCXMGGgIJL3jJJ/sNMmp6nG1hvwlXN3sQ+PmnfsK07JbSRXVkNxQjRmen/aDtt9Dt6mcK
gWqHX8TZJ4Uht25jhbu6zsOTiqgwhEFHnKIzJ+6J4MiSlObKsstmum1kLcOHKFq8ce02Ls+GL4qo
3Ie+hy7DL8LJ+OnTYbjWGP76XX5pjFu5HhaljIDsQadR8eyESftN0wx7SsXYP0oyQc8sqXbPZnex
I7dRVIEKtDqW3zIr7kXzBrhO7quR3Wc0u34VQRS8QSPdrx0jzet1EKX+TaH15DC+kuhHH7qyE7tQ
iLelcnGL479+mG1dbu1cYIsAcxy+DVbhXJjk2BCmfEIG2hCYrVikZBqrrEFixf8LyjQC2/EAvt4q
aEDwzbsiN5vvRtsZX/pOBp/6Lmi2lrb9g+oMpoRrwz4NCcPyqI0QGMT0hqoXF8hXSKYwIs7CjDW/
gmOisoIAOihi5dXja25H6UYHAoJmXeRYaYCgtjIGJgXLH/79fVrOuPSacfB2qo1mRqGVPJlTMu8z
VRR3mrxvvU1d19gt+Gqn1URRvo1Fk0B0Dvzi6KvxZWhCZ32p+Y5kKoPmpvaC3EFYVXvfTYtmRcYL
GxfZgMSOlCedhxzda4ataXEcBB0eng1C+ufKZa4KJWP9LGHwD1vlpka7BSZPyJoEGUjXGTiAFMw1
I7BqYct3LV0oqzZsmbnuOkBjsXazxl6LAR069gfPyX8OhNxb4itSZU3ZGCeI/UitgRnk86phuhuD
rbvsbMdool3H2wWw0gGgv+sNJ4p917WqzRBZxJwlUNtzEF38sRSPeEBzAWs3ckbvSIdj/cPwFIlA
uLnfM0cbYp2WqG1WhpGMZ9hPxtoQAeoPAs8sWzmGJeMK7sm68pC2b0r61rpVlpScZpiKkxO7m9f5
VOjFuGHgl9bVXpTWc7q43s+0hcwW9WF/6WeV072Pcv45l7NdrXvdENto4vUF/C9z3uSIj+7MWr70
MNtdTVdkgHu33PSjX9/YhuV8Nud+WAesdbTr9+ZZcmfDldkLSMN54UArpljLhGhN2iMexqII4ADP
NNk5YZXuo2qy7upSgIRewm0K8v6tVJPcTbNObok/eZMUImOvmN9A/+noEx3qvrt32k45+zbt/G9z
MsAtniGu27s+d80KhJghw3hZcovLZ2bFbZ61UH8dSu0TrySC0u0/ItyG8/c+0syRCaNO6ZNB2XyR
C2J7IloTlnGLQqNKb9PSimsPlNVmJn6aNhECelr6GHHut93Qn+wqkGrH4N3yw/P8RW7/fIq0HO9y
Jv3dMfIqtROi0ZW8JAK/hcEPm7Gsn2pq0LeZyoZtZgXzZujt4YhbMXwdprxzMFoP44GCSr91RMbB
p+O1D5AtmjEKpHZnYAXCR+oNVDpKUTUrPGUX6VsA+x+geprztBZzoLbWYpRnLshk7m0jgXfpJCmV
zKK3xhum9HpjFZQlrkzHgahgJ7AstkwQ5PdZ0bTfC8NJzlE7uchAm4ZAQXSuUXB4temWQss9PNlN
XbyIRKfFujRCfBnsAK9tp6OBPrplOtSFrGiTDN0vSeWaD7x4A7YzzgarLKSRqbf0xEs42uHNoP1i
gYlIrij2WEUvXjJ/zo9iWgwWdwvgbumT0C5yp3ygDSJ6LpU/oQXPnacJQ+A+MIJl2sjQpScU9i9s
fivxeLgCXx4qW4kzbQuXCLStsFNOi+AaF5d/21CS+CL91qnjRlf6lyo9bGJeNiUrhvv8GztzA8DP
DJ2cmsnqXpkgsuc4ixr3MHv2/GkQNotPKgloV3gsdYLvpRm/Ofli7/HKmF8VlakvkUfLuZoCW2yx
RtXPWnXWqw2klgguyLAvJfLOZaHL1iNqqOGyMqCWAuqWIVYLj0qGuBlkt4CPL/x+eqlhyD70njO/
cE5+SSaGlddpUBQ/Ijl6Bxn2znMVDu5t3s3lesng9K6MsimBI8+uT+MBnumnafa9NA5Zj7Ex5Sa1
HC+xmJFoTEWwO7kHmeKTQstpztj6lpZUeWX2p7Cx9KPpo+DSDPudS84oHRx1K0d9LTnrrxs8SqQ4
RlNnq6pIfXM7RSMm8MmkTERQ8NXrRf55Diu4tWbiB69J6fSYqkiH/CQzgJPIQA3WHihJ0M9TRaXx
Ehg9EkVuWkDbbmtejnxu6OYn2x2LnUNWHH3RYCZwa21iJOh9w+1ICRBJt4wwO9aAQzguN6Y1sxbm
1UBbm6O/JKZXPsissE5NWWE2KPhnKx158s5gjOk0hBZndztDKrkJqsF9lTSQohrjIQfTnxrpreiN
gnuf6+TkLbI+JIbn3juuLrxYFSN0aeLb7I5WJPXYw3LfK8vWN6nlBHdAu7JnWoWxepR5wwvWGsDQ
p9wItp0bZA8qIzZcj5xuv0JnK28DH6BnQexH4qILvwdT3jya+ZTENlzy16B2BrWC+1U/MZPSgt/1
1br3Mxx1iHoRVFWkdjPGPLo8WVVT42L/MNL2IaSX8gfzTsmJcnqWg9iuu5uI6Pk4zrIiNG3LveqC
OaaSH/6Ikih58mTbkw1ol2iDNcM5IFW0cKOiFH3Sgzvc9Va2vLCkoveABPoF8kDwhd25e8FqtqBE
pthzH9VGcjHwTvatEUHIJgI0AbYTV/frEQ7W3uA0Z28Gtt2I+ddafMfthwnE8uSWldya1lbl2saq
Smv7l5N24wudkp6zxrQRvmiXNqy4a5k6hvU6fvfy0jPwkSzVpuryGctjIOfPOjCMlDYxUjSo56LP
0SL1WygtDvgjQVu8oGK7xfFq/9Tm2K3mXjA+XvpYa7Y9NVKHDZujfqCT6DlzM+8HrqvyBLcFRROg
q/oJBrn73DhDScyk1W3QDtGj244T32TKou9e5zVrhRjnqJY+2DL9SAichy7ZLlWXyZtnFnKBUjb1
24a28vIw5heNTOvVqNGpqfqfGFQlVICHp39pYfj71uoGzgoFoGTy4GejUOVzrrNAre25z15c0u35
hmVwvjEgZiXEmg7JkSQvmbvvnUxypjCGzljJxtbsgkDSew5+aENWANomMNXBHJ5zYWbZruXo1W1G
MgXPKtL2PheXGKRQjhOHds1Ry0tmJyOMyPIbO7WWt1663kvRSY9ETw3UG7VP9+h2FSucWKyZf2ol
+llURgrRu1/O2k2Ywg10OR9Gp4IpSnFrZiqX2GPNJWrvSNhkN/bke6jX/DxAOjr6pb8BhOI8VaVm
g5vwMrBTeX1lrfOpSSFfUCvmL9HIdrb9cdlmjUiOzG/V34Oh8GPLrE11YjGcBRGr71jrhPTFbi7q
poEhnjr7EL/AYy2LplnRZxLuJz/SCy3pjXNfuO6ypS/IvauxDR/KtiM/hbXERM48K+tLY9PJswJ9
Qj6riObVzJxezHBCsg+YlD84wrE/jW1R3NRZ0wHZM6tDUWFK80OBvmae/P0sEuygdVFScjKLwzy6
5gmPRHunRtPai77FAOE1bvCtlBTveQdK+P5RPtM20dMO3IeSw71GKkj80DQsNyHVK7xp1TrNouC4
uBeNuOFC2Z9qsiES4ZHlV+2zthY2zcILk9XsZ+IVFLidcbjnQR4GO23usqYmvSCGymSy3LeybedI
EPPQUupbNjWmPy3iGxJw1JfzjSd0dEGtl/Y3P+qrozRD9whUaTgGA4NiGv1RGZNHd74gAq9vm8RA
hbAQya49GXhuzE3T1RZMAnF05UzrdFyq2xoHDwnewH7O4JeQIG1tq13zKEYHybP5pfIiooyGqv2t
UUhEsGMjkWbSKPxWJsr/lPWcjczFWh46YQcHDmUZj7M1a+6Rt8wHelqxb8hipMMEVUxA2x7zjxzb
5K1C+LIZJny40uisn6OcsvvcCKfj7Jfkq9s+HTGB+fqrImUcLyntSQFNZNvFGeqDW5XDzErFMKg2
F2hPKuT8zuj1AXs5PgvhmHt0r3CeIrPf4PD0iHBHJhkdb9oi6Ml2cBOizwPf6VE1YfcY2XWyCmzT
/lJTfNlDfkHgoVk3Qkw8YV6Ez6U0G5jUZSvX9HS4SZybwvzUKWneNtFixaINkZX6JrtaF9kEH7J0
h2bttvb0bfEs415l7ZxhfB6bDba/ZE15JMtiobPo6xjQkxMvZuri7l7cZOOTBEQpOU7S/gThvh+e
5lENHD8Scwk28xwEBwyh87w2Wk9g7jD71L3YA0dCxsaV+S70NBoIRDv6MKgaV51VNZZzdKdefWsC
12gfAx1kOwGm/0f1z62vpjr1cWvLkn2uFhoPomtxSBnn0XgcUrPvYmqPjfscGY4zbPRAP8DGKVGk
UDrO9p3XIzGyEvcRLYZaW4uQy8p0o+ymCKN6O4YUNVb+VGC6uKgw9HqhuQ31QdF8dRoLj409Gmci
AetR16EXz6TYNl0o9YbwbFiH5ALOVSDMmxnFd8zhMPoyBGmwsvh6e1TKnPZUrvcuyUhSBFn1gyl0
RHl1XX0qBxnelWEvd9ZSFZ9nzokd8Zpqn+eh6O6LrO4/Bzb5HgMoxK6yffU5jLxHgzh+a3fCO7T4
7JuVxV5yxEQ6fpOSODqQ+a0Qkf1q9yw5ZKuMOLdG8TrohtKOnOatsYzzF+XTdeBi1C5WKavmXZCF
C1qNLqTEMoz2wVV2+kyBJnq2+rbedkxJ7ZjAYwIsaGf3TNWAZiwfDGy2cincPBSecn+mvSu/eKGv
mpXRi4XdGzryprLz7HmZGHHMddq8kXhnr9Lz4DUbZ6BQkKnBu/Pry3OhSIIYKFAy2ax7+CJ3NZWP
c2epzNs0fdQ+zKoPQ7J/hjwGwjbJ4NA6wyKY4g5fECweOVYPt4xOipuoo72HJiuNyQnnlAKMMhX3
VmaGnygTJKeKeSZOTakVfsKqEx1cDwp8aRXic61t/RUVbbfpnEWRnrOG7ZjbThUDjtPPDLhiidK1
eGkMHKiDYY3orX3mFNrOPVakeH7y37o1eZDqvvSr6OxL0a1dJeQaIn3+M029hOSIn6+DNIREMKTp
ASek3PVOwTAMFdZi5Wetd3TGQZykWUWEeUmA+1Nn2D6qiy9azFF7G5CQXlZsc0gvGUvKNgjqGBnR
QCPgICxoEbEmjHFnttW3LBHmsVW93tcq8m/qubVucpUxdKLC8RDCxn7MvAykSiAoIrBfquJri66X
QmSRtIeh8xn8o9yA38khoHig1gaesw4yCLJqcldthUlsRapZb0klBN88ZSBqmprgXtO8GNF4VuQ0
N7VSTRAV8/pn1hkB9SCWdYH96utEpXRv0D68FmTOsO5ZklFM7IwIvKZ8NCym/uzolfyLf06DpV33
o6Ymn2gqNfkkG7rZOnPekRrBrRJFgu8dSrWeMDOCiK2CnYFe5ws4PR6KpcxpSOIRtrY8ixk9dxVp
EJf20zImfNYvMr3UEAU2n2MkTIInd5q7h5Crd9e2RraRxjzvJncQ3zh058+DI4ovoR6yH8joWZpI
lE/rWlBiJMmt67ObI+eJzXIZ19GceGffrvPNUmc2pNw+eZxHzdx0S9i9SslA7vq5dTfuPPOC0fCw
ZkPK9lFh+L94BOtDtdT0fw0R04M8D6eUtOhmckJpxFNR27GbzPOTjOz+phMWusxEUTOIUT2rHWHo
K6fO8ULsWQSRY2AeFzsLOLGRzkpD3FvoyfK4Ixl5rvKeV7O3kmYvrAodc+Fb4a1CaS5XTTVYZ45c
5W7pq2hLi6Z1BFUzv86dG70Gtu55kxAqg6SWorVQEsz6qxMtEWpcftxdFgAR4uBUowR0pls12Uxj
Op1dHgr2i3BTpVWP84UgBMnWsBGpF33KmZM8TK7DXoEM4ezCjjmBz1TnSXf6SKWuepae5mxRMFpI
jdff2tZlxwBVhAVKWLGpsXpSNEM7qyTVfnuZd/Y8pTs7LM2XlG2Xor5nMSwBmSda9RbpfDxN2fQa
kX35ifuNcL5tc0qAQZ3uw9nSh4qsNqZKg6BsCHNrSyreuh9Fna0Inuq1xfZ0ZPZa7DU/5j4q65ZA
cSyy3Twkzinn/EgvXskRqdJldPQUaxkV+fQwkwC7N2jis1eGXNrXuijMh7RPrCPQY+tQmlZ/ThzP
vsPwrH6WdTPlN107j7Qm+L277x3lvxRD1X91Lcv+Pqm82/ZeyiBt2M+f65wS7mmwoszaVnNnpiu6
0MYzizuZE9dlY87pStDcj6/aBj6xQ61icT/4tmrr0fL/Ns4YuKwhq+lJlLw5ZeRFsLvLaHqqqqjC
5aejem/A2yTNU42fFhGEFkIm9l/hjmAZfS/8H+rOZDlyJUvPryKrvZcAhwNwmHW1mQIxMcjgPG9g
zEwm5hlwDE+vL+69anWVFlIvVXYXlZYckgyE+zn/eE0hoX3VqVrsIqK/T7BQ04fjR8W+EfhwKfqd
wQmU2EcDekvqeYqfdCVAnnd20O2gw+qt18jo9+xGwY78jfS7XjUgsspEDcpm9N7UuS3DuTcjxfdG
/VSOqWirKsazqkzMbN3UzmeduTTLQbPe25NXYTPrOnlbAdQcLV+Km2Q08y1bQUNylwLtTmiav0MA
SnWGXkT7OhIzxFO+aHHsUuEdRjuebqzYZAW16ZUTrmlNgzZy0nGXas/hsaJBpQFKhyDelCUlipvZ
Gsy4GVLazkmDduo3jj/sy1xhV6VXUKIXNUAYBArWT0gv6MBZZUOZQypYmVvawLnnvZcAdSV9v2RI
gmhRbhgu/OufokCVjy547G1bNtaO3h/3wQmyDN6hiE8MgOkJSi7Z8erR70WO4LC3XflIYXzPA1CU
yyOHX3/FHBoAT9r5r3UcqKhGZxGOcI+YtdbCfhT4pR5zt05/xVWprlusFz/z8YJ6u/PqPg0VIbc1
EOVeq4VacH+NfpHi8SP2u2HXWoa5txwvBcDcXEPSR6DrpXN5844HC2MxFBz8fpeafM9TDQKYlT2l
pI3csyOzt2VZtTDKVfErCr5A04s3wOVH2fRMcPJ8T3ot/uPCRffS0T93JIZLbqUm8kTwJkK1AXt/
yP1poKSsLG474cU3GR3vjzMRpZemTZXBG87m2iSD/ZSSCh6FSancsLXB71NqUp/TspxuC8u7CIgb
8PiZ4+PRkzOYTUUFZDLnpT52FgAu/TENByeB2t+2p/0rY1eiu1SPpsn1EuQRRX+qX3GeN/22yoG9
tlMO/mLbCyk/5BMMRw67xGJts0pyPCNhzmXlkWLbT15MD3Ar/RcPtvAFaUl0y14gTdgm4i0Sw7R3
okocAftobIsSx9mYtc1OGXAkFwf9t69zMOVvCcKES+Vldy7I9rixO9+91RX2uLCQQ7GLvZjOPjh2
5J5V3qdUFHpp/smh6vWPcozKdDt5WXCwJJfxlrzcyvlRdXG3LawagrQiHHdYZQ8gZoi5Csuimaxt
N9Q/dNYaehWhGw6us0bP3oQ+6m4QWExsM6X9s0M4QLBPGN8ySuhBmA6mWehY39DD5cVPfI/5tw/u
v6UNoaKHFyVtth00fcbBsqZvklM43jMqDz9tBDl3tvBAXWreniRi+FOVstfxzV8HgvPOpGjSdquE
CSvcmxsst5SIc7mGSMHbqxkp7bUHS8YrbbsOFL+azqJzLyV/vefSK09D3XGN8ii/Zlid8ykkTsSP
4qvLC1aITcQbdgtLxgbNTkMiQd5qsHdlx+eWetbq0XbS+iVqmyLZ+l0SVFusKpiIkjrrKB0k0+AX
sxaFk1XSLd2VHAEK4CtzIGbjRyyvTuk7fHg3MQTRJriIcGWmH6kDwosmaS1/maolndDpeO508Ky5
mk5xm1PcFhMpJz5r8JljJ6G0uYfNL3Q8yv+oMtiBTRI0grGvTN2MGy+mxIzfk1IHKAj/Z7tYFHYS
kpsDL8i6WA+2RKy/dsmotunaybsVWggUJU+sZeM1sdoNSnXXtLd5X9LtIYUqQSntxllps6D3OH7I
l8h77ksq3rIEUZPj2vPWn8blVGps0iq4aD9q0MNQc4Qx7aveTXjp8AywWBKfVsSWfbC0V0AyJRll
w4kbmb2VxRgtMBKis6mmD14wve/GzjmVF8dUi2r2x7QMuPIcILPbyJ9UdGTcna1dqUz7AXo6fIPz
Vh9p7LlPruV0cpOhq7qG0kEbl196qhvhrttujBnQkfe6xW2RzvPvVs3BsQaUARsn9OJHaq0M+72M
qfjupXXGwdVve0A6LmXaqg8ZD/ZnQOxlG9LJR5lj1IyfGO/yuwRJ1xOPcnLbF7n1IU2tqQ+d57OM
3OXOdmaPjoFp6bYUU7GLtIv3pEUvQm4O73cxxCt1mXXL3Vtbz2u9jnve/3PoeJm8UYy332q4IEu+
tsq3Ri8jDxWsNb9a0FU/rvSJZi/zU+QpZHSfDLDMQAT+kMMoR3VTHxHNtF8GGc616LPhWunkNxxU
dLMQ/2BvoDnjd1xGtL/nZaaLcEhzChEoW3a/Gvde5UdRkX8gXepGIE+7TTJ5JT+E3VyDEQSnTmoM
raWZGF4STXXqxrhxfI2BZf1FofoCC2ljtgFSf+pp7rop8Qf8ckdRfiioRtK506YzocGjsLFhaK47
HpE9Q3S6M0IED7wBg8e6KaK7dlR9SAtptp8Xu9oW3QJ8TTh3EaD5iNm+SZbwn4Osye4bUVdfdMCC
gK5RDf8TDfVDwX6iwgmXnPOn7+G//1O+Rf/v/8aff2KV6FAODf/yx39/rkv++7fL5/zHx/zzZ/z7
4bu+/Sq/+3/9oH/6HL7uX993+zV8/dMfdtWAXudh/O6Wx+8e9vCPrx9/15eP/H/9y//2/cdXeV6a
73/87Wc9VsPlq8XgiH/766+ufv3jb76U2ibbV2k/8Gxpoyn9T3Ts5fv99cGXH+gff/sfP5bv9P/6
+X9W1F0ynKbvfvjH36T/d+3IwA+AzKRvuRfH/1+VdLb1d9vjfzTYua5mqkCX/FclXfB3Rzl4om1P
Bh4JjJgF/tfv4f5PNvjPl4bfy19//s/NSPY/C5x92gmYuxGC0qitGav8fxHpz+z/k4BVXaq58Yh7
Kry2Y4uOSVTezLnv02Nae1VzRUWFfnZayp3TMC+bDuQid2O2GsSMRdN91n3dgf1NaY4OvoOCXeJt
ayXK//nHL/a/9KzdNd/V09B9fw/nr+b/g6fJvcQg/EcV1v/59FTDV/eTUDJk9X8+nZdH8I9P+qvV
8OLD+vOZEfbl///1lAjP+rvLQxpopmI7sNXl+/z1mAjt/t1yWanQ+0nYKaJY/0vPiaX+CKD43/oC
z3Z9O1CeFdDdqvB9/qs9kVDdXHJaBkyq41L0nSxPec7qpu3yFDtdJO1Z96AvQBylGX43fp8O1n2k
AHYfPNHSzn1Z1ztks2HU5lBsuzqHuhNnJ4kbNNEF+GcGmAb1pKJbzA4KkshFoYcruic02zl0sMFq
fkKIz2q1W0U7zoal1qvK5DbWPHLTRqHg09wNY8t6NolB3eEls+dzE2W2QrJEqzuMEsPKL6RYjPkL
RSzLz0EZvW6YqJdyl5m1a3Yjjkh5aOZiLetT1Q1x1oQ4DUWUb6JGa+vIAkiJ+2ZR9AZnIXFjBKWE
c+IMFl3OlBTvR9D9myI2bX7bDGOfnvq0aOhOEB6Q4s9+dsrhbaV8/JEXL7jkrYw+dek2AMQ56utg
esvJftoBL8db5H0B4rF4Cdpd4oumeQiM27zwHaovdCbNLWCv7jZd5iQl5dWRRx9r5C+n3l6dS7Gi
J5ND1DE/FYHTDtdLmXj3/Rq5dYlCsY6yG0Vh0iF3ICDfhwDK6FI8iATSU1+gpnGIFswDQod280JI
ejRMc0xuC4ol+9UY07Gr+spafDCNKV6O/LIoxp0H5GeVVUzUUxh8TNFkVH/CHlO/TSXdrwNCK+TM
a0l9azDObihWf+33E3kRKJXry+XdR5Suc0ItR7SKw3qYhUNp0RNN2m3+2q+ryH73jH7JHELZOBT7
xql/J4pkvpw9wm/DjnwdeeWl2ZjxSjtxcN1p2eY/rFGVBz2wf1msTEckwfG1kQrV+OwFT1C0XKpZ
siCIBUDxt62Xi7txctNtL3UZ9nALl52bfncWlXsYNBRrVp6Unxol/n6uZaYA79iOVuT5TWgJF8Ju
zqVPd/jcMYXR80zfPPw2YSbdG1RPXaEQBVHeRByaaCv66Z7TH0W326zp89rNzMyocof5d2U3zbAj
SmIyDyjg8nCV9dTftQs5s+WO2BKkVTunmqJkhy5hOfZLLPUWPQLeLtsZLosUloJkLbv0TCMvmh0v
8zzrGi3N4lynnd95Oy8RsZhpB+6DQm9yATPQ7Er4vOqy/davHuYK81XahbOH4FmP0UR1JOhzQqF0
JadIfvMOLlHTzhHB/24PeBHVqj+qZTXIJaw+0ptZZt1r6Zdecj8n+bxtu8jZ9b7T7/tiWJtd2yjz
Pbm1A3melkfpDuLdjGOOJiFauWmMqYvzINfiKWjUGkZc9ZCqrCT7erXQ88MfdjFCrrW/A4JTvPIJ
ArmQzfACMNLrjkkV0o/270m5wS4Yp7HdsvLEaHVjlJ+bKu1RWCI4O67T1OzMnKLOiEaHcmHVoCl8
sKxxSkFRULr99FCJvBVOVjQIWFo9H2Nh+ny/CF/kKBlSJ6EWIVmPk6xqO5wjIaMbVITF2WidPtoT
SW+tieuXYZHT25IvwTYvsXtuOSTikJkeCrmCHLEzhPhKlzvknt3Ozq3oBH2pDquXx/em8KWN26Yn
dIGhti42oplEOMIY3lzcBWepNNSAyQIkvZQ3vHkt5ZuvvmLaRyY4Of7WTwyyA6cErveyxb/1VUyx
axd58x7FmH/uE/gmSHKq2w5GEmWMf9uPQjOuyOU1DGNYRUV8q0mKKrZ5reR+QLguP6miNcHORaDW
7OyaAyQ0vWjuCGUaVNjjIt6Jcl49KJAp58znbtwGqcn884Te6DXSnOEbSoVMz/65SHszt7I/V5f0
ayCOaHY/ZFdn92sTI+GKQIcXFJBsxFiWBgTnIprLpxoyHpYBfW1NiN6+6MXsbK3CtR+TNlF3YDPR
j3hixUWWXA6artqq9gYUPmXsVZy6C/CJXAoiGVmnZViuizugW0IIMMbbyvDprz3O2TZUS2C1963H
QYNuruvr/YQ6eHrw0TB5R0nl3aFPU/dzrf2kCfkekxVacZkHe48kgiO0YrO14Rl53Ss72WrXCFUh
j0Qpukml6eZlw/s+ffSGWVyvTlPlHxGn1ElEZYeRKKp91PBWVD+ABy5lGDgK2Yu1WA+11p4OC+Lw
H6C2OM91s8QfvltNL/UAwfmcWmVXIO4u1u++t933hCOqZSOcLV7s4hIbwPsqzgNNSxDv1HyX6UTq
DWrsxd9kQ5/dNW4BuBfNWXKOkesYLjszBTsjfWD4yV0rqIy2qK1jX/u0ZOm0S/LLZwK7tF5/+RZD
yUUMPxMT7wHbcOz/0HkhdaFPPuDvGqT3lZvoTUtXODd9z1ZGjEAWz5RmPgcsSRubmFSELp2vihpZ
h9eFVQ9dH/JP66LyMCETpgPQd6c7nda62kYFlQJ7dLw9/6KR4555d0hGekitcuIQdJJkayeDs0f5
v+7HgdOCNd3e+yVaoDH0ray29yq3zUn3/UymjgS5u4pHK6kxpA2l9WOqbRQ326rkrqa9iKKmPde9
TbS/Jagm6GN/umN8WjgJswK77MBvK2ZJHzYZoh+K0xulD0k9Lihs7TIQNRX2mX10qi7F0hFQLQTN
ELVVmFazKF6CogxmiCFr7MNhirIQ0qcJ9i4v2a2YSpQKYbO0Hj8UhmnC2VAMEtWSIZNmkuynA7fv
dCVapy5DG0Rlx/XEyxQUcRyBGLkaxYpM+u7UelEwXDUElUoQ9Vn9rOy1i48x8uVLwfoymMcxL6fi
bOFYu68CTsCNI6sG3s9yajQTupAPMmkaTFNjwCFuVyp7k7zb7RAKACA4yhfrGYaIfxputQCbxMoj
jKa0ekySVH9OgFgfGStyc44MUTd3tPZGYaGGabqwgCiYh3XN052U0ty301pyL+ccdKH2cz99y2lB
+0GIh/LIVhirLlzyKFY3o5AjgkLMWsPGdB3CEAwPHhofqLhffKVgg9MirR414s75MPsxA4rUSr3X
U2dZZpNbA4gfBGhV7FxprfMWweRyhVTOrXZpj4srTFzH8TYp1pp1I4IVHbvDhffZjH4mQTHiWewn
S8zlo3GGuNh4pZ6np1V20681TZd3AADOycrMw7jP7XaN0dmyM246LE8PmEom9wDl1swvC9Xaza53
14DHt1mzYB85sVfss6kLbniJh3Ezidw7drypHlbRyK/Za3D4pYalOMxHAmpCpXO8YNB/eUGOVaUR
mY2qTXnwfQ7yVCnj7TSiFYeRF7XUqfPmsoKG1kENmtE6or1UdaxetxmDKaoPBWh/v/Uz9LXLqPJf
vd8DBqHHEsjreyNCJHl6DTWRF0zj06CfjByEjf5d5ek2t6yq3psqa/LQltJybpcVDeumQIWO9qvX
3bkuYp/7OyCV6IzdsP4au9xjHOHHT9AAy/iHybt4uL9UvkWnwW2sw4Lr47Hj6XEPtUu+zFc7lOka
b8tRVzvhcaI/zt64tg/FSjxfullxnduhkbqFbYpyx31pV+IdcVJ2yXXvxj42Tq9YyoODdNyC+SxT
3LAUBv8A+nbt0xxIFMFNC/i5GWsTvKCED8QeFF7e4OhB8rvi7qs2HtXv2c6mALvfCowVbYjrN0Yf
wr2U72HvVb5bZutimyuC+VRQAnSAjWv8i9SlBCduZ7M+QlshMarEqq/ayrbmDfN9wWyJMczat4oT
n5fDuDdRkdkuj4Wc8j3SleZ3WuQCKwhK3uf6cq8iQW5iHIWjk354YrWxMapKzjt8S4m8J8DEV8jz
pzY5+ZXUP8qhqNsNtFh08gtqEzZtNzTxjrsZIaMSWfLpVNUkrit+YPyncef39wS2Od8d22K1YY4e
z+3MynCFXcgfr61VxF9z3STXq+m8hxJFSbrHx5aYjdZTemYDbcOGrz4gj+slb4ulZie4KtY0UCj6
dGVfL2QfINbta/GrkcnonEgPt/Ifqugq88uKoxIOn9oEdCN1OjF8gvb9WLJpOSStKa5N56QnNPEJ
M1sc//BzF0Hi0JfuG5mKAyG0lkhe4ZU8w1epywfPpP4rPzOlll7DeYBdNmgXzqYeYaQqcx8uMqqH
F2MNMjoX7hD4O06ldAxj0ZXO2Q6Eu+x9TKHt6+R4ffqcj45Jth74FcSQtSAsLi0vrbcEnbD+hdWq
8+JqjifLgo7medg1c48+sYwQ5mF3cpJ3B8VZfFCQiM+qWi1rB0A5DRuv05m5lbMXfY6SX/KOqioJ
+1COqFXpQZfuvBW1n83fkzU07guKegL7y3VGAjkQGZPC9T2Oq2+92lrLl9J441VpQWe+AuKCP3ty
+HC4n/RD1lUrBIF2J55pT1vbMctXZmtbtxmC8TrtDmjhY30V+w6t92j1VBhIVd7NXpwf/a7ShxS3
0y5SiX/o4EnOgM9paOFGfUXcWPJUwhM3SLtadCDjiMI2M8xxW9cvYdY9Nrl7b8V4v+vS1Rk22lXO
emjTNF93uTfjNG9zuOgd2s/gzMQ7fjCMJvFm9Ir6aLXLcjMMTEGYVdD+xdxd0t/XNcb9sNWImbCd
DwnmJw5jsa8Cty7eEp6F6ty4NtvF3LP9YmlZGS40GtPnMir7hcA0JdmJJ8+EYHbZAa00pL7AOFsz
/m+jKC6fZquKrNsMUc2OVF4MsiggzgrukF1iLn12cyJ0Np5vldGXton8ZGiO+zuCX9HejTqtTog4
IZHteh4/ameJTyhN25MsFj+51ro312PRr79Wp/D9HULk8raIlaHfDTMQQnLq1kJdAQFtVz9fH5HM
aYMELiURE7Hq8JTPGQy0BIGWBH2shGQMSdL/ogyqe4kc33invsNDHxIN105skn7w4kUyfkKKiHMk
Z5HZGOFgp06VsaMdmdjLl4u790lMyn5NFyTVcbeKdVf8WWFOSe9m8IvovXeK5LdpJYOZzNbbHp3V
gLF8QP6InRzPO4w5M1sRMw533jRuZDtnmIKrZLpbNOZBqiXTYOung9jzTXt9NSSzswtWoISbUY5u
FKadwoCrcV4mIeuEHbos0BPzEc4I1OU9/swkEvm7mwlePEuDkG7zlCXgwW6ZZO/ZsXX0XZksfo8n
lxV05kk9BZ6qH33UE8+AtGt7xSg4VHe1HROZlKHDkDsodZQxTOfdgXGg+WmjWvffB2E8b5uN2lM3
Ii6ay+Iqzzk77PzIpeZ+tk5moaQyCKXVkJbvVVDrBU8vKV8ydYMHLVVXhWPe5U+I7VosoMtcu8e4
p0wFpcA0XpO4lfD7pvhTXUXQpe+rwuW7abo0uo/XcSaWrejZfALuEoZkLv3jGhj9Mge8v3b4O5bi
Ok/8wVxVC+aZbQaH/OXOrnN2PBEd7Lp1blU6mZ+rUk1xqEGYdjFSWfKmTfwWN5EFuScxf4eOHWNr
MLZLskRdY5GbF/epRJWwTf14ppxyxIF0y1Ts77nyA/tQe/GKNcSPy30alegjWheV/INFCGW7XcdO
pE9FVvHw2IOY/nBxJBPXc+u5l7jSarhLMCafyY5wkqfURiOBjyhxvmBFuuvUpBrtWOb6/smuFv3k
WIw/vGEy6m7jHFeJHz24Qut7y/HjaTujvKOQ1crz7eDawSlwMwJeCamsoXHq/EWsSXksyxEZ+hqz
/e7HCcaUq9lvP8tIF/br4PmTvG56QGHOC4X1Lnam4WrktCrDtLiAE5QxB5pv1QXRgesyeEqyVXRw
WJheNxT3rQ8RnphPEUHGEygn5JlEZqCAQNUFjqwhyPhg8gKPIi8yfl2TptBojaryCoqi+tVwn5Gm
OSJ8N7JjbReiOyVKzgIJEZgkw0NQR6e2QqcSAi7aGI41Cl3jlDIpNsouqu7FH4pmvMtXMa+/CYKY
7zUX03KbkeyB3aYCrJtKp7pdI/Ic3rKMUJKwSSaF7M4S7a5z8dJm27XE2bJLkE/0t1izkFe0oKrn
ZnDL6gUrm8Iw6cwjoifOKQ9fetEvOmyQw4AAo1r9bqrS+kyCTmOU6qxy3ieqt/HzkbIig4e1twkY
EWhVKNZt1IAYaomGfZyz56I1SdxXus/8W0deyPbONdTzeqmoqlAj9L9B0K6TkDKEKMRwtfzKwFzI
zvBZgfcTpR3ZBnYwuGHOb46ejKtln4JZ3/FWXl7KKJoehygGEeBYScjtbnyzTa1kKfZ2UysKbHSi
AOZysmXh7uNdVjnqfcYbe5OnI88yl8I4h/bCA7IjHT/Xx6aZxhjtjJPNV5IqSL5eMhXvbSxLAmiF
Hu4dzBsvCZkwOUYD/NtX2lmaIGxVlD6XCXW7F20szRkdNooZQ0npmZs0qYZNYyzrs+jzFNoc4/V4
XPrFTC+LrcdP0+jynfq6S6mXQ+K5Kizm1c5ZTgKXCMBSO40vyTJwZI5Way07p9X6mHoqr7Y0rmMO
5jSt6ges3UG/wTDh5w8o4gDjRBxwds9Bq78IUeFnq0kFiTkFiuZOkrd6KL2m+sQpFd8Ir1y2GaEq
u2BonDD3kgCgyXgTYhNrcY9pYs8ok0DGc5YmP/81tqXcA63RHpC14qCdQdxUIxJVU43ulUeN5J1B
dveZd5O54edq7nBViCMJsu51VlfSP1BgLoiAW4T7jX2OPojCDMtxXLzmgGYi/k57rV7w3VTJuZpr
tOP9tERvWVlUDzGs7jEiwYT9Ouj6k907CJViKaYavfAln6ImFKVjgk/BFBz0L/2mmxP90ylW9aPN
RU+lY9JftZ7PvJ0uabZ38iV7TVu1osMMJjNke9tb608JNM/byK/thy5yk/QEwFkrAuE1Zpe8Gv15
F1SprbflcEny0cZut4FeciuUCSmf+0E2sqD33dQ9UIDE9oYqT3H/1zj/NtCDSXCNPcd7q7xIIEJX
6wQGKDNBr4XT+t/AjmXPBaqDNBTSQgBRElh05vrNUXTUU3CYZsZeR8zNbdwWrtoAzsbTHs0AvrBM
OCtEgvJaiBfR8pYbvfjBZNhbY84QM+3WFRUQm8RAYMKqZXFfL+P4Hi0yfk7bxEs5thJoCbebNMIX
e5Ej2QljttWGuW8O10aVoGwFYfT3xp58gjy4L25VU17c3P2SWL8596L31R1pevf8TJ9N1sp78HZe
AqdEehfjLdhK27mISyIlT27aZM2HnxT6a3T94owD0cepnLfv5OTkPXH0miF1FYZGOKeccMkxe5Z7
M13wS6ufpurIQSNulpxy4w06UpJn+iHJ77xVFw/FTIrwCSdzqTap1+gvwsSlvStcB01Q1FjzNkWZ
uncx4Gyhncj0a3qh/NCkFWlsaDk8Qjxykj94uGi1C+tlQm9HvY2enwZSJND6a/e0tEX/ta4Lb16V
4/ojXkjoLZlFztENRGDwHoj0upgjDD8wGv1nMmhcPtPOoCDdm152CG/VQCBIsKIj5QxH9Kod8U0M
DYiKqThI17QDl2HTHlGxlgOmY0b+BTXWqG9Sq0d0PYtmvrNNoX7GcqyPayvGR86VeTupooz2kRHR
jYtouNj5UDloRbOW4s+VVBmcQc2YhXmxNNnjOlWkqlC818t9S5jJRYM9Z4j1rOKlo0Ka/GuHSJps
sB7j2q3fCkJD9llmguYNDbIBtipFSSbXXLoPvRbEU4BTWr9Jp1nOQz449ckxktEbCecwcxoS73Rs
gzgvQ3adlUSGBfDtAXRk7pgjkvjeb5K8p+8i6OfrpDdJcsUsM9yRuyP1cyUdp70n4WyIuPcD4d0r
rYMDiIejD0vqt2z3OFGvB+VKbOk68uODJhAoJLKQEWAeXWTsHSTMyGZFIcNh0LxZOIQjyC8vd929
ZUbtfCTIZ/1dIUs73eAtxn9ABr6DDq6wM3sL6ElkUAha4V13wMRrCMjXo4gEyxwYMZfGxYjBiPwz
WnWb3hadmeor1fiOtWUl1vXWr3gQOfLwNASq7aFjhBmfnCYj6qsqiLVhp2TxSpWoeb4xoIWeybOn
JE8me9uK3GbmzbRBht6RVQCLaZIN0d54fnVZu8DSwkE+u0E2EqG8m/F2I44RwURYxFIA8IaEMEyH
iXf/04o0jOwYvr9BAV11pPAMIuZJzuWPwEmJ6O6S1n/nc8fHJHcawpOBX2Gaxq9VDhTxBGRV6exC
WqmoJfgjd+JhpHXWWRUT0jxXp8xr1+K1mIJJ3Gi/StoHV8VwoJKGCQ/azqufRd54D9hTTHXKM1VW
23Xt/ZvFtIrd30e49ICEVPjHJpK9OERlYy7qisYfP6I+kvWnivu1/F77eV04iHwQAGWnWbVv8yYv
kNZOegpXIuRSbv18mH51VdCYi/oOUfs0j5kXzvB5cJtuiexywXz7E6gKxIyBZfpqBifwj7QtkLqm
/OkcufmQ3GIVRKHJVQMwNSYo7kqnr2wsTYtbfHh9i3RuWNjPgtnOkZZF3Y96gUtBCD02fbMZ6nxF
8AtSHl+xijunMcPuHroeskl4wy7bzvngnwsMOElY4srpWahNfQflgHTOaQBGnrlo/A6gx/Nx8uEs
ZUQB2Bhf0CFE68ki9u3gYmLwbuOhQSpdZtK1S1R8A7JyKVMvuLIBGfu9zvsLvA708ZLmkqd0pVvt
94wUX556Q2nRiRdVXcM32GbTljhItn0+rJdAGvdiRvZMPZ8mMu4ut/JSf+C1iIFK/8DcL/9S0uM8
OQ77eZrG6amqS7lDwbG8N2XOYrSkTp+cCk4LczW3KUl8AcoEunXE4sHdAVWQezHlP8DXxW4MGjlv
g7qR6uCNdX5eXSedWY6aaZuPg395FVjnO3Dba1EE9iPuQBFqovk+Eu275igJ0iErxpqvUqZOhGKo
gp+ipvX7Z0Sei96NRZWKc0coQHFle9SXurOxd1NhW9fws83bMuQ+797ZLMGytfPWPttTZz/myrPN
FjNUxhy80LBM+sjcb61OTTkeh6p4GWZLWBho8BBsCwgirBuoht7nOm+vGcUh0GbVZfj/CVcpXiTW
ny9rTFbeP+gXXrn3CAi+pLrix52JGlntI8ONNWGwUcDR78izk3SPm7H17vAPgu1AsdfLPqu7MX1i
U/XlpvEZ/Y5RDKxTbpDDmvWTEBfHxfeYlk16QxFFOWIGjzMsIT3ODje+KUepp2ynusaIfr/aVeeh
fyTDK/rwMRzS5CDyflA/5o6Avw0DCzDMAOBp/idHZ7YcN44F0S9iBDcQ5GuxdpV22Zb8wnB7IbiT
ALh+/Zyal4kY90xbqgXEzZt58tVVPCe2fT6aJr90WZs043/8WpV/BngXGk7/PBTjA8g6G5NxzL3Q
bwE99tP8WQl4YS9dN8niMyqylf6dzTCC0metKaWCo++7zpPvM1nvTTQAIl07QS6lKeiaPW2eO6B5
s6pJvnwzJtibsT0w8qar7/bzwRkTg58F2kDCPhdt+khmqMeQU8KKeB/YweBZ5aupyg8vqPKMuApx
5227dqp3KkhUQoR23U8UU2Pvnra6AD7ja+57wylBl1ZIrcKbz2J1uOE9YdGV3X8tnxpu+euy0SrE
FcFyKSaSQ9YtWkMx37Ak1iMaCvsyRgRk7OGloaBieZkqMAoDYeI6y/dqxqQj90tIiw/oCvICJcHs
HqXt7DC7EjsEDjlWp5x6Jy7JC/q8l8YNwJkz1mh+9hGMQ/GADXhQz5wclvs0K142go0FZg16hjL7
WaS8jDQ40qlMpmznz3MNwilp7UzLaUbqu3PSorCT/EsOWstvXlwE+Y1BdmgOcxupHHaIlGSIUbG3
hyEbax6PbhZ7lu8fEjMJvbKxhxitqj2w+udwo5+CkGo/5F71hJYWLMfE6nm+bCq22amjAin5q7Hw
YJrFzyS67pwkURfsw5VuUEEsVtzNQR2kQ3JX7K9meY1w+AM+wtOHLMi6OCcjEqglZlJf6HEug7OS
hTIP2Mmsf9ekfSbRHW6S4o8uWY/dL+utIau1xfTDiFO9uErMeP16kvbviasDccJYw1Kem5IN3ZNC
jYH/vWI40bs8GQLsznLD+5J2si2n1MahHR8WZ1DlQWWYueSFBYbtzlCvlvVko84NYMXV9BEOOq+Q
ozpbrzF5iyLSGc0ITKfmrN2ls3sIVWyEaVx25r9sYWpNUotGvfzI7ycIR4JfNK/zXCzuvzLOHORt
vhX9fyTo2K38A9MG9w38GdG6PWTafkvSPPCLrmx2sndznkSu4AnqEJ11tPNXQ2zs9vEctNWpxm2i
Qdes7owqjBrMXg5Zb0dhQz0+BbXgJ1bEZOhDjtfIuXNRKhJ3m1clLwnGbh6jqq8c0aemv7M1Bll2
yT/HRMV6Vrp3u1tdNNxQRWa3haVxofxfZUR3arGPULO8h7zCz802VWj5D0LnWu04B9vm4KMvm2pf
bb4/YuFfqvFx6sL2w/UZllPdeUn9X7m4tjtCrIwFfmOk9xotaYfpBtPwZVtwJHyMgW0ye6iUI8qn
Cr3eP04Du4LDKJvCPRFu6ZMDTrEx/8RL79tLCHXO+XlfE0QXwwNbfnE89jaNZ2zj3zNHrvrJDL3E
od8YAJVpXPf59pA0iwHJ5kN56o9jwVnH02KkrPU+TMT+Md7oFe4OmR+r7ZiY3A33ta5Xh0flppZf
cWRy/8sihoobQhSX510CrQU5L4yc+tQyPDjLyfN6s4k02ky51ZxYkl0yi8EkYZF6jxfWI5qY20fo
+cSFaFxpXerNj3Lz8no4jFx7kytaTmcvG/fj7bMPmWuvg5ONjouzSg/Jvp9ASdFxBZ7vcRpDEf/j
P1cGLTecO/sUSxZRzQVphOFs6bxyJnm88olk9MniEhBL0zrHAi0sO2JVrGhc7Vx4IWPLlMCZ6MDQ
YaRaJqaKoIaZR18tL81TywYr+RG1HYAiuIFk366zzIPmanAvZCff46x+WSL+y1m6bhCWQFtozwaG
MnS0FUCZxUTwYgcemOkW3oMqe72Si7hEMxzIYz17dfPet30bvHF+4Ks4sWrfmreyalS9X6fCcpyb
umlWKJjx5HL3nopmTb2GFP33EN5T93dqlJv/jfphrN44kTuWUX1IlEpz1vg37dghPCJUVvY7I1ic
n8mjTckvqTOuKsfKR5t65kM+D9+2pU/gm6xzqBcwSMqGt9qbLagCRn+ExwiKC+FkT67N51p0LFLX
rgQJet3GvhDH0PqV9y+USw8d1bXxq2AREBGKCp9lPvkGl0kp+CGfgbZkOOu5sw4LkVY5jcsxstbV
7QE5kCz71HsWwxl3mJFivGn0iMfuxLqq8gEZRE2AJbJIJM8rcX0UnA2zSaF+V3GxTdPzNFKA95vq
S4ZCZKiis1FaT9z7g5sXV2Lh9oJqlYKQHDUcHKA7Ow+Yl3OophzAeOUTFHIOddmE9i0kst37J8jI
ffbuV13cn9XIkxQ7zlLXVDm3iW7LL/AjWd8f4mLGu0n6RU3bcqxcVj1Lyss7wF8WHvAmpqimHrDL
4N146XD5eTg/8HBVZxwoPZlAnuH5Z+aTTIUNAyw1Z6s/mYjL6jTJeAElNPKXEqzwX0vi4dFOFj4A
MpYac7oMQ/MNRihsVr2Z4I+alf6aChO+No6CAhcox97GoY/CvQgjA1NSu2Xy5AArwb7bYIEHd5rY
rTllsYi3g46bgFG7QQG0h8jVbgc5s5rUW+YH2jsmd+TpXzsh+z1j6vJJ0oyzn/D8GfJQ0p4tmfN2
yQaj7ISBcuRDu0EGLhhp3XC9eYsOnxYiN0edDWQrS+tg8Swq7HOul03MlU5xxyh7oX5pTQaYAOIJ
NA07qDMZaP204A9rdq1nbYp8CDFgrvJ8V5fz9haWefisDJsrVjFD+QW1IToVU0BbSRAVIXqmDi6e
cJyvKKJhsCQhxzmxZfl3qD5yX0TK/cV1M6SdRngPHu9G6k69WFPYNMkRxgqqSSvCq3ZFvXc26r1T
3MbBSztBeVXKcfxdvZFT2zlVFrFbXMVTvuh27wdb8Ej1osvuGA2aaOXUvLvL4qfR0so331cOwbyk
IxFjXH9g6F5x+nFCfG+ZjA8SHuinxFQMsbyA89v0+b6HzZLO5PKv9BjXYHKUjX64ue7fmZxaFDRC
xixnkza7Nd7gJGnv9zJFdaw/yU6yXpbt8s+VebQ+s9+hlGzTdXhWdF78MWaubSr4oN+PTOX/rsl+
rmkCY+o0RKvVR/73+D1zJflqiOIpHoPyJzVzOFw8bcQ3PLT4M8I14oowjcFFR22M61FlNz8K0Bmd
HIMKMVSSlg459ZRDtsd/2UGsNJnNNT5Kbfaqv7PvRO2fy//bddHWE9T/pSYpxif4KViYPXdzlckX
5Rfs0rpq1h+uFVh5+YHVYwAYxt8lZHt3ua6bRyqZm/Li4SpJY2KRActRiAJQwByfJJnW2z4h4P8U
2QnHhBTNyc9ddfCoUWDw6NBwCsTQYAe2oEwx/MQggOYhOgHUylm5SRzeiUFUZDuM3l3W7OdTRcMl
4/qCQ14oslK7BeXkpCMVfqFnkW015XIKYkiLrMpQDMfQQyyYS7A7eDOeV9m21xUiAeRGykYRKTG2
2pu/8V1lwmvea4flPbJBvIm9HET9YNeCkXdo451SzI3g8VgZ8rlu8HpF1Tgy2lQsaJXeFgwFsdNu
oE4Qj1Ia5M2BdaFon5Alg4fZD1lVVOsQ7x2/j509Ez38uTYILkVQmTPsIq1YX/jZJeMAuoxW92e5
VfaiBqTJum3Gh4I//MRP274XIxNqvIXBfrJIwwwOsYKTEszPw1wVtyxWyaO7ZTP2rySpngh/IkS7
USTfVJNgLQuEE567qXOumVzC/1xknoozBkwt7D6fCgFSwu32DcpQ/eFSrPrNbwmX+4v2DzUw3wcY
QBvhfUew2sgmJdTNjvF3WYPD4msMwAw09Y2kLfRCoI0dOxzPu4Ew7R8LbC2f8TBI/6AbOLBtE8UE
dcg8xOfQJhrwVS2qK4kCvore2MDOri3GopgnjQr5uO+axVM3ja2lONoaQMgyxeN4DXG+pNz+4FzE
mrhhxVrvsw3w9y9SdGem4/ao4UuyRQXf46eTbb/4PFcPRWbyFdoPNczaSapH8mrAU9ghRE+WJxQe
T5adPCpYTJ2jmPgG6qjNPtCjt9vImP5paeG9strWhw5TKdjPDokwJ6qaqqyeXpI+3vZ1GYjUoNUe
Ia7Kp5B76i25EwtC4oFlWgC8sC9mtqA2MiK3752M5xe4JIwimfDzo8eZ83fF09of/I0Ba8Ay94tL
WLKeWyiE+67MnbeWrMc5jsF08gCMTJlukIR/lDxsv4qacDQPHYcOWTo/MJvJZGayrqMFruJsJ9b5
kfjdU277rnodIphwe0FuMTAwzgGrjxoCqZmWA3pICPeXBdcL0xN1ub1ovhmMww9BHyQfY+xbcTEI
WsBv4ZY8b9hdaERIwuVbnrXuU07yhS1FTzwQIYk2dD2TlO6rfod8H3tUj7vhKUd0/osRU4iXZTH2
HRnSOMe8GMZkH1OZ4O/XWdbJ3jGqfC0zD6ZKJWuUtBxhE8AlFD+6wqa9Hpr2r/A24NCRcK7cDEr9
ocsmSPZT4Q7dBdiK4oIg+/hDYtL0YWEtxBHpBFb8KJOgVIBFX/REOtkEmLo8898UJt63u1UiJkCz
KZQS1RyKvGopORkStZ5yH4rTZ2N7WaJWLvz/z7wbdbBHWQvHP/lC7XWr6oINITt/rEDu4pMgKSVt
x3bFTX1wwqQ2M5uQLuSaqBJTts82K6cZ6TIpq9fMZStxn/09GJFgUlYGzMwFSfnAgxCITFLIBgsC
rEeyqL6DmcVg/66LvQuuCo9ysxUUW6R3TNXEXXIhcf0RAPa8xfxwmBTYIMK65Y3of+A1b7jHVOMw
PnA3S2juGqPgBZjn2L3CpKcf16GYKr50iF8hoyUHJEiEfkkXMY7zPpPEDfZDHifcq5x5wdw85mje
Ti50/V2Bt1O47nDYHy0n0QZ+dQQkJZkMMSomifkKC8kIGXeBODpgbu2fiXExrRPIuVcONOeXyyVk
2K9i5Ld3Oq5FBlco37iBk2VHvUQFt0rlqySoG0p1piJvu7IGKF7z5h4s2UrXhl+9HYbhB0w5vA7b
7CQNuW/HRzZ1Yla1PLzu+DDk24LmiR7Ea1aGd1vi4mfD8FDks5EfKuRlOAl/S4Z/zTRVDqYCXn9u
sUDi/XNyZ1b/RMWdKboQOGIbKRPF86Wvq++gSHHj0kFRDntapgWJ8bIcACa7veURvkbeW6+RD2+s
ZcYW/WEx0oN20snuAoCR8NPBHS3E3VSsWoC0Qnf8YFz1FeGQqr16xLoVxnXXMy9qaW1CdjibO/xW
A5eC77Yk6r7vV8IMMC81QmYlG96Qjd36iraWh/AqtF8kZy4mTs/dynBs7d25K9CQpZ+FPUAKlMqW
CEZGLq6nIC2Ys2f2ps5RwED6rQPwda1x3eZXvk1MsxtVE2wyKpFp8lbtm5zaJSUtXoOgrVoqSoAU
dEfQpdVyc5BlMzYbVV0cCKWZ+Xci4MWnWZk1D/0SlvI1w5jzF3fyXF4iS38vuzye2vcYHfmMLs9/
NyY0/HJbhcC3uNE5FFH5t3TMfGXtFkVnm7grke3ir2tkzOlVyiJov7ZFk7VDGBPNfIwwsfZpHlLX
xN6FfRin4eAo9wnvVacgxK1t/nsAQG1OoyNNMO5nQNgE44jmmXMAqJCijQHYOeZ0hr3EPY8hQ24a
kX5wj00D2ACDjD8tTMhErfBswVari5d2ZhN9ApJjm0/HwqfhbdPJVh0nGG/rz8J1Ie9VXOj7tKG3
nVSXT/ieE7GzfzeZDGbnN9AxSQfOWHVQ1TesPArubTKBo91HizCGOVDr9nfveoBUMU1LEiBJboUD
pytO/IYbzjwlf3rWkrCzKosRSMOaGg4r3rDqUbWqaPcuPJgSMXOzpju5IfrMweUfR1xQTQ3kDyxL
s0BNb5LEpqsR7X/DZpH5rvOCYTMDeuE35iqcJsm21EB7ly6WAcidjXiv83Vc14cIqDv6CnexcfP3
Q4Ymjm2FwvflSRlSXV3K6jAcJOYeoAhkfFDI2zEVHlZhNFC33kfFtv6IjOnNewBXoDxA0fH4GHOl
ie49Lc6kAShVNvy98UrV/FWuS9mkGHjwfAH9mqed2Fjea/IAAXYnLeMVS5OSQa+PZu6pDFGT01BK
4zTh2j57XTjz146+KL1HO/aL8+p2qozCb8hYZXRwY62SUxEiuzM7hVZjnV5Fp4c0VgTPbjkWZrD+
NUnT5p+FW+T/9hLFhvPQDriBXSL7+wCz++tQN3lwZST2ROpLJJ9X3/SYVTs/cOeHpeDleafuxFsO
IbZYaouyKryICnPUzoU1cMiGeXGPnkY6xTpPvQ2nUt9dgG1Ias/uPOSJrdUVEz/2wj6fflfsG/cV
LqVg73OLIvY0l/Dkstk96qQNjwFU4FuH5336pXvLGQQIrsyAH6lx9pLjEoaGh2iCpfUuiaxqvvS9
ElT68PNVhCac6M9WdmR1NpBOP6Vj7WmaobycAHhJ2DkREgcf0pWte61VdE+0OhB38zWeqICax2Nf
W2D0suYNOIhwtI+6Jh7JodC1r/hjs6vfi+59xTebMWfq5Yl24OHTGpYG+87vsHSOOYlfVrj9/Bw4
GgvtqiMPYxT22PGCE2N7qIKAxAlG3VqRJeMxiXiMdjDtpibpytPgas0fVRuMa1pknit4evvALn7x
gu4fdQ8TZjXvoCmPehEigZS9+JZt3JKwSwXgu1EYAFPWfW5Htqv3fShOdjrBnbfem2LysDUMjA2j
nr/L67hs+U4b2osD1fkAwAjMUF0ZsbRPZab6fS/94kfglXU6JyMsKaUq1ms1JnTnKdpqc6pHrG2E
8yTFywMCbFrQg7LsTGwAD7Whp8bHzcCeSonAmQ33QsVmimgRBcDorH3ytSin/5CqifN0JK/D4Tdk
Zrs0FG55J54g86+1I31AKgfTTl9T/uQnKyVKrnXoQMJ/0ugHOnljUqIbvL5qKqZ9Xy/hBe03UMfM
rC31dYrtW8lW/Hs0AyIkeTyuf5UgzvswyGR6a9QszEWKbfoARyXRXBxw8DAQVXd0EybLI0VR4dkU
pb8wSINMfjYIKy90XA3XIaTV5WmQVl/LmgShUNyvIdstF0ikyWW2JrqIqBa/ZSJn5AqFWh6GVf8y
qLok6gyzEJJkkY0N3VskPn7LMS/PDYHNM98SdWB6mbl7GZS4a7Ey61084iJkOSu9JY+9xjl4Hhxs
Mkc3WLm6NcpheQq1uMJDk81s25tEiZMc6PZyC66oPC+n4a/NF0ZdZvoIOXCbN6hWRf9QItbzRe6t
85UodjnvHpVdE5Wo9NPKkKgbuQ7FLplHtM8Q0dpTbyXUvXky7H9tDsEmmyr6UH2BrwD1IBkv3eiJ
ap9wE3jXSYnUEwwZolgjR26WMOS5yftu8tzNJuNmTQxzRxtL9Lp6JRm/ZVnvBZE55JpudMaXzCnL
41Y5zZXyJH2Ywwkz0ghKoyEamTrAHAh/TNo+rXVF3oVv3MAEWkuoXdO9m37gzsESWcLAFn7zPPDJ
SwNUTyC3FCNcwelmew+zL1TczplJI6GkA8NabPBt5EwCrW1leFKxg+epKCY6o6jNgT3rBTVWI4Sf
zr1oIM7OPnIgRNHFkPWn7Q6kc/DrcO0eyQgfscjget5kuT76cEW7tCGvSKSp9HEKKhcw3M4fI7Ge
C4zjRLLnMeaC4YfJ3mOtcLbu7B2roEI8U17m/CFLrk5JHamfQmPUBYTiBgCKDC6ZFnyM3PlIjGgu
QfYzJG/0HXQzTWgaK9WV5Fl3VGIcDm7YJuWXpV7kXdDzs2EbYHXxncas5WKGEJ53ywqJSbHwE4pd
WAH1B1Go+o8zjtHLkFGPcAbuSd9GGzg4hPtq/t0M5AlDwpCvgC+p5sDi3KbKLJgdABr16cDa9jKw
4X0pq1W/WBvU2VvBqvS5H1nK4HGIGKMqXEio+22gdv5kcnFoGQdp7fPw1Bq3YyCc2yb4HYFXyn61
bZfdWDHwXWvbQFJmMuYReW0kr7MtsbLRuoQX9XlswE2Ri8cf4awLe0TOhPJDDW5bnsfMjQ4eiyLu
PaO/Z8O8IJ/hmC5dmb2HwmMgtkS2cIc1S/Fv1sa69M6xANjVAZBNcgLUB8Yj4UM1BKt79DETvK/U
AJY7BDYX6BD11weaVe6UcgIYv2NnIybmTnE6eIN5dkuviA55x+GRDqXToopw23gkf9zrPbJm9rRw
bfk+Dy6/YGSF4gXKZouHGsXLb7lqaEsf7Ayc6Y0hWMWP0tr80nQ6uMW+XsprQsYiOQ4dC/1dNPWk
ltyw8Ycf7E5K7qas7vRlCfTSHgkUNXh72bnG5R4vKw4GUgLuY8bnYzhjRxh/YS6oH8AziXtOZBqJ
f9MpsvezqZuO0VBIdIMyfMIAgk6qwBEXl3zpzHm2ZfurCxq4VWjpEMrrPHgKuhYjLe+i418lqrT3
2BNje5oTT12dwDRnx8r+k7G1tbd1gOl8mftJIHv3PEBJmchwJsUlhxzpHATE1d7n1KYbyIB1xp3K
i1lmixztVv8KQx/Arl+E/rdhWw132GcGwrBJQoKLkofJv2YeN4qPWVqXO0KY5F10aPoM+Cpf4Pba
QKlu737K8lzHunpxgC3np6a5pzBnbyZe5ZG4G74ZBQwNfpylPIAih9UT/R/CVMMDEBCzpsQz8VEa
40bgEvCx1geM3VxEQD1BKSbZBggNKkHFPbAZga/WVNu1CTyRPU/t+Zl7q9afIdozbkLcNt0l5toU
n7dwyq/b6iw/I4N8vPZug3UoyT7rlSTQ611Unj+Bka2k1Fj90kWT+dVXuSJdQPYvtm8eNhs+0Sx+
sTRmjGJPvmo8GsLJOOCci4LirBvpx8ews9MDvyKABoYD/Q+gSvbN36C+/p+jiRZb+CHbHw9sAc5M
GONh5Vt5kixKMmqUij4nvIGfJieeiOloyu4eNvpKvjgci3vNlcqDnH0FqVq28KxBz/lCkvqUQPRR
+6CdcOTFmwuQwtRhYML9MJKOoF+p0P/50di/WowK226tQ0RIPgrYAWqcp69V7EVvbW2ylADhuLft
6h2cnopbzpdyv/owvKDPzfHyISY8GmIrad912mR4i1s3Vw9UiKn+FPAAKFFhq3W7zALKxyFfyQLv
2Tn5N9OwunLIy1y6QLkE4SS81w4uM0gR5ODA8IsBoBifM/x31xyh/LcDZeZTq7m3PLSmjABzjPWm
IYN0dCf3fmwqcA/MGmHHGqhwjpERJjovZTgdSFFx6syOr+mwWTcyJlBiCM1QMjhiBh557ToyFCv/
Xr73gl+6Y92wH/Mxprsmixda6RYeNLFDsJ570wkTx/pLZmY+62ECOcBNFgROeM9HgdKb//JFbGly
jXL7xETpA1unN+YtwSz5Z/YWwecJ4fVexTCdtm6yj9hc2PiaOdsOxAT65w355SJWfzoNYC1x644d
gl/us9E88Lo479YKstRqw8JaxtgAUHXou5lsxOtaMwQcXCILn27Od/Pf6vbG/ems+Ch9u+H+phKB
Czl55WY/yWl4JogUX0Bboh9Vk6U/AICjYPuVJwbLLAWAY9nOqcXg/a4ZZ85mUBODjGrLU4FCjMNf
rDhFe60d51xLj3vFIMjxH6nASux+G9DIiV1HvLPCxILrU7XxKeOPibyYmZevTmgDmVrzmPGG3zAT
ETyrM0/wudMEjdXaEFob7s1CMgbrz6QZHsiJxH/MKEiqahMGNGlOOjvMxmV1CpMjIR1oZlydxA8+
RCOC/nvZq5AVU0zVBjU/Q30WsiegSy1LzbkQE6Bng9xGutzJoMiPvRcCFmCigaImWQjUHx4TRsyW
lXeP/Txbh/MUSBMfPNl6dTraQCXnBmm5O9QQXPDDSFbtZGQn2jc9PN6zIjTkA1thAy3q/EQDleu9
kD8dp8eRkAndshUjbzwj+r+40mDrxzkZYnVg2XaiUqVA5+Odd3YxsdYBRIhd0rIst+d8mQ3/ioh0
D0HrHwvLsw/umTgcw1BFDXWqLKNu7rhWuPbm0S9PTQ8Q8tjFwjE3EKaJd9ObG4WsMH2c+PDihrNA
t/mBg7X8uSTV1GM4jHHM8izqv2mHOcrl2V1g7sOsZ05z6yiICB79boFGdxSsTcnE9gtuRZ/e4jGr
voq5ln+COIxeKZwU/uPmNXPxwFSAu5GnO40GChkBzRXZGT78GvyOg7p4Nrydr/jaLeFvWZdwZvFD
rlMajaGXXaDD+MGrxKAcHALfargNaOQWEA3JhjSaMcKwzKhZE7lF1tHdytXblzvWDxO2w5yr6aIz
h8t6shwz/oV/6wbEDat0h9oGmRcjswCcX7YbysJmXAtufERh8J18lwse9lOc4YI5SDdJLutYxqcg
VP1zR7f6yEsDemTPT2PJGeHYu5gWDGIKGnD8MVdb/y+Kh6Xb12tExLmNuKHtZDWuz3mH0yCltQGM
Qoct6iYjFKenJd9mXp2gw4YqO82aOQYID1Eiw9f+uMV5/erIvpaPzhZgbxF8aGGNz8pc/c1ZD93q
Rdea/sLf7oIDglM4MvIBWG6QP4LFarb96rqD3OPprburqq37DPGc1q1qzl67bjEfFT5jULoZPrCH
jvtFDFRpC1nZVfj/ok0TokqTxhnb3VY1SGY5cvb8cxx5gep7wDPD9y6AyJ9Zzc/PeZllI/Ggpjus
edWfxdiWj93iU0vBltv/ZIMfY7auuDmoErMylzpaKt4cJvowzaYsji9rKbYzW66VaNwwhe9rOGYJ
lRjMFeTAif8+JoQyNlR+h06diZACNQIsyH0Pu911dtzwWDo+TqvUyWI/+qq9JSg/dGva5d6MAKOI
jFbicz/u+H1ZoXthQLprUN4HER8OBnwPvv/gjUn8BK512ZvC0EmikVX4cSHnveP7T8ZXLPuSUd1T
HAMxAh5LChBpw2sSim148IjZg49VLokB3hVd/XO52oXfKKdxEkx6kZihNU9u/DDPOQigTnXYLIjq
W8NJG2eMiAVghj9eOJmjjGtXPDqDxbpCQIrOiWwHgJ+11g55yI0FHTysu9jCBy4FHHJcH/miDAch
DBijekn2tZ/giS/ccTxtDmLirhlCQENga6vsiIVDXMuV+7hPidWNjhHGLLMG+St53h7TgcclIWLu
fKwzP/o1Q9NtQ+4LhFdefIekyRmmFDECkAgEhLvdiNef9j+qN+rpsZJJ6x8k4Si9n5DYQUF461zc
RiYIdWoCi9pdTihfd7R6MZ2CzhnzU2kHeat0584/yc6I4NtAKOvXIPhBlW7a8tiPHIKEo40prsPs
3R84MjpggR/lEQnX3S7hYMGbeba2Vy8CybqbwdbdxiDHcwmFJ2TF0S6r+Dkuc+SdcysZuDFAsdxQ
JuK54eJ3WP9QMda/a3Zb4HRZZ+AwTNt763S6Ak2XkE7brvzB7sHNzzgdYDDfF+EYSIZoCXHvi1If
4z5g2q1EH4Z7Sj2amHW7HC4hNwo21H5vmu2ocXnx1Q+Ju8Tu3CQPDMHbxO8ab78iRtlbNxb6R8ZC
qniRs5BPSERbtdeTjjWcHhZfVIEPhfO3mbX2MO1IfWWpyUnGrtC51fQAHvB91qRIJbZnr7Rnbapo
D2mIIt0KV3uJtbQL/W/O2GAIm8JG/gJccB/c5rLMyy+TeAtLyhXD20iv6ecQ8dXIs44VDtwZjhCf
NtPkO0Zb7GCQvDiaj1ChsI4OKLfykLjzNtIz7UOZqtGUfwRVi6yCplghEwGUxvfUbDeIvFQkZQPW
qj2/fEc4N0vQZcaSZbjWfPnIYbxVSVmczJQ3dFDx7CNW6s1w2SfD77mDK1Ilv8Z29e2r48kMz2QU
FZhIDf8wKry7D8aaV77EyyuIJu9aTk39IuZZbrvOzWjm8huKq5LI7usl3mh3Etwp4brh9r5zvkz0
6Q/jXQsp7stPtZFguyIGF19Bn0ixI2QfPPWCzTmiydJU4j9W/XimMhZqu7ILq+eg6SQZFj9cfsIl
SR7zCjvlgRbSxSW0Sc3EEnJfOC2Nk4VgW/pBHOq1dL8b7PUIiiEtupccW7A98xWj2h1SR9FgVcI+
0Vw3MZvbQEvXB+VATKoza7j6BBVnprW9bBoN+rhs3zYm5VTMCig5K/CFsivqZzIsIgAksKpJPIQn
i23n4DDk03oELLdzjM+9yyMcCsdqjLNLv4xLfB5pWl3P5MC2b/02zcspaqA2v1W6ZGGX42Wt0yiB
6nKvio7Q4GPACl+kzTe+qiaPkldTol+ljOT9j5gffAF/4XK2NVwmrlGkMqKyykEADRfjwdWNzfaF
x97+YjygNGSwFL5QDEJ3oKTz95rjXjtujH7vnqo2lAK2Ce7RkjcrDw270zvrCHd5dgw8F68cZaFU
LwSbwkLOI1McLUdT/0o3SYERzY3KYxu39B16PPheSTRN/mPi1eE1bMLGZQ5nQXbB+a6DBzrXITAl
Qez/LOFWxB7x7bYnoeCIpgcXPMTqqcY2XX4mQRddBoEPFKbVaCRMBtps3ybrNd/ijttenYD0Z5lT
9Q/UiW1UuUSQbVZwU6H7Y1bd8h9kZee8mM5X6Tav61vtCGnZMJvuH/0g3ZTOtdb+CzmDoD5yHXWw
CNa0+e5CVagVjLbT32puMY9wFFgU/I+i81huXcei6BexCiQYp8qS5Zw9Ydm+z8wkwACGr3+L067u
vrJEAifsvXYk3U4zIUQxeQ6rId4HMaOq8kD3SbHVh2Oljm1PG4k+f3GZ01qReCztZTXrzrJUKKrG
yT3ZOD8vFaL7HVgzldF2TMvZxL4vD6Q8sMGGj4KQSAD1a84JOQ4n2UTrhB8VEqAuu35pUGj/RjIO
tw4qqGumuvY/CN7SRnproG4kQtxyhRp2ljp6Fzgvp02qESbxdLnjrUHHfmmYVW6BkHT4ORtmzQ8s
aDAM2iOLuEuUMpl8mV1SGQj6hoRSfc2LJQ7xhEGS4jwW/NMCyNI+dRQ7DToh9J2U6426TokAapqN
2H000w1nH/rR8l6ShfGvmEfrsibCDVgcAPhj7acYjaxklqxfxug5Yy1xVY0qXjMzoCfmy4d75vFC
GD8W7a6CzhS85ES5gfIafYl90UPZuNoxUAv0fXCuWUHrR414Htls0Jb/QCXgnkjdiTGoFMF6RBLJ
vANip35IZGkeF6JuflITuK9WZFnBFZBjbd0yMMl4WVgBkllX1HLce4TH5K9j5oZcS0xVVlCamW7Y
1gckOBVch+cqC8w5YfbnH+ZcLxbMfSIUuFLThLM9H+65hIlEXpKoOoRlZc+bQtn5kbS6IT/kOhdX
zxTcDBYVELxHnigL/mJEll4+gyON8GGgfujW6Vfad6dlIVN8IwwwCeyX5ZkXs0dBJvW5RfxJcgpJ
N84+rpEmAbNquQQhnuGcScq+8XedVnXKXkbmv0KM6R4FfnAjWf5TQbsRUl/ip1DGtb2/ayqNV46H
ASxyEpOhsgmhqF5UHQUAbsAf1fhv8dhQsrFAY0FkY5w6YB6ZtrUbMrccp8w857VOMbUpzDqPZdpT
lJOTkx/EgOndH8Tg3ENlWJyj3VZdel5svBqQtfz0RTGHBpZjtzq9pcpIbgmCGE6wSikfOO4XsXFJ
H68f2BMv7T3cRTRYMPK68Dq1AUu9eq60vDSs0nl2QTIi5rISPe/dnsi6m2WeqwwRjlVjdZMR/vmY
Lde8TXyJsbrXUHGxV6Ex3CElJlAVggZayUgkTv2nl7C+87m+vmTehU+T5ZqTa42cS0WKrtkWzlSz
8SWVeuOi87/Lm1KrAwqZ8L737Ppt8fJi3Cujx2cmiUH6FGFtCbJtVRPV+pksdtSAGwsJ90N+rJlp
9AMOduMycfgLs6Ryv1yajL+xnHGptvkUfAaNk20TVCMhDvU2YL1UDvJR1l7r8VeP0/JChSzXG4tZ
DeG2frcEp5LWSr36Jm5IsjFhkv3QW2S4HbolKS7hQjzElpUQN2/Apm9BN1uGLpH0SQ09JKjCPzV6
0ZuXpPA0WG9z7SOx4LlgtdqZF8aAvJn7HlPEnWdBuLlHfIgkcVOJmU3xnIXeux+W7uNEUQK2npDF
s3RrVA/O3Dy7mUFNRVocbkbyltuNjmLVb0TWzpdceeGX0iCpfmuMGT91yzHKGtOv29/Rq4jnihFX
yDN0Q69GYwbbGVwNNxPeWyTn6ouGTs//cFQ1xQ6XsvOfth2veghW6IdgCyBRRtYxIQYtEiEc4yQO
+RsScsJLzsl76xFJ5YMFCZxv4xj/JCOJsiRQNanxsc9T3g2q3oogGG3kGrLdwxug9WqmCA8NTIzl
nCOFmj704Pr6E/yGk1PnzIn56hw9jtzKmf+OwGDsnnhS7PYNrKAGJTFFfU/MCvM//NxN8cAZAQ+G
sAn0Hh3Deu23yb4LouhGU4H3INFsEFm43wb3VBVTlZ7T3En+ULgH9Y6T2nmgZB0uUbME68Q76n8I
mFYfKp/wYORJok8YPvqnDm7AUYWt+jZgoO40YonuORRJdqx7Y+b7XmJYRPycCdbMKCPBV1H15D9M
4Uc7Pgw56hR8tZJ8CRx5s7dnO+rFMF0R//Grycob/8WkKkM0bhAMDrsoh739ycnNP7lQMBGsmMfu
HctScztTOTmX1mWdguJpEexbRkE2yc4DRv1WgPwoGLvlkCzwngTBlq/R/qTYCwCzELGSQxfDYcwT
PVkDIR/whscDmRR9/YGnIUf5ZxnXPEIG5enfOBht1HXAE6h2dTeDqPHIyTlGeWAYlTUIhUhZKrIM
fleHL8sl0NZ+8DJTUor3zAKbdk2/WbIyJE0F3SDBfXmnnOYMbr72UMGq6V9fU45fSdZk9GvaPLlO
2CK+s4gte7JPWNohTBMO21MJ5XQ6lm4MSq0rl/SRDh35U9cW7MG6aXqMJWTtcYvNSZwYnbI7qXEG
fDdhmyzPWe1W8GARcxylZunE9o6DB7ZbLHajo2d9Srl0kTDzRFc9sVe1f5vjTKlZFzaZ95/ReSW4
UOOChg15Kc/MionU8SOerKZ8rTK4jmgS7Co/zE6R7EsHePEhidWc7+s2j2qIFEVc/Qq8fPa79Bdb
ceHALHwdsDEU7yHqAxaiqGfj9ALF0nlm3UdwLd5QpGEiIKOp4ejau27MRsJWaXNcc5q3im6+ugbE
8yjWgZX9WNld0G2D0fIemHvH2b6wQdv+9k468IDAFvX7I6UN9hMYjLS7RC7GFDakAdYNMr1walNr
J6MB1wISI3yY3prThunzWJMidqaqtJbTQpCR9cLz73bHcEiTbN3W28l1kRbQPVlNrr7pRib7tz1P
jz4WHdFpx85lMLtLkqy/8vwub2C3upI7SCFL1j0yk8YXxKKSZq9/0qkdio2WdV7g6khzXovQleYo
PFhW+3mwR6ho+YzXQtKjAzKq53Mzkd0Fucwp96QLNYzN8HicbemhMQjCgS0KWZZI+Eqy5fatbJIr
65D8ufIUWpBcutVbVMI0ocNp0m/2WAlmXlcAJRkNIm2Em/y2oEm2SCElzCnLS6oK4drild1XoWbf
nPKJPr8gyMHdB9B3DgnbCiyxBCRQ8HkA/95W8FlO7czbvG+pdaKNlGxBeaYap92jBTU7LGAwybBd
gGFitLSu4WFIwvxqajIXDfEv94zg8ftnZc0gOkTuhRjIExnzEwezVs2UwLuXKbTNjSwWjduhM8xS
Yn8W3Z6lTcaqafFiawSriyvtT3EgAXJVTDGeYQxa2ZOfMbZ4ZoVIRRDZsNtPVB1z+irzsbkEUW4X
W5JjMEvROZ0r1okQaWJz9NKGVXrhzheU+fDggI+eZnzAaqPdnJ1GaZsAM836OgsBz/7IjZh5YpMg
P9DM3Vs4LahHpvEn5Iucr8xgFyhuBCcxMzmxFmXJ2vNIPC88u8W5R46AM67HQYtS1g9fwzIbv2Gm
SPVu4a/A21DzMRJmOpfaD4JrzoDmj/YyRp9IEhnr+L6Wb3nsxPLEcDu/pvTLNKmFbJMHFCqkWFXz
yG46GZNbxkWsy/KEva6HN4xAn9Blvmdc97EnTYuf0J5wIBEnByMB7+YHshnrqSkcNKFu5wLgBUVy
Ow3QUFIor6zIR9V8N2C7brq67Q70XjiYXFE5J4O84SVNgeffhnied+AkLAGxzCXpFYlLeZ/q1lnw
ZeMp3hb2yOaf1Zfcs+Sdmz1/oHme6XBf0MX74uhjg+RrGgvFVJxc+mPsBcWl83RgHRriPe990wfs
NOcE9SHqAqd/S6Oq+R1tBtD4jlvCaizhxzdZMINYYfvgvEr26PV5qpaxXck+XXaCghDfJh03IA65
dXy2IS20DtZXrrM/iLl3nW9KUTe67xGLts9TMhTBTQjGcnkJozbrPltIoodaRbBqydcu3J2zUFzd
Lwx8d6Hdzh+Og99z3X39gT5EnSQ0vNraR2cVD636cquZYkPVQ+dtM5UXV+DJ/vAoJ8nYpKHCAYPl
CdSUwmtPmG0T59y21BtDSKYzc1L+i5vSmtsvZS3Th2VhRgdzpTEn9eYIaMTzeRp0fTaWUzPN8/iI
LOHmUN8FoUFus+gyv7VDyDRP0DEcYtFt3zlxcSxVgtQVCcueqYP/KcBcPOLhLACgNBHzpKVzaBoR
V+8qigZYOlY2HEEY0NxDgS7+SyNe0jA0RXJH9Hc1fes8RF43+f4cQL8ZuqNrD6U5mBJS8HZAji+3
FL3Vp/Yd0KuqwUU+ll645jDb7j3XRPBc0sKiO5EpFpA6LH7g1upbON9Th6O7kw/AjfNdRd5atqec
WJ7dICp2cxtY9ZFMzWVfuzFG09ieCywn0Fk4ncRRUHG/piMWdvLrjPvZz3jC6Yb5mSaa+51t0fTR
QFrZmyC7gNxXSz2g/fpGjTr+wLsnrxICDbP7oryUKGVOEsAgE3hX5cyOR+8cBAHwn2y1NW9C0Yt2
C4t9vLG7LJL73ioC5j1VIh5dN/S/O82JjfAnbU9lVQcAMQbn3WGiwKRo0A7HQx/7J9/x2Gu7K9oH
lQKfkklx+rdkbvGCc3X+gT5pQbzwYsmKDy+LIxBSo5bMovtpFPVzx8f+BGnbPlCmUo+5IIQwqYns
sTSj953njsIaEJjoNhLGn28SmfrBEfMtLpbJIi1rzGgAESjBzgow6dy5dk0HRrmwd1NU9FuhofKC
YkUzivTx1kFsT7kJCJpNOgozE6UVWyuRLDtXSOPvkBRl702q07eS1h8YWxfdparsnpXKQGlR1BTv
Q9B/ZC3phBtToGfoOlnf2nHsfjbAXV5TOeGKDPo8O/kTK/3Fnf+pNByPebJ4jwQA5QUJ9n6yl1x9
/ab1nOBe1y2qGx8P3nUQdOP7sfcHjFw+nEst+VYD1X9QhMz7FqPMwWmSaPrx2kr4BwsOy6GBI0Ds
oc7YjiL4Rh9roZHr+LWIOolMfLKmOnJ2Vi+ew8gd78TaaSEb4flNR9CUSIujG6fK4yfBOGGzqLDc
uSy9WG2QcXLplMzODOn3ZEyOhyoNKLawnbc5mz4VXozRA5gT99FMKVA4d24upKAmb7Pxn3FeWQcH
Zt+tQO98qms7fAgwmB+XspnN2SYMacdZpGgaEEkTviqlc8n4faAasTywN64cXRYxg02t4Zb128wx
fAGBx2/Loolw2KbNwveGNeZyclFpPLpcVqc8jcU76gfCLZA7s1MNQIH47TIUu1G6oUsL2X+jz+xe
orxBCVT6+TtqTOdce6CJy8ExEv09uEjE3ekvi6J0n5GPtcks5HB+x+eqJ/hW+WCjmKaz2jVSQsYi
ktKHyzsyE3Y8UdxjaRh2Jg2jp5RdE329yRJUYZbPwj53y5QkH4he6CkqcUKSNf4zk5q+ZW5X1LT9
F3LDae+U44RgtYqjNyuMEasl1uOy/qVoIJuZsAzekZUKg+GiCnz2CpC54ffSxg7IAfrWnApCeLYg
7Jwb1BR0o2EwDevKk9zacmqyS4DFho+6ANGtMlQcwqHeAYW67QxjbRdeNXHllXlgPwVDmuFPPlE1
tU4hOQ6TlrSETp3BIXQkwQx99xAly4nvOtorvaAGDCy2f9hsvx2UAbvWNtZlysYLNmtGlsrv87/Q
TruN1Ttcfh3f6gJ0uXgmTTAMd4M/kowCBaHDxKS39KAlFxqQro+Epnet2oa2XTdC1IiIpB4I2Qg/
rc67TT1tbkAIJM4lSmwOVRuy9Z0g4RSTLrsQHPNQTRHVEIk8l7eEnuK58VFa/MTK5vv2COxSUUHC
HFkirQ2Rgyfasq3/cg0yzMmIku5wGBwYvhg2jijBSi2DegtUlIs4DKrnogkK2JdF6ZxDRs6fYaCb
mykYsKVTE/9Qvte/hMnel6vhklc3DvgfE4e0EbZlf42qvG86nXyE4M03PQvR+zj0qwPAdOKHxwTU
6zb3IiOw1jRc6pn7U1t2+ciFNV08Ki21GUH1bIaW9J+TlhTRVLjQ5WQAQoRgnvUKLbmx3mQixh3j
PXILlqg/MaoQTCH5mItmgKHnbL4g7EFyneb4FtCErIHoASMECtwNdX30rqcEE8HQBCdUQGyK8hLH
bV7ql67s6DiJDOrQHnkrRnUZs33je2SQwuRb34jKlP/YTUX13p0T+04bAsOxMjA4QpcOhF4Tq7kb
s/oHCksvNzx+q95V9+lrEcfOHUkv+ZPL1nxXdlO4hoovZtpqxCHBXnZLmu/KakjpWxPFdhaOw4aq
vV0ri/R3ip3+mYb/U8UyPpIx3m9w2VMhsCElmaDSX+zhx4zCT+kb0+Whu01ZYsMLYEr3RSJ0mm59
T9XmRnT0/Xpo/zEijnddKEcAV9OgnjJfhJCoomxVn1cIgIJ8xY0OkOBxjDsvnhyJ4fFaVX7p3E6P
C+L7bd66TLfhnTXHGbrZQ9Ia9USrwlniG2X+EfRhNmpYUBKYumLeojxyTDkXAgJ5gP7su8VP+8Oq
VtjSWo5bYwEQamYd76zKQt4xJZgQHXJb0duLmpWGLy5OzIC3xaa1Q0vckQyZaawMFc5VkZt2608D
QRF5E+p+ny2KUrZBXEVml9oNQCw5TuY3AHTIH+Vo9dtujHC6ju+KFHDW+Cu8A7ETPJzkw4zYTCHr
RXh+ESqn02TAnLNm9znOcFPY1oszs7uR0hRXEUjng0FN+mkCoc5RH/nmaJfFEWrkqj4q+H1wizvp
Q1wzETsEDkzGVuPZ2ZJHhjImbgnpGfFj55k+g3qzzhnbx+Zo9cwIXRP4zyUm7edAeukuwvlGclcE
Fy3onPdSd+LDAuFmHUsCbH8G46K44daqfguvG28zxFgRzHeCvLYOQ//VPk6xTzBHxckxZHd175c3
7hi2W21C5v2wILByAOSJe5+eucEolMWmc1cZO/TSbFAnoolxC2Tsu6ogcRH6Tf8lE7oofJKXXOAz
J7KX+KA6/2D6wj82RI9Vz/qUGOQLToFoo8Kxe8+B1ONOmWbm60uRdK+mmF+SeK0Rct6044iUGx2w
6+1mOEN7vw/LM5az5EGzd/jMY7mGcVQBs+114eBMKccn7iZKLljsRzYNjDaIGCV7R6i7NoQGms+F
fhlhVpCLa2S7RZdgrzLF9GWV+r3he5irS8zkg2oqSRvCgsC+Xhfo6nvyUbof/NiRYaOV1BxwUYYQ
zAvkTO/mWHKv+mn6bXTOAnPgr/j1xownK6viraVs+P82Lp0vZYrxpmJEI4+UQCHIbhbhuNB4wNHb
ZpXFWBdZCazuX4gU0ztDFHEkEdTTRGF18nEIG7K7C5ud9qFbXBcLDxY4s7ExaP05tstVNKEl3Q2p
6P/x+Nr1sWJh/+rk2Vh/CWPq+6UlkDyAA/Ewojqht9ORjdE/HIuV3g/W5oyYzSV3KhIAfHP4nOOu
A9KOicd3Wr96onF0W0YeihscjWvunAJZr2S9uBpvzDRO0ddAnxegk+owbyBasp4XVLfzP53xCixB
AH2WkRMqkWFJgR0uJq9vsjnk5uUHzPPqkRheA5hjWcOHnSCFo9dkP7OT2tyqSKu9A5Aar3zAAuCM
+xHE2Dt5ddRaBuvbIfXr+kR3iEQ6H+rg3h7B8YW9S246ibnhc5oUHpA5g9bvWTD/zTg2YNxQTQzS
DHtUD/U+7m0ruiKAcfxtX1Yeadye2I+avhu5IEzDIiMU8EDjmjKvQyEjIwV50/MJWXO5DhHhN9F1
SetaHHszuf+xPG0uhewzOkDyPmwE1M545S1cMchkExwgmXS/GWrNe0Y5RPyQT+8iF44l0kwAD2wh
Q9xFZmdawxhIgC6IqTAmezu4TNYPXhgsn0huPLMJ3MV/NV0517tEEOF9P/bYRomxaxHj9puy90AI
em2Wr7Q4h04v3WFy1eQZzrhPbyWwvPqFbZY1I85Zfb9fgia2+UhdJAboDBQbFWwV9P3815WD4dSb
rIqSS2Cn2zodoymNkDfp5jO9Ah8Th1T+DOEkVaS1CNfm07EUxdmYuoUPWwr86ha7Tx0/yqRIk3yH
tiqdNKUtU+jsxNFgJTZjUpnIpwhhBWZh5JHpK2zFPH6Lq8FEnyOe+f5iRtT82Fcay6DTJtY7a0Zu
I5IMnSMSgX48pbyrecWiJzUWrI4mFhmpxrEUAKthPUF4C4mGKM5FkgUTQVfLInqil3Q7sQEgibak
hOM/yhGd+zZGdsqNJMYLRhtisj9WksL/byzBooxwF7LcVYg6yGjWT2kZ6xiRBf1x4YHIgwfTHpgv
gwbn4lme0IZEq32FrMynKBdWd9IxOCGyVbhONjRhNmY7JSKSz3X9xIXFy4JFlrlYOiVMkdFId59F
Mq3LqdIxt3S4MZh1QBhUYBhM3E3fero4DdW49AcTudUnGRuiOlsF4QU2dqBh5+SiyE9006Qr+vO4
5Hew7/LgOOtAhucJ9lqMorOm5gQy41yMHOhRIPewffLoXp/B9UCD3Fiu6vubqo+Z4CDNb2q4W2E2
PWFrQjhcG58W2uFmH+6Kfgq8U9XW0XgIrWzRu2hqzKfjDDB7NxRMk3ulexlPHb5I1PhlG7TP7Qrv
aMitJ40rDG0a51UITDRjnDH0RNrQbbF5JP3Bhu/11WQDChEXZCN3TeU5D0HqzStHq0fd1PkEqpzR
hoXzuVXSTw+2M5bVlX/S14SOavS4HAc+oadW/9Zac/CI/smML0QXdfd+YFz+KNJp4JZIqY91V0lA
dxETGdvRNPwe6jIK2lKMnO1p80qxUA+/AxygX9LrMEM5bMhD3GRY92/RKbTvBLMrcLdM3B9ra+j/
Ihd7yAm3K4rWEkXpHXNEmd+72qHwkeG057FLvzFXBN3ZYrq6Ifo8v885DsqjGcu0ONTk4v34PvE5
uwwjIskXjC6TUwHrLcUAmvE5YRJXN0DEfBKsLCdzd0uhnPmPofzw1Ca6GY7R3IY/UOQEbmoyFhkz
yp4a2oe1IXZp4jfnhsjvfx2sEeZKwiK3rltGcSNYtX3hJJ2e5klZb7y2hEIhGSL4LBzyITh3Xmzf
jXQt7qG2TXGTsmtDkzwqjnp++dw9uLpgTdwyMMCxgeGfLYbOo9sSOpu1S3Bl0CpyAtk3Y7k0bxh0
fCb/NEqIqm0nw9AyBTZ9m+NLmiSC29o70hHygGQnhXqk9B39HRPMcfU8P74MHiZyLuyxAINjN7gJ
fdjZKHBqy39ZElwd/H9gAiFMNGlALg12cCVjAauUb0ETXA06qWGEVxIpjrjNK94qWOnjqRqG6scq
J8OUltksz2w22biH4BX9uDkWVRz0dhy8wDUvnvlFaxYDbdldiAIJPmyPHu7EENBBiNQZtMdZHQ6H
tlaedQjpgZvjIhmy7zCm0H1K4brToVUj80KeGPx9HW7vz2wZY3VTehCDL2hg0+Rf26ZVvrf6sU/2
1qh1eY4BNmbQY8lmw2kx2c/Az+Fx+yz81sRPCrUBD+Bj0A6agYgdsyQoS0rCzciXCT5UgR7nlhv7
xxwR142AwpkdbW7Fb+IV6ZlZ4vpPVCVATk25fuJ+EMwraqsmJcfLS/zw4xCxwggFlYMs8wlpcWVz
bptFOcERmws0Z05KfMUdJ+8jRoLqw248UnF5evETJAZk0o4AMehsXIlERmgOorNJsix5aWdGz/sB
pNawZXwgHzJgYs1O8ze8JAZi126SbrIFJ2vfWn0msKYkS3Ft+prSq2PoWn22ntW2r4xT66vVL2OC
fWtU2YW2z91rjBr9kckazx47sXoCCwo70kWNf2UiJy52wqlhp7H5tquwxEdTLsw+bSx0rIRmmJjr
M5fUZ83SEAkNqWc2CkosvvmuHp32FYiYP/9z4oqQkE1lM8L7zqVBq0DpKf0TBaHxN10rbCTT8JnT
p76o+TaK2R4JRXL9KQLOEzFJmqYm6vbziJd/Y0NCHbelVZn5KEYrzo8mC0N57C3GYY7m2dmoUfc/
oc2S++CXarzaKHPUt2KeXKBqSNr+zHTcSq6KtFH/KE3u+1RQJfiYkeHCUznJEIlTS8mNszSH1Odj
GiLshNUblBNmsjZftW+SUZxYC/TZF2veQd+6Pk7zk+O4jfeUM2wWG9EOajmVTUf0mGzG2jvNos3D
M7fFyEA8W0GnfUI/DIXGYWkqBZj1rVAqeKlxRRJDBSMq+e7NUKtLwu3/R3gLexp+7PbZapFw7jr4
IMudm9TiD2HydD8kI6BplcF0wfdgi4dZW9iephFezKVtnOAPMQOrOt8VWbAN0D6GFxJIluBLQxTd
DSE6qB6yIdVDVWZ3QesasTfcxBZ9EV44G1Xvdi7T4LKEEWnJlFbMG/I2BfQHB35XkTrJYdBVsX3I
BUvPZwl/7VwCw6F8GOvfKUATvTFtj5DEeDCe93ZSMxro3QFoYl3q/r6FGEJFWRlK4kxn3gt/U/w8
eQJUHHd2JEDPxWQ85WHYDI8ZesFzvrDqX5lq4g73e3pttP0hNPveXQ/T8X4ZJ4grROTpjQe+Za8b
seDGt+QlBDyYcFD7CN3rMLbfsaP2+eM8CA9eFXPwrcO5yxrEcu4DuEIC43PlMwhrrAcbCfo1Z55a
bCsGfQdl5eQUrlkQbY1ya18yJj+jmUhhjExVdEQ7xnJfRnn1sVQGe2slSZI6jmayims7S9RKxgYg
1uuI78LE8WLvgadpxZ4rXsoCeeyCG6nJnf8KjSUqrSZupKap12oq/FwpMXd8Bn0HsQ1IiGTdqtA7
lYWzycYGtFldzV++rFpgvAtGFYE35eI68iVh1L2Pq3CFWBn7gnwKXkNTRR+QY/5BOXJBs5rxAdEh
738+LLwEzG29+4km6gmU8MSBx0T1gPIxeeut3j0WIY9hMc4p2RdVZsPVT2kDPCXLWyAGCJ7mqP9P
eX1xqZXwWbsW6DX3UVZU18iJi1NX5v5bE5bcgWyzsR210IM3o8YwjmQwTPMNd0Kwzzy0ySCH4mij
+8iBoYZ/6JgOZFYjBMc21y8tQeHF2AS3mY3FGZgGCjaDV4ZNCnwS6S57L3a5SSEa3GVF6t+nqN+u
oU38ENNpuEUBI1MEl0r/DFQbw466bX4xiwSARCUeud8N41VJycsftp2kw2iq4bJgUKaOJY+AOCBc
jxu+Pc3dMXca9k6tiqnd986QTWfWuSLembLqgdFSWWCD4d145rUmhZHRcqEOJkgHsQtcrYrvYjbs
ETxr4sjN4XDBE6hILnzJkEchulEGVBkCaT8F20EOHAQCJGRnwL0eQ+pJNK4+2Dav347mo5o/OqHS
emsvXdjeT1bSj1dmLfg6fAx7Ls9+hLxhk8Q4Uo+JtbIvOQngVSkGKXJbOiOyAIY+EVpK4UZHV5ly
5dqS/MP1knh3wCnWNVqf/hclGMpAB6h5DQXiBCEcEc08wA8nJqHkwPqc/FtEExXcsohoNHrugSNZ
1sIQosfQjJC7rkIoY2Y/4I+36T7XOTKapW2WVnrmNqrsgfEVADRk5qimd7WTBM9wtNik8c/n77pu
OM7mMFJfMmbNt4V4FHGDYOFVTx02W37eicTO/YSAF7sXbmRcqRof1GkOg244oLl0n+GQRazmkG8k
iP1ylR3TgpJnz5nNijLv0yiEohsjrw+4j3jNyWqG9JmaETRjCjRo59aOO5+wBo1m29ZTL49YVJ3o
KIEbnZsItAvqjtQYRida51fMEVof+4Idy97uFAkVkd8pACmh1d27w5qZEZJP/1ZZCjlfj2vkSbsF
vFkIg2iDcxNmMyeJEuJItAyTRJ4komgzgorlTUvkooOTq27TX3gdoJnrcI6/BAAzNCe9zvQOJEbJ
9knG7Ysgq/B3mTug2mQ9cd+j2m1o8APXXj+bCYO3Jemx/lB1lhjqWsi4Fz13GeGC5PLJQzMvZAjR
irh0TA6VG68rEXUHuJP9skMWS4uIRpkykNBfs+xgeTvg+tB5TCcF1+LP4Yf9qhn7hrf1nFvTDYcm
7miS4lz8djRYj7ze2FmDqQ3ZWUVEwFARRJlFeI2/4gFQLjxGCJ6B0cXsdXieRHEeNSCsrenm6NOK
HcvZBvlqGULOWnvwTufWYdXQqU80piDaqBDEYaClIBzHQY1A7HUb9QcXoROqTxnODQqMoQuZN9HP
7PvGhdTklECiNkNYgtAw2kmLm47hiMfgu/GyExs3S5w9x0fGZ2JVwTg0Jgz3k+p5hKDH+MOWFVcj
2dtU3ZOXo5NfzaOjAJPH4ceZIlEW13lNe2tT44c71lmcOKVtE6yTYHP0YVITk7vne2gKwDSxcs+I
V2Ty7Ibo6+5ZtXeEbniNN316tmz0AfanMxyLMnSiLeIR32MviyaLQK6w+065SLodpIBgHbkSvrdN
ER8/T1lJXiQWvt47Jr41enuK8Fa+ZiD7xYtNy2VBjQ6yCAcDz+cOIUpZXAe0gICQKIQvhW+1v5Ps
V7x5NdVHCsHkeQhwjexVY2MrB08zhVfh21lYwak2JZgGz9Tz3p8aGLQBokCW8/0qVaUi9f/gELPM
o3LwwstcOfHf5A05OVWlzH7n1FbXikxrRilAXvjdF7eMiRVFU4kkKEIL1LJVZckCYewTLV7TMcZ1
oB3hdEWzliaWBSgjyL6ZGRjDpFYhVoq1f6kS9Fm4KtT8zH8WPEaob9V+kcjpDimDaGeLp777YRE7
WTtKFe3tBivthnvGtkXKJr2vYbLao0c32aFKunWSsPI+rBgnz3kucgY8bmsIfwcOORTbKc6Hqxkx
+O9mZCf1nhGT0tsEo98Tmgi637yFzWelnvtWzt580yLU76DKquABejNxNeRx6J4ISDly0LYsW4Bo
oS0EQjmkJxIMuj8xNPmP1WXUwmOHlvLs4C+2Tx639csMyfIPSlGsH2oHn+xGOdVyN1DE3Ldd7t3V
iWIdEXOYwrIZG+sxmVVjXatOl98pqfH/uX1CKJhWKGQZDCiiGogFdXcw/X10eaYjZDJqLXhqRsif
VUHI62pl+Z3PQvEfcCP7F6F6/RAmMwq1HK/f0QlWiK1IJKliLKxgwLXkj2D9y1akVhT4/3N0HtuR
KlsQ/SLWInEJ0zKUkymVvCYsqbuFN4lJzNffzR29N7nd6hKVnIwTsWNgjWbnzGuOEAyzhEDtd8pc
+mzL6Ow8FQro+T6vPGxrjeGw2mwb4F7PoDStZtfiOPxpTO7llFOYzZugiExuKcxIuzCx1FvOEf/X
8tHjwKAl8oskNiVershiwuIkVuGQpHjsiAtrU+7knCRsVkkl9E0ZfEcqbZFR4Cst9sxUp/ghFdua
MG0878EzOucVQOYtr+cXKIzXIs2mqzHNdDq0k7jDXgbtp03iRxKz80PLU5VCvJ7yU4Eh9+RZGtcF
ruXk1OnOC3nR5EdM2eqZ4p/5xkJ/2XPJo71yksYXRkbzQn0vR7Q1ePumo8orAz0VCr+b32Ovfxkr
Z8S6kGVbO7HlZSJCdO9VHf7n3DfOlT+ZO7NzPxeelX3k9s8KZM2ugrqHPYHCO8w8FftZxEdWsoow
TSAT/UFg4Z2dvf+nIPL0ZPSwChjx02OCo5JG6CL4ajxgSbHQ7M4a9NtNVBcFB+vQhXPgeF8uWKV3
I6lWitVglddKSPPeHpNoi6PrK/LprIEVKRusqw0MCNQQdUfs6WXhpU8uz4fJFBjtjtBGRtnhlP6p
TdBy8zwY55wWlacyg9FgFu18xT9IaUZrUDTk++0FP3Z5yfMh+2maGPxHVmbHlqrAR0MPy7vH93LH
TVaSFHKXL27t84lXKBGHBObo+5SSXUTad//JxuwvUJVW0mUb/ckY5nexv7SXQPnqziKVRGS+q474
uIa3AZcYu91OPQZKcsFuQUUapuxfWhrkAGmQPAGuM/Pvqn54GINt35bWq4mJfOu7nnUCzW0fHd3b
b1EWe/8Gsm6H1qI0CBeCuFqiy19dN1Mftutzxbdq8YKkXp29zM0O1Iepw6JMgg3kpPcGUBSvUdlB
lM0/OlmqPSAJdLwCVeKiNbjwqMYh7WrbQfDFxXWIICcQg3E6WntoPTrMBSZZphXsYTZOtJ3Oc3Ff
KJ2+QQUqME0zO2IrGcJBeP3R9arxHp4rlN/BQwOgoggtMUBgJOXH+gLl5AT/YMb7ko0+W57J3zAx
B1deLl4J6XqWD6PjPw8kTO7zZFEeW+bWO9PfHn/iy72RI2k+7YE8TpAM2GXr6URtU/RW50FooKN9
utyILnNXWocaTwQRUwRbcnTdkQfoSl74I+14P4vCGH6JA5Ja5dpYOFN35Zj7lNWSvueuM+4g06JG
WVCgKpoX4TZ3COzIXG9TCtA+qUgBcQFwD5ajOBfAC5JXtTtpbyNKlW4FICkNSqPcizoojsCE1ZVK
MhKh5ShPCxmhsBD9idCdiXGkCbIdfeDc2/rOfZ2xhXzyqxgpYjCeGyJ6n0bOrQH/RHVHXxzlNQ62
Ggh+A6GiihLoY2MlztEFyUbxN5hC9swVyk08Ln9KkcxEAHodLkIRpxqHd2GYuMcpmfVYyMawEaJx
QKrkLsAbbkznZ4/ScJpxjfjda1W0nWnye8l1Qk/o4ir5AwdlfMxtFpGbqsUnvCcbhyiPVdT6ibvO
3XkQncTGbfqMEoDYbr6WpnxKGhewQOfdKUijuG1KijP4M3KyY8rc0tvav2dJpZ/5nXgbXtnyIMi9
ozG7+q/pmMGHHPFCJhMQfKXc0tkvMab+GI4Y0F98M7tqicWLPSvCHK5F2NOqaEOlIvsmsho3dpal
y4KXU2avXEOag2+V065YChh5GM6bkxeDMC8aDAtOjQjrYWRQkDEfC9dkI9rVy6c5UQ8yRRjz2Rda
Fza0/R4OIkeWhedCwl8/qSj4GF1Y/z0XqFsa++kvuicWiiZFAjDzOgtl6skdSQMyH4yFEbJr0/9Y
Et2aoZfaG8R5in2UBPlX27iNOmZVQgKCwCi1Q/ggmgV4r1JnP8F6k3sB1z/E720bBeoYj+X/d1Ky
GVyL3tPB1B/E/Rjf2VnVZ07j5KuIPevStvqfqTEoQEj7Sh1hX5RFYfZIX0AYgZ3bit7SMD6q+IEt
FpFQm7X5DsMWyf7CnEOz76sHMisAKPKWXUqXkButM69SRKbZzgHYU999ljn3ma+jR+FOGS5BI9ma
g/sGBzZ+Q4NhC43p7dEwivRzRF14mkRLorCEGq8AUd7TRvBImYF9LbQUh3ae0qttCP1uFfhx+1z0
klHBycO14PtuMlp9CAKIvcyCNrkvoBIPBExIAHuD3iLz1C+1Y2KIzUe1r4PI2kJ20iGSm3dN+U4w
MCe0I+LaJkW3yO43j8CA4fQZ7RsLmogouRZHhTa4s4o+ui2FD6whpjQPq2J0ryWtw9yoKU3C62V/
kwUjXjNNHZOiM3BakdK8wFmBe4NRY3oDplbHOy/g0rlxTbZtfWw7d/OcNvekGFnni9jaLejuD0bc
iDs4k91lmnx1JlOh3mXLHdITUu0Rg+evNk6egEVipo39K2zcL9NxG6yo6HWb0iKq4yWVdYsAX4S9
O3cX22p4+/AaDD1vsE9iLm5rSHhPvxXM+twyWJ/042EO+EBGWQxq24wxlzPf7YKNxgT2mBKrPGss
Ds/S7cVr37ceHHlTd/0+IvXZbyqPO/CFV5J39LvKPDG9i+M0t4r6DG74J65NJmNHbX16ix2dcrL+
Z7Vw+wnYNOzayNP7AU+HwKnctk9zXfbHKp2mdzL71dHvK7BufLASxiA70edJNct90LJVNycjubRB
bb9kls9P63dZgLLEL3hFagyPRpsb29xIXqYU2iFFAhbmXYhJznY0qYwgsVUhvRjYs4n8sdd3UCPh
sjrJt+qieifGKPrQZv8AQMx9stKVZFbKKLrYnZc8FvVQvlaLa5+niUZyYijWg6gXgqncYqhIrHf0
65Tf2AGcHXd5MjoLAW+2jzrlZK+pwDCG6EblB9tF2Mc/1HI738BdDiOX2NWB0OVfnMaAPjA8hnAK
golsvei2ftwzJ2VjSatOodl2VmXEuh9n4SlLtfGKHUM9uMrIWqbuuiWoHbXlZnQ8G5J5apHE5DnK
tlUm7BkjJu+YSDEl2ItX/0kS3R/cqZdv/aTTP/iFMVyA+Nq5xMt/50rgC+AEaTc9ncKHVNrv/Ujk
dRPM7jjuyKAXN3STHHS4axrPFvmUz6HSGsuEa0ShV7vRQzp6VIPP3Bv2NCC/Jb3qqdTwnCuGJ0hk
nOc5899U0SLgEM7IqOAgrMPK5iOiaOGFOyrmOLuPd9gV/bAtXeMQl0L8BtkI9mNlr9MUkDCpR+6L
Qwc80SBLPeNnbqENRvMe6QDZqpx6KoMp8mGPWAzMsWN7I0KzPAFXM7juzxKpryj0KYVExHw3S7oe
Gn9H/WCEpTMevl27NMPabqpbnXpByvvETHaxENw6Yp86hDqqGRbaNAHQHHgnurCDB5X17XfPi+lu
LKR8JZg17Oa4Z0vATdylBsrmaVDtkgcb1OV6GyFnf+cNFfPspqY7gbp8TAmc3LKEIsVd3tPfhh8t
GK+ELZOQmkwWb7nZX7sGOoOVJ+mfxrLxRRnDWrEVORcMfNnDEkxUW86G81bhht3VfTmEcSDosEsQ
Md+xeLSvLCujk22X0dushoe6XvpznwH0r6jG+Ym5Su/JfnCKzJ21STKODMgpAvaOT1e0yI3+jFmy
+yc7PYT8d9GL4ZtckJVLOd0AZ/9sMUlgd6dRIo3lfOdFYjpVMa/x9bl2ECWt/iFlTGqomF3xXLr8
O87V8FCB9Lt3XUJl2D8hrJsTycOizP7gAeCwTxNjxetq9T1MVM0i8Z0n6Fkb8M/xP7St/JFbQfM5
T5r+GqVF9bpo642MHXpGR0PhtumZvYNGDo8B5ON8DYxXF92mwOnpbL9mZVQ+u4UeXhWMsyP/8uVM
8Cl6cqQxPluNVg88r9POzX3+GKtlSGxz+jE9N5H3bMCqbhe7tXjDkMsNtCev/lz9n3cjftXdJj/W
5x4kSXemVHE40kRT3rcQQjfeyPVrAzi3h09WVAbncRp/5u7AiUJQzdsU8VSE6Rhz80QtfnO7ljMi
yFjhwm+95UA9DzSU+TCjzBWQvIxNsuO+aJWQ7RjbvKjo562jatzJQwlgXEjE5jxW8rPpULk3GSig
J/oko6cFzPOJbqLpVmOn3+gp9c4phsEEo/1onhJW4P9slWV3gKjrB8TXOcQ4HjzRVRE9Q+xgXFz4
a9POnLc9QjR76Nrfx06LTdDMbYCtc4kWyiXgHZ6YycCUVhfYJUxRPAWej2cx0k8TKudH4+r5hY7v
clcX1vIbr7uVhvqsf2wZYaQ3s/sMegH4RJdA9fHhpe7WTcM1S8YxHK2Fu5GDN03Fk32AgtZdtDKg
OKhZs8uF4rBppabZvVHQ4mU0vnhjFl0W2XqEI+2pfilpN4FTwTYNF20MzG4LVsQEFBdVEIHjrh5x
hLcJ62geIvQ7lxYXyzr4iGPkJcT4wCWUyYXl55Nh2ZCjSJQH21xFHoC+0vltJm7lZEOb4o4jL0DJ
rH1m+GGyubniJwmdFEV2Yq1EcBUUiirGJCQUUh9LbftpOCjRhCSfQBwxC7w6WUBK1DLJ/RBZukad
xFiCKf5E5Mo+mRxw76QRjfM86OoGbMsFUO8mv8Yi4ysJVNK3uem/Y8F1vvomeRv9xDpZwDm3ow8T
oh9V/ksxevWYtAm7l5ioyMbPS6yGegl+LLfwTka/Dle11bzGpKOxA+iyD+FIsjCg++G8IC4DOwuK
h8xlFtjGGasiPYjhHKjOvSk+XHYiyoAPznR48AGCHIlMZcuKVGyO9trWBo3IPDREkt76wRIPsD/F
OR5nY9+UWHMqqPAox10VmjPZmYSl3UeA7P6Rq8zal/08/mX8gHFQTAUN7pbc+fRyYXSm/TDeoRTX
+xE3l0R1aftn+kuJ8Uq7/jSrzliHUfc0QzR5nwbAOPgnMaXRJvG6cPvhgOTK8KT8Pn+cm8XlRKTh
w1emeBSdR5e2Lqt3eiurXR85f8F9dTR0QHjtys74Nka6gSZbp0cJWm0NMVSf3WSxz1jbOqIy8ZDy
3OQnxwjDZqSyLh6ll3y8dgqggAQeEJNYQniD6XGNEhxkGyia3inWng3jqMqeVh7ZRie0bnkjX9FM
NDBHiJ11lAFYhX8lVN6/kOFu7ysuvHSe5mEzYmse7CMlCTIMiILtcSDHt5qo2aulxwigxsL2Iws0
EZTVf1v59YdZQkude9s45k43PZZZQ18Aj96RyF575suS0BTD8mQD71D8lsS0dkqiMVmZY8LiCrip
4Iv8DKpWMEax+516+tXKJg8WfvycMpkA5z3G4ehNcw0NNhDq3gmaEFM3SPB8RlGjHwiCj09LEven
iumgImZMBYvjEde3gZTgmoaXwSJr9Pe0XSzhUHrFIQ2i8dVlALpQLl7exNrmAuPEwUbMwtzbLmKG
m2OTLMj2vIAccli5iJ5aFm93CYifT79wm6tRm2TdtOrarWm6RHAboLE7b2H/1Q0km6saavnFw0wv
QsvAy7AB+LQchVqS49BAoGb+cT60Z8321rXa8gXuHE+jTjLjoaWKjujOlLqsNrp0+AOiRFj47ryE
XyJGx31bp1ikgsmjV2QN6IQOFrT3ai0ReELNF94e9J51xszHgg2Nv3TpWXRdM9incze8sMhF0+tL
yWo1zWjH+yEROj6xXohFmNQjFRoj1p7pYicdhmk6AuPsiq3Joq2Km+Mf2xOmvS0LtlTQkUzWdLR6
YICcx0HiuTel9nEmJHgHRD655E1n/swNBECrCnXakmiZs9ImE5iP0CbZO5BwSGmQnyMKnbCBB1y8
+2Uy7nWxInys9ZzGi08rFvv6/DkPnB6lUKQlq69cZwllRwk2kTJo46cRs9cNThX+kyQ3iJuPlbGH
y8iFStp2dWxwzjDvFZXfYX8ULdvTABTVqTTESieVwfKPXAixLH/px3OrF7GcIYU2L2Cuwe21eAEA
VNTrXJtJEflXELo85YTUGD2cBJ4TCLjcgFnjjsRTA26u6IoVUdGLRY6YUE7alxRGMf0XR80hl/C9
BrlGwLYBqgf/3jyMXkf+J6vyjxEPMEM2mURvtXzTwKfrJrgsacvvJTU5akdjPbjhHFrIkpgjMCgj
L8gyYKWsnQSaijLgh+yn2Tf/5Z1BxwxRNPOSgl0QjybHb3CwylH7YZfOAvpg6brnkV+kfCAI1XCM
NILuatOQxmUWuoz2lieqcteCn2kupQjkkQI8U53GvIAxKKdUfK/sWO4Suq1/bXeUYenRMbLJWN+8
sNnuFjp+IFOEisK68ZIK0/k19cC1sEj85h7QhvNI+Y18j2nOQh5AY37pIi6ge4GzmyZlUHAHt6wB
BgUFzIN0ND5ByZon6L8aEdsqaz/E0yr8vSzZV++QFDG8UCB1GHmxPlto2X+MPn+lmRlEThygU8ML
IDDiQKfR8zfg5jOeZizvUW7NuJbV9AzNxr9wXWR4i5E93skm0IwRQCLGmEqzaK73AajTTWHZ79zK
EW90aRy4twRvaTv9znaWhpTScJH2BvYWThkcFSkGeg1IkbBZ6JMnbC203WLwSP7ZA7YZvgxgwb2f
mdP/HXDW2eVo3ky0m9f2eDVHFuIuAXzQe1cyqDd/TYMGTOTEmt+9zsUaOo0tNfJQh/clNradGDxS
kRAlabiMrRCDGhlir8mOVtcVvHn94WDRQwn002P6xYh4bXrWG9uIDjTwEPMYEuP5wD863rMTMC9Z
3MiT6friw+n76AyFkOow3wjqz6VRwX2uVyta5LwUA7PZYAbp3xnR5GASYSe2DM6l5pSgvyzrHb2x
cv/On6zpXsBz3Ba16cFlJSCIZSR5Uewj3Y3TY7+FMHlDuhdviK3+PVpo/SeOhL76dfcnaqN70E7g
QTHI+BdZiObR8IAmbrB6LUdeMA2B3vg2WcJ/SmDrguKCTVGuzWlj25RQCxYHIkgBUAwE93vpt78B
toUQeFD0NYOq+hdRf47qoJ2rCzIyzKNm2ti+cWTZyEqh9Hn/m2Sf7gZPkOjzOt5BaVW/xob7NIAT
OQn4NWFLNecD4IycbTVHFGvEY5wT2umCyAgri/qTjGVAu5tA9t9X2i0vtPWhb/o3VrAp1hXlXWAw
R2SNEzPZOsv4LJZidjZ+Cx26GOmOrThx9qj17HMwQh7w73D5ZjWIljRg+Jzdz5bQyaYf7Def1R1D
Fbte6ACPsgmiB2Oy7jOmvc1ApD0ERsVH1RX9bl6kDucpaHao7NV+4d6xHdyu+QGT2Ie4hfuwc5z3
ZCZtWqMuchcC28k8vSOqtDKCpX+Hddc7u6ve0Qq6ydoIO6NuCZVbOngpYrh8NDdD3fF+FtKlIDN1
ZV8kPvVTlSTeO46Di7vgwxdtmlJK7aJXD+JznvVfS+X3HYiJTmnLRiIx1cWOyuxgS++EGdjZeb5b
o5dFyRHnd7GPGW83fu3OYd231pV1in9x0/kCuBAdn2sC0CKH0WrZ68SZL9hYvxIxSOaBFvQ4ZvAQ
S9l3Bsdli4kzY+k6gOSgPW11b8bkbhcrHq+DiU5VJAHZi8g803WCaWpq5K6dHEGE0Z4dtZFJpT4F
lu5wVDXsZTViyr5Qiiq9rZa8G/hmgLwVYjP5OKRZnrkHuFPWk1qtI2XslftgLpx9p4F7jCuLkOMJ
k3pbew8Kay12f5HsTCqIkSyphoessROEzAkbWP2RiwDOv1HoTaKLf6XN48N9zri1DJVn32y7I8Cc
cdv6aX0X2f0rrBDnOW5tZLwMB6mm5bWL7EMj7elHmG6JauzfSdRF7rFgmSCItCFcO8BlZCGPkKXy
hw4yz6HpjR8NGnqTj1mPB5soi+95HT0kHEVHmbbyhzJHTDh5MdYXjmL+CZrdXhEI/TA3yT15cKrd
XZNbmD9X9d525uhUSAPpgEE8PSfVgFjkjMwU0hSsh8iIlONK4osyRWUwPRAOMWbayjNBuaThfRKa
73t8f4ULrkSKIbQC3K4b+Gk9+VyRPiioTiHwLrVTQZO+JsL4AYU/jGc/NQCTEj7/xc1tPpUCKviB
SEWNLT2lV92oJjdcWvqCEaWR+BjTeQ/W9nCBGGQcMzk0V5pusk/UEexnqXL4LNEy02aurxRtyDvL
1mEw/3Hq1EFxa7ngrxA3OB/LrvNrUqCeZ3knHSACZeaQX/3CdjeBbxk3Xjf4gsZvha8pO0yIr5+O
3Xt/9eBjTRLxPG91FnfWidU6lpr0c+ic6NHjrXRBsw3xavj3hEjuXFvSbJtVTjzs2Me8V5qcA29Y
EGA9t46URqVyKnC51wMJXZ59FpB/046Z0A9UvuP/BGczWZr5IpYqfk8NqsL9yJJb/PM+rUve92zP
/9So9ZNKkFsdWC8b2sp+TJ+LRZ0sd34e24+qwUpnxuWdKlXLxtnK8Ybn5r6kEmm7LD4vM9f1m5Bx
1H9l5U5Yphicmf3tYBwyq+WtpGRw568ehiGlTZvaqvWSGpvi0kwtL8DGLV/YXdHwy9d6cswaLEqS
v3Jb40Bim0lSkOPfQdyQmcv+ziHzUMpHLBKP8To2guAr7vNlUGe76q2QzEP9TBt6RLc4fVc7y5z0
zovJr5aMa1/Y1SiIH/rX1sBzWFa+R2liDZOqkcxSJht8FawwFzSE2yT02Rymd1/FYdDjYKvILi2T
PSFWVA0bfqv8G9tz09CcYgC0kYyEbAju+zSTb/lCLc40Z4+m6/HKUq17rsYoLNr8pzOK/QJWmNMf
FOfML5MQn+vq+G9nLMOFwBRsq5HzGmyOfnCCwGYFkraHOenXn6GLHz0rWV9+nu3eGX7cHWKRdi+8
Sue9OdZwVpyyLz6k53l/zElkf/B2AKxJ0nqfQe78jWR0TVOyRvth6D86e3nUXtbdFRMbwm1P7UKy
eN3Ns5oDDY9fjmx/YqzeW9aAGXm0yTyObqXvWDyund0rLyfngjkmeu/iFN3yCvlhgjuDfZ1O9cJB
45B6P1ntTCRn6uN007W02w26KfcI2tXBHUyfmN6w7pKaVzZsz16bRwRu4u6Sm1X+2rEwuA5S04yK
5qzZytb5a21zrkojJkkMV/k4+MEB2P2/KvMWQOHdvhh5wtIc+2oKOv3E18S5r43kMM2E60a7irJd
10q1aysLXng6jAYrdnZGbvPaYnXa4EmAWiMYeiezBITq0oqUO2t9fbG4DwQYR3ODEWtbRN1n0Ogj
lJOSzVVZQ/IJrnlG2k1GuFvIStF6Juf0RCVhdmH8ig8ThpQ7XX3glMLlPrwYdMB5wFsaQl3YP2wu
WaBjDrGsfQbvqtNU4EFxNaAaHoYRN2c15kezUyJU0imfNHHMfZ2uwmtW0q/VFQzDpfcYO9lRkI8k
uTt138Qj1MF2jDmkRpHh25LwEIehuddLcvNREhhJ4GWX0LKbdalgCbf+IQKe/uny7pkvkKAOtZhe
Koc8ARts94/bwnfZIFuKW94U7b1F1JP6VoR4yx++WtclS7TRIr0lo4VJ3QviVSpmiMqBmsIuT7eR
lzZ3Qa8fsWg+NQJP+Uwd5AYkzE+gq/oC5afe93PCtKjXovecpfylNRp16r002E0xAU9ZMbel8c9c
srFZnMkJMcG8JKJ6bJqWV+lQ8tc6SSyPI+PQbWBTTAxrwuTNjq8YEak7LY1n0qSrEo4HwML/vH73
xZu9IgCzgDEHB2xxNNzkaWF1hsspr3cx1vQnI+qvRQ7JmKHC3CP9mPvGV9lfE48Gxwxf3N4N8sMk
SnPPCdICxMIBtqc/1N1Oyhie0mHQlCh1C1E2GqCRy7DrkaTwUoRaIkEUpK0V6uoSz6yJoSyEmp+z
aRwZktfhpheDOuYCDNocpc2pjm2WAMiKQPh4/m/UJXcOVnXosuwMcv+b64B3WoC7HKzRdkHI5/5e
tTCUJ56LKuLlCCBG7LFEc6VFGezHsIn88cV343qXun72QrPEWSlV3ttS2f+ILbEGHbLoAxFnXHGG
cPaawd+zr3yLfXMgxMylyN8MYp5wQtUL64lgnEdWi5itd+Y6dOyMiKkV7gHF5XEQn8E8PwSGM7Ky
ALWT2xRRnBdi5/cF7QRnuYCn5Mlt5FdQyu7WGvZDAywCeZE9x4lABfbPJOjTS+LTd2AxcGyIDGSP
S84WahjobMj4dryy4Eu3UyO6j4X1J/IHdedAf9JzOsSxdyoRMnc1egizvEmPCW1S4zdoJK6bVpHY
B4JrxY7vWn2AI9ESGIKd6FDnBwJb4gVn7qSPCtArH8o0GY9wAvlk3ML4YAqlaoBk3hYX6sNK5mTL
bZXnBssp4Z2ZV+PFklP57Exx/6qVqx7qPDbDLlnGF0HXQsy+j+x256FTuOV8KTR1RbVVMhtSvPwL
KDxgnBzXyJqkNmuH6xK+WBmnQxHSYtU8qKazw6ET33lQnV2/H/9o7nAX8pWCs5ds0cTu0O5+Ez7o
4pCXjodtUymwC2m2RP2B7oyRzXUUXXHHD5dYx152KxBrnHB0UYNOnug49huuzORnUSE2SdN1gj1X
Ld8U4ZS9Qzn3VaYGDs+lx0iPn7RyeAfk3ZOU/h8xpAlaVWsfCnBl+8mbsXznVuDCvvZQTLl6hQuD
xAFlH8P6IAFUTWS0YpqViAeodftpTrCGCDWjfTv58lf3qfqeS/l3rjrvUOg23+MtSHJsmiXfZfS2
4wKZ5ylzS+PLb+qIgq4VD4A7mwSvb1F0DFFacTEthg0A37/wkYmvWrxtVnjdNqfa9MDFqd+qnqoe
fnhgI8l6r+cuX5+7Om5AF5Dbd2Ia8HCo99Z2CbKTW6UYEVWrcRzP6o4jE9QDZnyc7uYwv3eDVcNv
IqTGYUl/aPEy2Cx+z3IcMywxbcVjCjwML2jPKilGYKB9J+UTCTFDefLgm1N3KirsV1sPc94BV2DL
kjgt2zc6d0hOg+xx3HMJWKIeHyTWN9boxqCTdR7DlKJJFNcpJkdzuFtwh8O18aS7X8rok2l7uTnE
1M0NDADriESlTwP0ihcy4RJ2C4bLNyU1LQjYPMubqcfxkCcBjtae/9w0u/gXxuewDygaPUMc+CIY
Ux0X8gGrUREJu4QjiQCduaDGYlOx/pG1c2N67y/5BNgNYxsCXqBF/Bh5rYeKzXNJkgDzSzOi1lrZ
By083TlhYXLkgtuChpXx/wyD4WzCdMWogA6JqaI0T5ExJFg8KTuki4Q8zw8RPaLIduJbG9ljiqKA
Y+sTEkJcQzHZoDnkB9MQdrYvBKYYshKJeLVy/ZbNFTLkPIMQgqpgY4h01W+XlKBUAcFmE0vOUc6P
OQXGmyHBwsX3ZzdB/X/Ax+TdtxihAUUDwlQOa/TZpbGK98Hf1B5EGJVzcsdN4C1m9bXJwfgB6uEO
d1LLMmCvafIIVU7L8ZxExbJJF12sMCUhLoPJMrVjED6SvLFpPoL+SiUARUUKvhrGwPE8iZQYnITn
XrjudbHrBRXhaCoWAlWQJMfeV4TZUyjqTtEFuxYdBgsvJ+8X0xVZgah3XqPEeudTXTVwrM+b2Mju
lkgu75UDHrLuRuyCrWVuiYZVV5Gbeu/rGbt6pm50vWKBiEBnr30igsWk1KAWCx589D0BdwDQB3/J
umtA4uZNBTgV5I3k9OXpmdud32KPasyaSSkD0UmfXkD3oaoudLwMVH5G/q6funyfrZNoBAyS4pHJ
R2khxbAjeLyp7YwpMhjp5ILG/thk8pftwL8eTgJ5JcAvvUGjGO6vAidr72CwXei93/eutLg7ufhq
wT/CO02zOrT8anUlLRV/4OK+EvEz6SuQXvrJi+SJDC0dFgJGAEB4Bn4q05ZeUctlRLcZ5AqBkLmf
Hnj/qqeJ4Ot8ItFvk1Tjf2YcGzOnBhpgTyGPc80sce5xFR8RVctjlvUUsFhUIKYTHsK+IMBCcR42
aCvOLlNfZDc/mHYJ7OaDNG2oZoX5s8TGQauWjtACiKUaC/StxAqe5pHuCjlR6VLMzclvaPrCYGd8
xLQkQ9RszQgiiLcAZlTiq+qGpAnpboXKMkJjrTy3PzCEtudywUZH8Wjz6LezdWzTcYVkUMUXWJqU
hh3cXOrnLxUt7NcsMG6jbdU7B9Iw3mMDDbcYrYl6JUWKoB076Dw9faX+irSdvxpa7ag1MALYpiUw
mzVx4n/Vtnbn/ZTNS3kx4co/S6Ta+ozzAr1Ct91Jl/UIMLb1owfd87V9BINWF/upzgFpJHM5jKHr
LaSOd6wRq45UU2ldpnY9vJVWz1M+3TLLdHeW0j9ktqZmO2ucrOhDTH7NQssmYHkyx9iJZjxFSYxJ
0IXssJu4GR7LNOAXOJnu36kPmnOETodlFOmv9YtXwyDYGc/o6CZWuwQ8/aaFJxCTeJ7ybT5NMdpk
UW2j3MzxrpgF6KeItDVqTSuKi7/QnuvOxXiXOwVQPSFjtS0av+Rtm42mtcX5Qcv5PFpvHOv1P6aA
5b3hcjnt20VOz2it+tlZILxnpNyPAkXyXBjm20oh31Ph0e1j0wpesJb3JKmSEeO93XdsPM3m7JnK
PzFMQBTJJ7nHyo9gZ1GBcwVYMRdEvlVG3DyO7lzeSvmjYWsxXuhNms+AazxscX7TH/GsjAGrDlVt
M+6pR8li9F6IBXJ3L/OPuSy874aqppuzFPabDW5wA8WZRZjFDpFvkaaYacuyKiaCE1EwXiIJBPAj
YHk2Tvua8Qe/q6JuwkE7e9SK/zg7k2W5kWvL/opM44IVHIC7w8vqvUH0zW3jtuQERl5eou97fH2t
UE0ymTKm6U0kmZhJRCAAdz/n7L0209UFH/SOj+hwLBskHnNW8WA5KR3ElxjW3e3ow4ijJwaoDAJn
Mu3iecIPlI8yXc96aH/45WytW13TfmKl2vmKIrvk2bXyeI620DyA69fY/Q4QAmueQUo8UoFRixPa
m8Qb2FzIzGN/3ti4cA5xbvRduaRfILiH2wW3Ns5DXZ8i1dzl7fJcQgJzBkZGMK8I/7GW5rML6R4a
Xa6qRjECHJWnmTDmmbVSKq8hbkSyv17rOSji7CPHw7o1dV+jaovNgkfYSnd9E3gHG4Y2etisfFtU
svfi/EFF8c9UsQjAN8Ds3iUYPxhDsH9VY32NHpGa7PXYStZhBJIq6aEah+BWt0VLAw3/ZJu/Dp1K
mZWBOKcPywLboAzbWZT9R3tw09tlAGbQ0n2mc8OgqArMAYlCekipEjQGwvmpV/HyQCh1yUMz0wXu
62EXm06ead9QOuu835eYxW9C+E2fIJolwGaYWrSTDeUHyqF7Pc/mwIDaQc+Gx3+ZGMG32v/UJKmf
iVjiyAHFfs+SAwBXJtwEXuOdnjgjoBZeMNmp8r1ikuAT8roQ8dMNci2bXhxK33kRZspKLENZ/WUK
A4k9umS0uMti7Tyi2n8kKMM9tVcaReD4d35lyTv0l0wzGS2TAixSggGi4DFiSrkhNhQVBS6FjrSV
3jVbUJvzS9134nuoEFg7PvazPinFfdULzjc15Gz7UJhGbWRT5ve5SaaNi3HsAi9Smt3MHxer1nUH
WOQoxs4MOatXV+q62Q1DND6lQ+bcLUnA4+rGyQHjaXbiLMiERDn472GDXifrHG4ZHZGePVpIHFSd
dcNl1LL61jWh94VzTHdKw9naV4NIzibqOkW/w/L2MMzEB0386NOeBWYCmuTZ3Ba3espuR2+4Lxkk
QSowOPLHLM4uS9GnOzJTrnk2eMrWZlQuqGOLaHCiwI45FS//4RWgvcnpZqpA+ElZf8YxtCWnYVmn
EcuGB42AKWFBO2e1FAUM3lFcmnriL+GdTU2bvYukrXcj1UqCsmAEQuDpYIf7npA2UlJAnxgEg0w+
j7Kq5R7WosUoRJU7jro/DHdqj+cJd/fIB8b6FaSYFZf4HKNy29pTlFCGTstD3Y3lEaxyCKtvjhxg
EZw13xem8IhS1DC+aUsOx6msx4u2TPtkARjCFQL8R87me2PooToJxGqcuT4wgGTWaI4DioypnW9D
P+lfc+NKJLBF/aHCxDs5cVT+TEIkSBsko8z/OjHC6lBAfHHhjm6AeVDMe20tz4QzEY06gFTZkDAb
H/ABM/n3gAYh3dPTXrQB0uxFsj7VY/uvfGPchTz3TFYQsYqPiOnpPRwMIt0rfpKfkV6yY5+N2mLG
xLJb2GTBbEcJG81HGngGSmZ2vAnZw5zLHwPmzm0gQF5HElolzpGGm5my8eCRn9UQcavVnH0aiWcQ
XxBygI5e1s+kCmnMdyIb9620Do7MM1yaxaNLjYPbAdsKjSXCOcIqQsoDEY7RhGAYI5Tl7N2qDm7I
SI6fwOq384p8KLq01QRxjAHrDh0mvJSpQMWvBjXdLtiy6UnVMqCRTOsRqSmdW9c3ANEKVR7CkjEG
2njXLM+yayO1bRrdfh0qO8/I5cjneBNMvVWvMT7y8qPS6IdXmFloiLyyt280Weknk6SWeSJzT221
qKHuFlBytqSCOz8Fnu9H5YUBP7ig5zkgcHiPWtCKqzTy3Ns6mDvy9RD27xITL8EeF0PR0IvKh2uy
JGqBdOro40xO28VPFKKTu4V+Slu9qP1801pT8i4jJ925VDPqK32BsT9aQzUmO89uCZwFm4ZbSbF7
nJ05rh/LBgoZkOtAfyXrQOcPEY1U76mVHvMtWB5l9DiwKZVbE5iquIepLik/SQvvq9OAx3faDTKx
5LWZF920MYGd1Rgn7hPzVexLrh367QrgDUmTa+qhcBcH+NJpFxEXToPOIQa8WrIb7MAukeWF5VNr
THIeRpoqxDgzMaORcsw9ndJ5QeqKaLscgKXFJG/7lTfgvM+oBVe6WqbmPCtHZE8ThB5r38V6tIOV
GOqSvkw4fycTbfnW5GQQnj3P6r7hRHZ2WSHD5R4xbdJsm6AN5xeOjHAa6PfHxYfvtfKRw2eu95nn
BzhYexpZbS7bOyuzU7GGrDSqd+zrZXXvVkIue8YSqGxWi6BHuZ4jkDrViqZXD+AyhfAaWAGGv9jx
2HlLEt+qtTV52cTr19Eyp+yzOQMiwzZk2JfuEUeq/OZ5CeH1puV8ylZFum+QiP4uZqCZ3YRQiVH0
oHc7LkmTewjwoS7fkotRXChCU3mgEBtZ/tMJe3ggoMmuoojPvkp98GQAgnoQnyPb1kxbg13bmDzj
bfUcIiV6XVZig1YnfueY6hKcaVf5y9ykff2mDb/VFsoJTfcgYfZfa18HJ6LibHHMoy6cbpj1z5JA
Zyq+NRkK0VuZNyXLXdDjUBq45zd5LL3xVPGyt7ACXf+AIK11XjFwE1rrkQ27VxzPP5BCDq/MY2r5
EU9efDPKjkOyZIy7Bc+TnqAUdffZKIqDffUKlTahYyurostPT0VdnRtgkF5p6qUkjRY6DL6WHJrH
R4WcnOWL+HBwCB6JPWVbXCvuvMeiptogHn9OWNpLpJmRrndogKbue2YNJvyeEGM/nmxndNKbrNP9
cVA0bQmMarIrbWBs0JhbYXCqED3ZF7T20wW/KbjHph0qKHP5QmwBeUcRBdgd+ikHMV7MSjG5MRq0
RXp9fFNUjZXc2blDQGc4O8nJxQNQwR+KPAZ1lOtDRg+TqI5DYScIt0Udpgh13PASDobsCZk1qIj7
PCMGtEvmGwtVfsfMW8ZvFjrCeeUVxF/f125gpeCcwKQp4tz1bTIt/lvfowVfWVNuCPFq09e6quSm
mAL74pdVcZSx6r6FjlEago0jxYkajxGoWeAIxzEEY7iG81D0RPbSdKFlnZTxnr4cKYzjENoIgl38
K6zpuElYbAjw6ZoADT769PKrq8Le5bCSDHg6J+QCxyq0xw+jInbalKZqhKMx66ctbHhask0I2eiq
/BBBdQza2kFVlrULCn+7tstTAngFhG4a9vT7vOExn5j8QA0HCgUMwV2c5bvoZTe+EjIStrtkKpOr
0iSKiWqpp9hP9s1oe7cN3YDl4gqVPaQwrHSxwlYlITsQv0SC1VDVD9FM2gZSNrIZV6K3CHgqCvpQ
24FxMW1gxgvdubW63qOnGmr/ziZ3ge1bxM6XknoKlibEQrGPCFA71bTVpy/kT1gvyJyhTZDJ0vsQ
fa/E7GjdCCbmVJKtAyb45Ke4Lmq6WAmJ6VkSomywg/KaXi4KSIcuVGiUEuzaSEXr57SGoCHboDOv
Vd+45ueA97u/x05ckhggB7xMFvNV1Dh3Ym5tOqqlrTN58gnr3ZUBdtR108Mnu4nH3hlIzXCL6Fj5
HA4OPVKDLbLJ7sVtYtB3VVhSP1+1PkftweSwFBShmbwy/UEF0m6J+EPXFIJPfTAO09NzJVAPXjp1
FTl2CEEhzzZMV1daE/h014vMx1Uf4/EnFK3rNCkRU+64JebKwRw1oTz1cRBXbaJ9FfPskspEP8lA
Ef4dHVOV36H59OCkGOHXeL0FzX+6oYnUePWSkV1HR3Yndi5jV33vmjBiuMPEZOPiXAo3nJPT+Wbq
2Fsf7LKh8YbWqT7rfCxfMexMnJIKq33LbKfepnFeifdIi/wYczBh+C1DBdbHqpv2pQIeEDH7cdH7
NwxF904YwFlTkX9M8ib4oQljoI3fV2dA6MGJVO7xRscih4XEJ/CIrG7dBo1ph48nYcQIC1aiaGip
BZm38V9gD90ogwihhwllmYL7gCeinTZeJEE/IuPyULC5HjNgzKjRNhT4wM9FbqJrpknXL/5ZeQ7y
/7HHjNTxLOBtLGWf7dugxu2EEdB+8YsrmhvMGd1NZ4nzbcqgNF+beiYQAUMtpWTGqrJOhlpnhBI2
7jri+P4a99rc8zUZLaIj7q9S1zm618zXnJXTu1205+zfkg1XNq68b0bjHi2f2TAcgQnZI1Bb5HZh
LW2mJu786gpPvTrRIB7TPmVyP14zJ279xm26W5s0m+K2owsUfOQMGVk5HM16CnGQ/LIDVS5NT9pd
hHGFOs6seGNwyYYZ2wTP78EaY5ctB13Mczjl+kbrbrSSFRlFVnY725Rd8Mci0P8T6361anNLv3Mo
FdYjTnvgkmni4Ua1Icfu0Vxlrz2uyfEDfTCEOzZ0N3rXHecT2EVNNV6KZI6I+Zk0oiKFdWPTEAVx
DXLWHtYrXT66AIlxjDQU0RvldFjY2hKvzHnJkwEh2pXN+9ZbTbKlOq8uPBnBcIMd03kmY4ageTvp
zDFmzKsZrsvwPQPIPm+Q6hleMH744BzAC8WuW9VbcC/ozovR0mu3nQqPcZcjI3UnByq1E7jNXC4r
sDkzwqw6jK+gEBfAwwsdlhAJuctgYA4MLmc7yn8o4fPXOqgxtwzWRhfxGWfoA7YVcyTioENrwMuy
tee+Ds/uRGG/TqvAy++TWsH4oKfG4TcbawXWsnOYJzp2Cs+l1Kq1kJpJqTFO+o6kt98iDoZyatSW
vA41fTVgaO8swW/obGhhj6990VluscEt0r7DRCcavsanATqNyfo57Gp9olNxLfa6+Nq1UB6PnZd4
DbZTAVvUXwnfc+Kj9CB+HIsk1oQ/WewbK5rB6CIjrcYtrr3lhl708h62wm72/VwrekDNTOhTv5Bb
huVwXKMi9G4KwIjwHGVUJJjZrgSubAla6xXZaXD0NYL2cwWezL2UTlFPjzGm3jJZZ1CosP+ldejL
nehE1Tzm0TwyQ4F4Sx0q0cLyENQDuBl3ONIYHm5QhjkkY88wZCwpbzScH7NBMy0hkSRlK77WRAio
Td9wbF4nMGhmdDMiNhmoMV2MJ2Guw7IycqieNyUUGUM9r0c595tk5JlkDEe8eEbYOi8FBdjOuQad
hFMvvyegFW59ntID+eu6I8VxKaeLZ9mUxfUYALzv8PYAjs4SD4ZCw2RAuWZqNnKGH5g1NeJe5N3j
d6ZVUfThV4RL32KFz3AXO0RB7hw6qgFy0KRNu8fI65nqu51fZHsYT0JeaNaTUjBqt9hHdYB3pq0D
bBKMlm+rASLCQdlYiLdJmZRnlAzZdqhtfQgn9K+bvKQR1k9Yd1a6iPSVLRpym5fmltRpDtOhHNt2
i8LP3dHTHxF/MZKs4R8lff7cTX6a3mAZGkuU9ov9w0S1+EHHCHJzablG8K8Dmfxa88LIzdIALAqn
Diz8KlY5M+4u816w63obbBw92LjCOtu42jna0aQsrU2V+aKA/ZdlGeHmcDUQFDlF8G2Z2nE7gGLp
PbBz4QKhtSss51SHnn21nzJo7zEZvqjMqtQ3u42aW5TpC3CtqtyjkyDlhnlW4iJAmvsdNLkJ1UHZ
00CCCulF3I/E6begJBvKmqrtdrJGK0/71B8vnOOS8gVGH/IH9tpBYwntONtUcmYvqAdf+STCIiKd
ywmBO8kO4bokKhUxdWXN6SMp4Yu/H3oObMe28wJ58MtQVM8Yu1gjpgRU0LdpmCfYjwVEseQq4a6q
0wKKDs+/tp2eymAJ40fk6Y33CChtJAGHuF6qcRNZMIlWJS6+8QQ/M2qIYiw4/DzDCKSQ2jjqCjwt
jSW3UsU9Q9+FPbKluKmS6MHvSJxc9QOixhStd1qOyLaYhREJQ/5ou6302H162XUgn9CzOzXah2dE
TUq8mdPVL2Ucmn0shVvvQkdEPooy6T3nU2ueuj7tnkVjos8Jcob9VULguCL9ffED/eOI3D2VwwNH
9wjuTIT7DTR2PbKdR2CcGv6W1pR0cK0ujJ6tfra+FE4/XwwNpIBAER+OMXhGCG83AdzAx4Bq/bO2
Dd0i1gL1DPbcT79n6djP9xkA/NvKdHx5yBgu8brekIdbr6o9hg1FamCdBBMk0F5FZbPNBa7ftSey
+YzfmsFJWIvhecIA980gCBM7JPdR/uBXNsjkwPh2saWVzdpmT5wpQsTQz8BILXmaPb+fOANlYNih
mMmyAOyeEofDIIbRod0bc4v5pqrI8q2JiMoVGUjnHEVwRpouyaqYYCJPbHtSWs5OxTwcXB+x6owW
2f22qBOD6QG7knnHmJK9MCEfh23DMP2oc0WiA/iny+IwCTpRnqr8FDKI/R7ZzfDq2wMsDnq8M50M
fyb+3AEJa0Ixdl8JMq3H6rzUtIZKNF3sWHfxwCCSgGirGr4QaYReBk3RwgQPqGSAndbYaNmAGi/0
yVjc4dn76HO80qrPE4HJ5RqdAJOpqG9HxpTEkpHgLH3VwJZGLjjdDcIM90Pd6TsnLvMnBbkyuLem
lEhiJxgmgrIr3RmxKUTVcgYMKlNunY5Cn2CFOj7EfSVfI49kwiOaAd0+t5xk4AtkTiQ2hsQgTVld
wUpeYVcdoQlZBDOIyU4OQePF32Uk6hfpNbCMksH+yJLMnFDl1D+72O5uktj3zlUWhtneMQNxWAav
Bl27MY9/5HN7hfS6SzgQr2SpOx0wa7trcUAZ6kSOx+dZ2o1zgwS7rQ/uwDdGQObFaxMVKXXm5Mc1
7GtHuV+9obOO8BTa8RV/tLGZAlCcguxvsJR/lj5HgPvcy2k9MyRZSvNDeq2X3GZjn9BocoC5ERvB
xoLuL3AndhnBCWBTkBgtVgbM3GEYlni4pQRB3A0KgXJhShKAlWTXVgtZ0QunzqNSCRLdca4M0fbz
EF6aipSmbT+LFHD8ErnuPdobq0chy/H/NBGQwjXmBO9O4Prj3cAm8ejoZb4nMVpVD6RLZV+KIqSz
OppQAfeIq3i91NffDhwxwqkCl/qmHevMungObJPiIEJiYgD5z42pHgEnAr22EgkmcYVHTjjlNQk6
IWxARgZ6iw5kiUhWj1QMK+a4owWopZITJDc+7ymAa0tYh6z6fHizGFBGmOy6Cr8aXal4Cg8LhntF
jNxyHUR75Nre2DVrEIpK+nJ0k+boNQQhWIEOKJdmw5gfgz9tlUm/eATgwX9HyYIx2rS6i6FDwheq
VmxcprmRTMDeVDBBbenAgWR0TcqQgj+fScZNwHdACJm8Ev86uH+qTClTsmE6/JLiLc+bDrTEPESh
fUtJ2aEkzIAIM9N3Sy/FsoGPBeWe7y0Ww4GEfE0473RTOfVO3Ly2VIdcFBhHwmayiD/05dFVOm0h
xXA2gf0L40Y9XZ3k1Sdg5HwfjrLauzXl96fGzo5mljiWozYOg1L8r/nHlLhOQqEvls1Aur3eEN3O
0zj2Nf1W6BhXm8aY2YidSkqRu9jSVXnvOFZf7xqUauFaDIWXHa12stXFqbwCgV+Yot8kexEfDAlN
h4nnHwiqOyr7Eyupn+0x1rFsJpT5ZzWGMJPjNKvvgZSzoQdpNd2WnQGNvGq6sFbPGVZQ7wkzRZ5h
L1WTtUVph6qxAlqG/tCMbwwm3Q1xgjaqfbpHIdKSynJuMw7gL4KTSP64JEX8pGjcUsfRPv4gloUD
nu+FzaNom6TckKThnwve6y/4LxcI2TOSMYozGkeMVsWUriQFyAQ3v8zVOS5D/oBMA0iSZGz4YFlb
q6numPbFkG6jxa3VqxJ6PsCd8PACF0RS0thzV71O4DkXaX1s3Sq17lsqIRQlwpXTfcl6yoCWyUK+
bKZWhwoRjnGfY8CPCLRiU2QY+NNljVG86qvNmCdOc4u4N86/FBFi3q+eUkNPZCUa/LUK2m5cp7Ft
BQ+RhV+JQb/HOQG3b+mo9xL7tLYwabuO84YniZkdGjOTHtFCVbfO5MEvYuQgvxnyAAMcUoRdE+nE
aqT21kIjI6fWoYd/a4kgDT5NSQ8LLB2LMhDlrxW/qDrwWjUdORW5LepbtyX8+nWQ9MF3Se9UAk+o
rfWW6RhGvrAbly2mCOKmNWMxzOedt+gbf4ZqAXtk0bcFiTqaadBMG8RsM3o7jHHAmD7T+4qQ0zGW
5SjiQ1nAmOVSSpV4MnTanxIfBdORBW1RFxLc6xAOjhW0nJwrxpoZIY3ufba4xboKBApLjo1R4b+0
dKyo2qtcTz/ooqOqpf6cEVHQeqxSWpIEoE3Dp2v4hmvhxfQrzNS3z2kWFd46pzP0PrMWM521VJRz
Dpun55Yj9kO2DBZvVlS/gUzyDnUl+uWmlvhpkVIXDIBAaoQvnrAnGhuLSNUPKg0PLx1TLucpi2r/
bSEQJAx3jrNAaJlY/WG6aJGCQPOC5LkoyzC47y0UwgSkgMdv0+WpFwm//sZ2oC68eFMmoq0ZZki5
BNTVRffItpOgv84hOrw5dcjriSkn+sIS47+386hpvmSLCLBYOd6DsKSx8UbUw0B3LVvQb+Se9zhT
JdjHjiCUr6Xf+/EbeidgdZNsUkLD/cC9DGXgYFuqUwqjaPTeHTvExezPWHw5tcrwuQPN5j8SRUvN
xZtjvs3DBELKFf4NeRP5uRFXBwAN0+yNY+x8oBWMqdN3VbclnxswJjEOHdA3VAzzbS7n5g3fRjw9
pX42zg1cCod/8totpQHJAfejY7R+NRIoMs7AEQHJ6it8fkXe6O1C3Yz/JqQiXC+dcePPALzozTST
y3kSiSkZ2aWdqvZOv3AMBcBY7aO4T5jNNLU+CoejK65ehl9Egk/KWxdj69+RCM7BG0MKg+a0zP0v
TMCrx95zBugpxNK1w5bbb9k3hdFj80WAcrJeRuzr1nrBgHYNpQUtPzkZlWRRamsgfcMdoh+a82l2
bAbShRzPx05EY3toDi5+6QGSQ5oj1TJtWt37xh8x51FvWfInvSiJ09yCZFFdMiTc5VZojT0SCCo8
dNzOI1NWaWXhg2sB8rPjiWSPrbW0tX8JkwaHK2eYYM2kE6gLlDYIZTEWPmsrmkpXt9Vol8ihfVZm
0jMAUZYBxf0mWKT/sTBZIp2bt+AldLoW2UcKZRt7h0VMKqdCJ1u3Sz6aDZWR4343BX7iNaRshsUg
noCSoGCNa0ZO8BlWkY0xkaYBk7Int7MIJakZhm6xljOtHJ18KyGy9YyWNHUA3DUkME50JRJru8MZ
Q5c33I0unvEBXK27dhnKPSPZt9NdwunkOrC3Z/9bAV4YDgjw0mLHbDrAT0vw72kay+Il75qG4UfS
zyFCzyuklRoXgeEu4oCK4bgHmAM9Mcy+9qxg072fGic9i6SPuxbIRaWttwrCmv5S9QYEZxey75wA
rCEWrAX/m4YerdTnRdEreo04PN87U2+ny8pzUZV92rZKuG8sLAb8NAi+5YC7oPOB7PATv/PUiOUN
84IKwSQledQ/lWREPjHCnUICM/zwJzj1Pn2sa98D5o5wYp9Z3ENOxRr5ld3wt3wl3UuQOOHG87e5
I806ykKGrbhU3ZU/h0jCtR1SQjCsQNIrwjC5rfqw/MwC39AGEGgZcK/Gaqf8gY7TdQo+n1Cby+at
iafgk0meX34b2SiICEVmzvHICprmuQgil5wAOoGXQNY0CFLoT+wfjr98AxtW4dHjYIfPkBh6Eooq
Fh3Zo5K9VZM9HrLFrs5NNAbdM9qjyb1coQXNvnM6GAqbqq9nsmP6gHXEizDwPxFOlUdPjJscrmmn
WGBdi2yi/QwN85McKsrRxO8ixkxJv6uNr+9rb0iPjk7rbS0S+7vGZYi1H6MA6jhSjOobtTikktEc
Qy+28ErusE3YNpqueNmLsqAI6nk3/AnaBqFVoGRi2k7gQmy5PDYWqq+Nl8vxvQjzyexTYkpnwFyB
ISHDTehJrAHwFwRPsnjAiyCzIXCm5b1gIIZuVRRLMuPKYG9fM59SV84pJ4zV4Ei/emZY5y/HED9q
StEz+9D1WBfrQySHhjHSXN0ymiwaHEKycD/6SFUvvtULDyjTPMoFHZDFv9gV8/Cgiqa/QVOkD+Qj
WViJUgfdRTFCRpiNNtf2fwFLyRTD8uZ2VQyhzJ7GNxt7tqTPhFvVHnIe4Zj76h04LIVEUBbmiWET
9zi3/MRiITMStykpbBKLcJ6I8ik0AGOOMUscys2+5HwdKHZ9BLH0GEN46NmW49aCHMN4lbtOEQUX
+7JnIhoiifag4SN3PORqkinv/dDIL4g9y6Sj55DU9AWWBR2ne/BwP3CFZLYj/xFBbny7tHlWwlnw
B+thWPyR+LraKPt+qkVnn1jL8DRShTVfG5KOHlLbqoJXXfUWshmXps8xChxnV+MLOeW2mu88b2Y+
a8Xqdqa0amGHMI9d049zftBrKeMXsjeWl9rSnNqoBfW69Lmtj2Rhxi8tE501stxK/mAOsVQnklLN
Oe9JUVqDtzXMpBJip3A2k2NxJmAhfWBfwClFSeBa21jXhkl2kmOz3LW5XnDUjDGv6HSqoSOCfPbo
/5JzSAIuueFCgXNpK5rkyVpknB4c9C5DZHuHtLOVTjYh7ydH3Vz2+ikZqSxhpiwj1b07Ww+VP1vY
nvNrW/tmQd0OXizBOERolpHDVwFhM32e2ykNoQ3aLW0JORpcO/i+6CkDe+Li1kCyqr12Ca/IrVXv
Vcxkap/kF6ILKieYhwvehHCpf2q76QdclEM14+rEpdVNdC9LZHTFvBnqqCCaGjRyQtp7YDHmb59j
Fyria+eXw3SLXseqwh+Gw3YS7Jil8YIhQQcfFO79HvkzeXo5DuM7ar2F0BVP2ybM4GrApTiQHoMT
Q85Un3d09v1l05dO+TVuRDnsE8+qGSaJ2vX6fcJG1uMenPArFWudoyh1D4yOouhLNHisWIeZpNi5
2okCuZ7sfv7zH//7v//vx/R/ws/yocxmgqv+UfT5A1qQrv2vfwrxz3+wrF//7+OP//onZQhAUqlB
zHBqM9JW1z//+HaJSfTjn/5fbhrmHWaw6lugurreUPmM+8zOxJtyqCcwH2Ibx8dPBHtrm5nqpfGZ
4k8pM64YldLvP43+84dxNK1ukkEMFlNlmKb+8mGY5M1qZN//kgpUHxvhVeZdYLHpts6Qz/me2Bzc
yXUacaT4D68MI0BKx9aucslocMyfb4PjMQmyImt846yY7pt8JoRHodXTWoU3/Wh9iKCo9r+/prj+
pX+49y40QdcXHp1z+H6a+//ni6KeopWESuVC3MvY3vpur2CEdp7MV8xmGUBBDCOBYIV/SooH6WCD
JfZAmozd2QULRjJIzzwjL0v7oGjWJjSxmp5DAXGqV7mkRbh5OiXV8DSKPvBPYU5hc/P7L/HLT+ba
xvUYRUvjOR6CK+P++Ts43KBFhoN9mbUYUClV01fQiMO2dWxQaC6HmvfZccLj76/q/3LnhGMLx6dn
dn1QpHB/uWq5tGkkA1U+ZWQvY4Es/PxmSDE64mpeujVNYc2smXzhY+STxfI3j6n8N1d3Pe3xtDqe
do335+/cI91t2tYun4Jy7C5p7sqnsL2qhoFf/s2l1L+7lC8dF32eMlzxz5dqHddiLOCVT21HZVkg
AlnjbWp2fWqmXaNt/+X3N/bXn1M4Hg8kskNf8lyKX7+ahB9UT7gxLmSMYqOIzHXYQh9jjc60OND2
Z3qkOB7//qp/vaFcVdLG94TDIdy7/vkfFiF6HHxRRnCXMuWIvlos9T1q6WAzO7OWj//4WtfHVGlf
ChC34pdr2UQdSmx0wUVFI+wMNwGjgjsuPmeFW9v/2bLicjs91xPad4THuFVdf94/fDEPT7qidX2N
gbrSBaADfpuv5iDIRA52Oop1QkSzWMzb339JcX0E/7i0/P8L+4pfkXXU/LqeEfYSp2hygosO/QFu
ogtyOaTPQph6SxJBPC7Nt1yJN++axrRO245EiQB4RsNKq/BgjNRywXIdoM5DKW5//+n++lCzpRtW
PqW0EeAE/nxX6qgKxxaIxmUGdjivolzRj8O37Z2LlnjPOCvrt99f8deVltuhqXz5BWwgJdJ2/nzF
iDJ58SPLu/B7iTe3wMfQ0Q1Ap60MbXxoVgdPWQzvscF0u5gc5PXvP8C/ecJZKAWfg7aWUM4vHyAd
BHaVPtQX1U/OMfNaWkhVFiDGHfq/udSvW/r1obvqglhgUbVJ9rU/f9kwmQKQ8JW6REVkNhX+3h2q
bIpBpvn7IqnOFUe+FT5cdyNEgJC8LNEGNEt++P13/usiLfl1JR/G5pvb3i8Pf0dmD36CSV6s0ThQ
jCdfHKsse8fVzxG/BLA7ZPa8wasb/w+u7LGfGpvny1b+L6umWcbGyMrzLig+GIBactKbicbTzl/A
ezKNum/ySX7GtV+df/+d//o7S7YktkMWFs8FIfzne8+u5GNbaMXFSTi9imQsJ7hT0bJx43b4/vtr
/fU1UlrbRBF6DlNWqa/3/w+LC5HipeSMHFxs5Iw7uzXXIi6Se9TR3bqwp+Tvzit/2Rw02kpXs6Jh
irbFvx68P1wwR2sx+HbOZC+0RHUmvjJxD9BeLdrBcSCbnepgy+YEGcGxmkOCDMnshIJKbOHyQC96
eY1r+u3MtgqdrXXZlzdR3GB7r6oouTORNPf/0R1SCim7A5XE4Q5hpVC/LDRDO/fNEoji7CzFcgBZ
1hxKKxcbBnDZJYzsv3v1fvlFuJ5rO4qfRBCM5tn+L7++jdiIwPu0ZiJpyCAuRrzzQc0c0h8ZUgCP
93e//4Lium78YZ3/1xU5R2qAYj4vvv7ligNKiRLpUn1mdty9GM/K957nFGsV2dMxdhf33Rq9lKS/
CSFIlXfpfmFavbGpWbbScabnv/k81zfrL59Hc0rggQStqH55JrGjhKiyIDqhlCnyiNTWxv1/nJ3H
jtxIs4WfiEDSk9vyZKtbtjUjbQiNRkPvPZ/+fqm7UbEKRfQPCKNFaZBMFxnmxDn/jkkVRP8FFWU3
r4kmSTMksuRcAJWBNHpOlc8GElSOr6Nn+/o/fBDgI0fXITDCURTXl4TynApcsmNLwjwb9jB8A08w
UOLicJqJeI9AKCBikrHwKaHFOesns1fEf1lFU8thyA2qi4+/aHWJ5I6ptuu6MFGDA8NYXH+QK5QR
R3/qnlRy+ifd0NTPaBhlkrCigt990X8JlUzR40FX758clPdAdS0LuLMm1u9f2iNx1JPfeKohw873
0HQs7rsQ1r7wQH3P/eYUNLiSJ6t1RGfIa39BSXVoNg6rJq/b6nDgxep052FFTM1dmeW2z5AGaqP2
KZqy2euQI4SnVExf3bh5wdU34PSK3pdoFP+by0oNwa/O41STLLcQyb0giwVvPFWdCaZfzAjqWs5/
4QDbUwjn8y6IrPjzrNv2JdYz0CA5+UXAsz8er+T6ijsEzGwdzJQGUnYc8evta41U6MTsmVfx6cga
WSZMOnb8njfQ3quarn96PN7qQbEchw2DgASPyXAQkZMG4A+bG2lNZMPyrniO4w6CjlNSzxNVxjqk
8W6X5TMv+BtPqONIr4zni3mq4ia4suhSINPvdL7Riepik+9G22WGPKkz2r1l1tMR4sdy43CsT6jD
qCZRAL6RKQiG14bMseccyCfCE47tUDfMaZUz31sZxZJLLapmPsE+pije1KpVR7keVMM+6an7bExe
v/0QV8B/ovGqmiy4sTIYhQDY09D45aMFKMZ3VNmi7lMOsDznDbf69m+jVy16jHvSfQf4tyfEwYOh
m+Yv9hCb7buOcqv4Sl7XJD0Cu7GIv426lEUC1gv950sC0C/9VEMPEhwEVTX3Z2vAAnpUAe9jgqK+
EZ8qGGSjfVi08IqgDpoDZ3asLsJNq2Yog3DfK1V4LTxFKDjlxkTFdE5KRUagsYj9sc/7Aa3OGJz9
nmYpJfyij5BOvyag7LMP+NdwI04wZPfaDqEQJ/cen9mbO0Jk7pq6zrG1BbHrygHVgOzFQQxAyWoL
SqNpMFo7aotQ82hL9S8ZFWdj0+Th+NOwcPYppwlN5Y+DeVsZlrSljxzZudwX49R9hLi3+uy4drgx
ytqx5i7KYQiqNRUxRFuVpv2Pu1hBJZOAPM99kBpIdpMy9BpDD2mjoRITUL7zlBzCR7Teo5ew0l4g
SrfPdjSnG07myrGW30E8aYKNUUm9uNrKBk2pDvcmsg9+6Brjq1Fn8alAgdwv0FwcdgpqRSjSl5Wf
DnW9tQby+K+WWiMnZZEnsAkufue0/lgDFZbAsorVwqepVhJWJ8tLDqfScZSncKK7wwPsY3N20/Qo
QCXvMxIyHx6fr1ubKCMbncNF5swgJ3u9D9TjncQiH+cvswqnFrhQePFowPXcALrqx2PdOcsa2DbB
qwmgF6NwPdYwlr2N/Dx7vtCoCOHqZD3rTjCbpzAZw79A96Pr8OYh2Vwb9kb8KEdfPzFJG01VlEeR
3xqIIBlD+0QvIfj6HoCZqaF58ni4e8caVmjiJPwD7P46BdyIdO6oikX+aGU8qFPaYOkCzMg0pSfI
J/oDnQMwf8xJ9S4MqBLMTge7dFP/3PiQtWvEuTaw/OSjBZeYB+96rUldMkfEWPyIEjF2Awcbwl5Y
en7SqQjpdOrMFszKlI8AH2c5avKUvWupITZ8QQBDy96lhVN81sByBHvbaeNn5L0RV0BxWPsJ8+ks
jo+/+Maj4YtNYVvkzXHBLUes3N3BmIA9NGHuQ0WrLd442ZPj0200pX8baOouuxpdNf371AI33BMC
avHBKklz7xbHVMJ/QdupBolLui/ARbvNYik7ajKmfmhUN9Qg2ccjTvwkRgnkZQFLNbyvVRvKBFdA
FtXu86B39UtZGA3QIRDBkJw+nuCd008Ahc9GdtqyCPxWOzKXgt7bNvahzlx04NQoBxuh3b6ai+aU
zx1Vh/8ej3jHtllsPoRN2BZdWycvJivRyIUrqT/O7nBA4skEsmrHflIU8anStfZdq4dITlZh8vp4
5DuPiKVDu4pp5Q3h/bqea5upCGTVceKT6IaLP0IDygAd4mYf3z6OreEDG3Ti6bjB1+PoJnB9FbUS
P9Wdyevog9yrc7r1Rty5SzK5hiuF9SKrtdo5ANf62Ltp6neOUdrvI4WMxXEEjvRZCzVqjxPakehL
lFOwsYHqnReCq0s9yTY0Ui/rOzEiasHK2fS86rjJQSG+o7Sc0boLj5NphXCJzRBARfYAvwx8Bfvc
GO2Xx0t87xDxRAiL/A+Opba6lguoHbczysRHRyojx6eV5w5+5EPkqMohb2lvpZHK2IfaMp7fPLI8
uVTUqP1L9+d6c5vK0OdGCRK/svTmmI7Qgc5Azt9NU2L9mpAERIwjLGk/cTVRbbzNN8+iC66YDLqg
mufIXOP12OC7w9jpF8236Hrbl/yrj4sWQB+YiHwjCro5XQhNUTJUqdVRKNDF6nSZAC+Kthaaj8K2
RsscqlqU7N09Kuiw41cajfNwR7zVrcTZkaPigAHCJ9txPb8mA1M/C932M/g+noiGYL5Ci2lXLF18
7ihQbKzn7cNIGEQ8whtM8ZZUulyFP3wdzc47mTwxse7g+2llRM89Sf6rLaQL0hmsfRHnzL4qIHyP
aMqgNVE7lRM8N48P1Z3VBuVmk1uicKFjiK+/w7CS1AjCwPDbrnbPbQf8EgqJ4mA0ti41vMWXglay
jdnf3CEmr+NqGjg/gkzOyhzGATSakwh0P2sTKwJh2y8gWkbc6p2Lh+1DigiDtW3m9qUBX7qx13fO
skuOgIwNYS9u5uoGQ/Nc5q4WGb5Dl9cvSfd+7oYBfnagttCYPF7fm1eOqVK8pPpMmG2TnFmtr1Ab
npPE9E1tqZO/oK+DtgZ27/IFlFYKeUbY0n3weMx7eyorQqosshnmeoKLwiOThwNuHSJxtKjUyTFQ
Sve9gx7LOZRcdEBk8+TweNR7y/o7k2CCZsVKrAIlhIsq0Byd4c8i1wV0WS2KSEkYkKpVI5C1j0e7
u67wVXJfObT0zFyva57ZfaIoheEbFWaoQ3RsTxlfPcXR/EOHbdF/PNy9yREWUJQltUYNU/7+x3Xt
6XCLYafSYZKY832noUgGi7FyLOAu2IhA7l0Ocr06DopNELaOcGu1HheDGjMth4GxN+hsgG25SE6F
XejIrs3Nq1j6+UByE+bGx7P8XaC8isBkcsbBFBKH4XWK1TQbiBFCDaIGX4cZPnfAOy9VuYcyZ2pQ
7QOiTmvM3GKIOLUIKyPcbHBx62SJL9qStDGM7AH9/Dv+3wQST3gAZ3FaChgpXsFbBNoGQODeIbBh
WcCUkoGFJfJ6V4IuCMImpkl4cYAlDsBB4dGw80uRENygxqRsrM+NG8fy4PhQWwSObOOeX4+3AMuv
6jmE/Tzvun/R8ETjywzyDQ/j3llzKCZSUjRdgq61Se6cqRaiMfyurLvPaEDlT10H/VTcLsaGIb4d
ilwUWTgM0+8i5mq/kU4wYVZKbTziQeyDqNOOfW1ARh0P+obVlYbu+mgxlM7NwWnE218XeJrQTDAM
re0jkKEB+m6Vo63F3Vcg4wP6gJpzBFsfHGa96g8IqjUbW3drExmetIoMqijYuqut02FhgpGicP05
cpZ3WWU8pxVMvKTdgl2mA0TUIvgFHl+n25vMmGCNbM4o/vg6+IUtsgiHWbJZkL77JJYJnjV71FHj
tIsXs0Rjux0HGrNL5efjgW/PqXTUeNNVFbCF6qze19YZq7oGH4RKfG4Zz5XRwuAOn3Odfn080L3z
I+N6GcURpP6OYf8wiwNkX/WsYy+icRh9DSjiu9iKXhvB0j4e6d7xYRkNmckVQFZWj3YadSKetdDx
q6hRwLRZHdqjcZM8qeMIp11a1MPHNLPzb2Mvkl8kIvS3hlZ4zdJjIVVjaWTOV7eSbEClKPls+VBK
Le8D+AtRWiKOfruNIUDEF3W4KbgLa5zakNiGYsOo4CfG0iCxawJCuqSkHN9sZRiH95NwQjMxaKsz
Qkp3cZbKtnwcbOe7bSzFE81FDZGj+Pfx1t1aadwBOjQ1oIDU6p2VC2QbETrn3Euft0M5BkLNT9Qy
za8LLRjSLSo2durOtVPxLjE0lq3fRmhUfCRMHEtDA3n+DRql5GCQVd1Tneu/0aGRnyEb7A9Ay7aq
UHeuA0lKimHUKIFirMPvMkaAEOk024/cgm4shTLX3GXpoR+d+Pz2RSVDaREfkUA01tsXJcrwu/3S
p4WYelboKjOE1APgU2OAfkVByvDxgHcMKNNyAE7y2MLTtnoqXAWeqqpKsClqCMPzYHq9id6pG+sm
9CdoJk/asDHkvYNDYZ1cMEVGYs7VwSEyGWtY2nTfHWD+DsHRPhkaLQzCLg1oZ1J3w8bc2z5QD6Tf
LfxXHsbr5x2e7kXMeq37VE4BHADDgJJsQSZldH4+Xsw7BppCLeE0BUv8LbE2Jt081ZUYdH8pTfcv
dYiGg2NO5cYVv3cR4P0wST25EjagXc/HAqlV0reE06pkr7WbK18RKCgO4VCSGTFbrd1DD/m9tJpp
w1u+c1Y0aaMdPGXDdMyVsYZTP0U1EOdcBf1b7GiGtb62pfuXpoK0Nia6IxoZ9z1e0zunRSNtwCMk
Mb4Aoq5nC5GEHVVDSlhHauzchWl4MNwy+NJDUHKo6dCMN1yKewNCjSgszWUfIe+8HhCmAtq4R6LY
oWsNJMzjwdMKLfBQS8pOrtm+Pp7fDR6DagzpQeAx1GwxMWucl0ia2YzdXveh+en2ZphAdwNVxyEe
R5oTJvyB3RDrkG8MBmSZ5dA8l7LVZ+QuQ/MQtePGgt95kjUyGFSLeLBI16x22YbUMCv7SvfRo6aF
XW8iqWrSoirajG51auljuKBCn30Kstp8Bz+a2Kqa3bmwAFTI1hACOIa+BvsZweIEcd9o6POMwTmm
qu5PddMeo7oMNyZ750jjs/JcysojqDP5+x+eDlyCugl7ouYnuSOeaDWBprXvra8lsc+v2U7m504f
xPnxlt9ZYSB2lCuIBzG6+mqFO9e0B3syDb8QsAtDc+72C2IV8LkQdLkBNWBIBl/CrlOrPYTx9pNt
jFG/MXODma0cd15TkD0mJTFZvr+eOTyUCTR+BD2gNcNvcSsVwIdIW95+m0DSmKRVZbleaKv3pcxG
OPlKlbA3sKlhwB93Liu05UVKX55eUPF9vLb3zo6L8QW2gl/pmKvHBRXmEU1bal+Noub/Toph+YHR
KC8lDQgb79idoWTBX5MRPdZi7QDB5xcqjZEZviAxvof5dUJNs4PUOdQiCNUfz+uOVcL3AI8jww4d
1+B6u9w0WQa94tHMgat/cQciuR1dgEg/6QhLoD3rOsHGkHfmR7qWuIpLyJO2ruTQF5PwmjmaTweX
eNeUZkU2sYXPz4Lr9PHs7twIEnfYGukdg7VePWltjNJckARoT6kSq2PCvzHi/Kj0V8YLjd76MH1T
9NE6jTAbEFbO5qfHH3DHDtAp55A/5DZQh1jFkXOc2UUcVDRYAvFWaJLXJRgOAhzIN7RJhasIBE+6
pz3LqTduyJ2cMdaWRieg1wRCpGiut5ZO5rqtyyjDCzLtmWbBAOo5YSEJtaAPjqKY4sDYF0fpy6ip
yZ5KtnZ0lsj5ZXS2dXy8DnesggUQEZpI7ioJ5NVGpJMiiKRF+gRAQf3Fycj3VZaYHx+PcseDuRpF
v57xACtRD2V/+mSKJDho7mSgRRIGu87Jy6/UST4tcdX4fVxsgbrvbTMPi81NopaG1bse2CiAdrq0
rj+NNIYZT3MDmcMXNzTVz5R+s+/dJCAGtNXMnjZ8tjt3iV4M3BhyqLJgKH//451JOkWzoKpMniCC
aC5O0WrnJFER0gjjrff7tprmEsji6OJS2FheZ7WH3chvOvIbT3aTGSi80I+DlFCc54hu9FXfVR6S
gn1wCtGuRGx4KnjmL3VN2/GCnjV9RafHu31rukBSUl6SRQHO1NorxulJl2DO86cEt79Gt7SZ4z1L
pH6cK3N833fFVq/P7WrrBFEYS9o1wLWv0R70RoWmUBJ0cqMpPxeZiI+1mbcHAP/ZxuRuT5QOqI+7
IgFoOMerE4VubIf0Ec1tiVW3PyI1LuD25IrC61N0dJ5HWn4QswuP4uNFvTNFCSjkBSeXALRo9R4M
VtUniNsGPqRVUKaS6sqfkaQqyn2VpgAfHo92e2FldsYkWgPDbWMnr4+vTucqWijgbaG6dV4yaNGO
QdUjYIPyOHy6c993e62SyHVS3MHPx4PfTlXWCynOMl9bw4m4HrykzcMeEcX0zTgnq5f1s+T+zF6y
MK43vIdb8ycDG5AEZBQlUmjlmQGQgsUOkSC/C2pypmamnUfgK8c3T0jCPzD6uIAaT+z1hEZbg88X
TXV/Rvz9w1hB6EaF3z0OyFS+/ZyYJi+aIEtjyxaP1eLZsZ1VoJ1mH5Kh4hQtOZzUsIDTqJxulf/u
7BMxk8TPc494RFdHMhkLBRkBffDn3o5/oP2VfSgSJTsoy5JsnMf7Q0Gq51iyaO6sVhCFkErAdjVA
01lOH6AUKS5aaRRH6MW3cNCqPNvXjjKRtk7KTsjCorYGedDaK6LRCga/7rregsnSHJA5nYLPpVGb
30QTqOcwAtW2a3KSGFbIk3Kocm28aBliNFjVCqlaRHkfn6Fbo2rSxiGRNrjV9k01wWkHJA3dfIQP
YczPsM42xzp10YdxHUwAXN/Hx+Pd2jleEkJCXDRGxBO5PrN5g1adlqDABdkBtBraHB7tPkj9CDIZ
mDimMxShhvd4zDtzlM6g7ICSltxcOUY9MI8ig5/T12Hz/VsB1Px1qiMINKGDOKkt4nmPx7tzqvAK
XHp5aRWVPRnXc+zcCW6dPO79FtJov4Ac2SOlv1xsu1XP/8NQQNoBRRBm37SZjFlV1aDrOsR7s/ql
M8PA05UQXVARDP/DUJgZmcYHjEjy5npWKIL3MF8lnT8NcfvBUVT3jK+rfiHH4Wws4J1DYpN3BkJE
bsqmL/t6qBiWjUrUNrOqJ+jnlca9jDYKr3aUjM9NPUNWtZRb0fQdf4dcm0WygmwiTRvWaoKh2zaO
nYvGL8cFLMsBwpOAiyiQrvmxNCptjEMddBraqpFKJgM6Y8lyrmfBv/CzVO2Hxzt759DifPEwg+ix
yOvI3//w9Po+Q3y5KQGDw/Y7f+wQP4i8oqnhpCPKUSBE7Y0g2z8e9M7JBfVJ47TsXuOirhbebmcy
DYvR+raeT+cZMbBTDBfMxVDgT3o81L35yXUmDnVxL+1V3mBEajES6txQyECmtFji4FioReF1EWSV
EaJrG+Pduh5kGmnxlaUoWTdfPclaPxA4RmbjuxgAGPrpdJ+Rz7hURfkR2aP40koFMWh+2o17c3ei
eAO8z1yaG7gFpIXFrKAZ7E+tGX/hOI0f6DgxQSynGfSKVXN8vLB34kBS1PLy4PtSblj77QneRlV3
FcUTOrOAmiUp+ukZImf7eeygm2kbBEvCOXagmMyXiZApD/9JGyX9zie1G7b39kRxo2g3AtBDczeJ
lOtjHM2QnENLs5B5q8eQjR2WF3dI6/ksWrXcOlS3myzvLwYDz4ugcl1FHqImmY2sFr5alxYsGSnc
8Af6i/TXGUbxL64FATdiWEl6aPq02ugtvrVa1AV+17BlWZe2uOupgmZSZyiWhE+RpN7bbVJ9V8cm
/lUWCuwyrlQwNrvE+fF4u+8sMHh0XGoeUw3nemW1kqTmU0bEgkMVcjkj6Zz3Ra61Byds842TfG8o
Wj6la8tI9BJfT9BpzToyTNJTY5nq3wt7mj3IUyAhFJDwPZ6VDHeunSX4QTg0xAgOHWvrRE7IUyl5
9mc/BH98ophqQuRcmJcMgOEFKV7gAK3iXpSkmmCbqIrj4+HvzNRGzZXt5EUwSR+vZgotby4bTX03
h4C+JRjZjWiV7GCX6zdc0FvzAHgb2KtOyp7WvLVz0gpFxwVNa38woJaB4Qh6QVSbTjmSSehYNfHp
8dTujUdTqkR1QHtAAH89tYYsEKrVU+UjzmJoR60YVfscwhn9V15xkZ8arku58ZbdWU5wBtxJUA4A
gi3tekyQsOgCRmhSho3ewSWXmUX7oYMt72flNmP2xtZbhy5ovC7dwKeXV2I1WodIokCiu/Bzd6zy
81ILNz/pEgj23BV1qe5LMr4bZu7eqoLHkvVWSe7w27f447UmJ1gNmUMWOkUf7gDpf4qqYoxcl1X9
WyjuFtzh/nCOxKrIB3R9PtVJShC5Qe43td4+W0tbnbpJy2nCqvPzqLRbHAI33QawLluGJDyR2HiT
bo3rHewLd7CRNl48tGRCzb0MDe5ounOQMMlOsMA2zpNDslq8FgYMT+R/nK5CJbxZYIf+1iMToL6M
i+Ogcm1psfJNgReqOukDrL1HRdCBe27pLgibfTi5iGJHQZNkH9Q+sSGWL2V7wHfHBVj2qUUAGPq3
OII87vG1kD75nwaHGh3YLQndoGLn4HZeTzDVUWCdrDnwhAB1lPBi7yNrzr8+HmVt1lhGokyWkswh
yApj5YSIsiwiWsF1D/WudrhUM7y7+1xvLLi9e1hwi1Clsy83nUMEEOE4OtO4YdnWJ4cvwOfiDzaL
J0pfbaTaQ4tsTY7hzWpWhmgN6IijIpschf1L0omsL3ayyCg2LMCNU4LpwMJhyynW24SccmX+uCBN
jbTykoeahxpTRzK8norxS2M2Y3iiSlGMH5YxHZ1ToLhBcKogX0GHLKvS8HmsqFEcI4j+4w144I3D
zzfhbukS30xPGS0f198UhVYIyriavayqzV0Zhs3TRGV6b9J0tEcrEukgOoX3DiJd5EDT8FyhV7eV
F7jdEInyJinG4SNSWxeaVPwjJQZg7I2cl6PtMCAK8ZNv291PgUL1hoe/9pDknGVOhVNOhoWNXM3Z
mFGMyrXBi6xxaj6kuZvR2xXN8NKcIIiOYjQQG6Cz0R4JvXimZIzCxMZhWD8HfANQO/I7qsBe4pBf
fwPs/zGCJMbgoTeo/Wctc/Y1a6LspWmjLYzI7bWmCITNwvvmmb2hRViQTRTtaPZQDRY2wh11e7SI
Yk+Pr/WdPcQoEl/ghRFFrJO3bm4WIBnGwRuGan5uMtqj4f1A5yebxM6BI3DDZ7iziZLDBhfl//MZ
q010E/pcC3XpPZ3dG78MaUk00+c6vVxIR+ZW5tMgqAXITaJGvQuzzhAfH8947etiLokucAS5zxzb
NbjBqlIb7vaw9ThkCXoPiVHM2YnmRJpv0tqGP6xQ4h5d0VxHmH2LmurWjPIKUWhXqf5wiNbGxIjd
GARxOHn5aCQ+ajC9v4xI304dIjqtkkWHuFTad02R6CddjZUNP/jO8LwV1IVlFgS2OHno/rRlCBmX
mtEHAK/h9t+FbU9D3CK0AMkh0ZjRGUqucCS5DCj8aE+pZoAhzcPPj7fg9hCANqRJBHfDoOF53a4W
2WUxyXSvt9gB3aHcNkDYA3WnJUqDH4gGhoc0zHoX1i6r2+pVvz3xdPkQ0JDDA9sC8P16CeDmq6C6
WVxvGlT0goSZv0tqJ/8wqFA/1g6jPp7snfEo/8u1ZkgKJOsTD93tECWT7bVpjdhyqesD6qcNrWxt
pRACtGG94UXe4GlIcjE7icuVnVwAh66nqFZ6HgSYRU/vyMR8QIV9KYk/xEyZ3K4DHRrLOiqpZYCn
iWO85zkGmjw1Q/OBeNdyIKWF+gLCjySINiLNe6vhUpazZHMDcOX1AcygCaBmz2qgS+Er4fQFCvH6
GAwifc4rJX6zz2BQMLFo0wPbCiBi5RuNRWJ3CEOZXjgl+S7q6A0pw9k6qqE67WZBD+rjzb69X8De
yGAQy9OFiQt/vfKTwboiWBP6fYm+wW6pNKRK6Y5Xf1hlULyrB9NC/ms2hldo4REsctEwKS6Pv+HW
wGHcGB8oOvBU/MLrb8gt6sqB3gLXmtTy0rcoyqdxlKHcQMakCKE9zLBPb6zucuSo7kogEUBmSgWr
W4Uj1HL8IXJGhVzRaOmgB+hslkOPSmLWum/Fo/7/cJBPMiyh7hqHl1NiI0Exhj6Mfu4hp2J7dku7
OEEvsMWxcfvkw4HEQXXIwssy0mpmapVWyBxpColwpfUAeym7IrfSbws+9oZ1vuPWYZdBTdKPB/6A
OPB666pAR2BU7VFzM83lpKcofBZWuOwqFU7xZhyNfTJBlwrPHJrrNCOhzutGp8fH5858CSSYp4mT
TyZq5e4GmRKKanBdr+v78jSO5kdnXpJ3AYCUw+OR7tgC8iS8xZL0AoO8MlNx5pqLCbuNN7AeZycv
RLVrdAQT9sWQNfsszOklfjzk7eTg9MFdJRdMRM/8rhc4XgwI+0cFSrVJ1Z4BQJi06av1haayboNv
4s5mymweOSdZOZNFnOuxtHDM1RBxBW+p2tk+1nUrfpEfUf+2hhS9lCTPOohSrFrslrkXz4uhJH8h
EmhsmKTfh+Y6PiTKxN2i1CK5WcQqbZLkXeGOMB2jiRLTWyYVxpXShzjctr4saEZMsP8HOSzikkLm
3LlGrXyaUC2p35mjSOv/glqZTd+KZ8X6NKJmisBM0+b6DzvprRD5nFGPeCuCPs69SZur/uSqYwGL
ctwgNrRLNA3hTTQCUeLdoZ8TL99Q/onEa+QiR1Cd1aZuo5NppAMIerobtG8CbbefcGIhhuhA5W0f
szEJ0w9OUebo7EGUscU3eXsO6RLAJbJh0SGeWS9QVS6dTkd57U2V4iAnD7t4aNiK74LiB7eRfX18
Bm/tM6TG0kRSGdF5olf7UeilxrKzWnFbBWe05z8tYzddKJLkp3YG3CumYNpwQm7PPW4vLTOceP6m
Kfb6LCqKgQS2lcLsisLjIW4osYnCtHaCxpPjW6cHdgr/ik4ycC1ks66HQuwyLyIlz7ypnrWvBoIW
4aFLnXbaB7bWT+dqmAAsLw3WdGPkW7dSmmceeiCl5O3XSNbcDfOmQUfDs6AFmmhUDwVQFCVE04U6
cnpyjBhByXpA2nXBwp3ePG/6z+EmoJzJMq8jqVDR64Y02+SZQ65D1u3YR8LiCUjDjBRL5iwfC9n2
/XjQO/vqUp2gykYelr9Xi92Dm25LHZlqW5ui+jIU9A1ehFZG8GW3b390SWfzuJOepA5O7u56Z+MQ
QYhZbQdP1MI8Wi1K4rg37m5J9K1cz80d4Q0E1mNzLwEeALu5HsqGx3meyqjzKoCXSGxm9REBwPFl
CoXqF0mWIrOabgFMbxZTolFkIoM6IvD+tW9qk7MzKO61XheEMOEvcW2+2PXsVpCqVeHr45278RSh
XaIfFegS6FKJKrieYTwnydKg1eL17egeEZVNX/KxcnchvGXHmdbFw5ziOzp9ITW8a2Pj7b19nWQE
BuSSNnGDw/r79z8iwTQGI4UCUu2VOu3xkOS7Z6MYMziolyZ6T8dYtp8pQRl8AXrjB6SKaw2lkWQL
PXa76HKryelTSpB1ttWLnLolAsuO2nj5okM90fUmYgjohO8yeG6/PF5zeUCvXkIJPHTJkFIhJwZZ
o+p7U4N9s+waz5x1YK0FaprJDhK/FLFVLMvJiOpA3bih98YEYI6fQ32NYGTlToUGtBqNFdRe3ZpV
dKlyNZperUZB77okx/HJttPhrTUgwh0iQJxWk6QtRJ6rNQ3sbFLS3qzJUvXlL4t+qr21hNbr3EPs
8XhJb7OjjMXDyUHGs5JR1vU5rpI4sMy8p5WbHU56CrVVkYX7rOla8o9KMKsXPdLc/OhUlftqirIy
j1Eaa+0nBWXTINm1el12p8dfdWfRcSsBYQGBJ2W45hyDwaXrEL3OvQSpt7/AJw7fCfQjZQeGbziT
8w/bt28zGVnCTEq4svK22uaqWExbKfXc67O8bilUT2p8iNBrW74HRmp81TuEJDc8zN8dk6vzzJmi
7ZgOCo70+u6IdNRjkxKEt2R1ltu7hYsTV3sTDcMZyhRZgtCirJojX9dRL/poWUUynmqTTM/LXGtw
6HTmPJY/VXR39H1lql34W3sxQe+nt0iHQHUp3P44Rq4LER2qYKO5iypEzL4Ie5qaS71YVbcRBN3Z
O0mViw9BLQNGAvk0/GGYolJv7WKqMyC6ZXwpFFO7pEozHbXKfK2cKNlIpcuQarWG5D4N2kDYN+Cr
Kztc5XmpVnHSeoJSn59OXftU2PNWjcaU12A1DK1+4Ch40nip1wSJTeRCXbXUo4cQy2B7pAQKOI4F
giOn2rGpdwcKwH7rMCnoJnypoVNV/RBfDY5pHXHWb+mC+MgH8oVj8HVUIzd6nxgows0H0y10aqFK
H6L+l+KX7xG+nSpk2pDStDxznLDp9IY68MTPdaYfzTgNujOQe2p8riQv3xVNUdMVCPpAu8SVMagI
RFe2uUuXbLY/wnor4OMJMnf53pWo16KLidDXP4WiiuiYB5pRvUSuGsfHjKrNuI9bdIIOmVMv09fM
MCCYiTVt+A9Finx+WQq165+yOVJ0WGz1aFHj3RwVheI3bg3H0E7V4NVId0A8TPcFHsTA2U/GjDDR
YwNx4ypCEAcUgP5gMhMwmKxyJFqrCMlCynxRGc7/URBob+1j7jhj0r2rJjMJJeVQJl6WJM9bXkI7
hoLh8TfcefnoqMVccNyJa9axKNAa1oG4x+vg+50ubaVNKIiHUZzt6eFpfz0e7WbGErVMtkRW6iUx
zeqc08YO+RnlcwgwraScT6U2GlJVD1g6Sn9TnP7q6jDp1YMSNXl1oAqt1v89/oQ7EwYnzkxpl7YI
fuTvf9xsZWwy8NFzTXZjKv7S6fH4q0EKBzFWBF/+h6GAaNIshFtB5fJ6KLfI7dmKi8ZDvLYMhj2y
bHZ1iBGOa/+emqQ33lpUoIGOEB+8kOQ7tNZJorGvkyqjcdlDpa59zhtE6mi59TK16Z/RgoXeKdXM
DfN/6yNLXA7HRxp/LMtqR40E0iPEslCrbeaiP2h9pzV7SzHy1yFslX1jlcjNIzT2441LK5vZJDc4
Dysp1VsuS8uiAmxbIOsK49lGjduPqb6is9ltORc3T8HvoWycVEqvMOKvnoImiYIWGg/r0kZK/cNo
3aU5Iv+ZftDyTvdyfRk2zMLdAXl5JA89+JJ1eU8vo5aqgWJdLGP5J4CR+3lEReygOsu/uSbi18cr
eeuDA6fm1SFhyh6SoZFv0x8XAsGcBdlL27iUQkk/qr0pvhk9Hs0xSQsLQseiKNFvTsYu8DTF7tSd
CODJOiCJqx0ff8rN1ZRIfxAEMGjiNkFTdv0lbt9SiYtRXx2Xlp57PRJnzWyL8wCkxnvzUKbs8pJl
TXlyV1cTJVy07aGVvEwU50oSRFGmW58Rnra1Hxq01c2Hx+PdGD5SO5L3RzYCoW3grA5RQvFznoTS
n63EGo9tbkX/zB3aUmSZmnNkVPRtO134ZBhVvBFjaTe+BScXlQGwPORy4RhYDZ0Vi9PAb9OdI7uF
AhK7QeJjRIdZ0YPqiMBbdaDbFX4f1e5OUaWioFkHVAAzxBiRyok9qy9RlzMgE6XOnh/gw4M8LK9K
L4PwmdDMrZFAHXrzo1mNoSdGlA+zoNFeDDWxN6zNzdWQc0HuivZzqtFEM9cnJAb0ERqIIJ5ZLesp
quvay0qR7BPUIU7InMUbx+Sm6QAXCKILh1dLdkWSTboeEHfAKsYqac+hYUTVaS7KiIqwHvQZFJfL
Umvh5wkSz95v7CAN3/eg7zN8BbAh7xzUO8QXd4oc5YzYJsm2nQKfkrEV2/12E668OovwimSPZASg
vmSuro0Cd7DZTX1zbtFv8NV21nZNEzW7to5Re8db+1GQBD6KZdSfpzIgzIT14dDVMPzmVZKc1V44
B9UIUaiKouQjstzGqTXN+tAuZepB95++Q5MQaVAolF/drtJOaW2mB9Ku6qWKWmtnIrZ6AgGhXBAR
njfOr4xZbmaHgWcPiGhIE6x2QHXgECqV5pyHdnGg2yp791tFvKwa7RCkffc8OWZ1EF3fvcOXijZO
wI1NkotLwol2WCrmN2942qiFqkxRe87LGfxpHTvnqKmX/WDpW5HUrY0AaUpVQMdhIBhYc0OrtPxN
laUnXp0LtxkOaprYwWk0myk56UsZlC+OZiX69yCMigVEPQnArST0zWtuQz3Cm8Pdwovgv9eLHZvp
KDLK/l6dZtNTFJbtHjXR9tkc89pvLS660i3L5bFt/D/Ozmw5biRL06/SVveoxr60dbXZALEyGBRF
bSndwJQpCfu+4+nncypnioGgBYZTaVWVshB5wh0O9+Pn/MurQRkwCDKx7S/RCAOisbVtBsnRqdW2
jzx4tUbsaXIbhqy+ap7/SlQ1ixMvT/S6WRMgv3rAaAGxukR7BAgw8pSXQ56GulQLRfYP0oAcWGdg
b5L1VrKl0pSsLOXrUNQS6eGxlZiCxLRYyiHXGTPKJudQNGZ6oIiovkdQwwL6EI3b23N6tVEKKhIn
qQCYGBaCKpejCiZckWXLdw58nWYboFZ/sHvVPM3q9LlO1GSlvfNaOHQb6KGRmchwFC/DJWOBB1MI
zSSlnLqVhRxQip7aQQqxzpJKaw309cxgebErwECglUUTjRye/wDHugwI9U32dW2Q7vVRR1PTr4pq
uM9wpEl2YdfbFQXEzAoyl4JaULu1JZf5H3gAD/I+wTXSPNmDLiMqi4EJ+rIxDYQdSWw3fy25lv7i
Uol1azwbAJhnLrDxVjcTc9obQAPmZoMfVXI/Dols7pSxTELXwRCg8vx2HCfMsGZ/lB4cyMyPiJTo
3SGe4DB6qHLT89B9UA4HKy6NcTODUg72UetbGZfwTJm1NdDHYkOBZQjUQ3TbAGQKmNHiYOgNrOip
/QT3cqr5+7quP/etYX7U/NHyLB0OXdxbwDSnfq3ytXijhTQTYC4ABeiooCW8VMhUuEM+V5ZRKwvQ
1ZCV7zBuJIhxrXpUQn04CG2P3e0V/0pMNDnZozWx8IHIXa4IDJSj0pjt6n4MbPMQRMgX5F1pn+pY
n9DvDpINaLLVurGYwot1SF2TzQMpCAp8yO8tprgbhAN1qs+nsqnA69LD05763p5VzHvatKCVpkzh
j6L2hz+qRNJwWi6aVPeQEDefAnyPEXWI4d57VWU2jTuhG/qgV1Ve7/wstKxzUAb2Z2Ou1eBLEWdS
2rIdA1BDOD0NNbzLs3CqHouW+ShdJ8Bz+QHprDbe9FNr2R9lHHjzTSUXbfles8tZ+VwPRZ/dW1iK
JVRW/CkpvDwFX42E+ex0LEchIR8gE1jjaIHpwwCS8okCHxoenlyZJZgdq3TGaqMETV5vOlyJTk0D
qW1HXTD50pfI1bk0z4cjwvSzvI04O9+N3dj/SLB4+1nMhrnWb1tsPcjMksGLdQZG/PlZXD53h3ZJ
M0JOPZVdPT0Z5Vz80apdfTI12pmOELO7vc4WmzjnE30ZcZkXUl1w3RbrLNNQAlLHMn4oGjnYFXqc
nuY5hORQo772xlB06niLkC/m3kktfZHtzolf5bBp/fuKm+AHuR5hzZlh+zUdxzVWw3Mx+uVCBuuB
WAHrmJcIRfxl8tGSx8moMpQnWa9aB+xD7qd7PxyVp05vS/kJVRXrj6Gx1QBaW6kouzKWcnmDhGZW
bKJJLxO3ngtbe4jDwdqVMoQ3lxzZUnetmdnJQZuKKll55a/2N4GiQMmPtx1uxBXnfw4K6r9Vr52q
Qp++giEo7/pew/pd1tIt1RB1O6n5dymuy5XCjpj4l5PFjVHQMCg+QBADRbZ4MHnSmNmQ89aDXulP
Aza/56E1q5XhLTJfYXlFFQBZcB491nTLzITzyAyLMB9OiV3120wv5o01S39WZZodlNJoH4MuinZT
NEOytMp4ZfFdv1cC2M21glUuwE2Lwk484VbrzGp/0od5QowD32ivT2xjj95ssMvrwlwrRb42XiEV
JGxERbdVfKMXhYhxyudCysk7cYPHnFy1BxAyWjpCEkXvMqhSuXHHrJ3eyQGOPv3krK2nq1cbbR2R
hlKyot179Q5ICvL6sL6UU2PM/UZKTNPlYvKrnZ01FvcrQ6WtwDuNxA0xl0C1FiZjkqddewqloML6
gsaHjH3zZuqhuiQANXeK3NcP+Wh9dUZz7cb4XGZdrF+xb8Kyg0cvo5txOdNNofjt1MbtqXLq/HMV
jFK1BXkd+h80DdcEFxSI/qelzHXs9q3eF27rdLqD3Knqa644gJWPAR2m/lB1bV9t9M5I7uxalb5w
sjjFNmsFoNhpMQkzlSjwAVTVmGVYOJTTC6LSHm+trO/+1HNTTjyEbor3SIuqyU7Wp6lEY7irs705
horpde3ov7HDzshZzST8GCIKMvsViURWRkOpavlk4Je2zxDqdHvL7x9oDQzu7R38+iUCiSm4fsJR
D7rRYqOom14xJgrbp8Lqf+UVN2l/CPRnNnvsGqVc/HU73lUSxPaNVB7vLFh9FG4WlxkfzNyAOS7y
jamq/xrx+9l29uAEOyPSzlYX5J/Uco5W6pVLx1qxlDh/ATRTk6WJvqwgWpPmR3Xh6CcDSeVNmevB
0UmyH9jrgKnCSMkz2io7K6UiDZ4lxIDnebJcAODlt9we7Pe1ms57rQzXVESWpc3nL8a5hgMQ6YGB
xtrlOs/oChdTKWknPbDHu5gU3y1UBL8HM4k+Dko1fOHK/WibtfEuJEW89yPD+HT7iVzvKZxQdPkB
cqAryPRcfgXmIU5xXzdPftXN2xDbl2PQDfY2GKN55bx45eGD43gG/iKcxeO/DBUYva0HCpcbzU8o
9yDoeej0MfaqEiUMGfX9b7aEcezt8V2vcMAxgPmpj1H/J+O/DFo44eDM7HKnzFFqRF+V79PkRw86
TOnDFMXaSgHwlTHCMhO1GJTerhtINewyf4QggWS3EZ8av9fdCLQR2nJptZs740fu8H69bYikRqT4
0NvQCmR+l17vaoaWgDlBbor45fH7vEtsZdPAZPqzDMOyfISrYLyx6SCsWgGkkNQIDTBADWJZvTgL
Z3s0+t6cqlOU9OmfuKDY2Uaq2/LsxHHX7By/n769dZScfAI+IbNZCZHdy4jWKDXpNPpYSfZVcVab
WT7Qoai/oCvZocWorYnLP7OdXx5CYojcSikWYFiIJNfi5Uwyu1Ko9zcn/lJBYVzT2wy94kH6pkmx
XrrwGSH3FbE1PlZJYuiuhFSis68za/hkp2qQIK2AW92htYEWwE5Hkq2aOuULJ5vyRtaXeBwgTBDP
QsULfNuyaUiO26tFhvNnAKA+4KqvRO0msGE4HIsa/y3XRJn0kzmXkjeo3fzlzY8GED0Vb4AIXHOW
iZFt5JTB2K5OkhUMynZspbjfOF3phOdxKORtjC26/+ZFj6Qtd3gCsi4A9l0uB2G6nfmWgYHZlBaf
x4G7VaT15rcoUn3ZjWypebo9yOVGSdZgofkmwKiimr1MiRrdJFFQpekkKLmHlEb/rnZAbXZpM+9v
h1ruWSLUs8MSOlaAoZYQu9J31AadkvE0lIq2rXS98IrJkfdBHvw1U/5c2bNeGxlZHuQ54Oyi4385
lQJKMmgw4k85YpuhV0PE7zZDqLffjDJ6q9CnRQtNjA/Et8AVoNhzGa13pki3QXjv03Ee8ADIvgwQ
hDc9Un73Sd/pK4f/MpMlHK+G4Fug+Y4o+CIc6R9uqn1V74dOqh+CJg7BEMvVjiwhpy2D085oUlxV
cj3dW44/ubcf5fO99OUuIuIDmIZiRAUZS97FRmmTuQ2Aa6t9oQwh3NtYc7KHtrOd1gVnlsIcU6Ny
P5YYarpBnmu0+iSkjA4Z3KcPgpwWonJZ5olblZkNG6dRh/e2kthfKqluVNdH8fWD3DhS7uWZNNLa
hpJoexhnp9sgRtsU5F41fh+KbNpOAUqCXmiV2afbg7ycYzRshBwlOt1gdlDAIpW5fKS5kraqTZ9r
N41mcvDVTL2bpCHeapRz2s0gSSXSb1G+zyej/Bok8po2+QJe9/sLUNx67oORWC7V0C2jcoIEZOFO
o8qxy1U4vrEyy08h2OINfszzeVRt412rZv2xVppgW4En3cSmVK5kG5c3/t9fhA4mdzPB2qNScTkT
WRV2kjPb8s5sfRr91MRQrAzQ6+2qprvzS6V6rDor2MEe0Vc2DZGq/3uhsVOIIip5FbVg0aRY3odn
bMBBU4TqPrHM4GPiz/59w4VmZT1f7hXPURAP4iCmP0CW8/wkXpz7aVTMcqfP2t5MJ2fT90V2VCa1
3jixv1byudwF/w5F2sb9hK70laGQD2SrsEJd20dWp76LpJazq1bGr34w2rt59tcyxauh0RngzgUO
Eu4y+l6LS6ct9a1TU8vb130TP4xx9Asx5fY8UGrxbr8vi64tQxOh6GMhF8TOBNX1cpkoRjNR9u3U
fYWS6QfOsRgSujUftESrKQiDaJb1vD+ofS0hpjFbhzQ3a9qiUr21tQm2vI3s6e3vtOjSPn8n8iXh
0QDoiOrh4ipoBOQV+DGq+9po28e56/yNItm2i2aCspfb+EeShSUutF392S8U0w2M0D7LdpR8NHNs
poxQ9Xe1HZu7Kochi2WrcZxMrOBVK44erNYp95Xc/hFjJ3gwQoStogFh6xq25b4P7AxCs7CuRBBh
m5td9f724K6WElqulGGBqpAbCQuRy/n2I1vL7VZT97BtFKqBDXg9dbiHZ4xvAef9yi5weQn4PZXk
CYCOuAMI4PhluMKcR8jNmrafJ13mWq2oJ46oykvgmN61aZVEblyyP94e5HLvYVHxknDUQQfgX5fy
ZkkI3wT6irYveT/vQgVUTKyFvmtZ5fRB1iLpFDazevSlZq3btdz/KTHCdIBPwiYqCPKL6dUMvwYD
OwWHlEvRBuxiv9Ni7AnRnDJcs+y/ZYWc7xrTqg5Jp61pQl8/XC4Ez802+oncghbR+9LIa3BsyWF2
cIQuC6vYFoYWnhObPA1FsLWq9yIerTvh2iDyFyrScO4WGUU66kjdBCVcJK1EBWU3JBK5WcbV1XbQ
Wx5nVFa5O/SH24/3Oiy1P6pBZDEsKvhyl4uqtiJEnc1aOWS+JmEyacse3u0/9GoYd9EcrIG8Fs+U
URKOohBDJbcnq78MB62iC3QUrQ84n9WbxrG6bVL02hctj8JvhuS0h2S0zQ0zLbsZT/x4e7SLxfwc
HqU6Qb+HH0zT7DK8iR9VN6FxcEg52O+6xMJOPJKGfVXG76KslbdplHwVdMnd7biLV1fEpUYhNgqO
AqHichk3yOXIaQJdOaSVH32xsb309GQIHhFcU/ezRoJFmzlbyVFfDQqpDsAgxFZSqMugaoQOn+1k
6mGsDW0nZaaNsA7Hgd6EEP+50G2qVslWtotXHjCKLUjlcqmGd7FEkAegi80509VDCJhtj+2i78aK
Uu21GDkHk+uV5/hdc/CLwtjABVJ/3Z7o6+VMa0LRuM/DQoPcsxjzgN6sGs2WcahT6F9pZ2Seag3x
3g6N2J3l8G32hCgDwuFhNaPeoYni6lIXZYpULRmqxDzE9mh7ZmHbDyGgkdydK0QvvbcPDikcKhXY
HQnVl8sHiopRLs19Zx4S1vABa+b6QR0ERHLQh88ZL87+drwFx+H36CATQuegsQ1KcbFsq2IeSdYi
6zBTJXerWJvvy2HIPqiFX7tqrWj7OjTzvZrqmMmBjNxPHIJuzN1132ftfB/7av/UxLi7cyMqHrUy
zx5bC1YKnbTQ44aaRV4tkxsNfjBkb8spxaOhh4QKA/8PGGTJpabg3GuFH5sHSxmyR6PLDE9TEAWu
aiQ5b0/U9bbCtk0zVpc5s6DnqZcPZu59JW+sHqvvwo4PjgoHRwH28jg0JlAHKL9ekUb2LqqQirwd
eZFdPg8S2pwAj4ItZ2lcRjYbTsnQLqwDxi3GH7PDF3ArrUKzJleUj7djvfJu6S9jiVl4kaSXfZji
HN5aBytQcP22oMVPVmfembAWvFrvrZWjaSGlwfITVHjBQkHrB+LjUnszmsvO9OnyHziauiep7B9z
pUs2ahO2H4faCX9UTnxSu9I49giWuJg200ASxZM2kaqV5OtqokGWg/gmgee0NK+k/awe62sZivJh
tCTTi+veuIMZeg6dRvtwe5qvI8HxJGNGX4E+DbvL5TQDdYP/TO5+nBykG6R4lrZDaanHKFHNlXW7
fKKa0KoAssLkiqbYckPp7HYuqtxRjqpZZae8Db9LdvkjSsfsScnkaeVoWA6MaJy4z7xHZMy4f10O
rOssX8ojTT+aQpmibpz43skxiJTmWtndnsPl0Ucoaqv0kAXqjAbUYqn29VT31sjCiORmcsupNcWa
mL2s9ZVtOGl/1pluve02wAFATKrluqiX05tf7M7GFNPG1RvjGKL/v1PpNm7wMc29yKyjbTtTbbs9
xuVJK+LRWhMKnmzPiBZeTmeTYjGQU5s6BnZTbTqEZzx5BKy4kTpT9jTTlB56CUl8ecycGU5gz/t6
+xu8snwIr9BSJD+GYrlIkYusNDrHHowjLm7SLu9rddu3inqUnbLyqsCqVs4j8fte1CKeZ5jhIqsi
1uuVOobs51bXjwbxwmp8n8kNCit+jRXY7WG9sk4ptgDIB4UADHqpEaDnpWom1HiOxVh8kuuhv0f0
bvrZR5a9VmB/bQZfhlrMoInGb9kmkXmMNTs41cAwn3ToCB69en8X8rp8fvvQuGcwOLYw7pKLV5Dq
EuS+eoC2UlGzStsie7A4qTaCe/HGbUwsT4roINPARxJtcSbG8pD7NsCJo+33Sez6ZmB7AT0jy+3N
PF9JdV97ZJzzqIxTrSIzEp+/OJqyoNG1VA4RXcKNYh+kmnTuVEoFCSDYN4fC/frZyZgNWtxhLkNN
k9YZcR1aRyXKfqSpNj3I8Vy5pV+Ob55B+gIip+DdElelxaC6frCbwuqsIx2E8B2sfA2blEGIGiJb
cntdXO+XhKIIJU5c8FDLAmPSwUrzA806amp3Z6bCndkeWoBwNqA4CxUALTTnT7djXj8zhxY1YBuu
UwrV1cX+NXWzrtb27B/boFZBguYofpZ6fAQkuqa89nzVudw5aGWKTj1tTNo6y8u13o9oX6WKdIzN
PnAbUAI/8Fvq7+tu+Jyi+XaUUlPbQVzWNllZCcpaXe0N5GY3kx+qd/0wtod8TPSDGjfaUZmTx2qc
wVxWaYCkva15dBDrPwzsAT0DfuPOTFGUkyQz2JpGbP5I4sE8I0eVbEtdH86SPljHfMzGQ182zsao
sbMeYmvNx+56u3Sg2dPLIjnkfr/sZWV+P44N6dAdiYO5mfI6eLT0RFup8C2rjuzKhAHRIyR9aL0s
q+SaEqTGpI8BtoxOtrfStPGaOe2fImma3CHO+oeyolFhoWf2VOlR7JGPD6E3myq4ejhOHU1lFfv6
N68uwAegfCg1iANZu3xNCzNrSMs76QgGdbxLQ6QFpzg3qJN1xv9XKHY7oTJAw3zxnhZJ3ehGMUlH
g+P4AYI70taAnO6CPn+b3zR1KFPAOsBg0ggAd76s8KZzWyeIrER3Vt/AVYol9eiEjexaYSMdNRuK
nq4jT/XGqSQoUHpabFRuOOwXOx6cPzYObYzvEDZr9lFnNHvNjvp9rsdrJ/yy5fI8QEKgxcyCxZli
sSn4ydAUhp8nd5OWz+3W0eZgq9lFPCGra6M42zbxiPe7mkQOVjy1891s+qjl4p3NfwHGyd9msvd7
wkVflnsIvUWgzpfLyJLg94SmH99JbYEZz2iO50EdW29ssnyFDH+VCzDNL0Mt8scu7Y3JGO0YWTW7
c+tQybdTqIUbFsSfQUAf9fZTXQAR/h4axA/aiHAC2fcvh+ZMGXX7CinEvisML5eKYhMkYblVx3mC
OpAH94MBjMbILWs3SVoHyUGagUgjGKHGSv7OQV3o4xT0Jco33IuKMg3emlEzIxbbNUISLHdoPZff
0LfyUok19GY4gbJ3cWd8GVUl+JoSc+foabEm3Sh+38UpQTxAGbzBNHfFcXEZD1OdYMAHIMFkps93
cT7XD3HeocqSW5KLYkMluYMaVt5M4pi7o97EJxMjvJUs9+pcFChMqpMiuRcaNYvnAiALHlBpJ3ed
DBxzDuAtohGQ7Qze8bdeIUQo6voKvBFunEvHmbot+rjA+u+uTFL1IchSy8XAN96GijWcR78yPRv/
hcfQDOWTH+AtdnsJvrLiBeOLs0P0hjDYuJzvERnBoh2q9C5X+nFnN3J4V8Rysy2nYvpg0NFcibcA
xj0veZ4vcAtLAypwpQo3DrM/l1mf3vXmqLGqkgHcytxW7uDgpMb/hoY3wzEIvDntVK8YUefhTViz
XLy6uTHtoHs4LCkKi9rU5bj9snZ6wMfpnTVa44cRaNsuwKntTk+7z3wyfNEkJ/XMqYk8s8UR6K3n
FeGF4yMJny6ayYsF1s5VMPnlnN7pXepTKGrsh8YsozuAE2tmgFd5JYkH6D8yLpop/LMIVfZQ8/vR
ye6kKmRTganxqS/wnJBsZP+QfvPULkrWZI6v6kYg8sCn00cGT8OucQXOU2QAxYrT3I2FZXtyjJxj
A8cdclRYAKfKEWvJ4BvKnZNue03r9sjg2O+hiBtfrF5fbcsutxWyEOEgxT0PzxqFG8rl4x4dKctR
WxwPko7GsFsB0jiktNU91luJDsmcPUTMw3Eqe/0rjf5qH7a+dHjbu0YRVFQoIY7RUEMvaLHm7Do2
iqGAm9ZpzvigYDvgGlYRntD9GE+jVa0VxpdPnmISt0kgHAK6BUN3kTRgoUzilRvKnaPnxkaHObDR
1JokTJWlxwwVA1SGc3N/e5BiOb3YwMkZhLokvBEyMfbwpYSAgb5u50Pgvg/LSiJht8JHqZV7pOk7
3Sva3jiMBeYgEqnnyju1GO5zZG5Q1OtEXR5NpsUzHgMKQxPEPCUx5LsicOw93oRIllpp+yk3akTg
OeZWgi4SfILyIGFnU7oTW+iyUBGjGRJScMnODVihTdIr/i4e6jc2JkUUXiiasNxDBbNusXKMxmpa
J5+zM6ok3SGUW80N2jE81408e4kyS8fbD3Fx/j3Ho0aBODS3a9KSRTqdgfYZAmPKzqltxRuTuTvU
Y4v3+Kyu9XifgeGXC4YFCnaYNjPnAlnG5WPrwqZpsN3Nz7DcEV1ugKi9T+vUxLKr0WH+JuC42jjd
Y6gHSaxssiMOBPIHBW7jGTxsAz5BR9VYo4ITlLb5uSvQN7RgpWsbP5uU7e2ZWZ5fYmrAjao8D4c+
P+Soy68LxHyWYLZnZ/onmuVFNVxdpZGifTK0H7kRaI+MtPpY6rVzRvpMczGgVlbyxlceD8hITg36
MmRn+mI3y4sybuPQzs5FQKuPxrhvWW42oCTry3O+drkU783VAxKOLGzntPOWvn9Ty3CtiWhGME+n
xJjOGGM5v/JOqu46fP8ArZGZlrHzpXUsX/YCgwIJYr35JkM6eHd7/hf5yu/pF3s4zUVSiKWobBzp
uoQfRXYOk2KykWiSHvSopoqg6afWKfQvt8MtL0PP8RCRBntFd15UPC8fdzsodMslOT8DiMqpTsQK
gvmB6Vm+Lt9HEslKCz7uW2U3+qemiLVtkWr5l5zEaWXhvTZwDg6sf8A7CkGNyy+Cp6OSqNGQn3M7
/8Ns8gK1q9m8i1Rwd4Nlr6ywV5f5y3CLHWfocMozzCw/RzSSd/moFl/jcpq3Pa+nV+jhz6abJHit
CKXYftoi3xWsKQK8PmIKbwKyJFwvLkecGwlIw6FnY6jL6aQFjv+B9miylcpW2tDVdrKV3PT6AEEF
gPYBYCnQnKzay4BaM4jmk52fpxRh2kiuos0oihY94lcH2UK83kQebXN7hV2flwSlPEJXBpYI0S+D
1mZcdhTD8nMdVeW7OsRpzY/Mbj9M7SPq6NFWB+1ywH9+TX3n1cCgMASqkxEvS1MpGYoCqCs/x2k6
U4c21SPKdj1gDLPcG1WfuH7cSi5C5mv4hFfnGUiyhSokbZPl7apOEhohU1Ccw6ibP8RSmd3XbVh4
Vp3hXqoH9fuoNNe0xV8LipIHigTkJ8KP4HKe/VGJEW6p8nOWOsoOL5Xuhxw6tIaHNPo2OoZ/j4Xx
sHKOvrp9sHFyv4KgIhyYLqOO8ChRcC3yczkbY+Jxfk7bpoqbp0YxfmHfaj7YjfSlgq5/VmZl/qwo
TbtB6GCtn7IgSpEJcmy9/CKL5Ah4gp1ME0V/tUakHmd36UPVGUgKlEP0CGg7ab2gkufvmZ4aOyBI
4d6KnIlHUhRH3y/KHW3f8J4Ht1ZyeeW5gJ2GicF7x3m6ZBiUJi3WzszCc4bdi2d29rSxjFrbKrWW
obioTDvUY/SVzfRq7ZNxCOV8gBxCxGv5pvtSGWQJXjbnpg8DrLeAkrtyV8ity/mePUi1Mux6I3B2
qeUUT7df+KsBExsgkKiLchtGH+lySZBWBA2Xy/AcWVb2wZYL6GHIpB/TfPgjAqzwMCfpym6+CClA
CXDcqQwDC2JbW6KQyrFJtCGt8nclvl3RvvahvqUuYNvCKDzah1b7KPttl+4ctZ3M97fHu9jGCS5q
v0LghCuoIPVejjeew4z6kdW9K6q5OHG5+0xKE2+qsVFcpFXGlYR8GY50SAiPCBSI4L4tt7Wu7E2j
0I32if/u624Kvw5G0m4q3MsOoBm1x9ujW+T/oLKpDrGXiTqRIGYvtpUGhfgxDkr9qczLYtOgQPU+
qGLn4+0o14O6iLKEOAEcgKKkRfpTo83x1unH/ljQ/n7XygDyR2rOK4fScsH8HhUMFS6qQttWjPpF
L8/Q6ywzzEZ/qtI8TVzL6D9K3Pp2k20Fh6JKnRPJ0tolZ5HV/p5K5I4oF4DOu+LGTIlB17kd9adI
kfF4iOD4my2oaS2OrJXxLdOb51h0r6nlA+KC1rd4CevC0nNHG/QnGe89b1Tz2MtiVCNMRPVI26dx
G+smUkudnQBNt4Z9UgzSh9sPdXk4/P4SsLBF8403dGnKiRtBlJuzySz3Zeflill5eIihf68V0wYl
5WBnxnW8S9ES+VggpeupoVy/r+CSere/ySsz/2wIwW6kUHpdWkIljS2MCWLjKTSDfGt0VXSnNrDf
56JYE4Z5ZWXRoBHXPK58lHfF5y9WFgj4UplRfX3qpjg45riU/1KzIN7kA0x/X58cz4Qm++Y9ASoj
hX1xhwHKtCyBmUFaAUQbjCdVGR5CePau5kiAUtI+AaVljdUa+XpxvognS10RL0qY7oJov9gV8H7T
4kTtzCdc6MCVOnF7dMYOxe2i1c+zj25EUhTADEbUBW4/yoWahi1CA18W7w/XNWF/cznB/tDWaKYr
xlM5wfVNzQrleB01dx859t3ky8OmSIJoa1hYHtE173ZDmPWehbkvCtVRulVnVYVkhA0U3QQkevJS
PjRBvQZpv1wHrHgOfaqSIANh9Qi9r8uvqcRJGHJKmj8oicvOiXJoqp78SK4rZ+NrGjDgPm/j/nPW
FYHxNteA5+CEFcRhsm4A34sjKRw06q9YVP4YSyvaJdhB3DGn4SYBx75yexZP+t+X59+hAKai6IBT
oQDSX45Tj6cptbXR/tFGuuNFMlD6QU0njHAL5bGLpexAu08pXRtnMjfGUfVNpy/10mdULARATkKs
VZevtpEqY0cBPP5ZjFphHwbNLPW/Slv10X6oQmXwXQmVhXltFYpV9nLYbGbkm7xzz1AswHqXw1aj
Kp9avVJ/zk0mQV1zQjPZoodlVkcrrcu+ocdvyN0HDTKi/Qg4VI4fpiYLG1dXfYDwaHH429bngn28
/X5cnqR8Izh7NG5FNdx8djS6/GL1YDl9KsXyz7iho+PqgG62bWNH+sZosuoPOSJhf9PuSpEbEQCo
pdyyBBr7SgrAlhAR7C0j/AXdFUG0aRw+4fE3ukqWhT9uj275Vj2HEqkCiaU4QRfTHrYdL1w1Rb9Q
+ou0+9hhlW1gP9npR0WNrUdsIjH2412zjJUnfhVZpJWC+gnoDmTU0ssIRGbb+bMaY0iJM4kHKNY+
lpVlZl5fQiKrUbjYmGrdym+dXG7NaAYCfsBVUZDIL59n7+NMlTkhfqiSRU9eClrDK4M0gApaBPvb
s3u5q/Mg0fwRJyQVGJqD3F8vY0lsZAyzqgM3Nkz/UOQZIIC0GNypVKJ3w2zp72o97t0G/cCVDP7y
hCY06FtOErFyhXDIsv9fzz0FMWpUWKDr9vQQOJO/zbjEvFMreoW3h3kVSyD3MQwmKxFsxyWQq4mk
DixI7jPMzo+/zeboS14uUCPZ3DjNytl8Hc2kMcUbIgjDKu/H5aQmSkxpfU6GkGYu3RvXNJPMbeLU
cdyBg2sl2tUj5CpEawAoHPsTdAGxPbxIP+RZD+ZATc3QlQNdHoiGcqmL8aOv0yBJjUTgfCEsOMZU
nLVJt/+4PbfL40Dchkj4RB9KMGqXLRkkx7NU6zU/dNuCNsyDpWVavged3lu7YnSwGKuLIJ62ilzb
P0IbxwG3r9nUVt7W5S7IhRuiBMAvepA0hpbLKcRlbLacwQrdztKifaem7aktoHOZlZXjjDSviUpc
bQ8sX7DYvDzsg1TPFycuHidWbWc9DIZRi7OvU1Y+YSusfSpyWfVmCl53eY2z7e3JvnrYBAUVS9lF
lNdo914+bLXvgpGSFkHzoW2e+iwct4EWd1s9Tf0jBeTufWBqw8YgDzrcDv28bF8cgEIugfqWSKeh
gVKoXyzr3o84gwpNDl2dlL75IFdDM27qMZtyjz/rHzUzHIvDmI7qV7PNovdapnb5dzNV+vsGVcjB
NYpk+mTIeaS4o5VN5X0U5/ofAPWNs2I142PdhVDKo8AYpH0Dx3T8xj443LcyhGSvbSGUPVpIVXS/
N9z//Gv8r+Bn8fh7DM3//Dd//qvAxToKwnbxx/85R3/VRVP8av9b/Nj//WuXP/Q/78qf+Ye2/vmz
PX8vl3/z4gf5/X/H33xvv1/8YZu3UTu9736i8kBNOW2fg/BNxd/8f/3wP34+/5aPU/nzX//4q+jy
Vvy2ICryf/z90fHHv/4hetj/+fLX//3Zw/eMH/tfXdPW39Po+/JHfn5vWn7YcP4pHIWoJbG9YCrE
Lxt+Pn+iqP+klIpMAOJ9ojHKnpAXFDT/9Q+Jn+GdQA2c9IB1+qzw3hTd82e69k/6LRSEDfIUekmU
Sf/Pl7t4Sv9+av+Rd9ljEeVt869/XG48hGZhQEFDIRUkFfVPsQ2/2PjmABcWrvHqPUAyN5K3QQTG
1J3x4HmoUffA0+7F5Pwd/2W8yx3mdzxAByDWODUBHizyezCWsSFVk3JPQ3wTp9/U7K9aife4m6wE
ujw//g4kEFSwGcH8LF/yzKqjceoD9R4MxbHC/cW2Qy9ZY/+/EoXCsVDsEPod1vLoT3sgUkVW6PfB
2A8fW7AbXipTlkjSRlvZOsTO8O+d43lAhBKIXOpmPPtFloENbZwHaa3fV4NqQ9BK5w28VH8FQv3K
8xHXQ9HlIP0nTb9cD32BeQpXB/0+H2hzaL3xsQuGcDuXdnme+mbNd/K5SbgclaDwglKky3FFnO7t
QKoQ4NfvSYKB9UiZlX0CDKHE7hiNUDFTmKKpi5tPH7n20Mt3SRLU31FjG5NNUziNsUXqyB+4rcx1
6vVWaX3v4qEMdorRSniVhXEsaiSzF2ly/Cus6iHaRLnafw0iS+0e+2lwDnGJmM82GflwZREuSzni
9UI8gbskbznk2mUpB80Jmcyi0++1CFOYVqke9CQKNqFk6wd5tsAmS++y/03al/XGjTNd/yIB2pdb
Sd1tt9tJnMTOciM4iSOR2qmV+vXvoed7Jt000cTkA+ZigACuplgsFqtOneNO36EIuR3BaD7EPQsd
DXpRrmqJX4FXNQKQiX6lj9293FS/A1xsnPGRbdCmpjYUzN1ovKchJ/HA6d4wMczfoQoRmbcF2+hf
fATBlQ7kBR73uORFDDqLMW4LZuTR2byTWwK97uQdf2isjwMbtp07jhUuMDc1Q7NPI5/eQtPIee8F
q695cCu2AjUeMZsJMDDKorb0K8bQhuInELIn2yr7r/7UZOjdhd/mmZY3UOJZdryC1vLEt+lg9GO3
s3BV3wxrpcNQvDnHQlkOeTtatsD2YTDi8mt0DsbSlrA17oBg8A88Asxsg3pRej3Ovt1zmEG1G6FJ
vO7x8ro0Awjl4Az2ZNyxPA2y7bgG3a8Ic1YxJk+SggLdtKDNB3cj9zoZc9UKUcfDrYIwIuqYl6ZX
dKQXlm/GXWgdmQXsnv/9+uIus0aEQjxjwesN6iKMr+AGlbPGKoAW8BBFd+PsWIlFvE+uwcC9ZdOU
0qy8ydF/3l03+SYuSialXRtCxuqhDKK74H3Vf7Psx7B8HJzH60be3CaSEWnPlrLIASfwo7vc/L40
z551+x/rPq+fDnkIIKwghsbHkzsGSImH0oDO7MnAyB3F3E9kT8maP8zOvL++GIUXXFiSNmkZMOYK
dpriNAH71HrhYSLrl+smFH4gkioUcJHCCEGjS0frwR+/1j0tTks3FYd562/DMh92Te7flaA1vx8K
opvGUa0K1zBSd7T8AUGQVjVXfBr7boTJnB16vnxjfvDfWkfCu/EE+2NCcrWZ5Rzc8TCBSckidgLU
FTpPl4e9yfuEEfx8RAfUDSD5dfnprC2bIEOM1q1tP2T5fIQiCMdFO8INmugu7D+NoY5tR3GExIse
anJ4aospt0uTkwlpvcqBydy+N3NbeJ2xPBDo6lz3CuUW/bEju7jVRTSYvaU4+SU7uIs1xwUHn/11
I5dvyH/Okcj4RAlGcFZIV6oJORnizTBivfebXevGE6/ez5RDrjs2el2apNytM2uSo9dlGWyk5cWp
zuuDPdVHi5m/wLQOHmKg2YA9YgPkDRcdtuj1TrzIzoSXnNmVck6L+7MBTna4YvHR7MfDEE1gPT52
FNU8++vccyBFvdiCVh6ZpqQu74rqJS9u6iFLiPF9Yfc1+bmAEHPLx/t8meOl3VEfsjhRCVyvd1jB
FdaEeWwZNznjD9d3SOluZ79d7OBZ1jGaQR/WGDwELUKxt3Db4xNCRtCJvfr5uiVVGDr/SpJjL97o
T9CLLE7F9MDM7l2/Fb9y9kXgxkFTqVPUfO1Uv9mUAMUZTIWjOSND8+doMpZgc4rT7EE2KbzBgzwa
vlsgoYFe+jdnDj/neMWt/VeDprUXZ9UDxRxuwXgKsbd0ao50fvAxteMEkNEN9rmWKVRxjYk2078/
UPryGZ3QjwwjRP62ivYApW7vptUsEnfjumtZddZBqSWwb3gmYzrycpOJufpWN1nFqWohxjvhlR1P
rlvfXt9glSudW5GOAZ/9Ihu9FceAPA8Tuwch6MjdY23reDGUy7GFJAsmZdEqkTyJVoNX4tkKQI35
uQBuYLb/I5vb6+WCGbX/ZwEvA/mD0W1hM5YyGlVcRiwO2cPf5DHA5kHeAzAuQENlTOLUjnxjZCtO
mfWQcwcybn1iOJ3mQaxyM9A7IokWY1JoLlwupSVd43RjhhAM1zfmp277vnSaV4PSBsAAqFaAyOoN
K7rtt6ZPqF+caHOfbU5SDgcKGarr7vX2aYIwizb0v1YkL3ZA4+eFfUFOABwIbiXXTgH4KW63LO92
hNr3vtN97ciSQALjmzeMNcqVbNX8ClUUO/8RkpOvXu5kUIAqTts6GHFfuVEK+UsnJnz1wBGT78x2
0ZVPlDZBDA1oJYoAQANdbmFGuNmXE7bwtuZzPIMRIQSIwbXf84/XP7HyBJ8ZktIdb/UnsE6IkDSD
Oth59lCxwSW1cd1Ujc6QlMKDK8Dz5jUsTm30aZy7eA2nxHOOEHneXV+R0jNBeWK+viLf0AXgbgNO
BSWOU2M85jTYMf5oEF0CoFwNuBYCFK2xQTIqY7J7B0MLlJyo/TvIt7ik76KwSt2x+Kd6fFE8Pi8L
yjjEf+IS2DTxZsX7HGjyS09Yp8YI2EDIaXb8uOcAO9aHfrlvfpSgxmiamxWzQvEWpYJVLoKAk8b5
FV8Tki0YwcGoG8AHMjqiXCqAiUAAidbo4+g8Fnh/6UKJ6kV+YUNyDZuZYwMFXYJSl3FAFhwcfU52
3X7k1Q3vh4NR/TJCnYCl4kYBuBWxGArvIeoBUmiZAntBopqTU5gtD7T3UgwGFZpcWPnxkAbDDPqt
KDJd7l0WTKMxoOl5yqDajKex4ZQ7Bvmp6w6vXMmZFSlWTL5BxxVcdCdQSaI91ccR6mf/3QTqQ8C3
gwESfih+wlnK2PZzsZrRSE5beD9B8Sif/yOrj3BzPFRR90bnCaP5Mr4sAk9TPjYDOTHzidj3y9p+
LOx7x6w0JT/VliA02IImHhhLObASJxuKqvfgz/6LW380lsex0vXuFI8S9A3+2JCObDugZUArl5zc
YpuOeelAA6p1QfpJumPdBV9oNJQPZtg/LHo0p2590lmCkFNvTDNsD+GHaH6i3rcx+n3dGWTyhNe9
Ol+f5A1bSCyQNPjkZNwNln/wbnweb3Oc5TR2Xmrex4F1cKclxtMrgJLxdeuKyHvxccUHOHPF0XaW
CXgkcsJMTcybXe99IbUZR+XPv7CD7ggABLj8QZR6aceHlGThbAGuER4tO28gH31m83hgpZOQ1dVJ
GyqXBaJFICXwdgHc79JcUKLRDYVScgow0zvkHZCcRwCQU2LrPqAitUDFO0J7FxSpKNVIQWl13X5i
IKI9MQsgN+sBcsGJD2ybu7K4njQwDNX1dWFNCk4YOoOYBoU1QG6DL4A2xax6sLYYDZNiuJsw7tWt
j0uLoBXs8jKPOddhNZWnUcD8MOXoYJJBOo0NZP8y9H+RQ+Z4ZQMJCKUaIP1iZmKek1mA91S9s6WM
l8uhhdz3x+t+pDyQZ+alAxn1tjVa4nMbEY8nEsSZ8agtXsrTw69HEngB0a/E/A9GvS7dZ6uhXGtO
TIS1MTaM9z20Ocl6T+uvBJdCxL4Ej1Z7i1wiRX9I8xRQVHxAPQCMKiC56GR4kutOpo9SUjGR0xNv
h7ggLWCiRdKWd8Hq7J3gL143F+aki7ulFDP/DObMVYwDY/TxZaNP/33Tzpckpfy5a6yBvcJGNx/b
9plMD9zTfDVl1oPxTXw1gNFBUyKtI8us2QkxLn8aiilBghe3+ce8M1M6Gb+mojsJiTdou92OZamR
RFObBh4LuyXudNl0t1SO1YoLCogo5xbUpySOlmlNidWFh8Cs5jjPeqj4Dpl1ctiwHPy6znXrF44v
VWvQpRATTRi0tgGquXRZalSkxxg81m8/tD5v9+XUp9vs/II06L2Db+8Y260ogjkdKG6Nw7zcAuGu
6eqqTuf5j5DqCubIWE7clZx66z5iLDaHB21TRnk+MOkAfLHI4+Wya+gN0IUZW6QDzIIwbhb5t56A
jU/VBrKvbnJjxvmd6QFnet2LVZFecKpb4BQC7Z7csvYheNnOFQyPXWUerdk9gNV2S8LGn9Mg98KU
9Cu/vW5TmRzguSAGShBtMfh7ua1Tx2cQCfUItx74zPrHEtztGPIcx71lgBqfJ1P4lJUu5CarHWok
u/nb9R+gyoYFqhLTLCJZlWflljHMJn8WOTfN7oPRTdFsSa6bUDrNmQnJaUJKfJ8tSLjN9mnrQK1i
3ju+bjhf6TV/jMhFHFYUYPcpYMSou6/ItWj5aQ2muB7Iw0x+VpXGV1T5B5wTAo3goQA1knyBZJnL
eNRhTfVxAwdWVR1ROy1qzW2odEnQzkMSCjiWNwiz2YLqK4S+4B0hj8cIfLre98prUovoz51ySYGN
xj76OKiCSZ5oVZTxaoUtCpZjaOEkY/u7wziht+hCmdIhBO5ekA4jpEsJcbRU3dgNCOVtBdnD7FfB
9/a0D727DVwlt1HYJWgdkRGSJ36SIfPxm3m/8F9/4ZVnP0K6hpsxwGVi4eBR+lwwkozkuJEf120o
nRI1D/GkBTJKBufXYQcqBYLYHCFt8sArS62k6D/kxT7o9tmmsab+rH+sSTdknpWb1zO8OiHa1DOW
1hiA64qH60tSxouzJclXPcRuSlJh70a7T/zse9791Uk+syBddAH4/yGdhY+GQfARUsJ1tiuKbV/N
axI9QfJZE51eN+HNxXpmTwpP0xpQtmYzKkYQK7bX92XZx3R435Jb0dgA5rtb2zL2zI/Uqw8eNAiK
doxzeGSpg5Zovq0cVErfWiipsfKiohgbesiyMr6+e0oXwRwh4BwA8qDKcnnbbJsRFUHFESXJ9HuY
gu12872vDUY3NDmTMpicGZJOF8gAvbXy8VHX8tmqy6RqkOrWUDOfdfhunSXJ662MucBiwVKzeTe9
3UKt8wFN+7Rpn69/O+XunC1J8vywgea2My4IGFu+xMR/wVyPzvd1+yP5PnfrpQVfJZ5/wWNdOLtm
+GFpx+N1RiSHB3gzcAoTbhZiU8rsN/rn2iROvSsgjASJxit1+aWjmdQdaneFo9VWdViaDXrev7m5
nkaicTT1Yv4YkrbfyZsicnN8saD372rnJeThzmCh5two72EQbQquVkxJyPPc3bgEAk4vHsVecGfj
VRwDkttC9sDbsYpYd2EOjb7r/qZe2R+b0lltoYs3gzudoNXwbFp8B4/rVt3skPKGApoOUFofKYYc
EDozL/Di3vCqaH+XlRP7841LXkDYzfz92pi3/31JoLN/xSSD0kim/cHA3USjNULlumjMQ98akNjK
6HIYyrbSmJLnFF+f+GiHgWEP6DvQTEqVlGEq2eQCeweAzXYzRFYc4tIqq90AQfO2O0TjXjwil3LY
lTMoAbYHL5g+jRMYgcwxKQ2zjLeRH66vX3UqINskmP8wAfOGjtEO5y1qS/wmQlawEHy3mt8NKDDW
aXfdjipUYfYRIBm0AsU4yOXpWygYp9ewoqcq/8jz32jpXP/7Kq85//tSKKRFhoqQUdNT2wCn4seO
VcZl/qXjU8JwQTZlet2e8gUODDFggNCqRN1bMlhAI7PfRrGgaOn30Ldz91vpQ6UI7G83eWeX4PuN
8qT3yyju8rX+yiNgQa//CNV5FGgtAJ1QDsRw3+VHdYJybD0fi7byJzs3EzR2DP/pug3VxmFsFTMs
gmUM/JSXNspmm8bNbumpqerHAa/9GGCn7i+CGUpfQqUbE6PAsF4a6UnPQb7Y0FM/NG4CQew5MYFt
Seeu+zl0My7ryF81wUzlMWgwgo0QrUaU9ySPRL0WBMgtpydu3ufD4+xVSdl+s7I6qet7HunoAcVe
yDkdBqDQbcdrBnNf0vOMVBEq7sVETyENnjontqdvFBo5zQ1Zsw9W9wHvT413KC1iAEmw0mFk8A1B
sGOSCgTT9DQPO+Q8bdjg3cJHUBnlKGUGcd6vX3sv3F/3F5ncDFEORF1A2AupSFFTlKOc19VdsebA
LvwM9m6VQuLBqpLpR/aCCs1qJdF66vnBhRaQeZzL4+YPSQGwBkbUNE6lKKnil2BMArNI0PJCqerS
q3hh9pj2ExwuC54EI0m3G4NlHyD0e2t6j8v6wpsOVAd94hjZOz75GvtvHQzm0QcDtRKaVRgwvDTf
d4HPIUdUnHAXxHnJ4gX939liybgb3W/oYmnsvc0IMDuDe17QyqCMK8+FVkHXMIzLFKc+GBIyfx+6
NZmXn5W/L2qquTZUtjB8KSSohfa1XK2uOqPGACpAB84M6t760/bZCDYAb+NaJ3n6NsaBZgTjfkIK
GnAbGXATTUWAsTVc0Ib7u6RIcqojiBs0seDtUcGQHqIb2vOg/kAsvdyq2hoNstUo1YwEbYX6sQcD
cfTM/WejebG/RIvmxarwDJgTNCO4dUUX89Icq+1ViCai2rBU6CYYqZN9cbO9Xd6GbYSE55fmSNr4
e5exRyzvjz3x72cdNwP4B9IMeIZbfrXvMgsDyt5tVQSH0JqfHKBU8/X3Nn43biuC8bofGuvi412z
Ln1cVoTrEnKUNYzCuAkg+9pu2T4LuuNAjrTM7qPJ2w0d5HYWUDybbdrNXoIcXXM6FBe2oOBFYwUz
K4IwR7qwMagB7h9R+fCj9dYe7cQ1v3P6xCtyGEAe7zjf+JTHs6O72xQOjOMPRljUj0XeJ9nNatPK
o7YqTpFfxmE0x2h9oKuqc2FF0QCgbUDrBPwd9T/Zh1FOJR6vgK3e+C/zUJhpV/CkdIukcK2Y1/Gj
d+sftvmmMWLIgF/fY0U4QJhFcTwAYhgOLRz+zMFEgOh5TlBVCn5a6xBX9DNjLxH9QOnP65ZU23hh
Ssp5wmByQ2OBqX55pvyl9d6Ruo39/GOwHVz/mIX7tv2isak4P+c25SqIuwVWh2YHzms5xMO7wrsh
7R3NDuuPkX0sIJaO/9wIFa6DxrBICqSjA3wLUi9RlMQjWPquecbwuVccnaI6ufOL2T+XL4PpJGLG
NRw/u2G+rw0dV51IfN4YxcwktlKw9Mj8rtBDZRMYG/CyZDtReAXtIGYmt8RuNGFQ0VoG6u7MkpRb
hiUkPHNR56q3KcE0mzF8wUz0Dk8iJ8LsZNIaVcLNu6IrPth2fSiijxlf/zOcBL9BoGIw94Bz+upv
Z667DtlGTbHa2TCgJ2YsXZwFgCP4DtVJJymPKN4MYiIWwRjDHZfHhGeggq4tTjBS2SauM95U3fu8
Rgv0pnfdMnbDJ8vFlGWQpdCo24kunl2Vp4JuOwbB++u+pbjysO4/v0X69r49U2dq0TdrUNLrmijO
oucyYKAHAE/1VMe0IIm2+qyKhedGxb+ffewIQ0DiuY0YbJWPURemSxPsw+XlL5YGLUhB7IQHmvyZ
h873MLIQ4bhu1g0LD84UpSO0uEKXvdAQ8lhOQiEuc92o+F7yqQHZDYBoeIjBp6XnRNvMk28WFmoj
FUD5c+caSe04k+YWU53NcyvSZWK3Rh72C4ojtlEdxsK+gbqws6AwoOufKw1ZCNyYUEV3W2aNqFdv
nqBjAvdAoWsH8Fh3aL3gt4sDuLeGPNR0cZVfD8kylP4wcYJ6zKVjjJsXLj04Vk82B7Jke+CtjnRZ
uSAxWof0GAq7cqGnnAbg9gzE8LqPEgeEAma7M/KjtvqnvKBEt+p/hiRHAEdss63CkFV4p6Audn1h
JxT0dajigzZ59mMCwUAzoj9RFvh23Ql1i5TcY3XANzSKe9jfbui276sPXUtjK+caN1RuF95VKBmh
TwtpwsvtCjtMpmWQJT4hn0owGuLU2+76ShQpMpD8mHsTjychxHhpwYFcWIXBBODs7SZFEzNDpuxb
X6uR7Du0g4NVc9WqIhMmB0DkA8Q2zEm7BqWRGbSNwKnz8SOd13TIq9jmunlh5f6cWZG+m+OB+8No
AQpffrcjSAaDByD7t+75+rcTf+VNKDqzImUNHTJRjIVjLavN4rLqd/16V64QgZ+STseco1uRtE91
1KCbCoTxaeqG+5DyY1u8rP0Xm7KP1xelNAR2CJQoAbgxZRT1VBqzNZpw7d4EU2D/ZHHnfjDTNWfJ
dUNKTzgzJF3SwCYxD7JgqD9bHRJnSzzPIu971vSe5spQ7hNGFYEhAoHVm9YXqzsrakrsE4a3E+4c
S7TYPo8UPSm3LX5fX5XyPJ3ZEqs+u3mhHGOtGwWoInCH7T1E8iDyzcP3Y2C9sCEgB5BV/fDNrdUc
K+WugcsDRKzIJt8cK2uwa7eY0MEPzLHdgXKvi9sm+9S40EXuC7r+TVyCvhuEXYQSgwxkGzaTu70H
c1WAQiXoZHATY5pLE5tUHoKyLyQ+BOkJ/ufyW24s64Kuq/7Br+EMj86DPsTqjEgHi5TgDgoFRKW0
jqPHMA5574N367pXqOK4wNC/UvMKnpTLlWRdD5h2hELEEDj9J2vu+9gzaKt5HSoaHy6Qqn/MSM5H
88kdeYO0D+zE7U1DewdAtep7xWi9r6oIcgujxdOcbdNuBTPyLrNLM50zo0gbyMns5g38WAuk8m6s
AgJctNjyI/g9tFMMIsmQ4+b5zxTOfHZG1tz2/0HQMIjwgI6IDuNuzcEm4Hg3IXTbszsnKhM8xaCd
qQk6qlCAKheIskD9jmkhybTjgQyEbKjQIFm4A3wu3DG32QXeXKM0Urx3N6I5mMo0ReR24JAzX6uk
l4tdONpROUcm6XVdtOsmo01BRy2EapZyV9qsjPspb5ImxIOoA1HWN+a1OiUmpY/joCJbAgMuDu3l
b6igTzgVmY3Lw/qOKbeIsrgof1x3cVXgQyUag3QAtgbg37y00eSlvdhZiQZXkJr2sXeG1MCrufmO
bnw+aFq/r5W7Ny50Zk3ydCtqfbNxEBqIbe6DLDE5R5bJH9Dg2M1jtzfY99rhSGimXWgPt9eXqjzN
HvgwXolYwYh4udRs5nAtaB2f1qxOLbuNN6JL/ETUebO+MxPSjhnrZvBgQYB1+2UPcYa9bd0NfLqh
5ufWefLWWJuYKU/GmUXx72eHcvQWajgbFkXdn9VqhHFUlClYbdKBFy9Up+Cs9Mgza1Jor03DDpcN
3kIBnN169l7E3Clnf1F0wJUIYiyIe+PFI++UFc4mfUW0l889/UEpRC20BU9VOEN6DpSwqD3iQrz8
chN669CqQHWlohOo7tqE1p83HyjO0Y+rwI1DZ8HEeIF3MZkOvA51MU31LVE9QksPTMtoCknfEtzO
LgGFNCKM/bsC/AWV+wmmr/u84ngLHmcwsoCEE/01aZGOUxOzaWGEzejjOEPcTYeKOileypAXbuOl
0RwyxQmAwQCshmA3dfHgv/yqwBLwILPQqgQuKqEZfe+CU5HaoBfj0ZPnkeNkHsdA18sT50o6d4A/
YvAYKGtQCcoXNTN81k9+T08sQsEIItufB1Lej0afpY0ZVJrbSLFziCLAOQMlCJoBWZ+ohcJN5a7l
a7O+Ql+ss+6X8OH6xinO9YUNW/qOtAEyPKP0NKIrxt3sWAY8LqBzOT0xoiN/VHqJKI6DqgkVeLk1
li3ITZx8pid3e23u1mPce26xtzOz2rfm8gyBHYhxrP7L9UWqPiRsQsNGULi8SX9bJPZmVC1QnF/C
+zwb71BDnVcNeFUR9pGGgg0JmG0Un2TexcGfJzPKYSSwgat4aQPdBKvK+QAHx8AdyJUjMLRdbtVq
DR4GtAJ6Ah1IiBFxsveBmWuyj9c/lsojzs1Id8vgNBleC+hXkwr0GdXeDm/tG8Lq1KVfr1tSucO5
JelOQSGmdxjHggK+N2bWxJVpfl29Hu0fK25AIe789+EwoSz25xNKUaNxUVeGoAI9OdGzF9z7ZDdD
hhijEf9/CxPB6+yyjAIoVyEHoqfcunUXMLcY7UlUGMqnsmdx1TFNMFT6959lycVzOjveGGQO/HtD
3y7IoMEs2N+m+vf1danyKnw/tJYwaoICjQyd2kovKhsjA5ahAaYmqL+BVvfWXKCU2o4/+3k/my/s
xStQJNpaU0csoXQX9LqBGgQdE9rQl1+VZTPLoF8CbJFQahm6JvWhkssyWsVdYO/6DRwyP68vWGdS
KkKA6CfblhomF8t6X01FujagbaNgEhiGW7fqdkXe/kVAFh39/61SSpTB5Nd0s12Wp9KnSQdZhD2r
nTZuF8uALHB1Uy9zqTGpdB/kQOJ1CC4NudMEMdDBYQL2aVe7CY1XiprY4GtKy0ojoMUV4yyYlpS5
mVZj6DBagMK8Oz0DZVdMj9pGlnK38JgSEysgbJGlTauuoKDLxDuGLHZScowDmT+yDm8pANHsGzvT
XM/q03BmTzrmpdEWTdPDXkfoQ94v8dYdw+3eIvvZHnZmZse1c1tW3zrdq1H5Lf8YlgehIqM3MUju
oEpq3TYupsr8cId28Ifrzq+2AjCYuDJx3qRgCQGJbCCrDzQGirBBe2QVA/XN4boR1a0Jqjjo0YJP
S3B3XR5q0IcFZKxhhHoWRJ6qu9nNnq+bUK1DQKBQ4QPtAshoL034drGIpz5KOEA18+bZjR7BCvYX
NkDgAhQ4fvGb9mXj1e3kEYJ0dDwamM2qOYMMfL+7bkWVAQAh+q8V63IlYT6DK8PPEefZQ+Nsu3UE
s1V99AxPc6G8DnfJie65JSnW+muV5XU74qIscnZrVF4NNclguxknMFkz0rE0d8bgwTTA6Na7tf+B
2tXDsCzfAkHtbeTbemitnMSdG7ZpwUkfm9u0xWthgnCVhV9CP8fAcosZ5QHyerc9JZjIIhW0v9Zx
Oo0AW4M6EK+UOR90LA9Kd0DyKYDN6ADLKIKsc0CFgaLnaaM0gUDrDmk1CXSX1Sue5M0XxFQmpm4w
lAo02OVeOdmGx1IOYKpX7QFQPUYOT0K3Fsh9f8dt+mhXn2xX4FSB+2EPhU+fLNons//BaX5AAzHd
lvZ2WN6BMbUOHwCD3pv2Y27YkGTfjdU7g4CtBE69v+5hqhohmPABIAGEDe1xOUWvKWb1zaJDktnd
0aV+IDPwmFt76xU0Nfl24rS4H2ugepu+iOK5AMFqOx36YYjbgKR24Bw5sXdZz/+b3IKgwwM6+uyH
Sae4dCBXOHgA2frTmqy0i8lxcLOb68tXRiMMegL8KrhM5Pmzvuc9NpMhcVs/0ogmpqmJRcoTfGZA
OOdZZlgM/cANAgNLlYIXEXtv25/K/On6MlQXoX1mRUqsQdsfYQdwem3vXWCkK0CmYPFjRoQK7y9s
23VrqhomYJWYfwZ6A14jf7VpC0Hw3WNrkD84NpStobtN1hq4kY/DkFJm3eHZOhu6LFucoDcn7Mys
9C3bzLDabUEJgBW7ENxzLrLAuNvWxCqCeHCg57Ra8WT1Ogix6oF0vlyxx2d7SBYSVqV4ljvZexMA
EizMwtyPF+0Y0tDr31ZpC4OkYlZBMKpJEZ8PANRzDzs5B8dqLLO4tDB8XM03Q0ZQW9Rxdipj45k5
KezTwCOzy1DfiPJndAAwT/3Y1pqrUpk2Ae8NPjJA5ECdLkXGiNWu166AYNvZ6idWVxy3MLG25wyD
pTVIJPIRisvGE5guG0Yf/+Z7/mtbDv7N1tfzColZnL8PGR9uRndIAKiIu/AlIn9TvzlbqKw/WMwG
a7sA0HYDTwfk8lV7mIA+fGjKrf4LeCMo78GyIgY70BOTXiquVbSsXVBaueu8PrE70ISaq6asrnTG
MxtSCN4mUILVi0VPgznF4xgmvH72GU0XsDyjMXN9p5SueGZM/PvZKcNx4C3Yb+mpDrovlkF2mRf8
gtx8et2MOnhhyBPUERimNkPpNPtTn48Fw+RN57CYe9X7LvPuuvo4Q37UKLd3XXPsoqT+oTErDu6b
4AXhdh8qoCbya+mkrZPZBDXkR059NqQtDZK6e3T7z+P8ee2q2Jnb2EE36LD1OuiS8oqDriJKpniM
YWrm8rsauPXpBtJ6kJTXQRKQdb1dMnM4XF+fzoq0vMzCOCezhRWQTCZG0PE0KxG+rltR3qbo2Qtu
Q1CBy31mtweAu16RdTu0sEUl2Eu2Crr0Cy+SFWMRf2VO6NyFuOxAbX356cpp9QqH454zQavv/PZA
MDR+po1OL1j17URNFnge9AWDUNoh7rsBWRYE4Wrc0I295YVOhFZ1ts4tSLtj59QpbXtAbhr8bKFJ
uGTv+16bFqjXIeSsAQMA06gU5w2yGpWx4J5kwxGTimuehrRMI4ukLnJ/nqzVvVXfGCbbN/nHunnX
ZDr1RVXAwggM+gQg3QORhviFZzGEl9sMtQFsmAvuYPA1gzdocneT76UN8dPNKzW3i/K7ntmTYpZb
RWM01rBn1OEtZlsTZ+rujZZrslQFNYiL0R5IFoPgH7pGrjTE1OcVqeoVw2DT3KUsuI8WHnf9ESWc
xApm0IYVYVzjteA0qQGN3/nzpGPaVq/0zy+QfJRATHNuOH5B2DxNzNtvdZSEVMdAqfQgC5AVodiI
56i0f7M9G1DQxWMkzJwfRe6HSQENz/R6EFEv5Y8RadMoJp6bTAy94elOevsYej/HrNFsmc6IdMuU
3tA4yyYSK9LdZHmYdqt1o0WLKq28gkhASYZZY/EuOPP3cO5pG5pIOFq/x0T9BNqoYRZqqoZR769/
NeXRwsCqoHgH9DSUXLCzoOAEuTB6Kix/F3w1eBlDVMpb8p37V98OeAw4vNAkkskfq6L1UIDYRKvP
TJr8u4CMDrWmPKm6SgTo439GJId23BFiqibSjcgmfmxtCxSDFh7sHbduwLvj6AB7yu/noV8kNFMF
uvdyq0gQMki6mHBt37BQKhppAvR7sTeskqVN5KK4TZZaV7EUf1XOOjCF+K9VKSS7Rd1tI0OjYBsY
hHa3BCptB26BNqZtdtsc3QZ8Tu1nd472K4l+Adn9LvDyk08/bCU9OsaDQEsItobrzqT0W8yvoTIM
eJolVxrRUe3tLQqR66FOUgYH5uZJqOWD0FmRFu9Vw8C9PsJtYOKBgZ5W9OhzXT1T6Udo174KcmGE
TTKy5I1ZI70qT60dpmA8y0zQGkHOfps1Dqtezf8MQXjm0oGyFgB/bhj0tapZzu7RDMYYQlF/Ex3/
XQ+6+5dm8HIxKaTqy1MXramdRze+W6aVloxS6ZhnZqSMxB2oIfADmDzO7D1aZx8wkhpRkkzjvRj2
AV5b85ZRfT5QtmGWGpPAGEOTrpZuWYp+MxFUiuVTsb3w+X4iuhqg0ga6tag6A+iOttnlt7PbrgxB
Woo0q6E3ReveYIKReoVmh1SfDsgtzBUiJRVjzZdWDCMY8qmk5YlAVxp8orsSnVRUhS2jSYx+iynV
fDpV6PKETpiYcgs8Vyz77JZxMEfnbNlYAlk/kbiZePYr30iQhP0cJl0EimgI6f5NvAR4BbzyAugO
ztlLo9laReG81OXJdb92zR5X3cF48oqEsO5wPRgpv+eZJckzvKVha5Oz8pTNy15MdxXZnoUzBrcR
kaJ+yW9MRxcA1TbxsMCMB0ZfZZnwuV/s1tmW8jT1ADyiwdUeutGpbreohLZIuZo7vOd2pKS+BgGl
fP6CsOFfy1K84m22dg2I9U6ccQzPQea1n/j9NFkQb0oAgSliG4ocjP4ALFNzG6mOB1IHUdYCJQpG
Qi+3tKkwdGa3Xgm26vLL2nB+6/LyK+F+rgmVykVioiUCxQBUEn1ZnJj3RdhWBHmks3S7NvP2pEjm
st17PwbHv5u7p3qJ0iH8dd2RVOfkzKo8nG3zLJxrF4lla90X413TGcAhflrzIwQXNZ9Sdeucm5Ki
dL3YoIGjSC9rtN4H4HZ6dj+QHM2Vx+trekXAyhnEuSUpUBtYk1kKlAtr4wai7T0BUGOtX4DiKTMU
LYJ5X5pV7HL0c7Ll61Qf6Hpsl+etnd8tuqMqjuKbHwM8AgaKweSA9vGlB01BXgdFi2qez7oUOiVr
3e2vr1flo2CM/9eC9GEJWgygUYAFsO2lUxns8GG1abvaPzFhg3YLMsE3EwhmFiDjIysy3MI7VJj1
bE1MAiAjzLJ02ea4dVY7Hqfpzqh0w5BKJz0zLR3CkFmkzTbk8azaW4jfUAePagY64zFZfC0phdiQ
txv2Z6HSXRUGtYdEG1lvET0CpJf4OdmPQwkNKts8DO5hWUHlFpnvR2poUkylq2CMCR0oBxTpb1CQ
GYUkrScgMvlzmP3Oc83BUJ7A/yPtvHYjV5It+kUE6M0ryxfl1VKbF6Itvff8+ruoC8yoKKKI7hng
ADMYHEVlMjIyMmLH3u/+/iyO5gHqAhEa3JOOQV6W94gZa362gxd1ZSHLhiZJsklRlQTm0ufDIbL6
eKAIq8rZro9HhIekw5juBdDA131/0TXIj+BKmXiS5n1zDUFxP5pQTHUibqo4mPRNdwGq9YWibcs1
gPjiSXtnbeaIvlJF9KzYQMG6dU066LA769+ur2hx70hd6Dqg//BBJnKUrbRqYfW7UcPnWtwqyrcQ
7oMVT5i+9Acf/48RSsqXH8hEIcHPBR4zeJoAAS8coLLOBPdvmkRHQQntuF8r/i9NcMPSRWsSn2Bq
cz4IGLqpX3YKuKym/9RpD4JSbicSXlCsewW1TdgYeuSZjHyHMLSx8etNkha7HJa3c578vaIHbgnF
AphneKylOUzRFUIpqit+SwAbcj0Gt9lbJIM6y/yXWvZ7U7Nwkg9dEzURL7pQ9A+VWNqVJK1kg4uH
gDcpbEg8TD+AzmBy9Tu95/2jVLeyb24hcLYLfdzEQWivkjwtGgOHBY6aUQxyokvXscymFeocY2Xl
v6JPWqvlXvBQC4WRJEcH4PppWDxxb4QY+CRj8LOrXOGuriNg/FQrH10j2pTpOUaA6LqRxbiLbBZw
X8BlIFcvl1R2eRVpRhAxXCd800JjeBAZxr2/bmTpXAMQAN2O6h8UzTM/YF600CIlj27EMbXD5JYi
Ug10BNx52qyYWvpE0FUBI0aOmfrX7E3XaUkuhF0R3RjSVhyVQxr7WzMezjlFKSRe9tcXtvSJDGoi
sIYALOK9dbl7VhG3WtoQS3pRt5MMadXQ2rTp2vNjMQF5b2fmCqk4eAKdZVoO8Q0Uq7YP051RfS5A
8MDEtZfM0u7z31W0FrgWPxwvcBEkDr1LcXZrtnGcoHRJrEjbc9XBQFV89pNf8Rhu/2EfGQ+Ff4uB
XDADl/uIZieg2IA3MtxXeVTumIHwrTWFn0XXeGdk+v/fvYtbP4sCucDVo5RmFziL+FmK9Ar077mr
1/jW315H82sGAr//LGnmiG6Sdl0zTLFi2KcC6nsalJ3eRvqaVwc9k2+G0byPxWc9Hjde9+jXIK2q
4sSM2ejL28D7lpSPSXMCqWFJXO5PjJw1UwWpL7Sn63u/dB8C9UdfTIFsA12Oy20JUsnVK5W9T+ON
JXyTdWGn1b8QGERe4cQDxfsXOOt7g7OdMbtKDfQGBK1YutvayrcTnjUdVvrTi1/73bJmrkuLxegD
ESt18zuFhF6IjqL1SQu3cb6m+LUUQ+mE8y5QmMGn2Hy5gwr4OaEfCG+t4f60omNb9T+vf6PFOPPO
wuziCd1eqs2CKkCXZ7u8TEKosPJNWGvB7rqhxQPPDJQO6RY1lvkwlJ9UZlDJ1I6s8JtLfS/qzp0L
6czai3/x67yzMzvwYhZ0niZQxKGi3Lcd8g9OHziQWxzyskWHe+PGP3z5pWnSzdA7VpffGqH3CPf4
MR16OhnVygav/Z7ZISgLqGNrhJFvYPf0w2OnGc/ZJMVeNAevDtaQUYufk8SIchk9ZNLCS4eJAMrr
Qptx5Cyw8cW5bEe7W5vTXapZTUhXqnKUVbijLo2gjGh1Yz9GNJG7L4WvPipBtacjqGdbqlj7EFzv
Si6xxCSomPAGU1dncXDKXJocI5MJO8aQbzxT2XTCsU3OLiKkBs3dwtGzbKuqEDIxE9NsdOPr33su
aYxJC4oX+oe3Q9ZZQyLEKbaFB2FsT1bGVHLcbFJxTepn6Yz819KHBwTabZVQinw9aSzOfirs4a3u
LO2BzN/+X9YE+v5yPykZ1YauY8mKa4aqh3uwV7dC0mzEIFrj+VzyyfermvmkFUVJ4AvwKAUjeu3C
t9J86NPv/7CetwIqs16geeY2JKpBCSLqN3V3UFXf8arbKCs28Vit5BOL6F7znaVZSNZKQfBEueU8
D+aG0o0F/HVnuVuBOSmp0n953XAb9+XBSpKHIZQ3iZE+GnH2MJFISaN4rL5XTfwShe3e8yTK9sYh
6r763XgcxMqymfo7+UI92uAteUKJa2nX8kGCZUszUKxEfWAWHrvUi2GT5+en3fgSagpk9ody+CmZ
/sbUNpUQOQjd3mmJ6fhebTPyuRKfF13coBMJJn8q/87CYZM1eQcXPYcpcaODFJr6qc0S5VUZpeKu
FP5BypJMfRJy51UlMjI6Oee71Axliz5EcgLnowm4VcVG39cp04cQksrH6z64mEszIQUpDwxUsmHM
nLDVB7rFArYy96EV8sNomNkmi/NnCuFn0RxeTK/c6W67V5Lq4brtpUThvemZV9Z+3edDIUU3MRPw
KIK04JRaea3quniSTYNi1/RGZV8vN1MGPEauR91eg86Vk0yPbr0jsuQhvLhBuVB9tbhgLo2MLrJ+
VeaS3qb1aTTSkx+Vx6hpKhu40Uqha2nbgDDAjoI0JWWUWfaTRUpVGKnAQ1iOng3Kr3JWhSuhdmnT
3tuYeaBcC6nud9N6PFhh+9t6TLerOenipk2plQlxDnOiMyNmgV60FltEpbrfx963nJaDHzT7EMLW
v/c0652l2ecZLD6F5ppYUv6gf2CL7Z/rBhb3652BmZPlhepGPsIlN4F4oJxlR2A/VlOYtf2a5RNw
2oYuk8rcF8KtElNkKW+HFvLTdP8PiwHcAEKeAXlQJpfOrHWoNok5i2FuJ6N3Dqx6tYmw6MTvbMzS
MTBF0RD7ODFqvW2Fag2qttdXsbhbqKDz3QH68/a8XEVb1UzuJFF8U0TZrqzqQ608FlG98xijvW5p
iaGRtw5szW+DZx94WJja8YrUaggxVdDZsk9CJwhRt5W0Fr7+RvYip/VcERKYUtiqbv1FGdzbBp0i
R2ujYJuJsHEaWmeXpqD/vWNe/LSZYxpC34foA/G6bMtN15/rWLdXp/KXN2BC505VM2jlZyFJ8Nqk
6RvwELDWbj2gA6H30qGZrXh25r7SqtX7s2C0turlm0CnvsCwjmj7/yDmzgVNqVwj0wCIp84yxMCQ
WtHIqDIYpbCvhZ0VyRsle7n+uRfO+oWR2Y05pJ751mu4mWQPAwVBCzOya2ONGnLBf5loYnSZaQqu
ZXX25WK/D8gRgBAIobFFwRGag62AK8Oa9/cnBcIP6h0TOJN32OzruYlWlbqAJX7HroA/yW/yvWQ4
GiQ+17du+s2zKpBqMU8Ldh2iGXiNL88kmiNKLdS8p6koM35Vq2cjBTs+CtVXKkfZpg1yb+VwLn2t
9yZnYcDK9aTWJKoRwD/t3B2eYjXceqG0vb6ypa81jWtC7DURwczTqKiUvHSUBr5WJ3d2iy7msWiP
fnOvafGasulC7GTYi/xwIn7iGTX9lvfpYdrGjcaU603s66mdarK26a1y7fm6sHEXVmb+J8Y5Mo30
zElp9n3T29EkY9WvsXwtWmHTmAaBEh4pp8u1oPNVoE0Yxjco0vr1+ETD2qyLlURzcquZ22mI6/7H
yGwpcuwHiYl66E2RGd0O4MozJADa1g9r0w7ULN7VQmNuwzFceeAtL45S8cQSjILQLMEN/aYBpUiR
WpT6YCsWFXqIXbc1mr9/n7C+/9qZHeBYsLxAR37xJs3Do5W++kZnW1m/MdrjdS9fOL8YAr03zVoC
3podpq4s4BQry/gG/YKjC0/JVlbv5Fg+toIE62Hkn67bW9xARgveJEshCp/ZU6ym9I0yhTstkfe8
W7cCal+xseIeS1OkcKCohNMJlMZ/uXRCJvFHOa5YVgfqn86CZyMOvjMi8dZndHRo3LvO/NGFxhev
djf1ePZ1YCPwOESfYLmFKeDFTNdWvhBPLn7SbOWa5Wsu5Y14otNuebFESH5wzbTQHlzf4sVP+t+1
z2E/Utaaw9BW8U3rvvSuepQqZKGNbJP2+6TJVvxn6SUPEwxqiczGTuny7Lj7clWztXl8kw1C/dok
cXgqOgl4E4CrjZAk6aOZm81TCu3ObgyjcItk5Xc4ScLHok2tL9eXvuhdOkSxE+MzbZ3ZsdGRC8jC
Ee+CBe6TIBbcD4aI6I+3cjcsoZB4q0GMxGseZRV59jHNUa5HS2CP3THubGpVDYFHS0tbzR/h6N6D
WT24anNo4Zh2xYMa/UnocUbPUfzY+yvOvrTod79lDkJSxjaKexnHCiseXXTd/T7brU5NLnnVeyuz
RGzC+6PMw3cWo89CZquqjQqton1dawovHZP3dmYRVlWqpFJMTq6YK7uEenkSVpsieaFVt5K6LLou
jXVqx1MEhH71MkjUoW55gsjGtcWjUW3p/hEbRu0shSe52vrCs2DsImkTts/XvXSpQkNq/V/Ds3wz
VzqutqCj1dm7EA+du2Y3KnbW7/X6rXUGfshui3jFaRf95J3V2c7mTRl7vtlwUkPdFsCSTiKOqy+H
RStQORrUtMDTK7NN9apkqNqxIJWBCsir4Onr1tkuFp2Rli1ADxHo3ZwVmtE+odQjjh+Ekb5SHiLe
BBXsJwiWxWvAraVxYa5GOLUmtJNE/+vSTUBvJ0KrpsmNqTa7WpZO4DGO3riv9We4Edyu3XnFTiu+
hfU/fDCgjrx6GGoHXjPtwrusMCDT9YygSm7c/K7zaFKhdR+vGVnaysnCNOk6QRdmRrRSSvTKsJKb
0tB/NZ34CZ2tfZ/In3KQQj36Ftd9/4M5YiY4IZh+6NzATjG7LtIo9HU99Gh55feCKO27qrGt6NZT
1EM9/DXXO8ZYF8F+UmaD//ByA02hjszA7TrHlY32VyGipSv5vreFSjXw7cjs1ibzP57sySLDzzDm
YdmaVw0Dr0y7zMTioFsFl0MmoKAQdNWpFsxXfeh/5Z1gnUexbO+a1k2/porx+e83mGDGMOp0Pj7A
87oUGs5a8HsnaRRKld/SVLNjqzhYuSPSA79u7EOw5mkJpkbjlQkdIRr0lxtctlqUe5HRO0Z/B3H6
LlK1W7AcxyDVV/xmwRLFesqKFAIoY3645ISxT0pEg5wBUNfQZRvLjHayENmJvwajWDLFp4PQnv4w
Gzlz0WGszAbGvsHpwb5bxRktnYn5MI1er2/etDkXbxgQQwhbTpOpTFGC7brcPCPJdGkIm8GRw89e
8QXO9Ot/f8kZofECYzdxVIgfApdF/ydRInNwsjLYx65vq2mA7Jp+b8Zw6afSTh8/C5a4A2d7uG56
aWnANqccjBoE79rZ0uSwUxqJr+VWrmRbQTFuO0Fdu8AXPhQsh5SoKMcxbDjP9upeCsqopn0uWGCH
jfyrP5SHws8Cu6S4cn1F04Nh9rFgi6Byg19ICFTMnEKWR6gbKm9wulIQt0ahq9tAE4J949ftq6A0
ocP/dG9kRCY31y1/uFBhYqNsS24NAAvk8uwp449GMAyJ1js5OjC+VE++WPw1OdpkhGlvwhcFCOYQ
Lz+YqAiZFMv+4IjMyFeFtsGILP/t43kyAlsqD04uAdhoL42kY6ZVvRIMTk6nXCI5t7oNcusr+7Vw
w1C1oS2kvrXJ57WUTPbUskEcwIn1n4aw12jbxPFZtYAPt2s4h8mP515BE3Z6+xgQAMzben7O1VOH
wegosrD3B+1zOybnQfkTivJGljdS+dJYa4DQJa9XNHCG9L4AbcyJZ0uavmMpW73jV2fNvS3Np9al
OBD9uu52S2aItYzXTqNjH+jyLFAxnCSDjwWEQ0Jc1I6H/K7JDaeL0911WwvhYmp7wXj0Rp03p5PL
RLUso3IcHV2N0xNd2/o5K0Lj6bqVpRXBYQO1FHGdbzbLTKs+1rNQ1QYn8CvUfXVLfCwVTblvI+J8
JtXyCth7yREnll7+oYBNBfvS3b2wL5XEV0eHqvi2F+7DvP3VlnZpRPsmKF6vL24p2HMZTyUpOERY
4rT6d8liFTYWUqa+6HRRDeXRzpfGXcrkYqG86tUh9o9DuKF5snLYFvYUq6Bw4IPViU8zq3UTVgKU
XaIjNzDUW/FO6CHm+q0Uf7+XMPFJTAPDicV1NgXJd6sbRoMijt6IXCgSwlxDqH7LILjd57pvHoRY
je/F0S1WbrGFmD9V6UG9TsKwlNFnRnUtqFJDHp2gfzSrZu/GTiRptuVqvNV8m7ns699wwWEu7M0e
GsMQm6Wb4TCtdjLix67udpZ80OPbvI5XlrZwqdBAn1oDgHsNyjaXS0s1zUizIRkcIDgHoQKQmrS7
snNXJjUX3IM3BXFqQkxNyNdLM3Vf1Omg5oMz9FJoB275yCRh2LROna+1xZZMvWkYQLNhkpDOPCSJ
ojJIk3RwmnwT1dGLoCLeplXy1mR+/Pp3Wtq896ZmTp8Zg0x2g6lYe5IiySbmu+NKsFrwBaBedHA0
vtLEP3G5cxpPGrEO+8HRm8yW1Hv1Z9PSSocoaq2WtRB8iboUsyf+VS6ymddBpYdAVURYhJjQFgAn
yuPv6/u1FJtI2qnKkb+/QecuFyMgUCb1qsRivPwxCx5c78hcay6eyu7/CZAD4xyJn65bXfpKzKMQ
lyYJJHGeg+KTcHz7MuFeEwYbXdejokSB7XnN4z8YQrcCIBPkAR/OUqiEitcZrA538NyC4BtvNGtt
/nh5EzVMTI877MyOrKl35aALfCekvLaD8Cdyv3f74D7dNKdWuBvWABYLwY92wET1STVu4py//Ga1
R4XKEOLRoTm+9URwjoktQI0QyudyGM6+Iuyub+PCAZ4m4Sc9HcZdgJBcGnTFbPTjKh8dtdfAcWbZ
S+DTa3cZvNzno/zzurWPFDaMHAOOMhEWIyfA5qU5S/Z8o+mr0SkKtTsrBuJ5PR2tjRF13ZG8biKj
Dws7QLbWiYJeOSKjnd7rRqyXdjBYtRMl45oOysJRpGtLggJiFm6A+UCMLKGqIdf16KSNL5I9QgDZ
FvlfD/CxcvIfBraRRiIRn0LPu7u0Fk1PFbNudKTQQiApgn4rFoHu19FJ6bOVU7gQx1AcnhiQKDEx
wjd7CQoNR1w3Bpak97Zbpdt2gGqJEF2N22b8sfJRF/JxrE2sQIjZEDVn943bF3ztiqWVRu3ksnhk
zOlYuPqnofkZx/ea+8Joxy3SL8a4LXKnEHcyk8RFsq8tb5NoT4noi8dAiezrv2vJtal6GQDWiLDE
icsd90d9ZOyv4ZmgPKnybdiFtjrehX/P6YYMN2RMTIoxjgxn4yyUeybMKrLGmdW7F9V6Nui8FvFt
Vv4ho34NA3VjWveufhbcv38HYfhNwRWuZhDSM5fy0G2dGDg5u9WPAmljjyTNbDe69rv85mu2D8XX
9R39+KEZiKPtxH0CmcwHGP8gQhAMlf3oaGJ6RzShjdbwBfObRgbT3p3CXOq2sTaspLsf75TJLGTN
OJfOBNYsI+ws6D6NmqChx58F5VBbz2OwEpg+xl1MAG20YLaYCtyzrSybmCEeHxMQ4gxDsB06BVqE
Vws9TLHN9u5fgynxmalhxoQXdRp1nqI1RlwJmsoBFWNZPmYq/TvycP+blAcrPe2PTdk3UzBMUJZE
7ObDY2EY1Z6gOzr5z7RID4nQbBu1uinr3q4Lfwuv/L7yUqZYfKev7rq6eExGuBniTdZ4LU3bbqPG
0soXXXIkHNbkvIB04j+XRzOiHiJNpESOlHwF2G8P+4bOlnysvJt6E2YrmePHAM8DjSMK1HcCL8zj
E2X10o1UiR3oKBX8UP4+rWccgrkEWkvMOn3g34LHXE+R5BQdMLh7OFs4F37zKhjBSmnxY1THDgsA
jEfVg4TkctdGE10cpQh49vmyHUrN3rKCLTMRzuD5W9da+UZLpw7IC+OHvDRlOiGX1spBS7TanHYt
DbdunG9zuiD9sEqnP4XHy2oOq4L8hJcsiB8uyEs7fa6VXIy89wTcXw9sapiIzA0prOHFtvN/pVb5
LPX5fRd5B0WA5mKVsXDat2u/YOaN+GHqclkS1upwL/jVzRQBLM86D9Ge3DUW61doRPaBu4XpOKo3
vbiGUVvca9S+2WfAINL83eE2ldq1NXsg5ncmLddMuxHqlRHWRRuQS3IlUhehG3S5z5rQxnnd8s7V
u+/p+MSQxGo9c+lYk4mzjmloDVzapQlx0maqc5cLSZdvBX+8j93oNwOor4p8dN32EwRlBpICK1WK
pYXxYMNVORxTSfrSaijEbdSJkejkUbUJy1tBvkdgc+U0LC7tnZFZMgF5BS1yLRSdvrVec6/ZZX27
Z352k5vyxoxkSKCNfZJFh+s37tK9REZKJxQadAaQZ7lFgE6gn3UFKuzlJ9140OGFVdR7djZESnso
P1+3trSTzC5QwqV7QINpdhDkOB/onWDNqvsvleA5Ql/doINy+gczUxZMqwKo5Ly1OxSqDvMRcUyT
qef4HtIqny0CzHUrH9O/afAcon9acrRD5i1Wq0mLCjSt6JjBcQDY3yr3BtXvNlqptixtGgwB8B7w
TLSYrLl0v9JVvLCsWqJ/WG5UHxIuz7el8Mffr+a9ldmnKVMlKRq/o9D42FS/pYl68SCvQb2XLhgC
MIVMBjDoF0xLffdGEfgu+TAoImNAdyl/XW2qTe9trHbYrVfxF27lSRYS8Q9OLuXM2VMw7WWenL3Q
OiOEbE4Ns7odwsH1fH3fPg5MU8FEKBsuNsISbaTZweW3i2U4uK1TJE5hfOnSvZtBynRjyl8F6bUs
tm54Hn6rDzA/JqkTMLcdDzfmcyCc/SMqdmpkuxv1h9Jsq3h//actPIYvf9rshg0jK3VNn59WMw46
3nZeaCvZ1rB2qXLyIR372kWPqnL0X3Co66bfgv3syrvYlVmkjvgkStdiusxOgXhS3IOWUqSxZems
Vcck/KzStP8iwKg/uHs32QSfMuEh3zOvXwqxbT2NOnUJ7yY6jupOtn7X8qHUb8rx1uNfzmx577+E
T7lnp3VxrIRzajIhN9puunLE3+aGry1j5kOm0bWl0lqtUzFcGJzhjTfpfMrdSy3pdkRN0jDskPdm
4+/HbuMjz3ZbJdneE56C8BCBAwyzk9l/0XL/pDqa90UqHtJ0q6mpXecqYwfbeIw2WoMq2Uso/Kk6
zw4Y3Q1X7pa3Ovq1ZcyuZt3vDavovc5R0wdK3D2sVsjy6d5xmvAf7XaTvfg/E7s8Ge52JMI0qR3d
a9lG5ysUTgyvi38MjDthE3mfB3MLoWfd+tsofM3ETaE79X3w2J+8s7xT6SdZzY5Ns/ks5VlKnrN9
9iD0G3m4Vx9N6zEJXyLhrocq0+6e+9dCsoPovr3TIzuT7Z7ZCvlGdO+tZAulgOWvbMRH0M90WOnM
Q3CMEgfTdJcBKB9Moep5cjjQengIyCTVTi+L8ZQUGdSgfSo7YRYntqfo9/GQdJ+SqoEuqx/Wpvne
Zusvv4gskUxL5DG0TKHXv/whUtwWTdsFnTPiLsB3NpLWfmqpDJWNvBnL2jF/F4h4lnpoZ4W0iy19
p4gna/iGVJpNG37Xa/bAG6u2BRiUYkR9IUI5TuWX2EfbV4RuT9jUh0Yvj+ZUA2MYyUycutKP4hr7
0epaZpsqN5lc5JbfObVwhiHd+KIdBY5Fdq84XoTEsgl8a9f3Rwj/AiSzEh92R4r42SmS7sN7xbBV
4RjsgvaQRRtX3rbZr2zvnykwGMpj1tiEcXtNiGghNLL/wCfID6hL8jy43P9A8cmV4wQMEeOwQIj2
iXyoTVCJ2WYqzQnSndWOu3pIvjbKTZV7t6Pur5VX3gYAPzgBMGZoxMlpScEuf4QZlqGYNGFH63IA
NiU8wFuCIpv/kEXaOYU3NJdLoGlEmowq2yBvxWLjuvEhk62nxhyf/Xb4yRP71i9NRA7b6rYt3CMl
yCdEltj3TSApW48ZDmFvQQudjt2uVvaK6RjNU5cCdjP0jSesHLGPWREbC96A8RHZovk7u3NyUWmT
2Ew7B/VvYDbhNktaKoQ7l0Lh9TvmLTf9sH3vTM3OUF5KalF6Zce1qz+VXsrwEs3RTH9kOvpF0YJt
nAqg+hCGVobbtou/tFG+TZ9q/3dc1TZT98fWFO1G+d6VZyVRN7LWH+TkuPIrP6YhbMjULiM/oMo/
V6h2vdbMKn/sHNjVjf0gtPs0lapt4un6NhWQYMkE9w5EIGE5gkReQIGzVttwK1SDZRdxKm3GSlA5
G02zL+hc7lXGcW98L2UIt0/TXVCYNoEs4fk46rwaan1fyWr9dH0Zb/iDD5tNgghWkgjK7OylrwJr
ZTLZqjongzzKkCGPauAbEzLtpI7todJOpnnoh++qsLH8W9iQ96ZlpxJMp9Jwykk2uui7DF7o+q/6
+GiCvZ1BHobZGDYH1XD5o2QQWNPWdk5nuk+pdaizR8lT902VHAE/Fa3jj/VKUrXwOTHJwI0OA+/E
sn1psi+Yu7IiEZNRuRnDMzRU/7IoNL4ncnrEMOeSK3ltdEId952Tckf7/qGW7ww53lTtIaaB0pyz
YQWEt3Arso0UfKYpUurZcxReaQl9F/esSTKOYRYeyU5utTtPvKt+lq9t7O69NcmLKbzOvAlypokC
ECgbzZHZLjaeGkFGK3WOmbt2MnyzXGEfJE+K356a5Fu7VkBbCEoX5qaP+u7dMcjqUEQDC2zRR8tQ
WPZ+GcINrBsrzvHxqTaJ2/1nWXPsX1r0VqYaQ0eh59g2d1WPwbWuw6IN5smoaAFPYjjjci1CH6RI
peIeQOTOcYVjIEeVrqHKl31igryK0wwI44aXZmpmJyOmA1kKaXgrj8fmi6VlOyN1zAjNdBG4Zv4V
RoRNp7orB+ANsjP3jmk8FVT2hMybJ0fxWFd57Wrci4X/qMaHSv9sxO1BTW9G8V5DtbTxfpSqrYbM
usvoYqL84TlNdejKT8P046yvorX31OPfU0AhQc6IExUlgJc0omZB0A2yFgKoGNBe8JR3f4Tx29C9
Xg9pS58XvA/DiQBVPwpXikJqeLmEiaH/Xsl3fXZQjcfrJpai5nsTs0+rMVjNxRP1ThM/G1Zk66Fw
GGP6EfqhFE9Vffz7gfhp36jzTv0PqLbnkM5KSTojrJPe0ZOOaYjiXup/+EJ7xzTX4fraFrePCjls
OnC1AOy8dFs5dNVajrCkQVV2FwuaLeXpSuIx7c/cPcFj0VdBlg5PmHlBlI5xoFtp73Sw5nU7Gnab
pPgUNQ/Xl7Ji5g058C5oJWKfNpmOmdY8CuVzO96P6h1wr//NyiwSD17G+HJTsBj9i9gffF+yo7KH
KmblUE8h9uOmTTQpgIboS82u6sSAgcbl8eX0Vkjn8E7Si5XPMv2Fjxb428jyAO2aqz0knqCrpZb3
jgmWQX9NvOfiAYIWe7WKtRifmCtiyhrgOmwss7XADS8XLSVM+qK8pC3vRlS2SnUK73tF3JjI2ZrD
Y2qdvPizr/+wfB8Y597tTkH9M/LSz176EvbtXT0ox2EN3rF4tN/9stmzpmBkL1PzBp8pP6uyYCvx
bjRs+WcaPHqT4Oawsucfh62mk/1fg/MbT3JVVL9QhHHC4hQ/lIMH1uizXu699lMp/Srib63UQjz/
WK+WmBYd6p3lmePWKNkzBCL2jmdm0rYQekBUrqCs5EaLh/CdFeUyngSyFCOq2vVMWRxL2Zba6WOe
1bWov3jdvt/HabXvDrs2ZFHkNbgU6X97ktuviXjfSOi4uraS61NtJBPuFQTCr5/+pXAJ7hIOQPJZ
nbb7pdnELf0QObDeyQZYs/tDiyZdNzz9gxGa+YCAGB3D0qWRHj3NNKwUrjT5bOXSpqgfZYR//zcj
szPpZwxLaK7cO7Hy6jWmLeqnOl1ZyJLLae8WMjtdYa6iGyxjw3Sf3fCHAFfv9UV8JFzmOE34AKBL
VAR4UF1uVWeaZlcbEnNUwQtzJBSs3XNtFJsm0bZmxaxP9ZtJtXR4zouS0rnIjHrZ2IP3deV3LMRS
Os3TryDXsUAlXv6O0vXUOjRUPlkcIOfXakr+3TQD/xzKQ4wWU6zpgx10IkVdKRaTZ9fPVTDQoST1
p6g0rGMLoi7eCmohRkzUJeZZ09L+BjGkxqNMm6/1Hpd+L8+IKSXGmz9gEMzQjIUatQIiMoC2tEmE
n1lRxAeUZYZN6mq+Y4yKcLi+S4tGJ3+GOhOQwfzZ1Mu9GEBr0ztF+yJ3363qVOQqd9uvXH2+bmnh
mE6IR5J+Bt6oqcyymhYCuriLsRT1irpVC18/hnKJRmzdWCtZx8KiIBKCGgbaANCw8y/vKbnQqCJ9
IAjuxCICTzXewDzqCreDnny6vqyFVyBNICpFqNCC+pljOQerVF2UEGistuJnkl5KndbdBIlRsjsx
HLfAsVdS34VwDooC3uMJH40yp3zp1y2vN4CYkuikpeXtkzGytiYMvqdmtI4VJG4rHrJobtpIcnlg
a2+357uo7qdmmnWpSL+TaWeF96dQq4dINH97RrkWABc+3KTARf9dAWz5YXY9MBOIY7tYctTMhYKh
3Pj9uEEgbq+r46eyXnsgLn07pnHgiMElia2zoF7kvqHXtGCZxxn3wXCsq9LaBqGwMz3jXBnpl0KX
fl93l6XdnMYE2Ek6ocx2zz6e4Ymim5iiE/1REuVPUhdwav1ErfjPP9jhk1FRkkBtznvidVAa0N43
kpPAwRQN30enqyW7+nvFeApp0ygi/sEEBN2Iy/VIcqGlUd1Kjpf5Xwwr33ejtmVyfcUJFyDGE3oP
eBvoYoWMdfapsiqqdKqNkiML+fioaUm9TchK91Iv9TvTao3d0NfVb9MKBcgGWu/Uama/vb6nC945
6QhMA1XaNJgwuzobOeq9QJAlx6Q9VEftPjbzvel5t7Ul7/y1KaeldOrC3OwelVRkseDokhwjFFFI
1g65UWzV/gch1Iqjg84FpCMG16f63ocNfeUan/767CWCdciM6DDQgJ4zEPSD5BYpo/ROJmW24XLl
je6hs0zalbd5fohF9Vcs5CsgtIUDyX3NVMaEq4B1cNbAN6FYqNh9vDb1P0G7n35OW+UkiJ8yLd4r
er4Ciln6oBpNC6DWGNTm59+UUt+1WhpmNb26NKS56+Y3QRHtk8qD1V1zV7BpS8sj9wJlNzEpinMC
AjkaZTHTE9nx/M0oUhCi1u8Vt60H/0Z5E1LU+3uHneTPyMegs/nwyK+HodGzupWdbGzsibPCutHi
4JjQFU3k4O8f4WBI/mNs/tTXx643C6OSnaYFrdJKhROmvGeSIPAf6naNNHohjWWIHJgWoEKd8fnZ
JejrsRwZiByDUmBojayZhjWUTisnftkK4HC8kkt+HnXEqHIbpGtkp+pq+iqB/kdPgzVN44+EdlMz
AqaayQKMEW+Euu9uWEAdY1OrDZ8JLbXcLutwfEjFcnjgaV7teBXw8k60nZcjNZC7UPgKGcwuYQ9f
rt9zKfteoZxzcdRtrpY1buK3l808ECC+ZDG1isAcOcdlhDeDfiwLuZMd3x+ZEJShHLQOkW6dOrQx
k9hxteR7EzROVT6K5iEtDNsbX8vkAD0vc3ArQN2lE8uULiqHpJJQ/81ioiCIYSJoBAha3U313WL2
s8wOLjoy/0fame3GjSxb+4kIcB5uyRokVcmW5Lbl9g3hkfM88+nPlzr4sVUs/kV4n77YaGA3FJWZ
wcwYVqxlJhum1s6ezjaqpxAWqFAnXK47DGajKVRJOQFC7u4SfM1LEyCWtz/Rtf6pSZ2PD/QtX1oO
h6V5XWZ9F+BiGdRWxazqd4Mf9nfGyPZGdi6/zKQxu8IOXgufczbANx2Bf95DAvqPqZvdfWcP46Ge
LGWvtFV1GNU58Oqh1zydv+zGtQ9KJocL0m5T9TANfrFj8j3d2zbIHdQKzbveKA03zytl1w4IB2pJ
dh/2is+2yl+bbtQPSZeF+9vrXrsKbYi73sioUTddfL+VVST9MOvqqfLj8K6zZf+kl2XyUw+bf4eM
aqGp1PZuTGttIzBaNUzZU+Av6U0ts9MwcbSiDRz1NEvmoYa+JA/zQ9mgSgU5hBZMD0WqbGQ+a55E
nw34G6ELtb1FjCRFXT2Geqoxbas6bhA9jA0Qg9v7uZZ1Q70u9B+JTcBvL4w0uT6OwK/xI/S8AUrF
UH0Oe0N+teM9Otdu4ZCRfIllyU3jP0BiNsyvxLV8LKR3wMeAhCyVncbC53UbfPUkSfYMBEGvX/20
smZPhwvvPivK4dDL5ryfbYWGXCBVhyqwioci0O2d4VSfcgkiNFNpk/0Q5fW52cS4raSfcFyDTwDb
C6nM8hqLHEk2VSnWTkppzy8FoJi9qrXGsdCGrfr9mov9x9TVKEYyTbmjpYF2mrW9iZyiqd87qg9m
rrjn3TqrWzq0awXMd2sjCr68qoZkMms1YW2dXj5MVf84ZfJhkKoP5BWHmBy7VE+Klh4kc/LCoULN
6Pvt419d8RuoWfDnITd4+QMAp/Q8IZFG6cIumJhovpayvFOt+VtpJq0bz8Exj7aaiGsvk0i5kYKm
SwIoflFRMGV/lIKYXCrSHpLRPvpG4OmT+sGZf7WvwXPVUtEeHwOrPCHAtJv5IZU1HCeoFuotqqK1
NxzxHN4JnknmvJbldD9w0BmbyVwtgWIw/vEb6VRFphft0/7D1MmuWsoPcvkxMO/q7MXM/afA/ib7
wcbttvI+Ekww0cYZMN9vLbYktIIm1fRBOfnFB076qQ/9/TT7wBB/J8xB3D711QMQNJrMHYkHeYnI
z8ehGkpfJESEy4YCiV8+He0yeR1MA4AhiMlyF7XpPlU7oumTZQW7PAuex7p5ivJ2L22WgtdyJgv+
BBMOCuZCQYNfOmI/mWFWSGQttVx9mdXPoe67fpp9cvpsb0ywS4924DrBeN9qr2q+hQhY2334L0SV
ixYRnnBpvUtMs3MoFZ96STpk04PSJPsc1VEarIrzsrH5K68K1R8CMoS0Rbdo8YLGHIedlol60rWe
mv7kMTfqhr+e4xoYauYOSMWa7eRNbegxOV35zxPjSrd/w9pPEAQ+1MRpiUJ9dLlex+ziRIdG5GQF
druDxd33HCsNDretvM0mLCJQoEcECzReQXYsa5Rg5yIGQyNi/d4/KsEPxTL+0SgdmzW9fC18KMb6
1Ps7FNvu5Sp3fYqZ3Xwoy/JPOClHh1shHSIvCn4Vee+Nc3avlOGxr+T7ONjqEF5fhBSuBDEvWTPE
JMusOdVLuIgTkqC27gaC9X0VfI7afaPdyz7KUtbv21uzYo4QhrEgxg3RH19OVWp0vZV6JDYvg140
PZzKrY27mvwu6hGraEUvyxy2dOtWgIfccPTBqWFRyaL6c3nuihPmXD+KekoDcNjmjwxBpMzZOUaM
OvKDaX2J559p9UtnaCFDDzpptyox/59fYJCRMH1FD3vx4gEId6SBiWSUi4bYa+aCsUr/3Mn+n8n+
kSl/Qin+FAxwVUjNbz9SeXtzrx/74+3tv66RiH1g3hKkoANBzOJ7H8M0Dyjmqyfzc2ZY+xD43ZQd
OjRNOse4q5LnaStsXrngLk0uLvi8LoIM5WQVSEsHFDXRqoM1z9oLXD/D3p6sbKfHev6r0bvsUKda
6rVZZLtSV/79NNblDxEB4buktUCXJOKiVU+OFEuHMQ2rp8mZ04Ne9/Lz7W1euQCwRVeJ2QQ+f078
0pYpUdErTBZdh/oh1nXAT3r0JXZ2eW94UvMxcp6hpSzQdy99AN8FmAl3/tKanul/zMaDPf60aDBB
lwkSV4C04We7/QtXXsLLX7jYjSAIk7ZuVSo7hf9LBxwctAfNQU0LzKs/PpTpJ1XRD5H86tv3GYSG
hRcoHyJndjtl66esOiWoVQrpBAHyEj0SlqnTIhSvnmStGdxh+Ihq+jyc69J2Y0O5V+1fVVzeKcVx
NNCAbA+18s8UVcc2tAjcDhMgpMSzg40W9BsW+fIO14jTqESh0SZEohZHWKllVUglOVDT9ek/6hQ1
+zzox508zY9MB0kfZyNGEhXg5kvcNw7XSS7vg1Z5VnwrdSEi+dfq2mHn+KbtVUWY7iI07+9Cp/nO
fwRjoymjAaV+VVorodmY5s9FomYfujbtdiNNY0+fs+m+75otyqu13QaJb4hgS4zPLOr54gE2+156
y2OH3qXIMz0XilN7tl5IXmGbT5oTWLlbyIrjWhSld7c9b+0FYKZKlKNF8WjJjqbbWatqM/bNXt9V
NEzAW9pl5DIAIU2mWzvZFuJ7BUULQxo1f4BDPPqc5+JrtCTLr8JcO2Vmx9RHL9efRvDBuy5Kw59G
bk1nTe8nOHUaeKSNQk68ctbOQaLUd2oaTbu6DpzvQ9kqXhBV6W+ngBEvT6vwLFW+tvE1iO9u4XY8
xKTesJKIAarFO0HBPo0rpddOcjAfK12Fpq7q1F03Jp2nAr3465oRrDh4N5LQDIcRh15uTT72Stwx
P0qP7KuqR/QC//7FoRtLdw/IFvQ7SwRSD4unHqSDfvLzhumEalfZtquZz2bke0Ha3aWJ27ze9rDr
oBYeDsR/hBwWYOElVrPIit4q21g/IRFt3GWaHD+mHbMxWmgrntzF8b7szC1t+ZV+D5gkG4orMftO
hLHYSQltN3LlyDjpk/HVd2LH7QY+Zf+T1SSvWpPsHDnYd7rpzvEWCcnKJ0UqR4eVNIqawLKSMjq5
Uxm9rZ+cWmVISJ/DfVwY497pR/MQJRKgr16Kftd5UG+crrgEF94qXjm0XulKEtUtQnrfMjvbJ6k7
pb3DvESGs36pp43X9DpoRzCCpEGAfPkwljhGu1So1VCNPiW1FO+DKbJcR6q0jYLQ2ibS6KBwDsye
9uDivh8zqYjjyTBOctufBqjGrfD76N+HQbgvmZYrm/nTX7spsQGNDvCSkGAuCXW5oZuuLDJToE7y
7CAnxwhM/xRkXp6MG0XblU+CFiTAfIriBjMiYvHvYh91rIKOqrzJEIp6jBBtVSoF1lfpqCE/7IRf
b69s7Vt4i3xMXZBugA28NNcpTUXPHY0UpJj0+cFo93l0LAotdNXkue/ss6PvmKr2bpu9PkGIathR
wPRMCMPbcmm1roDKGJNvnTJ/2Ae50oOgIZJ2zNqVx2FnakiXO/W4pW907Z6YNVBOI4Rhym1JNNQ4
4VyQydkntU6mQ6kAWUvi4P722lbKNZdWFm/YJAEaKfTcPnVV+FUL4FZXohe+h51vFwet8cHiVU/D
qxYwtRaeAH3CVvGrj6N9OW5889e+xC/hfqV+AuEdFdzLbbakKpbkLrBPJSOYWfRIgbacGBhjbjAM
No70+jW8tCWCmXd+6ztN1Zvc26c8jJ9meyRBZSQv/Viibb7x/a84rbBFMZDghOnlJScYsx96ZdS1
fVLElkp99D1KmtGTkzLZdUFNb7eo1YcgM0dYOSzr0ayS4fX2Ka+5kkZIRC0GwDYIncvljknBSPPQ
2JBm9IDp2nYAh6jrGwe4ulIIQhnSx13hd134EgOvOtrqnX0K4k9jWbphBq219jGrcsBt2TH2K3cO
UHzZouNZO03KITC2kIkboDwul6da8DaVATtcVFl1T/t1fDYC+dEKR/lRMwd545tZM6cb3K9vBPpX
gqiJ1Dg5/K722+MkSR+H+lsUkkgoW+WFtWN7b2jxCjqjVkxVNdmnPis9ksnY3kJZr1ngrMQUBJQ3
NIMudy6y6yGbUtM+ZYnfemCNaq9UYBa+7X7XrzkgLNp6jOvS97ni6OxbsxvrurFOqM4Vo+xNaF2m
W0zaW0YWb0OZODCkRa11iqGJaHpZUDD/n40sT0TrctsvO1aSBp5afgAes4u2WrsrK6FqSlohmHRU
pC0vD8VRyAfVCYKgKQruhtRncCbxKr3e3T6VlWeN0Jxvhhrd21jQpZlaHQYjkjL5ZDJy4wTFx5IJ
fX1Xp/qrmB8xm3ED07Ly3TAiDcAeLCzfzlJ4csrnbObqASBoHU3jH8srtNp14o0Ee233GE+BXInw
55qIKJeDsZuyWT4Rj/V3dpTuEqZwDuH492hrJP64Bv4Xgkgkebl/FrIkcquyf7FRfKvNystD56mv
h41bdW09NOoEDyA3yFVpDVySqRY+ZrSkcEPrMYw/dcbnv3cFMSkoiiT4gi6uiXfPYVgmcqk7jXzK
qtadaogb+n1f/u7zV7t1t5qC4ja+jO3hLhdYQ01UTomvL43lBNrAY3CD4EPrP7ZVsatME1q4hy2J
7JXLDZ50QZvKtUOSLvzx3apiNZjl2Grlk2T+0P0/Q/HXOS4Leff3F89Oo6hwOQ/8/Xn6YBff/7u/
T8BAn1bEn2/P7bvfr0HHm5oVVDEdKrdcmgwfJk59d/vo19xLAMkEtxrJ9DI0qIwsrMsYDG1S/E61
yhtpmiv5z9tGVo/8nZHF3ewbCvPPocpK+ggB7P4jfhwY4XdN/lbAknHb2No1835FiztabYIg6Vtg
umCtjpr6PR87NzGTnbGFGF+7QLmiDZ7oN2bZhX9pk4kgJUd3gvWlYCr+yzi/6Jg0D9lWPrzqygLE
Ci0fn8ySjcuH6dXRGoe7uqHpM7vmf0F/+UbBhZ/RuGUMf3FEujEos9nhzHmWfVdb/UWeqgfUZdJg
a6x27Xyo2IiCmdC9WPboQ8mYrZDe1snUDpnuGhV5lVsgdXTbDdZOR9zOdEHhD6P3cPn126BqwozI
52R0lEw+tEjGUXhUULuW5dAd9I2gcO07ouEpkOjkLpRNLs2VURIWGrnwyfJhkacZyX+zL5J/by9q
BeDwBvXjtSG1p627uKmzGPSGYUWisVo95kj0RLBCM1hiH1rjwXQ6t40CV6m7l7YIzqOc7vwt2dK1
fYWf3xG6kTQ8lwRWPkMYUQ0f9WmCrkTvvhT2k9CSlic4fXZF+nx7wVvWFm45m6WJJHIG9iwL3Vov
900gDy6VGjs4QMS7B9pQbESra5cVtQVUkkWJAQTR5UnKeZLWSmsQpvhHnaEge+iPkBYJxuge0PHf
rw+CYzJD/AHoxiIAR/0u6Zmeh6ir5BhH59RRTLCDaQetMegs14i24Myry3PgfqBXTWVvaRFdJ00Z
CxxVBTKoZogb5pWrZXeUMgkytxrjK2063npgL8zyCKmPJfw+m6PCMRI6EyNhORgYvg3da+1/BkXZ
TbqK3M0dHZA++tl2GxfA2kK5MskLkQdiuYukl+euU5uhVkSxaIYcsgh+DqbkjdORWPBw+xjXvn5B
cmtBmyGmVRdPgRL2WjcF2DIrf+8nxpe8Kr22yTZcc90MOmd0cGC5WUY0QgRkShRmGZziWevchtMb
0i1tlrX7mYMSrNvcnaTxl/5PtauSiBKV0xBU3pAcA5jZa/tpHjcw4CtvGmxJQAEFi+c193tuljCh
iEAdluDZHWnQ3KlFo+5vn8zKasQ3LEoS1CWYWLhczawr01jkI7x+XTbuA01v9tqsuH0wwoVaShvX
1coBkXhQwgLJ+oYAv7RWDIWhhQOBjh5/iq3HuXkp5+PtBa2bgCoCz4ZZYPl8+mQznd/xfKZAbFw5
MB9zxPy8sGo2zmfL0OIBHe0mKSsWezLLP110KsPnydiIoFdNUHoXpSl0FJal6pYupxqJtUxzzpj1
A4+Lm29t2KqfMTADfwBF6qu5tEyKpCgcQuWkKX77mE2Ofk+f7PX2qay6mZiI0TWuAVlebNYALN1I
lFI5pfrQ7krfSDxJN/y7dmaCMHKAG962t3avilAQjhfmja5hw3PjDEbR5cpJnqvufpCkeacbVexR
h5Ep5Ejh3ooy46gkFY7ex6ChFbXc9dKwhUBZW7moasKZDIUr9cVLl2+diIBEiokHUPoO1MfG8b/0
+c6UupfbSxZf6iJvhFtLgGzoLNLUX4Q+IzXj3hoq5QQYxjXKO3/iQUbZwyrLg65/vm1sJe4QbV0A
XZoQtV/q85bBMI1yw/YWGSM4J8kGOWh+m7tyZ2tfOnvj2ljbQ25zbicgewIutdjDNuaWzFhar7iS
9aPMvg0GesD5f/G5vTOzDN3SwWGkb+Dpb+zX3qw9OfyeORtLWTslwhmYhwQnKHRsl0uZHbvqITjj
JdRKdTczNrA3zEy7p9aUunlWBh9nlEb2t09L7M+FawCxIpIBekfzn6bJwjWaKJYZDbOdkzrPruoH
90PQf227w+g4971eutH8a0jCL7eNXl1elDDErcITCeIG3O3lShGq1Pu6V6WTlBUfpeoe9rcXx2g2
+GKvi+rCDFA60eoWycwyHE3LTHJ0XzqlWbVTnH/MX3rlVqDzGfgIhEjV/ZhvFOpWVsZNRrcL4UOQ
8stcME9mcMq6HJ4TMBOIJLf9jAzchqNsGVmsC4JnVcug9D2HZuOalGdw+nLjCVvbPDq4wKKZj6KC
stSZ66PUkXOLlQz5B+qtrvHqWP+m4yEYH9riT5BN6M39vVuImio4OMT6GG0V635XtUF0sCzabA7P
QgAzcmqXuSxv7Dc+5asbg9yPbgfMl6L4wBN6aWUIQsr0rRmeCbE8SU7cEhkxBV27/s9tL7/6ni8N
LaNoObdNqVG18NzHPonJaxadfZiFwDnKW5COa48gS2csROAIWdPVBQ/fR2HWRnaOcLtqPrYpBKp/
fQfyh98bWRxP3+gkrzNGpNB/kB0sSM0B3e/bu7a6FKY2RVSDZsMSD+lPRtz3sZ6dZ/u7PjZenj7k
4cbJXLduxVLeGVksBdLWhFKOlp2tAIBENuz7zNrVZfJ1svtHJ84Ud/BrV+30fTgBO9LqDvqk6gww
yRvrEnz+Vmq5tmpTpD9v+nbUVi6dUp9R4wmVMDqPzrdadjzxfVXMy/793r63oiysJKFTNHUUnWvz
s9GUbqZ86tQt6MvWUhZRjVDoLSNhxAleIrn0lKndGVGwcT+98S9cPlwUD+mV0uTH8ampXK6lUaOo
qDM5Ozd9itYxAoDIviS6S8fU7pJHuSv3BdpizFqeleI1Mn9raX3om+ygACZL0t8c7J3c6PdqVLpz
Pexu7/T1JUPqRLuOX0jdkTndy1/nyOFQAuQozqXegOND3u/QoTLpRS1Mu5PWRcfb9q4idXqE7+0t
TtZKykBJrLA4V+AP9LnZ+d3/0cLiWJO0g0NySIrzmASeaf6OtuLG60jkcgmLV62X/Sk0DJZAH6jv
BIkKdqTfivlcF+aOctLeHDfi4q1dWwY/SUK0X6bFWSsMSKgfe0ve2LWVj+HiXBYXjTMUddH5CK10
ynGcndNsPBhJtAElWjUCd66JpA5lgeUc5GREYZCOZXGeqEV7NLy+9iV3iJ/Xv//ey8TbTPbEB0c3
8tKrkwj5EGuuinMWzoLGPIr0DwxObKEhVj4ei6dZQ0OG2gMUHpdmmhbq7IhY4JxI+6yUn6tC/qM3
90A7t9rrKw7AnjHrAfkmVdnlxFU+MNHWm3lxdua8OPlmqB6cqPlye9dWjkc0cCCdoCYqSBMvlyMD
pC71TC/OsRw096NSBz/gGY3dlprH1uW7tnXvbS22bkAgg3oatqL5s1zV94bx78hLpsOee3tRK/Gh
6BRRfOCOowG65Mdp+wnSzN7k20GFOOUd9eakO5Z17WlauuvlzCuq4GMamhApPt22vXJTXJhebCiZ
OMKHqoO/C9lNvFLdpQRwYbFv018OWE6E/c5dBH/ObburB4nkIhOPhFjUnC8P0tdURpp73F8e7J1f
fu7iECoLq98qo695JRktZUrGv6hXLtYHugpJom7CYdpQf9CKYtxNabVFG30dnnKAUMgInCNC5kvf
V+3aSHQ/KAk5aEJI2Wm0ug+UEX5GjEm5jq5upGOruwecGVeBlQOigsvd04pOzzWLU7MjtL+SaS72
Ulrbh0IO1Y2DWttARDFFUdkUrMjL2CDpDLPWkvLsVP6xURvGqHyjoyH/9/4AhoHvGuAWIN9FJkE1
OeMXFOW5sZ8ms9qFhPYNQrO3rawshmxS4EwAZZCNiXN8lxW1UWrPWtWWZ10+qoqMhf8iWCFTFhq2
zEGRvC5OJmxR9gnrvjonUflkF+mpCOffuhr+NnLtr99DpqeBgRPqwipEq+hyMV2aJbniRNk5jr9L
xSvSzbr1fHu/rv3s0sTi8NsMkHdfxNmZ5sXYRy4oYSX/fNvG9Q2EDVDCVLkgOb4ifZnDyO+RJMjO
yBfc++apCj9Xw6MdvCB5JiOOJP+1pwHt5DuFionKEHt3uW1qwj9UCrNz2cAmHpinNHrUGYy9varr
neNtN5jEZQrkzdClFTsuAlPKx+w8jvp+nF56Pd9tFhautw4jCP+iXUtlgYf30khVcalVJlnkUM1e
MSJ6gCzD3P+JwtFjjKc4NsUWRdf1o3hpcnGftpPaWl1PShkbkqcMXyygOhzUsFWLXN0/BxkkOKnB
BC7fB9AFkTnKKnYGfZ8BvXeYKN0E0q2shvYjXWSCPfolxsK/p5LHITGt7KyWqYcOGClGRnYqf9o8
quubh9vznaXF/TbNmVy2Bpac7jUaH51hi/Hh2gCwDI0Lh6kjZD2X1TLVlhQqF5OPZNAdYu6HKdrC
6FxvlgDXCwQYlVUQYIurLclDTSmbwjmh1LpPpC9IeTLElz/karnxiV6P7wlABggG5uaB15PLXDr2
NCtlrWmVT7v2V94yW/KFevFhtnxXRZ95Vu966YExOsmefpSkxWV7Dup7rY32qC387Xf8JnZJdRU+
GEgSF4suY6ebtX6GDWWyh3Np9ZDfDtRza0feUnW4/pqhneEmhx1dwK0cccLvHqewjsG/Ja1Pzbo9
ljZZdQJ/aph/V3MAxNmEXIP6XKuvf71ANloUkBHbZKhz8YoMsK80JAPSqdT6naqdo+BzjqbSbSPi
j1wWGMhwGDckVOH9pZ1xubSxcDRtaCnfVbp/cOBP5kYMJucwhd+Qyrht6/rmABItqtSiNwkD1uJS
tI260so+iM7QOP1IrW+58pzkxpfbRla+Ni4Nni3eK+aClrxHeZv3dLISWOztNtzNvaV6Uhht8Wiv
bJtDNAnIBowSs7aLpahpV80TlU9gNo9M3H/Qmg+x/qxk/YM+/bi9IHHTXZ4QySHdM3T04NOlRXl5
QmoWQkzgS1Sa7H6XhdCOzkdfaw5I3Xhp+WdTdfH6lLDHiKY4Jb6qJZtTFxK+zqETnXV/utPD+WyU
0slhSPr2spY7KEqf5NfMAAqFR/71clmRPs5WlHRU6aIMNbVGqnaaneUHuZCIY6ES82J24y9rCAyP
UDkAWgymgP990zZ69yFncZDqJGvxuckfJOWzaCm0f26va+l/mBBiBoKUjxbXVden8SMrV5MoOYdW
F8BpGnwKjGxr6O968xBUEzwSODrim8seQjTYsZNMbXL2gcfY9G19S91P/fCziHz0orYQH0uXEGti
vgm6FoAYFstanFWv5bIBb87Zaqgxxi7Vt8j69/a+Le/YNxsI5gg1IVx92bCwOjuKa2dMzjnC4hMs
/iBmzfGJyVh37P7Jarevv/29RWbTeD8INUmkFqW4GWK/rLST9FzWys+6i+anuNCHj7aZy7uqqeP7
0Den41gNzTGpmi0GlOVnLdbLUwJbB1k+8+cL/4fuX65rOU7PusM0dNzad2VnfG3tYdcN41GbHzYD
nbUdBn8ESSVfN/Rai1dsrFs9UqF2Oduz2uyYWdM8f2gPulxZbiolsWekWrHPahmNFibLN773q8iB
BZMTA0rkGqPktYTNSZ3U2aORourR2QSoUVUfDYTR0LikLGk1Q3mU27LaJ2rZ3SmlE49uMMbOfT6O
nebmZj7t4dLuX4rWT09RVhcvaSZHT7ddYuXjZdjTEjDNN7zJ4q7tA8OPM01Jz2NqJftU0utvqSHV
GzWCK06Ot60QYi6Mw4PTWo7sQhGT20plp2f/c1H+iT+CpSqO5j8QX/mPieqVo1f+1qS722tbuTME
nhZAFTEMn9jiI3Y031ZnheMvlT91/zv8oEoP2af4820rK259YWURlemdVWQ0LNJzkp+CBnnU0lWs
f+A6qYzUlbcoHMzF2/i/G/mfNS0+YUNrkU+JtfTcZsboDWodwIRgyHs/1eALbdpgd3t1KxchjXyG
yfl0oRBYBhd9kCQAT9T0PBWwY/HeP2T6RuN27ZhYFiweYgqfv3Z51xpp0jV8Qem56MrQQyjYeSQR
Ch9yJbWeCjVFJq6ON57FtUMDQcBlSChNkXhhk2pO1CYZ/tj5T9PecWdXmX+G1Z/49+3tW7mBoDSn
BkOWolNLWtiZ7LCSrZrUu+klpsmCQH9BrKB5LP282k+DZNxTlQw/TIX0A0TeVm9n1bpg3hN5MuPq
C2eREuYrIVnIztWYHGBYn9yy+teqwH7W+x7JlbkJv+XJhseseSjBNbVAh7IV2O/L4xz0oQIjZ1Jt
8NGlp3kHyblff7L3t3d2zTF5oREmJpiH1kz8/+8Cmzwy0BGrMZO2Dw3UBlrwWG71k9+w4+8jUfG1
oRsNfkbkCyAmL41EfaAPTlbm56l8iiJkHQPZgy0zbp412ZVzOI6KQ9bRSP5W+yhVlh8LByZ5Z1+b
gTvE6MD4GsDK1vLyMfrYDF+V8M7vw4dy3spS13bj/Q8V39i73ehKfn4fN/lZg0yQTqg7a4c5yTb2
/PpoSTJg97DEqAKk9gtvlrtqGqYEcI3af05eNPLfWUnvYBHdei6ulyPY5HkVYEpjjn75ebZVBzCr
lPPziBiuAjOHpPyoutiV58IT0+bGAIikDT8rySdblsi5E+Bv6Lx2xiGUft12tJVnXBBAoyuP1xI3
LZO4fGA6YzJ9QBj1ocv3/ocUIb75V5Q98HAfwna4y2Y1Yaz3ZI+/SiN6rrTam8w/Q3S4/UuuLy1+
CKEv2y9C+aVKQjXWcQXfWX6ukqQ+JNqMy9lW7Slp1x1lI9b2TWj6+zxvt8LhlYPHskiXhRI0/AaX
7qXNaWyqcZyfk1lC2fdYdV6duk17f3uBa2ZghQC7KbD/1LsuzWQSL4Q8VvlZNtKUIBhOYb14rNPQ
i7Yy87W9NAlEDSB5oK0VcXW++2CcifK/U/LBjDXUIQagrq4/a/4JihawBdW/xpbK+UoIBPSeh1RQ
4gGJXSIaZzudgIOE+Tmt7g25OkjDb4uFxd/Qh9AQXU6PKWRwwdlQ7oaNAdAraCz38Hvby+SdgRi/
Bb2WozD90wmPjUL9Mvg3rdqdH7lV8dyNP4v+EGwpfG3aXVwY/lzGSVxg17HNgzU4u6x5KsJ75cHB
jwrNmzuIpaZvBczRtz1p7QJBLpNOkWiwUCW8PN5YLea8n2o+FamOvTDJY1qXlA+Upthqfax5El0z
MIHwc7PNC08K9WlgaAbtvsiAzQ/dAenYMfIPL/4wHwqnjfexaXXwHOXVxudypdMljvWd6aU41ZBV
cwreND8HpuFpif7ZMb+1w0FBnbTX23ulNV2gTjMEXp+caUeqMYwPkfo61umjb9bHqX2iTnunPpkV
CcftA7gay1r+tsXRW3qkWcyec/TOg2rtGuUuCEFDC2KSQzA9OQgme8hjjo5327DY7ssnmz0hYadu
KWCOxuIOaevWdKRk4KrKj11UeMX0cc4ORZofQ7eCKqiemw2L174mpCc4CrBn1FmW7UI4tUe1g/Tl
HKczms51cPIhIHKlsLq7vbTr6/G9IeqkC6eutUbVkxYwUG+f/MR6DWABqXXbq+X9bUvXWaGwJICH
yPGIdsSlJajiB1JXOtVOF/4gpe+8Ps3CjUBxxUUurSxcpOnMLmzNHtiJ5fDCt9AH/HaqyiOM9qZi
dkOj3isdDL7SHu7gxi0NfaMgsnp0lBoFWSpQ/eVEpKEPszSKHbWcz1THauVRVj/f3srr7IZFwsEp
eggGeZvY6ncPzZRoehV3MiZaA+d7VeJPTtN5Uf1gQ/1229aqg7yzJZb7zlbot5VdBthqoS7Q9pMS
ekG1/y8StsslLYJNO7DrLJuU4mxGf+wwpp7xklI2kMzNwfjrj/nS0uIan7oky8tUBZnRFcfOyh9j
a6xdFMpcFZRfnx/8Sfk4acEG2nvrzBZXejPAvJ+aLLCe9cfU1++suN8Zwx2pDZrtG4jH9TVybVhI
UgGcF4f67tAaZQzADRoYG//40S8DOUfE4/APJYs862lUhg0vWV/dfwwuji+faUVPFZuqGD+Q32vs
ymvuff2j+XLbG9e/byi+/t/KFqdn9jzDIYwt5zg6d18Myf5navdD/G2q++M83DnEeE7S3ZNG9Oiq
bBhfvcLeGV+coZk6qUKKUJ6BbOZuVDaJKxkJBcAaUJMbmNNXS5mocYJwsvZx4sDipFXRq2+a8c7M
4vzBbiW4rSToJDd+mbg8L18onFqMdgk2fvqJixvB0LLGiSYundA+RvpX5H41f/TMT83gtfK/KlL3
dnn8r2wiRw0PsC7GUC6dzEnReW2MkZvhMMnG3ne+9tUn1T6a2os0fA7m32O1ce+t7T9MLej8UgVg
zGBxuZeK0vh9xl00l/lT6DiPrTLtb69q7cuhlE1rVpSPrkZMBzkduyG38S/rruXTHLJT2A3eID9l
fuqG7bdK3ygbrbr0e5OLb0eb4YmMM5997L7K7egptU+kp8Ai78A1nckQRzY73YE8NXqxm5dw8v+W
owZaCrRg/rPoxUflBFXURroE8lQ/WO1DkhghXA6Nm1jZiXLFbt7idBCPxtJdVVCbJPzwZBnL8EaX
KS+aPkvW07uu970wu6OuuhFDrb1cDLzCCQaomkrgImob5zy3xx487Wj8QkjTR8IFyZrA2PoOhNct
F/O2ENJoRl+XGabcB+FMG4nAJkh3tvrV8VKl8BRUlKFIP6o/+uJTC0PvbT9dqSCQhZC68jTTd2F4
6fLrkye9rKVZL87BF0l6oBeXufE/MqQYeb7TjpMyutUvPzpU1bGavFHfNd3GbSicYrlsXZRwGeAX
ZdbFG6N1ozagsVieU+LvNv0YdbqLkq6XRUdVeyyDLdncNXvwgZLEU6vgWBfHmQ2N0UuBVp7tsf1c
1J/1InrM0695GYLhdO7Gpn2+vcVrTkrUT6T1Vuhf4kGU0igLpwirs4pM0odBnbr7dLAe0npS7m5b
ugLIig8QsRaRYtAyYYjq8jCVek5yG+ZYwOX/FlLs+fbX2H+MfQsZd+lQVsZDnLe8aBv36aoTvbf7
P6SdWW/USreGf5Elz8Ot3VNChyRAYMONxeYLnufZv/48hXQ+uh2ftuBs7TukrK5yDavWeofFtdHo
9ixINBUorvGgZ7s+sz3JQdH+hVlV0GWusOwJ/gnSg/IBxX+zeKyD1uu2lpI44RZLiW4vknYwyB2h
VnQ9/N6MsTcd+BmJM+wgdMeYaSvoyWjCYKPYyI3WzlsUmHCsAPH5ixh/HS2Z+mxqRqLpFIPIm6nU
R19ngy6pNd/JMXqI84Nkw/ZNpv1kpKe2sjZ+wsp4hSYq8B9uaxq1i72b6Gme2UPWnLvhg1i+GIRM
d6HyGCPneXtlrWwamlTsGSBNQglKvR5rpIfyjL1Rcx7s96007rT0oZFbL5/v6/HUhne3o71dx0I7
C7Q/uDZ6pNSlrsNhYBUmTVaG5zT4pqb9LjnZtuegiZ2qlhvh0lyW731lYxW/ubJFUEUlBwFowXN5
MZuRlOSO0Q7hWU7kZD/3an6WJgDeVl8nD3mmFh7MusTrtOaxSeZoow725ltSeRMFEyTXhC7iElgS
pr45F6MgIqZZfB5gEnqJnvl7p7Lq+2AIhBtml23ke28SIXIgXP2gPZDwgadabJh4LHU7zcEbFars
Vb7ydWz6LXrAysAAXgvUPpBves3i3y/eEFpi27Ndwn3k+32MtMo1pyc6x1KlPylbJtFrCwfoFDpv
CokXj5bFAdh38mQbucIsxl/qzuT5996qjum7INml77J2Po3l68ZaFX/y6tARc3gRcnH2BWovwYwV
c1iOH2Do0nhpvWg0dubUQsHkOR21h84fn+URUwvLm/XXLEmOt3+F+FBvfgQXuWAK4GS1ZDD2TTyX
k8okN+HkptnsRdbzjE7H7Shvjzwx1oswi/UyJW2eU7jmWzZHtaiRKi5cB29nJXqOdg9Kt8uLD/Xs
Iv5zO/CbFGwRd3EeFGo2SEjowz5WX0MbN65R94bIzep2Yxf+HyOEuA0UCuFwYzFCZ5aDNp9hEiY2
NiBRiRg6OVDkOXPxUYmVyANM/lUppx9FG2WeVjjAY8L8E1pS5tOfj5nijIUYLbKSb+h8SR2O+VQx
ZjAY90a0t+1+7wyzK23EWTsDECVEDUuzxOW5mNvOwe6pKezwbCRlc+wK9Ys16NXGQfPm/uADXgZZ
HAJxViixNhkMpk5ezcErfpR6gpcEChhRuTPLbgsSuLZiOEpJun6pF2qLC6trEi0aVUblyE/J9NWx
Ss8yvVb9ePsjve0iMLBf6jsQubiJl8Ah2whM0F9DdC76XWgdKWt7cXzfy/h2fJwrdwLv+KTCCLgd
dm06ecAKzCPMBkip12dqoEd5bqBhfU7kUzgeKCVb/9a+JxfuUPyp6Cy9Tvqqv2Mt1sfQhX4SZcRS
itIbkLbdhEKtrcDLCIvFEfijOo0TERyoVRJcqrTbgHGsHY+iNyx0JcEaLNkmKbYO9iS+Evw0bzS/
GUbp5c2fFmx/TdTvIIuLQFZrQ5IlhhEGL3rHe0muXDgw+9uffn2yfkdZfPrUd9J80qfoPCeGG3XP
mxXUrQCL7+3rZgErY0Y4QA0QSX1u8Ib//w1h8b21um0ZA0PoLHaIAysx2mjSr+1+lWSOw5PbkMTq
en9IihImqs2nqBTLq9Rpn8f23mm+VeXG11jdiOLljNUucI8lt6g3UCioMsH3tvU7nGA+O9pjo33g
VOd1ozz0yXS6PXerK/ki4GJkgzxZscmT9axYLwEgiqp+GMwtMuAbrQKx58kJZYxHwJgiz3s9f+j2
Z6PamNE5nQ7D8/wj25nVO8e/n8tnI9XPk/aZ/nryKP0IwpKq8+72GMX3XyYzl9EXS7wJU/R86NCd
5ea71tsQ2GXkKx7s4TWb/uZ0o+hC4g0cCE2aRSwnLEIj93Wx2k3HLZIh28GJMzdGtLanuMKFRovJ
SjAXJU4DqI1ilFp0xv/p5Djx/YTz7+1JW1vy0FpgBQJTE8Wq60+Wt01nYCYRnSNZdnVcpf8xp89I
q9+OsvJGAm6iAVrUkXUCcX8dZbC1SG0DnygYU+YuOcoBB2iP9hHmLu489Z4WbooSitlZrofLoIuh
4RVmlLpJ0Gz6Rvly8GUXtOoXU3k1g+lAo+7O35KFWX1IiAqCCcIHubslhCsxUP8vmjA+W+NImnvE
h82aIpRcQ5qnz3QO3BjpzmGrgvHGpEjsPGid8NypYvAaXZyNRdNUWJ+z9jXOxUinM9BlqmdheUUN
owreT18k5bHyq3tVGCN66r/ZXV8d6tfY/ES3dGNNrX1tocSDUBgswDdAFLVpmkiumHh1eKmEXYhm
0yb0aqT/kOgGUIrc7EbItQNVEE7ZK+Af36B5yiBOItA88Rlrh3sTQzqre0CfrAqdQ/CU/Xt7Na9m
b9CVBA9VDHN5fEdK10lFl8bnXkO8MzM9w2x/Bn7vTjrO5En1JK5zzUkeAv9r1GyxfVYfG9Q9FVFF
AoO5RJeGTZlIY9DE57odT/LwDJ3zR4SHRoHz3fDS1p6xe9mS2V6dYOYV2ReKrjRdrncwLMy87OMh
PhvGZ2f2T7hV585Z179Ld329acK+dl0JBDfaCmSpVKmuo6Eg7yCB2MfnIku9MTxUiDp5VXiK7L15
138etSPwyOJzYz2oVERRDbj9gVcX8EV4MRkXtYfEcvzZwGnxrD7oExYw0CPzB8v6RCpQmoZbba2n
tZPqcriL2zke7UFJ6BWc80Z7jWPrmJfZXWs/+YXp+cadP74PNFdNt7KQjVm21ethqn1fzn3DMIMk
cmXpW98/1tVGdru6brhdKFMJISt7sW5kvRBeplN8Topjpj/P4Did5oM2PBjTI0Bo7/aHW7swBcP9
f6MtPtw8VGae2ozI17NunxhWzTnYbVU116II7LNQHBPrc/G5mjKk9YDl5hkHOE8w6f9YJEsc53Q1
kCDA6llI215/GQNjE12PHI4z/bVLn7TyZ7aVLa1eGZcxlleGViMA2/h8fRvjoa70MCI/FH56bIPp
VPrzvdQ1p2honzGPe7Sd8H0/YGSVjjtpno6aUu0DxX6Zu0dpK89fW5aQNzSKC4gyvlE9a5JGnqQs
SOD417taOWZW4cVbxNM3Do2/pvh3lF83+cUe13u/MZDUSc5KfRfFP5UxPFn2yWG/j1P/NCK1FJqO
p/alF+dghbThFCpe5k84jJZuOmefBsly8649an5xmMuWd5t+SippH8T1vrW0R0euH/wq/egkvts3
1f72Sl/J2+CewO4jL+QRsdQ0KZWB1lDWIg1XzoCF0U3RQk+FXLql4LeW0sAWpsfHfU6rdJnqZu2o
jyOCTWe5rU6FnT42NbZweweJh+Sl03ZNj0lKau1uj29lEbD+Yd/DNYKx9maPTWmtmlkTnQMq2nUf
HjQTREcxb1SxNsIsM+wp0JOmy1peLO192Mc7gS9qEVT/88HQl+Cdh+AN5jjiQLlYa3zITomBOZ8b
1s++k183X98ry4G2x+8IYpwXESrJKVq94W2czvk79InvM3s81PX0ee7kw+3BrJzoOBWiw0pNl1R3
qYLt1zOsWZWHvprukz7a2ZOi7dNx3nXxfjSb9NjjuHU75MrLjpA8LQWnkHRr8Q6KBlT2FIf5G8Z9
DlKqToZ93IHNcvITxZ+NS2Qr2uJapHuCt56kRufWmsejH1jOTsocEPrZ+NoZ+MZiybv1dF7JOAQP
GbweCawQML7+fk2pl2pQ8HKuavVDPoQHJfA9qZVO46zsq1KKRHlQGrfEOlaXDYxQbhrB6VvqPaVq
VvtGY1AViocfozEfHTXcDUlaeAm9/NsfcW2rwRCGNc7iobqyeAPKVB51O+GlacTyMS7u2znZZ9VG
a3MtN4bQ8TvKYqsNVQ9UdmYiQ707wpQ8FN/D/mjaZ0X7lmbH3MIpyAzdoJm85k/9O7hSEFYQKiuY
oXK1LJYpRiGSaVS04bT5dQ6e/xx/tPj7i1zK0vym7Qf+fhD9NORvm4eImJvFg5ldDaATmDm371K+
p7cby5kw0D43ZfU9C6GvjqqzJaK/tuQugyxStNbI0sIogc9Fyh0l1STU2U9Pdvfz9mpb28R0Q1Hv
QdQOGvwizIQ/Zp52jGWMz2Y9HeVAclUAVbD9pHgrY/mFb3szcxfRFhlhmFidbyeU1+JwQCNG8Yt2
N4WBAoexxdq0U/t9JiftpwKa1WzVvUA2DO+7Ljd2g5I1uyEfXuwEO/Hbk7D6QX//rCVEzp7rwgIq
SNUvCiRvgAx5SGq53oiydnaBjEGXmZOLyV4sy77Lx7btKr5oqX8s0uQgjb4bqYNrdugy626p6vft
lorkyvfF7AH2EnkicnhLNrvShoooQXBy4fbQ9sm7pimfug46RCsgDWFwuj2VK6fXVbzFpWDZ2VhV
FfH4ym5It9sKHqbqL87jqyiLMzKE0FiEClFK50EfMR7+iXpSZ268yVbHwhEFmknM3FJzTEfZNZEr
ipfY3J1SI75TXdneWBRvuUEKgtYYAKFmLaMN5ywmrEM53Ex0DuIm7uJDHkR3jRQGT01b7Kc4Utwo
yYtDYRU/kz5JzrFZUSnWgi9Trc13zdhtYQx/4QUWW5Tfgx4k8mGQAJYFDDMwIj1LuX4CJ32Xm9W9
HHwvE/9LFCUHJzRds9SOiZbfwbmD3uPyKHLt9IAmzNFKEiH4/1WOzX9vL6rVRUwNFyN1Q3AxF8cG
VpllK08Ol1VZ3PepepLn3q1C405Bvr2Oi+PtcObb851bSehlAVMRvYfrJEOJjdbHgYPMDe95eDPD
LtX+0frn21FWDh2ikKeBKgNVsPTsrhpdj7uZEihe3R1uN4blQbDcqjGuZKFXURbnO8AUO9dVBFVq
596yB09vtKM/PzVy7Bpob7bRRmKx/ql+j2rxqTSricmxI0o0RvsuNsuXJP1Wpk+yiexzWG9koDcH
B1V3kUhkSq3zMKeaGWsqzPvEjcCVy/90xWOiht7mE++XasCbvQH4hasfuykqUdcLo9ftsagr4jlt
EO3jzKqwTQkLb6oSyZ36PP7UoR2CD1SS7qsYYHtgV/+MWjNgpR3pKHo1Pjq7TL3eVj+nkYpnECJM
MUd95rHoHG8eh+9G2mBcpeSfQ5SXdlYW++8oF9luE2oIIiWTT6VtjqbPTlf6Xq8E4eM8BMoO4+fE
K6sU+cqqhzzjjIWnj+Z4VkIwrzrC73slGCQ312sTrKmmbRxkq5sGVAdFT2Ay6AZczw2bye4oE8QQ
OJ+V4KxNp1TucWz6m715EWaxns2+rc1iIkwQ+/tae6kHywvUpzH+fHt3rp79v+MsjQbUQJs0XyWO
hXfIGOHz/FBQk7sdZHWzUJMwONgAGC7PWr0ZuhZCL2W4+oOTyphqdDAVbNd6NbfglKuhLDjz4l2N
2tHi86TAAKUIS5QzmisaSIO8sdzMwvqtvK/MvznZeCrxDoUzDirteimoc5/5+kDZv+vIWptEt7B2
9l9uz93qB7oIslgIWNNntSWT5Ofj+9Z4NYr7Mgo3zpfVScOTSdha2hBKF5MW8NImMSAzhqAWzrU7
p4oLJdkt5POw5e22Vj/CaApYMcYnJATG4tYJSjRjZk4XGPaxjr7R/N4aKvkY4LuyC6Yu8miEP+j2
pO+mbizd0VbKv1jzopYIrIdiKvWk6+9m2mGZJzX9kipod3liulb+b6VtfLe15jdcJ2YTGyoaf8vm
t1aBqg0RyTuXw7tUhvPHa/fctk9jl7qZWqG+C/ep0D2NCU+y57izD4PRuqPxZOE/9+eLiAOX3jPA
VLE3rkfcFbHpjyG/RUH+cUdaXHlFmj72zZYyxtpqhUQPnsiBd86z8ToQcoW+Cgs8Ovez+jr7ubPX
IqnbReyL/e0hrbwyuJyEIISDXttbmG3RjmFpITXmF8lLX3bncnrM5btwVr2m+acIn6R5y4ht7Rpm
Bn8ZGQsR0MUsGmOXjHUz8rBJgkN2qp3chRo4BarnT4Hrb4EI126ay3CLZRpmbaHWisITI7LuFCf7
hCkM1Wmlcms5uvuL2fw9tKXof68W4Op6hmYXnwG9ueGA+oSDQRsSGM9aOO/krQbiWtMUcC05BgUg
gMrLNZm3VRTPkcyrYzwYSoKNO627D7Yy7m0nc9N4F+JR/VhFW9zAtXwU4jQygjQUBNbueonmimr2
OJGQZFdR8JOCQesJe6S/OGMuoywewSj8zEM/MDo0S06ltivD+DC3W5Jxa0vkMsriUZWliDx0GKCf
LXX6pjaups73UDS8SN/qj6xtbDr/UBS4VHk1Le66hsUR6jL5rk9OfGqy7F9AS7KH9O1fFClgIpBf
AXDhtl6KSIyVnfW+yHzM2W732ZyEu7Sptsj7q6vgd5RlCVmdAkvSdF4lkvaKWJlnGdLGmbv6wqRl
AfyXRon9RjW8zf1E0VoqW0a1d+xj0B6KF1l6XwXIQrxz2tduvJv+AzLOmP6Jg9xLZy8r7tTm6fbO
XrvbEWPnkKTZwGoXS+iiE6DNUtdaVQkKKrmLhuAQFndV9L43p4MWbuGT1pYjCA9OSKhDQIAXJ5Zk
1XVb1rQCej879o33NUsDL+rNjZldHRKq0jDOYZgqS82numrNFHdpgDzU+mf5bBn/JDUVGONr7Z9u
z97assdCEuULlB9F9no9exkuX2EiEFf5WH8wK+NDWLQnQ3r9iyjUIYBwAIuCvHYdZQr5qy2o8HPW
oh/Bw2r4aE1bzvWrFRjYjXSdfgkWO4vrqxsSuRlT+hhjva8oaWhVtzOcT4lpe1nuuOl0crKjGR6B
vrq5di/J1uH2MNeWByooKJACzbERG74eZiLXsdpPTKZVxx2gL+eAxcy0gwBfu4EUhBsU97fhhKoV
qYjA5NGXX8zq3El+Vjpkzu1YeX0Lh6sasJ19kI1y4/ZcjcQ5TKPBxmbKEqvoYo/NnWMFVQ1eox+o
pKQd2GM5qvcjQBj/Tx1GqA7J2JhAhQFVBh1weeTbUpk3Brl6MtCTjhUtPuVFhiifGTmubSX28U8/
2nW8RUY3Cx3vpu9oYkiAyJyfWv6T9b8JtX270UQYhNzgD/A2WEqqtXUVFL0OLoTxfafD/pQ36Xsp
SLcg7ysNIcTqqBJzj3GE6EsekZ/bmZ0HjEdJc1cNQs/KZNckEa6CmJwRaSQnPqUNII7me1fetaW1
vz2hK4kPv0CoMqH+bGpv1HTkvNExV2O1pNG+rUssUEm34l1QZWzJ0PX10OuxqNGrvbHZvF+bZqwY
eOmJSX5jzGxYjLYcWypJnbQ36pP9tQQcR1UH+OounH6M064yeg+StcZMdAm8Cv8+ztQvG3Mgkqzr
ChNVYB6a4CIF73DpASs7WTH4OV8hyFsgcbrXIFI9JnvRBDT9+67Hnbo7h/PGQ3f161PpRLABIV9Q
mYuXLobtoCUldo8uGa5c/0D8ZR+G41F1xkMXFg9xmz+l0UFVeoKn34x82nLeeHt5MXKeSAIrSP96
iQity96v4lDm8TkN71GLPahO8y832hfUkh+aXv+6MdPilHsz05Qn6IEi1Kqpi0O3m1FQcvB2PNdy
sQNfcR9JQ+BOpf3BeLFjr5G/1OOdAT3QTeR/b8deHarogILYY18vaYEWR7rvWwpbLdzZuFajOIIZ
uCtFnVdttRHf5nOirfA7ljiiL47gzJy1YLJ0iOed/aN1dDdSpA+3hyNm6s1MgnQUMolM5rK0NOV1
zzOWLzdzQWqttLfHY9HDnlBeI+nBljq3KP44/WBUTB/2WPBOWLDXo9LMeZLD2eRiMdgf5jfg64ra
7W6Pa/UzXQQR/34xdXFdlLNeWqTCmVPsY8cM9r0ju3OTxG5ptaFbV5vCSGs3Jj1x+RdkVQUBfh2z
jjG6kzIjPo/q51wOXTv5bI3fCvqffz42iLjUeTRU98gYr+NE0ENKtWb1j4xkR4O4P0++0eMz10ee
OiT/AVqqbMRcqXBR3qI2DL9C3DRv0gE/7KfMAXU4YK/yZZyezBCMShR4Wu54Y3pvV8+ZtUFNWptQ
nQYnHkUsE1bn9UBRf+t7zVbjM9IOkuT5McUl6Ukvtsyz1hbLZZzFYpkTE7lnhBLP/Vj/KxcfmyQ8
Ol8gdx0myXc2En2xCpY7DhIqrWRR6DHtxdfDS1gd8yFLztX8bQh8RHJHt5Q+dtK92obeNL7eXixr
l+NluMUcltyJNMZzIICD4RbDsw1NZJOltnaKXAZZTGDj4CGT1qLF2TuA8Z/8Id0p47Mx7hx7n+Dp
KW9iYNYu28uQi82WS+041jkhg+KY16c4+Awr1O0p70j1l7Y5KsY/8aw/357M1QV58e0W904Jw2zM
2jThkQbpQPlgccMryuPcbTUX3qpGCJtkhy6uUEIk018UdLpGTfx2LhIoK8fahFzRpm4wOJXL5f44
SdExMsz9iC9vndxh1XhQsnlffDTgQ8xy8U72u40kY20ZwczCo12A4t54LYxK2hqSUSfnSX6w9BcS
5k3kz9rk/nrNU8XGam05ZB1v6GhMjeTM+8lV+p+Cqh00pqsqW7O7tlypYlPDtnAsha9zfa4gau5I
1Wwm5yJ19fAu6JV3bR5gS526dX6vzcmnTQl/8SeXu14QicV/wtph8eLoLW2SG01PzrU2ujEZ+maD
cwWfI/ib4i7nYch5uThY6trxh6iiHm8HjybeprH0IJC9ww7ziPmdUraerFEVfAHyuG+GQ2dudI9X
h8jF/kumQQA1r2e1CqWxzAJuiKSz80NYSi+542+B39fWIe+L/wZZ7EA9jKYAEhC5vp8ftDpxa2v0
tmmYG2F+3YYX6UPQVE5ra6TyaaPeBeMzdZTT9jpcjUITXzDqAaMtk6+ydAZbyTQGMwPiyhUbQaFc
+S453RbZY+3S4WENwBmWr8BfXn+b0unoOdikJqWUegNCyKFDG0o3Qp5kjnLsmkB2gzLckN1a3dFI
BUAhZDki1HgdNYgMqsOyuL/ru0my8E55njs+V/VXwxMqGlDhZIgRi/qBxueqczE8ID+nWLNOMGqM
mKdBpB2yYkLqYisfWv10FxEX+1kG6owbBElslUx3WnXsJnRtjI38Z/WrWbwAIAgI6e7FJSBciPy2
Z30k5j/g6pqD4d8pw+eq5PKpn25fbau7VxR1NappNsfi9bdqw7TOqLjSkrWG9inIVOmxyKpufzvK
6ooA/YWRCEvxjX5/b6C3WoU25Su18ijsewDvkZZ6KrZsy7W1Mx6KLsZ2iH4IEsv1eGQW/KySkJ/t
ZrC/tlJi7CYf1Vo6suG9L1DG8RzwXg3mc1zFqgcZJXR1vTPflb20p8Rm7uQ000/VqLyEkmLBjlLT
A24f6Z0yaVAD/HLe4b2Cz0w7Ggf4JLJrR5Raijn90Gf14FpJF+70UC0f+5jfEYydgr5LGZ3GdIi8
wgSYIBfmtKennBz7IgvfBfxlV4tpuTuQZTducLHZljeQUH/i8QXXjJTiekIgRld2YczCWzT5OLX6
R97Q5nOa4A5blUH4NZTqLTvf9ZDCUIB3AxDNxfqNMiWRtRinnHJXOM39aH0N6ldJC+4G4+X2ulpb
vegFOCB6qbhB5LgeXGIAZW8KBqdXdkQrMflU+9XGBK4+geg6/KIgQEhZlvOoctRKJ00Y/9jqaWy/
JE79JNPddsZj5ZyyfHDltHK76NPtsa3UuDmbL+Iu7ryIvyr1DrlDWEilO8jJy4wpzWNpoECejUH+
HORBjIriMO0G25DufFX5Jw8UbTdOWXlHx+nPJWf4QSivAHCn2oa24PVsS02jtLhvsaZjYKj1XZqB
Bs/2HaO/PfS144J0G9tpGeNpnkzXgaJQnxKnsZIz2kAyZUSlbV3re/h6O8pq5iRQIjB/hI/YUhou
Nawk7oc+OffWj3pPISTVu69S3p7wfUDFh/LOZD8YPYKfKCVYqdvnW+pBayc9D3Xq+ZyxoK0Wm7PX
engvqs9phQtnDPmqRhelrD5PGFc2JslisTGza/cXtzIPa4jxJMKL457SQqQrGaZOSoRWhiNH/wG9
+j5Ltp7WK3EUbmTcF2hr4TO7iNPovZWbTp+es/InMB8YA+WwcUuuLBJaTKDgCQDed6kNGURJYkum
sAtKrcPUPwigayO/boN8xJWxOEFFAxAPOIzMaOMuViPVkV4LGzpacfxiDffaMHkzXX0HJVg53OXm
Lo28utgPKbazP/4i8b0KLib6IiNFF2SOS/b9OR38Y23sB1k92vPh9k5YObCvgiy+1tghr2mWBDHK
TxzbmfRBHr8g6u1svKPX2gU0H1nnPDYMnAkXUxn6cmelEuz5EoCy5qL07ifgW9vPTboPKrdMXcvM
HjNrAxS+tlQuwy6SAtWUmtSIaJBbsXVoR9BgyaieFbP7bvbhloDcyp5mjIhpije8IHlffzGTDxZo
BmNMVPMubo7k2koeHNKTYxwa6/jnX457ltSeTY06wKIvqEe+b5QCwdng+B5jccMLd98Uz5E8Qkne
2HGrI7sItvh6WYocgN+Dm9DC6b1hNQ9B99W0+l1UVzhnJYdB31L2Wf1wyFYC2xf9hWXRzA7I/Msc
VGLc0Iycyqo9diaAvrzWFTcGnHW6PZ3r8XiW4YQLjnyJgnRw4NadHjxfoNx9u4tjjshxy5xl7V6n
ykO3U5RTyYkXu02OxkBtrIJHmfJZLku8HzBZiD6q1T+hfjd0d4Eaumnqk0i+Vvopq7/cHuPa0XwZ
fpEzTXk0zalfonaAqYQLag/ri/kjPd8Pt+OsZOIMU/jf8PgkcV1suhLb8QAsANhI7asuG++0uD3V
GSrW3yvlKY2zfd/+sbWDgkjlRcjF1gvAN9CnAQwJYKnZQfN71Vv6nplZbYxt7cC8DLQ4lQMtk2Yl
4xNOcX3EwWJXYrbW2vihaWblSuga3J5L8cOXV9BlvMWSmSPJB5Up1iVcp0j/0Nn/uR1gfVH8/liL
RSEPnaP4IkD5yehCryw+6sbGIby1HsTpcnGTVTEYqb5i3eUdAklp9Kx3zU6WnyB/akmKhMxPLdyq
+K0Oi0cIL04T0QFjsSD8Sk78WRFlo8b6d/L7xPMV/2Ect0jQq99HIwsR7EgBDr8em1Glhp23ohU7
vpjdSTI+/sXngb6A5yN6SaiTXv/9KOwKkn3adQM0tMyg8UOjXe6Lw+0wa+VnIIO/4ywyfF+eEskc
qDxICqH8Q5ZADwar/5MHxnGwVLpOle6ltf0V2GHr5s2TkYAPUcdzJqibwLpv/6C185iisygbCObp
susqISYpGTO/J3ZemvLflhRPH570ZCMvWV0mF2EW2ysLzKGFWEXBJd+DifXwTPPSdKtbvhVlsces
UZ/ysGAwGuJ7u0gyn7so791NeujqRkPUj7XCm4bi8/ViYYX688xeQmDGd97Fk2N7Wob4apXgUFF0
Q32snca+K9RqJyn11ijXkgTuNqqawB6RYl4kCXFIB0PL6FKm6bSvrfYuMlpvaPpDVn5Sm2Px54Q/
USH7HW9xzTgjfB1LIp6FXpEuJV5Bmcwsv9xeiGLOlgfwZZTFQVKUjZIjocdlZo7MofMwN86j2bb3
vVOe4uTPi3J05uEwIFsrwL2L4wTsnjPF/H+u9Vn2iiwYPW1U5t3tMa0VNqgLwYdA5djBeGoRpiwK
mloyp0plFLjsnqRiV6tebQ/H2cx3U5ru4NXvIIdtHDNru/oy7mK7lWjMSMABQMVm753+2GbNwYHg
SmHt9gDXNtxlnMWpKTlD3vZifGqTurH0XQ7kvZ0o7l9E0cX7nQUCPWKx4IcSkffRkOgiO+VxALhs
Zvp2q3V1AV5EWS5zB3EGeUY4xlA+m8jytFgYDqm8L6bXRnu5PaLVWOioIrgG8QiA9PUBIgGt1CeK
aWfaggZK8Yi8aEkk73CvjY+kPQaZeNIcbwdd+1iwRMWhxQ2kLKHsQe4rLARsyRX9lSqTl/Zw4f7m
oNdJ7YUeIOL8S6iWz3Bx1KYrPurK+96Q3wet8X6cnI30cHUsQOKEvBHVq+WrLBi0sSvbkl6/nAlk
DQqVaP1v9N1Wg6A9D/EIOXiGdP2VtF6nYykPjIXaVfU+znK8PiLv9lf5pbWzPPjQQ+fyRToBgZzF
WpCnRm8sLUrPco3ledrPg1fPyldlKuTGnX3TJ0HIKCWbTbgf/c72QGiXXqGDIJJb/54uTOlp1pQf
Y32QgAiajhvwANr12ozqyNjDmpq0+dPtX712B8EDBicmcw0CT7uemraP46CvSfsC813XvUAHf1Sb
3nV6oWr0Omj1/na8tU8ByRkWpZCr5yS9jlfJQVF0Ci3QDP/AXY8DyzsNkILr1PGWJcp6KOjBgs4q
A5u9DjWnQ6eATOd6xbOuySwvRCPJ2cJWrp3Q6MX/N4o4IS5y9VqjP5LqRGnUfGcniG1Pqed032ez
+/gXU8eXMpk8Ai7BU42qoBwu1PDa6LuBQHvwvFnAWx0MlAFqd6iY0Cu/HoyZdtWUttymRvwyIclp
odJpOs+bmcha3oWG4H/jLDak7jSJpM5ca1mn7Y0y8nSp8ioJMZbR9sJJ9hwEmMZwYwJXb3F4LEAo
YGYID83r4U1RYDTTwC03oeAcpo8DsmJB6Y39cDLzCA23H2pgecj+bMmrij/85mggxQN+SnqON9Z1
4LJQY3xqOLHTOMYp4SeGLn9xtQqHmP+NIDbDxTIE9azXYUMmO/ovcPp9nHeG7vPtBbh22YFwoV0N
sBOIwWIUDfX/KZJADCalfZiLwR31Rz84WjpoVhzhbwdbnTJwNNQ+4GAAYr0eUGhCAg8m7h87kHGk
zvKnokg3qAK/lBWW34U/TUpHq5VTaRHEGs16aOuYNo3x7ODDiIRkE90fRvu7pO7b4rP+MdY9Of3i
1/t4co2G3iPLZdyVqLskan64PeS1+YWkyQJFDh5XjcXu66R2nsYU3Fsv5/s8e1b7Yjc5iWtnz8Om
m+ja6YiemwY6EMMLOoLX81v4iKogz8qSvMNH3a2cB2g1G99wbZuLzSasklBvWybnk+KU/gid/dy1
mEPFAN2zdF/Wspv0Ss2w0p2W0Q42pHEj8NriAb4k/NmYR6q+14NrzaRVKhqrZ3nIP+Z8s2FM7v7i
Y12EWBxhSYeam+TzEJZtD0Haj4rxEGv1IcdAerQ07/8XbLHzMhuSl2SA3tDSQzKU5zpwtTo6BPp4
RrVhI9haSnA5eYujROpGpYl9ARWBW2uk885E3CEdsr3lv2/SfJ+q6v728H4thDf7kKI8teRfnPpF
FpIVTg0KoKGf0vCMc/MpKzqvkTLyIzlUpS+5mdexm9rYirlypwDyi5Wm3RVTof6rZy1C8BEyiCWE
jrD7AXG+ecqmJIphUkzRoZzh2BV+PbwGTp1FrtX48qdwtCJfUB38py5VbJ/N3dfRg5Sk48YLdXWj
4fUO6hk0t7lMQ4AsJUmHW/Q5wFCeJ1XQngZlq5SwGkRHrIvmPujqpbK2H8yBPE0cHZKfuOoMQL1y
Zf377c+0uqsAN4vqHbn0rybxxR2TSWluGgmAUnXwo3eRNU/7YjT+XCAOeJwlE8aGDIqx0PXejW0n
iXDu5PnmvCTxeyus3TbcuMlWR3IRY3H4ybgM6nnEq6MZMoR1i1xyq8hudrfna+08Fyp3mIgABHij
rzBOUziZKSDKNMomDNC7xkutfL6T+rl4Jw3yWTVgyt+OubYQLmOKf7/4Rkon53HTgoSo8v8h7cyW
48aBLv1EjOC+3LI2LSVb8m7fMNxti/u+8+nng/+Z7ioaU5z2WHdWhJIAEgkg8+Q543FRq6ec3FLb
TH80NFq46fankLAuWmtx2zbjCOwgMo194Cb7OjH3ulo8e72KsM4G8aNsUGRekJYHjQqbyGpQzlSE
YdbxsqrLZ1DoJCisg5KUh9tTJ1sumGYow4OI4gBeWalio7DyQWHqLLoTaZZBzLDwHgc1P1fllqCx
dEgg1iidCfDyb8fvEvNeWACIBAjwauiYj47f238yogsjq2NQse2AJ6nO+VtOu2RAGiU+LgbdiYG7
N/qX29MnHxHlKzCGoudCvC0uPK+c6UWoI1xiUBsBo5/ixh+mP3jJ08X2jxGxhhdGktJLR7h+IAWG
TiNZglM8WHtLjTfce2ssq/NoyJe5DRuA1qOV7Cqafdy8PcVbzRuyKHQxmN9ZZy0EkmsG41rtbuhb
2PE3CknScQiOGjaPqrNVr6fLGgOrDBzh0gl0J95fSZLCfLJ1zZNasemNosFYIGZWb3qtqDtkvBiH
pb4WzVNIoxf39Y0r3ZaR1ZJUcQa3YuYC9xfYd+tJiHlsdmkIH13fQ8AZ06kHxkn/XYceKQ+3zQEZ
5dFno38tjBOCfvWWNvuWldXpo81uHEVjRDjTnop9k2jcbJ6HYWM/yq3QbAUMhwzIug+6GXhMoIWQ
nVuruNOjh7TzjkZ28srvt/e9mPjf5+xfOysfC90YorAqzc5CzU33dmqFssMIbZ6DBIXxVwZdxOb5
LWvoFKwGHDyaOFvV1SWhyyFZRRg1OxfL8yKwhjCkKe191u1+NbCqfmv+rJYPNSQ7tWEebo9Ymkfg
oQ2cCYAuoE3hqxdRyE5VrfUSsr6VGUC3rWYnM57fOEN7yEE2zW97K/SBYnCnLDYCk2RRKZmiTMQR
BWxmnUFfIi2ap6nOzslo3fHON/v6mKV3RXK6PUS5HZdCMNQf8FWvRlgvSpXUWpOdXVP5OJnt92F0
7os5fCi5527sbMm5y5j+tbWK6XqdWnPpYGuoiYN53A2+biTPTZa+pBNYoHqL0EcSd0EIiH5wkXWm
IHa9fLlh1G1psnxq9Hlxet9NjrdnT7IlrgysRpS5WWtMHYf7Ajl8f0BC6hTm9+4zqIuj3bQnc0sF
XT4ikjy0H5G5W1P2Vk1naZkuzqvQ/qno1jMNmB9uj0lqgv5pgISI91CvvJ60qVWDWlHZ5sWU3w2u
dYymDczUlgXx+4tdhXaiF9RQHJ5datckOLug2vA0yRlCKPx3DCuvjmLbyEH0ZGdbf6kpF2bNDzL2
G0Zki0/uFGAbWVQBr78ehtqog0kqHzynOogGEvS+Z+9OSM8KCSBzfNFm9b2lR3e310e2Yy/Nrnxu
mrtsLACAnaPgSW1/Kib5HCjdwq1Upiz4cW39d3yr034i3ZPYOuNLBI1qUOgQ73Z0Mw5W/JxZb7NZ
ezvH3rdiNG0KHkG+8RaQZCeuzK/uAaE29KZeYb4J3i7Zh2Ec/cXv5wqRZCR2gw1r8lklQcb7TVDB
rLw+HtooqwysmZBjLa2vm3sleyisLRi3zDMJ6Eg3ATbmQbUaVRY5rROKuE5/BQEpdT47JF/cYitQ
SO2Irj7RW8t41s5ZUcSGsiQ7d+5HN3T3vXc/VlttALKNLCToEV+mq4TW5OsdoM1KEygdgzEUpdjn
NdkqJbG2ZGtkxwa8stw3kS8hmb/azHNX6KUGI+i51ex9ML4E6nOtPTT5sNe3sJWyARE4SLI5KmIs
a4LeXBkLJ++07OxVZbMH3w6/dJnOG3k32doA0EB7GFgRO2zla8qiW0McgNJO4mzyjeDrosf7zKNN
/nakkE0cSH7jVyYHjcPV3Wk2MjvqdEaTaw9Vk9wBCLfDk6Y6Oy/delPLZo5mS8APrBP3tLVfG3Fa
L9aQn9s6PFLeFdmI26ORWuC9zpzpOn0Bq9FkusINNCKmC6IapZr9Yqt6LIsBCCP/Y2F1Xc+rYbKM
NKeu235v0/yh6F/V7GPoZBsRXLb+l3ZW65/0hjc24nQSIxE1nAa+gI0HoWwsIEhBiaGpjaOtZstN
+7lP6ZQ+64FxUhpkwdvouHTfgnKr4VBqCaJPAOzkPM1fwjsXp3mdl43Ta0QaQ/1U1s8e9/LYiH0v
dzbcWTZtgOSByP/iMl9XlCOvC9DwnLKz0z20sXHP2qSbcVPmZZdGVn5cNl1aJR17M7QtrvYPbbfF
biYdhgF/Gv8Qj16zRyRmHwz9gIURVqeO/s/W+rnZLrllZBX+jVBTbD1nrswYpcr+VewXbxz3t7fk
lpXVVWQ0hzBtaVQ/V0VY7rPBdXaTW7ewUyTeRsyUxTK6nyyheyh4YMSnXHhZpgaeUixJfvaaxUZT
shl/tGHl+lGkKi9zUXwf7F7fcDipZ4NfgLFNUJ2u84TQTNP6lqU5cRrRZLp1mxQKxmLY2+PP2xMp
swTZnY5XoO70mxJHrERKXRb0jmkWYhwFbJIvELpA37DRhSy8d/WEB/soGhBB5Ao9n9UsDvNUVFae
iwfRND6m38vxEVTIrjeEZupuM80i201g3an/Q0wHIdIqosLEMBeGW+e44ewvtun3W6Vq2S2RyiNx
h6ISZ90qzukthK1hw4jSOvD7tD4U9pf4K7RLLipi2z1c0ksxNTNRvYIkk018PYP5wp2gykvsBe1z
m0cvJSmdUIUjPrEVf8r+CovXMT5qcNP/dxe5NLyaymaglTFvMdxGzQlJNn+Oh2OQv2RbOBfZpoae
QSCLoU5gTlcjVKtlaoFBAl1mJPFu7h+G8PX2YOQ2RM2HFIeBnWsbhpVELjDbnD6IcDkKGcFdYziv
1qyFh9uWZB4vOHPwEBIp8IhcW4J4s9KKAUvu1I1gwrSBm6MF7sNrJhUKnbB76gO7vlvqTvu2DPpW
Zl46UsFogMtwoVz7SxcqmUtGlWVzq50LR0m57MwtAJQsfNDG/I+RlW8o7kjMRLLkHIfjKQyn/Ti8
xK7+vNlfKIvCNqpVtK7A762tYUNZCuFebQX0uEaI6zZPrQuNsKr4h42DRWaHmCHSmVDp2Wv8jtXZ
beEOJnFKD/dR8TGoX81sOHYtHEHDxm1MQuSt6/BviVKGA0BiDYAc8niI0coQjbv92RlsmCeacucW
aIR00WEGQwSEYTqN3s+0TY/RqD90vfXF06ddnW4Rh0gHDjuFy6FDo7O12hhqMIy9nkTFuVcfxsg4
9igtOMVjZ70PRvP+9taQ2OIaQl4VlmTqUusqb2xNs1ur8NcqlWe/rWcV1rMwz9GUBdXotHkJi1aZ
bexHTWoVDI4InjSnW6s3o5U7XWyETXwG4bYLPpXWMbf9yfNr/S29bAfPiJ+15ClTBjrIv00jT37t
s1b2h45emGJLR1mycQwygygHwfZAO91q49ijp/TWAHmu7nXH4mi1kW8rp7jeajGW2xHJXCIQsXV1
ahSWFamFDpn5FCT1Eehd66P3OR3ATY53YEXrjf0jOXfhrqDHB1ZiXpjrU1FR2nHxmOjz3IP8X9Kg
2PeTpW9YkcS2Kyur2aM7MXboYEP6eH4/IiYaxcfCzja8VGoERmpRPwPUu86yjZXTRmYzos7XFCdH
f84ruvq3WEOl63NhRDjtxe2yygvu+e5AlgtQcvIhMH4ijmD89ycZOR/B7wrMDVbjlefDh7dUmsNI
Bt14SNXDz2XeuU26kcj6dada3fGuzKxCSDxbqDUGUL2HabRLtYfUfhubyqmy5t3Yme/hxIEW9UUr
Ps7qvUdDvddO+6Bu96b+BnZOvzl4Ez3B31GeRx+1Me7Yy2clbe/LMQGM89a6B+xw6CvlELRP7pa8
h2y1oYITsjTAq+GXuF6IvNTDoTOhEFb6E4f6Lk25M3bmf39MGKI3GOIGUHG/JUamXCO/LawUxi7I
HrwFdq3noPtsOh/+e4glkIMDJatCwUT43YVfaZMDO3dP9tSyFhANbvij6WJ9vwS5crKgSdm7Qkrn
tk3pFF7YXPnyEilj1vYMjmC+s/Pvk/YQ/wF3DQ2sUH4K1nEL1N/1uKxuGnU9o+uZNKPf5U90EpbO
KTzeHoksioFcJDTzUiaVIe7+F7M3zNAOxg4t6nER+Fn7V2ScbhuQVReNSwur26EyDW2mB6J7205P
ZFOP9tT5g/oh0+vDlBsUjB4a68Uc9o5T+sXw3+sgWHd/tREAGFtnTkKzGdQko2PWqUP6CLKi2kcQ
umz4g0T4Wfxx3nxET6Bp3ipM20FRc0Y0NAwqRyv5BjPagb6+u6r3U99sYwSnHJ+cajHvoQF4Z453
pHHtdDiCLEbWaT9v5r9kV4DLD1p5j5dPQRuGIOkdeAAakFGTtpt0Z2ciCbVMG+eHfPiitwUfgtnV
Xu1BK4pyNeoL1hgN0CpI9wu95GnwJXIRanwynoq/Jh06k+EIZfNxetLeqfMx1AQNU4ac1W2Hk478
4ltWe7NOZgXVV1bctvfO8veo0MBf3pW2X6Vb1SkZkwvIXnhcSJpDObJuHsoMUtzWSANGoL4UiQu2
rvNT7UmpH4LZOQZhjKLJ3vE+VPFhqu5m0XA/Dhv5BlksuvyG1UpHVKXMXHDHzWG+F/y2lr3blGEV
m3R94PG6A9lN/tkD0nEdJry4metpoV0C9h1uO7r+0BYPY/6XapyH4bsdbBUJxN/7zR53ZmKseNSt
CWqspSq8wmJiyUPWMWniDLlLFCbobLjtLbJkA1R4CAeI/AZ3QeN6ZGFSBQolX9rD0wHZuXe15uxE
LjeIq503gOwiWPEyeLdhVgSE3wYIOQFvf14F3COvzeZGmjhIGwlSXe9YL9kOodKg+TE2vnZOE+/J
Wz5qxfKQbNyPZCQQcJRB/mCLKwBZt2u7mhpVRjbCkefpfyfIPsdGebAspAvLxyIK901kUmGd/S6E
lWhZfDtu77hYbzwHpat78RErb5qCIk5ai9YR1flMGXk30qACsPg+2eKJl51uZMSAuAlqFLg3V6Od
bAgThHJxEFs/y6oZd5GSOBsuJEmPkT0h06zx0hIccNdGnKR0EzdMCAKOej+bIqXtTy/hpNHxM/hB
uzF5sv0Owb8jgIE40Pr65rhxIspnbMXRiHdFHTx5WfYaNMFWUJcFUpjlIb8kJ8yuX51psx2GXqrS
v9QZzZ2lDfs8f1wgQql3WvSYzeewLvzYfqN7n+AracZjptp37YD42YdQ2yrnyRYS/RWy0nwRkXbl
tlM5qg2kNzS7GlV67zpdcojDVtu418uiHG6CfBvM9mChVn5ZlIsxV5MJO/kQnKJMORQxiKCo3aOT
7nfFQ1sPL4lT/UEABx2HlBptoNzCVv5Dax2QLNJ152hwd3SqOFUK09/pdsCRTeClEfH7i3ueppWm
NoIEOi/NS7V8MqMtSrFfHDXriHZpYbVEwcLbzyqZvMh7W9r9PqDJwMrLB5WGmMJZ/DwU74Ac4uko
f5ukTwo3EbjAkL48VXk3gtc0fZ4l8FnFD1bpvEnGQ5gtR9M4tRDvaM1dpx+deAvrL3Pyy69eLXk6
NwrgdbHkcA2Xh3By/SD7Fme7Lv2D2hrPEyiTYJYA9bOGJdDgYqWlR+ili2Ev7gYK2YlMO/7BQoMr
IlfJ2QIs63qhF3o/hjT4RYLqgsmJd0q6kSWXBSA4Nf+xsFpopdWWaeqYslIDXTHaOzc6l8jP3B6H
3ArUwjwdxQV+NY4+NLO8b9kVzuTsB7rOxXN4mje2hSx2Q3v9j5XVWPI4qCPPYlvky5MeWHtv/El6
ekBkQdf3hRr+d14RhPbA3lNch37PWXlbOc6TmXv0OcXFG1ID+ZQ+9RAgUIwP/2T6KNWSCYMNkxrD
tRvETZAWbQAzjOAgmDnzvPHjNqOw+N7f9vyFldV4GOpSOoJ0I+qrQ9bPL+4g8v0PS7sFi5aFZpGt
IHUsaHdNsY8v4pdjp03nBCxUBjt5Qd2ptnZW9gVUW2WmB204kGy57YDSyHBhUbjOhcW4cEIlitlI
bTnsA10/zh6yY+4Q3pVd9LkJtrK2UldEHA7hVaHt+duKlWlep4JzJi0az5+ixrqb7Pa+KNLKr7Mw
3o/40ymbkq0rsHSnXRheLWIEBcIUF5zztuhm6J908ydw0T/xR0iZ4UsUcj1rrG1MIT5YAohMAs84
AfpIeR239ssfLBmdyBRNiH6/KdOEQdSCeCVmUNvweyO5nz57w8KpUp68dIuiXlbTgCeZzC/8tqYA
6187iFkEQ9spxEG3Qr5eW+7gXPC4vw+UhzIfPbzoSX3IfXhKs5NjH5wtMjDJ5gN9ArqJkfIu+0Wh
cOGgUWgompWhDpAoGY/rsPpSRzUUWqgcB2G5cUmRGgOyBViVLBviP9eDdfpmylKFdrVRnYv91GTD
ruxyY+/SiI26Ncpgt5dSag/GRrC1Yj3XF744da3RGju6bSYD2PmgPeRzu1OX4qDH0d+3bUk2AGAq
JPd+Cbm7v8opFxOZ165eqWw+KmEA68JsIl1Ap8ferIJk462wZWoVVNq5TCKFtr+zFvCujHtfmxK/
0dLD7REJ11vFZURTxG2D7nLBCXm9Wko2D3nvAMpuxmEm2eYe62j8etuGJCIT+WmIMj2eI+gAXNuI
xrBwKguYtFkjzUJf1qMapoelPBitdijj/CvdoZ3yetuobP6oWEJiD7E8PSWrPTejFI14uct1Dahq
2nzLyCUqyv1tI5JILKRnxLuclB6wq+uR5XbjJB3vjHMXtrvU049q+M56iOAEVj4uWwlKyTEDrkLs
KRo0YcddTWM+97aiLhgri085VJ3xNyMJ/DHJdwAPbo9LOnngSAGrCYaS3xq5q6pRafhiXElp+GGg
qCeq+vmuauZ5f9uUdFQXplZvGmXJeApU+HlMGU7tvo3ju9l92/SOX1db55fM2YFgCkEy6BTIZV8v
Vz9UfZaPDMsL3w02iBSoJW+PRpYkIsILkg0XFW964K9NJOkYOaNBqKVlwA+9mqvhTAV73qWZ4sft
corzHxa5P0/dQtnL4iBi01CI4Bq/6yBRy4pQk6LttZ2zD1k/oY9VPsSJd4j/oCxElfZfS+JLLqLg
gNRFn9g0u4ZdU+202EYZMZj0nWtl6oZ3yBzx0tQqPBmLm0xlSY9bHb1W+SvqJ675cHvJ5PPG6czG
Im+5JqNo7NzLSofRqGayKyETdMqHogyPcb8RLGTeR3O1oEKCKRYxg+tpa4y0T9IC9uIBViz4LpQk
P90eyi9c/DqaQ+7Dq9Ej5cP16dqEV40KXN2iISXzW6M96Iey3IFxCe+c5f0Yvy7FfUI9BUmeEQGW
6nMHz8yyq7NvKGj5yUMS3kOIHwEb3/gw2TJCngOKG7AgVerVMs6z0jWty3c5Lgweys/p/4FtWza9
5GVJBdM7ReBaeeVYG5MzOB6BpJjJ4GsAe7ZSorJwf2liNYwg1NFsQybz3OXJXag/zcm4s5GSKvK3
QRI+BEag+hqYjan+0DWuX79Py701O6dSS/dG9M6KH5tqq/gn/SbCDatORYkL3vWSz0Y1pCjlAZF1
yifdfh/NP7SkftQL401jmPfw922BuMQof3MyioDiriUws6uJztRFH2jip52nfNa0+lg5P3qRBcsf
7fzjbYeWlU1MARXDmUlGc4xfj25Scs0OU9pPAx1/NZM7rgs7JAfuYtU9pXO77yoSP/3TNJs7N45f
inZ6djv3M5ig4+1PkYUJhguimu4KaFVWu9cM0kqfFMJrb7xY0ejr0+ehgvPn3W0zMgJyk/we2R+e
roQ+sZUugqvWmOiqOCSi+9p871nNDy/sHs0MNYcl/uCa+zQ9FKEfB42z1xr77rZ12T7ldsslQ7Sv
E0Oujbe9kus1FB3n1DgFi7Oru+g4lfnGISlzoF+M2dw7LV7p+rWV0JgNC7JdoBfp4NtJrYBtKMCo
A5mrBvPvqFU2srXSYcEIAe8O60eQvzao6WMIBYpJEZ5Mouj4rr1vurvhILeNWOvykKekAZHHiqkm
Pqr5w2jfae5GPk0W4kAK/+9xMHXX41DspR8zASZQhgfEJ/xteSnp0lxYWHnfEgUR6Qy8z0ZMwqDj
GxqkH2n/AO/uhhNsjWUVSxM1QF2GusR5cZ9KKMznaCNay14dF5P1C21wsZHMIQLtGTCUpffJ1Zbx
sbX8YV/Mr4b7Puo3rG2s/jqZOkWKOcW6WBplX0fVEfWaQ21vQBSkiQTwswKuRCLhN/qKJioiO0zY
n6pC9nnSfW/RUfJ1ToNHiryZIXX6ggBglOUvce9Q1M5O6DyeXDsf/C7dKuZLl/Dia1b72J30qJtd
PN6JB6ThJ+edWRlblfMtIyuPLMdU8yaVIZeFdpjrj3OuHG4HvS0Lq/OsN62uzj0seMW3fHws1a2M
pDymX0zUyteBFUXW2GNBMT4lvXkIkvs56eGuPpBrjccHLRr2ZZ7sXHjHb4/t/+Ixv2pzorC53gVN
jCy6JwS4Rz3t1F3RW7a+i/u0j3fVlBfa3lXL2SIKp/Pow/g8viSaC0dxWtUWKCJVe+51rYhPQQFH
/cHrYvLQXmFsNcfJTldQA+Sfeb3Q8bM6521t0W1DQH+aNNiBw/GD+RiM9X5Qfm5MiHDK9e3l0tLq
HFeH2HDDOaSi3Ga7xAZc4z0lyofpXQfE7qPp+ZrNXoF2ztDe3zYtHSN81+gZAwQlF3Idva3Wy5TC
ECzkeu7HiaH5g+uhv208MPvhRvpIdi20L4yJ319EPwOxzaGfwLZE8fJtHkPj3ikm8QqN1F09QOIx
w/R3dOdm66ovDbvQ7kKRS7bHtFaGEVtorCin6NwFf3nce+Px7ayfw/HYhG8TctOkOG9Pq3SkFwZX
L+7M0hQkgDE4t+MJBgCy328mmlsijeecZe2jZePBKA31LlAQUsegsdbruNRQFpEoZku9JkbxMGvt
J1sDNXR7WNJMAvzGYibBZkOzfb2CI2Wh2SkxU4CBR4cm0v8u49OsZL7WPAOY9MuaiulW6VHmpHRC
s27gMUlsrTZi0OhBnno4KU0ZTfdSVQ9aGfr9+GljdOJZst6Gl3ZWz5ZkQZW9SbAzF58aksNP5q6K
/DiDAWoXvyn2qvMX1PA2x9ptw9LxgeERbxeLV8VqVr0lVhNnYVa95gUIlDd9g5za6TcOarGVfxsd
EGkTalAwbmtQ0gwCIQzyjoqQhXBmv7PhYfT2S4jC5UamThrgQZOAJwQDyphWUaWkQa3IDcp3xnsH
CgL3OFKSduNPk6YdB1ff8Xjye4qiTm/SS7AL0icr/56DMr49r9KXmkOzHOlCoAmaK+LuRcBJ1Nye
koAha5DpVz9C+1hXh6HfFV9i9VtDu4S9TL6HqEpunRfjYSsTKwOPwo5HcQVmbpRGfnu65HHmWpMo
G1Xmrk//NufJN+miK8a78TVPjiP8huO9Nj1M3o+NoUtXmy4cgeghu73utlbdCA2giPKO7g4+zjyV
X2M04QAJKOZd2avHLj+BmxFoSjb6rjNf1K72l7nyBfnKFmOTLAADURPkn/ROg9a9XojCMzKrygRI
JC1cP2tQ8C6993EHp5qXpuMhydDGGynL0EaTft2YCnF6/ub4F8ZXp2vaVU2jVJRCobvaR432wTS+
DuGZ4vP9kphv2r72ozw8lK/RFpWDdGPTkIAiKWhy2g+vh831Kiy7noI5zDKd+xS7yIO8nbZa5WST
KyrLKPKR3eU1eW2lKOPGRk2H8NgMj2FcPOhVz8jqD3Wkc/B035dG+6IY+d+351XmYZdmV9EyaBcK
/wtm9VNHxTCs8oMSFH7g1E/d3G9sZdn5RjUNT4a8W4A3rsc424ZSdQszmVavEMqVUFs68Ub8lx3a
9DbQhCr2rL6+JbRmFkUKN208I9yVxleOGrMs9mlymGFoT8stCQSZbgw98UCOQeGKRrZVmFT1uvyf
mnll1bu4/R7WEFbULTpdL95dnynHKuLFWx9gNffbOb6rdV5X3XJwK/d7FakbD3npFFPiBu0OUwdZ
pesp7hU1M5WI9TTMxle0j6kBVM7ZAsZI3x30BSD5A/iP6Li6Go1zUulIELInYorc932X+mrqAFga
9kNyAOVuVru4QHp745CVDg+Au+gzpjK2pm9B3MXKow7u1XxwBUeINdn7MdhwU+noABgj4Ez7GlZW
o9O1Ts+MqqceFsflo1sgIp4akPx7gZrcd4veHXl4GY9zxX+V7ldjrOHa50n8/vbelPXQkaKkeiDy
21TmRGS6OPm6Zkg8hSfVeZifw3TfxCNyejWqFHeOcyiXg6UYT/BQ1Uu7D4voq27eBeaTAptvKQhy
u/Du9vfIJv/yc1aeDuGu1VAJhwXLSe56UPbL9LFQtnxLFgjpCAVbCkIYMOsq0C+dUoxjzSmTt87B
8b7NU/NYOqD2bBo12/CNo9d+Xf5Bf7noQ/3H6ir8ZpmdzSnkkOfKec31YecCLlg+OZPh5/myI0Lu
bs+l7FABmkTGDSYAjpXVWTq3k9uFOtTrXvqR5uwjSmBuHe16d+MWJ10ziFqArP5CsK3WLIzbIHRn
4oFivkYK/ECQ+HX6VqJDaoWsMrhVGNi4/l47aki+rRs6yp9lmz1Z/U8yScdw+Xl7ymRHFVqn/xgR
H3GxG+Y6r+teVKlNp93N9asKPZT5vOT7Ymw2IoDUBy9MrWataNO4V5MSEd7R+KzRA53b/WFqzHsn
Q2dANe/dYDrEyWZclXrFhd3VAQm3OppOoK3OYRv86MjDWvH0Y7GVx0Uljt+eTunB9T9yjw6ES9T/
r+ezoR/LCYUgzNAdzOhFnXaq/VzkR3d4W4TfXcjj3eXJcSLEgJ9C9UtIpq/knj9lWw97qffwLARm
+etDVjveqjx9NEXxvIqTnaZ/1O3Ur5bT7eEKF1zfH9kC9LHxprF4Xl+P1ksBJYUD3qOF4Z62B1KZ
9obXSFfvwsRq9eZlmG1lwGvCNnrT2Nbeadpj5Jg/hJ7x7dFIp+zC1OqECurSHAcxmrh9VSsAiNHP
aqtxQW6DTn9ozGhsXDcXWxVobVXAnxq12LnKz8Ytfc70PxnIv0ZWa595XV717Lezu7wIqnN1eBrm
re4IaeSw/zWyCu5jPs9mjETJmSorGmmnSvmgUb5ekFkqw69/MiDosXi0kWFZ4/d1dZgBL+AEjQZm
rPlYOabfpBueJl0aFyoUwYYCQE04+0UoHOJ8HCJxQYH6fvRpUhru3KkMjuguef+fpsSnXJgay0zT
gpK5C4pPRZ/vx/plBjJ/e9LE9/62OSmuA6GxwXGtO4LmJi76wBhBmDTOx3Fxfyqb7bLSdIYnCr2/
6Fbp47geSO5Etpm3aFfkTkhLZDS80cz8sUCzIuz6Y5x3zx3blObAJ6VKyWQebOTBQVNE+9QIz6Md
bGRypGt48T2rNQQIPQSRDWijFdWV8QV6qCr9dHteJRGJcrrBex35NJJ9q6DXFAPj7PGTou/vJtVN
ThA9lvsoc2Z/VLeYHGWNXVfmVgGw0r1yCCeWMa/GY9EQLsa/tEX96KrjZ6H3EGX3qXOvtKiu5PkB
cst9rG3EE2Fi5Uk0HNDBQleSDSBmtcrKFJh2MaNrXyaIc0L4bin9rlGXA9qMz8n0Ek3//Vy5Mrha
xtSO1BmuKgBt0HWDz3DmgxkU7oYVSQS7srLahS06K2ZhMqy5fIWcvzpqaJJSYqi2UJuybNeVJeFS
F/ude0afdNTGoJR4F9kvVTzue+NpuUutZyjz9maJps5TB/y2HzaCwP/FNPAl8XKFh3m1dnBwuWra
wrIb2+9TTuewotmGd+Up1eKDC68B3OdP7vxusvU3eb2F9pXsRwZu02oGAtL7raetmBJQxSnc+suQ
79PuIQXopmTvbm9IycWS+j24cBC+8EoZq3PbrTKw1C5Fs/gVOpTmJTAfMwvJ6+Wsc9vL7Z+3zf2C
if62Hf61Z67ueNAih4060DMb5cexuI/O6V300mf7fnyrNqmPGrxDnlr/MNMvqNF6BOy+/aFZb4Ns
V1j7cPSr6aC9VU7aVpubJOKDMmCjipKcSCRcu9kEuhVJupn3lvlKtrx0N0Yu3TC0aVBp0JFR+U09
N+lZ60ikgSbtMRo/xXBQR/vQegWpvAFLl3WeMxaurqB36KryVn5b6SEJg5i3o6YBQfs85nvN/KR3
iz838MjlH6Bu2Wemc3bLcDfYx2J6G1nHuun3Crdt2/62JVAj/yCLNmlB30TFZfVBMR8aTR4fBLsQ
IqN2tU/f0Hl6DPVvffEuyx5rx6NEuIdVMTY/6vuq/7aYdxEE517+B7Jf1A6Q4WAlPBo5xUJdxBNH
jdJljmnPmYDFWtZXbyvhJ91SFwZWh87SGFrhTXhS0H7q3fk01tO94T5Y9d+N6X6djE8ZDRG3t5U0
VFyYXO1iLcEPqgGTRfbRjB/CZKC+ZOxvG5GV6dgaaF05lB2o8YuvuJg5QlSpJTk486JCGiUjcXpI
Pc856ioKOqrXdUdgQYsfqhO1UFMJToMWDxvnjnRyoUWEqYoSP3Q219+Q22M9kk8lXlXfjc940YFn
YqECEDKWneu83B6y9PBmH1FqQVD2N9qxQTWCMEd85kwH89vU6vco7vjteGcNxUP6PKldv7GQ0ih0
YXC1UQK1jBpjIjsydE+hkBbQttxfOoEioU+TDBm8daI0jSvNSl2EAgUHbJJ9z/ud1u6Kv+z0EBTV
Dg2wjSHJDVqA0EktAaFcRfykSniXiE5ex0JItjLPybQczCQ7hLmyS6y9qR4icwsTIMuYIjSvk5Ol
45NGoNUur7sk6pMwQj5IMIfXuRbvnKmy972eBae8h/erW4wFqm3n1Fhecqc7c/Nu9sJ4w1+lmwaM
OvSxQHU5X1bXF0fNWqpQzDenqn3SSvWgGa+DNR7z5qXpv2nBOco2LtkyJ4KiX7zESC3A+H29R8bA
68wJ/tAzLN9+VL/q9tfb20JWAYWh4f9YgNzl2kI3q33jtnQyVIOfmMV3fTxMj2o/fC3K4X7q3uoU
bqZPYfExpNNhUcGA2xs7U3o3o2OUrDgAcLInq08w65ZYJGR97a76mQ5F5TuzdqQTZqd009vMydDd
3FsRrb7hXRvqD3qh323Mgog167sM0FWa0xFdIx++8rE5yaYqbEmZKlr0qUB8EHDLIViUXW7rd3qj
7lS4JKwCllMIcCY4EG7bl22sS/OrZUb2hAlwiRVQsUBhU9H9Wfv6Dw22CuoDarM3nGTjCJCdM5cm
xSddnABaklj1VIno238vYmcvCmbhJl5SOjB2LhAuhKvA6F5biYuuVGctAD20ZH6n0sYaHZrxixF+
U8tzbtVHSkkbb1/pNjXoLxXtCpDwr0GNaeqlVtSqbFOn5Sz50k0eJbovcR7A+bvseGIE4/KSD+Pu
9iLK9qrophJAaFrT1nadaNDr2aHrI0xtQfYYm1vPCNmTGyowQWXF7UtdZ82GUZvRwiUaVN6ToSR+
Hn/qp9rfrBcLb1/vhks765M50rtICUmaFua0z7og3hmZwQ1L75fDTCjm4pluVd9k5/OlTf3aU7qF
5i23Ire1pEe3/jT9cMtvPdLoo58N7R+sFOcI4gm0O/GcXwUcuH4NdUwoNvXlqxLUvr3VcyHbXFyQ
+UHUgy7F1WC8aWoUZyG9ubxP2icFXe64azdihkxCHFAeCA6QCxrCTaugkagI3XkZj8ou7vS7OHDn
/RyX3b7wBgU9TEO7A0EHp0AReztjyPq9M3Zw5Fq15etuU33LBjRzPHdfhkGwo/9LHKtzc5jKxt0F
6GnuvCzc0iaVTQyHJ5cHvppK/Wpi0t6IklhFY4yO2h2EgK7r28MWCE22ETlN2CC0mdPVtnLfuA8A
OUVxds5Ik2rDa1FudXvLnJW3GNuclp3/RdqZ9caNJFv4FxHgvryStUkqyZZtuW2/EG5b5r7v/PX3
S13MWEURRdiDaUw/COioSGZGRkacOIf9s7guxqYp9VBGToIHtieRQWZN4DXmPbFUoJY2OXNXl+2V
vcWn1nNeITbvaECYj3WmH/pi8DYLemtOkb/BLklVHoaYxakIjd7IVatBUkI13SnhvCu0geVx78j1
oSvik94Upz8Pma9NLr6U0UtNgdQg5O/Bd4p7Oxl24+sWVpOL1yYWO86RGUKp/SFlMqW3jmY9ACSW
w+HOqargmJOfQ6fczsdSZoBOikqe0BrbJQtT5RGlOnlrQHptb77+OYtXQTqnUmcZeBySswuU2/AX
XVnRgoKDwGFw8g1XHRykfpr1qNAY/Z2qPiodpGzS0/VVXbuI4CEAOUfTFBES4eWr5CEJjbr2FbGo
heP1+eDG4DQUB6nrjct8LX8AawPZKXPePC0WX6+rtXLqcx05DRRH5nE+6vK32PgW5satHxa7erL2
YbL1rlrdMwRWxuG5aaEzWbgHRFiSoFlF+AJyEXkwHot88KJUR9Ds09DPe236J7MSz0KhoAiHne+A
m7u+wGs3sAOY1aFmCNviko6AwN37yuwLv2EyEoVvRh7z2GtH+3ay8r20KRa3cvpNaNqEWJONMrC9
CDGzPhSFOiIKXEtitvLOKne9/m6aE8+EL2jrglzxD7IM5v+A7MLVthzg9/OOgf2U7xqqZzX5Jx9/
1N/L4mHealKs2bEE8kKhWGUCVVhs1DyxaGiZCGXkd7p/Tkzj3dQ0T0YH9ZuqfL/+0dZeqlzFYIeE
1N9bFq/EiWyrF9YaK1PduVfKXdmgNpXUsUOjzvmUOll/O6RW6xWgcJGr1odjAtjxeP2HrBxPaFaA
8QKhEonBwuuqVGpZ6RA0kOrK68sfc7ezyd+6rZG4ldMJWp8iq6B8orS+eEO06Brl41hm51qnfjS0
bmPfVDea4ykz3NTPefIXCTAQUTRKCXCiB7MIB2UcZWMktCdikyRU/iiV0U5xxOTDFt3X2nGwKdQL
YTaLELdYQsRPBivvjfRc+HtJjg9JrOauYYaHoXBQUKwyqmTq1v4RwX+Rd7/QWlFcAIkCCPtyt6q5
FAa2j9CApQzxAyp6XxWf2U3f8UPHHdIC9v8yyQ4+mOGHLpjLo2qP+dOY5CGM08O8LzWFV9z1vbSS
ejATIehfwI8KqanL36QPiLbZPgImedBnhzlLOy8KOadWr27169cOKwnVS0ygV7uEUdQJAlOwASDO
Mz+b9XTbw1+/41Vw7KWtzvMaQIXQKgSHDIAhjr5wq1S0SOmjHLWUuh4e+tDy9z4AcbA/YbA3VCU6
FXlh7yNaft6kDDR1CZ77cRA8UEPd7JUBDZcwlYe7cc7Hg9xs8r2vrgYoQQY/HcE/Iv7+6o5ttTxD
pb3OaK8UxTEpSu1o5KFzSAoz3c+GHr3XfT+/uf611yIHQCsBmAGc+Obt3MCrP7egoYDhdQ+Bpb2f
pi+1KReu7G/x2a9kQiZXHKR5AJIF+8Slf0oaoTSRs9nL+tYwH9Ni6wiv+IJyHUjLFxVKcohLA7kW
2O0c8IlL40MffZBgHVEUr9JP15ds5TtZVK9MHYZDum5LqFMbMbCZKBPfKeSasR9Se3aNUXIntb2p
xh/Xja0sGgR7JDu0nSAkkBfbVskzJzBDhdOYv4vb+yzf0lddM4CaAS807j8i7WLRxiZPUiXGm6Yo
7X2iKZLbNq11vO7GSlCxNDgCXxR3YJpf7O2JLz9Bp5aduyZxtXH2lPGJ4tFG6Fr1hXYoPSK4Z2gH
Xm4A5sUYa8uZz3Z02k817cI9pWF1w8raNkPAnFoTLSjGABeXYJONXUEPqmA0z//u+O/90DoMiX0K
0r/QY6S1S+WHBA1G1uUUEDSlkVbNKJpIZWXd1XrTuFaoZ6dID7T99Q+04hRtNUwIYCfFtMUzpart
McwlB8kbKd0xvwqLiQbnHUwm1+2spdp0MEDiUnUVPMWL/WZkeWnBUZCdRY3kg6R/7sx/6/mcG7I7
SHe2N8Oe276X2t2GXfGYXVy1zB4JnXOBryd5udwb4eiLC0xDHaZoT1OY7PX+g5MPd4PCbOUY3Pul
4tnyvWVKG5bXVlboZ9GnR88HXo5Lw0Hn+JTb2ZTibdHq8BQVX0f4pdSn6x6uHDEyP0h0AQCjT74M
S0ED7q7sovycqr+q4Z6RMSX885FCTNBRc6CSNd6IanYzuYpsZfl5lL7l1reQpv/mpNjKGQaSLxik
IYl923MJs9EOY7N4ccOgF9FskXWsfo9XBhahqCjlsYbNIT/Xzj3wvRn5iqq+3yyprpnhwYMwLCJm
JqCEy88On1Jfm0qcn5X+rrSR9k3+7YMvUfHl+ldfNUOhiBIbdSkwA5dmpEmV66rrcqS4tWO2bwK8
UVvP2ZpbWhsfYJrov4ZeivCvspPJSpJaKnq+fee4mt3uMYi4ePTIVd70dyIbjYbKTY1PcbqLDnNg
nu3GuZ3hM+ufZefTH7tNW/claaGfzfV46bYxK+XUhhTG8/yb3n/1zQ+S+T7akshaOVIXVhZvgqDs
hkLJ6VOlznDr7I0EqYFyiztqrX3BUB6AUi4TISS6CL3g7dXI0ilO02UsJssdjqxlJcuCXdgwjnNk
uqqWn68v4Kpr1GQNqqV0x5dTKXFWKlUMse45ko9hWbmx9F5pN2L9yt6EGRNOdm5ySBaXtHN0Yywr
7wBJ6vq064fAm4rikIBz95NwI8iKbb6I7hemFqfNqUEFVjamJvnejPu7KG25/294oHtS/hw2+SnY
YvQXW+yaSeH9qwPha7ncjC2QS3t8gj+tuLMs022MeacwMXn9Y215t9jtYT3LqmRhqjT2/uepKt7H
5l3efavN91Xy1XfKjdVcq2vAPQe8lUTXcUCNXPrGofDrSQGHODePsay6tcScKEJbs67tpjB0dcGv
76lWQEuqsjc4hde25mvji/PAyyFT1JJvqaIlqCquoj2a3c/rK6qvfLzXNhb7hRdEMA05NpS+2MG3
twvMasONdRPcxuTWGuC8RcIRQ/ZcDjqveUEq9tAEfrP3Fcm6ue7I2tYQWBr0YOAUY/7+8ktRbNPy
ujOgUhN6JM7gBaEN4xJVEvVL094k3Yd82nrIbdkUf3+18yV5quumwmZBmwCefJr5bh0fmqk7Mb3b
yc/O1tj02lkDbs2rEZotHl6LA6BGZJSS7gAYUL8qxT3SBSdIvMg90vj9X6znK0sL38g8eraEz86P
Rm8YSm807ubmLkie1FwBrSoaJX/+bOGBR7/cIPEhSVtOmeZqENmSQfuqoWNxUJThcajl6M/PtLDC
gxVSD9EoW+xHc0qrUUsRkK6rES0M6RD3XqUZR7VX3Cb4MXVg/8forv/sGzfX1/TtPYBlagsvL0yK
zYs+k9mUETcNDQpdvR/SVKRbjfbEdOF1Myug/Es7Cw/TMZLTWaVpllbyqQi+xPDU6BCRJeAp6vYf
tXpSSMFRKps+wWnY5xZtDAUVG6ncIPJ6e/T5ITwPKa0jl8O0/eUBsaVaM+sMh83sQWtDz5ifrru6
YWCJxNUyp0bbvqAdY1Wun3+Lt4DoK0kJLohhQoFtENXtSxcSW+uy2mIt1VA/JY1xKJv3uXzf5+/j
qUN/6TYdIQ6dtjiIRLi6vFQxK5BPtHGJZ8twNhmIy/UK4tBquic5qX+q0vssyvatbO82m/arq4hs
jOj8iJOx2C9jrCCRMwpjoeVa0nvSzI2L++1VhjuiWASUl2RrOWEc+4YaziEWkhCdTMA2HcDsothK
zrfMCEdfBWQefeAbhJmM9qWY4Gry+8no/soZAdkQjLu8Zy+txLWiGp0//78GOTMm4Lthxr++sVem
PiBXYssZ4qlMB2dx+ccpZVpdhrUxe9Azd+K4NiRUD3F31NVvRqN5gd964ZQwMBmA0do4V6sh5LX5
xUomIG4iP+Ng2ZNH9vqQmR9V5IwpDEip4mb9TiqZ3+y+2bGxb9XqZEFDmkkQ2pubM4Zv7zxBM0X5
h7cdLKlL/h67KWw/0zmB+rGqfwRRzXzLc8yoy/aiv62NXJpaJBFjkBpSXOF1jFymXx3C4GGKkgPq
Dl4W7Qo7c5XBy39c/9Rrp++1f4sIU/pm209TlopigqU/Ff3WtSr+A8tYQh8HeB8pA9frwquqlgtZ
num8yzJf0NpX0YcgeAr0k3kcnyRp43SsRS6m+4n3SBkxGLpwJ53lMtcnrEVBHx6UknFAf5IQ67Sa
5MbsLGgbOiaGLCvdXV/HDcNLMKVVa7lhBxjORPHsFAy7VPkxGkcj+RiCsLhubO0qf+XlEucUp4Ao
mgwcTF/YrqE/BUbgTnkOk8DhuqH1QKDSDxePVMgEFymfxbirJY99ep54/w7tryxoH8rwvvlRSLeq
9kPSkPr09zKiZj3MZFs4lbWISpeClyvlV0iyF3FAray41ErwDmP2jYmSqLnPw1/XPVw1QamVi4dG
Avv0MpzKMww32qSmZ824idsHeTjI1cfrJla3Bj0DMSlBQXyZWJqxHKhBpXH9wHgQ3mvDr5qpsvyk
VT9pW3vXja3688rY4gDMY23PvkBuGGPgtj5iAKE3bMnhrhthggBWEgMZ+MWi6T7kdHaHESt8EqQk
pvS5qfutvSeet28iB6y2/7Gy2HtwIytRrAIHsRCSi7pd5580/TwYX3vrm2btqtb2mKBP0g9C6vL6
KgoH3phGdRKiJRAMjElc7gqtQEpO8vlkkdKNx2DWdHeya2WnZDUUTJWtbXXYV/DgBH8KuuSpLydt
sdUhXm6HKLfJmvV5B/GR0rvQm3U7Q7sfkPvkXvBQD3KMxySg4JBQLN9S1l3dpq9+gfjor9IXhXnq
QOr4BbI3GP/USeDG+TG9pUZvxVthen19f3u72ECOGQ7c8T6voJn5qvB5TD5KPvNL8efr33Ht8mFI
CQpUAObkMsvTYBl0Cds4OxtfwuqmsHaN9U8eTe+N4J3atnu1kg7XDb406pY7BwoQPiYgSDGge7mK
o2owUpmG9BmcWr9tBi1zW03IyvX9wORxkjFKas4Hku/oppuKcA+eVDo5bdO9G5JS85SiL2+H1pc+
FY7/PbeyjhIvxQSjQqckB+rs5gyl7IUOx9HMO/s2CWsIrvXRubeVyLmjIR7cXPdp7WPB8CyKJxZv
8mVLIw0KqaEZnZ4luzlYGjjLNvJaOdnX9p9PYUGrD+vjC4iO/FOEhFd7sDeiITHhbTkbzeiqNaxD
lSvJG99o9VXFAKGgQYeNhq7ApRVZR1MuEHCWOVB9bx6mYFfa/Vc9nyPPKYbvcdKlB6VOPV3PIHro
p/31BV3/ATT6GVMCRIy8xOUPiHSzbKpBYvvXO+aK57s2O6T6fag92v8kudt/vW5vLYcVuIL/mFsE
0nhMI0AHnDZqlj/r9Enx0RJSy72Zxbu23RidFIv35gDAyKEAU5Sh+FsYG1tY3RwL4IomeXN+kH6k
zfgQ2zeGHb+bMv+fsdgiW191D9wxVTZaPdzll6s5QWzWN2GfnZOs3QXVnRAJdMAp5TspTP7ieoWo
SpA1MhUkv7xcXm3QukvUSUkAahRVfaikci8Xzm1Rbl0H6y79NrPYINbMUySLO2EGdFcRHntGnWi0
7FR/vo1me0uucKXUTLdZ4BtoKFqiuHe5hnLowzhhASlTi89je4qhUajz+qQHgCpkr86LI2W+sPrS
NlsiKGvXzmvLi2tHTUMKp2aRnftg1xjpTs52RjAe20a6ZduhL/d4/TCs5S6M9qoUarlr1aWsqpJK
sVrp4HuU5jE3UTqN7qNii4hn7fu9NrJYTnOkLmX5bJPUOoXw08VxsRs6z0mOXfbn8AQ+HZFZB2cJ
HGYJqVLMutC70AAzYGa61ytT7s0SJAyQPW65tbp2JjR/L2QMb6airblRrK4f2JZab97FyjztCtm+
UXNjK/lbu3PA2gj0KOkfNJ2X+7HQYByeSh+cgF26UjfuuvCzzGRuUm7E4rXtx6bHF/YCUWux/eJE
7hnsB9kTGQdpTnZD/0HW3erJ9vO93fWfrm++VbdeWVuc6xAmLEjlgJKQnY/7OdIAh3aWN5ZWeNAt
ctzr5lacY/0UqswAmtEYWpgz48HIY51Y3CClNc3IDPwLRYHa3ubVQ5ZsHKwV36iQ0AamBcg7fzkz
6RRdUQ6dOMjVaWrOYOBDE3pue+ODrexByl7cmrRpX07x5c5IAB4FOc2pswwC3LC9qrs1NuW7V84v
CFSiISkIHi3FkLXJmCcnYftR/QwDfS+N30y4lDvzG1iCjY+0gokU9RHApyhAYXBZIemkiuGgOsnP
mUoxV/tk28Uh63QCv1WcnUY/a80vCUyvTA070O1fiawfw6NPKSNU7rR82vo9K+8uhqdogTBNJwQP
F0lYm09trgO0pA61D8fQtW0aq1J9L7idw+C9nnqas+v6L4EDqWiqPF/fsy/zU4sEAvN0qmnHA6c2
9MsPrEvtNAYNEIc8iY6lfzsMN5V0V4cSpb7+kcBzCJqJ11/j1WMne0b+NMgVNGb3o8lMxJ0hPfvW
oUuOQ/eQ0+UelNtee855MknqXaQes/bG3hpsW5kJYxpDNBlAcEKCupShrDNZ6sK5yc+VtUsjajJm
cEod3QMlFnrWz8xwy2DaS8qMjGnv8qt6GY2Jh2S4F0J9zWwdSYbfDc1WPi3W6s1aov8A5F9Hm20J
p5ZHsyejBrYgqUWwH8mTjqVetVvl4pU4Q31G5OsEGXpb4ji9yoo6xW90o2aIwfkYDrd9+MPKvyKt
7BZa7KHyVQ/z3dgE75zvcf3cZs9h1H/s1NolvCImeOprfyNLWwlFol4EpJk+G5i9xe8Z+EQWoAdB
2JV4bdr96mb1OMfWh6HcuhLXTMH3CJ6WEplg9bx0vfej2a8E2VkWJTs7vFGN2C3G2HPyrS7Gixrc
4mMy/0/SCeqLSLFsHVLulPKhQ08yUu1d6juelP4r2blnBMaDNf5sjrHBk2XqD7bWfgz9Zhf6p1br
DwEVGpaahqaERN/768d1zf8XxCrVOQF+Wix1LNlmXc4Q/Mz1F8U/oE9hll/HLdzgStDnYIGLJjMF
t7qsx0wMyVFFZsaXQqA9ly5dQ9f/cN2TVRsEYGhoNZsxB+3yS5o1aAuoGqn5qJ+M+ZwFGdTJG7F1
bbUEKPY/NhaxbZLTzK9qbFCscHXStTg5sIvdaNpC2q+cfBsAIlc/vUM6eIvvwhHoSzOkVx8VD3oE
oy9M0NfXa+3Qv7Yg/v7q0PsO4I0sw8I0n+SR1p1zYJZPk13AKSgp/IUxmndUIaiswKByaczKSRKt
TjRCv0n0yV0ThWZD/iRbH5qtYL7ygCWUQ5Qp2iJ0yxffqFDzwJ5zcBV52ryz9OajE8gPqUkRzo7N
TwrqlkDBQd5k46/rPq5sjgvDYoO+WlDUdss0KjlKajDuGl2lyNMgMGK4ulxvBMg1H8k2ICBGeldg
SS9NBfqMCnUP78LM1T4rN87ws3wHCZnypMmNl5rq4bprK7hFRil+G1wmVHWcUEUWSpdqq53rbpxP
XaJI3oSKi5cY1L0ap4JYaQ6z26C2JzcqC8h6obk9Rb1seHZrDclOcnK4+fnTjzmItBMMO1siRWvv
4IvfuXh3aLBBoPgCI4SdaefQeQqr6H3sO3vNv4vg+qZyF2fBrhsn1zb+PH+GPZh8C6Aqm3kJV0jA
UiZqyCVqJPm+VdAeU/61ZYrrprQR6VQRyhY3iaCZ5Gq0oYcASXz5+f08r6xS5dKCAfswVns7bt3R
sHewN5y05k7L7gI4hakIe42dH1EAUKxDXv3Io1PrOzu5PDqmV4xUeKDXmVo3dsovWreFb1rBqLNn
/vsr39AFtFMTpH4B02GT7fvmK49ad5re9Vp3kGDtADvzTzjMX/L6pukftC7ZuNhWwhswIJR3gNlB
PrNs6KlzKVVhAh40FYOZj6YP9Tn6pegeB762A27wP9pb7Ly0HBJpHvgmbXT2U9XVUMEInJuyzdye
0q/0V+boksLtQ/Xg5VHyKthEUoigg8XiwpngSvaTpDWuCRRHgh1OUj91QbMRwV+Em99supcBGoHB
5xa83HQlUSw3JlgIjYGaf58AoowRONfa21oydyXTzFp+mvKnOq5P6SAfIt/y7Gp+yib/xlc+ZPMZ
vTBYWuJ3bXEonEOg2Z+vR6m1ACz0pLg2BfPPslFnm1Vg1ZFOkOp7unMSqriq1R5KddqbszZtIBPX
YjBLL5aftI7W4OV6hKXVqQVEX+ekKPZ6qsH5ymHPnjMteF8hBdM06vOcm6frPq5kOeKbAxwR1DB8
h0urbZsz1QdygwG8T5KVIzNysuYv122sriNAY4GGBLO0fNAWcgW2vyJbs+LvbWsKpJmgZ4i2uMXW
7JB0MnEruoSwg1764mdB/f+sFmp8WyL+I2sBmmUHM9h6oq/FgteGFvFSUhstD0zStiZEiK0KPo32
I9x7vd4ex9rfa01wvL6CIjtbnhWGURFhoyAAMGqxN2htFn37gsrwn8ZAv8/1e7n3Stu6zZAD+wtb
ME8wSydEjpb8OYU89EGrAJOzIx3SqaHbF1A0lM5Dm0QnKF63CFRW71ia+v81uNiCtd+mU2aCc0Hd
epYOaag/KfK/cI3tis5D7Bftl53PMYce5bqna2gG1NRo9iOURZVq+YKCtsVoYh2EVm05wamXBJKo
qWakDzud4qwtHXPTT+/ypAruTLMa97HdP4ZKgCJOpRr3CoMWG1Fx7TgiiqCLMRt4cZa1lsbqQ6dK
B+BFDbA055eN0FSwle2trjjFblEH4F9AeC8PStVaZt9pCq1dfXgYIJUuRmtn9NmtEpj8uz2qkbNr
JP3W6B6Tdj78zbKL/gKQNQKdvniL5LOWW+NgkbwHKey9vtrvqilK9zJaKa4+VL1HVGo9Pcn9XdyN
NjDRMfdakxdY35XSWWgIb2yF1XUHD04ZwIR0e/k8krOxSCNDNPi71E1iC4Glb0m3xYizdoz5sois
s9shbF48JWwnb7piEHQLTbWbaTTu5bh0XD/q4mPVZQ9NtpFDrhmkDsE+EgQWXLKXH9ox4U7pe9DF
TWzeZ8NXRb6lMKbP9a0ZJTfXP6v48csY9drWYlPNjumPs8CmNqEg91d9aR9MurVxX63uXUum9Qyn
CgzCy0nFQrfTIXA4s7FTlQfm0uJ9GNr+gbFf2PinYTwZcjfttVHJ92Y6O4qb5359nuzMPF53eO0W
EChSuMaoPfM9LxdXK+rJ7FMgXvpcwkAixLgCeHoOfZCMXqqFLXRnzqchavuNILF2z5GhMYAK5t7i
gXBpOA8q9MJ8VrrXftXUOh39vuninf3nysfcNbDKCGZxRSg7X9pB/qcZdR8H+3Ym/7D15ESJtdq1
U7D1yF51icFT9JUgROVRdWlq6nm8NSWXjqFFrlG39wkqoWHyiyf5RvRZO+nUzJh/EpynRP1LS3qp
+0PTsX+y+gMzIG4EdayaTX8RT2AD1eA8YWdQDry0whhGk1c9nZaCBPqeTP6p1ULrNDuBv3Fdr60c
6RvlRvUFK7E44moROoFh02aJRTivXKt4GNMfRrgBnl9dtldmFqd7mvMejTym+OnjqNGvYDBcZwtm
vOqKKNRSNxfyYYtPMxZa0r4AS5BXDP1yp9s3FmTFYfb9+sFd9eW3neVTjj5HXts511/U1EKMJIQo
sEw2osNaOOQ1TddIEEAZyylxAlOZcJEQDhWNucts57PZrvuxvl6/TYi/v3qzDZOUS20OOqb0j7lv
73T1Pdhr+S/QfeTsv80s9rJNalarNZ6k/k2uPHXOTe0/X/dka7EWoXSs664IAOGeldB2paryAtna
CJrrH/23F4vN5adhJ+mVIAVSrMKL6nBng8+FMetvAoxDcsOVi1QSHbPLrwIs0AksH0Odnhw09buW
lDeK/ev6gq19etqdzOzDqEBFQizoq09fmGEeJAOAAo6jY31rDMkNx3I3xu3GNhbLsrzVxQgz71IH
CNsyXEZmOfmzw4C+SWaYPkb9d8WhuZZ5ofRPPQZ7ZfzjlAWAHngCYCf8Q+py6VmV0Ou1Bg5nMpo3
1vR+thtXRm2uUpObof76p8vIMA18Zi+UEdR1Ft8qGSuG9HJarU0Oe/qvqTiXw7eAwdvrZt4uIqw9
ZNpAR6GifKMEJhdW5jg1veNBP0SmjGx2dqj7krtn8qzA9AjuiFhMp+tWV1IlQRYEyQEMH8jlLqeJ
DW2Yhiykcg1xSBwdDe2XNvixC2rDkxh+TPTEHaPCS+bpLG8J7L09btimXMeBgziHGZTLzxilMrWT
lG4A995NqUHSM4wA4be259tzcGlmEQL1Imp1u2QwEPZiN84QS6VspXww7cP1tRQx7vIYXNpZxEDT
qJR8ZqTkbA/ZPqnAlQ33g9Z64/RpkLdo4dfXjoYeeBdUu5YyNko1x7E0hCRD+bs0fac0LTNdfzxp
LhxCYht8pXgGLsLhJNdzaSsBd0csf9Aqx7Xb6l4dtqp8667814y5yE6qXvIzWcaMybsqbe5L5dG0
fl7/Nmt7gHALk6kO4ITs8XKrdaYlDyGMWGc5Psnfm29OFzCx//y/GVmsV9sMep9qGMm03jWHD0oG
I5+eeJuNurVYYTKcT8WfXgyczZfeVLhT9mKIcBBbObkZQQ/0z4Ni3FoS836Z6qVZtnE3rq0gQD8e
5CoYjzdsQ0ptWuMsuCqtWHa55Us7OER9vINK9foqrm2H14YWx0gzB3VQs4baUpN6CY/R6CdNiQ1v
Vo3QF7bgxycrXopJO8bMlJwwoobQ42fPrXrcTFVXbCC1RAHF5v8F3u7yKzUaAi9yI0MRp8e0Qm5B
B7kZj6Try7XyXRSa6YI+UOYKXhJg1qhxM3sJPCwfpEdzLHZ2Y4Pj+7o5WCrShUV4w5DQrAEYwjD3
YtP5vd3lkgWIqu1G4Q7toI08YiWACjwT06u8J2EvWJwfKGrqeCjB1QGzTBjgJvfy0ui+coJDs8Vq
ufZx/mtLLN3lxxknM+ljmY+Tp85+iPetrm9Toq4bEeozokEIncylkSANld4vSYwa02rPsNWmB6nu
ZQp3fbBx+ayaIlKDUqGEAx7+0lScMxKg9mkuWEHaNtuRgUf11mNizQhYaYb5RROI0dtLIxFzSlqb
w4wTRI9tBWFz27pwoP3xu5h+CnxjgoEH4ZplIbu1Yn1KBM0PZCo6zbr01u5+XT80q45QrYDFCv0W
XuCXjiSxJMulhomonD0JHZNMUHwaG5Fs7WgaogTF9QyactnTiHMl81NKPjwnkCeONNBkj0jfWHG0
sWJrBwdSLpBEnB/BVXXpjtU3lZ4man52gg+M9jVwAwjuGZmxZdhx99fXbs0r4RIZPx/IWQac1OL1
YtUOdEJRfhPrscdWU5DWDuctQO+KW6oYi6HeilvAny/dYsgbbvCSkYc5Rf63u1Hy0yxHpyw1mP7f
qF2seHVha7Ej5Mm0pVDC1nCrT9Gulb0GTvKtD7VmhQBHlZWADY/iwqNabaQCDnKAqG0euJUURG5b
/ZjJy3eWnPkbX2oFYghp2StzC6fmKQ4TS+Dk5W9NiMBC86HJ6oNOfamtj3r1yRh/0j/UJheIhB0w
rgyFWjOcHXpinJCdPJ2krRVYOXkXP2mRiGVBEWcxmIxz2N/BfTUP78KtduXKRYUJmGDp8HGZLDsX
c1przmyLuYQpc5Pgg1I/XT8B6z78NrC4CYsUIZlQGLBQrYBOO6/fD87hf7MhnHz1eK8YDp4aiZGD
zv7YB0+D7btNthGfVgYIxf747Yhw9JURpdP7mEFFVsowOw8m1fYjzF+Cr2EMvJE5kndaGUD8ZCIF
MqdJATu5rBwivU1u2tFJ3ThUDa9DXfLDdee3vuDimARZYFuJWGDb/phPP6X+3//tv784F5HcTrqP
tMSZ4v/eMZq7DsmivzBBtYB0iSRTXtbfe4ASgZQIEjn6VWp4OzZbJ2l1kV5ZWCxSr0W55U+wBhZd
zbC/jCTE8boPq/ucNAyUpMhfl+mLNgddYEozJJbx92i8lfNvsHFdNyF+5CKpRCrpt4mFE5M2ItNZ
Y6IrIaQqvU49yB8nyjnXzaytFTUcBjopdDhvaF10uenjqhMTG913uf3WbM7iri3VKwNLWpfJ7wZF
jsjCHb08SkN3n5nyfRwkv677sWVm+aQwkyAe0K89673ltta9EkreVhF0Y6109TIoTIOuSeOs4gr6
uIr9SbV/Xndi7ZtDXSdGj1ShvrM4fXnfGXIv1iof1BMMZs+m9FBaTI218xZ2dtUX+scgHpksfKOT
oeS6FYYyvjTl5xHxksLY4twW99VyA4ux3f9YWHwRqTScUTC7nv25+pVDtegye1BUzSdL/zIm97MV
blnc8mnxfeqsnztLFT6l6GSnT2m3dS2I3/zWJ03w+OhU9Z3FoeyyWKm0wRLjdWm/q5Xw2VHr3Zw0
CPaaHnJC8LDs4tn4gmDUjez/RR2N8QPQ1ICR0ZFbgkvyqZynkVlG0r5ycP0wvK16/dbKP8+Dfqxl
2vzX9+P6gv62t7gFIWcndTe5BXvjKS6f+/7x+n9/9dAKcn8ezcjiLaEMRgd1LMUAeHOlgwGf6CTf
pZsyN+LQvPlm4uEH8ZNQ0lnsCi0g4S+sgIGgKf63Smd3ZljMbE6pqu+2imkrwqI6ZN3gThkUozS4
LBorSRcMbcRjc0h7por0KQBvGMyn2Z56TzEk35OZufpotww2hFoRH+Kmeizj+GtvS60H9p+ZwyAI
0AOInVMCtoeRrBKyHqcbt94Qq4vPi9gWv5iLZpFvjmmhW3WWcw8HPloHogdvuOMWZ8A1KyAOlrM8
ME3rUhBiper+ncqnvn7o6r+4jBnuhXmZ4hvw20Wg0fOiiO2wzs++7T8wbBbBeyWHkDxsAddWw7ND
5gx6lmGY5WMSpGo1Szm5+aDXB2WM3DxUABT7e9C71w/GShlTFe8gMdHO83h5EchxyyhCyzayWoCy
wcEedrb/U5p+DHZ8oqM7WVsdh7Wj/triYjek9jTMZQMNsi1LbuJ89jelALZ8Wtaw+nKoMwkLEiiT
un9fwTrVmreVrbpNfdbbfRJ/vb6Kaz6J3g2zVDRT+N/ivs4yCCtnPT+X1rMWMyYW768bWNvcPMAh
QSMom86yWdl0ihlbJaEFnvHsq5VWtWdaWXiOe6RZrptaYTkA4gfcDt2l/6d3u3TG0lq/lWYOkjEz
jl88Nrl8COJoL6vnUlYeZ0EOazxn9lYyveYjztGPpeYE36H4+6uXUBUXVtmEzC9a1bQv49Bzoud4
3ph5WzHC/ClDIpBNkYwsVbusMB5GNQS9axmp+bEug/Ggjdp4W7a9v3WHr+QlXODgf0RJCDXHxRu1
jOpuYBQCps/IP1Rh9E4LQR2p7W6ujqN16xcjgVoeIBp5UhmCtJz+Ebyfm9/bEFC3iZK5qhPRI/G7
Da6HlfBy8cPEdn610ubQQwPi0OdUFOdriCBMRCvVjOJTbG2ElxXoJjCNV2uw+KjtlFuh0YFXT7rp
gPxCFcKD8NTZsGBr7xTt5Jdnc0x3ZrQfk/h2nreAmuuugiKC3JsDtCTCKoxeTn1eguckb9wp+KUm
THAaN2r65fqpWd1X1Pj/Y2cR1ShkT5Av0sPNhsl/1w5ZdmNE0yfmYbc4H1YtwWLBeLhQRlvC2Wxj
loyhhF1YAy9tIO6FBHUxmofr/qxMN/PhXplZhLS+AlFbqsglmrPHZF+EtKvszrl/mJX+36TXiQHV
HhzQfR/oD3IxHJqyP/QDyjuZPO/toPPk/yPtzJbjNpat/USIwDzcAj2wySYlDqIt3SAkWcKMwjw9
/f9BfxybDeI0QjoR3lf2ZnYVsrKyMleu1W/R9a4kWCDdAL/PozZA+RYHCjE4MdIf4UDJdnQD0cUu
NYZPZlU+ZnL7OtjDFrv4qkGQ/lz2c4V6Kdw2+H0ZmhKjXQFDK8LYyZMrPrdJv0u2hshWY8UbS4tz
gko01esSS+P4oiovUpy4CpKlpk0lcDxI/cvG5125sQAUQ10FKIXSwnJlceLEYRnTKO9jefLkMov3
RtGHu1STA68ZUt8dyqTZKaE/uNDqdKe8C8obvYDGdwqTb37RDLuwKuyNy2fVuRnVmsdbmHxeMsfZ
vTp0xix4Wee3YHPdcqpctX2+vviVmABsm6ODlBG8SEtiJNi6uiJWmHOIx8rZ6eNjO7+yg+IxpFq/
v25rZZ9/KTFQCZ2VdZaA5dzH/FAQF4xc+1JVzU3Y1hsjQStDejw56JUySUwdBzOX4TwWXSdbOeCK
ZipPCLi4fke6b0L+mXi5SgO3fBXJ65QJF1zVZ7WPvWAYdhbFw14RXj5Scm62ftPKh7z4TYu3ELB7
iuy2zWh5ov09RdNNSidMzyJIk91+eM5Uw82Vbtc1D1VV42vy11gVX3TiTKJHGxfxyim++C2LsNH4
sTrKAeCGIEz1E1hgy5WTsbi12sJ300nKDkM29RtvhdUPj/LajNkgeNiLj5JHYdE3PR+lNOLaK8Ka
ZFeRp9N191pL1lBS+s/MYm19VDupXbC2rP+EQpSrklTI1U87+OnLtlcxgRZa2o1Ubs5krK/PBv9J
MiUz2nvpdIUIy2nS4bOVIkOlqzY0+zSNQB4XjYKERadMd9B8Vn/FKAefinaQHniPJntJKgNPkfzY
s+O6dUXs+xspx6rnqf/9sMWOmG09+pxvYCZyjqJAuRuHH38wwsSRe2Nk3p03GVSvJ1pd2Wx7GwT7
ILDcdvxZh2Bt7fD3I+KFpTmYvbHU1EnPiA305kN7WzLYbvonO92ix1o9IaTciBMCZeKJe2kkaUuq
LzP8p4l9z2gPHNK4/uakt7n4et1hV93mP0tL3gU1aya+CwFesfrbqX2KI3PjSMy/dVGFoQDz71qW
racg6+K4iVmLAvY5UW4z1EYz62Msv8yXyUyqwOjr9UWtbx/zQAxlg/9YFn5MgWR7OIJkmRj9Pk61
HzzWmX8MHN/N2j466mobf7puctXLDZ4V1MwcbrHF8RNqlfO9SM9K/XMCfaAZg0zcwhqsDBzj5m+s
LKL4ZNrjkA0mr6U+POuDJ+Jdn6fuoMsMjgxMIeq1K031c0vS0NtV6PZJ7SJyCdPDUNw6Wb2HJcrt
jcDTq2Gn0aFujF3e+jxe22dLybdmj1eyKH7v3O8B08809mJXuqGb27v83qgIXRO6mT78rmm3qfx3
c29aW2+L1W9gkkCgAjNjfxZBIGpiltLOOZRd3ct52x+bVkUxr3c2GuNbhuZ//yYGdNYgN5ngMqXX
5BnWo9WQHQbjhhev4VB1MKhcV6gpKCzs0gwiubYTV5gp81ulzD0lPyV568H8wuHJI3MXNPtnK99K
sldDAo/+X+O74I7m0/VmdSLNippsgfFd9VG3gnurczauhFW3eGNh8ThLLcbYdOYizq0j3EGzXDWS
v0TBHcJwqWuH50HfSn9mR3sXhN5YXATUMfejYpxhm2ko3UDowURct4cIg3wscOvQuTH7U6zIuylM
/6pL/+V6cLi+o7C+Xe5orKupnFistzLzk9pkN6LcKKOsptD/rg8d5EsLTJeSEsykK2Wvue0UfGQI
9UOjm64eb8EE190SfCA01tQp30lvdJEk+inBlihbr4q7YyfMXThOJxgwkATTeo/y9XPltM9hFZ7D
dgumtrqbELFRi4HHxlqSbti9ZEnKjPSsx7R2VfCXT3lZDd+uf7M1oAh1L7pGMDHN1G+L0+fAIaGl
MdNiVEy8iR7FkCm7ySBjDlRPFHe0/hsUI/RbvX+JmmmfdDLStuFNk2guje7DqJSnKlbghYjOfWh+
vf7z1jbh7a9bpCFFA4VHNPDrZERAgtpmEOf1uoW1e1tBnWCGodukG4swoLVQ1BYl4NYsPQVIxsZR
ST2B6fAbLkHeMt1Nrse76zbXLu63NheBITHtXDBNz54HX+NO94Kk9bLixWc7k/rndVurfswcHOA9
WgjMiC8S005Pq9hCQ+Vsaa8ZwIesdE4iGD4nnQHjqnmvd3ulgu0rNL5EidjKUVZoqICKvTE/f+E3
YdYWcZjZwQhjeufC2JMcacqAvy6PXSnfN81TIIW7wQRwVN2VVJbzPuzciocTFI67sK0OgE8ODinG
5E+enksbIXr1IQNfB/Pls2YDwMbLn5ckplYJh/eEKFMv9UOvq58UQ3hZID/VtuJVvr+HAM6Hh23j
u8z7vozVby0vYpmS1kw2qzJjZv3kRsxzh/1D3vwYih/l8EPTJlfO6YuXdxK5jeLr+3rr6P8vawdM
DpErfHRLlh1ZDeANYAzj3MqFZ5WPws5nmI/XjZM3qSDhHOh1mrsq6m6ur33V/3mbzkwMdOeXBbUm
M/quC/pZtls9Z0Z+1NEIaUXlWnZ9LBkuv25uLY+Zn8L/Y27hgqnChFo0K62kwRNTUUcpfHT+BIhJ
e+k/I4s4OkWVqcCsysNUg+amdO4r5auS3WYO413QeF9f0eoGAvn9RfgAmGJxpm3Rl4Cy8R21cryo
31dG7MXyl4ISwxRt3BBbtha7x+CynVfzizvK93HNo6L+NkpuSwpu6uWWaN7aBY+g8b8LW+xikQxE
/NlYmHUHybq1FfUASMlLOQvXt3A9Lr4xtbhaNJiiAllSeXxCc1qJu0S98w2G0mPhjdY30rMuBoFX
noui28hiVv2RsWkevbMe65JndZIgj3NyQqJih16DvkNUen2xYWT1XuOJACiY/IEuxGVgs1NHKE3L
TjIzebSD2zrOdklHqPUPTffSqpXbKLJ3fU9Xv94bm7MrvYn1llmgNdBj06lOmfoFXQmXoZgjM2hP
f2CIraNTaHG7/IpsbwyBErehgCi5QNNhPIqx60hSiglGqsBxm1Zs5NWrHwwRXQRu56bSkusvbIKq
bHqu0BSOCSaCuwjqnS16ml+Z1rsLAcgNGadOxrkkrTPluBPNLF/SO+musev25Fs0WQw0jrPWhk0s
hewIkffpe1ynMK6EbqccYAC7maBCGe2tmvjqx3S4GhGBI234Vf59s8dVI6dt6+ClVftQ1tnk2qJ1
dX3aazFX9PXvubbBcGtTVJiJKunFXjpOYEDc5auzQoj6U8dU133qNk/8HKiW+/vWyMI7odxo6mgw
GDYLix1iaBnghuvLWAuVby0s8jqlj3u1CZnt7UXqqe0/Snc0Q81taBCpAPKvG1v7PhDAzUI3NCyA
F13u2ejwmgxIrmgpC6/M4TQaxlMdwm3GabhuavXzMHWvwXQJLktVL00VNIZJAmyGbs3Yq9RdXts7
CLj+b0YWd1pmwWAUmmye4XzKu9qNon3KeP//zcjiMtN9pbcizWKusbu1JcUz83up2jo582d+52jg
52YBORKrJSXx1Max4UwMFHRm+UIRzqum5FPb6reDKh9rUXwPaFdeX9eq5wEw+8WZg4LJwhk6tZMS
jafcOYrKs2HS0dZOUUHTAXgWpbDrxlYPEtPQUE7RMyPeL9xB0/2ybmCvUOSGy1K2+qMda8XGZbLq
dFDXzpw7wKiXTtdlWh5KQ8a4QOLk3szC7+lmq3Bh9vnx+oJWjxKztDPxzjx/tCibDFLsGJXMZILD
BHahv1ZhcBjaxLXiDRK39TX9a2jZAmzAVlm+AN1eoMdddcPe6T8lmzxCG8tZTh/Cdc2jZmL637B8
iEftb5X9MUzLfWYG++sbt+YJsBiDbKGMBiPH8vU0irTWIV46B80E0MHU2+S7MKUth1vzbp279xej
DYjbhZm00/S2Nbke+rG7GyXuwCIofoSt8qSjjcX0zPP1Za1tICEVSgOGt8DDLRycIe4gKGWGZ8qq
8nL7R4ykfSDVh7x/vG5obQyDRf1naRGPMgvsZC/X0LPYwvbUEaZYy6mNx1q3IS6X7cQrxqo56UHS
AR51frSmH3itJkseLEfnWCpNr4YB8A/Ow9tftYgmUhRHSGxyHgrt1bL/UeSv9GTCrP2DE45M3MxP
zegikumXcUTt8wxhp4Y4gk6D2dzO4b5vgo1otRaNGVmcVXpNNF+WibCZ2uhvqcwZqAImYBvV6FZ8
sZrytlalfdxSGI22VMbX/IczARwUqjC8aPG0r4ygye0RnLZoJ80Nu4+qZntKm8ru0G6FyS1b6uUm
AhVpbGNGodOo/zuP9m0a7wJe7L4/7a4769oppErGMB69fhXGp0tLpDZClkaUQzR1OMeGcvZjaQ/7
wDFNzUORJhvt87UHDCgRWOLBHurqMh3WlUovsgbs4Zg5mWu25kM9wBvr3IXGLGNw5P916wzmRoRe
oZEFqz3rGQDahpRy+bTWw9QcpJDpHSOk7BM2j35Uf8h5xWe2dtQMCp5T7mUivpfL/s6cfDfq6z8I
Pw6ClMjOMMIHBeHlRqtjHI2qxXiPM5a3fWn9lcWaVyTdjVVutShWvYfCL1hBPi1okUtT+GQiFAMc
bg7Lx+D0Dxawn2407u3N5HjF1Czco8MZCQ8Duh+XpnKoiBwH2cmznb/a1eRB67wrc4um76frfrpq
iKcaSEsoH4DeXxpSlcKAsJgvWCr3CDB8zLOf+XgrmdbvvwrhlQCrSNUcTtYlWtqo7YS6FXhfXZJP
AYClTK6PfzKJdWFlcepKfQhruxNgfKkrxdZjhHhnLLZYPVeC5IWVRRTRpiYswhl823XShw60lSk9
q1Izd6nyJtr5VrMR+9fOGRaZA0K4Y74DFl+pGPveiIoZa26ZrYuIG4yaj6bxOkJ2Ixd7UQlXBJ1b
yn8FfeACJT9d95KVVMzAOaiIM2DMeV94vnByqeuFzDnXB7fIfvIS0MVGDWbLxuI9WJs0FtQWG5kO
/7z1qNm6a/w+XdnMHUQ7gWc6d84SBRClKQ2xggnwWP1p5dQKqscY0rrru7V2plSo9AnIaE4C2788
U+1Uyl0pUnGeIl0c29EsXD/TfhRy+QGGhWrjplm1hg47w5M04DC3sAbpqgG/KpDsYDpVKvw2Zfnc
auEuz9uNha19IpXrhSoHpRdnCcwuZbUoTF/Kz2Yp9rnf3FJXvU867en6/s3evHgSMtH0n5nF+VLt
esgNLRbnvksR6/zZllskUusLgQFi5hXk1TTv6ZtyTVuH8Ei1iWAhrxgwnU9y9/P6IlZu5Hks618T
CyewhsaeIsZqzgqTRohQdJXrNBN95X0SDXfWoO+ksriTMvP1ut21LJlCJnB29BzAfS1xQkVOQtVY
BvOuotKOToEoWhFprRv5TU7UtQlXJCfHYVCN116zmDUqLC/JYw2qeks/0W2bFdZHiH+u/7A1P2Xm
Cl5YftQ8/HO550XVh71DKfKsluMRkn4S+Okwavdi2ir2rIEt4aOER2ROhbjW5s//5vMOSleTROOn
SmycRrs8TMlJK+291TvIHXgy3bs+cm4YiveCj05jHHyr340i+tjbg6dWz6a+BUNZc2lmBNH4ZPmU
BxcXUzUyyBlEQpzz0ihdu9IDL9T932fe5W35xsri4FR9r4pOw+eGoa6IOZXhqeiUuLY/FofrX3P1
SuJOYt5FQ7qd6sblHmtCqJEy5YICyk+rVLweAE8RzZ23XmbY/65Qbgb1bszBVTrWCcLnjbC3doR5
p8DdypgyKdJiR8c+L7OmLdnRWtpF6XGq/F04bKTVW0YWG2oMGROWViXOAlAP+YQ9li5k1de3ctUI
j2eEh6Alonp8uZOO7Ndaag0YCR9543pldZ93vy9rznU3zyNwfc9q8YuE0umzSXCFF+ciqIVrpfdF
F/9QDQZb0j+5/oCdQD/LYxF62DkQvDl9dRy0ZtOUBRpn6Cbl0rdR/a5k0R0H6/rGzS62uCeI3jpT
g8QTGA61S0NjLEdSnTQIuemocTuFdJCa4Na2SJXjfmdkf103t/KdLszNZ/zNuqzGz6jr1OJst6Pr
i69KQmNjU95yzQqqeHNnwyZRWYIG/SErUQyV8WuQkHlTH4ObyEg2hovWRn5QS+cNw/fRGYiZf8Wb
tfhyiEcPRXGuJfvYO/rHMPhUtNG9yRTUVBc7Ib4CIPTyuHJrPzuCJUAMvNlw/JWgyCp/yacxcwqi
4PJHgFrO06iti7MtipOoqtt8iwV3xUMYRZFnfXgqsDS/Li1QJm/TNk6Lc4XoQ+k/hPoxgP9Sy0LX
R2fmun+sLIfiK1c+jRkNPeDFciy0EWwrHQue+oo27fD+8osRhjxBrttZWxRtXJS0GFUAg7QISr3e
+tM0qsQLp0mRTFDzk9nn8aFDWdD1CyZS7CncUjBfWRy5JS0NVgcxoL041BmNpr6Da+RspMU+mTn9
61j9gwlKtg6Jb30e5GG2/fJzNYptSM7gFCC2HfvYFFJyG4WOdKuLod44ASubOH8lOKDImS1jyQOW
V3JLkZL6f8R/cBiMTrvVyzZyzcnUDnmOIJElGm3jEby2iRikKgSVJ/zci00cGqeVMj8vYf+tvkrh
DMx1/ON171iJH0CNmZuk8sSMzhJaHfmGXA2hXsKLf28z9Fw5BTPDf0AYwZwrjLJIhKgOMoCLL9WN
am33UcV1Et/YU/Uji/9kiA5qAyYXbL7U3Py/tKE1ilG1WlGdo848Bpa0U8pg37b+zfUNmzf98hZh
EXB+0xAiX4ZI7dJMLqoaUt6A15oZnCv9i4m4YpU1bhdtES5tWVpuWlykXIuhAKn9bMWfM59REPND
In2+vqD3XsaCOEB8Gl4gnNfLBRXQBgQtd/1ZSlCisHZ5Yu6uW3jvY+SwkElytxPxYBy7tEB7dmwK
EwuVf7RQKm2aVzvcOKCrNih8zerBfJwlelUuc6psgcXlXj3a0SvkafBxX1/G2kYBGP3XxMLBDLWq
g3Iw+fKoouXdLIJ83cD7Dw6jAqd9di2i9dK19FwOx1RXxDmpUYIKTblFNbOgxVkUsTdI/bRRJ9qy
t/jyQZ7rg0wv5mwKX/NsvfRPQyZ9zmVQcVqVVRsVm/dP3Hl5DJYygICEhDrv75skIvOlMG+1CTeQ
tH6XIyzi6twJSl/t1e6fUmt2gyIk1x/7jSP7PnjPhmeSfq5aNA5m33ljuPOnyNJ8MmYwAxnCFXmA
Muy9X4delDxe/4Rra5xrozMDIiMES25ChifiNle5bB2rOmfQkaDD6MNTamcHFf5nYVuuuXXBv/fL
mex8VooggQbNvNhXkQiNC0+uz5r2o9Hv6y39gZXtu/j7i+3L1RjFP42/3w8RD8QH342DDyJyE3tj
81b8kdjNtnEbAVRZDrDOrEaONqk1Cd4/ffqAL6DoArfrVua1uqDZDHyB3HlLnt8sqw1rGvz6HJrG
TWExav3SSsKbyu42NTZ6HvPmXF4XfBwqh3B7opvyDgMroAGfVDlquC4iVzApr4dklhshfNUInLtz
fWoeH1+kkpWQ0GfUMRKwXyJ+7dpDWr/+tmejRPCfjUVuLCnQVKBc2jCjLnt2Gt+WIOsGKFHHSN6H
xQ+th9K8UaON7HXVuVFGhH7zV56ycL6q031zHLOGmemnPH/s+63a3qrT8bLR+PPUQpZKc6ktmFYR
dXOWy4/p4PNeH3ZEpEFV99c3cGUl9L4sWk5zRQfit8soVOWlrKGR054jJlv3GlpLp7qJnI2YvvJU
o9Uz4+3p6oHuWF4ijdSEvtPq7XnMJy910lcR2vedohz6pEHTrn8a2+xJn/JbIzqaya1iv5rdl+sr
fR8EgZQAXZgJvHgDLAM91xVdG1PrmPj2831I1/QQSyrVO7X33UpN0n0Y0HaExvdkDGN2um79/QfF
OggaRAMV6grL090UZDpNaXdnJlq8zpncVD5y27qFuZGer2C8ae5xn9DggHWNdPDyi9aRX9m12fXn
po/LBDrCtLyVtdze51CAedHUOAfHyXwPRGrlFkOgHCS5Fsfry52NXAYYfgQIe94k5L20Ki5/RKRk
ZtzgWOds8ndDwNxuPLhSpW+cw5VdpXRGMwn/pU+xrN8Nvp+PRg9Xkd3v4491MI8IncMi3zDz3nXm
5xW8UvDTkmYb8894c1XXlJ5TK6nks2KU8l2htdN9KDGdoHXp18aCX9Ac5fpGT8dnwKnaRp6wootp
4zn0UeeSs2YtF1lM3WQPwlLOBiwIow4f+/RSpPfpP328S+6c6WlUYxf1P789GMlt88QfOo7+S/cz
158T/ySbkbfFtvJ+3+15fM/hw3ItcrAvNyRTc4NJulA9R0Nd7MdKrqxHJ4+70jNCQzBKU1AQ34hU
K44NjQ60AzOImk+97Eh1rZp2TTrBqG11rsawSOa0DCTZLnRcrl46O5Fa+3GK95X5+1ESGCTsxAwL
UatgruZyvYESp6JOFeWsZRLKCIlpnOuoKV+uH5qVXQV/AHiEJHuWWlyc3DKtOjCxAbuaR8pJ7sxK
cgUDNG6r8aTrmZHdiBXvTylXy69MgEYfK5xTkjd+XcbTYFvFqJ6Zh1Ih5zEh5viWVkaV3ceDiOwN
T/5VqbqMCjQPnF/kIzQV33VPBMLNkC/Vylk2d1np6RaCAm6h7SACRWPAeciA5m8pNq9t6lubiwxB
jn2j6m2h/JrSLvqP7U4YpQeb4vVvtxIioFDDK4H/MN1uq5dbmZTk+hRjlLOV6V3lTUajZF4qqpzn
RJqUwgMiCEOxXTTTLggnxlIyCZKm6z/ifQpJSqz8KrsynEwr9fJHwJ1vS4PU8SMkRT1SzbB3AwQq
ByWurJMxRYe+1aONY7lmc06NYXjhpc4I96VNKD+nQaMpcB5G+zya4f1IA8UVmlNBKiyfkcreWOTa
TtMgdkgkQOy8kz5NESLWG1iLznnefw9DBpjglVIzUF0QTN3kceJJonbLpNrw3pXDwi3A8ed2pfO+
hAgqVahW0UDMA5gk7e2hb74KNXO8Jq67cSNfWnFaJstn4TtlRnovWSSdLCP/g5f1rMvBU9MxeJqU
+9aEXoKU4brPvE8AudV0MMvU0OerdOEzSS8VVQd9DZymevi1NKvuoEqVvLF561ao5YEj49wvoUCB
EYlJIQKdgXJGbjYW7U1S9Fvg1LVPxKOaP4Rb0LuZt/VNPOv7RvSpFWtnO0UNWtban3oYNF4JeOt0
fdfWLc3jg6D9qF4vdq3gpCVxkmoocRvfht54Ho3mQeq2ZNBWzXDrk3yQOcPwcrkgOoZ0uFKU5utJ
hVliCJzjXMS4KUp52ihVzVfYIjazllkVlOyYi31RDptC2ZDqwFTPRpfegsXwtPKvspK9rPuoSdKR
f357B2maEDUUJhkQRVwsrbQsNWyZUj63w+d8Sl2HgRd1i8/gvdvRKMTjAH1R4bPshRFZR8MV9kwT
ukS015xi/BybQ7IRkFaNgCahFj5TvtqLG0ZEFf48BBjR61belaWgM9PbhR39iSGYMznkBgX/JQrf
aZNC5EZpzkxdpafmGXlPMOXNP7/7Zfj8tLQgbSasMwt06XTyVOkxOjMmmjx1Ju9rx+rKm24kBXLb
vFTip983h9/JtEuowfPevTTXNn5VizC0zqlVtW5ndc96aN+Yvz9cD2zh/ycC8wSZtjAztWUP3WRk
nUOpPM9W4NX57aqKA7yMghe847MU38LbnHQWrZYCC3nU6BOPFp9GjPVPmdpb0znvr4fZENSSv2qH
BO3LLdNRkRx9O7Ho+3ypE+lFQNaeoSSnbL3b1wwZtBy5GdCNs5ciPVXfyn4RQtZoCscLerj4AkZd
ZTgctz7PdUvv1GZ6UGFyK/N54HPZq80XzS52fQt3l711t75PWEhU/l3TO43vsCkdHqRY0vx7RVQP
cJAUUv2gBCWP1A0+lfVVERQQ9YCYc/kW70uO8VSyf2ochV4eqOGhKqKPIhP5XW7XGwd3JRCBzZn1
gADuUVJeHNwWitY2k3uyhpDmqSspwasFuPL79fO6amXuyZBnkoEtJzGjRDX8XC1VGDnionRzTa2O
Csnfj+tm5sNyeR8ha/8LKcr2kVsufLwslCYoMqhgGytNd7HDpEAqyZpXmsqwv25qdUWgziFLAHoO
vPfyOIlIVfK+bsjs9KjzIBzs4ASw7I1Gw7qVWX+M8EAAn//9m+QEksDJtsOO8fc4c56gH4kPZh7a
u+treefd8AwStGFyRmaW/y2KrlIPQ1QATcm5zQK38vWnmsZZrXGdW/qzJuqNrXvn4JjjwQqJL5ho
spT5K75ZlCGmZhj9pj0ncCynxB8nd7wM1ZmtU/tu98DszkyKDnC4X3OJl4b8ATBcrKgtgmTdK1y3
GUUsaUuM6lc8u3C62cqco8IOQVK8dLpWHQsRtPV0rmZWQc/UxjRgEr3Tv6WQlDY7I5Zy7WGQ7C69
i+O4fXK00HaOSWem1r3whW4Ai9PsySXfCdtdrQ/mP1pTGMXeN6zoiw355ovwZQWJ7mEGUg51qz9o
fZ+0u1JSyqesyhMYeQvhvIoh1H6KUZTfjUadPqSxnbzkiVo9ps0o7dPAz2Ie0Frx3MFkSd0LvTGx
K6a2f4qppX7os3hqQI87UrvvKOt+V3ORfMtGP3qJ/TDNXSMvxKOfTHrqFZNh3msge8M9CM+QMwZ5
wt9hohLo/a6X6UWE/XhQp7pzjuDoUuOQdSKJXnSRh8LVUme8r/RK0g9hpErMPBraN9OP5cYNgR/I
90oZpY9dBtXzQx5JvIsneYThKSx9GgNp1ksvgRwlf09WJ770Vm2dYrkc/8bLk9TtCp5CnjYyF+hG
LDHb1ZnolJ3ki5Rx0a5tnwNqF/JhsLVY2WWGUsZe0+S8MtKwqTO3bFXzUz1pQ7uv81j4Luff+RpG
qEPctMMYO9TNJumxKqQQa60Z1bvAqKwKUc8YWrUJ+Z/PUR6I6dSyeSbai73WnMYhyJSNR5/+LgXH
7eYCE406LgyQKpc+HqlxWKv90J8RM8uhbB47HrK6MPvwIE9On+782JKf2gqCFTdLnei5EY0V7RkH
y3V+uuBbKKXT1WyXkn31i3QAAJLEKmDVmF03lLyK2RXqazsVGYRun8q2wbyZGWWWqyRWc09OIbPP
I0MQnq+R93lQBsr31CezPUz+5XdQO1W5c5Sp+SHBEp7s8s6GDNIwoB/dS1WjvCCrXB/Num9/VEJp
pRsGTrL2YNVdNRwbp2rHnQZ+PXdBtVhPQ93L8o4RoyDdd8M0Cv5UjUaD25aaFXl5RcVoI0lbiVg8
qChUzNjiOeO83OR47IowN6lM92bBZOnR1MJDV/6Q0i1q/fc9D2ClzDswKkIHh5be4o1oS3k3wFdH
cToOlCc4IAbXgbr5MMaFvM8zmDSidmhit8xt9Hwk4kXrW9JBWOAzeXgG+14v4y12npU4as9dCK4I
nkSgBi6XDwN5YjZ6Npx5QoxcChIcOKb583cvIUb72F6UKWjNvauXD21bizbSpzMP2wOjLFCDNrdt
bWazDKsD5c7vm6OayNOB+vDMjX+5pmkyO11MgXwWwAU/tHNn2yrw4AzEMrnWZHlaNMi/ffNxETGv
xYAhPRZreVWkdm319SBNMADGzh7m8eymrkR7a9S6oMRobDENzDfp5dU02+OTkYvzflniRLt6EHzU
UD6HcWR5QaAX904ndTtj7KSNTOV9HJrvWMqZBGoYpJZ0g1avUb1TY/ksG/54Msz8q9rY/XGIHK4c
YHsPuak0XqpI5eH6h1w5MjMOlhIq9zxQ3+WAlSzlUSBUbQL7XXpOqe5lu7vpW+exnTlaYOVSh5eu
SdCNPkWiHtxoFg4o/Pjx+u/49fEWmw38iHQGmkJmA5ceBRqmdromV846yZbXCcrnrtWbnRsPebkP
6aTu26IyPeLl4I1TVHhO3NWHLGoRnkZPzc367kcZWbrXKk1+l7WydC/L0/QJTpH+wNR+taPvmyIm
Nzg3eRkWz/lYNu6Yj/4B/rPywQ5E83x9Ue9PvsYcDyku46nU+8z5q79J1eQiUoua2aSzNowPhVr+
1RTaVj9uxUmZ6gWSK/PtAH8sTmIxokRAXjOcJ8Y37lV18Hf4c/TNUlvn5vpy3pua1W8M3qYIe9Ji
XAQyVJcjEWqFehZJqbuO0Yw3UJZknj40w8Z5mP/UpTewHm5kYCxcfDBfX+4cxauQNTvauZKj8k5t
6nEvd4b5lGdafcedbc6zqo1nDGbgOdPYbTHzvh9T4BYhdCHIzD/gxBc3SeXQk9F8TTsrAy0+qOp8
B37U5JuEjq0z7mu7OOpT7RZyf+iCmWj7dH2v13+AQ22L48lyl6NGNpOwTkbFCGgharNDsE/awUvl
Eur06VWRP5VQAuaWxni6/UHua2CHWw+Nlc8997NxXrrKsx7R5TcoW+yPnUJMEln3qVKY3KMKYute
6PtgHa+vd+WDz1c37/XZl+nmXBpjoAhiX72Rz5kMVxxZ9AQXTqfrByup+9deivx9rXbJIbfizNMm
R+yv23+fo1A+mlX4UBLG6ZYjanY4SD7eJJ+7WnHujDHq9qaIa7JOM/2S55LYCA3vAz72jJnyBwkR
Xp6LnMhXJHkq6RDQeIzNG+hy89vAt1NkQtXuY5r42YPk9/oHW0AZd32l75u6KvvLPtP3ZMrpXaqg
pr7d2x1LTdXQ84XzOMbjq4D9L257z4idx1CEL3UMcaG+hbFZWTWmZ75pe75tltdcFOjhYEusupTz
+cb2/O6ziM+6mbiFVXhRffyjtf5ncPbxNxFYi3yKRC0GnbJ3pfJzYicHxok/2IUEnWkNTDy6zcsy
d3tL2bC9cnxADoAiYJ3c60vNqolWBfoSFG3MzM52ahIoXpJ19CM7I9kw9Z5flAFsoFGUh+ZeDB51
uUxGfM2Bh7N6HgRMooWbQyhuQzs5+ek/clQ/INWyk5LyVJTRUz+Fe/Vb33d/xU69h51t76ObEiJ/
McU/mbHbB/0WQGblcIFLoUACnmIWGl5EEpuKWBGDCTsbGtyPpvCi8kuc02KrtsLIlqX537/53nS6
TLk0qMcl0LDJ3X1jNgffoNG9peK4aog2FPFxZg9Y3oUMHTv14FcqY2TOQ199iZsCfS3DNbaEk1eO
DDQk5PQA2hlOXI7pNsymx+1Is7DNfhhIMzkKhYxuF4V7Tev3U7MB2XqfssAdQJOIyD83mLVFXHJ8
y+oMPdDORtzkN4GVfeIq3qKmXLnc6FuzKIvNY03LBoSSSCYEygngDvjUYRdv+xNYDyQqwZEgHBAZ
0940h/qmAitxonPZ7kfSrPvedppPtG67jZrx+0Uz+ToHw1maZKZ7vPSaJpT0LqwS+VzXKrxo9VQf
1bJLdteD0fuAgK4NaJN5DoaK5PKKS8DNaNowKGdY7E+T6f8/zs5zR24k6dpXRIDe/GW5Nqw2Ukst
6Q8hS+89r/57sj/gnS5WoYjeAXZmdwVMVCYjIyMjzjmBMGt3G5grmdO5v5CgEW00aDC8upeABPS9
pEQOZ8VL1GaHsvi+Kg2B0bqf5PGnX6nP2toY2/OjQP+SnpWgFZFaLjlhme4MTg+HytOB3j8rZdNv
k9w372wTZJg0mOPm+j5e+Fr0ZhEJBOYmBlkuckOZcKq11Pw8PUkUhFOt8hHxZmVcyUjOzdCCJwc1
xGlw+GKnTpFKddKHzah76L4YDAWillB0mb2ymHOnwIqDDYGIJ9VcFKBmK8v9sdV0zx79Co1YSfnF
qXSeq6bRdtf3TaSspzk1DoY1KkyIy5yxL5pMmaM4jQ1PKtv4YJQZoV7OZea9q9phivvpayh1a1fT
pfUxyh7sJ2kOrQuxy+8C8uhbfpYXreFFtd5niA3HMVg1Kpy6qzdFsCZidemj8WCnBY2HUB1f+EaR
T105D5XhzVllbGxGue67ppX213fy0qLgmQnRKl6qIIZPF+UgEzNXKGcinZC7xfzoJMGNEqvb61Yu
fS/ejUC5cXKoWYveEnIWrYHAu+lFdgSAtdfTWzPVhhvbL8Ibp6UYDbj1w3gOzhP7RmJKxw6e9GJp
hW6OPahhAxXCst/aYTje8/wp3Ulx2hV/vJCIClugEVidoJ0tPpY2GUmt+47hVfAfD0U2SfcppKMb
mFSd11l1cJtT2ryZJFPb6IMa32fjpKxpU1y4i+jgIfCo0EeGQriEkUVjH8i9n9Pil3NS3vGu1YOd
nn9HJNFEowWBVzcwqZzD/vxsrWbEF1yJugCVSgqkAs4g/vzd+ShrRw78WTYQ4LMiBrOE41YPp9Al
sSxX9vuiKR6S9I8ArJGAn5oKRrTuu84GZGCGtnxvaFDun+IpSlXXkfpRW1H9Pj+KNpkeECcmzaEg
u0S3ZGkaVkj3mJ5U+P5LnVrN33L05ZXU93xRwgr3thACE0yO00U1sykRXWUTkWa7/qn2jrZPNdot
bpQ03cqBvLgi0jAIKSjUUk88tVVYkpGmUmp5ThsOtUvFaij2QwFrfuVSuGiITq9QSuQJYS0OoVLZ
Rt70fCmu0fxr6lvZjSzJ5QqN+hzlLAAToiItGN0cwcV6mph+QwFz2zMCp/iG4gc427iRHuuh7u+6
wZDvg3FW7vJRmnYxDOZ9EsvZocmy7lOlpLd6HKcMIvbTnRVX/sGWev2H3Cbta1xO5aMVDua2r9vk
j0Vra+VuvvDVkfFB1I9PIVjaInS+OzXWUPOujRof6Cdjh4uAQp6ZGZ+NdFr55BdiFIcT7xKseoNH
8yIf7qyRDqCh+l7L9aW4ihyG30zu6nRHUSD6XRVCfTTsqn6rmX2Y7+1kKL72iaGsLflcuVi1SR1J
VPEIWrLLNkKRIvEnx6HNgOI43paxPL7UUui0WztI9gAe/Jue2VvbJCPhqgep3rWT/xBlTv2IgEpy
TBP7q14jsJES+J+u31QXPgfpC01c2G447FK6WVa63mm7wEbhwJxezICuWJEF5fNMJWHlaJxfijy2
QEoBKBHTFpbk3rYTJZy8TI6Dk23M7LeGlGGNimhROnDYPxxcgILyoEYalYyav5+62aQFTWcUVnYs
7AdB3VBmFKlXHlzneyeK3ZS+qN8Sp5aVTpZCXydRGWWf0xjMRuWPrvTzxgxWJz6d5emIRNEZQ8aD
c3Ou/6yh8KqFQZEefS7TxzSJRF0xtBjIYMR3HJ210eBnJT3ej/RqxOtYaNgu6YihbGVFV7XFMc9k
/fNEfWLb6x3i+eHwd/ZbYzPoILOVUHM+qUydX8nRRIw8yXaxTuJOFZf4QF18cTF0ld9qddsXxz4J
9GOcz/OOsVbjoQnbv4nEwN4ilOsNKjfK5+uH4cxDhWGhYk42wV2x7BppHVKhc+YUx7ESpCNNC0o0
m3w/UNxJpVOxz+a2/huX44epBRgmQFFG5RUmZFVPvTWSQEXnSlgeuxlZb3hr8g53ilw7HdqVg3Ee
FoUt4E6AIonAMFxPbcVGjlyrlpVHoxr8bV6XDjQC0jSlUJQngK3hP7uP9Tu/HePUtYJIfVKcMb+5
vtNvL+blN+Zyp1SBfAYEgMX5HOwgpJNelsdZqc3PcM1QtTNG0Ty3NDYAzlA8TPlelovuc2Z0qNZE
aTI9T0WburOTmHetZFj71nd+qYA697Mz7UcYIBs/acuf13/r2TEXGyZoeHQVqIUto3cZ9YbD0Ojy
mPixvktV+yEnyz6Uua39um7pLHnAkmAdczFqYmrdohZITyNRUAcujrOjRNuKkZiI2o7ZShw+Dybi
dAlyum2oogF16gCR3fhVZFY8wg2/TbZVn6uUNmsze24bOR7Q/G6NNV7J+R6Cj9WAYZLAioLD4q3M
W3xKOdUmc/HmYP6cV8kYumhuSNVjORbxGvvp3BxMK2BWpK66bTtLnqbRacOMDoztMaURoI9Fv9A+
yg5IYTeSw6D5ME5AwJ84UfwbHG6xZRWq1Oumkibb8gI10SKXGZ9xv0fPMwxWMvNLC6OrJIh1lGPP
8Bi4zFwneWR7IxCzDeq6CCIDVUo+D37ITKqPuiMgzHfGhLu+S9WorYUG84VtrwNZ4vKiKlxzjO0P
R3ueboDIgOmA+0Aq7dSKDZx5znoJeG7VqwdtrlFyxosgWOlh7A6DRbJgtHrh1pqZrMBbzgM+aSi1
KLoMooe/xCA3PqOGByN0kIMYt2Xv30djRF+6eZl75VBJLx/eT6YRmoAawQcj1rF4GwTtVAwxGaLX
VelkuZMhp9Kmtc3E+WiOzcgb3jjogQMCFCWj0y3V7UrhDVIWMMeSm8jivlY7Rdo56lpT6MwdF4YW
N7VZ2ZqfG2jcpWa/VfN/xfBsldHKXXEWFTHCCxHKtdD1w01OV+P7UxNGQvqhMFtYyEXxkstdtlJ7
vWjkDehDSRvV/oWv16GUSr6N9kjXRwDpjKCLHmTUNfKPnimxGNTY+DZCTOcsMjkpJSPHRq8viPzb
IWOyMk3TZsXK0q+51fFp0hjgRDI9pUW4DdvMrjueRvfmtCmVZNN1setD9bSmwxjcXvfqpQ9gC4AY
hJG3AXnwvU4/z2BOllGCaLtP5Se7HTfV1mrb7XUbbz2Z9+nCmxEI2rTTKYAAYDg1MkGwoFLhmPeB
FqRbOYyDnVY4/m7Wrfxrz7vorpqc4FvLg/VuBiJ2CLQ52tiQ317lzgyezbFOD/lgq1s5BnFkjJa0
GTP9d1E4Grr8sR6sTeZ7ix2Ln0wRmrQBOTK2Z/lEL7V5qu0ste+BfWUbX8+LWwVlqw3dkvqAJNS4
zae62rVjZW9jO0oezKYZD1Jr5gElu86/K1S72vlWET5YTeMfLSkqXlq5aD85DFS9wbJ8O8+hH2/R
tJG3bQulEmp1ZzQ73QL/64YKgM+VyLLMHfgOMFIFbxM0IHXNxYEHfJvN42za99C3ebgdFLW5lbof
CfWH6198zdAiPyzlCVABsPL7fr6nr77RBs3Nosek//o/2OGaEwh9cXMvvHdW87aNdOxYxsTMXHPn
5NGPUq9242ztr5u6cCh5vv1nahGVJ7Mr5Cy07Xs0wZ58VGCtat9Ox9aQXVUdVuLZpf1zuEsgYJJk
U+E5PTBq2kUaLCTnPu3RYx+Q4b5tYBTf2FP3oFuTsrKNYpsWzg7XXIzKYxdJTBbm5F4LfaXA3FA7
o5uYebet1WhNWeD8TFG2F5BfBfY1PrjEtSSUi2LHqkJvUKOy2qD17Ze7Pmz71yboLaagWIP6s4Gd
QBia0nDcjM3UdRt5VNtpkxRO99LZch5uazSzA5eStIYIwlQkuuZqwTT/KtWweBkKNVZ3cxoBZjOZ
pu7vskJJy/tOR9G5Vcsok7bqBK9kX0Sxpq6E7jMxX244lO155ov50UKp6vTLKVMX+ZYyBp4Tg23o
7Wewyzd6bYQMPJQYSvajr5hnpTFytMleZ/6vGM/Vu343SWsAtTOPPf0p1uI9klEZUIpoCLxWusvk
mCyiOqTqwRpsF6ndwwePx5sx9HUMkLDOGS4VNupkhO0UeFH6GmnSrp/+9eELA17v+/HbdVNnV5Yw
JXokUCkRDV72sCVms4K5nQPEgqut6t+NILqnNTWzsxOIfgkPbCIlTy2RvZx+R8comF5ZWJFXZ/ax
87/6SnIYmDisdytJ7BmEBI/BkqCFUrMADS9+ybs8vXcc3w+zETCOIt0bVjHsNFLattKKz0OlTYdk
LMZdqjCbwQyU5GkM7WY/hSglDKHdH6AeqM/yADa3UMjiKj1onnwyyMcu1z4VvWN9AoWJxPz1T3DW
u+FHC4qhyIOFpNeSejNFoFcrLY69Kv4TBhXTmKatOusH+E17C2WZarpHfHKbv2bpc2rNK2XPi+bp
zgECph1Dq27h2hXw/3qSjRitbuauVlB9mFBw1xq9C1UB0t5IcDGeDON7UL92jb4NY/A/17fgwumC
NfrfT1g4SKEkiZEYJlMUp59BDPmsdX1p27fyRvsoEkVsNl5IS5xGi3hnnXpIOFo6Ytys1p9uhurf
6M9u0P/ImCqqBl8MputeX9m568O1ZGdFCZb7Z0nIH3INiWG1Cz0l8uiFbGo72uaOsTOyX9cNnR9k
agk0c6lQ0hqnqny6Ltj4sl3oWsg7XxUIaDeTvmTNCsTk0mpEvBAPVCoXsviO745XnOZt16dB5FXF
X0naBM+5c9/WPz++EmB9NqgIbjgm/Z0aSarJUOOuiTiEzSYttymTDZVprS5y4XIBDQptmDMHfR3G
06kZyQo0yzeNCFjzq6VlT3JQHAor/GTXyb6cmZWKeHetf3OCcnTttn6cJ+mfYLBK3cqj7tKm8tls
Hg+0GflRpz9kHqfSEZAG9KXuSvVtpGhdde4wrkmNXHIRvIPQSGZCwrp4dKdRFcIpHmLPlOJNPkRu
Z4xuEK/oAVxaDpgd6IqAM2FFLg+YXkjhrOuxF8idKxEt4Za5vEV6fSXYnyVa9JoBIAGzp6lFMXQR
NGSlV8PAB3jZxO1ToWSDKyLs9rozXlrNeyPq6ccBra6Y81jHnlAyNsv2sdQKN3Geg9r+X5Yjpoo7
5DxCpPzUkqpXo+MkXezFVha7tRQ/ytKwVp07K3nDjYCaAUFBQQuJ8svCylgVZV2n+MCk9uOhDpVh
Nzqzsa2BXFFWsn9PkiZT6zbSXZuPzs4fnPjDwZ7LDmiGkDkW6n6L+0ZX/RGBQTn2rMgIt5Jj39ew
13ahrP2bmtLYjjoX9fWveMnzGX5JpZ9eCrFxccRQKKlHPxE+GTsHXgrzDZlksokZXrayuAv+Qvyl
PQUOA/bWsn1hlnJXDXmQoPj1r2D/CJBaUm8E9ebDSzoxtPiQQdh1pR5LsWeo6Q7U350/GB5E2t11
M8v2F/4iEjcguYijCNLEqVcGkPv6LEoSRo871a7082Bwp9n5ZcZZs6GIHLqx7SsuQ8yGYKuWw2rr
+sKnO/kBi083SxEjFqsi8RpF/sbI8UMnG4/pJN34sjm4o60/xKb2WgXVzdQxtI3SNLiXmAntWYzS
15hmsov4jba9vi2XfhUPPMIO7QnYPotflRdgKCCFJl5YG641xrt0/mSVxkdfrmw+ZVK6BdQaVGMJ
LapijbH2LZvfKM2xqn6G2qOiRjcOr56PL+dtWgu8ed5aS95AVDZmJDspy9HqnaJDKLJ+NdWHS3Fi
ObxqcKc3K8uA3WnW4DdZ4nU7k95VmH9Rmr8FrKwv11cjfPLkBY4dCk0CDgUcFnLAqc8OWu/EQ81s
aUllHGjdlwWZ7LC7buSSBzChjBRFaByfDabPglprGqMkXDff1PRrrN7U8b/rJi7FEiFXBR0KxAQV
v9N1KFXmQxGtMBE8ZP6nMbnt/K25JjB5abcAF3EZ0KyBlL/4KlWHztloELG0Yi7/gqZvNowmMIuV
wHhG0ROR5L2dxU1aN2WByECYeOW3NMldiSEESg5N3HdlpJbqSj74WXqXlpXLfLnUCh9yRV85T+fP
DH4CuYnQraLLskyAmqiIGmOIE6+QvCnKHse03ZjNzZCESL6uwcMvOAjvd7J/oZNHRXiRbXU1M2+s
WEm8bJzd1vwXNLmbWsaKG17wEWDE4ITobojH48JHeqkKB7+e2FX7l5y2rhTsIXyzrWvInYvLoRYB
Qp3evLkU4ooDu6uaUeVi62pXLYLNPN9N+Rrz4YIzEuY4tzruyOYtljNUedTElkUgsk38I9jITf0/
7Bifnuo8XUqGyi38MB0Y0cLY24SJrb+j+bnvIy60yk3qzx8+vYIcAPsJVyPVWRSvzNjXQUA5LIXM
URtCCPnBRksPiGKsHK1Ln4ajK1AqlGeZU3EaJ4xAq0eAS4zDzlBa0l8d2PDWRxVpOL4iSAjEkiAT
L9F8SV/1ftYz2N5A+Tmwd07wqITHKl3ro11IOMCRi5616BSAJVosBvzs2GTYaRIGZkbJrq6j28Ss
tm3j9UVwF3b2HZDPw/WPJQ7j4soQGB9SYz4UJ2lxWBNjlrOsZ4L9rDwlo8t4rhIIwP6PXr5eN3Tp
vBLPeTyD/DsXA8zlspJ4xbONfQDy6xfDCtxebjarT/VLTiGEpgFwCwLAsj3Ry3XYOVOaeU0b/ykA
dzYzaFmz+XjmwH3+n5nFgZUaeQwnidHbZWPc5Hl4O6fTD0uP166PS8vhKnwDQ5ENLd2PVqqv5TOD
xAf4L24HfHOfDIGooxjdSpHjUgzi1NJEE7oxpBCnHkjXgwabIkZ8a7G5UXzIq6a1VvG64AdAusgc
wSnwgF3G7TGoHWeYcbimiTahYblSo26oh9JzXYkOlwodDIgS4GXEacRwjNP1WHZlp509pl7c3TH7
z0VwUE1fK2YzlrQnfsv93RT9yoKf1JsrxdhM7VpQv7hWwYDm0SlIyIsMI/brQhsHLfUK+cYiuSzR
E/WjTfA/XFFo9UGpcciXKE6JD/uuOqUoheH0SPehrZgdCkQAKIFJ4Uq5VDj0IlLA+9SFYoRYypLR
3JklkLvWT71EQ610Psypsqm159b/Kq1N6bkQlLhnYRsySZk61RKS0Vb0d4wER8wh1bp9FsTogMTZ
IZv08bbsSDkz4O/HCPD7x0+1gMEip0BlhWx9EQ55b6lqxl+epTPm9W/nxf3HGyogfYEKockk1KaW
5Q6tZ7h9GISh17W/ShBQsgEKvbvLYA04q2pTF6IHRRUaKbQ2BbJ3cQQQLmhMaZ4ibw7LTc487wBF
uun5w6Gd6+pNCBOcAdnuqfsh75OpiaFHKOI/Z3O3lY1/JuNh/oduioDY/mdHLPadm0dWOM2DTuHS
Mj6ZvrXtpJ9x8Qk8zUrguODphD8qpCJq4IOLBAYdybFGsSpCoDfe2WQw28hQKMoriTtlyY+5Lz86
DJ0c451F4BqnK9MbRStBYUWobqYbnReCGn9i0KFryunK2i46xP+t7UzxLkzLOFdyn+Jv49NaHGQW
aP4cO2vlLlmzs7xLOibssLORl6HkPGkxc/nIa9fYkmeoejaOS54nnA6Vi0f2wvXADvuJYeexN/Oy
YlrAgwImoUuivdTomyTMdn0+0RFGoQlIXmP+c0q6+v74ZwzGL/W0lhNccBx+DT1wEJX0v5efMRka
Q0biLxaV9WZ6RkPn29Q8Azp7bO1x5UNeiJEnthZ3Sx8ESZcq2ErkZpfqP7W83tSydSMpR2hmW/LT
zfVTfskg6Ty9ibd3ypLP1jkxjA0Tg7U0b6LY3+WQ2egU8oCoEJJOt041r6zx3Ik0xgwpAL4EoIBt
PT0WMKr9Ucm4B6TS3hRh4rbtr3GtRHq+LmEE2QqhJQa0aGEE3ULm2lEu84rS36eO8RBrXyJTvw/H
8THMWniw1s31nTxPC0BmccnQruXYE5dPl1X7ku4A8ck8ODZuz2U2PgX2S782Vm/NzCL2R6XfhnVe
couauzQ1IjdqKDFkVerWzt/rKzp3fFYkKr+U1y1om4vTrjpSasfykNHpe/Sj8mtbiEEZzcNcgrAI
1+aQXfpicLiocJFBCoLa6f75cidRySOFDGPaORFvcWn8WunIVtftP4Ck62/AM0cUZ5qaNmmcQH8v
5WNRqG1HeS47T0/jetsASNiiUFDcaN24Ro++YIrMAEoczSoxFVZs9btLzqJnWkyh0ntJ5OvHbEy/
jXGg7mfL6A7XP5qIjScJHd0QemGCOykwosvCRu2bqlRVfe/R89hKVrkN09vrFs6etKcW3noy79aS
+anZ1CVr4RxJbtfJ3Q6L9X7Ok/aGpny8keRa3etG42zHZFS+XDd/5pXCPCMXwV3QrKJofbqVfeWH
QM7VHm2sfcD8ZUt9Cba19sCw9OuGzk6aMIRIHI93WgXIZ58aKsoYlR+bdTbmfYr8jc/Y0dhC5ur3
dTsXfeOdncWC5rZKlFBhQa38NdGOevA11VZYhWsmFmer8CN5imKdT6Y99eOvwT4W2o/rq7jkdyhT
QD8Qmsy44OluocYWa8jI9J4cja7MNMRRK1c+yJoJEUHeOR7KjHkTapho4x9q+xj3n64v4dIuvVvC
UnUtbYOpiaxg8NK82hZKtSloKufmSmP0LM7hVpBjCTtgKCzYg6ergPw3pE2bDF7+h97FJjZemuzQ
97s6OnDtfnhF8A/JWkDhEDyXEdzurAEgHCsq6+c8RpPyOMUv101cWM6JicV9VBRlaSWof3iq8r1I
//BdquKxAXb/pBQr3+fCgTwxJfzj3fdXu7KTbIQ9vSxtSHJ/avb3EclIZS13uGyHyiN1wTdRw1M7
UDTiodcidk3bOIO9yW0eceiB6s68vb55F2IZK/rP0sKjBfFEmSx8oS3iTYJKK7OZd4m2kXxmKa3s
3oXTgw4RgwhRphVTHtXTVQXypE52mQ5eBIAh12d34OVzfTkXNw7F1rf0BxmBRSQzmJTcos2Ppqh8
l1XBHqUCVzdv9DG7uW7o0r5RrIBuIchOXAana7Gr0Rj0tBvB2nduNN6m5audfxdvK6Vbue0ubZsD
AulNMJBS6sKUGhfBIOvN6KFtBy1Ti8NNV+cfTn7grgv6LP+h/Ih0y+mCBjuzCmlkQaGW3Jt/JDXY
RtOrGuwU5QCU4oNcIwZonFhbnNmJl5szJv1I1TbeZgVTHP3nfo2YfyFNwAiZFRV8fHwJSKoVSsJN
W4/eVN0zi42ZrIFrV995Vmj+H0TV9G6tYHbhU1F6oSwCMRjVrWXVG1mDXpKicfQG7VjQyq/Xpgtf
WNKJAfHn7wKQVtiprHcDvpCMuyGJN5QcfUQA0fJJVcuN3XJ1NvOFO+m9yWWyNQ7VnHQSJpWKYGQc
Q3Jj3tzXj9M5jEbIMTD0jxI+9ZGzqQMx6jZ2SdbrJfFtPwXurJmk3c2u70w3ibcyp8xizJtsfl0x
fPmT/Wd44ffArWJouZwuu/HSZouQiDpEIgv/UXXftKjYyaPhFs4vPTHcqbddW3WHZE2D4xx8vlj+
4oz7RV6rtsnpC1QdjJd91BN1ywinlp8Tw+uAIzdbWz/7hDK4Nr7ASm1Kl85u6mzkdFt1h77aF71/
qyclfcSDPe9b56FZFT+6/JmgGVB5BkeBAuap/9lK0OmAekcvotU8pqVbU9xOKWhmxsYa3d5/iNt9
x7jz61/pQlgHmv+f2YXbz2YwGVk4EW3lz05QuOlroPu0ZleC+nnZR3yG/7MDMex0eSGaGHKtY0dz
ftrpIX2S+sP0hXHH4iOE3/vgR7Mte82dW5V/RpthZZ0Xj7fQa6VqB+Zpmf+ppRHEqcn22hHqsJG0
G8p/TKfaz1KzUaN+L41fJP/2+t6e4wjEot8ZXZQN0m5AtyTFKFzdZ5tBtwbkhri406CqGfdBv7HV
r7qV3sq4XMi8zrlYqemdg8zFL+CAIzZsiQrXwvuV2a4GdVY4/EaWH7T2pdOSXes3P5Rqr8v9rrOm
22qo3EDbhkmLGHl5Dz+/DyXGDRe3SXBfzz8s59il/l0WrAUIsfzFc/bkxy1SiqGOGSan8eMC09gb
frZtnSe/O2jj1q+PSCCFn5TptvTXcG/iJJ2ZRdNDoCrYnSU/Is+KzJ8HYRYpvDk4tNomzYJjLTk/
59HY2ba08ip4ex9ds7j4CoxPSJiDjcUyN2B/dTdBtdEM1TU8Mz6E4bHRFf7oqyaja0viFkhundz2
s3xo6g+jwYRD0Mhj9WQKsr5wSYb1SEUZqPyU7qD2R0N9KbWV5Z4fNQB4NPkR8ea/IIt3etTnqdGi
qVQmIdb1ItWbhrd8NkMM3jE2iuz0u1r2f66ftPMohiUB4kVkDUmipWiM41dNbqbm5CEX55PtQMFT
4m2zCks+d51TO4sPmUBQn2vdmLz4RTbdvD5IIFFfa/m5Awx9fUnnycGpKbHkd/lIlThFomT29JYG
M8fXNxtGmv9PRkDyEqR4rWpLI2OfasGAEVPfo2JaTTObtkoDFbH91P3FUv6zIjL+d0tx5qIqTQkr
evyaQ0w55ExPIe6m2g/G4znwLLXRWFnZ+SsC8gRasHSD6FyjCn5qk+lAU68yQ8Wzkn3s/B7ig9U+
lMxuybSVm+XCh4LoDBMd7KdQgFzcbK1iT07SJLOHQhCL6R6R5pijanfdHc7mijKFjw6kjZoYvFRQ
H4uLuivbdhzmePas4rH4VHuln7hZST0TbYTH0XZbZrmk/K/rZs8dHqsMHaaBTCkV0bTTbTSzYh5K
g8U1OnT04j6HwDZuDO0loJDbRjfXrV24ME/NLRYJ7YvyU4u5Odn74VGvU3eoX/rhzv+UpIfOkna6
tpP06WYKRx4dv66bP/eZE+tL7m9b0XItkNT0csTudflbZb5O3+jTbobh3/9iiSaJDhyON+7i3DFD
LyWSSBMItc+x9EX2f4T1P83/y3PtuqHLOwqwBpiBwRdctttsp+/gaIUziAprW8URI18il9gs8epo
+j2tvtJHJgiQoSI9lz96oEvXf8H5bcCmCjUikIUUdJchRs3kVnYCPumEhLzpdupBmfe6TmMo3VTW
nfrpurkLefSpvUWwUbOuzWqbczLJR2n+3Pxkss43Td6akQ2943aElXzdovhWp9ENgzyGEVEXA1CW
JHdrAsuYyHhNO8NtRa+wmWtX1R7DVYX680hzakk9PYyqY7aKUWBJlw86VQQzm7fGvE/klyL9lvsv
ZWjs6v6gysGmLJVbCuybqbltu5VjIi65awvWTn9G3TDVbXSK2XP875HzKxlXPuHFY/huQxeXrD1r
cRuG1Qz2Ois/2T4l80e12iZ6eLj+5c7phMRUumBINwj9Hp4gpyspmzxFyHZmjGqQHpn1nW1arbFv
JFlO0a6apWM2dI2rIQ24Kcxyl1pFdZvVXczLNdD213/MpV0FTSdIOgB+ifOnv6WVe2WqIpVZK9Vv
K3zM1zo755Ec7hEj5lAX0cm6zcW5sEPF90vV9L0gS7a2xF3/ZEhPccJQJHf46Cxxal0cdVJY1CUo
TS9TbCecE6tIAt8L88rVW8ZKfdhHhIYboCZ0GlA5X+oR2kMJddYmbI0q3LDqIdtpybOOZsaa8NbS
GYXIpah2mggfgsBddn6VzOzHqtQkT6JOEkR/8rJ3U6a/A6nfFNWKQ14yBnqKTIzeHu2pRdLiU8Y1
izkOjm1zmz/hgTcZEt02HYtwXsGXL91BrOu9qUUsaae6Vss0CY6a799Gow3/rZL2VUMyFgSZGyPL
LcOfue7jZ8H5/1ulEQzMk1L70glNRsHFXSdJ4BVHtwtezPkwDDfBMbody3/BrIC3+3Pd5PL6ebOI
RqJQaMNhjMURnwrVtxqJLVXag2psq1F25W/UfV3L/zTdWtHKg/tM8uTNHg5PkQH/58SdHuMCSms6
J+zrHKWf07EQQl2u0gTkTLfalzD7rEZfAh8y0D2tlFiQpMtN0x/6PHTDye3Lv+q8hqpcXlD8JPr8
FNM1KsNEOXGtvEu/Cx0H7gY9OAb5Iesem/B59J/oTax83GUAezMDdFMU0+EsLIeO0dKNcoIMzmv3
3/2ovg0YFHT9Y7610t9fPcIGqm7MT+IoQoVdeG2a21VnKh0v5vprb//gOYhE+Ladftff7eoL6CAj
RIqTIW1/Gi8BrVy5UfbFWNUQvnB4Tn7G4ga0nQhZF7UPj6nvuw60bEd71qVt0t1pySFew8yfpf6s
GokTwBo6kUjTl7WrgUm4TLYYoqMzflYZF6s9DEG9sejFhjfJI2nN0VgTPDpT+hM2acGANIdUB5Z5
sURlhAQ/OlN0zBrP2ldj4Vr72rqLmcD7jK6g5uz1amv6L2n0J9hnLiqpsr8t7BWfOktflz9jkQtI
aQZ02pyjoxb8HOBYM3eDXv1jhhLLt2G878oXtdyW+c7Uu41kvF53twuxAyaB6DgAXBFcnNODM8Lm
S0qIMcfEfLVDy/UN5gv6bvKjsGI3UsBToX5w3eQyxePuR2CKlyQEedTAlqSSuYRW21EzP/blS8To
67KmZnhz3cbZQRU2hGA7nRshQrxYVhqGPVzkfjx2VukOUH2SeO3ZeLZzmEDRQogNiSEaS0KJXctq
P0zBdJwOc/NiSFv595g3bsMoTOvWydfexivmlnK4fWhGsTNgrq1vUZ9j8uf0r/sr/Ta7XZG5ebhR
b+ddc68/ptGzVLryNv+22o4/j02na172LRvbjhQao9OxKJ9kKtx7y1UTl+GGTojA00v4R/LvCzBd
jXQfUDvieQkAsitX7vXzgwvPDlSAmG1OynI238Dve2dC/DI9ZirVldum+dIU+bb6EeWvCrMJG5qC
sheg7DAdBx/OEi2Oxm0blw6Ng3TodVe78GtgYCFqRkaLjjck+9MjRE6RN0oegvzOCwrcRRUcce9k
65cIkzuq3+5UI6gOyjS2u7ae2996rjq3uVNkD4mYiZxOebjPbTWCnTxlh6EpGDJnmcFujmR55Vyc
nz1+qw6zUKTIzIZYxJpR1WcLEaHmWBbfO63Z9tnneFwjlqKyL0LnySUm0nvkaxBS4EXO5zrdk7FQ
i0qrpfFFs6xQd1MKirPb+ZH6rHeB8jPQ+/j3HI4pOkay3h99SWr/TpNtpoc20xFaH6Ys9+oBBYFt
VGfKj5qB9Q/TJEX/ijQxDZcmvXM3a0yD3aflGCHcXPiP89BaX+t8AN6XDEaiun3dM4Wpr6U+uNF4
0xwGGtPjQUHL9iXsNKZRxWY4am7lp1RhDDnpDtPMJ3bR9JOU29ToIWb0g51vUzhdcKsHvf1TITT5
tS6qULstc0nrNkrbR0w0tNL5q1w1TZNsrCorptIzymasAjePFDn+FyJvEdBBtn3H6t0xboZ5z5xh
tNciZqJN+yixmUbgwiOPf02dhGxzoqE1vI2NfqZ3GE0S5MigRbrNnVDyrMmjEr1xFTOEjJU2UWw8
6IVdZLeNk9PPVcqoTNychH/YFhRFlade6sxqY7GTqatViZ0d1Nnsoht+BKUgiUGFf9qArJ3SvF6k
G8NvFHoiMrVEKAn5/6PoSrbrxKHgF+kcMcMWeJMdx2PsJBtOpkYgCSEhNPD1Xd50L9zpYNBwb1Xd
qqJ1c2k/VD2EueeFncr7HM48sGHeEnZjyLl90YIb2e6qWL8wUVrXQ5G+PQdJx49jlvY31GgphSbJ
FA/pzBsLcOuoXxF50ejLDDtdBE/H3PoeeblFXyjueDeu27xdwlrzsZt3b/6FBBOzPZyEjOjrmmoc
hFmc53OcMg6bcgyj31Yr03+6aAZyWSBHuSvmhfDTpOpwIOjt80OHbK8Q8CykZd22Ezte4Psk34aK
gv/cbYFh6JLT8lItJml6cIfb0W67BJvqeTUvZ52NyYPYmnoEcsfXR8xZiVf8KSXaMYek+ywNVK6Y
mxXmGdK1ZL4/WG7wi63MXia/DkmnCE3jtdKNvfeBxqQLIEf/8VJN5JapQaJfMTbdzsjlxqKIihZ/
Z2Uq5HB5JZpTSjKRtSbQ7Nlkfpg75iBKvu5mr2DuoTeaIK+Rsz9K1vufJnMeXlxks/rTYgQEqFpq
i/mYxM1tKA98tHG0O+3GMjUTyvbDyZNY2X70Ze4a9IA5N984h2q41RgWjT2R25T1pilH12JCCpL9
4Hf97EOWfi82nV/mT7PmAkQ/JkZNhCPxjKzNrlDb8lFEmAK29YTPcl5zq1gPCx2SttmR7PHOI3iS
PFQQX9QPGymQ0ZQskzJnWxw5fHSq0v0KMHJ7Q+ZD+ezxKp93apuLwJeK3TK78NdBBDe36YQGtEsQ
1YkqBuHV70c+zd8kLLq/jUXJhjYNSF3Fw494B2rAWoNtwF5+UOkrfNWk0v+yyBbfziY77sZ5wu63
ADp5m1kwwOCu7Ca6Y1DKtmg9GvhRQ38Lpjd4/p7sHFP0IY7md1hCuCVERgxpyoLdLxX79G2o3dh0
EJiXVz8vM/5CkKjInJwG2vGqYFs7RjKkkIT6VbRyWWpyOgbJTlSbzwtOFQRCOCSStpxL/W1dC7lD
5JwKvCg+ERxoTSr/Cuv1BIPNHc84HaWoO1vIZOoIEkTHLle0iUDU6+ENtiCatvkA1gxy2AIlWYV0
or+FGfzWL541+H3LUgKnHkzyrYKsIfYo2MvfpkKsSXtsih8dQ/T32zLJ8Gv1mrOunmJWXPM41/oB
7h70K0IW1w2Bqggm/1xjOBSa1Jo7MhjoufhS4riyqSiW01EdNLvO1PDfe1gbzOKNAy1OWaLhdASS
YrujPA7DlaHs862nGU+6PI/4Bs43voTkaI5FD7zfwz8zP+za0UFm38vEqhyzYbtybQOHLZiBhDE1
GGrdauTSLqhnZj7ut6Vk8zuTuiKXal/kBwzuibnVzaYuBw37epGFVkk7DwfhZwSZN/UDY3AMeobi
d0x7ssnPtLFj9vdhH2GUFyO499aIUjxsB6IdLkcg9hVxP+QrwGQuXn1KtvkLobtKgFzn2QVU9whd
BM7875h8RExohpzu39teIS0HMO30K4CxeI1Iksza1NXF875XVnf1Upm3wwo+t9kakIPYrHkGwrmS
1F1q1EzHSTT7kZ2nMezyluefguBQj+tyIRNsctsZg2Zv8C7J6DUpd1JetiIOjyHBPdOVEJYnLcll
9TtsMMl+PArtbAcX0Sx7pYUB1pFng14fwrbWDysmMsAaaliE9tTAzqkzG1zm+tQXY7wn1jPWM5q4
st1itiynZbRNgswAPH2XYH2uXQl4FK8RaSDD047ApzfUGT5pxVQXx71kOuLvM3kdIVyy49olKZr/
jmVm+wGyqnqBNyD7MUvvZ1zPCaZsimYK5svmB71fuSThmYM0mM96osDMRdGoskVuOTlRulsYTn3+
Zb1hNUTZgdfFLR3t6rsMYcrN+wEHV9J+ZmqOfbGY3bU1scfPEa7foR3womEYTzxmX9xKMogvq+yB
uVWmZ7awPMUYPR3CrdCmcR1wt2lCgbrH8XVdx4b3EiOhvnMMNic4kVQp7sbIx+rZTQ1W0SppZTu3
Uocj4pNB63GcF8PniA1bIK/A4u6GZlvf67GkKxSZCLY+J2JENFdu13w50dGM/4WCh/Uk56J6hDPR
Z4MEJxDeC0/gWLCVXmODToCi+wGMoOkJbCd3gSxNQm03ZvhbLvuo4QmXEhQ0wRhm7/At6CMp5zjc
b8ku2bXY8dNLGBpXXlyi7Fs1YSCqc8O60bMuJdf34zSRezKM699lLsRLLFwMvWUCeO3BwK+ftkNl
GXpwlW+3Bh5WGIaBlTmUd+NSNViRAUCBylKXnMeQuGeRWze+qoxrgyjOjY1vhbXpN2lV3bRIo0+2
+9Km0SEQMMJPDbIITaf3BTMUqvX5AJAK1QeOG/jeRt/niO+bMX17WNtSu+4fyif0v8OJdekiWHp/
XceS4yYzbE3Pg9UClR4qUMDoyDSGhTxTpTvvPJng3UeX5oTQ1XqFM4/1xXVMUz2+HEuTsr5e4bLQ
L3xPxOsQYLLQ0zjM3yyFXWI/0kHkXypXHXN/bPs6Xg5mVHGDr9jS3NBloOFKIIVcfpGxqcbXAXtI
toRA0tf7vfYUVRZHDYVioa58fFUc3o9fFzyV6l0Vsg+L1fEzHcpkPQ8H/uGZHeWzmtBhQTNs6fcs
IYF1Gcj/l42Mx5/C0pqdkqGWzxK4451yNRoINwn+OiLzQ9/MLukLpPRAVz/vW5SWCCb4i+aV/dwZ
j/FFDrweEY89atf6HfahZ8qWY+3YnrCpK1Y1znB7c5q1CvPsD81Iw59cuLpuPWaFmp7badhOpMS5
goXfxKxFME2On6aj/AuzV4jZkBFi/pNCDd905ZLtpHE0CqTHF7VtsxpCFYCEZpxOg6wy1jq4vH9J
4+LkGQcZpv+nuRq/zlO6JdAM6vQJd0gpWl7H5YeKMboWqeJoKeLksY8CP47YyhFvua39xBp0H8LF
f4mt5ueEDwdULlb+QVDDOpz05nAwTrPGHY8qo/lIl6LE/U/gSwvWOYsPzbQxdC40O+QpnXEbrJYh
Nz1U8n0NyXDhSyoeGuRTXfhB64+RYAjfkcU9U0OHoRP5kOSnzJnkZ8MoUALECM34HLbOYTBd5Pxa
Z6zCB1V7yS7VSLVFDNkelrt0p6s7TYUfaIuxIqhbAaAjmHrLrfFf8YpQg0+1AQglGkPEXaNXcjcW
6FZPReD6fUh3QEasRqnfYgq7KeApE3xoN5vWAWbSvKlO3ChIqr2WLkUxMuRTX8B6WPVoZY4F5fsB
NBPwExQncJxZWUfmqtH/oq/wzrMNJludmSc5Xxx8cSyOLVw/D2i+lLmYuZC3YjQTv2LCIk/7lJp1
e642fUhsTNxZAuMJBHphCPTceatEJjq4tc+PyuVAEuj4WWmkmUB5RgPCANApAS5DUlsdphZ3Z/l9
X5biI7Mzmo4193CsJ/Ws0WNZ57+S3cAZ1JcwzgRiBp4L/LMLpotqrEWrxvU4FTipky41gOvbEvEF
KPW8RikML6P9fiwgkZPoNACl5F59SXfMWaCySuo7Pe1h6ppyE6Y9arIeLadNAAI9Vd/HdIL/3YaA
woDJtihRY+dL8xgyla+t0GOJyLK94OWnIy/nXS2mFML8fI9/hrEStIU1k5h7ZkunoNlbl2cENpC/
FHMXwHMaJyPmi41Yur2slwaLUiwKVerEXkNh8ucNGTD1Kd9MtbWajAGhSRKBqsiPQuBDzAErtlDZ
AU3UdkIl6rfR/2cAdEJ7mrv8XuNnR0ddIR4h0EHTLjMu/7nU868JZ+NyqleDLTmXSz11AlXT2ImJ
Z1U/plUBTn9e8ExF7uIThe26OdMUBw1OFF29YeWxVwcTWdXiZyPpk0YoBtAsNY8hqNHAIIzp0Ae4
yKLxz5V/kiM88E6j5hM6KFfPd9mRckSRlSsyhUu/L1/3EhjimMxIfEHhdoxoZYMrWobcSbg4gJP/
sJmYXxC/VgL8gVfKG1WcqgtmsMq0ZSvVsU2xG5DCkcNFuZXpyv/N0iQUs2YjjkHmaqTAN+XB/sA8
7Xixk89jnw0AOPBH5vkeb9bAvCYp1Vf4bBCLt16R15hi0DZRmaInauYSmrCEZ2WfwplhbBM3Itl9
qIPs+ThjwG3AvHrZ12jsftRiyOnJz6V8lNMR4DBOBPsR0azWbbkXtmg1/PNsK5io4be5LZCQIh4C
1qyGTM2LR5iJuuQTZ/C9x5jIfvJ7MZ1gKJi4qwTcD9reKJG0MBcdfyR57pY7NBMq6XH4ALabaoJu
dUE6booWTGh1gvv3mJzGDNkQq59jdfJesD9aOPmkgH2ya6p5pq9abnp9XZtRVKgfOZwDG7ciSUto
Kcc3lSxmwujGYfO+VkjHvtlEmu+Bqxo341Y076OU69F9XqFVmx90RRdMV7QsI9Ixk+shguYXNRQ2
OycM9W49hUQgD87tCF4CqF10G0mSx3KccXKHhW6PJk0UimtOUux7iTu2HRRJ2RdlErPfF2ZHr4hQ
DEDDOSsa1Pp5Pl5Lb4fYeQ63L5yUKRR9K8sXFLFWZmtbYgkC1g3zgNeV5ojNRIpjXndmQh/QAxp9
x/8uXCA6Ad7ExmL/OGqlQme1UWjGCID9R0koYnMd8npxlwd2rHdZkSBGJNfW1D3ca6G5nrAS0i4x
OZKkNg7RQ1tV8waHNnTOGifUli735ZwOtFfUi69ZI5u1RXOE0+6gS57BwH3M5y6rxjS2fBtVdRrU
gdwQKxdMXk9D3BMcfVN28snMka/jFWrJZc/C1sZsIBqpAyXw6nyMYJdqtCf/6KHIj0MXNjmXqK4t
Ls1PG/QBax3SynK3zSOsKpoBwDKvHlc4pjcACUOyoLpEIDpKQgYJuTJjWl9FVsifTaKP95SkEXIS
R8J/KZIC0MtkOzqSPA91Vw9xeGk0wYr3Kcf9V2UjrvEdtNcHmWuH/gLGH0XbALbCVPm6xPNa44hu
G4juceod0MKd0U+vU1eKfCsfdgyPDJc9ikq0JJ1wxu4cX/Qk4BAJRitW+9b5OdC6mwcItjsWSvsj
25agTgiQMDmS4yHEaJnfj1+137O/S8xKoDdLkb46HTffsg21UVctOTYzbHIVzOJLxXGHNpn84zic
LmBnhAof0KCROMC3EcHexKh96ZDHsNx70QicY35C8zTA5Img73KfgakpV4+Dj/VxqmlYx17MMoPP
IewJbMdxHPwTK29o63KqHpRZMsCDk9o+0qQQ2WWhh32oa62mPipANO3ENro8NJyX7FpWbkvOafRZ
ep6JA+3DuFywyeDp487gFTzE40VmIeRODR174pJsvjqc7U9NMQtY20/lhPqNVNXU6aNQ02MRyTzd
+2xGMsWWJJC8G6/WtOWxnvIu6t3+yZhN1r5YkfCMmBllfbcmcqpPTufpbzhKVvg2B9eum1DtwFwf
8Xymcyb1H7Wr3FcZlcMtkK5qhyO1Nj/JThpUr8jw23u3iAIFAJsFbrdkLb/74hOGDJAY3FRDlL+t
ijLdrbDzVyey7MW1qZDs00tocpJ2gaH3tdrRgJyaRsjpskQp6/ZzHhJn6Ujqr9oSRGdohqpKtS7g
aOgryH0gHYy4sEkEPrOPRrxoyQUAY6/K6jJbeKxjLHMHU+liHeDWzGH4c46UTgreatgSXSJHCmhZ
OuXPjTbQEGv0ZawXI5IduS4I76GSkLGLhuX3W64rcx0RKQvzcx6wxTDCXA/9ATyTAR2WxnaJDpXu
9yUNP2esMtU5ITiK3hUG28nasLX3Lp3vgEFLApk0yQDC4CXyu43jBkSZla/3yiF7uwvASr/mNPem
a9C1XQ1iabaeq0Bhdcql+mLZTvEIxQ7eEPJszFMcavpTsxpn4BjpO0AdHvtExQwF0wIRIkoZrWDW
A/mf7VIkXWogRbb+L5maElP6ym30kq6IBm7nyKjroV6nyxWFiFQdHBKxn/C5UBXEnFWXCsNn7Pue
meEXKrLIOjaHCeb5q17T7aqQjTcB16WS3M3Jov35cPhXC3oHFFSd7RpD87gmms8BhRqwUNxj1Wdo
1cwZ8azlK9cJv/OjQN5mgbCPQgCQxuk1usDXZyLcmNDWH3RKkarawJItcCiDdAgxgkfah/v5AKrS
AV/JipYK5Y7e8CGsfQWE+HucAiokpWb/MpZy+F6wo/ijh/lYviO6aw9PG66Q4i3FpR1vx4Cx7ic8
ZWD9QbcCV9vQrOk9LYZ0+OmVOfDBFr1+SVYvXbc0YlQd9pfD0FNWad6PIRt/GJrUWAz5Ur9pX0OH
NVAnUZzQMCyvceUex5qUG+DVdItj7TthleSXtd4+PUkRV5arR5+HTd3G1KoENqUIR11e4Tib4Fus
rkTyyjzPpEdCXYkvbdT0IoSactR5yeD+whbW1sDHQRigzQebi+hrky1ITBwYTObOyCcgTYd7z0O3
vzukK93ZmVQpDuyFkZ6gWvV3zh7JN4Dj9kFXaOAuHFUEO43GzcUDzH/M71HUJkIrvOT2ayYoJOYZ
ixLgNbpFtN6Nqqtuw/9J3iR3Tl9tGYLo960K7s6Bq8IxTRIxoXJL9ge5mbi+b7EUE5AHVbL+E4DP
+2pb86sIO5VXRFAyQuB9vrAUcSYeOLzMCMF/ue6QOUFLJtndyg98tN0R+gMVbznDGpgjnTKvZeF7
xJkcn0+W46ONnKEZAsNRVvdA7LbtNOzzEfuR1wRST4Cq27WpjyXpuHXl+mLQJInTVOMg7bORD/pc
zMk4XKC8y77lFcoUvLd6Iv1k4T7HMDWKInJfh8GdDkgu7CXxTsw322z5ch8S5LsixKBC/mzJrZw+
/IEz8TYPqG8GgHwR5gLAwDNb/MtghBnv6ZGUNzvmtoQ11ecMNRCg75Jsa/w72bEa/gCqC9Uz7tcM
XUhcPvUzRqJKYom+O3KlKhBYk0AZuwCqQW3PyHXLcwWkyzCF5I0B2BYYAUhqYgA6ZjA3fcVRZWh3
NIuK/xmnDnlPCib9ma3V8rhNiZ4ehjJ6ihKGg7GBj2ACfoOZVHSTXpfjhaMceScz6rwulqV4gyYD
hE7HiYrkrpkaV3+sIj0uQh8oKQ4MNIkbnJ2Baq41lWs/bojsuJTSq+Kx8cmEeb6Vb7+TKSsJ6FIv
eLsmOS2v9S7sYwVbzbKNm01OiJA6HgZE3qTwi0bld0J3Ju+NLjWovqGBlCdfzPw3ZZxWD07pHb/D
CjwMtWoZyg7nzsbusswZ81KoNIDpUJKy8zRz1LwjlzmQ6VBLAJ22ZuhI0hXVwSKPW6rr+Y1NWLYn
QUpIlZBVYF80jEReHIrs6QZiHyjDgiuybNdVoTFiA03f8UrrJzQa4YFbX/50DT5Zq3LmLtV0DAh4
KeX24ygai9ylAi76Z6bLbMRaqHQKUfBkgZN6Uz4ngDMlYIOyiu2gNbyOgAVE1Sa+JG8cyDtpRxXg
9DAvA64ED/A/tM0aKwlsesoNngZJGF2FqxrbSKfxVOHQfvNxXX4ZoHhPs7Mox2AWorr8OIrbJABB
ndaIhq9LuMUzTbkwupe5o/8tMslsm686+S4YUb+Qx0j2dnVBvuSos/J+R+8dTltqzLPHBMfQYhz4
+NgFgt7sWi/F6WBRh0591pmgMUr+zsoDvbksGRifMmXDOxdbARXCJ15v0X+fAgQJE0paPfueBTf5
3nFRNtgVuXltQEQDqrJTLLsNeMrSbWxtvkcGOdJNoAf4ekDI+zpODizekGhEBw/exUdBDJDoJDL3
axwqVP1sEktoEwBod9sy8/Lsk2W+DZuPINVADWGKAYgmviP6eaxR2AxdwQQVqGtmWT55bYffTuz7
B6QlIIiQUq7AssEj/o3MuOTROO3re4YXKVoqcbW3xEgSgbxP6a9y3+qvm9AriIxEa96R2joctVlq
3m1Dh+ckx1hAbY/mLdYDp2B4XCRtMhng/WIXAO7ClJhnyIYLmKpxXNtA8sbiY089my66CuzCEGU3
tQZ01Jfg4XnZEh6nuyw0FiSNymdnuhKF4C00OfxeD5A0f8cKVEgLDFR+Q67NAjwM2OELJhQWf8Lk
y9Yg8SlSjCMmwLm7QqCWRivhBnxpFrO7CqN6c6vD5P4wutgcbkI78Nqk8NpfUUq6HFg9WO0OinwJ
7mzNw3xet4E+6UEjrtYHwF1drQK+755TBPWaVQGpsBM0t8GnyDOIToRv3A3zf35t9NKNi61AJs22
fFvIorIvm8zUO4j/Y2kbj1a4WzZRqwt+6/TryPIJjLifmsucoXAAFTHY8yan6cXoA7lrmlssqnyK
6ISlnsTnJo/quupZgOGIA39lejskYpqR33sqdsy1dTSL9Z9jziCo3uXgX6AV4E8Sj/m4j4XHitg+
yQ30xva7IlZ9AT4w/o2ObeggUbz9QqjQ8SB5CiSnjuWdTD4FsM42xWvGWEFbsojyvyUcaXNy814u
ryED44Y1GNfbbrGsDM3TD7QYn8i5qyBrcuOi7vXOYNZx1OmGsoimNybiUJ22rIgQP5Wc/WpEsM98
BbzQWjTN8QyYMgwdDDbDL5IjpvEcd7N+h2ACxU89FlPZo7okBUQC+3bn04hRaIQYOQ00ctL6xmX0
63lG5ftasezQPxiDHARibLDn8pIRKOY6WRF9JjAt1ff71oBrLrP4ucpm7Q7gCinLr6AtUgbCHD66
t311CCwOZciyC7PkSK+zaOTHjK2WA7A1RfYbkKxNvonKZ+YHSswRQguPgStAzPiTx8xnxJaBn/wB
HH4pLzZsEz0JhWSsFt1DiUgsWDZBXiErSKz2PcF0CHSDtniirppQFU7Dqu+KAwVtn+7r/KNcQI73
A84oeloEzyGcAMEP/SWakOmK9mzwXR380JyPw2K6LedAqS7NnAgN/XbUwCoqr/7VDXgoAHCzfa/Q
m9VY7SVepINWjnfYEPaPqGspoag8oIludk8SpDEyas6Z3IGFt3LWy7dlBFfzp8aPq/t1omTqzJo1
uDihIdjBSowy6w8zrQTO1GBAqt7AcwvzFHHIm/t12OZvYgeMjvNkqJ6KWOb/7TrS4WTrZE3A5E/V
z3pJNkASdKcghUHIn8tiJv46M2iIIX5EXwpFE4V5Qdxyx8GcWgXkoGacbKfCBxyygQClPCPhodxO
WHYAB0BZ57aFIGiB56Qj2KgLnH+fMsWn6XErFCDSEiAKtBA5hDZ3KF/zHfypgjWLm3LIiAZcubIT
sMhcusykEQWsrotXmjSHA3cc0VFCzMHJg5CV9uj5GgZELaNcnDPuRd7GHLojkJ/VwoEX1sk3niaf
dIfA6NctRD9UrapdmeDcbgrbCdagB9pR2NctqYCU+gZUbwdUvv6NfRxsO6+7BTEZ7IbwCoxfxG8p
N7jxa+ktOUE/tc53ZqJz3bKDgR1zEFKUJ1eiee1woFb7GaxfzHpYc6DV3eMsVc9lmoXH0W8JiF4D
mu44kXSbj9O+wtz0KZixHM92AxH1VGQQ5TGcp67anzxANd8jQvZgd2p1kj+akjJ6cblI/a0xHqi9
3GZKno45BHadStFU6DrD8oDg4NEmbU4aN38DjseRQEtXo14yE2FkBeInX6e3ZCh4c6tVBe5lF6Qo
8IaBNn8gfjzRlyWRgOqbg/q3DF3aZ2amiZ+mCWwTfYiNj5dmUBVgvJkI/PZkDX8hGAMqRrO5cmdA
+pX5wekB6w2XkX0/J2RYVL+oOoaOHGZgnc8VVHkRz4FbFtaMVxCuqJIQsoHWwGHcHrfS4odwD82d
lR3keQCLGDxXgKoDfwJsKf3SdDtCJmAyxHO4TQmZTrBjsQcmAmpr1vVllAwwPa5Xf5wSXkBirKfm
U1REfYkAOF3bH2hxxucqjCBD0mqC8fIGEYMG7IGxzJPli3swIPmPsyR6HDG+hHLi+8IHBfyqZJKc
8WmhgVsEqN9WQs1s+9WvqoGkIj2aM7Rpg0ZkIZt4m8M3dT5NyPWu8ZBZAKPgUCuiEZYV3gSkcfs7
9vaqn90nEwuPlzzT3/YGnr4X6FCn47IzdFF9mJv06HG0ZPpWw6XRPRpIhB80kZP9SFJ4sfYKujzs
NIeLt0OqOQb+x2SD/cA66gkvZIjrPL1KCZIGCazEo/8y4HeBa7FjeIiLysEYwXkfIxOwKlxuEEuG
/G7ZCnKcgFlP4bzuDYZJAHyH5IzqtC5PwHEW1zLOj+EWp9E8EvBY6orMajq/7g3wrHdaryy9W3Dt
sL/7UtX2PokYCYIvHC3CNXpefklUZdkFmXPy6BYWE0zol9CiPAxBYP4IskqMT+7HAYCOkfpAyw1e
YfpGaJVtX1JI1JqvtiH1/iNfM9waJB99enegxil7EH4GdqD4ZWV/WD+DkYRmZMeIpEhwY/Ghqr9A
K1I1lz2AYrwKYRsOuLREJdfZDXvnAjJ421s4++bJGaZhiGfXsONssNZsBU1GseXsDtk3WJseEqtw
0YqWy79EU2TuHkMGqZtdm0aCFttUIN/qnMviNO9kmC8QagTek8Il6yNOZPG0ygRXoEqq1T8J/HrN
dTFBDO/LToJ7obB+waPjqhoeuB9Q2gbpxj8JwczTl0+rN6D0gKnJPQhE2OwIQL5QYq4smf/6UKbw
FNoU0l3GoHIQqIDihxvij3B78e0IIKVwaAdxOoIXyZniXLZvBKyO/WRuQPmh1qyhSgROPbDbPqbj
H4ARHpGb0N1ksV9MHGDiCRpP3HaQASCUGwlPQ7I0xJ8LWsD5JaZzPd6VRNn0UhzJ8VbBgPe4Bo7H
vhSBpVDmY+l8YFR5C6cdE10CRAmubNUCjgG2C9ULGg10yMgxBTa/7j3IcYi/ibMlro4GFzX0aSb9
VJNslb0StRNzj80OLUN9yJz/XgR6MWSqw+f85BuXln3uEA79ppN0LTHJG5b5vlSVu0fqCtq/aAnG
Pm1+wG/bhTnB/pc5gatu5NCMZIXK8y7dCkh+cUPiSqVrREtgBtTRGgGt9UVBfBxaiYLHtNTVlvTQ
1sGoZB8QXQbWn1RgMqDRylvcPhBBzosu5x9cWfpzybXTQB3McPSQXoBtMr6qfoAkzqtLUavkFb1R
gcJazzkOwHnT01fwJtJfwgK25zYv2edetjRg788ylK3dy4Ar2uRQ5WpuTHFPDkotmjaMkN2RkaRY
BEcBfDst+Hy0iJdCb2X2NIvwf1hieUuhUKFXcqj5f9LOY7lxZEvDT4SIhAe2BI0oiSLlVdogSmXg
gUQCSJinn489my5WTSnunU1HuygQJjPP+d2Bla0SijHDce1z9dDRh54jMsJ1HaOcoAUsA7m3hoWg
baYLdT+rxlp+Jl6ee5sKeuV+aTzwmnCoRbuhjFle2Dm8o9PSg97bIXzoro276Xk0UsxzYVN3D2D6
8hgGbRbT/nTzY4Y1c9xlba2WbUljvyAobO0fdW6l7gqgh6omM+3ZgTVlSjM2aYbPrOMw6H+6Rjc7
V4k3mNy868cF+BBpj7RSrvEVHqXPEN5J76GbIdsiEn8VQ6vr3uLVJkIfJo7Zee9QnZhX5hyGDK/p
55kJIlOfvoostL7Qmck7Te6nWg1jKIpIIzo2r5Q5uCSVOblEOe5VKhKzWyRrqFdm7kg/bw+NOSdT
FJANyeBruINnHy1gc+XPyIQ+FIj3gDqQKR1rBORVdg1E4bQEFFRarIapCRCWJXzzG2RjTI6je+CD
K5isA7LQedMPX5dLi/ulk8a2TzTCiintzIVB24u41ayeYs1oypHy9Rz+ugpdm8JVdZm1I6chRB1Q
B5VF3jHo2npAtMs549hzxiSuhrTPzCn6elc3WZ+uWa544nyG1APnBCnTue3AGFeOb5caKyTT2IU4
z/RVMiljzgIOLUQGU8pY1iEn41FbFBwssK6Wm15YKBInDw6X9uosIfQsgoqjseHAhFgYzZm8LWbK
MfRmptmhLhLTVVfl+i5FMF4DxlFHrKwyx2WqQJfHDWVxfmUQqisPsOjhU4gEoNz4zmAglO8qz40G
o1zsfY4idbqGPGA1GAvC6k3FCOAECrKtkbLmQEKRlyUtakPpT8+BR28UAXGayW70Smj8ogtVtlFe
5ZiRWLSA6KuG9kHlgnLD9YngGz1XoqqddexdWUPAb1YEBtt9Efxwm9x4RJXjn3SskBtIYrXta34M
2NeUW2UZSW/UiM7bAC81LcD8rWdgQP02KSnkyq9nq1sVXp64J/gKO23WjGsmon5N+r1p7UtoOj47
+GUTMT5K440Snbs8pwHY7Qr0KWMKeG/baVQ4cii3nbe4dyZvJ4xoP5JhE3elf8i7oJ9WZ2XNVwDy
irFrS5t1kV03yUOcKwr7io/sGtqEZWC7tJZbRvx0jyl5c87KnaEWd32fAPvOnYjfvKRegi2V6BKv
q1iC0KmOxR75ZOWKQ+3b85W9dAnK27mvqbizHpiZh1AYb76/KBrQIsPXokfbid97eKGrcwaYi2yD
r3neuaLqUP2rYno0DIdB2DoA+Xive1vRtsgWrz/JI4ZJeBKbMohGMd9X8Vyj+PIU8WG+xGOyZbiL
mq4rdrsnWJngm3LROu7LoBveWxQV6bp1HRaahdp4vMqUX2Ev9LtZ3zck7k23Vjp36avvjOm45TET
S01laLzorvW9TZ6wJUdt2bvT9dgksfJRejj27YizQyPNUjZer4y50SvAhEVv/SIOva3OiuaMzhTh
uy/N4KMerEmiCa7tJ6NS3ZvTGgK/EjRVvqm9eJijIVuC+04WeYpakt54W3q5aeC5TGRK2WyTewmH
VNjxHfLMrFv3OtBkJOSD2z7CrXjl2m+w10T+6JGsJKQE3maEpHgfHJ2e8i61GR1szyCOZUnXdmeF
i1RrmWQT2pjRaNU6rPvAWp+9Hy1AxqRerLG28Iukc/w0jjEcqkqzLOF0YE/b0CBXN5XfB5xvTgIY
TYmFJWNqRPnKUJ3+O7afYjo0hQK68Uc9BBtDWU26z3gLP3pXFsW7IzCIAE2xCa31MAJa2EpxmobS
WKZ15yZpv/HSLim+8gIZOpvRqA7rCfsoMSkczNXas53iq+SkPIpRTO8ocgs3ChYXNVNrareLlk54
X4fJbt1tzyaa0R96rfFsFmfLGEQ0B3bdxOH8YWNoOBYS5dmHUvlk7Ds00mKNei9rb3LNjvO4JBCb
UeblgAtwvsDCm3wqqnIPqBx336mIHLHtA2+yrotpquXRMJVii5uW8dxNjZAlrlK2ie7BjAv7pp/d
Ll4jFxw8bOi9dh5cOTnGPs/ZD65QwHpkpyVjhjJPWjrdqaUbi23qdG155XZJ5V9rTmtjD1QMHWo2
Law8E217c81BmYptYrmw5QndGdBHkPQPWRfStAvXaV/GVHrzSnoB/K+JgurRC/uMYRJU4kSJWFhC
EVqkkKN9FbTs84sn7+RsoCz3YKL0FkG2ya+OZ0TyhKhNyO0Wm00DalzXu1YZjXPL5+gnm6mnnY8S
Ezx8RfSt4ezYEpchqkwsDlehMNH09WjEeLyFHKKEcd/v+I7bx1L1argPu9J2Ns0o4g+vQ3+SlW4Z
r8c6Tr8nkxPbq6S3s+ww+bMBLoM9K721yM75AOAIP3Tj0wkXk3CDh5Kmn7EVNfq2YldAniE4hjcc
HmONtW9TplVHJeq6E2tx8WOx7bJ+TvejixiYfUqkI0J2u523DCwL4lshYupjawwseSLdLs3Wg2JC
I1yC53fBu2PQNvCRlvPryERFc2eaqieyK5aheau9BRJoqpfZPsQOcpit6VsLNQeZGdqXmxrLRTug
9ymRuwGG1dO5IM9mVyJvaEwJLEAw8xBRFM5cyUByXFehYxxME3Q2YfWaLlN9oKXlUwUBWW8rcIEl
arvYYm8Iq+J7xveWRgHcs3xRrp95EfnuBEDmIh/tr26udflUt7CaUUq4HmS6Syk2jlp9SIiwH+Hs
1F7BGY5IzZjmmtFB0ghKEAw5q6ci7wWDVjzDMpqbXhQF21KZyFeF6Q3eSIvmyyIn/aTEPNgP4ZQQ
QAlvWb9ZqhqcSFf9KFZuXZveGzloEu1ohp53ZaVTxUe3jC0oYk4tZUXj5M7B1g4wjmPU8ZdmO83d
dGM5pMivEKot6XEEpDI3QTgRjDBUxph9c+QCZtwHTc+wNPwbdrXpxmB5mdMwOFU4lRTlspX7BwFS
WV3HTtwnt8w2zoMNOq6sODhC1cn9xPwrW1E9hVmFloHqipEe0OfB/YzIWT9DjZtfOgE5tMHzbpSb
tEftwtac+hyui0fwRFIPC9C46aZPJI0U+kqb6KxheKapOtqxdXbc4Lwb6f/IodvEpcFJEZdp/g1q
XYDsIRsYwpOnhCSHISCvJeLr40xBYB186bu8eip86B28NFUFIkv7am67IvT4guK0Z8AVltTbZvRp
XrvGqe5QQJ+NvBPzf5ncOrtflC+W6gQBSvE0ETmUrH2zq96BrGxOLmhI1D+D2+CdMMHctZczndhd
Mg/XRH2WOIvMHINbFAmwbOXgM1vLowcrYZyzIuQslrD/sct//QnymyR7Dyip2WYeYiUqDaT27Fy9
2a4xfprVITbL1NxkFLzIYIJSI4sshV2Nx4SCMduPfr4MOyFq9Z5L2vi1t9izpu03GeLl52n7Y3In
7z0VrWRrqM08ynVQnJp4DN5MzCDvvpErpIiJicWQBP/OXddDgz1UmU3xrsbBMG8YuYNTAjF7pjdW
Enb7YuzdYBWjlnNv7X7MhrdcuUO8Ytn65goBZ6zWPtNcm/XgGOh/ZWiTm5bXpQ0Z3k7BK1U1Yyk8
bAnpCjMEpjQ0/ygiw3ieeEP+EE9n1wZzmHj01Fi66N02wv/cC2p0V81r2VXm+GXobJDBsmqm5Cpw
pINnNDzb7uCRqOcjA/YoxQU5VxbmuEDdu0rbB8CKfgBeLftv9RT4OG5cQFDQJow0yw9qpOllgmcb
tomUVKPbxEdBWxO3XI5ry0tLAlRo7+i9nWIasHzFpPd1bVNb6zhVGC1qJ60em9BLJeKRylNRr/NW
bBpTGw2Kjbi+x73JxxZaWlxTp8fBWjBC85EcOse4WazKVOt8GuL5rgPpo/RVMnTWIfh+QtnlETjO
okDeoZTZv5J+2nnR4EP2xUQ7aMi5YHqNsyEdX5dpAYdWlpcNiLvOn+mYFM4P0BreQ44BM74Sw9BS
erOseUvTYlsRvKHLm3Q0GYgO2qy13zpGgNfxjG/Ey7k8ahMbp24XQmgiqc/EzZyFcbWyqsx5Yghy
G2MIspDieEnSAaclhjGs52UYnuB8a1Q5JS4EoP8sjte+pcabHhEy2ChP8khzXhy9PsZUBBDVVJGL
anbYBEsucF12Z5e0awjY3Ay/J/OzGs+6ARoZ3nVh6nE16Xw+VPR8jAAo4nja1fos2oSAFveT4KHc
6R6yYg+jpiX5O139Dfm8pEtn3OwdDzCfAOlQt8KAZLbammHRQDFox8RihLARl0SzqFNnDLJcJ2VD
w2+E/IiN66jgq20PGA5AQtGhV441UH4nZD8RPL3g+WY5VC3ChLO4czSYJhKJoBaYeJEJRqCa4avH
COyPWuQN/wyg/dqXQjCvjjI5aiCcXpKYMjlyxqXBPDDExX2Hjc1cBegWgXrB5lYIyoFXOJRQ/Uqw
5m/svkS6o6XHNMgrmeztlMWTuXLtcma9JyFJY1RIg3/IFtGfksyYT6ll1mKNgqlqd14VTj+ZG2V0
q9ztoQ4JQh+eoTDkMyYkjqnALgv3yuzQ4d8oSMtvVRHjW1gKW7ub1EuLBxKrNB1/aw93roShPysB
BviOrq0enUmV1oZ4G7STyTLl1zHRunjyalHsS0+6Pr2/acd1zRacyfDAHmwg/4pdC8EPrHom3x0U
SURd4PPp8q8Zmkgki3wR1bXpGO24Vq4bYh1JSAC8F4I2/OS0daCu2bv0T8IAiGmnuRrSXVu59Svz
XQwXhVfedE+5dBpjm9VlcJcBT3K2ZoIXy40gq9MCZGSFVQsVgswduDy61N65MXFFthieyskZN1UN
kPmyVG5yGic4PcbYteKhEEGpbvKQYXCb3pZ2djf6natu4to+S7OH0Ew35UTFjhWpWL7hIYY6oreh
mKH1g3OGI06+BB31Ev9H7P60fWDdlSFK7AbMFi0YKtQjO7xSyxiEUV1a8ZFMmGzY6Cns7kdjMu29
C1FsvsUqtp+cPu++Lo45tgiVBkn4fylpU9EqhL2PdqIqGII2FCHR0b6P3GevRCmWG/wwTXCPwXp+
tOsCLcSUt8O4Phdj/XUn/XTiNZYY/fB7QKRNZR4Y61yqFgllNtrxxhIVhwVKqvgKpkA/91Ztv4K8
5PkKKRSJ/WiKg4AJjYl6XxinjMxbi1mssH1kX9US9l/CujBYgJODIWVCfvrdokKCQeyAcSIE0pN+
HY1igMUb2BW3kEC2wxjziV4YV1HPxBBRYpILE7YjGvdiHc7N5DBYtkI0rcEhGs6EBXZwYCQovola
pt7WEdT29+E4huHJxzeEzs8fkwcD0FAfJ28MCWewaWeYgQZ5GmywdMZ9NBk1epoKm2ofibZR9pVj
p6jQCvoIfz3D6YURA7y6p7pwNQ66AaMQpK8fb7RjC2ffdo0kDSCF3pLK6LqdrkrcrOkwlGtTZZ7H
7h3XLfp8IqApt8QXScwwVHQtG/DW3K6uTODes5FNVRvQCLdj/UxLFenconcbHCu9GhmhklxjiI9R
uGeFMb5R7VQ2zf9YZ3cF2pn+B61bHS6rMq5IKQIiLX3O9XS+k/gIXkarRz5b99QSK9uyxvZxJv0I
Rd+CqpSfG7jlSxb6Q7ZvZaG/FykWpRVapZb9Qfr2F7c25rtCzHyETdbIYqvbQT5P+VQ9+lm5AEOM
7fw+cFh/1yhUvLNVajjVaWbINeNUZgt9v0DX6weT++jGMypCVwX2a5nK81Yw+3EVYburS94HpV40
StSVq6ztyW3pHRRh65Df6a9m9qIXl6wJxFYqS176OC2yRxspF9Q/+2r52FpT+lxUwTSjVuyHE+Cw
knyKC3aaIRGBvoIPAod3k75yt8LEsLuS4I8//Jk6c93ZS37XzzEe3WVImY9XY457KslsilHpWiSq
kA4/Y7NhrOZ7v8ggWTWjgWCVo/GrYHmrNTLS+t0Hfid6BzeiXmPnIMigHoUfwU6PryQqzQ5uxDw/
VnUckjsdCEPsekrMA7KI9BUhEpp6Vy458WxEd7xi8tJqS/pe0u5iBE8JUvGuaL8unOPUYKKwH+kt
gzSq7Bp1v8g6dY/sZMqukSwl/GtvnOq9R+ZLc7uU1XDVLkrxlcAoZXy7jocUGl7gde6QDkV+1+u7
Ymmcd2UhO1354Hnk06kRpNsIsfSgJfIQTIEMd08Ojfk3vB5Vv6tiZf4kvYPZqhMJvUTGQs8TdK6T
89sYrAyNPflFywDBJxYXu4iUcL2ttBo78gs5p1v6n9q489XSvACKWWfib6xf2XTru4maQETAtAHV
UpcxZ9x30uwbO8BgrrCFTeHtTGwFnjwrD6+Bi/H7I4atigeHXADNbTYggGroA8rEsBgPvoMwiy1P
jlQZLSXVKitKNhxdup33rE3LSb9iXEnSXe3p/BbllB2CKRLtw0eLLEMCUk5XACotVHU6kKng5ugn
I8/KY5gXR/hWtEh/xB3g1uH3s7jqoCERxG7pgtGlYG9ndXOGkr9mFnnlqBN8+7lwrRDofMItdmzM
sWsfIKtwmVXBOdzAyApT3ZV23Rebwa/dtz5P5nyF1Tk/xhBP1PJont6kOWNr0Va9JFfayOaawQoz
LXKoCw0B0CRlDVp0lm0AwvMhsBQY9lIKraj3/XY27+puSY4C883tYHo4sVdscKp4rDDuhXeeP9Ym
VVqf4/2OhCMMU9wRxUIbsW3y1o2DCK2K230sFenhag1ii152VQWOP05bIvoJf7lHkG+25imYBxxW
OzO1sgpXD47AKnkIZzIW2pvARhVMp0i/ZScbD0+962NRwR+e7ckeDwymRbhmaVCnqrT96klvEXSA
CJ7WRaYl1vTa8+NtFpMkW68bZVlNhuyY6ruIWi3qn7JLWkSZkNbjeDAa5uk9olJfgo3VjCOVl8gI
UrCb3o9Xg23OP2wSXJrrJabggGFwZP00ZnElr1N2Qhr6MqjfQzKVxKmD1D/7tdnkg++GrsbkZPlz
CHETWEVIotuUlcO+MOD5d4yI7GtirD0N2DImzFpeZk9V+1mOqX3Vg3Mmh3C0hHddhil7ptUtabUe
Re5Pjz1rmtkRte95uDPIRHhpBytfbrqgcOMDHiMcVxYNKj4uKFEUESarv7dWaPEwZq1qVpdL3YqJ
ZAPyoYwHwBPMO1MBf3ttEEnH8DFCYFg9CykF5BiV6HKSPpz5Y2HS9YrOezyDey1Z82NVo4ZjVOVp
mIMCbf0wmQtm4hCWAPFF/uxq5X21sNFwXsgxfDDlUjODwgLmnOEXsQuVVU5lw7lT04iHsbsq/Hg+
ObHr6CP8FGcYK9J57uyAePuENX6nDa2JPOB1h9eGq8JvU9omHwUPYNmkKMMFQAPIzmZQXvetSkfK
x9HJAD99JoetYnvkz8ziZcQ751jLF7kkRnxlFdJQV3B404uu/XFbe57V7founvRdPSlyVwJEBY86
BNxDO4EX+GqKJb5TMoBGvhW/IC1Q8wXeLQ0n7E3qo/1BN8nuQGwQY0Fhu9XVUi19u2n6tnmY53/O
O9ucnlsbJg4VfQqViYWm9qKU6/pROobmBDruFrhN2sGZruKmSF+JHcnoGoYqvMXQSuYJk5waZp2a
TA1HboFMNXNRo68AbYfmiu1dsmc5mvifJU3vAbtMtaJtB6LrBB3YGbgy7U2HF/MRHh9+2m5L4zin
KWCtSirM67EOh5/j6PW0pywguckRVdCqgxE3AIM40+4STKIx0Q8N86MmMJSbYOlRTU9MhmE4ASE+
1s1gywCdddIhoBDwsy0LqpryTWrLjltL4n65tXwAUOzpKtbR2IFHryxtLjQknWOZp1LZU7YLuiA9
G7XaVtxaGmcBpIEBbifVpKe1qOi4IvpfgYBizhFj+U2HpSTRRC1Ay+WrpLPsZm0VyfgD2Q29X4zi
NFyZqT84u6bzE6wknNe7hgzBZUM6mPuQtqQmrMnu0PdiDOC5hzimcUKgx3dWInh77uPWgTEOu27t
O6DMaOeEuicCJgPPIq1B3foEjb3MzTjFdw0THV4DMat1YVmD/jLb8N4g6HOYU/dC2rO+IWsxzJL9
h8BR6XAFoSPqiERAIl7MHChyg/AEkatNyACqC1ozE8+mcl/lue1Zx67fJvxiT1b70FniZyV8fM+w
t+6jL8W8xlyuj61W5XZB6ZogpPf679j4EfDgEAF5J6iOZmMB8BUbunhxJHAmPDuWIUtXIJAFnnVM
3ObGwOdEeAdCZESECCewl8oFtt2qVPlaVGMZ3wRlaUyIvEuxrnKPwIDQDPj7ULqknI3uuBxamvZv
DT4DzOrGmD+ki3ItzHTYY1ZIkAcbshJx8TYnRd/mOwu7m0aYsSVBmVT9IJ0EHKUWdfezNrX8aICG
+QWqDmjSQQzmD+1WygeHbadjBbQ1rrI6tsMfnjAgj2wI+l1iFmEVITjqH4mR8ORKp0FFV9TLmpHT
XmtfT46CPelqN032jdcFyzqEfJKbYLCItQ6Q3d+Y56ihzdyk+sjGqosNFBOCNJPtwNjZVePbd7Ia
5vEGKwCOiZEMEnPfZnjEQppqhICi6z4G9v7hdoATjU9NZ2QufcpirQU0QLlC2klyHG7D1MivvGrA
DJY5fvoVy0COJLgLx/6YJpPX8Xom9F55N3jbXmLLPfYwauNB6HiCKsHRkhVbxAwBH+5YYA00cQF/
y8CAv5KjM3yQ1NcVGwoK7RMUFOJ55O+t5uDjbTD2dC3awh/cN+WmhX9qyITASQMokWnkRjG1lBGF
RJgXW1XSOLGyMvjAKFO2wWyoMg7ia3Y5ciNd2zgriQjXI49GL+NwwpxPvi0fvgwINUkWxH995GbO
YB+TzqjRseAozkYOtRRzhopMNuvqAQxowaNJsrm7HXvmLF2FboFBEZptsLcLSZDOzTxCt52RYIun
w/G7pjVd0igrzf77OLT2qXLIgS2jcADlOcxE7hNGVXuC8WsEB/XtDUqbynkziZSA/nUNY7wHokrV
C3LJNMHbjpTAWedoXpDEWBCDYIMkq9Qvma+9byUbDRIQG47CX7QD0zN6ZDKia/PL9ajQoSMHh3Ld
VrLo4305oqHckdajul04UrBwICLkYGZWrgqJ2NkLiZScVD5cN3WFKznVyj5MUyKSEJQ6Ne2PpXbU
rVWD7r/5qLrMU48KUURqmfvgIZd9G9+GmCVBL6RhEOeLWnPctRhvjTfT6XTDOBT+tMfSB++/ClsF
jY/9xUKDh028cKq1FSftfW/0tbUfwBYCQpgs6zG3siRcL8KiuG6LEXmPcbZEtmbSi2sDoU2xn3Bt
J1s2ZCQBvTJpM0PVkzZQ+UH6Toc5dTviLIeTtvy222SjN2iEyr2R7DEXJyKSuplxdWFDMI2bAPSe
3K44TOP7uJDWt1waSbuXQcuEbM8OaUPw+Hrv7Ck9EUM9PB2BTkmgC9AG3w7gzTqEMe1bs3ACSox0
VVpcp2ku+vdAUHADDmCF3zTZ3Np3Lvl06VWTI0Ig4ZoAqZULkseAlTJPileyWsbkrNJ1xUPTdrI5
MkOFjGplO1136sIW0dvCOxN7nEIJRbtluHb75AzSg50eOlAPPebZtK661KlO4ObTdG17iH8MbXt4
AXynibGzDdqhVGSO44F42eW7E2g3Q5jb5x+fxIv+HmVrkWSIlsQVzAJ3rYvA9EJXZoD+qT+gHB6y
R6usNhVKPC6IxEmsFiN5SpZyOzTmPrjqo4g39Vn27DnB9DLNM7Atou5J/MY8eJEaanANXfrJcBjL
dt5oRZ65QhUFLzvKK3pysEBKeXtXTO2wNTz/S42DbC90ah0THAPxJ4mrv4V9m1aIwNMRUNfnFNNz
xPy/wr7dgXSbtGmGA2TERs9XefUjTN6Izfrkyf8WVf/PdRh4g7yKLJ7g4skzP2uwsAoNh+B+6p+a
aJ72/sE1Nn3km09ZfVBrO9lVxCNEDaMbjtVnOet/vD7A3nmauMUvuLy+n/l4TvrhgH06Woa7hSwJ
GoBE7PDlhxwerkRm/5NWDCh2I89a3H4/2z+t0djKpvjkK/g9OhZQSojzQ2dIzm8zQFSP91GT53WA
8Tgm7RZa6ZC3D39/5n+8iEkAOF+Z75mXrxbe0p5KVP0H06nuEbnd2MND7jz+FxehfQMap1qxnItw
2qJO7N5zYn0g4PUl9MwfOLrvg9T+JKb48l74ODmW8cj5IVibexmW7BlhJwJXkjCUvSrzwfKfg/aT
S1yuBC5hCqQWnmm61FHmxRdCtef2AQXEMZf3ffFQxD+t8EMNx//seV1e5bw9/Gu9ZeRoL6Uy82On
PqzsexAel89GNfzhWf1yIxc7jDSmOJ0yOz/62XPs3sXOd6f5JPr4s2d1/gn/ugvivCYn1NzFGJ/c
5I5nJfKHufsPv63LZ3X+Ff+6SqptfDqCq5BGF5VmQ2LMm+Pd//9eyMUGmCE35/R286ONj6EwfgSo
rq38k7d+ee78751QmtjnUZLCvLgTGGZpSOHlx3Oe1Qrq5Vr0eDn/fid/fCkBdK7LRu6hkPr1cdEK
IIslgv6YymNAKmlObKWZfVfjZ7PXzcvN9Hw7lstytH1acdu++Ih9XZsinYvymPW39MdZd4tTe5Oh
PVvkl9kF94EpIWlxu1jH2H8riIi2mbQ3ge2n6PZCAqX+fuvnCPp/H6qXP8j+9danfnEIeeUHpYu1
KQnSylwLsjBZK0PiyhpXxevfL/inZ/3vJ3CxxgzdxF4HrHDU4c76WpNRWAUwY58+6ctReJc3drHQ
Fr8FdkM8dCxIwqyQvmLWQl9CcFi4I5gtxL1XTFsfCf3f7++fL/LyiQa2zxlhm6iFL7/YIShMgb2g
PIa1ccR7hxrrREwbgnIi4IzH4sH/oNfQt9W1d1sR/AOQ+llM/5+eceAEsDrnAsXxLp5xbqfuMKP7
Osp1OmxSw11hwyPl+7NbPW/sv92qa3oWQnXX8u2LZzybQYxgrS+Pbf8AaLgid6ukzDe/xCv/3tkS
zYQMrIw+ecCXMwh8i1kZHP6eoBzxLO9iSygQCSkgivlkMR5D0Al1BAs4a5nrB298MpsboKWcln/w
d4H1MbXl6fwukFDMBE3JK6CqraurT37Vbwv74kddbIZ9ls0T4WHzacC7N09PGV76kJCqgf7XbLZ/
fwS/bYrni1EP2kS0hBbjB35dtJIcSbeKeQJ+8gB2sFLqx39+AY8//zyMgygf5+JEB/RCpOLK+TTC
A9k2Yc/Gl79f4bcBRee3+O9LXNyDoSc3oLebTxJcywtuU+c793znFJuRAGiI1T0pEroNP3lP/8d1
6R5836VcCS/WBqghKXq1nk9FfaflF4L11sbZ/RUejYBAnY9pILiw/WSl/LYguVkeo89wIGZFUPD9
+sI6HBEtrPByMogl7isU9qxJtA8H57Pp7X+6ErPNTDokB/xMXOznQRvHakxacXISi/ZQRXG+J4Ea
qc3h7y/wswtdPsewngonKcVpwKB+h0/RAPAig5WFW+77OQzW/8X1fAuE95/SP7g4o2e6U7q4SZys
rliV/WNI/UTEelvt/36d3w5Ei4G6rudYlsenb1kXr8pNULegnBB4qP1j7xa7vn1KWkU4jwPAb510
Ix7/fkXr972DS/rUNqQuUKJfbmgV9ujOGWdx8hsSOkvH+OhiL3iuFsiCiuSoG9exm+sO4ufa6Rbz
u6Wneev1YUDgbd7dVTmkyGJiNl3FSV7dTD0KaXLA3GvCKFZDL9973BK4e93+SpNtsOoBzyNjNO6q
wM33pEOmX3App5+stD89SPs8+dgM+OIt9+JLRI7RYF6wxMkcH+svOfGIZrToda/u5Cef4h/WNJ0g
aYNgA2yH5uUoMPAjo+lkyPIif7qQ5lZ63iZbru1giiQBLRP+jnEhIGiZN39/d7+/uvM2EpJxzSbp
U9j9urCbrrAY/zAtJ98zthjoCZAwtrq6TlFAdfb73y/2TyP1y3lrcTXHDhj65/IX67wm/1XWF2TL
oLL0l1PSkYCDM+Um9Ui3z6s3s4I/IzOXnK3+o8FyiuNm3dvL23/zC0KwKt6sZdNU/voLJstFUUx4
w6nrDD4v9QL0tY+n9Zi7exy/7/hN0TN7QbEaqOz+fvE/PWvOfCYDusySpLj69dpDlix5B3N6suvu
Kbju/Cis68dq+RnI3f/rSpdjwFKYS2T/3j9vtVk5mI/hNK+rpdwbI/6QoH75+/V+30vPMANVMfCU
ywFx8V5rG+lIWCTixB1eD168JVAXY718CPQnV/rjUvGA8fhqsYrT7fz6EMHt0sURFavy2HoN4vlv
effEJKccq5ARM5i6FJu28T9boX+8w39d9uK7IafNrgrFZQ2/2yq9y3oVGZ48lHn8FMcWutxNmnSH
RCrydtdEJQ3GeJ2FxUYCcKrPpiOe69LLdcR+C6LluyRceRdf0mQ1uiHrUpzqscx2oZ5+Mrjlfzg7
r924laZrXxEB5nDKyZJFBUu25RPCkTlnXv33UPj//c5wiCH2PrEAC1Cxu6u7q6tWrdXRdEyn9e2V
XfJZ3gCaaElIwmhzT0rkVAMRyLhVahjRCNntEfBZ3r1ptIHeNvUhfzsf1bmtWdA2ln1eqHEkPnVa
Q7cM+hwbSnhHVUjfKEw7nawIm1DtP41F+Uxh4D4Z1c9JjF4xlEAb2HrDXZUAKNWgKrcNCzKGVFJo
hREfPSh3/bF+9gIJLjihHLcZGSdIAshtu9Jv39QOMhCxTSG7O73tALbK1drRdx3yGgbXiA5eUiZb
Zs0GZyCoDISv5FqWNdhhldppouarqI3hJolTBHOU9Ce0sqesUL9TX3kITP8uLjOZVkzlCLZ1XLnd
Fr9H0TSd5Jpm8VWX+4jgi4yp24hPNbep3WlyuAGfqK5Yud42JjekZlIK5r1jmrMHVkl7sqAonvxk
lqDCc/lTYjgjwlHgUcXjbfdZNKWhWyuLhFiWODMF8HIMGrJ8eA+vFmjbfJgaKWgC+b9t6HrzMSYC
HU47i1z+PC6AvSQe9QFDY1NBDiEX46FGQufgZYq3EsstmtJFCnQW7Ay6PIUoZ/elIA1J3hAmP5XU
2f7SmhJsvKBLf+mB/uv2oK73OYOagkYgRbIlmrPzTYEAV7M8LKUUfikNw+hxpz/BI4hqUrySbpWm
yOlyo2MM2V8THWU04+eviShWowqBBPkpJyNPPyGF5TdkbI6q8Vob3xOKlUHwhQ4rqB2PET1kir+i
Dnrt/EDSdGJVjjST4sfMV1KfTqWiQ5LAHIDMEgYk21RM9P/gKMT6hsp1L4ERm1mBRUmiAtbJT4R+
IhV4FdySnG7kl9tLt+T452am3585iVrS7IsWpPyUxRwUd0LwDH0kmJPbVhZiN+ZsuuYZEX4/r17l
1ZgLLqxXT6HyZwCDJUSvNcyNaXKM4j8AI2w1+VqnYEmfbxte2gPndmezOORkaRVjkJ88SlNqot4b
3VHK6/1tK5K84JPnZmazqOi50o2JJD+lGV3Tpqug9wZwpirJEU/oM7QD6vZErFw60AYHd3DcJQ+R
EQWfBtqfV75mMjbbICbHr6pyPnN2zsWP1TqlpbjzjKcBhAAvUt5HkHnYXmkoO8hOm93twU/hwsyc
ZfCCszijWdm5OZdkux6p8Iy14XcF/mIyKhuvf5ZzPLamg8Br7v2iWtmD10YtkWZeTTV1kkCE4pdu
C2S/pV0mMp6CQjoKqT1+jpWnbpA+ReGLqd9Z+oq9hRWmG161CJcQODZRbbw0qLhhD3ars55kqdkV
EA1UwXMRnaCMhvWqtIuW6nbzpirSxqC3kMNjZZY/YqXLaQYMadL6NZ18xG6TC55tVAuovhmqg/+c
ND8065HWOFsNDxLQm6jfNO3R7yF6Y8rhUxeSZ3BS4/Bg0J0B70wBR1GjJyjg/ba0YiUzsTQzhknk
bimKqU+CzJcfltGhCWJAcp8ioP1ANsSKGOsOAGwLANdHwZH0AU2N3/R9sCpCOs36bFJYjanophHN
m8bsimtHpQbh53nPXSN/yctTjjB7sycNBd/2g9H0OwsOyFKA68YaD1nyoAVPknD0gmplyy1cSpSm
CXR5wKCqwkP1chJA+dOMIUXeM71ZW0X7Io68vcvP2S+ZqvQDQEEx8zZQemy7/N3wVq7faZTzWTg3
PpuFPNXoXA/oh41Sc18MECrT0G2p36GX3uSgiyQ3W1n0pXmn5Kko3E+ihYDw5XCDQQR9pyneM0wx
NDgFoGdgrLOOEDKsZfMXdvoUXLDtQDCpxjybj1LQOBiD4T3rD/DXqcEp7R2js+xYj3ZZ8S6Yaxvt
KphRqK8DbCDHwDNRnKfAgPHIOrQH4fM4ON4xVk+D96CGf1vmNApfG5XyKKTY+X7QPSfuyP1tpP5X
uIWVRdjIwsES7iuoUF3YE4tc2BTdgSYhHzbjOAxW4uOrQOTySz+eRGdHQoeAIzJiXfhcde8KgrfN
n9sn+9VFMvv7syMHiiej0l3+vtrS728WG/r1iuBH27z/ezumrJMq07k+lHlEZ7ZlnQ7jED7X3Ve1
rBwzZ8cm+vAceJ2wMmdLq2uquBNxFdeWOHu5pIXW1ULkMiYjSQ9in8WQABY8o8Y8O1ZD055ov1oJ
QqTrhaJCRKRqUSqyNFWbTWRdcd3XVSQ9JAngUX/i93rWwq33beyeNe+uSp5l8mbKK+If6DsKtiHo
K8Ne+AJZEqeP0A3i9PkhXQVRLVt9IdP/0ThJUb6hVXD4t6vI30WbmijAYueI0yeceWODdkPTSKX8
EOpoPsI1Ir4byV/dWKu7LQ1FFjn2OREUwFCzs0ehvVqgg12GZBnQebSvtBW3//gLF+cp+LxzC7Mb
jU5kz1AjLAhg/Cac/cTzfS+6tPxmu7R1qvZQ5j+bVDjl2lez2KJ6Y6zEG4uD5EyfoLyGqMxxK7Iq
GEESaPKDBqftKCIrHG5vL9d1LmwaJTkF1GJFXQKhcrleSgy+MNNC5SEJ3X3rf+LGttoUBbqM5u7f
VuCYyFMoebJyVV6d55NZbkjKTzLi8/MSTYVCmjkqCV1BySYMUiDcf2j6rc1T4X8Swvsi+3p7nFeX
I081gEw6qS6RI0abbXi/GyOkJU3rAfm1TRjRnhbnOzlHoh2qlAIWjmJlgNexgKJbpqqq1GdR5TY+
3kJnGyEqwtyUKPQ/aPTyCyXaOa55SiU4oYdmm6KVYaR3tJrYAoR5UkkFSYBbQQ3s2+OetsGlE19+
xezM4QhtPCjy3QdD/jOgpZQ+FsbKjl8zoVx6kCAbNFYNsftAu+Y+jE9Wd9fBoPYfxjFxYbF+5E3m
5SGi/4GUTes+VF4F0+ZTXXxqrBWU37VPGtK0GbTpSSEBtLkciIqEjRSPo++Y0Z32TXrMlZ0Y/q6s
xzhFHbX813v70trs7TKg2jGlS33HQ+Fo0yT0zAsVEO7b8yZdO/4UGhORK4rOkOY5Or/zkzA3Aho7
x/SUZJ8DJODdDfrYQzHQ+fwlQWuFhvgd7bPleOoURJWMfOoGfKTBbRfq7c4dzJWPuo4oLr9pNvRC
zoU66rzQCVXrDgkRpbNOXvzcwl++MvrJ9y7d36SrknGrBtcEsePlksZQS5tqF4WOGdTbwviao5rn
2+6j52+tZwIyBx61/o+lPd22qyyMUDIAeIPO4JnBU+DS7miFNWJVbezE8H36sMzZCHDYOkwYaXPf
Sj+lKN2kvxXtECJHAkkdhJq2EB9hHpIFCMrt6DttWmZzLwi7Dj688GtMkcen3YWmnUd0DMLikUbc
+LtSUnHamOJXCwKQ22O4vnvAzkw5UAW2dTJss90QkqGQi1KPnSLOfpvAN1R67m6buD45Lk3M/AAd
PkutEeZyPEAyWXvq9e1QriQK12xMHnJ2DCttoA3ygA0Nxkfxvgp2srwCz7tOa3Ezg503aINCiFKd
HxwizIeaWyHTIJTFvjKepPKzyoOIbnX6N7exdqK3xO6q6OCv4UGv49hLy7MZdLu+UcasRoTQ/Pxd
ySgcxYi8His6Qm4v1UKccGlp5tEVhdg095rMoQHekLaeuUN8M6CkbB7qB4i0/ZX7c3FkPCtNkzB1
2keX65YrSRJaNM45ifou1KXdQios5+8F/WkBPLa3R7ewXVXig3+MzY4JsVeTSfKCwdFbQTux0vww
sgPg+rVoa5ql2XmEIVoHVInM1RVsCybTsYwa1svvEEuQTrp/R0u3UQOKCx+gXuv1J/QPKOBnrXN7
iMsLSG4EvBQRJY0MlxOKfEQjZUKROfDClz58u2+ojpYZnZ1vhvhUup/6cOUUXLp7SIQAiaaeSzRk
TWt8tvfEKoDXLDRyZ2h+qH8S1A19FxW+alcJn8bsqHc795eMHrb50D0OkQVB+6bv3412p+ve7vbw
F65BPkKnXi9ztxvibPQhCjiikaa5k+V0D2jtJhq8DdjHUD7KXm57yrDiUosGddUA+EG8Ymgzg91Q
ez4Jy9yptG8g+Ddi9xC63jbUnQq29ERcMbfgwUB3iTV51IKLmLemFMYoQBgj56jk+QCq0ZEn5QVT
UdisgccW7gUN79VhtpvqcfNELyTelMmLpHDoaoYgLdx01Up4sGSB+It8Es5KtnX6/ZnbyHlDR7mS
Fk4VJNJ9TxvUDkaNtQNm2QrpSo5sYkp1tucnUcA8hQ7Jyc2qhBUnl57oO17DxixaAa4xuQApDWU2
FjCaSVxFQwGnBLSdyf3Eon7bs5c2NmlP0q6WNlX4xNkuC+B8r3wrKBzkemwFWN0jvIxifbAOqfcg
cbOayIfetnl1qUL6RTlWIxHH5uZddblCCIM3eZXiA3TKZJsStrKjjgzLrlSNdnvblDxd0BdH5szW
bCOhIg4fshcVTtK/JuHvP8iY0Se3Fer7AWFQU32s6PDPn910i9q1Vj+G3/k5/ISHtn3zThU0kZ68
Mvzr1MDsm6aXxJmHdnBKSYXJN+nKt96Doe7kS58F/x3JAJLdNqwm0YFmfg/OkOEwdjQp7W/PynXI
cfEFPIouv0CxlB6gJV9Qd3/do+v+nShuisdRgcZl3GvGl2z8IhXWyil6dSlP0ayGtxG/y5xss3VX
crFGg6ppHLNLdrn+3Ep3spFu4n5S3Pl9e4hXPkahxeCcAQlEzYUEyOUIA0NpikLXS6dI4m955O3T
HDmKpvly28zVwTnVc6wP0BHtmmQGLs2ktA1q1OJLB83DXaZ8DrT80GUPHaqetw0tjefc0Oy8iSqm
NmkwBE7iFYVvuqSth1HNVqZtYTwaGQceHXTK8fafRYQQu+T0dweMB55YtBxN/83I9xksoP96ODgC
JyeXF8/y+YWaQ7BtooxROgZFpip8CnYjr+TbNq69XMPb6Emxpgw8TxD5cnHqENIvTQLeKenC8JC1
hUKNTyppFBmQ9QjhWooqF32hNoKHEU6ZCeRIozn0nvvbX7Lg+CDBqW5Rv+afOVhKTOi0zGlOdUSj
tdHpOYjBr0hNN64RbFVr7dl6feYxbjpw1Km/j+TR/DYP03CSCfAoE+fvo/crK+jV8LeKTGpsM35S
uuwo5E/IqL/1+d763tXeATlamGt88ajJ7Ybsi240NhDyuH20UINdWZfrKuTH9/E4nNC6VNxmThaV
EYTHlAKcprSONbJ4+i90KwHJf5fuIE2MXnPDhr9FEO/iCAFw5ZT3D5VPKwLsH+pDadl+/OX2Ak33
6MUtMX0R7BGSCqSGEsLMUxqEg2toM7nNh+IrXS8berJX0kMLGxjoNY2XugpCiMv20hnpdPH7tCtq
J5dGBJDvevi5In1l+y442tQUAJJW0cluX13mTWUUY1TVThbdSePfwrK2YWhtZH9SGFkD0SycFRfG
ZldrDNuenupl7cBHtpEbOr9+tfmfQF/BrV2FwprCmnBhKLR7WdwdlxNHTqlvkfNsHL3+KSAMZNJv
JIHMJ68ti28ayafbviBPiz1zBpMmNp5zCjkYHOLSoNJ5uaLqXeP45kGpwx3PVUhvqm817D+K5VSn
FGYYYzf8yl7F++iUvVrtmxXd4amOfl+px9ufc+03U2WaCJNmWiA82uS6Z8FCnKCQG6sBBZf0qdb/
mMmnEPKpf2+DN6WEy8DLe1Va8tUsFqAPa5wSRajAe0yzeFO3K3mO6z2mgs9lB5AXAuP1Me1nA/GV
Ts1JbDVOo0AOWkv9o4yoxcpIPvDbl4unyrxSTU57+ESpIl1OV2BYWQmtR+vEavLQveodEVyNylex
8YO3xH8em/yb2EMRVbl3KIgNLnJIKhoMKvDHnffq57sOArv4IUNKrfgMY98ntDn3CGgJ7svtSV+Y
D76UWh79V5w8c7+GvUsiOC1axzUr4VTHLfIK1fDntpGPmtz1fPzPyuyszcsS1Qq4rJxkfGhg5FFR
b+MWUH/4T2qCNDWCaqhaW9lTL6Zf8r+6v0dRzZPjFS9eGCxdDHjXlEimHXz2GW2mu0ifVoMTyoj9
tnAerQx0YZugdkQooUxXvTZPmQo+7BhCJQ9OhYK8DsMwTWxxVW9vT+f1kYdGqE7MB/Mix+vHzXvm
wzos49nYw2Ispf0RBkpb64xNmn6V8xVDH3f05bpxdUMWQA6Abgzc49KPR3M0EB3PZAf5vWiTGoHt
Cl9D9EvVP5q4SxBqAv5tuJ0dv2Tyl7LaQ9G3j9LuMXCBHvNMhNHt2MJZOOzkNUT29YlMZWriDyBn
QJA4r02VfhLogHVUZ4SCb5ONkrodIZFG0jpHJkFNdKgjRNAqIex0t+d/2TL3qEHYzbUwe0EYZsYb
ucJySea9IzuOco4tQod4yqpvAWq9t81dey1pfwVUARUQ4gNrdpiYhhgKYxiqTlACHBHyfS0EK6fi
wm0D4AnID72mnI3cdZcLLaFSTI7LUp3a3+VPIW2f9WlEKfGQ/Imd5FPuQPUfyXb3CYSoou5r2OGk
J2kfbKUNFOO3x7twWlx+zMzrQtdK4To2VWd4FuHE1u8ldUPtHdBv0J8qRF/2SfE6fqFzZqiP8t5q
TisfcB3ATPAv4GlAjnkVzBMe2SRSADhKdSDopoy7UaTn4N410rc8lG29uYv9B7m5i8w7TYLe1oQW
eh9qP8Pmpft5+0uUKayYbUC+hINTRruO9qvpwDnb6oJWGIUOGbxj/DJjSti2WiP9/ShsgicteERs
rhEOSfFQ3Mt3/p3qhM/6Y3kXv4x/6MOQbfmrZBwpSFm0umxy9sjK+TB53vzreNuQHbU4UqntX35d
VFZylod83VD/amDXr63nRPn7V223JSTLWf51ZTbkJXtT0wscJsBCtdn57dFDJyO5oTnKYzexEdv1
Uz/uvZdgF2l7SM7iA5RFXf9CLRLJKu+++GJJe/mhfR/hc30Q9qO6k+v9aDxr+jGFwiz3xh3Kt4dA
XevhuL4Ipp7Y/33pNJKzdaujEuFoPdGoabS2DkszFBeaupabnsZ7Nf/k5FSdgg31m1l6Qfal3jOq
DoILKI1KSMdUIpqXQEa+GtkJWlJVtbZRVtvru9srcY2UnHp+iRtMUCsq2eiZZQuVgSERWs0Jil/a
veBuU2kLFWSLQPpwrIPHAZLZRnwZg5UhL87rmd3prDybV21wpUarao3z6EsZvKaseP6f1s4EAcTw
SKh/7MkzG2XdQcSajZqD/pQzGtGxNesDDO8rT7GlQ4Yk9z9mZs5MEhUlyr7XHC3WDloX6xtjyH+V
JDriSSwQftF85SJZuLem64M8FGsng3O9nDwJyr2Yko7mxPl7VN4HiGxHGnJlLhyfAahbYcVLlkao
061BBoCXDIitS3uZHqGZ4umaA3kx4OmvmtwdQvfzJMjeQ0V82yWXbskJHMDjmZDouvc2KPtApKfI
MckqoedmGbsspYvxtpWFrAYFeNIF5Kg594jyL8fkN8KkLy6rjg75dmp2Gy16SeIvKpQporrTcRSQ
uqLd7zoIDCcR2J9Rui+sUz3pWewt5R2yN7sWNbtJdma54lKL1/gHUJ5io6VczbiGoEEjR7rqpGF8
h/yy7QLTg9e/Q4jB12Ub7viN5gob14VdffwRg6dvqkMibRTl1bOOYMAs1XY/o2fRNp8Qp1lxiOuc
M8cG3U8GmT2Dm3Xeb1IOY61Ana86EkBzTUFe0+7K6uhu4Rj84W6BcTTaS/DUCeZ2EN/gcbu9eosO
eWZ+5pC9ylMbdydk7BNkyfyh2wVhUSCZFyQ2s1nwsh6UlUEvOSYoGQMMrsUZPQd2Q7VmdMbApeXK
sMtT/Aq3qEnF+38/NJCKXMY8DSYE0KVfgudv6wqxcCAycOKHb8Zw3xnFvpUepSBcmcZrECjLeG5s
dvq7iTdW5qCqDtT8u7y8o9YrG29qupd+oiSvqrvkTbkzP4X5vQuH5O2BTofU/M47tz27AchvKhXq
p9iO31W4W7ty2/yXuAZOMlaNehfsYdM3nN0AEdSUiG9wUHrD96w/ttNFgxDW+BhU96K2L2EQvT2o
JR8hHQeYkONrwmpfGixqs4AVnrpq4aJVFd15/kr66vrJSL6X2jFJOeJWEhOXBhDphhy5nQxo94MD
azLR9HdKUivH49LiWEAT6aQEonvV/zwWvpkG0OM7LVpqzXDXKscMOavbk7U4ljMjsyNY0OrS8uVK
d3r8zqRKLJkwGdpG9uO2ncVFObMzi24rg8wICgS6g8pvCglNBfCpiIaVe2t5yowJ3IUAN0/ay5UR
SxPVh7bXHUVDpUn9BAGhpKw9qZZufjptRMvi7tLBc14aQSOi9VBn0J0BBtPsC9Ce/M3oUW/jKZf9
vD1ti8tzZmt2OMi0SaslCgiOZ92Pv0TaCeiakaq1YGbp7UGP5kcSf+opnO1RqW0grvUL3clzaEOV
U1WJtLgW275/5pJD8Nu2rJfbI1u4Plgnnh2cr3RtzqvtZp6GHkqYumOhbHpvSn6Blpx0GHP9oeJN
TR91sGJxwQVpG0Z1CbEBNvAcgIEwnpF4AttWKaWvUsh7uK1ebw9qYbkuTMyyC0aQyanYxLojRaoN
Y54A+6Y67pPkXzfawJwDbIfgDCJDGVTcpQ/GIyqBkYShovhNrc0vaKntV/CoC5vpwsbMKcZaNDyj
xEYdfWcsjXGU+hUGhMX5IvWj0rvGos6hI5Y+tDFSqJw+sZ4iZTm86jpPL1WoYjsCDXV7dZZcDvAi
IAVNN0RCustJk700yaqx0x0BtdNdO3H7SyOkHG7liwctCfwDNFUrG3jRJiBAWluB21JOvrSZIBGS
gqhnoaz6tQ56cxOZDfqyZBhVa7BbjXbI26NcWjaG+I9F+dIipNW6BJBSd0xwtOVLiHxxsAIdWzTB
zqVbBhdkOi9NdGmfwKAp6Y46Pnbe5xHgX2eubKWl3Urd+h8bk+uchQ2WV5VCUKscSWP3q5fqX5DZ
7G7P1NLaoFo4PaqQ1wKGd2mirdBYHDKDmdI8dS97sX7wkuxbPsm3N3LyqAOR2942ueTwZDJgaqMY
TzfZzCRhUiR1Rmw4mvE2xCeiviwMN3IW/fuLkNYGuqYgxAGVMU9zJgM86qUUGFy34KTEFFb/uKUi
0iG2suJvi7P4jylS6JezGKdaWWiagDNU5edQbb+ovfzVCKQaYb1BQ6Gub/e3J3HJ/bh6aXglV3MN
3UvRN+hjtTQcS4Ax+1kU/1jcjLdtLI6KwtbUYMg9P6fVEYxIG1ovM5zCh0yDfPJTlTU8qDQyQcrT
GB5um1sckjmVuBRIhMiTXE4iZZZRDtwaprcElc4BHSXzRz2+3TayUEkDn0f2E54gBdiCPjuMjMFX
0b9pDKd0B9vv7lG+bznVh799/QR9fmvuLRMEqvhUII9TIwfcbFAoSMfKTo+B8NK3kV10CIrCpTC4
3YOHdKQbb6vmSVwD4Vxj2LjgAKsQ+sgU2K8aubu+LquyHgzH9RNAU8rer+/hUEGHFPEHtDr1agAv
K1v/YR0MFkGFNQtikXmWpewUk74gxXCkbhImNepnQUiTg0uKYKVKsLTitMrSfwFeToa38HLFSSil
Wkz3jxOM+iuXz6teGgVSR7K44skfkdTskfdB2Qb/HTiIK/I7qUAQLvcsw4nRlVabrfVtyH4L3UGr
D256rydO6COQqfPStUAJ/hQkQFWZXVanIdupnbxpx34fVKYtFUB6hHtLOYF52eb6/VAdlfDeDHk4
0F9dIzVKk4x/l6D92kSPVbOvBEh9iPMhG7BFJ9DJoSbVttNdG1ITLR82yGjfdvGlW2Oip/v/Y51+
f3ZrCGFf92Nv4OGtZIcBXWRrBaSlE5wSAnWMKXolRXBpoYqiHH/1TMfon2q0YOPg1VTSTdasHHIL
rwy4fSQOOFLDuqLPHkxtIdeGgrCxo3g/xOHHJEGHGFKR/qBVf6eaye72xF03qLDhzu3NQtew6Aul
zrFnmD9F78GlpTc+6lXnGD4o7bywxWKTdKgubq37IOzQr9i76clHg4SG3FqO6IfqIVXeKQOyjfk9
8f3GpTEg+VwV21h6H6C5c71Ngh5L8RK3X8z2c+QikxMdI2gabo9l8fCY5m0CvVGFm9Mi9U2XeYWW
mE58Mvt36P9sn0TiST220f2oOv1KHn0phWOc25uFXL4R6ZZfYK+t682YJV8166vY+Bv9EYZZz3rO
zcLO6FMYg50ePaNG42przTkfF9J8l59/w/wG8ekZmDBiNJ4/ij7CPZ8NGbkghOEkKFcPYPJk9Zl7
bqNAo4yWS9fvDPGHGJQvpX/MfdeWVmHbC69Kahqg9CiqgPo3pq10thlrSI3KIMKlOtbfUQpekdmv
PN/oiHd5R5qrV5Z92npXU4A5qo1EBWRMLu0hKIEgmZebTqIBe95pT9ro0KvfvyMpnlQ2VIdVtvKk
uG7qZNtMPer/z+b8TTHoReVXXmY6Wr+vK/2+hSNHT9oNsFu9OvhDtakrqMCBk9/Dr1xla8DrpTjl
3P7M9ZreC2utw35h5XeK8A0FIEM8iQgTa/4aR9XiehKfoHhA7pXM1+X8hqqPpLtbsq0GyaaLcGNV
25i4ITTuBf1JVopNtJY8XN7KZzZnB3qs5EqpADRxFGWnHjoj2RhMLkl2qkpIKnzN3yT3720/WrqZ
qWsQOtPlBlpsNkzYPwtFMDv0dDVxW6ffRCqdWfR628jiupFvgbMN7hgKSJdzSU+8pGalaThhmGwC
+eh28RYZ1VqtNoK30vG2uG7EsTx1MHcVofsCem1px/Gk+SnKhPjFEN1HzZYIbB8N/feoRJcy/XZ7
gEv3F4ltmZLfBODRpgk42/yilDVk8DFqVgoq14kNt/ehsWhszRA/lN5uW1tcszNrs9uyqMsoLDTc
RGej5/JPVf49EKneNrIYP3NLAnJG4wTvmHnGYCVRKgs+B5rwJWkQGNJ/ttWp6V4971tcH5HPaQAI
iAFn7EOYOol07BGeS0TYAYyfofUwTC0fzUg3Qr4rlfxr7dWHMjjk5iHvjre/dXHjTIV9GjUlXrhz
5jpPGmt4RlrTkbydr+2y7JC8QHys8b7wQRtJL9Xa+bu04ucWZ8e9kaheGEKC5gQBIbs3Cu9eChcL
gjyB8auMum8dd87tUa6ZnDlZ42ZNGA+YHKJoB2c/dFqvffyYAdv34m6nCtrKVlozOP3+zKuRTDTH
qu0ng3fuXVIFnyL3d+G9GIG+TYP2eHt4SxuXtCyRJnWTiTvg0prWyEoFOxfAB503UHkvmcdOsHUg
CJktwcu9RoIyrdDsAjV5HVqYAspNH9SlPclrB0uWSIjgPDvD+ynn1bE2TER9q5WttHD8XViazWMs
5IjBFViK3e+1WNpTgIlE2jaOeJgKK9O4OCyAPxZoY070j/DtbNG81veQDPYNpFopCPnhXpURtdLh
6BPXkiFLID9zOht4sU60AdZ0UJ3ZitCz9oqCxAvVriA8gWcbjZOe/Rq3rfAe9bvIz7fRWyPY9U9Y
yYIKAVF5I9d3zUnpXwf9IEdrqeKlk4BPolbMY5NY+OOTzz6piFABFBI4MhO0fdXxrZReVBPR+++5
kJyM7Enxsi+K8vW26y4u8JnRWVwSkUzT+xSjiOwiOP2HUv+2zv40wB1JLK9407QPrvyW85hMOBcO
SZvLSRdRNU+DBmNikMibOKbkLsTFWuPZohudWZntjmYM0AQec17s0h0UmhCfB2ZLw0cX2QFCsLfn
b9EYg5kEiihlzcUMRqkI4zSsyHGF72bNUab+rKqvsrBW/1uaOp0rmhrjBMS/ikMgrVLahDxLb74G
o2PWv2+PY8kPJpAIoQ7cr+q8DaM0WrcGdmc4UJ/YWvHeq7FtpV8QkYce9sdtW9OhMXcDAJzTdIHx
vOrHKJQuDENRJtGh7ka5tDP5czwKdvtckcuJV66ej7r1DWtzOgSSg7EMBMhAHdo8KdmDmEkbNXwv
hZOU/vCVfeRuSo2zxo/vw9jf5qW0i8Xxro/LHXxQqMl87atuI1Yn0/9i9IntWo9u9+xnu9bdoIMQ
9IjwBvdRcSeJpwlVP1Z3ND2doMYx4YvPXkDc0zRmpwKQxPQTnDHNYAvJi4GuoDxsb8/swkUE0uOf
mZ0nDmFacQM6rwwHFfKXrj6YurAB1QVE9x4saXeqpbX865JfmjTgT41rVKHmWeXOQtA2InHvJEa4
CVPxwRTy0+1BLW0xXBIk9qRDAfH15akBT3Ez0BhvOFGmIiwYy9bGgFXYFhMezrnnGSvX0HX3OylF
elBIvZLuI/s6O6Z8qFeUTnZJ8vY7pbEhp0/0+8g/6s1JHE9tH206p65gs7kTKcaP8IEBj6COONj1
WsPW0racmLfBd00N8HNtp0hVRr8biM69arD1/l11X2hiQ9L6qUSP+vY8L0GQqUHQuTGhHOkNnt+J
ljFkrCfvRvKGJGOKo+8fRuM4MDiE14HCcydE26hBXtfuR/4TVtLwVeteVz5kMjTfsucfMlsAy0Q5
XTIL0xGKo14HR6HY6Qx8eMlgrrAOPGDT8K+rbEpC+z/0zA1rZZmldMHFVMzukELq+xiNU9Px4++Z
sa+q5tSiWC1oe0Oz2+55AkqOf3Lkb5Ps1K/V7ZYeMBPWDog/+Rhcf7YSZhO3QtbWJiw3ND6V8r5J
xs8qxdA6/hwqj7L7ICN3HP6qk7+agjb4afg1Qq+kkeQP38Vg2PS5LSmVXcoalYDKluTf9XvyuTdW
DtcllyExDn6HXK4IPGq2NxsVVUuvqEzHtb7xhPISd9uCljfhMNcG9ITVCBHme6Rv/SfFSje5exzG
LWDTrbQ2ZwsHEeTqBL38A7xUn735Wk9KgryTePOh4QhDV7xGRLbQ0/pB3z7pFk135MeincVnvqdk
uV5pplObh8bYWkehfpa0h6ltsnjOddUuqvtgDd24sBUmzvh/jM4csWuCqnBT1XSs9FWzfk45+VrZ
r+y3aW5m+21ixuWFAlqPvpdpbs9Ghpe0uZkJnDJiWGxNvRlt2HdkG+06/5DWrrFp/T7cj4CtbCWq
hb1uJca9GDbmsw7XoS3l1n/Il3EEA6piRRGbm5OfV3KRJlLNctbCg1Qc3CdBu49JiiYvt8e+EIuQ
2QFoArc1FfJ522ZVF6FaRMxvREJCJOiXo3uIx0kCe6NH7W3laFtaznNz0+eczfSAjLdblQrZluCh
ln/kAZS20co5vjak2Z60hChvxoEhhQ351Mw2871UKrZc7IxP4X8ItmmSYpkQNuLpO2eNNBEjjho1
s5yElphIelUa3c6Fb4285hBL6PsLS7MzUaWNO4vSlC5QOf8ag5gdYjst1UPl7o0OKXXLNoofVcM7
bluvQckWzzk4imGPRneDmtKsmiRlSmU1QWE58kEdD1H0FBsvKcJbivwYSRa1kpPWvNTWXa68CnDF
hG8KzULNSmCyEAh9POvJREJvCaT90nnUQVWCSqssp6UvraalcEQUzyy9TWWupE8Wwg5Kc0Bwpt55
HeD3paU0k4M6HAUL+G661bxPQ9LYdXiSgmez+3J7Ay7tiP+ZuuLDSOFb663Wc51EREydJjvanihi
3jayENJxsMmENHQ30N80h5BkbhAOQojzBPHnQtum8UZrvkkVb4/gwetOMVXT4NQl3w2BUnkB7fTR
bQ6gPWrhuEYNer2K5DckYkt+cJPMsxwxsJK61dkxcS6+Z1LxTQgVeCaNbh8r1dqLeyGpQJcS3TJk
FyFRApF9uZJiIQHO6SRWUtI2dFHn5RTRabwGzCDfDPFetNV8d3u2r5cUm+B6eayi/Cvr8qXNLiLP
3Neh69TEw169b2R/062U5ZcHdmZkdt9XtTyIyKS4ThX/DcMXa5+mNpQt+qkcfwmKuE3HtSf49bkK
URx8lXQ/kjCHMf9yWDSDDaJL+t7xFdBa7nsW6E7pqYfW/x2nn6ih//tZnFaNxm346RDEuzTXqrlP
42JoOSJdDcN4V0z6Ayu9E4uzeG5kdqhWCp18peJbjqo1O0n5hIpEZVi2XMuHNPw/zs5rx200ytZP
RIA53JJUqCDJ5WzfEO22zZwzn34++pwZSBQhwm3ARqMLqM0/77TWehusL7r3cxSKjTO/4koxlbwX
tGcjHkfweDu2jPe4jifOQJ+dczl69qzShfDPrp7auaXB2PcBHL1+CGv1xgO8gsa4Nb2YVivNG8sU
KutcUZga4k9vA/pNxwGpUduLDplr/rQgfDS7vZHvBG3L+n3pc7YOcI1SK+Ne3kOGCrFaEszzLWWt
nfW/IrovTop8zCZes4lMp6P4/qd6U4tnbfOSViU3PTNY35HyRGWqdH7G26F/0np1x+Mh67uORKMk
f9uUiV6B5CBRCXkWBIBUlPErb9cXgv42182GvWtCFRcSgITaoRS/9p61r6rAMau9p3I3SKZTecSW
oz0oJ2OYCKe02hlDV2x/itXeSMgKwaJSH4wtTN28zLcu7/yFcGCBRYPgTpxv6StHzJSU2NeDyTpn
uv4uEALfrip/w7e8f0WxAcc+/A7AmO8YmnMpaWo0LayzBWFfDTg0Gt7XeWeXxJKbzFarC0yWYK5B
AOI1Fh4KaLTchM2SfV0rTiw9EYH59I2ZZm7XcmZHgI0U4SLGhxC1FkEeHFM/INhI33i8q010PsyP
/rjFpbfy1tF6r1gg6QF60K11O8tqUgWqEXq8Pspe1148UmaS/BTWzcZduWVncTW3clVPpYi/IrTq
qQ6zI1iJZ5VQKdroqF3dNlcDWjhGoZSnhVXz6uhd/I8ZxJDQQsP4+OJf2zYwNsyNyOgf36GaEnVQ
564Y72xogZ3hF4DzULIvYi3bQbfR2L32VF/bWlzEoKckoUsznur+YKjfy/St1DZMrG3MmR/CwBcg
kbXMSYa1l3hWw3CCgVYX14oQMxlePOVJUp51Y/947ub5Xx5r2naxRKc64maL9dHLjJ7qqfbOYyq+
8nA59PC6QiD80snHVqb8Kvf/Vv2Gt7xhdEkn0oRNWOhIFZ3bMaP7jkSh9VKJRAVwdzVTktqjYTmB
HGw5JKuLB901VOyQrcHaf3u6WjUr0khksH72u4g/murPUvgvDsJMqf2/NhYnOPVqX1CjyjtrqAKk
z/JTtVORJB2/R/EJupLc17Zc9dk7vFvCK4uLs6woDUQyMhZ1b7h0Ddodhi2aqIINJz9/X5AEhPpH
l16HPt1XcnB8vIFWMn9ECTDkyfCTzfX4xQ7KU72YxhTzJkUKW9J3Y/qjkP5BK8UqPkjp0WoUW1Ts
JH6OR8XN/sOTcWX9j7929SxN01wmLxqPzgXJLmlI0AbjaPRueiKu2bg0V7ctUC+69y0dlo1FQ/jI
6dFajbMf8l47RlO7Q6gZTt55h67bDV+bWXVdOmzM79pVrc2/mo5avnn5JNR9aZlFKrG8YePk6YG8
WSwch8lN4HdVy6+NuUeMMfS/hzSm76PcKcsvrbTJrr52kV9/xmKXiWJOM2DPZ8StAt0q+kofpmLn
78a9dhhc6C88Svfwf5TMirCxyGs3Ilpq9L7S9Di/1bfntjZDf8hDbsQxOjbxN2hoaYOzCzQ1a8nJ
tS2c5eqW/kOVaszeDkmUW3uokUNLJ7LQFMKdQU8/deoT0uSqpzt59to0Ibq/+N4ieqVkt0X1KduS
214dMVguGfQG/FNLdoGsGCNRmLghwVw4UrS3igN9yV7pyvKruaUqtXYtzsCx/zW28IRMFKV6TZqN
TZ/mVvTqBKPvf7mlro3Mt9jVQTWTafRTgbuXN9qrKjeWvycKLF7Sl9BLHan3jyngHrvtpz0a7dmQ
bJ2jedGW1ySbh/kUDVyF5UvntUqdBKnhnSOSQYnq0M7g0qZLDwgZjPSl6fZt8sMsTlloHeVwbwif
Hx/ktdvjyv7y0YNgCMhHontQp++SmnBiSN6XzijuC637IBJNhZvtwmtnltI0R4fOF9oaFws7ilEk
dLLFuen1QxqfNfnfqfpSeS9inhw8tefqMtw4caTmR+lHO/h6Trq1mQpcC+FIAvDegsAkNb14EeVG
bApozASuTZqVxw9B+2SWcB7AeeI38M0MnW0AiyuV6Jzn0ofHs74WsJs8xqTkwEwTWizmIGj7uopl
VZj3nZ7EbhDuU/V9t4svVmwj+SBv9UzPr8Bin2EQyifQD8jWLSPWwTPSJE5k4VwbotOUwo7+gHZE
/aVGJ/FgFL9Fq3eUze29Mss3Zucb5ep8SamkFkyfcM6TDwMEzwgFxQa67xAQJpBcDQ7eVu1WwRaL
3foE04dDuRXxnrv0nBSEgTIVrYcABNKkoU0vfTrtGpNeTLt5aVW4kLZYPFaeRGh5Z010+PkgDV3c
JSF7fTArTI4CfHCKEwUwcvraCyjHp8fbZ+UeNvFqQAJC0KcDTb2d1SZvez0SePW63HwyCQTN8CVN
zaOph46kfDFgEnpscKXdHZJRINhgYGFSRO/p1mIRDXU5qjL3pEBil1Q59BM0sQ/6U2imQA3e0IZx
oFncSTk8GAbEarTpqATJ+J1uJH/N/A+y/0nZeoJXqgl8F7oBUBUzGXfwkMDXQlnJIuHcJbA/Czst
4+9rpHBzEKlImY2W2MGvD3Laoyj+92X9W+uLddAk32/rNhDOhjeldl3Tm6GddfTLOw1yh63OstVV
B6JJvoMGHzgPb9cgTCoZytcCa9DmBxHbOm2Po4IUX0u/b1LANSxtZhZXLmtgDpC6kiudcxKL4CRr
WqFlPQVK2COdLjLSSRer2efeJUOonaZjqKxITQQwKOUvcnnJ0pd82HijVgeuz+Q4CGSR9V9MM6ro
SSuEmXAe9INZNnujDF2DIhinuVJ+QoC9sdtXPA/4ceC+h4oHel11ETvUOqx8A0q5SG3oomsVpKRD
Qcrczsi30MOr95TE5CLywjkmyXK7qM0gen7s19giwnbYy0chEIenLogpvyf5ybdA/8VJrj33eTA6
gaRvvYSrs0v2ltiB2ikp/9svEMYgGdtAFM4eO9dKiHUDkvAvLXDpqPkWJF82rpK1lwhrSNTByk/b
/+Iqmax+HLyU1azTFy+K3fq3qjtao11g0TS02CZAFbfqJ7Mrvnz9rm0uVjSGpqBVJGymla1PhV3s
Wlpfkh+e83hwa3OJssdMK0cJTF2Ora+6rhE0SzhXuvctK/N9kUCZA8Q++U7/t9r4G5wBa/Yo71H0
JvjjsVvEfnksyW0as3at4URNeBAu9UFqZUcsPw7p8fHY1m6Ca1uLfRKHoejl8z7ph8kOWxqIt67T
tQf02sLinJfoFGdNMQrnz0Ej73S0fYXdrM72eBwrHq85q8POhMA4X0tee73SGym1cL30Uj8N5tEf
PpreU1HCCimVPCC74O2xwdVh0VgDZonkMWnd2wOmIRpYz2XYczZBJi1YqPNCrquIB3FLUmPt4qJE
SCc55AcK3OW3lspWKuQsxckrtM+9/poZX4MttM7qi3ttY3GUyoTdWJFuPHvw13m7+vNkHg0ksLyn
zDbcUPll/TLN/eMZ3BiXsdjmg9kk3tRh05J/J+1v07oU3bfHJlYv4qtxLa9BXRHIZOhsb4U7SExe
JAjQlLPoHclyVr/8L1O1xQa1dqCAddF1SYcMuKdF/sAq+yZsTdG/GEkvupOijfaUZVvCfWu7j6wf
PP4E7PIdxLqsvcKTFErmKDfBlrbrrB9dJcG1aG1s87WSnAmOm25LMrf0HCzGYxZBY5qhTm3Kat0Y
2EQ4/VM+g+nPevqBC8QWT4G1n7jyR4ksrveqR9/S6f3GOq5d9ddfsTgDWh5YkxAYtHikv1qAtc/N
18r6RDBA++5gQ04owq2L/Ot5CB1PfuVLhPZ1irda6tamfaa+gUlZl2mAWhyTRITlr5cH7ww7gF3E
9JlFp3Ky7C5uNu6ztbwQaZL/M7V8BHR/MtPEnCiho6Bhqja6yOZzpkdHIFqX3urIzryPM3j9TOmk
qe+rLQ20tX0MieqM4Z+ZqZehZR0VtZZlRCO1eBqFAPDvxtlcWVKOydzFMvew8NzdXmudbuSGOWX+
pbYg7wh9jicvUPw9KAmw6i2XbF6ZG18BMY2ZE3bWs4eKYpk59sckUsrOCJAmpZzpzuVOFZF3tG3C
18LYl/3GG75h78/FdBUil+OU9U2OPSnMkGb4HshIdI0Xq/4Mo79bZc/Vli7Y3XwyQoOcE+OzkCJW
F0eklRo/7z3Vv3R1sisz9Vj1hyR+Ky31kye4j8/j3TmYbdEfMEsV/el9vl27tCz+vy26LSiJH0po
PRpDOGwWq7cMLQIVc0hbP4pN/9J678pegWUITZxUtsstKOmqIYIQmb0xs7kuDZG3qfCj/cvQKW4E
7MBU30WT9ZTLPx5P3f3BnufOYoG4tkXax+eDd7UzkkiE+KwPggukEVWPjEI0uoT+rprmz4MSviQJ
PSzoW4IOYI+I+ffNsa7tzesvWIx1Rprm7RAHFwq/gxc/Cd1zrYdPppq6cR07XZK6kv/r8bDX5hfW
DEMi8CKpvqxnGEpRJ4qVBheRkAs8sIpSn+49bdbE1u0YcE7SmMNZmH9+NbtdDZpRG4rgoiZH0f81
Q9aBHQd/TbzGIhK0/p+ZxeUVleDh9AYznT/uihDe/liz+7h26lLcxjnfuzGzubmtkLIzGdYlwKgo
UR8iNsFcMzoSd9i3KOxtD5Vbs9tpn0bhaxxJG2d8vi+WN6Y566qDdYZjyVjs07JouiGQ+gD+NTrE
X30258kLPwnyIdjaHPOvujM1LxeA8bkbbt6wV4sWK1OodPkQXHw/4qXTW51n3d96Au71deZZpIma
1jccd9zpWzMQ3ehVDJXTRdIiW8//6dCFDmKaS8Z/0dSZ1NCR0+GAPi85kbI/NlPlwL7kiPHHSn+f
QX7cCzn4AsWlpeHw+HiszgAcSQQTiFvT3nn7abowJGEkTcElhkwmToBybnhQawZARKkidCuQoy8z
Pm0fq12fW6xmonHES7ZsMCJ5+3gYa1NMp/acn4WTGKdhGU56IemIxgwuM+JoClLYMKWd0VzId9rG
8VdhfDQlVw8/C2kCI549qG4x2nHxJEq/gyThev8PzURUUa8/aTG1XdNqpTky8q5L1YtZaNKT4vXf
Hw987YSSQiWRyvhAbFoLK0GXdSE5eu7UOKCbG9bxI3oikfKGMk9s46ZuYRvvYSjzuK4szit+dWjA
UDdxoHjBRYlfRXPAhQImSwJkzlOXiU6X3EkdIzdBsspozRdJCQ5DQ/PRi2D+bNAX1MYfhfwt8D/2
A5iVQxe5rQYNRRA67HBOz7vHM7Ryndx87uLRidK+73xdYGeU8NqIbkTjTAto2Uq+5EkJcC/fPTa4
4g/dGFy8BHHq12KqMj+UBt4FlufW4ovlBa6Qb6z9ynOKIRSIyFQDEF4ypih9LYdBG0MxL34ru8ZW
M1eRRvaymypQqGvftOnr46Hdc+XMa89Gm+mA5ybwReis6lUWVXkSXpTqq2RyK0kNCruBfJCF3BE8
6wnqjZ0lDE96+EkVBKdt3k0yFf1+iyFh5Vqh4R05CJiz5+7txSasw0qsc5+xD4YUQFE0QkeUFn8N
dJ+He2VlsXeaTByzBkrsSxd9Vw+RdmiDz022gyrv8byurST4XazR0Qt6f+FChy1eW4O27qWZ6Hc/
5/6z12WQMnU/sjSwrdSaHDzDxzbXzsW1zcXb5+leKKQCNq1j/wb+Z6fu/PaUB5oDaejfm6KfDBwW
QgKgwhZOi16OIT50Hl2kxulm/addQ1VDfec1J2EzgP0Drl486rSUgQkFrEg1Z/mod10ngQ5tsJaK
OwHphy6aawr9R6E4eL50CjuUVNDF0d+EYF/GB7OiR9wKPw4RU97357L71QvKv+kP9RUB92r4B72e
MvzSUqAYeLij+inQjwbw/+Ypkr9H6hYLwdr9gUIm84UPhHO1uD9CfWonISqjSzg1BxLodKDo6Wsq
wYO0VflbO0UwC6BOB58qCIjFwnhNGCeClUQXOfxJYiraSu+t7WudUg89NX8C+sXvr8tw1KyYpbBw
qoRueoqmU5m8wo1t00zUNz095X+tWcEpIuAGd0hdC09g8SBGRg2xCATfl0yneVrp7Ch6JoWzcXpW
Z+7KysKlU/FPySX3zJweWXbamD/J8G2JBKxO35WRxSXHpGW6ZLXRRcx/D+lJs1wp+yyax0BHdS//
Fm3h0FZiGKi3xD9l4FnbdDEoqVdG/CimTvLdIH5NRLTMVQggsi2+s7Utfm1oMbBm0GoEKjAkGx9E
rd5JBu//JTTqfaa6j++eVVOkr3FY5mTPsskIvNQQClPNaWoqV+7eWy0FIsGxqs+RsBFq3gMYyEmQ
kGfiZoUwEnW3npEYWwZKH/j5sq+9S8fsaFaiPXNVe/G4i73JVTRI8xxT+BSGWx2SK2uH7Zk9EZ9g
pr+6ta0map8IMrY75X1RHDOoTrnSt/S+VmbzxsribtL9QbDIOQaX1pRyu6BlTI9eFeSnhkl/H6tP
j9dOWjM3D2dmiwU3YC3MQYCkSqgphRet76fDIJVIuwud9yRBueDI0qi6yRg3+0A3vD1t7hn1kDz/
PPaESYM4GnadtfQAxUnpiokxOiiEtztfTLbYJFbOKXTeJCy5recQZHHl1LoveTjFOGKWf6hB/0LZ
8bNRU3tIgccpnivVzXdk0v55PD3zki4eOvkPUwbPOBWaZdOkLqBTpg48q/1QfIzj9EMGQ46ibPmz
ayGGQgQ392pTVFaWKUVNrv0mMuLkghLfeBhTq7TbKUK1xD8jYKvKjY/rl9vwc7f4oMWWds7KMNGd
4DT9P6aT5XvYISqflmmXXCq4SuPB0b9NSF49nsqVjYYNUDjAU+BTWEbokZiFnkdX9qWqzHjH0omn
2pQsWmCy4Ksh1eU7X023qBWWRkms0E000ytSTObRWlwXgS56aQgw99LLHY1xB8M/azSVlLpxiJSt
lu357r7eLLMxGrYhrgbuN7eK3d4PihDoU6NgzBe/Fe2wFyXBlgt04wDgmxfLcDvpW1u5fSraniE5
sb4BzVuu4mxfgxMYtd1Z13cpkDbonjVklZdcFC+xycMNlH1j7b8YmfHhLCMEostibEra1oppwbxU
Wm3r2pehamxhU/RldShXVhavlz+lvNlxmF5GMs8985fP6GLIIh/vybtga54y/tLLOQcFLN/tkg1q
X0d9IyWXOJb2tYlIRYDuXvxR9Y7SsyEdRC17klJzrwqNHVg19D9IS/3lwZi/YeaxxYGb4anLahAl
Ej81E5Ytb4L3EOCQxmKneHsp2eXiVi39LkX9x9r8hNInSsVvWeYyYjkQlYr1SycYiAu3wwEhYTQX
vBLC9joenkJrsEu89gmC2yL4ncLH93ja104lCav5rCiQqyyjamidvbKCt/oicrc6Zi+LLz4OxG40
AE55Re3ZST6Ex8dG76DkjBz5TkIj0pDAopaJVlCjk9ebWNVAbgve93w6ykP+LZEdqwcHDOdq70L9
pVg/RC11UXuMALFw2WsbOYW70c8lMdoKZlEPkyhk/vlVckdscy8J6AJ700Rf3FcQT8M8iz775JPB
0SDMytP68Hjs83G5uZkwidIxKW3aHKk7LrxOQQuEIVas8C1vxsCtA1miYVWedo+t3O+t2QyMQDwj
6H3f1cfVaibvQNz9DYx30/9qitJRRmmfNeFeLyy377+UzUsQdnB2IeV3bpJm43K6y1HCnnPzBYv7
fqBVROsbM3zTE0DtiSuML138qqnFNxLqbSfZVCgSHJta/nfYCQT+2XNbQIyi2418ErwjjePK1jfd
PQt/4nKePNwWNFyXDePFJHRG2rLefSrlT2Ee9Yc4kaRnxQPBVvqVYk9RLdEthiJA3Gv6KS7yxm3q
UN6LSNu8UwNzhm41Tf88NRK6i7GXOEKBqonIK+oWafM50NQfQovsGjru0S4IyBY9Xtql6ztj2fl+
ShTcGZD3LfYsaj5lMupJc0LAud1lqqijvmgOh2iIfDdFBGjLLV01SKcFguQ02bNvbg+JNgWBIDRl
cwr8s5ql783mvVwiB1K976rBNrrvVS89CVl/8L7UT33w0mo/uL2mwNh4If4kTq6PzjxyIMMWpVuK
GFwdtx/iWx26e3ndnOA4fvKl56b/Aps5MmBl4Ph+uFNL6H+8F6sz7FKA3Lp75wc7713S/vC1bl/4
p0zVj3n1DVRNwP/w6VDv6sv4WRekQ79FQ/bnIN99LeItfAyuPLQDt187hCS1mmRoTuQ8nofctloV
ikXDHhMUAZuPftwijvRLp5ub/Omzkk27utFciJdT/akvntNqJkA9B7XmZHDdadYHbRxmprWNCvqf
kHD5nTQB/+m1wN9dEpCLVdXAQ5e0p8RIi8mueq14y6RZVUmegpZ2CF8MiTwqPbHs1jeCF3lMQs8u
BxTexJBimQlaC4ojFVHkj2VBf6Ktt6r5HJXekO3atJLOUdyCXiq9KKPBQTDTf6fIpy+08Nvo37LU
eh8+zao4DfjZ34O4EsluylU0uGrWmNM+U2KFIuOUbvG2zDfQ3chJCPHY0+wOOuh2hVQ1hKFCIy1X
w6lWeKGrdb8z6TvygAChX82/bUHmqeGpp2cAplvCiyVNjC4NsEkGuXDyQ++UJh4bo3o2tOklFk5q
3ODte9KXv7wrMEmZSMJDMxToRBePTTD5SkUlTTjp0TM1tqe+OQ0ENaH66W/tkG8Aq4BeB3cSceHt
TLaDBT/qiEcvTIjxmtWxKp/htN91xbjhOiy90flNuba0qHylRZ9VdaL7ZyTKHVmYRFvom59CY27U
UeZb9GZvLOwsTm9Sl51PJQI7avuKm+YWmf+i+SkYsejfpPrb9DTDml2wmVYH3wiui9sJ7JRcaYOW
CQwS77l/r5Q7rz3F6XecFl7EjV1xt+8XxhbBkSDlhkqtirFl4bMJzzM8sHaRakDgaJGoJxsSr8f7
Y2U2r4e3TEvpfjvBRYJFNf0QxqTFTc+dQJMClQr8349t3T1Xt6NbIqQ6vRXUuLD8s0glOewdtXvN
cJ5HfSPVtrITb8a02CFDWBudmmBnyr9Ri4VjUt5Lxf7xYO46RhcbY3mC8Q8HNYux0gtfQt380nnp
58yTX+SPyVupuoIfvpczABPa1CJWsgHqXvqqS+OL0G/KC0upJI9daXyy+l9j+pfu95/fP/elgULB
G/vDWHTlfuu55/XpJPjnxAJoO0ha+KHV5d7xparYd2WRn8t22Eodrq0bEFBqyHQhQdu1uKu6VJjG
PmyCc5+IvR3RePmcGmPGMyNumVpmyubxEZvPDgvhOSWO21ONPlyIo1sH50YtI2EHkhgPLa9T2uEI
EN4ldepX0CuV+XAop7LdeaLfbVHorByHOQJArQuUhApQ8vYb0oSrxR/D+Oz3ffhVCS3aSVuv30lD
IzhjUdUb1a+7/BmDRhUKMVB0JoDMLUv0uZFY02A18Xno0PGQPaiPyGIhuOJX/S6eYpSgPafVw7MM
CcrGaZnXbnFrQ3EFMRGpBOTelmwAZT2q2qRJ8Rl+v+RzZOXiYVRK5CwsJXaGpJBA9krCrrSEr43U
925Z5v7GA7VyueKakuoiQQqL97Ig0xhFJAuDEp9zqyvT/TBN2oe6q+i6MK0gL8neqmLiKFmZha4X
xsFWu/eafd4u+LP5DGA4i/VuDC8T9GyKzuKoIEIRlclBa+vukyj7hRMTc76IgdAc0KiXt3qyV7Ya
rdIU8mYvUmUD3G61chJHKW7bFGJYyb/kMKocrKZCIj43911VqofHq71mjkiOwwUSFQLOxekao1au
jarMzv6UQUFCiJanrYOkrkMz+paU0l16im0N4AZxI9Znxt7M8351V2WdaFZ9MOVnuTFdw2/tPtGf
vDA8xvIJWWQHlgbUq+1W0p1UEi4qBcY6VV5aZN0fD3tlgSGp1vgD1TB+/2KW4zpoAlUvi3NJ0qQw
QKAG+cGKzeeiGlonitr3shDuHtu8q/Uw+j+YY7D6M8XpMjEWzdFuLbflucrNY+f/I5RvZfrF8C4W
ClyUibWoOYbjB1/eYqFdua1pEzVIpsqs9J1jZI45GEUpK8+Smv1uDH8XaT0wpGhLRnvNDuXzOR0O
8QVdFrfL28de3HmmVZzjmBtSTVLd1j97iaZvrN78exY3FBH0jODmiCjguG7tRFQZEa/Ky/NYh7u0
AnZIrknrw72afFS0d4+XbeX9NonaAcYh/0WVeD5BV3vWD1tPAHxHegetyDdJyLKDDyPVhiO0NiRS
WsjjzkUL3P9bKznNn55hhdW5UBxu56M5Socy8k9d/akXt/qxVs4hO3DWoOM5nZ/xhTU2qmD1CJWe
kf9D1kQAQ/k8tgRPzUU7pDu9+O5NrxlaUqnxPbK2tuP9WAmjQMxSv5iPwrKrWBT7fNSVqDgnHYA7
/7uo+OTVnngMXCtU7L9dvltj8569Wr42zoUxLuLinDVwrFd0vm7RRMyTdbsbFajJyHWrIC2ISxdX
aGzqPczKZnyWxGQ3wLwRAw6Iau81NYoNhMv9Abs1tQhFW4R9Zrrt+FzAzxyi5/M+TrZ6SbZsLPxV
oYqECq6tBNBMBhKyK8IEbtnUdPW8aT4/XpyVnXAzdYvFoUzQp4VoxefUL+0pfyoTdoL5Iiq5M5kb
9FFbthZ7nlyuloUGyyS+5fpeGz43P5DxcpJ0C3izEm7crtL8JVdbTqOwXUQplkDA5JMzgMK3EpJX
oxJ8CILKLYQPafTaJ0jp0iDUS1vey+pIed5o8KPVTVEWK2g1XhuQV2ZD9pmT+dWXqO734hjYie8h
JPDp8Rre++ckZHhW2HcE34CJbkfbGOOkD2KcnJMSDaRTWxzU2G20oxCfvPpNFX8+Nrfyit7YUxdP
tzzViVXFIA8afyfmL2mAmCk6U6MDA6JfQU5XN7ZFQrAYtrQm1+aV3BOtQvOsAom4HWlcjaYyKXQD
V4Pghravnk2TLFf2b7wFo7xDsgH9mdNc/2dqsVmDuDTUKsfUMH1BjnaSPFuWu72XI8V4zOPxoBiu
P/Xw76E3jsZc6O31erBrxNkeT/fq6l59yGJ14V0vfVS9krPqf5Ve1OkrRDGQZrQf03/FbCNS3rI1
//zq3HgJbkNvFsnZ8A8ZUrOkEFVhX5Z2+hN+N63bwmTfVdD+zPLcYE99G9zAkgNlBoh7ktEm50nY
T/sa/Q3hR0rnUjodpem90P5UnrvpFOpof6XuVO3Gdq9vJa1WQj1OKMcHin5OERvrdtSVIMSp0SQp
NL6VItlEhYNvZxF0u44fddKckTDKhhJBm/9OSfkiVSCK9PiVyMf+h+uYhnD8izn2ugOk1NEwNGKZ
J2dNrfdiepTZ3mPykuaXIRk2NtbaM3Nta3FJlmKk+wbv7JlMuV9/SoR3grWRlb938plZqOSpyPIq
Ekfezmys6EXb1txMVty7qO4Rp7qBCQELfC/DNzPaylSs2YMDjfmDvhx2qoUjoDeiOmVdmZy96eTP
2kS/dP3J715G/XtvHR+fy9VHBlpkA05MhcbVZQQTBqGZj6KAsfrzGNkpenuQokTdAMWjZIuCnfm6
I5TaTp7+HbdyWmsjhTtJoeCB1Dj509uZzZUqC4MuTs8CyqNpGpwEf58aKPy0sSOYO9TuHo92zd4c
VVDv5VnTlunIyleUcJAGQGih+KwJL1IlOJ733lddIwPN3sIF8Njg2lUEp8F8DphaeJpvB6gmnVi2
qZqeY7vQI7vx3n6NAf/92a8/+spW/8Da8MyZwJi9Q6CxhC8NRjuBwrZS7iHP9qEB0H3gypmjhYTE
2Yc88DZimru6MmtHogx9SKinABkt8exG4ktSVQvZeZqoLZPJanPlPJaflPalUT52Vv+WmN4JEGOh
KTs62h351acSSI9TMXUAxzR3Cv8Vwuf2y+N5v6P5+fNhpIQ5QWCrgODdTrzlF6gGe0l+NrPoKey0
l6opfyhW8VOjNRKqqp4Np4EFVGvxUAqyUxGxBLYf4F6hr7n3Kt0Rq+mdEB1Ihm5828r7ryIxDEcJ
XzdLxd9+m6JXvaIPQn429F+DN14mObJNiIXzyfWF9xmw8upNn2K37QJ78I6q2ToCaUqhe5q8wZ5I
lD7+oNneIvAA00pChRBqbjtZfE+UVqon9H569kzP0VRAX6qRncI+kt3C//DY1urYr2wtruuqy0Td
m9T5bXaF9kAZyymZ+DpxU2OLT3JrXIvDl/phYpL34mlQgp0CxE3+IIjNPus3oqm1p5ftDxzGxNni
AV44HBHJBTO3uMaqHpryWC2oIucIA8EPEItOG4tukCj7CSCOkW6BeFfeP2yjD0WbFnnlZUoZ9OkY
pV2Ynn1EOvPQeIrH6pO1yTVy18MyH6hZvpREPczJ3C+3m1aKO8GovTo9K2F0quphJ4b9a+t/aI0f
iW+5jW5Puur2Xnj06/4fVf2UbEqwzGd2uU/hoxHnflDgfEs5qLKtlGnysvSciVLotEPQOGMT/4cr
Gzdq5mqksUGnFn870C6s6S5rGGgw6T9FqfxQjw2CQR9HxNHCUTxpvvxNybT943Oxtld5BXkJ6X9S
71jt5KLT1DIpUwA4mWM0dCfAPu8DI6j9cePSXtsxbFRo/GfgHoWI2wHKmcIK9c3cziBKttlaAnyJ
lryTPLTWH49q1dSfpwEdP3IaiwJxTcO6Dk5sNpXtBl/BDazr15BI9j8ZmpcNaTcI6xZjIpIrm9Do
03OoqLAefgp72iLjjWrK2mjo46dDDbQqrFqLiFEB0JPmFt6DAH3ZrjPkn32Vi7be6Fv9Kms7fS5X
kQSl/ZLG2dsl8tK8EAsPt6ESejIYb3k4bEzYimOizUcZ0KqIUIS62OVa15nWUObZuZq6HEHaoSFL
75HaPxTC2HhPgaAQKwreaEWuQH3pwOskpru/3h7kKUlmIwMwl4gWHwEj5VgFTZfRk4KyqLWnidtC
ve6xkbUkJZxSFDURdjc5XItlswozVaO0zM9xXbnQzMKHPUAsP+b1roqeGssZOjhNdp56LOLPVfgs
QEP4+BNW/DJNhmpclWltlMXlOLs8AWegxNmZdhp9b4SBt6ton4fKEZyEqRT7SkdiYlKKrQzp2q0N
ORQQq7lJnxbPxblIwyGXA/4583IU/5Ri06MpO6gOdMP9U9iY8+JK0aEYQ3Tf01J3eouSbyhF6Rv4
H8FJlKzeuOnWJoOCGJoTSDTSBTPfhFfR+YC6TFLAqH0uhdh8qXJL2tX4Jc9yUYrPfmn5u6ovRldT
A/H942VYOb801s4yxWTfWY/551eWxWDs4JbMirOgTXuv6I5Z5IyleHhsZcXDIb0/d6ww4URvi+0m
WsE0NFOen1tvV5b/yN3xS6/93kyXrZmhSxkpC+48kg6LlaW8NvBQVUxjEbOKSYTrNohP/aRc8m7S
XJIAW5DUlTuDZD9exhxecGoXbs6UBkOaxXkBN7/yLGWAHCEmSYxTrkiulhy7gwi//OPJXDu81zaX
bWFZoTSQMlBga/oPpn8Kxe//w9l59ciNLFn4FxGgN68ky3S3WN2SWvaFkEYaeu/56/djL7CrYhFF
aIDBnbkQoKxMpok4ceKc3vzQpeJDlo/szmcVt7tGfplhxWX5ax0Up3IPh924jJcax9I9gCoqt/H1
trEkX6jp6ivJa2ZHGL83xV78uNxzq8AG7W3afakk8vSvr3sR7kOSVwNVxOQsxQcRSnBJ0nbo+89D
+lmaOjtIX9PksOdZtBF0wFvlWQY14hpe9zj1kz76vkL21qVyc8jU9oeC+riTGJFoZ6VZuvc/5tb+
QY1haTwB9CQAuV5IUUiKLpumghinmytbj0R6qlDiey/11Ad666HCuPWh7uMK4zZB3Al7Nu4dgkZC
LEi46H+uu1AKMFYjjgSqRRbM1CZ08AtI0mOtnAchX67iHX7zxrahz5CQBDY7vkjrArziT0mvlDUF
o+6L1LV2vOfysDEh0EZp6aGFWQ5j53o54xTWQA8t6BIran0OJmRTC22cXholTS5WIUNvEeQAndHA
2CmBbFykC1KEg4xJpeqGhDwo49CY9VxekPoBL7Lad303neP5P9TcuGsW1TEiIRobV8kiVN5OGqaE
+uw8OmGg24FyuL8lt+Av6tmQ/Sg5LGXE1WtEq3tWyBa19CAXHvHL/tjPrVMZrunXdtAXH0KjQcwC
+9mhMm2/TY9ttueoubVRZLIrHAvp3aRZ+fo7TroaYOVHVd1PIsosr033+/4k9wZYLWPfmDP9H2l1
afKnUfwyFv7OLb3xFuFdRGQMEx7Md928m4dVFkdTUF2yRQ8yFD0DQVT1UCio0x3/fi40UCztGnw1
ovHrxcrmUjTLoqkuhYEvdtHMohOk0U4BYWs+BAoSwkMque76i+hiIhdNqVYXtaydbpZdES1ovYlt
RFTeIyK1E4tvXMPkszBpVZy4uBZXEQOCWKM59UWNcxwmG8H4aHTqSeG6tMOdiW0dXNaOhGLBXHly
VquXhSLRflJfktisDqpVPQ9JV5zzaGfHbS3g4qixcB2WJoHlwfsj0prR4R2bTq2JtNLjIIQXqTzR
xERNtvywqxW6sb1R9ie0h5eyGH+utrde1mES62mDP0vxebZGvJirnQrA1hCEPBAdkB8BOF5FPkk2
TAMFLBg3TU9nv+HHh75L93D/jX1gEmMwC1AWwoDVRWD5XEapBB1Frs2n3ohtYUbNRM/cPjrdP0Ub
IxE5YtFD480b8n/9fQS9SFOFbpoL6gGuGv1qi88iKlS7ymS36waDZxHbhmADZrMm2MhCVuZqD3VU
n0XzedTM4TvmzKl7fza3cQWjUHuDPAFCxb1wPRsxkuNBCogr8rB/pw55TrO9L7lK0FoPfkyL8Dia
JV5njXAw28k63B/9di0JaQgQoXVyYUBlvR6dPs+y4PkqLs1QotKextp71TdS1y/G8RG3nHBnthuF
64X0BtZIWR54bx21jTKKp6FalhdlCCBRzkIrvWvE2LRTSTDejU0eP88N77JZZ5A79cbXv+p9iUtC
TjfJ8f7kbw86H5cbn1/ERuIzXE8+0rMh1H1SqkiaPiPC9U4Rv2GH0DWVYxh71/JGNstoiHqgVrjI
Wq5Jhm2ThAPS8QsvTC4yt2nK6hs3jDbYap/K78eiAOgV8gq1ilyI1K8owqjyu4FGSvw+kxohM6UX
KhwxZqP86yeQkHIR/0KgdkFJVwsR14EW95lPSNQ0+nkKCv+k+ZF0SJNYcwU/+oisirwThm3tvAXB
43BBJTbXuVE/iXmsxoRHbR0eRUHIFq+eR6OKS6fSmx/3v/RttLnAhRSWCVOIZ9f9XlLWakUuM1hT
TPYC21vIe82TM/n4CifWAWB251ncOtZEtTT+k6BwJa6exYIok9eZ67BJPsri91I6hMajEtjtY6P+
ivW92/f2bWSCfwy3+oJD11gi8i3VZYjbF3wCzqP+DR7Inp/H1olBOWXR/TNhga/RVzUOysrISQv4
49OQBsdmnLyxJ4yWU2jC8X/YlzovMVkIN/AN9NSNQtSVk1hezEQ6RSHc2Nnqfs+K+VOc/glpwr+/
S7YWkWLgAs9TDITBeX0fJEknNH2jlnDY6EZsoN/SFm5Ne7KGWzsfWR+EWrjwWctVfBEGfmUZ3UTI
jNFQ3oilO2nBt3FWPwqq/vn+lDbYHXTk0eUJhxrePr0D13OSGsMPhURmMPBDPBrO4VAcR9mh3SlS
sLwmNSmP8vTZsD6KiYpxBnHO8Cwa3hT9h9uWY04f4+I3dIOX5u1YKGllVpdqOsj6pYmemvrVCM6a
uDPQRkWLOQOVApbRq4aM8PWco3ZOSp686jLj0CWBGiLY9ZDWw4Poa3ZqSRSzxk9xmX6ay720doOz
BBSMKQiZ0MIqXaMhdYb0UBrP1aWHrERADDe/rry2/pYZql3EXip90OQfIu2Rrf+UFGj4ZcILxg9/
HStzYhZW96LktFS3r5cApeY5DX2hunSycWnFyI7kJwyuXu/vrmUhr6Gf61FWB2YqqlmO6Dy5xGn6
qOsOSm02WfWhzXc+6cbJfEsweaopFvJ6Xk9nCIpI06Kqvph9dxDNlP5u+aFVxl/357M5jKEj1Lf0
KENkvR5G6IJq9GfmkwqKRbecDI21SttTCDS+c9dsvA9LUPl/Q63ifkHE2AsZvvoS9oNtJp4WB04Y
Cx+jFnHAyortpEIfw9+rnGx+MXhWINdIpFHwvZ6h5hdEWFW45DaxDQX5UBDoqLF1SIqdHbg1EqUs
HDhI1jj0y1r/kUV1VdNMU1zXl4CKcpTqrpI80iV4rNrf9z/a1nHHFp1QEuY4VIB1ZctqcBYcg6G+
SIXUvU+KqT5K5TT/zDW5PdVlEdulpD71kTEfZ1F+bKNiT3l341lcelWwXFjczIk0rucaozxX0wRU
XxD7cfUM27jxNRCOkaAeq+54f7pb60oZAJ8RRqI/ZvV6CEVp+H4y15c8+RSkCHh/hzLmS5/uj7IR
MNF7BdFDpk0fucpVPKFbjaC3CW8U+jfZc8jv+JYJxaMY8/8qMzIPaYsLM1ZOf98LSWUFVJcKJX0a
tDdcL2XQN8KoDzQapN2htL5p4Xuz2cFSt47en0Osdmbdp10eamJ1SVLA2hw5EJEiUj59UK32IIov
qXiQq9P99dzaIQtoQWxtgD2u0/yuASjkz6oLG7DXerfHHdiy575z1DrYaZHdPBCIexLDEH5SUF5t
R7EPIqk39fpSl/IPIRKlY2+YgVOrWuVC1JeO2HUvbqFB7jYBPJkuHaydgHtrvhiwUQIm1aNetvoJ
VtYHiEiAobTNYxlZ7wgoPwZRdJIC6bnVdwCO5YOtnyE6e0CGkGdn66yORAzGW/dR1OI0lh64SlEA
SX1p58LeOnd/DrK6OYMmh28nh+2lxYpxiE+z9SIMdjn/h2sTG0oqNoDi1LhXwwh0DoV+VxKvWaPo
yVLmZJPx2MSW6oaFErv3t+XWpCwId/oijY7t5fIZ/7ik/TaHN42n3IVtUNGPjhhuK9WDm2rV2dfb
dme4jQ9FsWYpJ7xVzNf4pxgblOBSv7nUbcve083KAcFOIN6Ee4YHW+k2tUWLHjs2BTaA68BX8RMr
rLv2YoRlCX/63xzTVDsKVMWdRpzqWwj7R3MW1HPaicqxkbP8ecDb9RhmoQl9rux3vuzG5IFkUTWA
McBSr4UGq8icGmOMGx4JiCuBaSt95+rKzkWzdfiBsukuXDJd4t9V4mnJY9WFddhd9JNVPfrmIaqe
WqOhHvBQFMVRNiJO/sP9bbQxNeARkRQDwxki79Vpz/1s5A5o+rdgptM+lJJix53o3B9lY7NejbLa
rE0aVEo91/1lmO1y+ty1biG9DFTf7g+zNRlio4UuRsbEEl6fCXmM/bTNo+GiF7+G8DGUHKX95/4Q
GzMB/aLasGwFYvTVhUUjfCECkQ6XbPbi6FMJVdJP5IOFyuL9gdTlulhdjaB6VPRBGJdUYBU4N5M4
IrjaDJdFg+UxEpVfU1i+q6svYHyIRilDRlcOZHoQt9QtsnMnxY6ujmcl/ljGL6r1rQ+cTkZL/yeX
qja8z7CWLN0iR18M3qPvZMnXWr2UsSuKhwjjpPak95/0SHcCi4z2q/Kiat4QpgdTnJ/a6fX+7LaW
EfYPqDkGKshqryYXZbRNz740XIwodnPLRTXebrRPkR7t3FtbqOUCVXEtc6XwTq/CoWlKy1Q3uoHE
IAWpHLAseuor5UMQFS9t+S/CBt6oGMfCVPAATXaO9LLhbr4hORwSXCBlyHpeb8hxFscxSZThMp2C
+GHQtRNoVawPdr3bJ3gb9mFxwhHW6GqnpLMOU6I+HUcxpndV7ynb8w60T7Ebhf9U0r+l8O/9r6fe
TIvGY5Sal69H7W3dJ6tg4ziDfpM8aqM9cjePe02rtycZty3oHiYQEnDVen/Uc6UHTbagfnh2umAj
9qDiyiSpf+sdxPajgQaXBlStqPaun9G4mXWCupgSYqq3thhi5tuZJzFCIyrBljUVL8Nzn6Q7cd7G
AoIxYJwMa5erao2g+qORNvNELieplYeq0nfJynfuj42NT3V5cX1SllW80QAYxcbUk4hQskN+wE1n
CUd7I3vW2zB1rQoxPSw5sOuuwerl0MTdfc4cn1brnQO4NdU3qh394jxt1uqkd2VamoVI/o/V4iER
8oPq/7y/G5e/4fqQUbmiRQawkb0PKen6kAFQ+33YGNWlLEs7ixQ87JMerdza90pVat3AVP/1ZShm
YrXzrN0eb0J0SgPLxOAjrBX5hV7TQI2MGgfs9KyBBuihFyxcmiR4p6gf70/z9sqECkSvP/prFHzo
B7qepqzClaSTrcf0e1YeSgXZaNkMYzds2+nBUApx58NtTI7lhHEF5YqQRFtFYegqF1LWF4xXtGco
LF9KH7EIARsCW536RzVRj/cneHuDMcE/BlztlDqZsqCUq/6SW8ZZpoUjrFwDssfMDk18+URzyen+
iKslJU6AkkOiSqKM+85N9iGpgTKMuO96VSyhyaaP+YM2pKajSvH8lLbaXsludau9jQeuCF1eInKA
5n39CXH4MTVfLErPoOFHpXwUgdtWxvf7s1pzS96GQcmMVi70fQGpl2n/kRoYamOmFGgYJi5YQk7O
IyqBSNDGZenMxqD8005p8qEfEAOTpsl48iV1dOV8GB6nyM92UrzVPlp+DXQJSF44ExAwrfFMq6Qu
FMly4wnq1BylOfqUG/GrrtG0bwWZ+iD4SMLcX4GNdea5pS5K5YF1XiMRedYEuBwpjaewg+lFFEJk
AsMBBZg53NlC64aft+nxAgJtomrMO7JabLXIFBQrZWwdQikxjoj/+1ABO/rZrCQSCN4jnVYBranr
L2GR9OZBkJDktgtFCP7xcbL62jW98D7pptq0s26uEc7DqU9BBDYt6kONZsxoo5MnhjYNh+UOnrKu
Mbz9eow2lMVci/f2JpwdeDeMymy8WkrLwU6CuDoHxpy5RWHgGdT0gwDaHeTHptOLUyKM4g8YWK1s
h10lHIUqRjJJFLrHOMJtT/WR7uxLv975nOvE6O1XLqj8oqYDErP+nkkyh1OYG41n0IZOn3Zcv2+E
AHrMmM5OYKbVUWi61NH00KJogL9zgBXSzod+OzV/PDP8iCX5Bad4a6qjXfz6VBWTXxoBIJc3+wnG
Spnsa4Erj/PSL+gbI2KXRdR85nz73TGE+9Qda6hqrZ1PY/Bz6H0Fis3QVkRmUl89m9mkObWmxY9o
COQBIL85leSWI5KIZhjq+c9oGvvWydHmJcXoA+VVQ9hJsEXFn+dDOnZ+g87MKL7+7dFZ/OnRblJw
jlvYktezrKN50pNhar1ClopDXjcSXYpkHL1m7aK/S+i9XlHeFeJjbmAg+9WKdpVhxFQqGQtFVtcP
Ullx2ibGNsjyTbcIfP/TaBS+qwrhdK6VjoMgz9+wtot3Ntgy0PqHcFugN7CIqSJfcj3poKijUtDY
X4UxWgeEWF59PU3OuK4C4cSYpMXN3z2ub5sJIJjWt8VpDpu56xGNRtXqRJ1bT59LVEENwq52VhE4
7vTgwD4bTpCB2of733YVKP3voDC9SA70RY98FShFfYA3Vyy1Hv5Z9XsYJREqHHnhGlU3HYgGm1Mn
heopnKbQ8Wc9/y/DE25zjpd2tXUFWkTxI+s6Prde6rWjatnwDd1pCR1v9VeSNdmDrgqNk/S17IC5
7lX11+W9ZfZUGYjVeBEXcuwqEdREqpimL/SeLjbRx1RvSrtWRXQOzVE/RShxHZQxmg5jV3ROQPR+
bNpKcAhzPigQLJy2kiuy5yH4YvTtXklpFfq8/TaSfHh4kJbkG0dtsRvpFJGG0gsCQAuzhVTeqxiS
N7NkVwBy783e8F/K1FJ2Itjbl5I3EqCXLjs6Ym4UjyixlD31rNrrcQIa7TpoaAOzBL0TT9ibqsbO
FrgNuGhPQJAMgAuwmk9xve1nowuHGFq7V1DXfp+qtKCoejM5plZCNk9KLfpyf8svf+HqZMP65mZ8
UxpHiO56wCiIw3iOrNoT5Hg+CsvGA9PeKyJtTmvBnYBpwGPXvZAUY4bG6oPG60Zfz3CG7pU6cUC8
SuEl8tOZSE/wlWHeySI3hqVOjHTtopOC2MNqNfVohgW1TE6evksadB/or5nQowfZ7qRYG/uTMEpb
dieEK6DQ62U0SsmqySYbr8JRpk01x9Dbg47jXQcvpjSKU5PvNQdvRLEEJSAMFFfomQE8uR6zHOo8
6buu97iZrC+Bln4Z9bQ4lGmmuaGGu4w1KqnTE7baCR4oDlAa9cJI1fCs6v09ya6NjYQ0PO2LpNLc
1+tmrjEuSr9BvtSj0U/9EI7BfEz7Zg9l37ihQRXRdMPXEI7Yuge0pHBQRZHce4maPXeWf0wM0Z0E
xEPmh6JGAcdQXgc13InQN/YRqBE9jHDcWO31xTxKmKYbQ917ddD1dlgMWNxl38UmPFfq+f553AiX
YbwvMjuYVfDWrrWzsoIsvPG13hOlNvqo+EKnnzMh7i0nbv34WY+7/EPim6Vlhwr3tCuWDcy5tq6y
X0qgJsdBLAw74Rl7DspofKFY+K1KGulMjNs81IkgvfQKfm73f/XWAmHoBRqLT8FC0L7eigG0n24s
g8FrIekPmtVDleh/KGNVOmWdnu4PtnHWAD8XrXBi8gXOux6s1Aclq/PlnRrr3pnq2bDTNP3VBvL3
sG/dpoT8prZ7cd/WqItnMD3AfBUy/utR407vjK6MBq/WtY9N9m6u/unTU+ITh7SHxQ33/iQ3Njp3
1gK5vTUgrZNCc4hLYWyLwWt6/TwGBpJ0n3P0/MrkYCn5Kf/lD9NOcWBdVloeWWocb+8dxVVgv+sp
mhMNCImYDp4xm0hhZJP50Kc6EvCILJ5aVexPiBgW5yCaEjfTzK/Eme1BAuu0Mys8aZO51yG6sa2W
R5Brbvnnhj8sBYYfxFkzeLhgxE/o6rWnCaz6JHMxPAjpvNfDsDUeQoBwHTh/vInLHvgDF5i7URI6
nnlPUme3gCdsc/J+BErxlVi0/fszA2mNaAZIDhRCXG2orLVaHcek0cNU/FsFhGPN/5ba9CnQqx06
6psuzeqRB3ujj4z6FRn/Wi8s5hGKRSvqvEmXp1fk3z51TfxNrPrSFeN5fgrk1HLDWjFeYeoXTjo0
9TP+JsnBEKMIr8lIizN7KvPfmCFPFaxtq/zYMLGjD4Jrh7Ev23GRjCfEFOTjAOqwc+LfCprXE+CN
gxKycKvJQtbxQ1MIhlk3yeDFqhHTiyx06QOpg/kxCJRj0vfxOcja+n0amcE5NBD2lGTYvYOek+lG
mXEsQ2VEnU1X3JZCyqmuYuvYWVp7Lvp8wkpGajHM0X1bTM0PYRYLbmh15DkIMjsZt5CblOlj1PeQ
Cvt2r0N+4+tgWEr1xST6gkexpmaOdLRYddYOXpVgbwPfJvoY903wGlGuOwxDX2d22Cif6HScnHZW
hmNuTONBnurY7bthPnST39lj07ePSK/6jyYXlFNTGztZWqCf8knz7VyM8OZRsAOPu0Ld2ci3Lz+/
fxF8XdrvubOWEPqPU1OLctL5mjZ4/lz6dNMJJaItuI7dvxBvzyajEEDy6HMtop58PYpJi6uY5NwF
aiu0bp5I87tALoZjaoi9a4ydvDOr2/seOB7iyoIREs6sOyQkvVGaeQ5HT8962UlMY3iHns1sq6HS
H4ykCN22NQvksbU9lbStkRGfAUVBZBXa1SquS3q0Nf2SW6gZS/8UycGneEZhcOg1lENFeXrXtsqp
bMY9PPv2yaHgoiz9imA3GF2svqOedTpOvfXs9e2JCMxFMGR8r+nNoyScptJp9kSRFtBgdagZD+WC
NyBSM5c//2PfGBSVpjyOZm8oh5McRbYi4V4UvK8k1ZlzfWf/bM6OCohEixWTuylzdsuCa93s0Wze
ubVVwc+wBIWTrlm2NBkXAV6hO1UL6qTr885u2ti9AOkkQDSFIgWzZra1pZIW+YTWXC213xspc6P0
+6D/DjFhuX9MNhaVgSzEgtA8hq2wesPpqjGkQWxmj46HsH4W44vWfRKTyUHL5/5IG/nHwkxkMizM
wveUr79fOPqCLqbW5AU1aYUCf/UQhW6cOA34gOq0X9o2tWv51OuauzP0cgRWW2ex71x6mEjw6LO4
Htr3i76Vg3n2KIL2DghaOzg8D+aRD6k9WWNY2YIWgZtpYeZOBqomYdVHO1nB1lLTpgU5kyUg6l3F
oUHThWal8iO6aHbV1J7BQKRHLQ0dbuSdxd64E0gqAVVAAsln1/poszTK41ioogdK8Q643ByIgjT+
raCY1X6Vy3on/rzFPUAhuAkWFi8h6JpiBFI9Fkk14YyspQ8CMfYrTo6RXebCHmXxdhkZCSF/3N3g
O7Cc199SL8OyaQZf8hp0GeX3ZvWr1x/Rw7BpXN1Zxa1JcbWBsBEDUfhYxXdyrdSGlUayh0NS+5TX
JrwPU1COXdkK3+5v0dtHEU3//304AOVvrBXbSqqNQJsUL+7z8kBtpHPG2dyb0O21AtsKJBrexnIO
14z80cjzTBxE2et69aOMwrlYW3aEnWyd7unIL5/h+sgxFKdc4V6RSYNX7y9xuK5PkSF7qBG9KKIr
ie+Qsj8Gk3iiS/pUg3HQHbsD4Nx+sIW4RyIEBAe31FzllYi2DInV9gr6xD56gED/AiLgPSJyOztj
I/dhpEVKkruZwHFNRMnrOUjjjOmVeit5Wt9+71tajLpcL49ZEbxIKn5wlYDySm/gT5FI1WyD4ob2
PFfPVdT+pdAQuRiQP2QVKoLEAeBm16cCYKwfFF9UvDLJ7Tr7rfif72/QDbj3raiwRJws8Y1YvakF
tTk3koKvkxjHttQpDZIEPuqz6sT9JTZy/TmqoiF3icrJAhStTuHTQlVrnSYSuvEwdO0oOKGsFaGT
iiGiLVbXZjsHaaO2hS4k0f/iDkLfx5psb1VjWMajrnhG2ah2mqTGqUvq/qkIrMqd6AZwtJldryg+
VmGV+bMTumlnG24cMxSC2IIUY5YCyOqKGrTE6Ia6U73Y/KF0ixbOObeyY+bLO7fuxiFDzAQ3NA41
zcZr8GfyMSGJu0ZFZHmCCNLjvZYagm7XZVqcNLGMD2U1pkchbcNTPyq7UrW3txaxNSAmIhJ4v9M7
e73rAqGMa6kfVY+elCe1wNhejF+mtjmPYvQUJDQ8Kw9q9COSIlB35Gs1CTe/lx5Xnfubc+PcQ9Ii
UiLCMFiNdWjoa2NHnq56XNe0GUiZjXT+E42nr/fH2fqwi9vLEmprECNXIYyFnlwdy6XmWajHWs18
mlB4H/oAy7adkTZn9MdIq+tTjmqzCMxC85K6hnr2Jcqix0b8cX86t08p2RfNRNQrqFgQbF5/vros
KblipO5pKsigNoyDg5HZJ1Qy6EHuaGKaJOx874+5NTEkHyD/YpV8SylVc7/hHTE1bxwAQ4fJgChh
puqxbKs994mNr0WlgrocaSANcOsCVRoqesP/qF5Qli+6BfssFN9p9a8KYdr7k7oNtzCXpsUOigh1
OJKw64Wcyii0Cjz3PKwtHgXjsVQiNxSRZJZ+KvXvXD7eH24DAmA8IBq01KgqMvT1eBDU+rJrJ83L
tFnETJfIQWbLS9NJ6uaxdsYqtJ4ClCy/mlmOCnBLCe9kCDkNxZNaFc15kCbtUklWJNq93iezk2rK
YptBxxcSOlob/lLlLISNbqRDYQvBLL6bDKPUbSU2op/3Z7ORGDAbomKmRFwMVLuajS/puIfKmoev
hVxFtuFPdiokp5JOUFN0YgmFfPG5gyo+DaPNzHe+3prZtzye3NWga4zOf6yhNVUh+lpgEM8I8CIv
/A9DSqNU80UJ40v7xRAfs26w2/aYhvIe423ruQI/5DsSM3ODr0vlY5VAT0PWxZPHH9GsObDsvifN
C6qWFNZovVUgIctjSQ/u6f6yb7wdJDrApTC7iafX3KksWRj4WqV7fg8xxR+D/hBmrXDOewu1c1ks
DmZtSoktlCPiw9SGDvfH37gIsPKGJoa2Gq32axioQgKU+KonFkUO1A3GInU16LZOFSl7Lthvc1kF
o7wNaLnR+E5L1ZoY4Yezpkwh0Vo8xwfkH93Y+lZF/nMCwdFXnClsaPrDfCjoj3r9GqiLRu95ys+l
dimD3+l0ssLIltDsbYAc0pB+BelotHTOKw/3F2VrO5C3UbdeSMcovKxeMt8Aa1H0VPFU6ZtfRW7V
WL+o27mm/G6BAbqyP9ajcm6SPTW/DebSUo976ylFT5uluj6F/lwIZkzgREQbnGUlOPm4BavaV7Mc
HezWdfOdiF22mmgnQ2ldvzuHUXv28/FYa+E5DfUP91fi9m3i57DLAQso2tyihEYyayEqix52kYWD
x3D0mMS1eiCtJIuAvQpsYP71o7togkImXCx3uF1X6cOkxGbp+xFCeM2M8W7jl24sy5md9VN8vj+9
29O3KNAQRYsIIJFcrt73Wix1vW5VvJBryylT5X0dNc6QFZd5VI5m0JGR6bz77cv9YW+fRIZVILYv
cSlnbzmUf2BoZaiFMLJ03RPy16l+Ccd/0gDccO893JzdH8OsbnRZyNNJDEzdU+LiCF79W4J3oeTd
czyoF58YEQ0wdxB2uoo2tgyTQ0CZSA8q/Rpg6cOurgwdHcOqXuCOUA+ewrGsHtI0z1xTKNuDWSIX
d39Fb6+xZUX/f9DViraICxthgjJbTyebSykCyLcvvgaV3x7uj7RxNzAU7QFkm4BZN5Bk3vqTNiTs
mdz6EaF2b1hnzrMjp+I5l5+S+rEPz2G59y03J0iEiKganP4blRq9VCGU9Lh2k1PYKRbL0mfd31O3
2Btkde3Jad3kQrdsmFFya0O3/Vh7V6p/HXuygNClKKHhFmyuoaPAinUUkyzuFCsIDg1wldNl+S/g
pn4nQlsuy+sHh5F43oho+GLkSNfnLOjLsZKF0PBiDd6bLsWVU1JL/w+jIP61FIPIdhFzuR7FrMQ6
WfQ7vCHHeN0caEcCHoh3dvhtcIvwIfVUQs2FZaasdniiz/BA/db0cjFDaTerRCe1UhNvFKt5ROBi
toei+pmGxp6A99bAMPoociG/CGa13DJ/XFboyE+TII6m5w8zzi96ph/pFsvwCYzmwxgb6Vlq5eak
JXmxc9TejF5W34/mH9qceBJ5i9dSIYoyQBAWBtPTytdZ/Iw54DGLhvOcIRoWfR8hTCbSWdWEQ689
9guQQP2KLmM7Vifbaooz/R+PJrowkRg9Gs3COdstAy6P0fonssWWGAEwD+mm69UJsjQujUjQPb1N
49/IQpSvnSD6RAp+9awKauGYlZK45O3qqdRn0Ddk3VGLCx00tQTXDJXuWEmD9kyZSnTqWDU/xdZA
t5quV24nCT/HbE4+RKIw7OzajccByj4Cb0TbxN1rL8+yK1UznbjGjFly4klzxdwt+i+h+DAX/7TV
i6R9u39xbhxGHlpedpiKcOfXNM0pmqxy8nN0XDShO0ip8d1v4TzdH2Sj5kzyx1FfLCQ5J2sBSqPq
C+QMfd1Lp8orrENmPIEct1mY2clsB1Z4nKefuv87j0M7C58D+kD89inQLwqlFykfjpE5PDXE37Wd
DIfafO3McyW/Kxra+Q5JSL2r1+udcODNtmS1iVgUivwww2jaWkviCipYus+t6ImzVLC38eD+KOm1
9Rq1eps5Y6KIJ7kz+gy7HJUDrsqhFUDdzKd/OzWiMa6i1jMfEQmKqDqHVfHNr60osA3ZFxGGNdIc
EuqA9ktoJHLryhkyLKGWtf+MszZjSTMkkeJKyaz+E1NfD11ZiXLRacIUS54+8nv6qYq2Sw+ChnSf
W4Zxl0EDjBcjhnyyvmtVY5i2JmSVt9hMJvAtfZq35VRDMqEt5TmlXjc1j4RC/geMpKSvapj45LyN
TMJcaInUcZf5gmF3qZTEDrp91ik1B/VLMCv1YFujVn9qw0yM7bpv8i8pgv6tHTRFQJSsWR39j0GZ
uFDrqLf7shA4ghXxODbZ1HTuNCAL9aj3BglNXYMKHrSu0KMTKjF6+dC0Tfdd7AVJPgjocKgnXZuq
7wXg6zc96LMck1vNDxyjy+fhjDGdodjpLGvlAcG//KPYUZvYyYPX8RNEdeTw6RTniVx6olZRG9bb
Vjs3AtBMJJanQkJ1TyrH2LWK3n+KBrk9+KG4x5XbHhQiIOm/JmnGKhAWaykSiz7SvSk5d5/NQnXn
4iA1xzb624RzmR4ilryWxL/0PaymV4shHURKSexrKbYf6p+tqnsgs9+JQpe/5s8jRYmRu4b4ml7B
pX909ShnUamWYiaS0AucAM2VfcSAhpOi7FHeb2CLZSTOLPczOQudj/L1C5DmpT/3fat5U/xrbJpn
Ja5OQ/8uyjO77bXn0VROYv6+TawfybCnfra+xBl70bakEZe9wkxXY2uVNQuzTyjlT4smUHykVmbn
ufZoxLUt0dIm4Sfb7UQi6yhxGZSdyZTRi+M/VnsltfQmgZike10V22EbuzX89gD9/Z2rfP20Mg6e
uFDb0NEhD1xXqrsu9CW5lkxPKnLzlDYmTaswWR1aZKSj3LWyG6R64CAv0DzEoTl/bfSmPJq99TUx
5O5pygbJm3zCgrRGqHHSWsUTdFyjhDaJH9Qe4WFfy/WjL4V7mpJrHyc6wtDCod6GkiNt4OyL6z0R
zfg2qU3se1Ea2EqCh3MoZJ/6QPwf0s5juXEsWcNPhAh4swVAJ0NKJZXdIMrCe4+nvx80ixFBBhGa
29ExXZupJI7Nk/mbreg9eOauVO+tynDEWQXBEx76sdpkxQjgp3WK1NWEF6P3N5Uv2RVN8Mhc+30X
tT6KaxRhUBzjp4GfuDDSrmJfpFrpPUrS34BJjMqtVD/HG7X03UycsAyg1KBwkEv1Q16tzewyE5ij
AzzCI2F+fGtLOLDc4IWg1In3mEK/sfNQEO3A01fSjavfiK4bldl5f9CmPp8DQQqMAhlJLtW+/KcY
tHMjee/9FTxHER5Dr37V/H6r+dIWoUks/daQp5e7REGZXcFAheoC0rCLfD3IZUrr5G2PpprZvphu
RUitNfj527tkLcziOFV0L/DNbhQeZcQOGm0nFH+k0FgJcvHmZcbecNRoUvN0I8M6H8s6QVQ79izh
sTLjndx3NgKLek9zV/tedci0JggvmEXjJGOyAte4QFbPoWeTCV49QJThf56HTqNGAAwf+UdPQjrL
cAXV2BNd0588CcMidMUnRfuVKN2L0DZPmMP97tG0bFTykeFOznTKg09h4pjjp9sDf5Fpvv0wcCyU
RxkcOnDnPyygABnrZeofu3qDFALC5o6ih8cy3ybawYB3C2XBzz6lWIGi2twgoCbnn2Z/BbxiXCnd
SyAE2+hzlG8s61NbbeUo2xTDPoo6qnyVExZ3Zq2uWO5c3hfkxryouLEYyws1BfA3keLJBb9Z2I5g
S4lEY6ENUV2LDMcUGbrChNQBafP2aF1ex3PgWfWDK5/m4HKwgkjVYJP6RyuUj73R2yPEdvyiNnEa
HD4a6q2LhtAT5umcb/Pp8+69mkiGLyW4IB5LzzTdxoi2tSpNGz/7Aeh8ezvWm/zEeZoxBwO2RRIA
1mEJ+AZiowgCj0C8Z6OpsfXYrxLbqyH+OLIcSYMdt7RZFST0BlsQyEPUwEqeDAFfajuYrPE+L5HO
ECdT3iod6HFb6qT+j1Ul/pc0zeuVzXQ5C4hCYOdEtoAyFdWExdBQVZBSdUowOaFHTbNn72feHY2f
mba2sj8ul9p5rEUV15CTooQPgonrmMzkX69383F0LVjc2ywwv0WCOm0DMQ4PvhjV+9vzcvVDLfI+
oJjU6pc5dOmx+qkqJEchehD9rZ4/JFXoWu1aS+NK8gcYci5kSeDdZ8rS+YhSQK1SK43SI+8mp/UR
1Kw+F+o/igKbibZf0tl9sCszwdVyYyXDvbxFNQTH35gG83t36YKkmEPiWQ02g/yy5iUpVek+1WLl
+fZILqs/iLtYZM/co0juoYq82LglKgWmMeDFp3VeeDfQrnGAPxagSwY55ONE5XNKjQ+P3qryVnbX
tdizcCnHBU4OtKfOBzdBkygbBKzjPKR+eoxc1DJ2AgGJD0SCYll5LpTi28c/F7AnJSfWzmwFch6y
lFpZsFoF+z98KsOJNavsjOgb47yN6wYW55fb8S7fXQAYaL/BfeC4Qgf6PJ4pj3mmDBoefB2cYUoS
feALbpEPffZUDXkk76zYnKo90JPY/HM79rUFNGsHYcrH6qW6dx67GfOkrOsJe9MUCtY0NrTSFDVz
Px5lRiTCzuBAAG1+HkXGpQaAiohla5OlHMWidLIKadzcjnIl2wPIAMoSmhfS6Vxt52H8tBfTuPHS
I80s29ACp+lhnXR7Efh1EAxbQfM3mCoGqfkieO1jYq4lYldyfmgTID3JqWcl0+VqFQ0/ZSuNeOaB
cLdFPWq2pZEeRSP9KWutt0WvJrDj3OA4GhrPydTpp1E2+6gSx62Hyvkua5JXdJVSJ+ZdZ8+ANcdv
5HZjKKm6DaX/5aIEKkF5nDc/aNwl/auccAuOUSc5NpawRVPnNJCQ1NVT5a35pl/byAAyZrojchk0
ms8nJ6q9xMTsOT2qeRttNbnEGwYaoIuR2/Dkd710KowBRZs4WVni17YXr2I2GJIoMpas54GNVrEy
PWWJi8lfy4ptUBopiUF/l/lr3oxvRmuLVMCyAFry9ONdfMED11HqA1csMP+4Ij3HHcIcsi+Jew0H
4YcAHrLbNdB0xFSoNlYqcISi+umCDIp2kV7lW0VJrQdeDZEDNFRxjD7s3MSvhOfU9yERS7W5H63G
cOs60O59rYx3tPNOflkIGzXKil0fKf6dqPS6LTdl91c18WkXmjxxsDUrkYVUqsMo1zyac8PcUg7z
oITFzf72Prw60+AZYNUiKEGmcT7gXQLykFocFljC9JeHxGsgerYkxVsWuKPWvjOKoC9vx7x22dOj
RmIQ62QIkYtzLBVMT66GKjvCgL6vJDTfhAc1yB6N5vvtQJerieOFw5J3K6Q7FvL5x8VNEwqYPmAq
SkaD820qJW7Dzo4n45R20+vtaJcJFDcu0pRwHyjtoGZyHs2beJ9aepEdFf13Z+xn5kNa2VX/T/WT
e1DFnzCFvR3xAtAEDIVuC1St2TaNtGnxgf7QhL0oIaavBfjaAC4dm9yOhdD60yDyMtk5tEEefYpV
5Q71C9DePR47JwWb569inGufZURXRtvoiqm1jVxXWrsQY+UwNZn8PW+94sUKtPKnD6qgc6NECRs7
zfTgHyR2ZD9uf8y1yQLADTbiDbuwvHc6PytBL/XZUWjgpRSiTREZNNH4Gpu9o7XRWrxr08VrkAYZ
w8c/i6NmCPw65gmX01jXDyN800c/G7cJFn6BJ+4tJYa6tmbnd7nbYI2A3kNeyoQ7suSnjJ2Oc+ro
Z0cdGaTC2mb6j9LM72iD10GwsXiU3x7TK+kuAWcmLQyDGWK3SHfNVA4NcLQY0IpCQwEfzvO3FBj1
nd8X3mdYCWbnpEpsvgRggnWSp4SS59DlSF4F2gAy9fbvufr9CBSwOeDMAAI/3yLTlFg8uMrsKLdx
7KgRrbUg67DJ6uKMvpuVP/sqikU4Dlorkedz7PywZyBmVwaOHQpZy8gtrQVRjNmc5qC6nS44cbxT
AvHDz3WGmQyc7g1Dx51y/n2eNOD75I3ZsZf2MMTtJPrU0R/p88kxxB70fryhPLICm57PleWnkW/D
uABQPy/l86CyFXeJOE6cOz3aC+qJV7Z7e9quDR7yazOnC7YuNdLzCGXmW55vzWa5EN9zkrL4MVnt
l1/b/8qMqaUrT3N2+dYNDE9SSKayo4/NZAwSvhQ+Dd6LBw7Tnz7d/qDLG2hmfaPDMkPdeVsvks/G
H0plHBSGTEk2U6eSebaOkk0buavXVNDmOV9OD9gglIV41837cDF44Vg1QTnb7wr5vee/iMVnUbVV
H0MF0pqfo/mjttaUqq4tCZBK8/WAbgVoxfOYUClrMGt4sNL+87a1oU1uhODB9vYoXqkyQmRH4I0t
BZWbZPo8zNgNNTyPOj9KQYHNAa3WpyArHW98zfb47bqFqdnxWvZwbTFCiGMLQxHgql0caZ3SxMYk
wwlVjfsifU20u0pcKxNcO6fex1jcDRRYsi7o8OitoxExzsNUQPBF/xhJLAXa2cpqvLby30ebf827
AhjSn5WhVD6WOFqyaWPZyYzCVoovUd3sNWXNVeHa2gCTAsIG8WDuhsVmFvs2ioSOh5emgbCIGnI8
pKTXumxXdhgsJgRRLRIU4FuLb0oGqWymLC6Ovp5lm3oylBKAcivvxiEN9xmSOyuDeOWz+CaerdDA
YBgsiVOTFSVFlrSYG+dFsPVpFtsomHzQkZM+EX0tQJ7zm8Gk9b/YWINphtFodtVRHWTv1LXIz5iF
YLgrG+vKipj5wRCTUfsg0iKMAPQ4RlV9dmigutu/FkPwEIuvatXz8iyeErrLjTIe5v+iK7RRUGwI
cKpALd/O025LS8D1AnWlfvWGvjo7ySj/UWahEMePgt67mNMSuU2t5puPndEO35MxDiOniKCIuv2o
5vumVELRaWkvRK4SxoLbRZq+UxWITq7UpqVm47Zr/IwBFPxsRg8XA79sZJtVWNXOGI3qMxJJFUjy
ygo2Hs4ixkZtgn5wyqoGHjhqZQOMHSHUP0Irq/5WgIWrO5Dv+79Raw7DNtG9vv2UZ3rT76uiihW7
RJOlto3eksONb3RzSTHzYv7ojzoghAIh0ZWZm4+8izGi9kXZnEV/4Zojx1bRW0Wgk8WWykFPi4Mn
plTP6148ZEABHWNqjNEOg6CW7bpCV6GzxNmUqg8fzLxMVjQpLhNAbu2ZMwJOBTQa9YzzswWjFt6h
QFWOTFNj54lyyNPGVaydlChIcvp3CPJuJyg5fhw9T723khBdHNZv4alC8bQEgbkUbw2zRDJbI9GP
fe1vs1KXeKOETuDl4Uqme3Fiz4GoGMxecHTwloTssozaqJsK/ZibGQgSdDSSihdEalcNbOXmofdW
9uhKwKUUlVVaCtioXD+Cx7dbNAotdE7rwpU01Tbiv4L1ZWVlzTnJYmVxoQNwB37MZbtsX4WmETS9
yO4DJNxtOKnyeyVU/00t6Ps0SPAZC/NJfa1LcOVdpuTbou/1nTC7lNz+JdfmFJQwk8pZSJzFkkrT
QO2wyAGBVUlua+1UaUMVbWU+rwcB3sKkktQuUwsStFRHKE8/NqABazql9NY591e261qUxXsktSjX
+F5GlPquodpoZDtVW0kALxcKS58KNQ1Hah388XwHIloJKT5XFeyNUxfGliztvfiAXpOj4G0emivr
8q1Vcr5O2GmQAGhvzLthWfQIRNxFKi1Sj6RQqQN4dkJtd9TETRo+y/HTqH4X5S8itWNRzZyGmlXV
jVv8SR99FZJHsnZjXvv8dz9n+SRqdH9Q/JqfoygPqod0of7QWF8aeTtE93220vy4zEiBIpF0AEeY
Vf0Z7fPBZu3HkaEJBsauov4wxJlh+wUYQo9sbgtEszrKqc9dwJXy3GnF6JR42W5v74+LTITfgF8M
4hC05xDpWhRlZCWIgVMaxjHhfqQF5cbpt49HoDTPHQzeDFmjeczfJYzmLM9jTbV5LERBdWI2uysm
xZpZxpWZo0QBJpN6DLozyyO1zus2xyiRI7Xtt4LyF9TsgxA+qgc5TFye6R8+VqiI0NoAAAKcTVnq
lHQhHoOdEDNspninydS2M6wF1VxfM0+83PS033i48L/ATQGeno8eJp6FJCPUjttkd5/VTUifP3yW
PGtlJ16kwADm38dZbny5poMgEifuJ9tEryIOv4Dg3RT9xy/5ORLQFboC/Omt1/JuPYQscbObxVUy
DoWt2daKLfp+YrcAeF0v8YRD10zeHqFV1Jq8Qdi2baZx/GTm5vbCvGC785xWsfzifaEpcxK+SFxF
xPMEw/fwZhwFu8ciKk2/BPImS9VXD1JguTMmtyyGU6RlL8UwvNK4m1GiSVyu/JKL6t7MEuKynFMP
DsElk0D3S2CktWwdeaPQ6JWy+lAmRr8flSzekHh3UAQ9aVs2vnHwRlk63B6Ia+Gh66JmyowolBnO
11igl0VkZYQXeguZSL92C4M0MIsMHIKtw4SAsp7h7qitfPbFw4GnCU1mepO4ZFJsWJx/ETcNoH+t
ParjyQu/aVTZwumvmR08beU1cPmFKgUnFDXAhKHLskSkeaMQI/NTDcfJQvNSaDE7GBzB+0rNsOxV
inmCg8Dtyn19uaUIOkOaMJvCEXdJbRh7Jeg1Xx6OkvYJIBXXKVLcT5k+rmQfV4aRx90ciz7FLN9+
Pn11K2J7ExjDsYRahsiI3ZoZ7GAA2tKLFJYrGcJ84Jzf2CqsMsiLMyqUVTNfKO+2b+GLbe310XiE
EPLQ06UvBHxasjXl4WsfRdkL/gRGv5dPgcGMKoGO1nisa+ip/VMQgJXO7AYp2o9zg+en4vtgi8Ov
NQG842MwHo0pYCE4Yl65lug/Kkn6L1N/VvVDJxQPebEPhZW5uzaa3FczSX5GoC3ZiKIgqp0XN+Mx
0A+hIRyy2NZBldze31fH8l2QxT6bshwqoliORwp/O0MN7aQf79sHP9hMwtq8XVn0uBbwL6UUJESW
EmkDPDLLiKvpqETgLsPvSi07ovjLUFbuqyvJE8R4LhAk+EHg0Po/X4eVwQrP9HY6ChUQJ2NnfhMb
+ENuTnqI2u4mS1au/EsQAPqy7yMujsm4l2NEAIhotNPWVPNP7dOE2pJDKQOHzSF/wLh+nw223P1P
kWkHUDPnHcPuO//WKK4GXff76aidvCzdVMUu5X2+pWCpxz+rZ0BA9fQp/Wilfu5vwQoDZwxR9uJS
Qh64H0sJL58ootAXCpu4iFeO5Qt7ADYehB1qvpDESTKXHR9pjOLQkHKRDrqy0YTiKKbm8zhzEPsv
qO+4stA6ntG7bfDTQonG2tclfW/tvkKcZuq3rSEAJwy5IgHHWUd0IGwa0zaNK0dmmYehvim6buVY
v8w0+c0AHPGvUACQL4ENPGbUDtCMeMyjO6Nrn7p8n6WH2vxV1o/q6K08Ei5vrjeDKohU81pH4/h8
6sFFVWMV+dIRRcO6ebCKzk4LXErdUe6cTFI2Rv3n9mlx5U0GEVDB/QsiKq2vJW05ndSkkWKdkLvB
stUptaMaY+D8a/03aHwbBYXsXm/vzGmreKge897VOJK9NN+v/JD5286vmpmRCAmA8tSscLZY9orW
miTUmnTMHgRzP6kSlTq05sffSAnDJ2uyl1LPNpLx4bRkDsvtBpyEqv2yZh8lLTuxNaVjVKMcEN/H
wo8Go8jwFArfbn/h5VI6j7S4ubtCbqRoMBjpJrLbn6L/KotfsjJ2gzsPYbXbwa6cmHM0etYoO/Hg
FOdf8+7mFjujQbSV76rHzXSy2CBQ/j0NX7VIQsTNQ8nkj89Ouh322jcyXnSu6Cmp5NvnUUML6RxN
zeSjacCQsrZB82RgMeg5bfhTEFcG9No3smZpys3y50gczPftu2+sxDCeIjOXjykY2b53w9rGjhkJ
qE1a2mH5KHSxneAZcvsbLy+9mT07i05QMVE4oM+jFk2gj1OUyMdSfAQZ1sb1Jhtf/bZfyRaujCVx
5s+bUf8kYOdxSg9QQ6lX8nEoasfMfwYYMEVhASQH1zpLu0Nj/vaHXTmg5y/7b8TF7CXZ0E2aUTN7
eWzHCTrnuZ113+i4C4pTDuWuE1y1tjBDM2xKALYQWIDR3Zw/NsPvWivvPWvXpHZfYlLBMqtDY5f5
+i6RDUdTQNGvgcGurgAwYBwXsy4Yq+58jPIolVu9LeVjIWwjL7blqHKzLRBSqUSYrrQ9A9LsmhTj
lco1cgQkInNDfS43Lo6qYJQK2t0d6y7Q/mDK4gxWuBEVt+CtIf7hEYBgcmW3Bnq8qbW/PUnz3704
JrkjWO3UzYEkL8loklb1U1u1MimXqaEzUefbyUvi7e0oVy4i/G1IP5CwQXjBWlxEfVVOZhp4rIQo
e/GG6VhOipOHrSvoGURjkelUKJPVK4fxtZGdNT15q4OLYjoX86kHVV8JlNCOefcbZbmeCKOAYa+t
DO5o2pgTK39rQXZvf+3VsLMoyds2A0ogny+joCvloq4ECpOg6HFYr4XRHfTUNoeDLn0r4uKzLmzl
8AG1sA/nXWhRvousnEfOAT3HRuxrx3woK9i0fe2AhplWjqxr08k1AO8eSxuMABfDqiShkkVeoB0j
j9ZcDA22+TeWBwElaL/rNv1zGRm7lTGdU/LFQqUPPos/AWWEr7FI2cVJo33Elj36tS1umvFFRjaw
jHZ9/llMjG0/xbb0dDvm5d7gaWBy11HjmeUCF4M5wikWEK6fjokcKZu2DfVDLRjV4eNRaFKTK81a
XRc7cAzUScmDYjrKEznyGOKDgwzvR900yEe4RnkQU3UEkb1MBSsPreu4LKejLkzp1gxRdDEHJVw5
TS7vsvMoi4Wfp5ZOF5y3Roc56oOBGcwGfzugdLIpHCxP7VfG7ko87k0KCrSPIWMtkXSDNcmJF8fS
0YsU/UeuWeNW6kzSA80LKhu4wZoH+OWTm8T2TZjuPynu4iCb/c4qnjYkXfTPgUV7TQCjCxkuIS+b
jz8W0EDGlxqIlcw2W9aJg2wAQoZR17FKRdsYfTsYRq6kT5r/dzLvlWhli10O5nm4xa4eSqFPLQCj
YJ8iR0tGhw3nYBFcfbyIex5oPl7e5VkyJWm18UUDXEv+G7PghyCMJruVbRmfZMG4FwRtVv5sT6r3
vcdx5vZ+m7OO84OE6HOhFB47L7ClLIZhFroVk+ceUwi6f0b/oH8vkr8xml+341yeHvAKZrrGLEOM
5uriK5M6DEoB47rjVPm/UhDtXHReunLDXa5HgsAlo0nKC5hK3vlQStinDWaemkcrSUMHxB/fRBMK
MH/T/y/f8y7UIpvT08zUC2Rd6CuZmW2oRbYJB6RE/4dRexdlsQh7f4q6fOSDTC/dNs2Ex9+aXtG1
BfB+zBYTg0pznXU+E5MabiYUmZPSImyNV1NPUDmJPt/+oGu76l20ZZ9gFtfIdUgGFHKTemu1Xuv6
U/MyWv5DXI3Tynp4++uWq5uiCI8m1Ozmmvz5glCnugo7pTSP45i5MiJaXlM/1pa0ESPTnbo7q2l3
GL4dVLl1xLt4TOywlXZS3v6wIu9b8SnujL9W7NnKtFMkHj/0EIJYOqWKbo+eayAgxCrYjSD0c9Xu
4o6U9NPtAbuShM8LWaamQ2bBlbi4RKYqRC8YnM1xyDU3D5VDWKfbOOCOl91mcFXv0NYvcYO5+O3A
b8Cp87EzsS5mx1KfprWwpMZXSaSPCI4ox2asUGD5Gll7GK9p/pIWP0XENHztWQ3+yMW/rGkee+VT
Z7108VfDTO47QdvWf6b4TsZett37JiSwSPx9+/ddHiigbFCBJP0hKQFgeT61tTCjVoVCOXbICrq0
2ShYReIavOTK8APaNmEnkmXMMsmLrMcvBQH+TagfS6WwsxovyA2vQ+ML9nzVa3/KgmrlQL7cIXQe
UHEyEVRAN/eNvfLuOrByCCO+V4Gy6NAAF8zya5FSrxLj70JpdSsJ8iUtFmQvjxAI8DTvGMXFAaO2
MUI2oQ5sKZY3ZTbRHJSzHdgRXsKW/Av8VYQTrElNsEsOqccOapp4pxV/By88KHKhoNmQVHeq1I13
Y6X9uj3HV+pnAI8xIiBHA4BH5nk+yWYrwcnxAuPom9J9L+gPVeO9QOa2c+uLzIMJq1pXr9u9Vydb
BClT9UFT7mrJ3EjdSV4DoL5luOc7Yv41MwkQEO0MNDj/Nb0w9Jbn0amWvwykICas7O8WKrkONDKt
/RX+lnrHejLalTTy4oRGsgxkB+PNPYxaxeKEbvVYrtHwsY5Tl23G4BuOv46QPxnTKzqntwd8nu6z
L5xDUatGhZ52Mq3c8y8EGa2mWdRYgDb0TZ2/IEBuC7jDJigy5d/UT7ejXSz1RbTFda1InV9w8lrH
TP/XjLUNZQv+8ffZrvB2oIu8gEA4sUGgm1myrKTzz5IqfRQSK/COiT7aJVeoHPyw2jU9oGtRqFyB
MAAiSRd2MU9i1OJ5LUQe6XeFToUrZb+UdGVHXJx6lKpmCDQqdSRRvJLOv0QGAK2LhS8cNT2t3V7L
BVvp5fRwe7wuTz0ZFjE1EOkNVgcF/TwMKP1KyBRROIrVQ0S/cNQ0u45/4C3ZNZmteq5cgASRVqbp
cqHzZjHZ7jzoQPQuxVwxjRFCrVD8EzxIu5v+WE1td+0vQ/qG2chKrMuVTgOAGiOLHEwvc3b+hWXU
RbGQTcGpz/4OofRqto9i3LrAQhDjUt1+zXjwkrI1x6L6wv8bRCZUlPOAbRXU1YTHx0llT6X1z9aJ
xROuKbABoN5PD432u0dSrG0/AdvH8Q0Ys9DcI56zC+c+xTdcGowCbVUrcfyKqv2a4sSVwQd/Q0Fh
vvJ5Xy024zROumeFfXgyvYe48CnIaLha/y28b7iBubfX14VeIPc2FUXWFTxTlvGShwGcuO89VL9P
WfcSZd+9/vM0PoxaZ3t6veml3aT9KQU7JN+FFZn9zqqTjJia+rUrFLRTJtFW0KxvZqCvvwYNvNxh
5BSs+1lIkVNOXSwMEQPocUyV6CSF4PbqjEptMnjWyi1/IbHMCLDE2cxU1sE6Lmur0+hRWIQmf9Jk
34bR7SZifJhfLQVKUL7w1OTloS1E1/jqDbnNy10O6GcD+Ep91PqTr2IKxo98diw2Y7Rt3lCFAwIh
mpuGa/tyPrjObwWAbbPkNzyyWURlcQsDH/KMYBTjUxs4dfai5tW2nOWf9V+t3O+9FHeIlQPoymIE
CMbDh0YHbcElyDbIZCmZDDM+VdZdUL1K7VPo3zX1A+jQlXPgshVNn2H+B/ohDnFcfuf7MvDTEolO
LzsFebcFv2eH8WhXfGkva3bhVycerSxDz43HL5KXPZZD9+GPZWxh4NLyAD4InPn8F7RhbBS9V2pH
QbCccBw3SM8k1DckOdmZK/3vy4FFdHHurwDon7PLxVT6+hhXshlyf2Rasw1TIbDHQZMfvFyCUqDW
6kltV/XErwdF4g3x9Flqa5FkTkkwpaEZC8ewkFAPV4PedDLLlzZTAgRVHOvaacDVf7l9yFye8EBq
qO3RDmc7X+wwKdc7qZAHgYqDWU1OVoSajm8wkj2c8Hnt2fXoWXTrQrEWN6BH0jWLuytL6005GpDB
LKSH/8D5xFIPSVWpn/gFnh/k9pCgEQACLXjIKEU7XcZG7ZI0cwXEGO0sjVGS0as96Ze80xrkfW6P
x2V6YgKcwmwBcwfaXstUH6dmXHZNMTkF4iBtMkEeHGLSkS7atV7XlVAU6eBpvdkIm0vyQdZTUa0C
Kz7Vg6K48YwJGyo4F+UwrileXao58E3onoD4Q22ZQ3VefO/eS7kAOCxso/RUAFdoIDeYZY1cYeV0
9zq5CueGPHxmHz9wiHSjm1XGvknSXVFvDS23q2rYjmn5q4a+Jq/stcv3wiyhT26BjBOwpIsRl5Qu
CYImTU+iZ+E0yVUv7boxdb0CQPYPqWodQ9sqGB01u8a4T1LhwzOOjJM586IwjOB8WWx2Tle1kXMj
PXninZqp7LnETddaERebG6Qz6n8IKZizhehbKvlu/H21RcAIrwzyGvUuUGWnrZ8ttBFa7UTHc3t7
DV8mpotoi0/SVKFt/dHPT5PZHcyyt0XvUAzu5wgBP1QUtKOsrGWKb1IyZ9ffHBPJEJ5D87YxFjFJ
x+rOGqr8VCOZYAdSl28iOXuG8PSzUsd6y2UV3kddiD5wm46uMtagWQwD+U/Ryt3Ci4SfQSas9Umv
jTtVW3RaUEgC+7O4t/xOGZuxG/MTnRpWUWjAVmw6A/Bt9CPok3IzqesabzKbaTkU9BdQBaTsQpK+
CFqZkV73tZ6fsh4/B61W5YOvQlos+9SnIFL7e9P3ub0EQXD1OPXusYj9nktGeejLxvy3shjmgb/4
NfwK3JQxuAPccr71CxG9XaNU89Mw5ftS0m3/uRoLt+5q28JCKdbvWgsTEhejmduRr479/FBBQUDE
KWNxsFvhCNV98ouT2Daf63aMNl4JL1rWJnUXZaKB5N6U/bod8+JMnRkFnNzz7U1xaHl8awIYKmGa
8lNIRRBYfoQ1WNEKTgUnYHM71EUKPIeiswgsiySM18D5uOrTWJP0SMXJ8H4o8mfd+nz7759XyWLe
IDHMOG3eYLQf5k99d2T0EhYYiaUUJ806GeYh79wmdob60/giaC5ewbejXZmss2j6ebRQnvQ+SYzi
pCYvGtbF2nPw009f8Y65Heci3+AhOb8Y0Mv/z3/P45R4pcSaORYIhLsjwof9v5JbXvRfEFhz4qF0
b4e7Mkln4RaL37SEkcSFcBOmadFru9buvTZJIJuAGsD5JHFYFD4twTSzkKLnKZErW6hf9fEu9v55
5UEqHR0LxA4i+8e/CN8E9LzgnqC2tYgoU6SBNcFEmdl9IPgbFd+U/1+EeUzfLbw6EFG8MYkALULY
pLGPaMpIGfF2lHlBLZc3vTQdSVkuRGoM51H0KBmtOMzLk69vA0Rxk2c5zezBWIEiX1sA78MshqtD
Syev6zkMRopNdhfI+9vfcS0AGHiAx6gz4GO4SNuHRh8LMtjyZJq1I6WP2XryduU+mYXtsdjkWQBc
YbE3E8y2NAoP1clo71Amb1VbP/RuTM6mGFsxfJLkPa7cw2bYW/XnMFA3OKHHdu9UratJW6qt6RqR
98rknf2i5bbKojKtB6M6DUKzF2NxXiB2FvzrxLWi5JVzibRsTp5grc6MkfNlEqVtg46kgQ51Pzpi
908370PSByny0Xl/vj2V89+1WJKQUngF0VdAD2npzzCIelIWadGcWhQuHUo7mOjWUbJPIlqkHw/F
ksG0EpEBehiLy6PXO0r5Qd2cpl5yVPxMI9554+52kCuzBAV1Tnxo6rHFFkuTuKM5GU1zSlGrjFNY
8HH808jHu7IvVu76y1fcXKCyZs1/igOUrRbpX9TXnEqoWJ9wtbiX6t1osDTVF8V4MWLdSdVoG6PL
6Qnqvhb0XZCsiStefiu8QoqhMDjAbKFrdb5OVLQiEQov6xM/BLjd30R+9QR3wE709pherhGeKQDv
3mTYWJCL9YiKdxjhx1efJAEp6yxHIVPeCflaweXymgR4wwdRbJl9MJfqew1Kz3LWTc0pUyO7l17z
6IAd+KigLz1mTqkebn/VlXAUHPB6AS7LP8vmydAoSkMTsyFt0r8I7RYMTlc7YvtaOVMprvVPrrxP
EOT5b7hlfUVCqxE18LE56dnvMeowx76vyu8SdkeeG4bmIfJUu4n+3P7GKzOH99ebfg6FBlgc5yvE
i5MqrXBhO4VYf6nd/fyY9YqV5XF5XM3qF2w1KioUR5f5p5SkRTHmXnNKCoig0KZ7KiheBhz12TOK
lfPqypqfZcexHKIVyvtxsb+bjkKRGfbtaYyyPxPKAREojmqSMN1cy+WvDB5YsxkGRpubb5t/yruc
QOrFqGgUsT016mfLL39NVvxj8D/eO+SNRvOeShTPSCoiizCtpuNQH5XtqY8eveikKf5LpW0E4U6v
/uk9TG2fwr4l7aMJp1Ql/5T5+9uL5JKiOf8CiG3okMEURTTh/EMn0UPusM3bk2UmaL7ZvajYgX8v
51tPe5omd0oyh7b+GKB3+NTw0i2shzW00ZXdePYb5kX2brBlOffGaehaNj8FkeahVZIHE//bGuFD
rMC+T+KaLPm16aUnx5OVDir7f3F6561c92Dw2pM87oPxb1YEdpFvV4Z2PoLPr1eG9l2QRcbXZeiY
mvHQnpL+vjPAzUjOoMH9FT8pwy7xD5X+NXy5HXOerYuQQKlYUzTvLzKnXMYwPEV2jGUbOgoORhig
ZF89ba2IeTUOEmrIBvHmB8B1PmOTbgVpoivtKYysnz02M2Yg/Eqjr6O6Jhhw5aJlFHVc0NHZYY0u
y1VTF0mTWBDKivKHMH5s2mxTQiulcOn2ibHpJ5o/LTSZzkPjYvgsZvWKP/Rlxnv+CxbzKNRDpYcY
PZ2SrnqK5OazFqyN59X1+O4jF+PZRqbVZzS9T2jPbmopsK3uQdX/n98x/4h320zxgjD3W5XjU87c
TtoY/dpnXJZd59MEUSBw+oCSIH2eh2j7UMRSzJpPE/U1KR9DH66sEwZO0dxRsjloiX6XhY4KEBpw
9DE2tQdfh/E01AexoLGidrYqQHfC5sXsV15Gl0/X89+2uD2SkvuwN/n8coNNMs+JZ/1Zij9DmLCH
/yPtPHbkZoIt/UQE6M2WLNu2Su6XtCFk6b3n08+XDczcLlahCN0BtGiogQ6mi4yMOHGOeZpqdSXG
uLlzAe3wREJeDNY1sa/ezXfYJF2jSUH/2rUf5InKpBM9+5EokavP8/ghJ2Ezz+VzJjf72pAPKK6v
9XDeOqZcLaBTAHJyny2CRBMWiMlU5+FVGmoXMdJGHVyt/qWvkSff2r6CPR8GZxDGyEVfjjRv6J1O
HGXgAuNZVB7Ln3M1ufdd261LAnkYGnlpMReMHpc2NKiOa9WKx9dqrrax/GSp27E9jaO/Kcftmg7Z
rb1CVw59JkRt5DQXRz5zOslXzWx8lZLeG8J4b9CQg5Op2vyxjy23gi9Snjb3R3grlnpvdOEEaok6
SJolI1HinzDZWRZF7a9mcSRgvG/ousz8huJBR0DAOUAtLdZr6OHWLEwsWUXgCc3U3K4Pndx+ol9u
4yc/9fxb3rpV1LxG9Logarc3lW9l9KOQ+u9mZO9n6BzMOt+OSuqVmr+r0DzoPrYV3Ndytr//sddo
Lz4W8DoZTkFhQxPA5cIrRhhCu81aZPKhKzbmV0RngnHrTKmXpT/bbfYrountD+wVo/8rrNx+5akn
/v7iTr2wv3CbsOGNDVV/9kKsHitL+miP/96IKcZIk66MiyIHusx4WHWkpEZVja/zGG7QPPpuay+m
0T5nxWs4224DwLvo/oJ621qzsTbBYjMvBwg9pKgYgPHifX45wWlndDqNptNr2jmDp9rTQUaTidYx
zf8kRf1PWYOLIGilfVSp1TaUkZPrrHgzzsqwEo3eOOMGPfpMBlkyairCn73zmL1EQNxmMV+iy9+q
4o/sdCd0yLxBAur+XXbWcI43/BZwE8okJBh5CC5fL1ChGfrQ9tOrapWeEowHvdz21uCNYerOIRRJ
wQPYiqn8ken/1ZXzWv/oAv8hjdcoH27ucboaITol8c3QF/emnTd2GjTz9NrmrzEkGl3oqtqj1e9t
azu1u95y9iWUAnARHkUTjxztZFiqlD+5Eazs9lu3Ft0iFO6onUAuLy9cX4+SZ9DJ0/TaFI9d6cV/
yo3TuzPIlxe131rPs/3VClba1G8apXOJbB8IM1CdizPmS/MEPUw2QyRfbke0yMIOxmz43mdSe6Bb
bFIOqpsEs1uipehbzuoT/fqqBEcpaDeQfWIFlihOMyrG2jK0+bWK/4Ph6Kn5wRQ9VrFTedVQQQJd
epLsIfIF6rWWDkHXuErwu8/z32Hy877Hu3Y40LWQUYL/iHWgR+byFNjahOiMKs+v3QieyazmI63E
/8ydQpEQGB89nLR9c50uLpuwHwytbmv51YgDr7BUN83cv2n/6d+HQtcRMwp8ipt0EXPZMVpBhlTJ
r4jQPg6qFbka/AP3bdzIrtCBxvuZ9wjAaGe5Y6UadAntCfJr2D34IzrBD5H03MYvKaTkMzGVhthm
qK916NxapTdlddwH5bclw6haxpBp+1hFQ2Zyh3lKtqhprwEZbm1LiJzoOwWOLShoLvdCmFhGis+Q
Xwv+fp34e5ANHxHv+1GG0fb+PN4c0DtTix0xO3kqt6khvyr6vO2nZyhHvf8/C+IL3rl3G60zrap0
LMgTqIuqcB0tXYm6r106D983DCFZZvbcIuQN40i1aiOTRZUyQQlDRkZWmf95IDzsdR6kEDhQFF2W
Qq2w6RWsqK8BZKZtvU+RBLs/VdfD4E9zJZMXosoGZOZyqpxGkpq4SbVXGSHPOK23A5j2jBL2fTPX
24ugg7eJqOXg7JfvtbEm0VW0s/46IfuayMd2jtzZeIiStTLoDUMcTjDKoreSCH5xwVlSpvZDouiv
eVvtYjM6lb79V2vAvbbZf/fHdL2PoVak5AqkTYBql6UGnjp5Btew9cql4oby9xLPdt/Cde+ywG2B
3yL3TuEEBs7L1Wkn3cjntrBfLc0bs6e2ms6Nr+BGB8dt4i4HsCr9MKKhAST67EC6vfIB17NJNRSX
ADRXOIdl+joC+D/OeuS8hs1z18lQ4j6bNeIS0QpWacXOsi9rnPqgCfvQeZXC2POj2O3BJanOsU9/
3p/R68BPDAglG2aTWtQyEBsnWa2nPnFeS+d5Uh94U7s+pF5d/kMJlCPNWh/u27vucBHbQ7xVAZSC
Z7cWK1iYRp7QfC69GmGrI0Z1aJQHuRhOtS27XdZ7NInDpUEf1bMzn4Equo30uxw07nw6q4H7RCsR
0I0JoKouBCdpnaXYvbgoNUjyRKUnPFmFtJmlH0mnHWqp2kb+BBQcKMQqDOxqbTFEV4IQvqMOQs3l
cg/bxoDKc1AJxtqPzgQLsBTU7aa3pL8DMoL3p/u2LeFjiOpZYPXSVlt3dRbag/nS2cb0EDXNZ7tB
8qKuamsXG1q6u29OOJOLB41oP4ZKCpwdIR2B7KW5ukRxqa0NKB37TdnBi2nu+7r/qJv+F7NP1qxd
5QpEb4zAk1KVAIEjL1xbUJZ629BR/dJZX03rv74KHpEqadH5zlHxxZN4erc2odcjxKaOigBvFrRJ
l+1gCIwXZBJoz6z7GUauqj0RfO3r3q/cLJ0Mz3AAqN+f1OsjI8bJqRHgdDLmS786JLlSdklrv1Q1
ZHTYPBSW2eyLQFYOFCoftc6Pn8JEavdJkX8reC17UKagnhnO5sfCqdA2aU4Uvv1X30RSvOpXqSyu
Lk0h5MjdItYdDp5l/dca0A2nU9x+iSX0xTPoM4Iuo1Eu+7gyFSIUutxgGIJ5kNAP9+EspyKTlB4V
nwA6yWfG+2Vu9zDn9UhCtZ+B07rRR+3vdCQdpqPoet/01eXGEAVHCG8zun3oCbzc2k3t6GHflTBJ
xumwU2qaHugYsFeCqGtwI2Z4BRI/EVgznYvww3CC0q9T3Xmx5Nr8PgUdvl8Jdeerpc7Nz6rNcJrT
EDhfZ3okK7fzoyRwJXxNuRungS7aLgqt9BDORb/PantYI6O9NQ2wQCMWB+EtJRzx+/eRZNDIWSf4
yeEwm58gcC/cUJ2Glcm+NQ0IcwtMI+At8tmLaTALOiEb1fdfQBWUjzPRseMqdUKRGDEk15zNYp9Y
k73Vk8F4UTQga7lZBl47ZN1WsmNrW3ZqilpYssZTdOVzwBAJSj6RmBLcIgsP11Rjmchxkr1mqpqe
9ShU9oGftmc/UBovjOiTAFUM35RdTWC66c28vwuvDtqbeSR7hFgKMLDl9IddJHdlCITZypxN3svR
Npn9iHxc9c/IGxNvYxPJGZS0VPiNL1d6qqIU2go7PMFwPPxOMwLuPlLqw9SkMtDbsPtxf2jXr0kM
iskVSEfxrlvcxImZG10aBdHJbH7p46cBkTDIoHbR51JFdSCsdr7kSfoaZ8bVDYlmFy6LTQaAFA+7
2GlBiBpBldjRKdd05CIrNdjVc6tvE7Mp3WjK1+TuruKNhb3FjTwgi1DyrmWU1mM1fEBcJwG3apBe
9DKUAe7PqXBKF+6Sa18EGsR1tNKgI3i5hpKCdElHV9MpM0jk5Ig7xT0dsrrxE8Ktn0kY2CsBwI3Z
JJaC7VAQfoptc2lQ7XRdqro0PWnRkzIj9jafPk/NuDKsW1vlwsziFCpVo8NTnaVwpwZ7oNxWHjwq
QbQvkm0R+F5KEa/T7EOp2Cvvz6vjz4S+H58Y/zv3B698OlqJlJxkZAmN8TFOX6sRupUTdQsXXk4T
/dp/X8L3Fhf3ziAlrc6pSE/19CI59QYpmuBZKnc1KoX3Ld1YO7KgaBCSBrZ4xS0m1ZLQEFEjNTvp
SDHPfbTPoi9aNrzM6poozY31w7vDPyV6yAlulp2ldh077awmxWkqLAguDI95jEYPgvg4i+HH9vKi
dY0YJPv9IV6nO4EDC2XAt65dApbF+g11EamDNdOt3bTfq9GbZhfyTcvZqeG2zY5KWrm1vFei9GCu
Uq5cz++l7cVKOmk7wkOuYHv8GMIlk+aHrEPY8b+VMV6hH97GiP4Y6RiqTEsyxDwuWjtOquIkKacG
FdeiCfaj/xQ7j4hvkK2jvfFkSL/uW712a2Jw/8/o24q/OxiZeLG2XVOclFbaSInD4dC9rD4qMszG
c+2hCPPtvsXro3hpceG463CMA3lmmH1zDuR0o8zPebOrok00vKAlAXh1f9/g1d1LMEJlnS0rErd0
yl6e/TYr856LuTjVsun1irQJbPWQ5Ssk1NcpDhHzsHbIbZDjAB10acYPxpw3Y1idJB9JKFLF/WZA
msbVtEbbthX/14yJvClGRGxSbcz+A9+ceU1glcf7472xX6kI0YVJs9JbZH/5IfnkR1ydRnmK9IFH
g9CNeQA7C6fmWsfljZnliUr9DaZB6oxLzFdRUugiV1Oeim5yc3k8oQ7vxkBx7w9IzNzlbcitRMad
nBvBMQW3ywE5epYYc59VJztP+10VyjD7dfOaGtuNfUmjBkUt6DtIFC2tNOFcJXU0VSfKfjvDHx7o
tTzHj1I0fVMk+8eUzvsqWDkLt/zahVHxUe+OXzgEU1fYTXWapOKYxF+qmlRJ/ZBJvZvXo2sZHUDE
41h6uSR9DurodH9mby0gzSlCIYbyFUoVl+Z71RrDrFeqk98a6DW3Xt9321YqNv8LM+KhT76U0sLS
e/sziRWn1KtTKFEQq/QKnV57N5Xm7/t2bjgzQIH/Y2fhqe0wMgbqxdXJsI5qVdPN9UnJ4bh8KtJX
GstW4DHiry23pS34PUSnCvj+xdoFXZcloVHXp7HJ27NexOaXrkgcj9oO7OyFWm5jJf53RVJCNKre
nDY6I675D6yU/FulZ/XJiMMDmrw5VT9D+UXCLdE+QC9BkN/N+V5K1yh8bkwuBIkUvwB4UJ9aVlwV
Srx2SVv/aTYKFCnsTz3Sq5sxT84G3S1Ra1ueI1Gvur+k12dfZIxVjNL0zEN+EdwkFHGzVGqa02TV
VJyVNPzSmGZ8vm/lRmAjBGcIbgyeyOQTF3dEXmWyFGU6g8um5NCEk/lgVE600ZBRp5dcbj4U1TB+
iaXO3lRmJ+0SHmGHlY8QN9/lhuIjSFKgmABpKuWSy9NoJnabpIrTnLS6Ul1U5Ej81M4PBf614zyB
DLN60QDrG5lXpF2xRSzbISUY/3PDishjkCLjSUfCHsjL5XcUDdyevNybU8dzeEvxvT3McVatXMu3
Vva9lUUc0Ns1lYyIDBeUXcOW+B3WkKlpt/cn9fqQirFw8QoJABocF1Z8WruaKGNOla561Fo/hovA
/BWr4T4IAsMLzW4FInHtUjHIEcUkIEzOy+XkqVWUaZKDQUOeUIkLlV+q4qOCHtRrKofX9zyPQ5MK
kWimFTXjS0uk2SyaQur21NS/+/GL1v2oss+1v+JTb0zghRX10kpO+nHUqqI9kT+C0hmWazdE9Am6
nEx1cz0BcZ3DeX9/1ZZ7g3CESqEouKPsAbvCYmhTTQ+F0xn1CdzBgLxGBXNaGuorj8KrkG1pZjE2
tS3zeaxsMKo2Kocq3fwojA1//J4e1OZshX+mqTkCIi/+cY8s7S6u3Xkox5R8ZX1yzC9DvG+nz2P8
5f4MCl/x3pe8mRBzSCRKvnvp0AKdcmHaBM3JSr6rDTJ+wPFQtduCFIf8EOC6brgoYK2s23KzqOCb
8RvULclciOT+5WaZUL/wfZ/kepS6xq98CI+xbW4q5DRN3VmJXa6gs0tjC3dZpqEaZoHSnpyUjMZO
znW5cpt8kh/qHr0Ad5aS6WEccQ8HPR8tcyupeRN6bVfD9mRYhh/tEUfuRbtcqaYHv2os20uTiPYI
M0J7bFP2jTwfVDMFDqGVZpN61dzPf+8v1PIUMwoQbELcgCwWuFcxpe8iQJ5dgdmmc3/Spj7eSxQB
9skUPgKwjw/+VOdrl8yNJRIni7uOzBJ15cWej8pi0LI0HU60hqjPUdZKn5sps45mNKAaKvUN57uc
E7A7Te9pSSltylKDvcyMe4+ymOoVs3qIy1LxDElSjzHGiH2yZu07l69h5kVQ+qBHKzAJ+NLLeQmk
SR9RNhlOcec7rqkWj4ZTN9+Q26yfEM/W3JGc1bYyi+gIEF55qKFUXkF2XZ8hAZIRRU9QMlxzCy+U
D7lWFoU6nKJBHx7IQbxI9G5+1euy3UbSWLx2kf/ZCrQXZV3S460gdXmARSEB10tOlWflEr2bqlOa
or0ynuJArV7r1B93hqpNFBHC2SNIkHeJRrtLp0j9kzMjs2RmPcKVlVNus6AcfsRpnL8kraZ68SBB
8JQaA+97NCo0RKfdZEC0BWFFHF1ZWw/ofFSPcdknLxDoDF7r6L7LiwSassI3PFOePpjR7Ox6uQ8O
Um9+rIuq99pJ3koEaO6QtfDm53mx8u674Z+pyUHEBmGdCLKXOKU8SOo0lKPxFDo/u0LdBBPiQOEX
iP8PdqKeRh/QirojEvvIF94/ljeOyYXphYumVAiD9oTKU64aL0bif6xN5evoJC9N/5BIQ7ziOK8C
ULHdKcCKVj7qonBkXm73poQ9ZZTT8aTEMToK+iaGFg6In5eqmltIrae1xVEqARME+u7+UK+KNkvb
i32u531n1VY+nnprQg+horNgVjd9uu+kH5lvearjb6achmG9SfZDtLNk2wPzqaVrCLFbk/72vIDP
DGj8MnZyYnnuUW1mvePOpcNK5iLuESmYmr/U3Vdu/+sYAyYlPC6t5RxyKOUuZ9yanEZr+pkDFktU
oHxDORi1U//7PoIoSCRJNB4wgP0vrdhamDl2bI8nMzPOfYgSlE7TzW/dodf888o63pg+SjE62Df8
Fb5T/P7dVVJYQQvZoTmdorY6RKHh1vaXajrqdBZMg+QqzvxgNM5rjupJSPWRsU5O6BbWobF+5SBX
8zrd3/+kZTCM7+alyKsfTCaZseUcT2PtG2UVzafA13kedmMD71raPkQTF/F9U9fLiSmMiMFzeS+f
pw6KRFo+Z/MpEfoxEdH31i+0fHPfyo2gg6sId0SzPUhfXuGLOe6NXAqiWjklQd9u0zRqj6WsF25p
68N+mCT1PFG+hVYwCHZBpVkbc9CtDfxs9sbo5x7ZaN96ijNn2Nl+rTxlSBvtLXmwvLDu0LsJlU47
O1DBrUScb6Kpl9cJmQpci0EmFJj4sl24L1Nk1+1YO01BtiFloG9DtIf/6p1rljvDcuvJi11UUejs
jTZQ9ORfZ3Huardcy+bd2BOih5hiEyIuENqL37/bpXNXyIGp5NqpJRTNyy+IJdXOGtzjOqp6oxsW
kEAWCjDFpRHoqPqwiTPtVCefoWjZxVOzTQfEYsK1OEUc4OXE0hXN+0vgS0BGXVqKNGixW7PQTuk3
UzpY22o/xfu83pH+kR7mwhsOhuJma8R+N3Y7KTvoBIE6gjZYEgjFQ8RyRrNxqg3zYaom3TOMxNne
3+w3VgqPJZR9BKoBUeDLoWnqEOljUtunVunrjZW0qTvV9dPcRmtygDct4SyoK8F3QMx3aUlX+1Qd
A9U+xYYUbQwrajd6p2cbp6Cn/f6gbswczWUyCGCoUegcWbh9WWvaLIwt+yRVOoLVZJ9Q4hnXVA9u
Dkh4PViGQBwtrVhSo7XlKNmnrNHqY0+8FuFvu/i/FhLi8/0RXdkiQhRsypSJefGTib+cPEsKyrSM
UufUqHJxTvyg0HaSao8cavpw1tQUr/qfxaYD8Q+KQnSBgGa4NBfR6WKXliURFaeuA8G143+3tAHZ
rv3QZa6WzKep2uldT8NT5Qa1v+e/tr2EME6wgra8Wks+ReinvtFJgIJcrKWCNmzU9Glwngqan+em
/pvMwRqh69tL4+KEU3iQOQZ0fQHlguD7csBW2xUZzUDheYr+40weDf1V+opYa95AnJIiOacfjeRT
Gb7kweSp9XOgyo+j6dW2sxKoXTk1PgTQMRNPNAzucbHQspI1TYxbO7d6fAijFHx73Zb0k1m5m0Ta
ykG5YY3kC/94fFCPXPY7SL4ipXTYxueqn122OHCmfiMj0Jlu7+/fm4YgeibywxWDjrmcX7xXmXS1
H59tW3qc5+HgZPPP2E48K1hrt72C5LF5wYgLMI4GEQivq0tbRpbqNp1p8TmKw9NYfsvmvdx/7NJ9
P/40CE5k040VKM8Bdc8kSsCpkRd2a/QU4z+mlJ7uj/yK2fDtcyAKJolHppXg5fJz8qxTpkbuk/NE
wLGPmjjXXMcZSrccwgcHBeQP44gWn+qQqoyVgoY9IwmPQ28Mj0xl6AVGs9o9eHWh4YAVkJKip0cQ
pQl38+5+plMI6bBRT87+kH5C/OY1sbvtJPeu+qmoNU8r9jm1RCKW3pZDGCJnN10Lza9fQ4KMhqSI
TKGBet9SshUq1TRsYcQ/F+Yjz6aXODlXyT7Uj4V1bFS2oUShX05WHmHXjpT8sMiK0NQHWPGtWPdu
5NB/BDYv+eRMzOZGgt+0/NuFa8CQG05LqHSSWwc2xfWwiCD7MJBrA5DWOVLs0atymadOb0ubla0l
nMHCa6HMjWekoCDU4BfOoowt3TfsIT37aoYW3q42yNmG7TE39pqUQ94weWlPm3kxukobbWr7sU9/
g/Pa1CBidOk585OVc35V7GS3k9/iloeagJ/0xcjN0CgNvwV+l4bpR8e3j31R/zKGnZE7v6qy9ybf
d6UJifE/yNq0ybS7PyW3Jp6AULD+iTrksgdFkobc7IswO+cjCERlnKadEcDCdt/KDW9GU7fAxyD4
QeJqcaTjWM8HJWuzc9annlZFx2n+NGfxRyn7X40HwAGdn0DvyBZdHtSeglUf6ibTmReIwR3bYFzZ
RLcOBHkvetSpoDCWRVgWKfOgqVGUnWswy14zmL/8sYOkUcrXundunXjQZ3S7MHncBMsIMElBhHRV
mZ+nvQz7wWDukukwmmc/+tCpJ2n6VMn/ftrh4AG5wPAAiCxp8izNnrMMYO456VUDvZpech1JO8rq
5/sb4iqLyClHWI4rG/JkRV1uiNIpgqnQ4/ysa5/aI6TQMkks53PbPcX1h1qtVoZ149xfmFuEZ34d
W3M65flZNgpa4iet33Rl+yeaRmRGe6d+0OxgTTL8xp7HJg9v8v4oRi0lw82+UXxlxmas/Jm7dGfo
pWfM5+ifQZh4EJi9dc4VwQLE90un5vuZpKdNfg4ir42dnYL27mcaT3JerjLPyfsr98ZRv/ChmOMf
fNsUvO1FhcHP7RiS7aw4x+kcPGmRHm39NulPapOPG3m2m/0QyOOmDSgd1aWq76paVT1LMuFHDpJx
p5Mw9QoDkYda0podhPsa3am6441xaR6rcZQFt224UQfTcOMwLh7lrFEOjj9AIRSgUpCbbber8Ve7
yBmnbVlOybGOy/ipqSLD7cEtf06V2fJ8JgUA3IATD8L8Q4JI9r7OUOPrOypMUtVuAkkNH0inlg8q
KdXXZq6hkba6bn9/yoQLX86YRqUVSUDgq+QzL31SrXLb8MviPOlZttd8Jd9J6L14hkVac8xSZdfX
Vv3ZSbu1fX+dLGZvoAxNJE7lXDiSS9Ph7GhNpvMC6uh11hWvV9S9PR+H6Dwa+6SON5Usrrty12fd
8f6ob+1/migIk7FLtXlhupTs2a7auDgPtk3jxpc+Ks+W8Mkrd8stV/LezuICVY1OLdAgLM5+tdOS
z/mrrEuu5X+1BS9m/7Ndo8YU371czff2Fvu/pfU0AHFRnOvou91/GKAqdR4StNBLds/9Kbxx1ZBE
AUEnyGz5abFxCuRFgZA4+blSI/3Y2xHZfhu9sSFt/9y3dHMSoXcjWwNf5JVmht9nRZpnDErvn4rR
8Gyqo2YcQpP0i9Tqf0CFmrXs2xsT73IiSQHTe0HMBxfoYuEkpyfw7CUcZLhRymMQha5d/4j0T4Pa
uUYab4PsYBvJzi68wg83AwF37BoHXqVuIj0EnUeUrUab1nma5PTB7FGoMMAU2J/+fWrIVxD9sxSi
+HR5hKxutiPfSIpz3tpeOZu7pkw2M0l/yR52pV9t5Sr8QhfMyra+tc3oSIE0jsCJbN1im9lVpoRa
XBZnG3B202demP+NnF9m+il2Ptwf4S3/9M7UMgbsyiKvaxWPbtRajX+GWUlJh2fbBGKnzWq9pXsc
Obs0+1eWUnFzvTe8uJZHig251BQ4xjH/OJudOylPZVVuxuhrmvy+P8hbO5wuaFtwkyj0Dy/mM9Hy
bjb7ujiHfuSW1WtBQ2byKtvxVnWilyF9lut/Ti8zPPRzKWULaCmyN5c7h+eOWppdUp5nxWog/akO
uZFlrqJVupciMPro9AbasMks7cNxHg9tGBa7ysnhAdBmKNfM6Pc8ON2mqfT2YCt9esj9sj+o3LO+
Emab+xN0y19DHkL+nuo0l9UycnZkn/wYV4U/Oj09OFl2tFPaAoNCCtwxrNegpbdePhx7keWHFZSk
yuJgzWmKKq6flWfNbnbK8DHJvqXG0ffhknil4N8VP3o72JQ2kPaV5OBb58bS9aBVgVgFsGTk1hbv
ka7MnYl9Xp7budz6ySPv+4+t5nh6ZG8rtfvYJb9hfDDHh7H+UKWd65zm9HEyUo8nJVHx8BjKeylB
62F46NMUPsyHIHYzaY224fYUiXQreXSS6ct+3lAfG8eRR76zD/p9WI88VVM6CpAImL24VtOHEG/t
jupYHVrDmF7UeMr2kdY5Gwon6kp38c1owuL00OogsqtL+IHeVUqXSGV51stgWymHBpn24JhbD7nk
zR80a0Jt5CX5dX9fXleXOEZoisgqtRoa8pcOmLzO1M52Xp7lSNmBAS5osg5+p2Hp2oHxpy7HzKtG
+3uS75IcdWA7eB6GwRvKmTtL+hrAwKNXwaGU/jZa4tqr5Ae3HAvNm1SneaMpwMsvT3kJeb4pj115
HsrhO/GV40kN7da6nbVHtaSVX0tsgDS9pG+lrmh292fn7ZZcbmVWgtw9HC+CAfTSfGt3uWTnVQkJ
3Qw7XDVmZMpiO+i+OUTpT0Nl+gJ4P6MEw+4+9H0FL47Ta82xjWO1dCcrKB9lvQn+K/OOgigbqn8a
Vb0cRPUEFtFMS76tfLPw61ffLPCyeBuQ5cu+YzOWg6rUZfaROj0UBlLtle/GOcHaEGyzj5r5GPre
XOsefCgr1+rNPcyVinQ7bMf458U90CZjYsWOWp7N7K/lP4e2oFf+kJbf5tr2qMBuHdNV7ObFWYsb
r4M5dq8gKBWUC0Jz8nKhqrSpcitjG0cAquBysMLf2SoQes3I4ka1x9QhG4pPVc/BXLj9p8Z/Dgbb
7etyE8eHLP2sfbOMp4Q0IVCYTVHyBlq59sStdrm4vDUAKlDhB0KPd1+M06h8vZ2G8jzq6U7L+k+9
vMbOciMxwrsC6l4ySihTcOgubcAoKvdjnVVnZQq9BOh8ikQuaPRjlD2FARxL1uRV8pfCXxnbrekl
9SPQaeAvad6+tJsVmo1iZV6dG8MhQA4735MMraLrK1jFYYr9sJxHgzsK78G7Hi2LS1v1KHWQB9bV
OUdfKGr15xLFQouWXCnAu1floYylR9WH2M/JTysHVNz1V7Zx9FzPPDxIBV3arvx5qkbaPs4OODwa
V7klLTk0ATXFrkMv1FhNxaYxoTCMmybd5mNUe/Y0NMeiqeFtRF/Ovf9F1yEqCy6iKXLglOuX71gf
52BMg1ydtVz9COzug9nnzL/1qzCmY67nB2tccxRiLZdzINI2GIXhkD19OQeG2tMKPRTVuW/irRXC
nGyWx2k4kytVqwl5zMAl2+4lcB3mEyo1/rwy5lubjeYQkYsT3Sj64gO0DiQ4JQY2m9kRFqWmG6Ym
Fy36H2tjvY796FJ+Z0p8yrskf9xmxZwosG33xfx9HGNu1r/BkP4NSuVhtmqv1oanyHQ8WZ/cMcke
m173gtDiupf3k3EYyzVIya2xUw1ARJNwXb6ixeqSyqkSK63OdOa7ciqj2AkzQr4yw7eGDVueSNEB
eyLmvRx2oqfwKvOgP5t+v29K1W1k50+plwd6crf3N/Atl0UiBmyMWFBdX5Lt6JWsRWPn1Gfbl7aV
XHpyb5/TtnbHjBTM3EufikKCQrNKns1wd9/4DZcMqFVo0wKBInZbXD2klgsLYq4aEM2nwvw1WSsX
+o155CFPiwZKwrSKLd1Fqcr5KM9dfaZzUVIpgM/PavocrOE7bmwKkDrgdN4SIhQtL5erbiatm7u5
Pqfg3+V0O8GqilrB/bm6aYRQipwqdT6gF5dGGtmK0hK83XnWa68KYYenEDqsdZPcnLH/sbLMf8tR
35p6x4zFWb+zUsmTtb+V+sMO/zcr887OMh4I5KhKB+zM7dH2IdcIateJ92Wy5qxuVG3xy5RHVZib
cZjLJKeUd/EQFyr7O6VODMGB1pNpzRCaBfbgOhBBQg6Y74msws99b+/vr9rt+fwf64utkUZ5MlSI
CZ1hgPc0rXZB/BHr09YKz+V9UyJAXNwLgmWflm96CATc43KD5KMe+UWTNmwQU95plZTuJbWH9JPC
fDooJfxZqix0CbNnExDN9r71W9tTgy+DWj13EpoJl9bBmBRKAWT/PNUfQMLv0j5256lYsXLj4Sm6
kICRvBH6g4y/NCMpedOpZtmcq0ihO6jqd4Wm7pBVeDTUbucE0lOZHaCxODpmt4lnbWcY0uH+SG9A
TMQ3UJV8o4en0nD5DaoF5Yhi180ZetJvpf1sgLpFSnM7OamLnk3Hk7vMJVQbVFe1mtytlOpJmrVD
WAe73vikhGvPcWHwauUJ3on7IHO54p8KCqR74expzpI07yeE4u3pRat/2MEHRabbfmUNbq70O2si
Rnt3J9thrEopEJ6z1JY0FnWJO5nnTC3W9vOtoyOeJP93VMswI5WlmFizObe+q+efHHt2W/Vrvuoh
rhOaLCdFTPLZGqR3y3i2l0s97GgaPBOcQ7WvboPwCHGH2yj6djJWJu/2oP7H2GLvRFlhZEaAMdTf
HedbYH+m9KaRfLu/R2/5AlFxo7Mc6Bzq1pdrNFYFl+I4teeK+F/Of/XG1x680zDu5eSTGjwmxdf7
Bq8PpoBbiXezw3sfKaLFVR5p/awagVQQlVZeNOSbxqjcCsQyyFRHPiRPcVftjSRyDeAC/9rGBxGi
qKqLNhkgMOqyuc6egiBKClIdqfOZgCWuW7fp1X+dUyDuUNbSn0K4BE/YYumCdjLk2TR5J3cfxmNw
7Myd5e8V6VFLe1SEV9ByV6dsYU2s8LtTliZSl0yyUQI2Oit+5w165FbqGr7yGh8ozBBhC7Axq+cs
NoqVO37sO3Z5RoVe9AmYlZda1cMYyJLLG0M/DVr8fzg7sx25jSCLfhEB7ssrWUvvarbUkqUXQrIl
7juZXL5+DjWDcRebKEIGDNuAAEVlMjIyMuLeG6CPeUjd5HZRnlVJlY521munZuruuchql8rCcIiW
luF1l3p3LpefBiRmedUCKloXxqcsYTBHwtjYNuY1UxUnjWiWGe7Qyo9auGPsffnl0to68elrI2z6
FmtZBbMKrVA96TzmVnhpaT/KpXAbSkFdErmc3dpSbq6v9V0ivLK++gxSN8xZN1uVb0gBWl/mHHix
Ve11JBcPvbgnsAI6hMo2gcFAR+TSp2yyA1sErNHOz3N1kxg3QoIQdJvT2LB2TsumLQppiyCigrTO
6paQ58Qso0SinGVNDBCrvTF4tMVDK8s3dZl8AvG792ja/ITw+xkFYZIhUNO6XJ5WTUnvjGntGxDC
oVD+YzUf60E5VimTlA6NpRzbaeiWHsYRGrZ//Qu+f0ctm8vAAW4RhATpLV9aLyaUW/KGTxjpqJuX
v4BEH0q9+xQZpT8m0qOwmBQ8hC/mvKeW9u5O+W15IQxAvqO+tUq95rLMFSMNa7+r5XOHPIv0vWmd
MzJDt9fXuBWTQAoozNpgAAoKepdLTKIGXY2Gh7+cMYswrG3Ni+yG3i/dmZ3z+P5AcJrByqNftMiW
r4vXop+EbpdK7WdzNnujVZtkGd3enLQNl6Fc9lv4iXcVTZ/ViZCyzOQ+smo/+tT2iVuOtjtkZ5Rn
p0jzzOA01ic7f8qkz9c38rfK2uVJxC6OAlqfOwVWwOVOjh3za5U25lnQqDToIzJIYyTBieVKOiMr
oNJ9MxP4relwGCDKQypjboFjw6qWRfYKWhAhrLCpXjQ9Go9NIX+aUeO8mRh15Q3ykJ9yqT7VgUwW
o8svpR5Gj+lkach5ZAOaBLo4xY2tuJIlNTsf7l3mgcQG1J6lYUee/q5hP8+1sLUs4kmvNcekiY5g
008lyqvP1KN6ptK5ai+O17dzy1loDTomynJ0pNYJuQHmObXzivf37IB0lSHEdrNc73SZfkuerz8a
crJA9+l8k/yv4otUNCXiFmXjq8Z9GGVfxqn1AGcumrmUGc5dlRxMyUFSZzjIzKQLw/kpmuHpMN7B
jv/WzJyvCLuk9Crqgmn2oRogw9Kvq+q/ru/H+4CggcSFYYUUNVnt+i5Ltbyig5k3fp5+nMf78DWA
8KLs8D3fX88Y4W6nzs1MjXe6E/RNx9mxqd2owXPdzQ9JLLw+0u+oTR6caIfc+z7yYAzCBIBU2PEo
el+elyJw4P6nDYUcS/bUtL6Rk4AkZU94etMM/RcYgEv1fl1GjzqOjtrKjd8hdXGYSzumYq/JN9B7
9zQmN7ePx9oyogB5//VDttEQCxl1pfFb9S52ZKRZbhhg7mbhl7Db2bytI0lvAOI6/ElK9qsgF8d1
HSYosvh9LP2TLwLPkRsxRL6hg61QU5WrL3K9hy3bNEqbAE4CQEqYGJdfrJzLEMQzhQ+rPwcBGn4i
dhH4KT2NfCO3zmn/z3Wn39pQrqT/MwiE89JgMJhdlc8SGyoF0kfDqb9HSneomjp3rXwo4Flr9k47
YtMkmtaUIwgHpFaXJhurDotkKQTU6a1+zAhwnQJM+hzmuzye5a9axx6U2JCZRAFhcZhLU4ihKzR5
eOJP47eY5NRL9JOamgfFuI1s41TLL06zJ2q/FVbBFvGsImdEu3y1PDtSO00p69anu0tTvzsof6ou
R+ccfuZC7F1KmvRdL1fF/M6y0JWxJWd6SYpvY3uTgRx2oiOMw2MUFp4e7VUv3uelmESK5TedmCt4
+aZv3lW2lCb61GitH4fGnfVXUvZn5SVD8hFpgM+8RXauwz1zy5+/MdeGWW8Fgd76cju5AQrrokb8
Ii2+N9qjot5XPJCvH4NNg/Sk6JsAYX6HzMjC0pL6Smkp5xvzKbRTm/TCTs+M081vnGHsjmVHQyFg
2MxOmNkKnqQySwWAphSvtsul2o2WIPZksrNtv2ROUXsKrSQ/lGGXHa4vcsszF0rCQgSnB7Z+XIio
HqcmiDs/m8r62A1q4VohQfS6la1r9K2V5Ve8+XaaMiup7CSdb2aBGyfGUY9ewvBVR9/mPxjizlkw
JCjzrdsUZicMpwv6zm/k2lOl6KCJ11j50jl7hjb2jalozkKnACkKeOVyRXHlNGlnRYLZ7Ml8lNO+
eLKCMP3TZjRUrYWUYzB7aoEJrmKVyIIhCgVyzYTcVzAN/hwx0MmIztd3bcPfqPYsFBEkEeBtrl6Y
eVY4jVZZnS/iwqUf6bJrmiJ2vs1GjAecBw+NYSU4w5pgJWQ9mJw47/3IZCym1BeJVw3tLwGo6pRD
0XmoBrPdCRqbK6MiQzJD3QNFrcvPlCa5qtRShM34Rxd90PInKd55gWz4Ng8smmIobcEvt1cmUPNr
Rxtgjd/KND+ywVAPUgVqrGciz6EF+rKzjRuep9Ed591IlwzVv5VPAIdwJjUyer9onfo0deaMbgXK
dNddYutjcYZQhERHiYbfyiWMYLYCMx16ChzIrgTNQzkbnvai1NXJzoqX68a2Ho9QKAhpv1FgcCku
P1NbCTkKY2PwHWbSPkVdbhwcqVF9uErGjcTDy4tqB7G0WlJPmRyrd0I1xalJ0Ua5/ku2lg2QHf4f
eciixnH5Q2o9of9oJYOvdGZx1iUAq40yHsyu+KSa6YcJ997x0I1yL5AhykgQIWFcoDN4adJpq7Z1
dEn45hxzd4KEOzRKHJ+cKu3ob1XlU98V8oHcQnrivqnu89DhbS0DqZYtaW9A50ayefFrVlePRFVi
FIMp/LGTq4PGwO6jMB3JQ86jOIypFt/1lQbLpW/7O0WEe5CMjTsXOAbJBCjLRQNtZd6pu7jM83zw
Cy5aq7G/We1jl5ve3P2a6/kmCuS9yaebC35jcRXIoSk5zG3EYhYxokJ8rV/ToLlZeAZILVkPU/Tl
uodthAsqhnATKS/R3VtfuCVQ4CIwy9GfUTgs/MEZ3WCiSLE3I3Qj8ukUeyD9QWl9z0jRLGEYyFaP
foJibF8jOZHOd4Xy1/XVbFihfccUaaCrFJnWzzwbwFKTqcPkM0TlgRG24yHUs6PUtXuaDBtRj9uW
uXBgwqDLrStz8tCFM3o9s58IU7pDhrs91JVa7yRe760szW2m4BIBNP67Oou1OUw1+nvCl+ISwFnj
6ns4nPcbhgWaZLzlwIzztL887XUUSmEY4G7tVB+dGjy0ZSUeg+/2wsrySLt85iyGyIFoJZPbrSe3
pqSlQhm7wZenR0mLHuoSqaw5eVk6SKpbzV+L6Gcw/M0g5p37aWuFCwLfpLzJXhqrA6WFIlLgg41+
M9XMY+xg35VeZ/+67ngbXwosLqV3pAFQm1xPe2iFxPRJBmH6cvihqhK3n39cN/A+EvGVgI7ztyMu
zwvg8kMpQiSNWYSy31jlcKwSWee1b47PIJYORb7MC2J2xnEcjHznMtwybFN/42EFkog74dKw1RpK
ls6xDNrXRp7mZI7MD5G8UfZiQT8621MK3fhe9Pz4UhC5qMmtm0OxHaSDLqLZr8felYcbMxXuOJ2v
7+ZycFbeCAGA6hZneOFnrA5WSjGF45rPfjnd5O2PSNMZAPxhKQsb5Y6p9wEWZjwPe6ppzDx7p143
VcU4aE4zA9a2T2MmXubBPAzM17Gk+fb6qjacUGd2FIVSNhDlzlW2QOWysWNZyL7IM8ezejk6NE1d
7RzljQ9EDwZ+H9IGvLfXcjSBlSHy7oyyH+aDV2T+HNaetSfcsrjz6gMBtkUeEZ9Hh2Y9DTGNG6kL
JE326/w4zUyzZhh7mDEN86xpSN7lwVGVv1/fvY0PBdYLtV10aRDaWMsMgm8N0tSQZL8fDQYptDni
i8kwu6lZ33apI+98rA0XpFGHpA/yNKi3r5nWgVLrem3Wip8/NUbh1ZZ1CpR7G3jJWOxR1LdsoSKh
GoRAnvFrIETZq07VBqbiUzOO4/HQjrEXp9GHSr0fPl7fxffSHjDVYekinawzaJbe1WW80CalT5qs
Vf1K0s/B+BhJIZJPjWuialbJP6bWRfEXZQPlpBflYyaCoxwVx3mobvtIeapCcZID58v1H7URw97+
prX+WW9AOCvHSvXTKj7O8WEMTpJ51+nn3H7t9W7ngGw0DJfKF4UvUKR83TWvaYzsmdZdKvuSeZOF
uRton+ImOyDHY+VPqfRKIw920+n6GjcOP9cD40CWYWfvRzvGZaMPnVUofpdPkTtYYoRmFmg70WzD
ky6sLIfoTeXEynVhzW2i+Mu6SgPyhtIhkT97oTq5WrIDldiytsyKJBDwKIGUc2ktpxoVpbVQ/JZ5
wuiOq8EjVLqxO+TtjodsHP7lybPMUKbAbKwrG6qRVnIQ6oofN9bRSESKunIikKQFUVhke0XfDX+k
qqESbZjAq3HZXa6rNoZiMKZA8Z2hPQRm+ATRPDE+KeKbIjGdZvCvu8bGm47UDvoCylT07agPXdob
GivNiozOuEqtqxaf5vKXVnReoUy3hnEcSwkVPJQ90wcndR5EMO44zXvVO+Lb0qdghtKSzK6vjMTq
MtMOa85f/s+UhF8m1L6Qer+VOvOusjR3AnqSNtqZzOmUKPL3dpy80BS3demjcPUan6KH6gWW5vVt
eU/zWn6WQbzn3Cw58CpU9RnDLGqLd33ZNQctw6b+3Ni+Mpwy+2uSRMeIYistlfRn77iM8BYNqNns
VSD/2co/UaN9SKCzBM7eD9sKIPwwMJfAyRyURVbfKyuQuwcmxH7xrpiYRZGE0yGJK9ey+mPY2+6k
o0yQTed2d0rLRhixSFUowS5j3RHzunQVpR4yvbMH1e97ZsYJSdQAhaW9iSVbxw2SCWomqBQsPLJL
K8NgKAWgGNXX68/jkByMdqbKoJ2CYk/mZyOELH8/OF0QR+9jcZvEWsSUbdUvZu2Q5uEBRAMaFaEb
oxpR2cfrLrVtjSzZVkmZeYderisPRw2iPh8uT2zrVBuxcwxhw51GNOjckWrCL2mIij/PJBjAhgIN
baTfQOhLo7FpppFlTSqN+c9GYR1Aqx576XHo+rNZ7BVkNnBl3C68Fkmfl/fOmkOvN1HfMfRV9RVp
PpYMgOoRPzBD7TjL0wHysReY1Y0ZP4Xxd6dK7vrhn0q5GTS489Owc4C3vIiaBWxensbw3Fa7PZqD
Us/qrPr2dOu0XwbxKbE+TntS3ZtWdKoJFpAnbpxVlFDE5Fhjh6KonGTPihgftSYvz4bd/Qgccw/w
8B6CTExa2BpoRdEyeEdDmcwkL1Milp+3FKWbs5OeQAGfjDa9G+X2Yxi/FOLvyjl2ve7OjnxUs+6Q
5Rb/bx2sek8PeWPtnFB9eU3IvNrXw3jmYhiLpMh0v8zPzjigbpG7xvgJAZbr5+Y9lh8s0FtDq00O
A0MrsjHFkH4vDWApwvQw9UxDdcYHrUg/TvYLWgCNcluojN6Ys895K+3Mkdl418DSJNHgXuZ1s354
JpaYK8Bruj8XQXiMu1LcBEkje6UOuvv6cjeC7FtTaxgHkzhjuU5G3c9L+UEas08p8l/XTWx9uYUq
AKYLUCDvzlVQQG24ymNd9+WiM15ale5rPpTS7ciY05O+X6DfsscnpMjDqxDO3MpewXQYY+D0+GIq
jo3RHUzrtTL0Q9jt9KC29u6toeWHvMlAlV5OE+IBe1ejqlDE7mD717duyxE46uDhiHAAx5df8MaC
3TeZGNXW8OnT1MzvtIDK7kBsto45tfl/bay2i4EWlSXnjYGB8ThVXtTeOlJ6rwTtaZJvKxWE6lw9
OdmhH58dQ9z1zYeqfx3kUwMH4fpyt77c25+y2lB5UbDNwRhwQ2bHUm29ZVNj9OudvVt/c2O5pEjk
kaIG0XW5sZPRTrwZ2dgsQ8SmYMLWq5rslEw3Iwm5CyU42hfQ01dGHLOu4Rpbhh/kXZa5qdKSZ1YG
VUerEQfIouPtYNuCCKN2D52cabcKcEotgItQ9lb1YOvRHr58c4e5naH8oa8JzPxy3UgiBVONjpZf
qrprzfdB9JwFifff9veNnVWpLu5Ba8nCMfwmrdw8+aYjxSWknWxj6/zRWvz/xaxOR9mHRRg1GGEh
rf73YO+hfbd2i51iyBQKodAXV1dB4AAdkZ3G9CPn70aZQf19nbWeJ9+vP/Z7GgS/YyNyadRVL79K
gDqLiPUCOxFaKS1zE46MemqOZRrXj3Bt9ta1VRlZSo30WKCtAdhafR6rarsmkWPTH+SvaouMv/Vk
DfdFWzxlUeiZSCCmk/kcm+fEdHPDurG7W/Gqp6h/HIs9ac+NTWZ+3v/euAzaW9fXer2ckwKRIT/g
6ZOXL1ITHKzmyZn24Pcb7nJhaOX7fdPbFcAF3MUMXTqKiLj++b2No1DxWAj6pIOrqmdKY1qeg+U7
qqNbJdSkW98IXq47y0bowkl4KFLUAQezbl+gWNnZQdWbaDicaQy7cfSCluxOJN7oOxu0nUmuZRoJ
5jsBM1F1kTHxhPfrLJkeBiN4lVCyOYgaeJGVFTKaxk6EHqpuVLeKsO1zOqeIv4ICSk9/vl5qIQAk
iKAL0u/ycGjAJadSZJavOK+WwfRM81T/l9YMCA+4PQg3LNIc60swHsahtjqLSvItSiaaeh+0O0C+
LT9/a2K9jj6sUqXEhKNROIqU7331V58B21d2MMR7hpaX4ZukIVKiER5Abfla8zWN7MMsXsPeF/1e
43HPzvp6kwJTtvseO+3tPBgf83B6quL4p5B38qwtj3+7c6swbBR2JpqgtPB4WHqj20Y2sv2//oOb
/esB60Q4HoYsUMrK8hOZ5ibTqkR8lweH60aWLbnsJVDSo+VIXk9nAne+/DRW3wVmNjlU2xhydiQi
qZ6ZTtqxKWfHiwG0R3EY3UR2t1fme7+FC9EfKCTSL2Sk67LXrHVZ75SF5jNiz4uSDxadTqYX/vnq
YOUhj0nujW7bKvxpyahZgd5ovj18t0BkDRTY44c0uO2Goyj3kHPvCxy8gLi7oCGj2U96dbmXctvU
wlJHzaclCI8siY9qn7VHPbYOFWrYcyd2SsDv/R2DxFv+WZ6I68GBzjg2dGEUzR/GY9L7DVj7IrsL
nb2xmu/vqcUOPRL64JSk1qLIWojCYkm7y2+A3Hi8A21XC5U97PT2av61sjpUVTwYoOlVDUkP4Rrt
eamejyFiMtNOONpyPZqbtKJRsKK2ubp2szavkwR1IF+XZC8vezcuDTcwd6xsL+dfK6uMJhzr2sg7
lkNP6DSkT43GtAGlcWtzJ6vfW87KyaWIh3sJc9zH+9y+eInqz7b17fpB2vIAc1EdpwLAjbfOB+dp
jo1O4yAxH1q/T/JYfFjkOnaaQ1vBiOc4LHPeyqQIqw9TOv2QqXOn+73z0Q4/GBAQXxw0TSpVfAwl
rXZjdRx3UvatQ4uc2fL2IBbJa7CKVld9Ihgt4CO6eLSbn6hPzTkaomI6MNXydH0bt3zirbFVhLCD
sc2SSsIn1Mcq/qpXtxHjy40dh9haEoL9yzMStRxKc5dxSBJdNzNzTvfVIflsjMfZYYTag2JGNx29
hOsr2rL1uwrPVBkIQutPpmV13BODdKhksfhmlrkbav/knTgm1c7ebbggrgdYgDxTRjF+OQZvkghV
DyfdHhPTD4O5uR0yZockWdr8+XqWKAdrBOgSoW51ahv4YU0fpqRdRQ/SSxi+UBqvNFGBlILkhxGH
f13fwA2XAP2MSsvSEqbkv/pYxqynJtBXy684fci15IZn1cZ9Rr/dMyb55j9YA8n2W+OVYt7KAbt0
QN+zxdrUGWgoiZB25YFJBmPvjeps/zDBRewN6VhWsEoxFj1JpimhmsRBW8X1vo+1SZ+5paQaBrPm
zbkrFbdJYT+VQfKhCfeavRvxUCWKgPOFp4VY42qNNZPYnbw1ND9QhoNZfs+j0ZvHPbTy5nd7Y2X1
3Qqtm+u6JG6o840mFLfoQ6jjAvWPnXtkbzmr7UvkMTUSaDi+os/9KVfK7+aQ0e0K6r3xZBuPcAAe
fCr0BIjxirzeOW2Iyj4JdbR1x7M++9IUP9ehuC+olWTdk6N56lS6dVrcNLZAgPODxrzG0GNg1Zxn
nlHX2s6jb1nbO9eBswKtb5FAXXMPCzVv5KAKNACYj50T/Joy1YufIvM8B37VUvROh/A/nBAwAkvH
CFUXRM4uwwwaEhCM8oo6nKa6llycRPoxn35GKJpcP4ob35UCDspTi4wmxZYl3r2JZwyBteROopQz
SU+25NM2EObO63/DRy9MLD/hjYlknqqk1Tpe//Mcn+3CvKX6Jw5Bgp4A0abcWdFGhF7gqwtgB5Vx
bvFLc6EYEEmxA+6dMg7vHWrsrlYEe2I4W/umKtTuLTRfiCer82Az+CXuRGr4YZeQzSd0ntGI2BXW
37jY6HeQVS8QhGXMzOViWpMkfhIFhW79mECizwpEPaSSjt6rPDbn676w4ecLdh9ONNggOlurnctB
y2Z6Rpk5cMQZ5pA3iEPX/Cim1zaLTjKD1tPP/8Hibx34ZZYFyoKXy6ucIRR6icUpVF+1KErv+lx7
bZvO8qBIcAdlcXQrJkmCD4qQ7HXjW36JdAlFfjaYITMr4zXJSyBLHWeMqa+5+m3sIzcLWi91/OuG
Nj8ixB/GbvEsg5p9uUoT5pepz1TypC47dvLPTvtuNS9dP5yGYWdDN3AJJueY8j0uAzzTXB22zraS
TEkptdliOiVD/RqaLfPUfpZF7lG78lppPLdh8EzTfefcbW0n7XR6vQwjh1e7Yiz2gCjD0pmRIzIL
JmYz0FEdAs/onA+2Ev+6vqPvB7EydumtsdW36xgsCeke7SMTscuYQSimLB9zI6seLKE4fysgOG9i
LTafnVTciXyuHqW2T79NDFc7RYo9925A6hp6baruIdk294F+rEqTGFzp2qeTaFCG0c4YyFKXf0/d
NzXskQvIv+XBbkt2WeXqYqJmARwK/WUmKq65a0lQ1/8bWcuJ6QbzQVIOQWHddB2CkIobFbWLtvDP
bsxPqvL9+hfYin9EPxnIuwmKfz0TprPndgJ4Y/l2+RRGaIGrd//luaehKgROj34lJfBVIpAZWUdF
lfpWkN+XIBL7PXL25mkh6kCTYzIQ8IHlW765mialyO1RMDxHlsIzgOPbzGFwiS15KQrwdeg1o3wb
N4OXIHl5ff+2vAQCGDk3+mh8ulVgp6jGC3M5LWVwhHRxUFrL7fQ79Bl2otwStNc+8sbQ7y14s0Qn
E1IqkG3zzQipBOEpxoOkUDmRkMNjcLKj7VSDthwDUARoLbTAF3zp5Zb2WjPZSuWYflUZruyU0GAD
N23+Q+EO3bD/N7OmfyvdrA3JjJmosewPeasMN+Mw/o1c0c6luJVOIKANEZB0HgDEKtJIyMbUVAkt
v7NCN+8Sb2iy05/7AsRTAOg8lZGxUS+3bJo1GLVzyFmSAFAOrQdeJlcRryikP4/RuBvdC3hqfJw1
am2qxkgi3TN9S/48kBjNzX2guHOxNw9o48a7sLNygqAb5z5PWFHW3Fr2i410U2/lB0v1J6vfKdds
ONy/tuAUre4dZ+gZArQ4nNxprjreSDZjwfWbP/5EyHks4DQedNAsVguap0g4yF78DhRIC2kFcurR
3HhKA1q6Ua09aeMNrwPPpOBu9D8hQaxSMadT7MBWeSHX3d+lYoID/Xh9QZu79sbAakFJOM9yoGMg
Vr6m2VOrRVxSt9dtbMQ4FkGTn7oCMrPrqn6KAHZbTYXlG92tYvyq5geGK7SpsxPhlp+6inAXZlZB
XBeaIjU9S8nMODgaTZmenZzibVEqsde20/e+7I3b2iydj1FW7YS7jYYgWBoIiBQMWeW7cfSa00fB
XIy2byStp4rpphCuPr/yNHBtrbmJoo9q/r03XgSCp9e3dwMzfGl6FZrUWqrn2MK0hk1F6+6aZj4r
UXqAHzb8XeiZFwbjMdT0m8JhVk+Q7VT4ttfOzC86gwjRoKdyGbiGNJHVWqQ2gPby1I/h3ZRFd7xW
jx2tUT24V83oPlm4VoldvpTpX9fXv3VGuGTIfaiZLtTmS+t1pqeMRZxsXxXMDM4yNfViWd5Lsjbu
T3o2zjIjBs1vgLeXVqAJZGVegzlehAjG5mtSZqcBxYwEsaf4NPS/ri9qK7OlAoyiIrkVRIH1i89I
zFQaAxmMM0DY8WNqH8qSOYI3gN9vkFg9dGZzmO1Pkhhfq9ptmIkmnL0K+Fb4BtcB/odHmcNVfrnm
1GAmbDhR5JQG8zg44iYku+7DY2Wat+EegXorSgCo5AGGRRrNq0hk9bWZtgMd9WysmPVe0NHJWs24
zdXKPKl2vnc3bUU+3ntAPKgCLsTKy8VNkxRKzADmneKAdZCNSnOpijJ9LlF32hWbK2NELK+hBfVg
rG4mW2QMhRWsbBLdTddaAMKHUnHr8CGKzZ0LagMpj3u+MbY6i0YHsKkl1fRHJTYSd5gy86YySjt1
AY6Uh1meBfonenvQwrg8KmN+NNSkdLWOYbVBKbvFDIZ10NBZGAJLebbbqj6OWa3dkeYXN9KUJIz1
a3ey4K0jvGwNvSEZCbG10lxEy0tuchM0RTm9ypp6y27tBOhtE2Q8DuIeC/nm8nOnUV1MdEtNP87M
n5VSf5vkaU/aY+u8LH1ksNaLXuaaTaSGaTt2ncHeG4NHu/xM+/9+tAMvVJpzp0Y7ff8tv6IquLwe
aEEw7/hySehh5XGJEow/54PyaGgZ7Y7JGc66Gk0/snEU/vWYtGkPjbdlHjR3nLMKB04/taZwyBoj
zXSNaT7Fbem25WPrFKfrlrY+FucFah8LI9daOXEuofcEBJb8VFjxCZyN8Eyz3pMl31wP2ba2IMbh
h68iQNUaU2lWS+5TDOdULW87oXpzxfMoc3ZSoM0FvTG1yuNsI46V0aSRg8qoOMTI5rh2bu7ppGyF
NLJEHkQGaDlj/cZTl4Z1GMVAaALkhSSTmSCRNYuT7QR7b5U9U6svBBpE0Jdasu3SPA+5abt9zEyZ
bJx3EtSttznkfRiRdAHQC1hLqgdVN6amnvAqKp4T8UuyACxn52w8xVbqMrH16MTP4R4QZdM1qIDS
sSRvZSD06mgpTp04CUaNqrzL+4VsVD7rkX5vmO3Lf/B1rvlFZHeZibNyjagOhklkwJFkPXvSIpoq
crlzKWythmcrWSlYNRifq6u1y0KzcfLR8kXd3Q5Oc0qC8HMVyQ8MpvtxfTVbIfCNKXO1cdlgp/Vs
YyrV2zvD/BlrX9S+PjmwT5J8x9bWspDXQnOahx8k1uXP35Q0YOwqlZITJdQ+f4jjOzWEnzbWngQi
5PqqNo4vpfCFV0L6B/hk5e3Coks5acDXx6Z4MfpYfoim6c/JQbwdKO4jmkMeDXTxcjmgabVJayLH
H9v4XMwOlzX6r94kld6Y9j9zLch2/GJrWZAAcAyN4qG+vq8KoEN1P5aOb5jZzzrOYy8fJce7vncb
kQI6I1ci3Suuxd+J7puvlCvciXbcO74CTt6VEzV0WzP+VOnG+bqhDdcDHuug/QLkGb3DlesFTlTP
kdY4y0zltrhzGulkYiwrGTCsfblua3NRDrXnReCdf69cj4SympxmcvywfwHkUiiPab+TsGx495L+
/7+JZblv9i1Nohhav2DfHN2j6ntiTjFCEsUhHvb06rZ2jlR+yb4p15EgXppSxzivh5rVCOuHSLS7
8rXJGneuvpPi7JykrVXRp6a/hEA9Nc/VRxqY7I0Aq+z4VvzQtPdq/TB+MeV/rn+d5aSsKgHonqES
TwgAPrEupEHWlFobAoM/DN/a+LOiv+bOYWiZNBJ+UPUUNaKdb7W5gW8MrjIjYQyGHaqzA2yCmZ1m
dpSVv9L5GcqQqNudQ7vlesiFkfeBs3svNFUKWZmMwHB8U/fb4ZMon4d6jxe/9ZXIvhbPlkGer8fY
zyayujkacr5QBw+tIaNkqqj+S1W/X/9QW2uBVr0gPR1efmthtyLO2k5pFccPoi49gLiqkNCU88dC
Lc7XLW2uCHo62STiLHAiL1087Cg9z3qA32mfZV1xy/gld0hkdxxhgz8NGJxGCKUulZ7zu2iXd4zH
leUAfWIjObH09tZWutZrdETrujoqHpQs+YKYXnOkyDB7gzVId0VpFec+V6QPyaSIgz5H8zmPNPmo
iRR0gYYQj8p8T7czFPN4fV+W7GJ9VJamJ7RMmLDGGvBT69Y0dpApfPgoj0ETPhfSQxF8zIQ4G9Ts
J+frdXtb6dzvLuv/GVwLPMgSC1GMIPAjQ/3HCRTLXfQpG56U9GfdOFXI6QI0PVK30fceTFvuBrZh
aUdQL3rnbvacpVOq2Y4fD99Rc3Kl7odd7T0CtzwNncIFw0z2SPPv0tOsIbO1uEsCP5+sbBH3T89K
qn3tmNPrUnKvdgLqRuhBYXRRrURZGNWu5ee8uSaUAemILuKoGsaLGv+qe2agxi9mhNZQsuMrG2GV
NHXpZeInKD6uYrdTzQDOqkzyIbwf9DI5R/nkKeJhEnBFEk9PmctZ7l0YG9+MjJUl0puD5L4OEXUj
Idw/6ZKfDOpZgCkOCvXkpDtLe29lQYhQ6eJG+j2A83IXQ6U2xrHio6lOy+wZ3dUc4ar6TiHofb51
aWWVRlZ6oDh0owPfLAYv0MtDtEdKfu98iwWaSKiwc6rXKXEgL2iUoQgYHgeT+y9EQA9S95iL5+un
eHu7/jWzOOUbp+sHOQ+0uMTHC6m5jx19vlOC4qYsoDZft/Tevako027h+YfuOB5+aSmPWy47oToL
Zj4PbE+WTxb9+qRN3FTbuVk36tgWkpXYgkkD/2Ct3NVoY5crVcX36U55/0GehGfoD9OQe1J2MtPn
TP0UDtIpc8qd+tfGtbFYXlQsf8tcrFGCpJJVWxl8t7L9oSSvjeYW1uxW+akyz6r2Mkentga/Edsf
gueiOcnSUbIgXH+Qo/QvPbA/NfkefeD9YecXsRkyMsZs/5paGwXC0GJKhqDsvxVidGPTE+UdIXt8
VfvIC3e+88bRoHnze6geAF7O4OV3plbRdGRzgR9mhJJGIMCLYsfe3NQNv11SQjREYLIg4L38+Ru/
HSQ5nIehZZuZhhykR9IPhiJ/vu6yGzsHLpiITB5hAIxYlvrGSGnF6SBJhMm5Hk9O62XicwRsivum
mg7T9Hdu/XPd4MadysAlymUWHSgUqtYlEkUb9K7oGsnnnTo2x1pSlkmwYJcZaT134w9G2yeqCwA3
/yRR5+69GjwV45nazvnzhuXiwGi1LZV8JhqtFm+0ombitCH5Sm7QhKvr7yOz1HeelBvMYawsoZq3
Cv2Rd6+ISYzOVGos2M5cVc1vdas4wFN1tcn2nO6UFce2e7S19AMY0lMvAaAfjtc3fcuVUJQE6grw
HrXE1UKrZkqNwLEkX6r+au1nbSqQRvzjpJXnJcQQkwoo81fW77J56JVhVvLwJQnRDjcPafXozInX
pztJ2dZa3tpZBVmLGbJtZ2bhS5SACJnqu3phH1Q74XUjlF+sZnVpxHPdhoaZsppkpjh5t6g2GKZb
MIpP7O3cpodYiwI2YZyq2poFWo8wKZjUHf4PaV/aIyfMbP2LkNiXr0Cvs2XomcnyBWUyCdgYMKuB
X/8eRu+96XbzNMpzFSUZKVIKb+Vy1alzoqn8zowNM0OquXso9H2xzEPKWUjrLxar/OEZhAuHbqjW
gCkLN7EF1lEEm8h5QJtDcmhCsfQynswkmp/vigFWNePRYeluteFmyd1AmgvwK4Ck5xDm0t14eeE6
KanTqP0ykmNDfg/1Xcuh/5b8BBVBrJK1au8c5l0+GcCu+9egHAYWk1WbtdqmUWHbkN79XSl0U8wD
jCFVq96XGqSXSMQZbVZC3eu3CgwjuQNJG7x8EV9fjnTO1zvdBMNZzbeZa+E+/CpQfhhN5IIfXGgH
3T7iS0t4bk96M5ZtDgfpNGnkdZrfjM9TFvuQlB1XwZpLJwN3H56mcN/4QRpYZenG0BQijfRsb41f
eXOX2r+EW/q1cw8MAWKeMnnQm7mdSpt+DMWpUUDK1e9IteJwlhzB+YdII3ZIqgKkqqdR3d+x5Eej
v6XDyvZZNgG1rFmey9H1+d/Pbkfm0WFKdSONOPZJG+uBmpV+269lbJf2CvLCoK/AOwUNJtJIhk43
qGeDg6dNQ638MfDqTcv3NGqd9mfmvvz7Rjk3Jp11KELVmWjdFHGai3jCvMu0L2j+1ps1xtWlHXlu
SLp0qlxDxbpx0oiQLOTjbw18d2aj4V25xuIuzx+w37h3Zrgl3sMelutymZwWp9mIQWdeFRuPqttG
C3m1BQ4lTKeNF69cDVeRt2xOuhs6zaQAuGfi2YSnRtJbL0ItfZ+cX4kd6bYWuuPHSLYWWamgygcP
tWb0zSMe/OwSgGLv5Sh1bhHLig31eaqrLVNM6puuiOpByYOyyQ4tUf/c3ilLBhFW4wk9VyyA0L40
mGt13dtZrgEK5flVAdJJ9c1pMz+2SNCTZMWBLVlDVI0cxEwAixv+0pouSgd8BFx7HjJSBFbjvMeF
uo1r91vXjxBfMdeiP/kucnCs5xYSkIfjsY709aVB6H+VDQem9XlSswA84veFMb2pSnlEl24AGZYv
RhVv2mpNA2hepvMbSTIrF51G4iT2mMEsspl/vDQLPLV5u71wayYkF03RbYr3RBo/i0w/5qzdotSw
uW1C9oxz2QzIQiQGcYzQhSetVs2TlHcOSSIvybeT44E/V9uT+uttK9dLdGll3jNn/hfU8qSPGWJK
dQCzOzQDC8MLcu3EWHZI8fhsvQeUAE63ja4NbfY2Z0YZyWO9b2HU6NBNkgBBVILCXFs5zfMEXW4D
DG1m6gR8CJAIR8pPjZk58cGCFbNofKMG13EjAtEdGV0r5y+OB8z14PJDig+I3cvxCKvohoYXSWSB
qrDw0Otchas35dWzDhsCWZy5XosDhZSlZKVSuOqag5FEYnCAYEwUv3HQkMO+NNsiSz/7gDLNZiH6
KJ9vr9f1bodlbC8ElEhIgPvqcnygUTWbovMwk6meI+yAYsRATWd728rCLOKhiHgOUQA6MuXUnl2Y
CaiOY8RXenFAX6Hfaskhs1cIvBZ2xYUV6VglSqpnKYqDkea6ENF95fYxbflWqVba266eHPNyITOK
Jwde/3j5z8M92+SDwalh5gg5jPhn1uVbF9wiVvHMhz9V/Zg3PzpV80frIAYgYPtdk/9rs/CnfaT/
gM3BpKKj4NI+cIuANiUFwf2lhalFwmJ4HU8AQ67FxUvrNoMtZxgkeB5k+m09yd3GSxHj03jaFb3z
oPbK3jG/3N4dS+uGhgwXmV+UqJGBuhzOADSIy9KBRJpF0O3sgFL4qVGBaOMrybdFQ66KZwU67NC4
JDknyLXUTueOJLLcXcPsw6BuUpUHzhCvpC2WThUETpHIBAXIzNUjjSipkqzoVRLFRvojTvLM11SQ
J96etqtQaqZgtz6rG5g97ELppkLjXqEUBc+ivHvNx2cQpYWT1h6YuXWzcuvWSTCBfBKPizX89WfK
49L/zsg6/IIC7+eJvhyf3o2qmxgGjWYRdwuscZO7U210nT0NyrSvHLJzeNCRO9NptmpbhTX7VlNz
bfzXywl8/vzuRgHuc+dcfkVhCq5QJ2FRkgNAevDKQxZHQ9fdkz7bg4YzKwJwnjoZ37npziuGJy/d
l+C3hVNYWe/rczLL8oBgEToa2MUy/2ptEvSE92MejeyXwT+8flOJFacjR3hYbHSVz4ARQHsg6iT5
nDRlVqnXZR7FluUr1R33NUjcWQ8U2cbb+2ppMKC8QtUeEvOooUpvnJHGbd6JKo9EB1q+eG+XIEMz
1yjrFhZvHglCVRRqAfiSLp56amsQJWt5lEI+2kSSVmfvalx9yceP28NZuFxB/IsJm1/deCDKyQSH
cDUZYz2PwIAfEKjcdN/aAu272bHsmkAbaWCbCJDiNazFFZ/kvGTnhqWX6ZTY7qhQGLZ5lIrK78tX
Yh75YO5YzoOsV0KOv7IAPMsGXHc3/kFYZje71otuT4H8xPv8ECSLZ8olYD8MaUVBdQBg22TnUdV3
fkITPxEvpTjYOLymA1q9fGUHLdr7jG2B6wRkSxq4kzLXwYMfx0EbX03emrXPeFEHeTXYB2FoFM2K
BdvS0uz3t0e6dErw4PJmZgtc0jLEjpW9MqA/G2Q0Zne0GaJcJ3TVkLjm10EZVowtuUEwTHi4SuZ0
DjgMLh1Qxay6qqE5hJOS47pHxfnJpJyEHY9Dqgge5C1pt1ZuQq7LS5Vd6TrsPq5EfdDKPN0n7ZiF
7lCwFWjC0vSjwjSTFeNShcLP5WcJdGkUY8WLqPaKezO2XnObHQwWH0YeP1bFU02Vtarq4l530BCC
pmo8bVBWu7RpaU06dMQuIkd7HL6lYtcb8L5DtUP1qkp2fZX6Zf/Fdo661vhzfTx7Y0e+xnMz36vS
vYRaBADZs4IHcA7SRi9BlO4mcVFGdQKQ/2RU7kbr6fhfeHuoxtiz2BRkFz+7dM7CP8OCjPikwkqK
K5boH9DFMVeW8HPrSCNBymKWTZ3xekBqXc5nI1pdILFQRJPq+chnm8o3yKuIX+bOHSHuwEMz3uup
6kNqt7aPjP0EL4a4i0Fplv8Zy2/FIzo9p2Ej2p3Ai8LSt53q/2vBHm4FEwBREYDw0AxkSse8VTpa
DBoafWw67sa2+eAmeKbSei3Dd9X29Gnok7MNP4ElRNrQU251WmH2BR6VJvSFuRsSqgZAAW4666i+
c/LGUYDjVpDFobJaH124qVBuQ2MO+EBm6/O/ny03tLAnUaTIyKrgKHAfJ/GoaMeM/LztuRZuXYCe
Ec17yMbNIkiXVojtZSMgQTi0sYJAPvPbKgtpuhbRf6bzpI2FJOn8yETvKXqcpKBRLbxYUVIc1GTa
Nzz1leSpR9a58cBWnm0Efaj5jk4CL7Qy8NyoINsm+QnqC+iA5z5xj/SVkKdk2LZDoPHOZ96wK9x7
qD8eFbESri+cZkT+yEui4xzhlcwnRVrhZHC6RcRK8BhYLro4Op4NK2Hk0vICCIKOeijposVi/oqz
5eXeMA29bRZRJX4mEJYnYOkrJ/B3/rm9wNfpGEBaZmon4LJB9CK37qtQ7HKzlpVR5Zw8QMRI8wey
WsEIFIr3LtiziO2Va3jhMrywKPlkOrSMpki6Ry44RKoirGgR8uyPXuVhr6xJui0eUvASAKwIHCEQ
StIG1lIjNyZTlNE4BrQUWKq30vniNQ30rtogIfZb1h3q3sSb3HyuyMrbf+kxhPt+5iWA9wcWVPYR
DHAbpBkQaZXcB0W+r5L0IXb7beUoXwQffxQlFI66/iUfGj+emmnlUljarDhVyL+iAogARHLY6Uji
Ph0Zjwo1VrZNWxVfx0ZRV57KC1ZmFjIw3uKxgatOOr2enTLKqoxHQ9U4G+FOwyGntbYS2CxsVbz6
Edrg5eoihJPmslHsynN6k0ed+Y0lj6RQdrGq7TWiQXHUCRyB2nH/j4gp+FYgcQBpAl4YV54tHcO6
Ku2608oqyrPWBfFyaQR9b65RTS0cCRjA7kDTPZJRn0IaZ4edTWmRKEpTRei1flHZhiT93klEQOzf
ebXivhY8+oUt6d7gJnWrEq/fyBpR+JrMu7QZj5YnVnb+9WJh06tICQF6DwSPjJuyIDRImqqoI9Xc
dt1g7E29Mrf1QI+U8ked1D/aVtW3jpuuNZtcx5mwDKKzORACElYGLTAchBGyDXU05seS4gHjPSLT
odAsNLxIjde6nxcGiv8N2BW8tFHjkJu4apSvNI8VbaSJ6g74lye3+ZGRO0KR67DdHyXZGKuhx/V5
8z7FpxDS4i2HxonLy0HUQq+chrYYDre2o6CzKDXwWbevhusryENP36y6g3Y7IEykndLbdcE0ZndR
7fzyPMVHg0bAsrdCX3vaL00hoN7g4Z9J8XCpXg7HE1lFHG51ETW0UCWQ8kB6+dg3LDhCYexPxiEL
Zza726NbSJeCURo6XkDi4v2N35dWS1HYTZa1bWTlxlPZekAsGQevT3zUBarUup8I8bOMfuuyNLRj
Evb0kbJmxXMupAHmr5glg+cqIB4Hl1+RT4zQuCvbCHS1oT1scJP5Hds043fTeNQU1S/LPqiApl0Z
/bUbuLQ7r8mZy4FKYiUEZIai7o9wQ9f0MyXiaNCfQusxfXM2Y7oZULgwfK8InLV3xMK1eGFd5pTP
k8nCrQjrKlF/1v2HELskMf1BazZws2OzB3EG+t1DE7fi7YFfu9q5kAEBIEBU8R6UWZEGgGUc2tew
XHxY1kEXh4yj2NX5U9Nsbpv6zK9dBrWXtqSXCOimsgwhOnbYzL+w4/FTa74VAp2RYCYGXd9YKT5/
/26Ip6JJkBC4z71fqE/VYjOsbLO1UUsvUHNEybdJ+jbS0/4AsS4I6OyY9TPX3fvRJCvGFoL5edzI
xcI3YT7lVyKYcR0QGuVtxG2mf7iGUI9It3ijP5Vq/aebOlEHZIzbaZOhX7Tz3Ziq2iGr66Lcmr3o
NlNMc/6lalEjSXLLfG8KyplPBuacyrzQOXo9M2FtJlsnzyat9SYEb2im7DSV8XyXllanHobGpsad
qxTpEzFEsUbjueg+kMlAKg301shpSE6LAKwLMc6pjdpvkKIz/eRZ3+TZ3TD8mtQ9rTrfOdRVmGkr
Ad2CU0b2UwdgAPBg4HXlPcUFzbp0xLklHQu4Hcd+pxf5fnDi/quTx0m0solVOIKrTXxmUN46WVHW
HogDIjpUfk6qvQ6EhKMfMqcMW+TM8uEtN6dAWesrWLjjkD8H7hd/Ij8o0zHgmDCXa3obkVw3gizJ
hG/105q80pIbBGgV/hf8lnj/SJeAYrV1qzqsi6r8riXfY/23/s8CPoAB4pn+14bk4p04cdQE/O6R
bX1T+6hix77eiE1Z3Qt0VjZ3gCg0r7bf3enNQ139TAjbrazhvBflNTz/AsnZF7qYkk5kHaLYY5p0
D3UDgbv6d5qhBW7T3rlGe1eL7qXN1jiRlhYRGQps17mPEMwHl7cMTxvdU+qqi5TJVU8ltUof4Nz4
9fb4Fq3gyY088qxm7EnDQ9d5Aonmuossq1QPTK+rg4XGsRXgmD7vdHkW0dWJhmww7EA5WRpMavRt
x4neRYKgq8oiQwbGtKH7YQo7DSdOu3teK9MTmlKcIDW04s6wYyQuNBeCdsSBmuyUtCEe4eoj2uco
Soq5e2BDARXbdBLbRkGrlanH1VuVeeyxVKduLxKyBqu/DjiA5Z0hqUhGo1R7RRg6IlY3G+L2Ua7w
9MOoWBoUota+lCLR7qcGysaglWJovwShLHrc+dQeNTCp/bq9ZFfnDl+BdwHyiCDuA6OeFFt2htM3
I2UiMjPjQHJItqbJoW3XCAmudsZsBvsCSSUDYkpyLVJJR2Ba9E7g6FnsW+K29hDwUgDOfHs4V175
0w7yoeAInLMpkpM0lCJLxFiLqAK7bciM/E/Rgw3HZCOo9EkZ3ra2OHngjfkfa/Ooz2I3nbpWkSCA
iGyviAPPZspmYuDVrPGy3/43plC1mPvVkFOWbrkiq+ohrhoRIYPtV3p8ZHkfOmRaKSMur9NfM9Kt
VgGFQQ1QU0Spa72gezE+6r2XrjxJF6cNDZgg0dNnnyy5CaJ2gpO0x7TReldow8au6qNwtc3tKVvc
C3/NyKiZzjMzt0cTVNTqv9v+KLwx6Omp0ocVOyvDMaSlcbKJW4qFpXHR8+Yg/U6bzrfbNUWy2atd
eD0kPnCGkD8D3AINOdINyb1MJ1k8iEilVfq9dGKweaV13PtChaSlCThtGBN9DKF/sAYfXBghGClQ
LEIrMPAkssNlHLyxTs6GqFOawGV4GNn1BrLH/u0FWxohyMPgKdS5L1yGAaUawaxp5YDsy4abkd6M
PmGDFtQphta5QNTm/wrOB1IeOtXwE8DsoRYrl+h03oCmR58GYASM3K/qrvQdlf4maQkY+9CO+9sj
XNiSF+akm8utDaOnthgiIcTWc6bGb9GJ6vM4H0IrdlcuyoXDDC4RbBjgAtDHdoVnafW6MFJ1iAqW
702136Ea869Iu3n+zkxIR9nsdAFKFn2IbPbVbETYKA+Z+TOO1zi8F3fgXzufl+mZpy3qDgBW3Rii
jH0FR/NGy6C85o3/7pjgXxFZQDQCSACZKdzrqOs0rYMNCK5ro/3Qmtd4Wonjl0ZybkOaMd6lgyhK
ZYiGZgzSKgu6GqnM+O32RpudgewswBX5iXtB1lt2FoXCgYKt0zHC4049pS0IsxGS0X3FtXyj1ER/
tONRrORol84vOnORN0WNCpCweehni1R5bdehVWtA4dO0RYhKUo4zm1bjuJ2IWf+yHGJ+LcuBb0Wq
xM3h9pCXAiqACYDeAoYYig7WfPjOzSvTpOQKZlYgselOe8W4txjyNv2h7ydf6DTqrL0ngttml2Ya
9Qxk2z+T4XLeyLZAJ0AFHSOzi0wFKs5otO1+CPso0pfblpacB/LtNjoZZn1YuWGCZChrpF46RI6H
WNGN621cZrbvlLkaGLG5Vr5dWk1n7lfyEKbOibnL6XTybBSFYozRmBhN5DViIL5Fa7vfeuk4Qfar
do3BH5MRrNKxXSZrFZOlicWNA9IO4OOxqtK1arIp04pen6KJ1/eiIqGbe3v05f5myvAdfnTNxVzZ
w0PetMDoC1Yf1Bfk6e1VE500QMBEKTQJR+gFgtkqqPt3Jf1VFD//cSlnW0g1Qo8ApQYExZdzqxkT
wEaKi5coEdsCOId0gBhInxx0fWV7Xp8KmELlBLIEkOUE6kM6lGUmeqcx6j6y7W5jiwds150ZD9su
/mAO95MOSZyUvHT2GrXwPIYLF2QiFz/nDAA0QT75CleV47bLBLooGE+Cgby76RFdRQHDHf69j61d
98/xHprBcEWgIQ3oCxBgSLE/A1HXVBZEjWrtnoPYOk75sz7QbcnWut6vTuKnJVCRgy0D0lPy0Fx0
2dVZSVXwLHwFv1o17mii+3w1IFqYQvDHAlau48WO6qV0BBKNDAOUaFX0uTmPXG83dk6RiPMrp/Zb
8C/ygb6X+UrUsDS4c6PSE0BLgBhGx6QaJQ2w5ulBTT5w/kfj/Z+PAJoiUQGbySrwjJdCIVq0aQem
ITVKP1S183X6ZutVMBort8KVF4MDAwoHyl0QAUUALV0KHIzDQssaLeJp+l0fTb8tw9zUHs20v8/0
oEvXeFSuU+qo4KOtB+J3eIsijpAGlvRaohqDaUY4jdupHQOjtHYu84JCZz5VdPBADoHa8VOlIktJ
ft2e1mukFai8Zw1IzOpMzyg/rqD/qJSWPblR23S7Nn0swH5c1IBv5JtSPXnkDx++0+m52FXGnpJs
Y9s/lC/uv6qh4LpA4c+Ff0NLDr5FOoveWEBihdlxxJQaRNJ2odwJ5CEwF9paWu/ab8+90ZhvdEcj
4vlMgp9d+8Qd5+KYnp5yFWwd957yhALcmPAgzl5X5nb+6kuXhlnFTsKGxQV89QgXaCHInbEjJ6Nh
1jFJqm9CEO0xG8FEYhVK/tVjuhaOqsGChqnTodLspwbaVsesaJGEUtb4ZK9iSaBWkQ0AoAJvQuAZ
Jd9ucQPlOg3f07tPTf8iCrHJHGO7MuqrxPOMjQVgEsg9IG1AwnF5WXFdixF59+Q0gDu2m16c/ASV
dVC5bTL9T8nrja73PrQ5b5u9erzMVqHM9dkWgttL2kGqnjilzjC2rEo21mgGrVWE/zcTkm8wLSUr
la4lJzDL+LHxQdI1deCrvfkJK8YljwgRRWlZKIpAxdbOdFig8NwzICpMHZCzVq0bQZjgR64nK/mb
K+ctGZR2BGMp8GMJZg2K337uJUeqv9f2N5v3K4aWth7udWDEkGfD9S4tT0NqlunWQE4EHZthb8eK
zxBhBMJV/xlP+Tmmv6bmnXJ2wAEX1pW8hKmRnUbFhYZE7CM6XUk+XPvt2QxCTaStZ5clX+p2nmTD
pMc4TOrvpNR2dto+N7nxQFB+Zfxg/BTgBwCbx2PmrNVCr2tYkm3pzmWxUesg3yIn0wkmFhA35Fut
C+r4vVIeKgh+ZYek9wcLpf+VM7CwYUCyh46nGciD8pm0jkltEVvrcbhVB/0R1Rh55uD5rNCe0aG3
hi5c2DRAZwC3CicC6J5sDDg9JRMEK1kbLAnwuogUixW73jVWRrVw7pBcn5EMSGXOvSiXW6YQLsOH
YC21J6s7VeYG4kak3uTTip3FAQEwgDYF1K0wf5d2mOWkRkEUckIEt1e8VwgnUFdbyUpcRYEIZkGp
j5gM2A/AaKT93yVdnXY1oyfoyk/0nkD9XdEiqgEvnvkDb0Njrfli2eJM3YKnCV4p0qZoqFWBdTCn
p747el85ewaSGH3DZrXRrZ3ycdsLrxmThlfUo9JStMydaOpteIw4OnEDZwgd5ZR7aJJzEaStKdwv
HXbM6d8RSn6yt2raMYoRJjGgiOZLpfoDGukNsHUbwyaLfydiW+PVa6316VzjID9X869l6dJhNjPU
YcRqar8ganjoAd5WXqtkPNH2vh8SuFIncPs08Ohj1/Qr0fA8lxcBjGR8PjdnrtRkfaXmNeYaPGrF
hvF+2pASjf23V/T6zTmbmXPF6NhDUUmOGOqcQ4ieFvQEkkPT9nVnx8oD0aFHvqmhQD3diRXnvbiH
zgxKy8nT1sozBQbr+GFGBVongVBfw6MaXBrlC6Vke3uIS24TYDOApEG4ir4hyaCi9SVYArB/BH8c
xFYr/rAfdbliZP5PrlbrzIi0VSojoWNSNvQUV3q+7Sb7PdVrDYgNAABuD2fpAsKKzbJQSBfMWPbL
jVGgJaSpcChOLQqimnMct/HBuO+aV8s+JvRXVe/HlzqDbsegBrdNf1aurkf517Q0SqfRrcLgLT25
w1PMfjf2ndEGTYVuoMQf1btGD+vql/3S/aRdYDZviZn68S/GR7+pni3vq+luKV8TwVxe3r/fJJ2T
PAeTKsQg4B6oEodWlYGMG1W5UPHMkzKtMUitToF0jSBHA/5+p4QLbNJtbQr4edYDO/+eWP2XtiVw
h+hWCjg/Dn9Sqh2Eux+0Lc32UF7lJbD3E9zzs2EcOpaGt5dn0WP83RhyA7iFbLhll/OnWTW6lsea
hI2JEudtK9cIrdljgB5pzhfN/O7zAT9zTEraKW3Sojxn5xvVe4xHtiv7l9Ko/VHfVt4rO9D6FUJY
d/zDbe7GDhwdB9CdaN9vf8fySvz9Dtlzocti6FQTRw6MHOUUWNuugOLsA7NHnIqn3H60adjyxtet
EAIP/lBCm6tPNqZznzXPSrzvlJ9olzOjlc+6ymJcTo8cz9B+4gazMT19n36HYmHR7Md0z6onBIkN
K5/Nrgommx9rvs+8Xzr9DrUjokVITI0GOJk600/jPR+3RRUyiwCZ8ZDkYBWvnTtD+MwdNzlZS/8t
Oq+zmZRiCGaMgFm7OgqucTJtx8YdfLOK66B1xJqs1BVpIkoNs9Oay5NwX5D+udw9LK9RN3TgQgoj
8WmZByRPDkD4GF7I1X2bTsi3vBjT1m6Dye39OH8Zk7k/1syDBpGN0/p5srKTFu/A82+SXAjwKZbC
2wpRm6vsmum7CSoZQklYKtPWaH9lzPV5/wOpr+3tvbLoys8NS85EGPpkVi22cJrclcXJKKlvkCen
gqDLU0m2SGrHR8FD7tyTtb72pbD73LR0irmoDIdOMM1V5SuWQqHJfc4hPPnN1dfa25cc05mtz/k/
8xg2rz3a4tephoKOqRJ/WNvBS5fAuQXpEWGaFF2LHVYw18c9G/VDDgrvCSTyqpOu9AIs7xYQbYB7
ee4clHsGp8lp66oX9NSA65mBqyTsHX7HN7Fe+1m3V6Zvo70mZHXdnzofmzOj0hFVbJQhGhSkT3qf
+yOHNOu+1oP6BQKt47FMiI83BjBTVfnsKG9NvrJRlxzEufV5gc8WsBga5ujNMEc3brlL8FoLvcGE
Z4fm0Nr1Mr+f5Rjj3JYU3qToLi7KdL7Pyzt7CnL1QVPRipiDK85XhvtekCCpn9AooK4EVvOOv2VY
8kza4AxTNsJw6uwH40+FJ5QXDH7WxjvifDgvt8/+0jVxPkzJ52SKZ9UckfeJFI81VNdoJ4LE+BH3
PEiTCXFVeNve8uiAl8dbHp5XVmvqB0VX0KUMv3uwqgOwc70ZcLHL29A9GfValmTxxOOljdQr2neR
c7rcMEAld3kdu/SEXmnPNwSZ/MnCk+L2mD57fK6W7MyM5D91gr4Ki+DiouwpNXxt2jrVU9cdcVx8
c/CF9duMt4aysQu/HFPfgKjEmkD6dRJ/Ppln3yA50oF7bLIovkFAxHhn3Gmar0KxOeDN1/rD+MJD
O3tk2ovLj41SoKSx1qH/yanynycBRDKXc52kPVFYp+H2UpG8PiavfeFb7muHhvR8V/Gtme3bLMrE
vftcfgWDhqccCQOZCNgSep3ucof4jf6FVN+FG9F83P2f1ghwocvPK1jXVbGHz8vVHaPbvntM213X
vk/ZFtQNtbud4mclu2/V/qAqU0in3nerNQT4YhIBxEho2MSmnJkTLr+C6RC0UROdnLy7jCJrp48b
k3zkzn3R/qB1hxZHLazdjdV/vz38pYvJACALdMwAZePSuLTL2zHNq6JBQtSiaKx+UvNXEKoGYB1a
8V5LJ+7ckHQUCJtagIsqpK8H4XMiAst9uz2UJY91bkHa6HFfWU7bYCiZBaVbwJ4ncZ+xJ0Hfq2Jr
9Wsw1EVzYLqALB4e7WhhvJy5XCOmYomRnFqtCkCBEMYZ8/NmDGPHokEJwpHQoPXKRbe0XGgQh1rQ
TMIDLMOlUY3khbAFkpGUxYHd30EIvU2ebW/F+S/GECZQlWC8QTEI0fWlHVSmzH40kJOws05FqKcM
IdFJ+VqT+l4Ht9EzmIpHP68q797QWPvFzCx6uL2c8/zJbuP8E+apOLvTvcY1lLyj9ORooVm3ftod
+mL0C/dOMf+LvQmEAapxJtL1ICe/NNWp7VCoFR6miVu5x5zXlo+nsbJywy0+TB2EZXNCC0oycguN
0/QlLgQEgc546pOjqN6wKY3pT/W7AKTCfNa6zCcfk7Wl77EaCm8f8414ct9vz+vSQTz/CumYlKMG
5GWDwDpJVHtnl9DFLFS2hr9czE0CJ4JSKoANoCuW5nTq7D5uKEIylm4MRwmGXt9Yyp1SfonxfLPc
oHIfoGTTfgzqWqD0WZeWt865bWnrtNMgnNqbMwDDUwENr7hVjl2ZH3LQzKvHXrUDnlF0aXzX+S/S
s2DUthkUJxTk9Q998z5a6AvcW9qhKUHQ34VJ/FPh9JBpdG+iXTLJlQNFnwDpd7dX5j/MGaJooGuA
yZLnzLZZUbcjYiCRb5L2vVQfpsnaK2DOif3pLc0OpAfxFd86b7cNz2txPV9Adppo8551oS/3fzt5
XqPirj01qdn4nHnosTLSajcqhr29bWpx982KBP/flH5pymYC6Sgx0dMAhN8G9FjTnmvaivuat/Ct
8UiPkR7y1o7XqniMcG2P7ph6DOwk89MkPsXJz1i4GydxN7cHtniDQ/Dxf0c2j/zMX/XAu+tqjsVz
QTiYxFZggXnBMfAI6UiYGNDlAHrBnu7R/ajSMbxtfWkFXRM97Qj0UP+To2dmA94mBOJZcxi6jV5a
xVbJUiXMqP2vinJzggQRCth+wDSLm08apwK8dem13pwTyMGx3B1JH4JScqP29iYpnv+LcaH9B44Z
Hb1I/19OKjJLlT3SNDsZcdr4KKOOARENaI+Kae1JsDiFZ6Ykv2gWIwqIeZ6dqpbZuwyPnE2WJWSr
5u64ct8sOigU3/5nWDK3LDCtzADMkp3SjFvJtnXrlvmJ1zjdtib9VD3Ekyby8ahYSBoEqjBM7gsi
wFUI6n5rk6GUQDYcnZLG3qBxph1y7ogCtCis10Kd0KS7S4zCqIJOOEr+7CQlqf9oalohYWPrw25E
r1LpW0Vtj3eu0MHIkthDU+1rlTc1yBBUSFhAlr50gzgBXsxaGf/STYggBrE20FrAN8kNu9WUMZzA
lp1q90Oz6yM47DexCVq0IVNPSvm7gax3qiDpxqb7biweBNmY2UshYogI/x6UU2x9eKT5uL3XFgI6
Ay9etAwAmGJdEV4UnmDtwJP8ZM402+jSLtRia7Nx4/EtlDl8Lr7fNriw41DRQjAH3CaUoWQ1lDKF
rrzek/zUgss2SF3nd8rTn5aWrx3Zxfk+tzR/yZlvskQcQ0URlsajyPZduUOqMh5fjbIMof5dKg/F
RsGDw9rEIN55c9WvltjTPqT89faI/8OHAH2IZgmI/co3Te4W3OF5lZ+G+mHQN9kQMHXYeBA7f9W/
1VFVbYpnqBFSdKWqo89IVOh+OkA1LLr9IQvB5VxM/N/vkK6h2qkmWillfkJHs++NoVbdofAxDUGy
xlyxVAaYYV5zb94shSjjc1tmosnQbjH38Zf6YLuPvAuGUIXwTufX3+s+0MSv9u3/kfZdvZHjTLS/
SICorFeFDm6ndrfXnnkRJipSiVSgfv099AXu160WWti9WGCwGA9cYioWq06dE48PJdrz9LDqXpve
I1u73UzfyzWY0lJGAl/zxcMrdUHnIny0nPpCa/A13cNY1P4UfeuVA3WQxhX1jisHFIIS85thvYwd
5Ip65hVK+mAmK5xjS4lltLqB0BtocLS8zYsQfMpHheg9PUFH8cdUooPUaT27DwvTo1mgQcSDnAzl
G/o/Bt1e8T7ygppFB5JADzclWOQAK5zlI9Skb8vamOipdnKUotiBgvfs/vZaiuRwEaMPCHcW2OHm
RF5mIRgUe1Qs+vRg1T54Uhkyg4+J5Zv/tO8uRArssDVXUpO3Dgy4DlzNEqeC3O88k6Gxxs4MQ7Sn
Amwbupp7brJB5rzDPqOpB4b2cGWUt2g+sA8hzaxLkhRQic3iRnMwHArcJz856T5B/aMD6fLjMBie
PdaBku/RMC/MFQSLjN2vVw82wXwkX8CSkHsW2zGQeTRVVfGTkZkHkgGH7ia/217f9Fr99/74bjcK
aJ7A8oRHMKJV7cuZXXjNaKRG6pg1P8VMfQT5JOKPdCXkv/VD1yZmQYeTDWVtiYafbPTlFqxGvnPX
NCCRJKiorRy6leHM+cVLkVudmcLWyI23uMg3erSGSFkzMdsQam1lFenkcECgZsaml8Uf99fkdo9j
8RHgoqcPf6IB+PomS1hUNb1ZYE1qEXka6QIGRuwJ7bhmUYVZM/x11XYFxb5mc3ZZoBxooHuV8hON
Ml+3mr1A32xJXzmA+l2PUqCxuz/IpWlECxDac6RGGvR6rweZ6ZldGiWm0ZyEFQo7M73WUj/vG1na
ev8zgjanayNkwK+MOQ6SyYxQmU6m2+M6ONHe79YU0pbO7KWp2aINeY3i7oSD5LBfNbjfWbF5V1aZ
kZet2Cj5QykCZ3bmGYjRJCxNYWUalYDW25Tom1bPfvJujSVyzZJcvwvH4LpJNlYa56eqdEsv0uK3
FMwAqPH9ozTVSlfkbZAoG3SBC0QPIcTz5thlk0OpPjMFP4kmDsoElW/yc8IFcn8zLFxY0gyWAXwL
Ejox23LDYE41mWAmaZ9i6CASrQ0Vt9zXTurZSajZ8XMS6X4V659mPYVjPP7rYBgfINvRgIdHl+Fc
rDCNKfqoSpWfivxb5WKYxWOcrCFQFifzwog86RcLZ3VgfqMJwShdZZMMyaFQhleqrKpZSbd9fUmB
Og93P1pFsA+R7ru2E8Wu0tlGhA1C/0R4ywAs7KMUqwJH3WYgpKVeMf2BkgrSfxTQsjDradhVSElV
2YuZV76WCr9Jz/WUrHiWLyd/78tmM4DCV5N2rQ3/iZAzUNogemuBhfobTSF9tncDASAmsN/tZ7Pf
WL+dkxMxzzRO3cquvnU+mCDUHBARg64LuezrCeq4UTrR2ANPm7t+or2OGjkU9AHc3Ka1mneV/nk+
ZlCegUYEbSHIac/GrCiKKZhRdxKIM6WeoPs2/1G5ofk9bn4gIvaAqlDoHzR8rozy1o+jnIm2xy9t
cjD7zG/3ekQflw3UcGJ/N61Dm/9cObXScc5GJml08IRERhedAbObqQXVdlUYWX/ibOgtr21j50M4
rd3u+hzlkEfaOW66xf+7P4nidHpgUGeyPStv7J2moAob3P+g2/OFNgvJ9YroE6jsOU2Cmk9x7kTJ
eEKygqQBuqVAmyQstQ5Ad7vWF3TrhWEMKh9gnUaDNdBesz2kUBJrTTmelKLYG1QwvyZwHGM2Cm8s
14LBxaFBThVdJCjAwFdeW4vGqeocVo8nlObUB2FF1vNoqPoeDDbZ63+YRXSPQu4IUCREuzNTqaXm
4CDGwARajIEJL3aaWekHPQKU+b6pxTlEx5PU5ZLh9Owctk4KuuxIG09ZlTIv1nYyIQVo3hh2ppjC
+8YWQCKy/xevftTLJCByNoeowAyID2txUkfFfXVji0FX2ozRgYzGT3fyY1vU+SsyjwW4oeJ2Y1Nu
tw9pYxc/664H6NeuomL0Kl7z9zyl6hrn0O1s4PtQnkHPJygL7Tn2SydxMUGxWZwsYXKvVzQXELeh
CRPdnvwaXMYrD7YFe0j8gLQeDzbZwDiLWOwptpVGV8SpAQT4gD4Y8WDBCkiBWXpWjWFVTebW7aJl
x0IbI2qW6GT4YkO6uP9MmuldrhsCsIfHgh8KtiUfmfV9bLcjoIaO8TaCDoF76r7OEl+tW28Yj23y
uzHWWkUWEgDXXzI7vFNtmXE96oCqx6HeHawfVv2k4bnc/Mg2kM1US9Mrtm738mNlC94+Wa/tzjY8
SL2UCfk4cerczxpqIfmOTRsabZCi/4h/rZF0LS0wAN0SZQJFTtAiXZ9kvYfgOWXldEpzDUWHKhUA
CkUvbtpEXq9V7cp+WqhBIEDE9kXEAd1jyC9c20sZLwSuhOnU6VpgpX/y1GvO0f7bRHZd7/ggoXU2
9ydUrtP1DYTWUzTX6Yh00DDpzu5W4RKW6oM6IRS22CZTs3ojbL4GHpC/5Z6V2Tw2hZuAraafTk5b
+S2JtlW97Z5yHfDtg+NmK++9pVMCdRUQseLthetsdqsWvCgzUrvTyXVi+qwiNvYKbjd7ojB9y4zq
1GdZtf8P83hhc7ZyPWmHAT4JNtU+Q220Hre0qZzdf7GCygMyGgCb3ECSEV9CqzJFjl0z+FPhTJ8D
SrQrRpY2veQ8cPF4Rcwz92pjDsWETkUiX+Nj/BQTe6NF+lthO2UgUgjl3h/S7b2MDYjOdnA/yQL+
/E5B/kmpopqqpwnkoN7gdPwXprl8hppas3Z/LTkPC6kgybIAYoc5T2PcG5PBImc6TaAE24+Q00DB
glU+JKuFX+Zq/E/Pkba2h7p6btpCPNiDa60EB4uziwoF9J6g6YcA+vqIS5QlsQe81yckvh6y3OFe
qncC1H8mIunJ+X1/ehfPtwNkDkrSJqzN9uWUaxQslOj2tvuRbSZKVM9pa2XFcS1ZAQwPfXy2pFvR
Z17EpIrWmEMCNkF7OJZ53oDguXv79yO5tDGbuMbtFDstsPdzqhAv7Xns9+4q7GHJUyEgB4eLDqYK
BHHXy2PndunodISVHkRkaHdgB9sR7j4aJb2nCgG13GFu2MY2OiONFrCaWFgeiWIRNtOQh2aquJuB
Da1HGjEFnWKl57g2Cj8pIMR8f0aWjg5aDZEsBtwdGmKzuxCVmKZ0qaYC9hJFAbg/0a/K0VfcZUV+
+i+mwASNOi74V+Z0PpAmKmOWuypEhjvha0XSv1cMBMWmQL3tvqnFvQR5GDAvySZca5ZsGk0zTQum
Yy+pXfw8QRc8NDSu/pfddGFldkfwlup2Co990pzO2CRdXe2tojO298eyuEJSbxyVUpkCmu1ZRyvG
PrdiciIUuicZuCrDetKyZ6RhrJUjuFAZAujkf7ZM6fwuYsPaQKkzUxz1RPGKRgrfacv+kYyiGnax
PqndYy9SXXgKm/oWrOsNFTs9dVHHIuAeQ1GrMDukhcDUDjkEk8Ueb010ulRGpnLvv8yKDUYYFVTm
YIS//tJOrTqFk0gF2juvHwi3zU+hDuwIym13JWcuJ3geeIAVFPgFBOkAhs2OCJAAds3dnADUob2P
k/mzbbS3xDzFBBhNRM+yNMlXQqqlRUdPs7xjXDCazFWm28SYmpHB5tBK0RSz6fD2SJINyotrTLlL
kQ44yqSorgV2jflVLRAO9KSqySnJSi89cCsYo7Bnm3ZYiQmWDuWlIfnzi80VRVEOhstKbuTylSap
X8R0JdmycDHiekJpEzkesNzMOZcGQ74s5a6IWfxQcrbN0PTomQP17er9/gZcirPBlQGXibZU3cbu
uB6O6NvEHXsMRwUFm6/FfWDxBILxYzs+O0ar+DythkfeGoYfmc6TBSXID6ro9cqsLmC7kR0AWBix
KvYKdFWvv6Mu0JsTjxlBGdPy4qp4Gg20Ymn/tE7hAdvpNw8GR7dsrAVDnRyosJ5Z0YVd0b/Qqtor
ZTyuHM2F83L1QbPrr24rVxk0eV4SSN2lG62oDhFmoRODlw8C9EaPxhr2aWFvyZIgRg93gDfWzBU7
Y22oScpgM6aBkb2q4E+9v97Lo/qfBf16mkc8uVxoCKIk3SbRpkBJxh1P3ZC+t32LF3sKOdbosXHX
yImX8iVXI5ttswmpzLpoOTmJ8reVfyjPsYuEySTOmWpsqyxFJgSC7anv6k2I9pBnaH+k7goR30Jl
AJML1newvyPMdufcbeVUIqZW4COAW9AjEEwqg5/bJgiGCSAxJUWuLXrILL6JyGh5ZaY/6uMaHZfc
NjM3fPUNs21lM9worsA92ILw+oeqqHj5lX3ffYw9IqUJHGSPQ95rwURLtuKNF93KxfBnV7A1OCVJ
5fBtgDAV5xeiV9+wf07Fv8+dynmGqjpqIDqil9k2bqMUPLYQ2DlZ/NHQTwrbGGKFaGXB3V+ZmO3j
vteKQgwN3IX1q4g8sEto9Ec8OLhf9vdPzPKs/W8ws53L6WAOloWdSye/n+jOdKhXWdULJAruG1pA
FF1P2+yGRhAo6ljF2eyQH2zyfUs3FjN83fijoVimJENAiK9k+uuU083obOt+eEE6qzXERvTWh0H1
P2aq/r7/VYsO42It5fRcXHcEjyVCTUy0Q74laQBFF8+YHob0O1NeSvKiJ6f79hbw+pgF5H6gj4Os
Owjrrg2WXZZmSBrgIu+9NvLQvSHqH9ZvqnmO5rX1G1uDNS27hQuLs6uHVpMqRjnvLInCumk8e3K3
dX5MRbw1lB9V/jh02rau1Mpj/T8mX8nRLDr9C/Mzj9DRRiRW1EmUkNtuE4dkHoubLLw/r4sHBmVJ
ZBfAmoKb9npauQJKLsXBNjbA+inAn945WqiQb7ROAj593jcmf9mNk7swNlvDuON1OrmY0bqqv7Ou
KH0nI8SjRZH/l/vswtJs7QZb2IMYYWkyeUjNY+6Erb5j1iNoret68pGrWbG46A8uLM6Wy6UDzQYb
Fu2+3DrRTvSfjAJK32/uz6H8PffmcOatjVYjhfm1YC31ktOQbVUOGQ8j9vK0CQhdE4paWbN5Qi0a
jSznJsYFtVkGJkUjgkC1uhLZrhmZvWgpqdJIpNiF2uCGAGfk7uRF6vv9mVtYIZRkdU1mevDWnIfP
dHD1LgLt4alqW/PRBWD0LapM9WcytlkQD6757/NYskYOCDSidVefA3mMTHd40sBeb2+FeRjRea1o
5UYo9u7+wJZ845Wl2cU6uGrVImFG0LAbQp22cYlXlk9ZYDTfWPECbA0yr/8+DEbOzDbBrStfcPOu
OshZkLGCYtmpLqdhr7Z18QbQYblx8Q4LeadOb8pgxAQkNom2j0djjalyYcdIpR40M4EhCzymM1ei
9AW3KiRITiytAW9sw4JD/lHwcGVq1+zMHAl17arWK9hB9Tkwk/ila5wgdqaHRn+oOfFzsEWY1FQ8
dLa81IO7d/L8QU3ybY4nCRFrDTQL1+7VsGdehkKgI04GE8OOp3NsPJBqekrB7i2IfkgLw2elGirZ
miTU4sm5mOyZz8nyFKWPClaHottwK95EaD/PQePIe7Ey4Svz/bXVL+KKUaky1x4IQc9h6g3G9Gmz
58kAH8PKuspAcOZGLyfy6/17YafvswFyCxiSSv9S+7NviwfQuHoTqcDxhDCrUHYJ/CrqFZsK3XhI
7PpWXq8MdmU1vyKQi48wWdVXSLmTk0JrLx3MB2dsn43MOpi8B49Ot4egScj1tTleetxj8ChSS2lc
VElnh6fJeqtBxQGTnDggOsGLJwUsG7i4ERrqOFT+NFUeNW1/1FWfuWt0UEuJOBDoaQA1SCjUDUTb
dXOTN71DTmU3QAMiexrQCa3q/fPELKSshy0q83hQWwc2PRosP4nM8KZ0ZymT160Roi6uwcW3yI1y
sQbtSPhIMmwEvdgMauYzMGEFtggzMG+BJiP/L5eCBPei/AbaxPlTXo2VpmCWggfv+K3R/WHaEMMr
u5XYUZMe/2Z7X5iZjYoRh5UDKEFPZcEAs6cpVGrrlifg/sh6Bb3W0OjyswFtMeiTjHxqjrXHeD2E
ulO5AXOm/AFsE9EWTENj2GviW2qP0Il0WfRAO2qEkzZx8CxWU5Ayo3+OKboH75/QhfBXptMkGSgY
Jok58zkDEgGWYcTaKY+aF95Wp7hz1jhLlpwNiO0kMkTCi+a9GqmTdb1NMsySJcQu1WN77zBINaMc
tAaoXIIDIIMKPC+4H5CHnPd5VaBYYySttZOd69/RtIa+m+2gPWt65pnuKU+1oFB/JA3yhjkLzbGK
/RIArvtzehPsg7cSWVDk83BjSkzR9V4HZn2KUpuxs2rWnoq2UCONgkj/W1txEGtv943dBKoOwEvI
XqP7AeVE6F5cG1NSRRhE6dm5z+uT0mjHdKw2cc07rwbZrzLV2PfqoG7vW731LdIsOtYlFaNk+50l
+eNGGSaqj+zMJrFxeL+ti8c2P+KgIa+/4eKzLR5r9RzzsCf9dmAg4tga5hrXxxc559UBxGcAug8Y
lZQfQsPi9ehzliWDcFx2ntL36QU6ftADKPqt3XmR6Rmh2MZKaJeP3V8IKYv6kFobSsLuWNdhYj5A
SUUdvOYxIVtQcXb5IxRCCA268UAKr1Ne2GmNz3VhZ6BxB6UkxFJI+M4LDrSbmtgFNvUMTNtoVX6n
fdhQPSMVfAW8xsoa3Vy+sh4HkVaQk6DTEmWH68lpmBgioH7ZOevrnV225zL/hq5ftCTyLY/jxypH
cwAx0Uw6/OXKn875GAoSrHzEjYuUH2EAtYLGNAf/zfZnFnGtV2qLnXPAwoGa3etNdoyPZhVkhuYL
Du4paEe5fRg1g+3lKvlc+YCFOZfIGbTnoPoFTnf584ubJ0rBvu+UKT8b2Uc0cFDrgJlCf3It5tn1
S50n+/Ef1u6H+qku4l2bgOdPD8z4MyW5X2vGStfJbSoW84F6k47GV7xZQJ56/TlIaptdQ3V+1kEV
1+qPwO4o8XZETAS+58oFhVv3Nx23VvbaqKPn0DrMdW3lHSjnfHZqdEjbqsC2y/MzV+S2BjAPgbOm
O8dVQ7zMFbqH5s3RX5l5OZQbM2hJ1CUZpQ7hs+uhorYhVJX03Rnklyz2aR7mzj+p/mw34FM6R1Wg
VkHX/V6xervh3C+KeSw5th3U42ZW3azL1QylNaitTHQjnsXoG2PvmeYBIqO4Bz3LG8fdtBpT32w0
qWnt4J0ETnKctnkXJggZuDamvXtKqrOjPTUKmPXbb2n9VCDBfn+QNwsI9Rwkd2W3J4T60BN4PcaJ
JJPemY1ysrXEa7KfdE3/+HYsOLBo/wJfPlYOkLNrA2aDUkXb9ulZ57Wnm8xz6g0k7H14N5/Ea0KQ
S9ZQfgWBElrPUaycBcqGgkYBvBNgzQEQC8W26pv2YYBScY1CaNGQ3I2A0WHnz/1vYYi+KrmenjWn
keID9FzjmdnsmnTlmN+Eu5D1hrdBERHZPjzbZ6e8w6PdtJU0O9snMJB7iVGEVcS9RvELlFZULRyb
ldO2NDQLdRxJ+gDsy9eFfeHmrAwgZkstYNETSAzbvoHO5/qQt6f7W+8m3sDIbOm/AA2E75jvDGYI
yypznp1NPKacMvGYj5K3Z5PjsC/W7stFY9jo6K4E47Njy7N+Mahx4NjnqZGd+871MmfHuyngDdmB
5koSC9E1MMbNCxyDQ4UemHPEqmDGn9nTnNylSt/k54pZ+xKk51W0txT7UVl7Ody+DWeW5N19MbK2
a3BXjrAEmJe+iZtN020i+1A0WyNQEKx8qmvAwLWxzY500rq1rpQ1xtZNXpa8duNzn47eWj79tpSM
mx6pOBWLhjgYzRnXI0tpXpIqV7KzZgdtd6DFOR4ChKKJnnt6n4LYWvPEdOiV3bDNT0i313+YG9zf
pLdjxTfINiScQLhkS75ILmZXnYbEJEqany2xa+2XKD1EzZNGft63cnvk4H6xMQF5QhCKesm1laKI
B+gNjPk5UTbRk/HM8p2IpEL8v8WOSO5/1OYR5YPNHc/Nazt13actqHjLs4J23Mk56sWTKV6Mznfb
d0kOnq3M3s17bWZvNnu10tujacCeGj1rfRHozSE11pC48qOvggPcL4DBAJ6CTAcC1NlRS61Y6Har
JmfW/lTJR70WfSwMAt3S8E+QTsBdPKdi6ku36gGkTs6m/Xvkr0q5TaO1pP3tKwgOF6gNB3BDoPRQ
vL9eGQRzpRLVVXYm8Vs1Fp6TvZLiSRXbyvztaJvqbMSH8Xvl929uT31kfO5vwPkc4nghvMfrB03o
6Nm5ocSfhpRB5Kw6x6Acyk0gRtYaC+az+H8tgEMIA4SV+YWZV2NTjyKrztVUBCN/pNEEMoWVcHTJ
CLwu+DKQ4paNE9ez2Lg5doOlVmfbTFH4+N1Y+yzf3p+qBRsgQoLWNFTU8Dafh7xxqeRNpSjtWSVP
WeF6KmpG8RqD/5IRBBeo8n01fTiz7ZDrBSU9ZK3PKdlnaH/Iky0QzN79kdwuOu4mGfkhsEa3/Hy2
zMJtG+AtkV2wwWKbFZYCjriiCP//rMyGonZKOVQqrBgJMN6VV6EX6r6Fm8ODacJAJFYQYTMA8jP3
aVZOmrEIJjryMBkAY7gbS/Mta/LiVzCpiw33+8qHXIyie025L8sVEMPiRMqmSvB3wLPO43WSW7mp
x5Sdx567HrUbCtlLQdaGuWwGJUuUbyB9Nc+UgHgnEiJGgqYlgWqCjdIHhzeU4DTmIemtfar59376
3rEg6QOyxuQwvwjlHCNPI6HQaNdBKvr6aEF7EsnhCPmRWrQ7U/2IrCwU2j8sW9uVt1v/2pCchYsb
lyAJKmRh9sxLvPQM4vX1q7l2iJemUvbpSXAWGs3mXSnJVJmUkpqfwYmRvKF90A2mKWG7+xvzJqn0
NWmoUIKSAhQYCN+vxzINdBxUCE6foflR8Z/2x8geIvuTJxv7IzN8ksDRs03eeIxsS2UC1YIb6oFa
/hZ64w3VI9j3LLt6THMlgFCCj04TtKJSF387vXXxthr/mAIKyRB6q3bumib30hxZUl0V6QV4ibm+
bt2BRLhR1O6sdj96iLOQYa3lamlPIZ1iSoQIKN4s+fOLpQZfuGGPWd6dE5YVDyOvyn1bOi3ozF0X
LQukCVbWQ4YCl6GCXA/EklKTEvVk5M6uDaotm0y3ox2iOS93DpmNPNGbmmxcxM6KpyBNfqTv09aq
z6A87D7L3KvwPPAGO2jASB8YLOTvenYgfzmY+LSfbqCBBuExEkGyFjl9PbzvfepsbrSxVxUtqrrz
QLci36K0Uak/kfuIW19q8RyZ+eDSIx1emnry9OEADadU/VlDRwEC1giQAWXQlc/J8fMnuw1cKxDu
W4+KSR4awI0YD4O2oYOvDH/rfTt4pPSIsm3zlyoPIUnj5iEB6SzEP6LXjHlDzfwIPQH4hwXz+j85
3XaPTh1O1kbfp7+yOD04wLWCsmuM1pzewpJJCCWiEvh2MHTN379tS9HuIeBb7X2hqr9Sq3syPrIf
trKz3E3Z8rPS7VQRZP+a2BSbRTYHIHmBKwVuXTqqi92pV2kRSTjyeTABtWFT893I3E81i5/cdFJX
tuYNJEBag5QoyE3B9CWf+zNrWZuWnQX/qukFYLFnZrKgVo3ARlhufWb6CzQP2DrJr/RAs20GJgcZ
18pkxo2E22CntaH0SOCBhTL1XGejZXHA39H/CeYzQLZIiBDnxahXgqgF34LXjib1fiH5hHbp69GC
k5AarRp3Z8V8qrQYbMprCZqb+o2c0EsTswOkJI2jTWPEzw3Z1pjEpER/Y7Lt402uPNR+BWFYb/jZ
b+Phn/te5qsKfDOnMv5EWhZllHnDDYjZwKBmJN251kO78KMtK57pLlcPFDp8mhe9qE2oDr9XrMo4
6tYqBIlkNy3URmZ3jaOoUakz+Dbya9xbwD7EnvFdDQ19k8b73I/UVyIeQQjfnYzi3DFPCTSf5ysP
zIXLW1Zx/t9HzBzswCBJnVjYTk7RDWGCtjB/SHU8W6z64/54F3eQbABDotBB6/DMkhuPrlbVJgog
oK2ontSW+/cN3LCkYQPJcEf2TQHAfyO4nZWoeZcgbT7z5glXcmK1WzN7b433tpl2fAyr6lw3nlsg
F4fufnUHTDkE6b0ExZjqoaUR2u/KXVVuIKJy/8uWtvbVl8l0woVn6oZWJ9CQQTo822nNwUTWv39N
tG9lHhjTc6Rsmm/8aXoosp/3Dd9sMYIqHXKrEnoIlzzPDLZOMvCu0Zsjql9uvqktXzPit068Qvkk
JEMEPM9afvo2tkd2ULZRYgWAXsWKXI81jZkxGlbNjonyEotj5CrBaLyU3PbQzCY+QF+mW49Vt9EH
KCcGaElSuz/3R31Tm3fwCXj3G2huBD0dMkHXn1DVTpKkLmfHzgbIwVO4L9TvBfSKk0rdEFPxLRv3
8nMq9kWzt5Ogoa+a8ncSAMX3zYsLfdrfseLpUHpTVhZkntX8+jJUfsA/hdqlfhNfmrxrUaVmR50l
QW88Nspfzs6D+OSWu9OjtVaKm9MtJ8IyoFqOFCpS+rO7GET8CtB6aGsCda1vJAd3TH2Lvd6f7tvd
PbMiI4KL3V0BmF0IcH8eB/rX5r3HuR24fRNAO8RSIBadbzJtV0bUb7pdOb2PabpyvpYX/GKcM1eK
DhrTjAG2OILpNEvKra1w8HiVvq2IPZuqgKS+kddQK/Ro/u3b2Dwa+XfO34G6DKMkiKoHAxqabvaK
mh+Jy5VHxeIiSCkgFCFNENDODkQFRqLUyiZ2nJCj6eLdGDG/WFPSWzKCwBzFNrRlg9p9ZqRznLTl
dsSOvaP8BIF9u8vtqUC7n7sG7Lp9I2G5oduO7Jc8XCgGXC8307uEQ0qAH3uVf7fSKIzHpyllATe2
Wgz9KQPh7IHou5IGTH/ruzd9fDC7XfraHLJIbGvKHyew1kJkHtWR76mfhQOq76A06Jt91W8r2xuA
+gMffrOW0lrcJ/KyldlhKKvOKYOqMbecybX5MVfIIR/MUBkgFZyItzS2PKMyfOq8KuxvhIVK0H5I
7Z+INT2Wvg4pyg608PJio312ceDyOigMNVCwq++fpgWXLTsooUKOvDLYEGa+i5MsNq124MfE7+lT
h9yhMr7p4thbPil/DKs1U7kxrqIQrKZM26MogRTZDd1OCmeFl0LcHbu/nAMWY3nuG43exOswth6i
gF1q/suWYfhAJLIJGiJBkCtzZtf7Z9SROy9NsILgATGBZG1IQjfWcp+t6xjJkHE2OOlpbbxGgG9C
+HptSq3cNiFiGo9ASAS1BtE0N/arZtfFKx1OC8fvypD8+YULJL0WtzVXx2PPt3ZRezx76MQaIvgm
gpITdzGaWYDsMIb7jmE0Q/4RZz/raCUOvp0twInk0VbREWvB0vUgDK0rchvMS8eqSqttYtb5gQ94
qTmTqFDP0eLg/la/vQyRowAEAa81gBGceYZ5AoF0n2vteIxTe8dfCiDso4iFFOxh4HZtvThbg6Tc
ziCywJCyQQM5ZCFwyK5H2BvAU/eqNh4Lx41D0D4A019CG+L+uL6o2a63nUYIXjPINkudhrmHFGhj
TpzUxET2jb1vC+pskAzW/EGt86CDHOluVJR8V7QAojBR/u2dToTpaPdeTMc4BLg59vo27zdI7seh
k4/FVo/RknP/M+Vgb75StrrKxySIPGbbKe3N1G30RBzdevBcN/VVCiK5wQmcYZOtsgMuTT1czP+z
Npt6BnkAUxMICPumCmJm7gxWrlTelwYEKjhQAtugkwU79PXqCryMu8HIxVFHPSF6T01soydL/0cl
b/dn7ovjaD51YEACtwuoJoAwmrmwvIhAQkI7cUzqapMU39V24yi1l3F/fGlf7XjcuM5H4gxBMxI/
Ed/T7I3G2wy6PCSAnEDR/zK/lantORIaN67EmLe+CHC4rzQpWrKREZlNw2Db1BXNII5NHj+mJvLp
boOu2aQsVq6qpSVFVdLBiwtZARzh6/m2qs7WBoWL4+Tw59hodxpN3u/P9KIJ4CUwzcgnwdC1CVsx
OmYMGEtCEsTyJTExGHVaGchtAkAiCFFFww0hgS/z/lRRWaRpLVMcqwhUfhH8wja2CQ9adOb7iey8
NlPW70olaX0qBAut0aQPvG2ZT3mmrfiPpQXEw8XWIPMCFM6cIqYohqpuMyKOJrNfTGycoqMvQBlv
78/tgrvHkxDYdIDUAZSe18WKwsbesFRxTCFKXAKil09l2LY/xBoIf+lcSkopXC5QibLmATBE0Syt
0fPpyPrsT5u7QYk/QDRIA21yz9CGXMvN3cZQeOxeGJydAM61WHeGGAY7vh1I5pP6l1GeC3Wf1p7m
/NL78P5ULm4g8BVhF1moN8PpX+/TCZ1IlKLac6TZAwFHokYeIuiUeD33Yrw3Y+O3AMWHmOIXUP3t
WRnv7n/A0jkBJQp6f5CNBCO9nJGL+GPISKOj6Wo62nYx+a0e11tF09e06G6YP4GvJjaKdpLUysZT
Y3YcRZsotEltvOrtfEfqoBdBm3oaDyJqedlJt7doZwIYflsraOTsmkCftAMAtgz57TT/Pli7jDYP
LddP94d/m4yVHwZ8BHrOCMB/N51nGuNtaeLDRuXFqt+Qn/ATJdQgSPuu15vU/D6spbOWDikmApUi
INckjcj1jGsGWBByQ59weuJQifQNCiP7slgjJlg6pBJ0hW4vcDOA5nRmRivdsVCn6TiOfQEwWUaQ
l2ha0IgDxzwkv+/P40JEhkgYkGqkbrCR50TBPKlzd+SxeiQVV7dVmr87hWKCc1ZH/b/M6Ja2xA57
CMSseOCF2YRhtLoZgAGCFWsWHVCV6qTOYNiFcEVjWhuo/W0SYb/++/Eh2yq7BCQ26OsYXxwTAV4l
I6oqcWzzjWv9Qd3Sb9VjDjib6pzZWiPpghsCg5PcIDpozG6aAeKkVofMbcXRVovQTmLUAqHn5gQC
jeyq+lbWyGdH538/QgTwsvYryb/n2BqtndBnCYHYYwu1XeMoFPRbhGaJHqdNn62AN5bcAboPAKuA
9p/E2sw2J3hBbOo0/4e069ptHImyX0SAObxWMYhKtmQ5dL8QtmUzFHMmv34PDeyORQkiZhY9mMag
e1ysdOuGc8+Rh8NgaJbWZA9Zl5pKH9lepLos3kacVaIY1T0qYeekY/3CIYj1zoa65xUaIvt6GPRz
M37eX4IbV+biq2Z+LUQhOo4L8Zj3PtBueuuKUWd2gNyDA3vBhb51X34vwOzYejoOLd8gOvdFOSZV
2hBR9M9IohMDZyrqsPjlwpA3HtOJDRg9XRK6c65e7SH1oe04hrA7NX/wfCf3eMsI3Db+UFTr/kLe
upRT144I0wMLNBeE8oSRtaWUjQfUeZtV5+mDzckIaCJpLNz7Q93IGqO6jzlBAxHzAmvtpZ3LBrUK
+DEfDwyCPuJLwr5i7bN+0CMzHPd1+RJzr2m+qRMTBfduU0fO/fFvTRXPJ4rmQNuhwDWz5rzOVR3Y
0bCqcs8cMIB86uHoW2MFPcb7I90yCsidwcZNQRfy8pcTFQOtMAYB70bX0+QoPWXDg7QZxRDgVtsP
lg7ozXn9Gm12QMt+zH0uU8eDUnSkRpv0qIdW0fgLkZd4684hgkeTJur0SFrN/I96gJvpgxb1ILcm
6DrA6GXkB8P4k5Y59CxDMuZWpKxarqRddC4r00OMzx49iURsXVRuIUYk2voQkxHHvdKfwlwH1Y+2
U5e0a25dWGTXoMMB6CHC89k+e30h97rijQcASngildJjg+Z72rJSoEYAFbIKnc400+v/kOsA3Ah5
B6TawKn6s4C/Xp5iqPJKQzvKQXtjaPEXK1P3gWCBhndvJq/3j9iNTYevAN5MeESAyswx9Yxr/AEh
DH8ApYVhCUECkp06C62yiZfYo35i6lkkjCqGIsNK/MjhTAv+a15RZHSdqnXCQdf8kxrziZl58P/i
XhDpOJQ89BoBI+1LLrLHUU2sURkFuyn5ZOXDkB3LsE+3TA1BwNOobKPDh7O1tu1sKQx9UsZGs4tE
OTX1WCi3Oct0Ky2bPCaj6glvUgudOiQwJQvFy+QxHvjg2Ae+Tvi4zcy48YMFK3XjlAPXPIVlyMSh
rjI75XlTF1HQpNIha7ZJXe6S4VGHDgVC5IUI8JY5/D3S3B6B3SwroLIkHRLNHssUWJIRPkppBWm2
EsK9FqPBpA0pC0CO59vR38HbNBA21Xruz/2zdCOwmFoaEdnw4GJFuv9yfxuUdkrDwIfwQmpWMnK2
S8iCK9Q47sTFENNx/nWEai4ZeyNl0oEpGzXba2VGOPgSE/WL1kPqcK/xpoDUYDxsaxXEjyWJo0mU
3ouO/2WucOrh0uDRm8MrBVaxqlYL6aDw3FbiWqqxcCFQub2c/zfEfF/FFsDHOMEQYdtQBYpKwCXd
n8SNUEgCNtiYCr+QDLs6pFJf5qOecvKh6t1e/a7k15rIw1fj2clnAeYZ+/5418YGwwHMiQT7ZATm
NBFVLY5loKTKAQfFDtOHPlnx8RKB1vWyQVaa1yRAM5BDBJTy8ohA76NSGXrVDl2g1mRIa3Rco25g
3p/KdH0vbRmA3LBlU7UA/5qzfnJVApFDTlUOta0W4G4ftxwFMVupvD0L0VJ/y411QwPXJBUM6AeI
EGYvc8xakJmGvnJQi2RbAHrBmanULnSp3yjNotsQGQnkuoHFukq9lL3Gd5JWYUpeXtqVUJdHJarR
68gPbJv2QWip8qjbBeuEVZdrCY0bLdhrUp05hQgdu05h0cKBmSY2X2XgYZGlwBuMF2r2YpRjhCaR
NlcOlaVrb5BILOTPTlkpnHN/N6+NNZCvOBkqUIPox7pq6KlHFe3mlXAYA1PhJZJ9qr2tDEu4v+t9
hDoHYko4yYASI0V5eTSDqRNlSFQBoVYRO2jDyohYSoaFJE25uj+jK8nPHyUQGGE8aaj0ANhwOZaB
F41XKkU4COMraPMQYpll0LtSH1njB9fYjEHyubJaLaRNcWrzoy7YgBbX+gjIi5O2uWmgHzEWLCYT
cDeG3DkU9kNhlbLJApMLXooFT+Sn1eJys5GLUXDEpz2Avztt0i/bXqho9g9RKjl06HSqPUjXbDou
szl8kZ585sWbTLUydISyX7XgeimQMksVhgwsmthEjYgj0JsPQXfuw6/Kx6zssnkoi1cRIOYuPGdc
7qjDvtiCw5XkUrhh+Q7FLRpkxju6i+6v/rV1AJhFxrrDuCIbPbdBQtt1JVjBxYPArbUkI92QkbSi
ehnY2fjScyQf3u6P+JO1mq8e/DhwJmL9pkfycvX6zk+FCH9ySI4590fPA5rEZqoAsDI+GyP/gdxF
3h5TSNQjSOIBc+EjnbR74Zi+KNVIg7x3g87iISXvtZqbDTQCDVPDFszmT3Lz8jMhdYF+2wl4jI7U
+U3Ti4y13RDIh670DMg8gSSvAJHjqh2K6pDJOU/yjPOAApJb4umZuuJkPwUWvWu/7y/YjTQsvgSG
RVDgowFiNosiWVklqs+F8kEToA8eWBr3p0YXRqVDjIpZdbzHEm2KyM416/7I14fjcuDpAft1zvma
aVIlYwmYAUFMc0BXf50ghKWJsebYYxUsBFw3Z4rMEm4XkmW4YJNZ+jWgp3MCwC2legi2WXACNSqa
6R3uECF1x+EO1SlYa0llSDafL5Tvb2R9lClDiMKXMXU1zHGLTEo8zm8b9QD2ahImEjHkv51XgjiR
N0GiSsOYI6Jd5pYENZhPrSJZaeXxyvDy1SDvwsj1/dgy9H7hu67flemz8KygYUmfFH0uVwTStHUa
yZ164BRxJVVu7qPFfBTMNFNsCFDd3+8bDyukT0FqgnYcqL0ASnI5WhsIcicpg3ZoYuIV2xJtvVOC
LxrsKHoaApI8lN0uk90gGjaasOBF3nCZQZ8Nw4CUCfYf4NHL0ZsuRYbfaLVDLVkdGnFVD3oS26h5
ittzXBy1l96qSdpHzjhhwV+ByBn6hRaa6V2bXfqLT5i5ZHwAQoc+7LQDpEkFzhbZCzCFyGfu9HoT
oef+/npfv7KXE55dbEkXxpTjRu2AuFelXQ4iLi0f0EajZ0uR+s2tRX0DHif8WeRSZ4vbpfUY1Ims
Hfogp0P+EqBypG6EkbQbOatdpCUi4AY0M/Z2rHm8P89rpwXz/DX2bFXBEBXVfC1pB0Nzwvwx8yCy
ue0WjMfPDZ3tHYAJEq4JOmXR7TIzHqjAK2kVS9FR5nickCL2wGbqa16LXqi0igq4CQLqoHUhAZIQ
1oxlu6IS+tcw9/MCxKBc7a16vgrfC9AevXKGAW4i1AjSfZT06OhqswGMVwb+MtQG+RgI6jYMUm9V
s4gHT+wYjzooV4DRNFu/076atglziub2LKFhL5TPOgi33+RgAAPoOKUBcAtGzYmkBN6B0o2aumaN
D3dHlnPkB4UQWC/KpfL0Q2suph2r4/d6rMBwha6/dN1LHsi24lIRUDVh/WvHN15npqHaolVDEhIK
vmFI6GV1oaWUqUn2Fml940G2KeMg7NeJIqlQ31PoAApF/bEvESV8CVUGsgIoriJ1AWTv8FEmXZWS
PvGUdD/C1r02oN8ciQyA9ZYJcVzQvPQSU82ijplKo0ODqitqbjvyks9Ih9RaZapYG2ZCRrH7UNWg
ghpu0qK+1ohiZjjcqMj+e2KAJZ/wjZIVdpjJaKoekqyVniFOF28HD2inhST/jZs3CSCAJWoikwc6
6NLU4AWqAhEKKUdwDDxGyB767J3T+vP9cz8Z59mJRPkAPx98RipwkrM7lygJWkF9IzpyivLKefVe
70J1wYbcuFuo+kxKSuhfwtWe+aKeJLS+3HNIOiURbUFl3q11ozfL9nR/LjfHwUiTvjDoteZCJJzk
1ei1j9mxjpD58gNbDzeyB6DxUvPszUX7NdDklPzyAfoe7iGUIdEQVX946fNYPt+fyMLPl+dvXJij
I3PI2NHQ2IfBc8RQm3+Nm4M60j9TmDtsvsq1Kk4uO/Zoq+MhJkTqsLF7A/w39+dy4xhjoAluiLzd
JDd9uVZ+KMPf5Ap2bOR8O4zFKk/EgrDGc++Pc+NZRE4f7hGCesxrTnzjFTkqs56mH2D2HkcRoUyu
gFJPXQ/1oU7+gFloYWK3Ngml0ykygRsizBsj0ZKXekh1GgepexL0Nai5/8sAmAhOM9CH0jwIEfkW
8A2/RQObsZX1h9FfCqxuLRkIWSYNGXVi7pkd40ap+7jUPO+Q1SL1hAduHEhYJXYjgR3wWS74paTI
DU9xKvEgE48GfoidzwYUQKgqiUXATb5bMoBXVDab8KXsXvJ2cEHv2xdm0zwZma0PLzxSr3JCPMNW
ipxGSyoQ18cS+Z+pIDB1QaMkMbtiWdayDG323AHgDiqVPcCPaOqKFpp8pgldWldwuP5UPHQUaPgf
j+eXodDkIZUDJQ6Pao1IH6zGxeikj/F3EAq2n9ohv3BkbuQgNdg+VCl/0i/S3JxrHA9hK4ZHA1w4
tAoSRzZejU8EruAQaoR4PWrBbkSYcP/u3RoWdAUIS+DViIAbzSx8pElZpkLk8ViB3MAE1DuxE3jJ
lieV3RHIk9TVjK6HZ9IFLrichWeDpUtidtc7OomgIBUKKA5AtHP6H65NkCmqxvCYh4OOjk4Nh7nO
ODdXvKXu2OttnRj4JsEKkJFAS2z2aIIGyovTNkqPmgD5WXACE2T6SKofxjHegNAMzYvW/RW+NeIU
7KCPAXEHbNylFW39MNFDPk6PpYj6FRkNkkpb3zCzhrYytO21hR1dGm/6818HV1JSQWIKxpN1M+FH
sBpZomKBOhNmVI9P4vH+9G6UXUCH+c/85qAeL87HkIUYjxOoXr+rEKBvNgFgcXW+StAU59E2dOsi
w1WVaXCoQwqStvvfcN3FBjcLuA2YczhCwOFMB+zXnJMq5lvAsNPjlINWtuWwb7l3z98JzSnJNk3+
WeUfBoQ2v3sBhXndymvSdH9YwVOpRwYsg6vrJ+uxXOouv7EX+C48oZoyJeHnic6ojoVCU6PsKICQ
qYasGGyV0+d44di2iHfaQnx57UVhGSYtHhRLgTSbh7hp00RqCdaiYwDkHjuKOl7t5NnPl4gFboC1
4XYaiGXR1g4akjlLYVWV9RBBY+bY1e+yDOSGt+lMnO3E+vNdWMZ36EHk8FQpWy3MgOvfFAsO9nX6
TISlQJsF+Emmhuk5dk3R+75AAlk+ggKatNVTWIQEakC5oOG3Rw2SFGr0YAwpUVtv4bBdW8xpbPTB
gD8UwSBSZ5eHrQOWNuB8jK0KOzl/l8W1xGVE4l2k46XsWCs2IpyFS331/KJJCc/dRGQCCVmUcy7H
ZAC+Mj9mxlEEE33rxtymkCm69KQl8MPNgYBOBhJ0evbmC8uGGDgwLzaOQ/DtHdA53/slQX9GUNr3
7+y13Zim9Guk2cOTNKVfQW7LOOYQQ89ewTyqrAqVNMeS3/YyNYYXMfgbKDJWdtUk6DlYohq5ui1T
uyt+GTrwmVjTmaFUM5aGI8cYhKsY6c9Z+zSAMGpYJBa98jZlFDlQeUB+beKFl8TLvQt6wHg7n3VP
OhdEDw1a7kyxQH32/npej4IZTB1zwANNsLLZcnJdpfmDn8pPYQ3Be/3Bq073B5hs6IVDBFlFLNUP
4Bvu17wXWVaGOI64RgZV8FaoEWFzNNT/3B/j2pD/DIJefcBNsFw/h+aXIU8BJABh5Cg/1XbP/sp/
05bAhhvSZ+I9MuYqeU9itukSCnQ0EQ5AjpFyoiM1FKIiZ71dJPa5ug+zD5otK/IKQjTEgvxUvCSD
lYEnI5K3XSzakCC/P/erDUTWTMWFE5CCR4fgPASWWd2jKCWrEK0HDUn+iiTW/QGuYgYFsDsUD5F/
RRstEOyX5xCcaCieg6n/VKF2ciozWMey68HoHGiRrYO+kqI1Qj62RrBEXnZ106aRcQkg0Im3CSXp
y5EDKfTbEV06Jy1zdRBZFDvj8T905f2MgtcIzwGc6Pk98zyAR6MI81OKAFgYCyLrpEaxKXLkanRV
jZmxI9S+8+9XdRJ8AGAMYRHgSpdzk5C3qAEF8U/Ix9BRBW2eRPMU3LSBI0SfEtJZ98e7uoagaUW6
E12kKLiDw2wWlHNiWA9VDY7HVNlW0eOgnL3hX8fHGAPPDO44oIyoCswO/WDUvgQtz/ikAh/TSy1h
S0o412fxcoTp2v2653ETRUUklvGp1RmYpveJnlIwzHIT5+ERlfSFRbtSq0KIDNl7UFehuQfQC2O2
S5GoRU2lyOxUSYe+oTWHcM7yuyMnbeVUsBR4EV7CuxnwM6ViR9VAUrkxs/LQ51s1AD9OZv/7bcSN
AHwb3wXW09k2lmLSdCJcqJPqQfkV9hRdnRAcsoAefb8/0hWF8jR3JCHAiYgUjgSUzuVa5yyq8zos
khOSyAM4pDM//5K7JuRoE3DZl1YDkmwGWj1uJU2r3gaxH1ToRHrdThVqqE7oHCrgACVz8SeaKZti
4QJd1w5m3zdbCvR5D75f1MmJZZs+HaCBw5FglF2fD00xPmeCDaB4SgYfrRHPQQ9XqzvcX6Jr04sV
UoE6R6YGXc7zdI3Ch1yXjPFEbwvCob6FCJy8RC9+Ywx0CCDpBHQ7REvmHlyOVhcf+mHJSefz3IH3
7FNQLhoLx+rWZsMB0CaFTAEh5zwSMrxeS4cyT09e1XQPBleKb8BvlAcubxoaTN9HBL5VdSL2Wo6V
zSshICLienDBqzCfTq0n0FitIHGJxFJgVMHCF14/8eCPA1IIhSLkG5Dwm8VqtacNfq5r7YnPqQ7n
MijDjhbjofC/6sjuMls0jl3rRmL4xAUGKZrAHKqT3wQUujW+Z0qcBckkkqOAuCRq97MJFz7O9G14
fuEYili8eZaLH/kCBIFld+JAcuwLdu59QPUW7FhH6NtQb1wNaWUxpUCXux1yoeu1sQNWwTQpCJfR
5K033lCegM+axbaqWEGyioPvBpIx+gPkii387abcQTYkRA3CADoRIqbqUJMstzjN4ng4hvkbJ9uV
sivyCvJ1nymfWcE+/Epa8FZ9qNGbgQo1cmv3z/+1NQaMW/5Jd/2gX2cWAqagjlpB6U5J0aUkVVvV
4puYt+Uo/K7kYtLa0M9tw7GFUOrnIZmtN+JjkJ5MLyccvtkzIISeCki+3p2U/tVTgL3j7cx3s/Q4
ZEc+fJQ0EnovRv8SchKFX54bgpU/SB+qK3LrZMs/RZoZ6ZAM2fcQUPOpIjwEFeJsV97Iuq2oprAb
Qs0U+gOkU3IrfBQNW4tqkpek32WqAzRoIT0bX6Jh3l/Q63o/XhqktHANdbS2gT370uamStVpXsl1
J56BkwBMqqX8YMiQeqOa7ATjrilyooamdlAodHX8J1XbFWVPtMjR90lAAraU55OmN3u+1L+/aBbt
9CVA+kPgdacWtAyC3RVg5HtkBpjma5oboF9Tt4NvykjdblVXDd7bFy8gJfeo8GjXfONaU8uop69w
GHdDYI2aKSa7VMbjYEKaRPJWLC5wcqBQsAG1VrBQ4r1yepAcRLcaOHlQ00MD5izkZqIWynnasVPk
cYrbA2pMy7HXzQ4YoIW7cGWnp6EATIEzCQQWGisud67SocKOZB6DAAMydHgVGyrqdUTvH5BrQhAM
gz7jqXdjitvmbpwYR4mUoSAKuaw4+USlhYHZmQ895giFmik0GzSk0eNaLp0xbpqSxnIc6qjTDoDC
twUQioQbQz2nKRqAB5p6A/QQvEDr0EtQc1rghGrKFbYcSDVecA861qRHzhydcJInPhW5ZGA7wWPV
0kQdqpjkzTikFF30HSwTIEmhDdho9x4bXOTZzZgGEgWaoP0bZhFY2QNDR6vg/SW59gMm04s6JrAo
sAX4/XLlm6FkueQHk0u0r+2uspFV6TrS2FVr1emLvKnOQMoASLOw4z+EiBdXA83L8AlBDKejbAve
xMuBffhNfK8iZZYEND6XZmhWudUCJugkli+vmnKTFbQFOGUNvWmwD/RmK1HeAjOpT/o/WUK0ScR7
BLP7d7LWrGIt2UA06iVJdvpOXAM46H8VjJRg0vkoJQCLSfTWbVOo23hg1QCF4S5ODCKs+HdPdyCD
IL/qjAb9Ox6OsDzVo9OmVhS7tUpafwEAdI2JQikHpDTA52H1QaIyXYdfjrjCoU8tKGo0/wPvpXSt
LUlfg3ww0D6Q8mYJ3sQSIjxPRvNe5O1CQDqZnNm6T+Zx6h4HPe9VfwfOYJ/x0EE/SbpTVS9586jX
jvLMx898YydLBZabo4E7GxYEXFLAH13OdECuJzVSOTvBuUcnBVgfidc8dNXK7/ZLrVE/wKnLqcF+
oPoP5CMgfiDHvxwsZUkdGr4C0k+qHisA/LLnQ3ys7RiMdNvztlnpdNhspZdaodou+IBiLqBIiwf7
xpW6+Ix5cNqJxqh1YNY4FcQ1DeL2JvfByJlZGa1WHHFLuzVtwDgKIqPItd+ZAVFcznIDe+MO1DeR
XpE+HpT9W53SRtycepO0drZKrJ1CeFC3W35urcZV47xVzoPOW9KnehBgbxzZX3uOsZUQOJFAJyHV
zX5dODuUIHbCEZhM4oMu6DF2UU6sH9VvEOCaLm4S/gLEuzY9gcIbKZx4+/oNKare1PelKTxVqRk9
tp5b7I/pNq+t7EWzM1rjc7lP/V2JCHTaSJSSzpHs4dhXNNt6a40kjuAE9u4x052Afu14t7ad3P4y
iGJmxMURp/y6sHbgVqMhW/Vm1ACOSD2qfPDWuOkfCtI+PehWQM3Utgyq0sDMbaBG39yCQH6UgPYW
HBbQjLORP3RtxQHXrQH+cgJwLoFYzPvWWeFaHwFPsiwNaU62Mw7+Jk+JTw76OrEY+dvZOWkpGhIR
lYG61AQHhvGlbURXRkEjIbmzfwzMrCeuGqJiBacBJNMHIDOPnWeeFdoRnRQd3b7zH4mzfi02+8JU
Xh7E1mrJk2/hOienlEouZx68df6snSC1ZXXk3Nl4wi3u4FlOR0BDDLWXfduZUHqy3Gb9nEEqhSpO
YFK9cUM3tLV9TKhVA0hGA8C5IM5BcEYiUMKMZks918pXTx2RXJ6k3+fOFB9W5+fuVZEICdYmCvqu
fuwtfy2TYEXKL7UjzlolIhkB/dxRAgF5H0IcVPqEw3TSJGKXtudEXxo13Ggvg1SSWE9oZbEKk5nb
zG6pRF9b8C5Sbc3M70aAPt6qJO5a2tHxsA9tngjH8jkgMTkl2F+Btvu9i//Z7ggY9DtCkHXAt5g+
xeqv1PNeITmhOn4oVoKjb4GZfoyOrZJ9iv8UrE1CbHg+r1xsrc6elX10NhKSJCEy6cwwt4zY2q9e
afwlOw/ZZt9QzLSIqUZj0wkrSzvljvEoCBvoZZns+csFkRZO/tbb0nqd787OCm0nOTnzK8CnVqNm
r514nZGjcfZTEnyH5vDm2c/a43tm589NZqbrrCaRiYvGk97q6bAikrN2udSEroJOA6uh6W4vEocq
53dGj2gROwKuRdaNWVWUrGKCpf20GeXcfYzU90O1ia2SEbJyLXCJmYZpadS3xEf0dJjsISergXpY
m++vgDAHnvbm+fyWPLxA4PsQ7KJ3M+3tccXjMjTxbq1i/gsuwuQCzM3qVG2c2Bkn0qXZazWA0EOo
JL09CahSD2amWaJH//guX1nGy+CZ2nT27o95FRvhpUA/AtICIvJH2pyPPEaHi+jJwL0NtHpumhe4
AH5uqoHVet/3R/qJdmazA8IQHWPockXjzjxRkwatmMeB35303gzD11DCKYWssdbZWbsKVKdBQ4Zk
hvAIFRIJD+FARoUGoK7gaZxYXoRdBmgPVCRRYEbjuswPVeHw+dPCZ97YBLCFopCBoj16ptRZ0NYy
lMpLliFoQ8epVFkSSAPR5ZbkEmn59163Vc6AeENGIQvHDQ9e/CfhVoP2HgUANebrDH1pUtq2REVb
XuCbOr90SqYPmK/j7w+chTpqlLYSMgvdSXriHop1XOEOVaD5hcvsvamqux93RkrBlNdi+WqTXwqn
r6HGOlod0OGJf9BLBpq4y9dfDWOWZJUI0S6nPqMdL9iLmltlNn4VVrCKd/2z4ozWQLolLOwNfw5D
A2ONDhKUahCFXg4tMRUsWRoCT0hS4SbrDdeOaIJk44OaKDJChyYzajNPtEFCXFqEBanjUkB37aA3
quU1Yv0N/IXwef/MSNfOFz4LnhfIeRQoZ/506fxyM/mRcZnQsf4Ui2Agp0KDNOM6lkjfoHgcADUE
hUlQQjFzakKI9GM0foIWvpAOkJrN4zfl3YjxKCnFR4yiT0rE4dUYM6sqd5n0DVAaRRd0KH6go4Wh
caJHsZCCyHao3Agxtbrgtt6wCJgLcngoNMBlns8lUyJe66SoP+UxjdSv9inNAiK9syfp+f6q3d7M
f0aa255CE/xSFDFS5BoyRVY88D+Gfs1EymP3/oaBE4007xYsnnTr/gB/NNXXwS5yRYyjo5zN4Db2
KNcQBp4Wog7WYJWgln4K1+O2N0jrQlZapsqbGLhx4Hg5/DkFSiek6VeIIyoqguAfWN++2/ENOCSw
ySNg4a7uO9waEWar7mPdbPKVsQSMu84U4NBPHUcC+hIhLDdzvGuO5cnQyt1Jbr0YWW2Yon6qiHIj
wpn723PrTP8eamYHu8GDYmCD5BXvSG8AERWaqcEH4hJQcNujvDDada4MRgVln0kTFm226CW5vNll
0VUSJ2FmMegtx5oKcmDG4AYJnGYEuNvM09iKz32yAxMhbRqztrrxLQI6tGOPUbqW5J0BSg8vJuk6
rFzF9wnw1SVktCCM9LcxTnG28VSkKD/r4K3Kd0ZwHtlKSlcDswP2KPuQYu5I6SnbTn7gq33Ur7x4
AWV4zRE3zREFJ0A6prrIlQpRrJQFryNJNTxLAak5V11zIUQMKJojVP4te4QOXPinfqm/iwGdI4iP
beM0gil/D0mAlJZLXNDXebyfDwLLOTSekBSev3WlqiYGSOtx101OsTyNRwjekl50BQ0e7lMfrNKC
5GvoEIB7sYAPDi2ekJZrP7K1pZLRrWgOqwPecTy/yFXMk4rq2PCaXOBj+tLU3/tmUz4CUlWUtLbU
U3ZQbEhuyGK7cPBuDztVbpGBg1TPj7n4ZbvB/yq1FcM5Z2xV+QetforOiS85UmKlLVh5tkqAOieV
ldxdKszcMrWTcsn/Dj1Lo+p5GpbygPPQGXuuQSmX9INpKJshN4WlptRrXM+010BowM+DvBLM7uUF
Yw2AkOOUs8XDLUW0Z7R+kAenTtbDsNWyZ4D37huQW3YWsHoIj8CxBBegdDngEPDMa6eUbK2cwQfx
nP9NR9o+G3Wx4LLdMopgcMKJAVoKIt+zZeyEupKQYRxONd9KFuO90mxD0JW2eWcszEmYXPC586XK
eObBng0nbE4oqahDWBl50p+abCOPf2MPz4I5QDTe0j2T8Y8qiJyZO0FgTF527i/orbFR3kVZFfUl
FDpnzg9fClKDPcRtDY7SRBuJl/L+CNPzMZ8dCv14WoAvwGrOnhc/Y7kc9VCuSDt0RDYdVRB1++oK
DBsLC3kjhYQaGcSAVRASiMAPzjZN6KpS8tCkeFIdhSfeGu2fgI4+jSbumkGMDyjeggmf5tvUQEhC
6nf/MwUapiJysWtfoqVWwRvOyOX3zBaXq8eaj0c4IxkzlBaxV2G4QqNAW4XPEbRWgobSbCkUxckY
Wn0/9dCHhO8aMSSeDDk+0skJlAPu78etr5LBD47OcGDB0ZU1u0PKwAOn3ZbDSQFni93L6XvRKtqL
zAqZKNXQO8B+bWNeaKDbW3l2yyelI+e5vPI6tkSJeeO1QJ/Er4+ZzucvSwkm17D1C71H4BEZbpxS
ELu3Mm3tRkFnlO390QaKjquY5i+JCU0FZis6qnxUWWI2F659k8svmaW0G2BxUDXQ4MIVJreVe5pJ
jpatZEZVk+/XuwjV1GGv+W5Yb2IqOjwdPjRp6eW4Nt+XXzE7wtCW6AomGFgPkcDZF4WcdK0VupVG
B2RNEkbk8VEwXhvjHLW2Gh4hOw0QelEfEqVZaOD7ufyXVxcfAyQuImz4ZQjMLjeH6wbWgCAAS4JE
oYb0p7HSnrT0b22AThYMw7YS223rcHbC0FMPWh1b0kkpPkvCmouIlLzC3QgqGwVYftxoOdKT9a5m
bl5Sf8Fc31g2oMAQWQDSDI7nH/Ttr2PEBGlQyqEfTo14SLmKxMZeLgXS1KvUhyRzvtBPdOOsXAw3
26Wi8hESRhhOwsJwukbk9NBMVVUhQxrz1TMamocv9+/ttaUGX8g/U5w7swBaJkbMuuEU+CVwH4FZ
DsHq/zfELAiXwSU+iDGGSJqQpuUHKij/YQDEGXAMAUvEdl0eKEPLKr+ZtklnyMkiVqqyhQt0/W5j
lX6NMDuysaQ3EkCBwykU/3IiMxHzkhBp0fvzuHZDLkeZ2YqKa3JfmxZKgTSq3iC69uD6pAY14k+l
WriGS1OaBU0eJ/ZZFArDiR8h9SR9dq2Cnllv4Zm+ebx+LdzsSFexkqpFzA8nOEWIS32kaVXx4/6y
3RxjgklPcDxYldn2y2HSoLKFmXiIjHXpHDRLReKba/VrhNn2oxZbKJGGWRjlm1K8pqm1KFx+09Tg
86d2GIirzD1DaJUq0GAPx5MoDp9iFJqN0VO/r85NwdeWgKJ05XXDwu7cnBfQNWALAhMAGI4vL45c
gFAOPSPjqSx2/8PZefa2jUXr+hcRYC9fSVXL3ZJj5wvhZBL23vnr70MfHByLEkzkDmaCwQygzd3X
XustbnRf1o+SsCT5uNTGbAU0WS0FWRWPx9D8lTWtbck3wiILb6mRWUikWrEbi1Y4HmPAs4qyb3Np
XUCL/n6hXZ2jSZUK2AGPofkcmaMg9I1YjojTPKneS5cWt2J+cjV4PS23grtEWLq6sKnLkviZHKHm
ohC12nl+MqS0J//JhOdSPX7fn6Xfn0b1y/XmBZ0q5G3G1CQ/I/OkCwvkkGu/jykDLyu0CkVrnn0t
Qxnefa2PR0PP3hS/fLOyf5behXUJxQYeCKgBg+L1eRe6qB3HAu3NIxlU2xr2jfaaDavvh+nKu5tG
VJ6GWLwBJpqHAaIRJnLWcMB0IQxsp7MQUceF1yIPqHZq4dqGmJuE+5kJwiDp4iHc6oNloRYiGVRV
+1Z1bVQC4k0RZ+MSeeLy0oDcSuGeEjd4WtLN5yOAcFkdN3KK+1PjxO57bZfDA2kvX1mgYV4Zhakh
+k+1B0bt/E035Fag5GJGMJSsRJh6yGFru7i/ja0XpVipd4W6TWvwYjYVrYUJuNzeNA3nRoEciRfY
HKPbhXEnRByIxzCG8ol/X4uCoLaV271KYVG6CVaKfnDrt5MwPqIV3JkLAcYlzQrq6dcPmA3ymOBg
gahif1SDvSkC24qcZiv/Ll8b8CegCAu7397I//WHca35b6i8LQzAtIzPQ+az9ucJJ963Md7JvGfK
VWOsBrQTn4Gvle66Jen1at1Vvt3ssqXz5/K8o1UDdCh5GPTO5ksr7nkodnI8HBFnirV1ka01ng/h
PswPyZL/3bVlbIA7BKUxQVHV6Sz5chYx8ULmdupwLJRtUG8Fdz3sxR9WvZDYvJIVgfswwdcwcEZj
dI6oN8LIK6GsiUf3aeAVlEz1WfdvsiJP6GcfnWt744pXBtA862ZQFwL8K53UEdXWyWlN9J150kJo
hAY4Io3Hw8ay4+5edz/Eg/HPek74L0HFQ2+dYAii+GwsKRskZREb4rHkjSuth+egf6rlD09wxHJr
LXEdLyH9U3MwhRhQKmxM4fnUFbkolx0ap8fG6fDO2uWPeeLkBVBaa+Unh35ct+SrsfBbsUXlnGlV
wnW2VHC7sliRxEW7YOKfMrWzLWrUkjj0LNdj2dx020De1Ejkbs3o1jQWQOpXUh0GUo4UXcHyf1LJ
zjucCUmVYSgvH7V6LZavUbg1etsXnBIUK3hIXDhX8irvj98fApcZL5TBCALAKE71rnk04Kkp0MSg
VI6WhJz9OgMk0okvxRJi9kr2FQwwaW0keCELUXg67x3eIJbntqN4HNxqXMccfe9eVOe+HeaiZXdj
IN9mpjXsAgtPJbxH5PuqGsqF2+byxOcjiEuhaqOqQLB1/hFljFmKIMjiESvGMJ7q1Gsz+/H9gE7b
4PxQNbnIOODYjwhrzMUnDARxxKwq5GMfHdGws4NGXbi4rrYATBYUAVWCC9ZxlMmBlja5jBk9fEpu
Sa1aQsleGSjquJCQyAlOdZpZ5OuZsqc2pawcFRVQQrtrAVstvn+urHjiiwkoO9Uip4r2+XSEmliP
g5ioR6Xch9au6XRHvI0qJ3wGR6PfNoPToHe4FG9fHpcIovEuxIVqCrjF2cEiNWovxkhPHId2lfqr
ID70B3UfaAspkGmIZuvgrJnZWgtrNfEa3AIp7jbj2moAT6AD/VH3E/JsYRNfSX4hfIb6PQ45gBLU
ea5CqGDvZJ1rHZWVYqfb9DbpV+N2dLyT8FDv2x/atjqFqCVrtqHd4XuppwhjOl7jNPvxOf8Z22WN
j9/R07bun++3w+UBirY4UqPEdpMmrjqbY7HuvSTzffc4FoBrb2sj2WcqaFh0A5o43hj66vv2LjcH
7ZFNp74DO4ZNeL6mEvCh0Vha7lEFPB3qPKwXzpDLeUVWghMMEI8qirCJzhtQXSS220pUj5ENWDGl
DuJoho2qd6Q/6Es8usu1SmOTaoeIbohJee68sXJQ0P4BgnKM/Cc5uW2b1SA4mmAvrNVLvj1b4ms7
06h+iZOSOsvk1tXUY40JUf5g/m2TE/Jydp+uq+NwaMybRUGUy4vnvMnZzWqZQ5tWRL/H4O9bFb9m
wk1jLlypV9YCgQM3G7xW4Lqf58+XXnlikeOopGhHVUeBVkM6p9t9v9qurG7o+rDMp+cLbL/ZOSmi
il/jXacdoRGYxX3i3owffry1VkuS0lciTIubi9OSiwt43FxQlMeeJrsQ5Y4DGL2PJN/Ix3Yn+o6X
fKgg8nQ7C+2Xodgqwfb7Ll5BO523PFsbZth5euxr2jH/jaJjeVTlvc7d2eBUkAIBfTffLcsR3QPC
6xZwxpdu4ZlyKZjLnuV5TOTAe4noaDbIVWaYvdVVwtHE9rwHjGkczV+lsC2DRy2zXSm/6ZT3bDRs
ilVJtomaJ8xNAqu3AxEJXBlk+50WlnbIMMU3lbqLwlswKkn60JpO2++x1YECciyFe39c4xgf/0EL
bWEMp316fhmcdUGdnUpDng11rpfCEZDzX6Xey3gJJvvGuiO7kz8JezKkbXNcaHT60e8anR0esZ8Y
fmzRaNpw4L9EsbjyHnXlmep6VpR2LjzL6RLf4MqG+DpX88xJgRETbhK5cNRkp6g2rumAF7eaP+0B
dtta+VOU++a3a/82NHtU7WhVYN600O3pRjnrNuuEGJMKNSwfUvezA1oTs17XXdk9Fq9WYJuIP7S/
RKf+VSSr0noRxMZe1uu/GOppbcJpIVbCVJXw8vz8HFCYF9yGJVrFO63+0YtoNx66F0+yQah1t8L+
+z5eXAs8iii98zLRqUsg6X3eXCIitmzpgstTgUrba54eBJPb/N5aWkJXxtIiRUhowR8oek8ZhC8n
aGYWWBilkXAs8AK+D60b3V3LTm/iIv67dtAFy7t/fkpPfZuefnDfuSHmGCFJyqKmLTThGHvrJn/N
9IPoPSDo41ubxtqasaP398E7aeyu3VZL/NqLG2NqnH/AlyHlBBDrvL9piF4IFo7CMZMeWvCtYpYu
HAWXRWR+HlVH6DCwB8lizpaKlLtePzSNf5LNe64/Jwn3SvSUC2+6ipFDuhGcZI1xuON6r6nybh6U
0aGzQ36jyQcNUXPLXTjgL4PHqcMaS5dQnJD/s9j8ZZJlSyqzwDX80yg8+fW+L57U7tT3PyouFTi8
mSMXrzI0VqV6a2WQx7idjfb4GnYfhuG0oAIR/8TVzs7jP0LnBLimjtmm0+8oOLcdz9fFvNVF6DB9
8OSbymMOe4W5yJdn5C5sudY74TDnrqRN/KYajmEj8Dw25EsdU8ESZVt4zsCRgwmK9/f77feZkp8d
MWiwQCabgDCUOWdBrVF3SFIVmn9CGtbOH/Euq1c+zNp994GaXPcx1tBcqtcxv5OK9zrPbYB8hN6/
sgyWnY00wkrbJKqdbszaAfUNHUZdZ8LH+FycEssBQC3qzwTJwRrNBFFbw0YGECpt3VvLdCyUU/b6
j3x0xvtg37goUWDhvMpufH3jxpvgP5e77VjfwbXgcZ3YikCWeOV/dN4qdP/7fiAucQiIuTH+MoBk
ZK9h2J3vl0T2VWRpVBbzeEfeKwCu+tiAotNKb1eAU7kLADPGdvZiwmYQdpr7Agu2fa51p1kCB10C
aqZvAbQDmM8iSJpDQwcqwuk4hMGp5lmR7wdpFX8wlMUfLdwMUW/n0bH0HFkC6XczncowrcPJ6dzO
vWAtxxsBlRknjdZS+6Nbqllc2fWQHvmLRcuRTaw4G6g8LIDUJ8HJ3wtvqOO7j1W4E/9iqO7du2Rb
eREBxhV+j3+S6Gco3gGcFZ7giSw8Xi6DOQZpgpdSnZ9EjuciMVnf62XdlcEpHh6tF9apdpucCCOb
4UmYiOzjBtoOwd24Es1t8WK0C8f7JQmCD8BZdWIWiJOo7WwgApxtSskXwhP+u33rIMmfGU72p3J/
ZGthOHRFisxPa5fNPZenUD732abw1p1pZ7+8h0i7cwVuvE0VPoTPdeloj98v6OniPN/Y5183O//L
3q9GZfo6ijAQCHCGEDPOOggF2bMLOLRefd/eZQkAngsuiAqcF52UxNwusCjHZkBbOzmF8m3ur/QP
0V034aoQD9md627Yy8FRLHeSYvunLHTGwvaWiJNTn2Z95snMmxbHYjLyF0tTz+veDaP0lIp/LY55
npcLnbyIfhGTY7LJuHCdI1MyG1XJDcJI98r01Jr75qk/KJv6YN0QknvlLlupB6FZWGXTHTrvEjIc
VO6A9cLDnp3PaK7UgqL42ckt/wKa7evXNvtXlgB9wg30UwCaArs165NrJZ5ct3V24srBqVwe7TQ8
qtVaehWWAByXebJZW7OQIW+LMNbGKjsZvzukDSCvHXz/NgpfhfpBf6saB5vOOFt/P2ufb5L5IFKi
IeuNkIeEgMT5kRU2hZJagZGffCh4I/cMNm3pvhU2eev4ym1brZJoLT4qfwtEkAjj6wgVj53w5Fm3
gvYzwGxEluwCyc3M1hEpD1EUcOJ0ZxhoaLw21X7E7KbatwF0ypuBCwyPsoFwInSy5sVdctS6XBEk
Szl6p0VI1DU348vxEfKDritOfrDStJ9Zeqc2m+8H7PLsoAkYZOR9AXReWMzFaeUKrjUWJ6+q7b5/
KeE9Bs8iPj7DPn3Sn79v7bI+gnotu0qfJG0mPb/ZooAcoQyiWBUnxYX1Y6P33u79cus393BWV+Wz
9Kytc9uKIsKS//RiKyxsgGvdtaYAjD1AdW2+AfKqRT28q4uTNq5y1+56cxv1yiq28LL+CGpHq5aI
X9rlK4suU6jl7YPmBjn88xUZW0rtFs1QnNqV0m8yXvcpqoGSvDb/Fq8NiVV4uetUcFxxFadrKdg0
KAyozvgcy3gtH5A9mrSgPorQrtcyQPMQbmfklCaecU4ZO6PnVI/9nzR3esTnmn2e/4K31Ix30ADK
ZKf/kiunFXaUoHLCucdsIZd0ycsh9gblykOSIh458an7X+JwqZcDc2w1CK2KLcJpicsfYeJ4xaaM
Bkfp0GbYisil+JvofdCee3Wldi/KH4O8h7bqQie17GoE1Li2kl2Im0hl2mq5p5Q7yiuR6F12QmOH
uLtvHBpplVkb/qNWL90mn7jl82PjvBezs1cq4hxxTb08oTUQWCtjfFGMO2SrrfG2+jv+IgvNI9zd
pn+y2PbeR3MfhhvJ2LqDY5i7KsRx/UYWt8Nq0FdhvevSrTU+xuKtKqDOtyldx3/WlIfs0fgZPCto
vig/vM4nULDDYe09qL9rd21ktzEOBD964VBukRnXrSeDOPhPEW7xVxeC18jaVtFDJG1GYedGG1lz
yvuMZ0p+P4Q5El2FgzzUuCXr6fMr/o0AH1N3MM0ub6uC2txGap2he/R/oV1UWDIvUf5+7Mgx+kt6
nZeZWRYFDILpgp4MhebZjKHMlKgSjPIkQgtPq7+YGdn6S/qsbflGqDsLj8ErAeJZe3NOmpKKesI6
LE/yU/TqHVrteXxX7zrTqSokGN/HYc+5nq3wKM003hfyy/fH2mfNZ7589AkMReV3QkTNUhtaLKdd
ktBf61B86E+V0x/SVTluZJ2Y8IAQE3ROdBb2MGebv+KPHMrQquChfl//J4aO9dvYJUlia4gRZO0a
hzrXBmFrFQ60LQt7DMYsekD/Sdp2463r1Ktk1d57st38Cp9aFgQ8c3dJsfmy9jnNIRowGLyBqUG8
d7axuyG2EiOoTlgS+T2X4l89sxwzjXeNfCuKhYPmyn1p/HMsS6vcDUT6uMAT8Z+3aoptogWaW54k
dQ0trHntezj9P/2D177oS4jMy/z01EdzkoE0CWUvnCQKVSbJKYTVyefNVf3xa3mj13dl9oNUq5rv
xvC31qLXCAzDu4EzmMZL1I2LzOPsA6ac2ZfTExNSvxOzqDqp0T6WJlUKhCAi3KYPizJi/NLFEv3S
1dkSpViiDIlKV8VoLyGCHaLy3S9c71cejNxwPKsJJaj9XOwDPdVFV6+9zzUTVu+Fdoy1nfaQRFRE
jZM+HIpmK+QbY7ABYPD6LpAZ89d1/95TzBu2YrAA7L3yUpk+yCAa5HNIz81up8L04qHVGV+DA6/x
7/sNtgoSdwwkiBjPltwR0JIyAaCU8LAfY9jq8U2qOd+fD9dmmaCUUiJaqsQds6C0cWs9L7SaWVap
SBcb138ds99udUPC45/tnFhR1NwMsEqkdNX5w6jIowgjX78+hYh7/+bYF0ih8EgmwUVq5ft+XYnx
aYysIFUqPIrJC54vX9+o2j4bi/qkdAdTejP/Cq0M6nwjkSX3toqG0Km3LqroRo4WHkvXIsmzpmc7
R9LzJA+QOT2Vv6VfkaI4yrBSkaiqTRvzb6eyG3WVvejatr+vVLD2QYR92cFcCtGvHiFfh2C2r1oV
dyRRquqTi15Lt4rku0IgbROSYnuq8Y1vHCTuRckx2p1xtNqFlXX1prXQ5f2UHefInM2ApYxuJtRN
fWrwoE3yQ66u1cJx+7u81talFTqVZA9Iv7j6cWHup1+eHyhfW55NwJBCXKmoJJ7CCj2sybvMSJwE
AVOR1O+fqFqN9Uda/E6Gl6o5yNbeG36AlOvfFz5jaubiM0hmquQBFEAfs2vKj4JGKTLOtTb6Ody1
SBlsenN6WAzdTboeP4TsEKl7w3eCN+nBxF0vX4qApyvp4gso3POmAP3FxjvfBLIeBYpcJdVJegMV
+Njxnq5lBLPEtRgcwnWqbt1qS6Gv6jfDwbXLrRujUxP+qQnQbsrSFlfBm7Dt77Cd03rHCLbUfNp/
Jq1yLEzogv/9yOmI+nLR5G4hW6HGMGHKPMBXhiCUHIqcZLjnLGpNXF0aCItO4vAskblmSGOkka8B
7zhhFOZkxJ2+e5+Gq9BYiLuunatA7QA9o2Y+ORmedypO49bIm7Y6mTfSQ+fF6O+tUydsHuIlYN90
Ql/M8ZeWZmGJNHa5Ffu0VKfgfbpU0DZeVfxYWMvTWv2uldla9pRQalVwGidepSfhl/43LHZpt5GV
Wz21xWzv31Xu6vs2r6QYwBAjdAnLTMMqe3Z+NF3gqUarAbSp/XXIBo3yd03593liiiZZYdShJx/U
83mySi3pklCoTnH3IzBQH2qfUB1Fzk8hPu/a/v+nT1+am01WF/hxMQpudSrSPw22gpn5K4+ChZP3
6sCBJ+Xu46kDI+68T8RA4Vjr9KmxnAjULNIAcfTPkH62LP5THGsiGEvu8/NGcqlvhCEMm5PnIvqn
2X0NRmpJneLaVUq+0SIFNMFkL2rPRjRaTaqmzcmQngPdyeKD0N1gn7KC2u6pyGhBVRGqTYI+r9Ld
jG/yVneCzas+LCRnrmwyEMFwI7CfBe44Tyu7SmG2kZg1p5508Sjd1XB3v1/tVy6LSaVgqsRBkAK1
ej6ew6hWeTI2zUlBQoxLss4PbrOLq0fV3Xzf0vxoIiOC4AeZNQCCvC/mor1t3LhZHMrNES05uUtu
8k6880MLXfv6KcScKlrC2swH738aBOI1FUqw4JotFT0Q5bAuzeYoyLy0W+PYqtXCvrraxAQWmKgH
FLrnS14c4zSyghaxD7Kjsg9M4R831WcnkJmaRIqmRPUsmNItX0iToERKa9Q3gvVYKJGNDPdCPz6z
jF/P2akZpA0wsiZphWrJrBlpNKuRe6U9kgYJdrq6MgsbRT5hHUkHX9yJt3K2b35lh2q9GDHPjw2a
xk5uShVAopnc3s5XYCPGoVlaaA7pZEaC9XCXiU4W3jfPkfqiVUe12bfynS4/aqhr3pfon32/LOcb
4LN5ip+oIHBkgV6dNW/lfhFmRX8MAt8p4DI05olcUaVCf16IzBSF35qNMgA9KFvmBA1Hm+C8LRNG
Ved5DW1RWy1d3NCe1BZzGtvCQ3oqUJGbMtpkheA8seM2UdG+qv9zq7WulPZQ/vCrmyh/7ZB/AzOm
HCJpm6UIitl57ejSDbiCF6m+0TMIgTIwNnXhMLqIrP9nqP7v82czpZVuJ5QGQ1Ube3kgorTJx3nP
kfU3jmxLgQDtxAuciGsLkyEDJYDyKEjp+akR+Kob+X7bHyNzVVc7ZMyaQ35ob2R1nf/IpJchdhpr
30b32ntDFfb7tXG9daC4xLHcBGAFzicsLPvaEMcalYzyWcWQoKwO/uAizW7YLuVlRbLlfJdOErL5
XgjXiKll3atkLjk8Xh4zOMXwXicjg7oyaIXzz4BsaBE39iJa7JHg5DLK4nE0pAuHwDxGpZJL1RAE
AFlrLoR5ylDwIiU3BFM8huNGXSd+vgr6CubC8/eDerHhPpuZvNQxp5qeyOedaY1WBGhiiUft1uvv
ygoggaTY2ifsYFx/39ZFGvSzT5CzAGhjxkGd+ryxodF7Ih8ak/JjIe2MYldBz1USBw59gL5BPeY7
Xx2dKsnvwqb5CIrqA0y5Ew7bRe7E1fGlOow80VTNnKdElTFKM2n6lh6VAK+Pt2N4h3J3pCz2+uKq
ZYipAkN5R0qBw3U2xKNWqCSAA+mILxQsxOEpPaqpYwrPybM8Zb99IqZyWHnNw2jAvX6t8Lnrsu6A
vuf343/1Q/AlJcjlLaJ+ogi+vLHaOIqbMYL8MyQHqxE2IIlQGAnr32H5KHdLlbtrA8zgogQJrYnt
Mut2olSy5WGecIz7+6Z6LQ8FYB50mb/v0wXVcVpTbJGJJ4YAFv96vqbSjlp/H1XS0ajW1SkByRrr
paOQVghRmZJxjZe5rp/a8T0x0hvrcaH5qRdnl8hn858XNkhlbq7z5pFN8+DElNJR8REyBT1R7ko/
poj0ZLU/+y6xedL2WAnWGnZZ0UpBYzCZWALff8YUEFx8BXB2mW2Fwdy8yGUAr4t8tZeOsr7JUHrt
SE9/5K9ytGm7U8Ad9n1zn7n1eXsgXdg9sJtIGs4ClLLRzCqPJOmoZ/eRtJv83xG4c9v70V/VHQCb
UdspeBK7G8tdVfkpfCUYtfVo2+tHqN66d6trTp8GdjiuUVOHO5GUvyi4xfusvxuxtx6SdZ4tDNLF
uU3Onje/xSYknc4xdD5VRWeUSl6MKqdPmzsTnNCBMZYvbLKLugSLAFNeOOBQwaEqzbE4ZYVSw2ga
4zGvClsbfoT1CyTjQtW2P/o4cMRJNzJdWgBXW0U4SoawwoajJnLeuVit81YuWq4L7a/3gexXa26N
cRP3/w3/1W7lGP7ScF4kV4mxWW4TvIU7EDroLNyOkjY2lJEVnY8UBmNlY42vlc9ZRvraS528LV94
OlcqkvknX154v1zp8Hnrsw7nddH0RSshJNiuRpI3BWRiNwvsXN3nteroxq6M5APQnu+X/kXG/rPX
KHKChoZ5I84JmzDGG3MwM8KuYRO3N4JR2WM27iRqnGp07w9/S2sTesDQ+oOmVVQyjWfertsa54D2
v7pZ2InXJwHU5lQDmwCnsyBW9TzZiKwSgZ7fyMmO5VMx7jLhZ/tXbyn6viDr2ez6pUPv8iJh7L80
Ou20LxdJoAIjkFRCTwG9C1Oq1gh5tf1tYcBzCXfD8CbUAHb2Ztb9ylZD+NBJ4EjRJBzTj0G9q9PT
wpzMM5yfc/Lle2Y7WyzaLmD19xMdakgPRiTZVrbWU4onT570ONhymK0W48ALbOT/NAtchCIyb8J5
KWOMu6yQ2q4/ijcYExnqs1H1W0+GFpb/DM13xdgUenIf4hMhvFjk9/vsLq/20bhX2jv0yJLisZc6
u/aPyrDV1QczKBZOvMvLaZqn//vA2Ty1OE6IlcgLJ+yUt9wSMLho/IOQyuPCbrworM2HYjYDBi4p
Avjr/ujBsXVfDKwcJLmmchzlG0E/GiT/h5VCYMkQJDdl4cjunVA9h9JTGb9IGAN67wtrQr64ErVJ
uWpKHXJRkVY+X6NaMOam4kn90cICpF+nSQ41T43UD2swx02qFX9qMjEPpVa4a1HqDwKiMYifqR9d
bCYLb7XLm2f6lin1zjLhATM7KUNL6NOwQmIvjlJmW0tVRF31eOEsuLYrv7YyOxHJaceBEtNj7S3s
ti3uspItKjzcP4TubWF0r62sL23N65Z6WCqJgGLIMRJuheTdTP6M7k/9p5zeBorjUbz0o114n/Uv
8nBPHKstdPVKAMKIQkORCGfhFcxj6pb/qVea3B9N8T02H2qxsLO0XWfhDmZKFx4MHZ1oKXhoonpV
Zu96/THgCTWme5HAw6Tk4v9BVVpPNmp/qHOqvOPzmG6jSrs3BXdXmZ2TC49VXeAfIt10aofxxPcj
ePnuogNAdnh4ALAmZ3W+PPPB0iJNFpAlBbChrvKsCNcmoG/QwnkdApcY8Dsah3Jh4OSr2+JLu9P/
/3J094VX62qk98cKLwS3XQXk77VccVT30YidSEXlX/gh5VuvveMl33n4PwOZxxm401a+/pZEGaLF
8BHYvulhSbrrMqdBSGFARyO3QArqwu8tNtmAY4sCX6niSxH8F+f3WryKSeyGe7xLjU6wyxsXCd7v
J0O+doFMYqKk9iBo8wnnoxILaqeFHrOh+e0m1AHl6OZBdwc7N7EFsIADeDESksg6H0oIv9Jdnh/D
aiUhPTFSu05G5WB4m1R/HDIyqYsh5ZXPI1uroqc7JW3J6Z9/Xqt3Kehbcqdlf0+lws6DZ9l3esrG
UYtBxXD00AgcbrX998NyZY1ig0jJEhAKh9Y8ZRsbRRqbldAeR/G1krLtqG+rrNj0abJWuoUpmA6n
8xcF7AKEKUg7QiyFV3reRctKzM5TMSlQe0SyfbvtXklB6/Jtax6AFKrP33ftWvjI62XCrFLCIF6e
xU2tKqS41Co4FCBh+9L3nrzOaXfDKkF5g+yRQvefAibzRfY64yZO06UA+sp5baLBiZAtH4GB7azL
uRrHchlY7fHZROS/aVRbzLaZ8F88Yly1ZK7zaRc7H2AdiQh8GSZKyRxZGlNDIXetI0isD+n9qGrC
c2zUyKcUkUfFEPvQm75hxSv5lIuo8TFLYXGkg9Wsg2GUb4XRLP4IujI4g9skZD4BDjZGaDoNkfih
CcxTJPvKypABhI5GpO9aN8cvAJHEFZWjeq2U5gc+FPlWaHxpI3RxsFaHWrUb0sAbVRy0wq4ahfNG
U4rx3w9bZGdhAyA9BblInW3v3hcLL0ii7tjG6Q9Nrp9U4ZfRPbXFfaWcFhbWlQPW5FU8SXKT8rlY
WLFZA0zzs+6oumtL3YeZu7fIRKY+rNnubxtnqypJfgxV5ySGYA9jbC98wGXeheQkNH1CMrYRpJDz
nZS3jTcaQkGiQd244IcbjH1l7sccOlk3HspxnwY3iQAeQv0tNi9ZA2Gq0NGIfktDb+GlcG2J495N
qklDWBBo0fm3aOmotaqWAw10fxbN78F6wG2g1G0ju8/ShY5fO0EotfMuU+F8UJA8b2swKOL6adMd
5Tr8NSLmFRm6LY3Bg/67FXK8WZ1GXoJvXZ3sL23Oxhp5IjmH44/0tSv8xpArdLdZzhXq3WRxtRVG
ALdNvwmwZ3DTcSVjAL4w2VfiMDrMELOuUTT4zLh+uc7HvK6bWKoxocS9MdwXza0W30XNg3gn1esA
BVuspMr8IIUcoeMqvRuXaBRXZ/jLB8y2VtkkhTpMqw2Cz1qLE7vX0o37iNLatgmieyNVF0LPpR5P
H/Slx1zhehjqTHM4SPe9VO2LxLrVGn2J03Xtzv06srNoWgBDkVkhIzsI1U6KEN4uuHj1fQB6KjUg
Dg6jbbb+JtTsRNt+P63XBxWJBW5fUlVzRR3BLU2hreijkbwX4q6OXlIDV5hnBaD6QkB4LeRCl49E
hjK1xgvlfDwD3wMhL5bdsUv/dMGd7huOO5lxw0O5jSs7czd/s/rv9/27lrWYxAAxAqF/E6f8vNE2
q1Oxbtk3qNEMZrdWNpq6jbGTahwBowxtZzb1Hule/8/3DX+muC9uwS8Nz679vLDMONM69su4l/zn
wO1PoxjZE5u05Gjy9RzHkNAWA6QzvEMM97QDqWbuLOKtDkPLMcj3oXr0i8dCfJGxKO3lLfi53iXP
ImP5re7M9vX7b756nn/55FmYUBVd3TcZY6W35EdNmFFet6uFpdL2taGhNjExTiGmT7bz53Pi913W
jEpFssC60zb+Gn0DpUJ17dXVtpAXY4wzPDZA8hT/qk5WeRSQVgXdZ2eW+ygLd7z19OwO/sxNea83
j/247ZRdz0vw+9G4sjXg5lPD4IBHl20uywY9zZdyYRqNbTLe9O6TpuyLAJ8b9aHQluTkrzcGeBFo
EBeYODtr3GDsIyHR2IfQkNOdp+CGhtlb9FvE1SNtlwQtFpr7jFm/HG1hr2n5WIgkVOPKKUR9PaQf
3o231aA3x7hMfj+S1zKZk8zB//ZuHiiouVJHaatyYYYvLmZgslFt8U7dpwAaSrVeVfUD1nxGvTdZ
bG4vArGn1GmUD6Vb3shBfYet6sLsXgvL+SYsd6kxA3yYFzK0tJUx/OabdDF7tAw3J6Ma45jb1rLh
mKiRv2O5jC+oZ9wAFkRDWAPZuRC0XHn28AJhhX0CIcQ55RnEbGP5CrOeF0++/Cw6nYshpYfJnrzw
wLp2Dp41Nbs9w6LPrFLRWWCF8VCku/qtmNSIgupWFG6C36W2CkFgw7dYqi5Ph8bsHJxeWaSNpwuT
0/98syuR65alhG0HShSmLVidalt9uCQUeVmxh3r1tZlZ/Ff1aR4OkzWNOOzMYNi01QHXx7y0m3ev
2ZbNQ3PAayfGDnBoVmX6IS0N8NW5VFVqVNR8AC7MbjfPHZJmMICzyPF9jzImjkPiALFpFZdv+LYT
StiV+ly81RVcrhGz8nureQZ14r5/v9lmWxuVLkrsJsYUlOdMHgWz8Uaty6gtv5NvjYeUs8S3ic26
tyxfQY3/vqXZdXHR0uwY76XRE2OllREFe7ALc9/GK3cRknfRiAY1cqLATJRBCmqzYR1GrxQjGUK/
LD8lw01bTrAPUVvA0F9pZWqA5yHu8qROZ8cv+9CMRF/zb6U3vf/ABEEtcDp4/sfxIrMBogS+pUIk
jRbS+U7IelUPEdfxbxUDp4dt4EjGgQX5fSOzZYhSKjIg8LSlqSJIhW7WExMn6YKdHdzmK1W+S+V1
IezM4U8lLWRRZtuadlSshnjlYlkDj3UO+uz8IYlzr/BvreG2EVfSks7KLPiefh8VmckNwuQPAJ/n
g6XEOFMohh/chvV60GEfEpsuDNW1JiBtwOzC+M4COXHehFS4kF2DKrgFZ4WQ5LBZqhZdGSMUmOH+
TWiB/0fal+02jizb/tAhwHl45SyJtiVPZdcLYZerOM8zv/6u9N53t5TiUaL2QXcXutEAQ5EZGRkZ
sWIFwYBfCjCEpI5RkUuCcvTQpTr//V4DQ4wnL4YYknE39NnIcyMb2qVPAtTC5+zjudTtpnue/5JM
kmwFvImIKAiwHbyvKTV6Wc9XnavTACA5Obrj9Q8ml/PGVhDsBnYC16GKhAa1UnNqSLlUpUGHujX3
2qCLV2dURq4PBl44MumBQh8mQjrKW1XpWJUdqFuCWd+V436a9zn4zu7T3r19ADdVQfpUAnQXPoVe
LVUch3xuizTQzAwZLWMY0ArCyDKxZFC69LycqmoHGVK416cPwc6y+u/PtyRhSB8Z5ioQHM/ljlRZ
ks0aHiiAT7iJZuo849W7pcL596nnkYRKPg4Hvj+09wt6nlV74lh5mi0ZMkkoA4SEO9GgZBRhlvJc
NqVBzN/Pj0JhI2nw95uNvBcvAn6kosOMiqo6Yw3rNG2zQN4LoVX+/Esy2u+jB051pFFRXsXFQd1+
7chVvRIZaVAWD23y0MXOX/9+MAejbgusOwJ0umstXCa9idIQv3956f1ceU5fbgugm8KIBvjZGvwT
8eiAjVB2NBfxFClNHmTmgEl4rfe77qxFNKXcXJ60GjSE9p/wgyH06jqHWAADAJNCIpB490uheRnF
2aJpKLi9yfvpjsOE5+Qlesnu5GN6z+1bDM7uPpfH21KvrA1CSeiA9xvCXBDvXgqN40rRFlVHY9NJ
fEoC6ev25zd0Ah8KMurAagLWTnOi1EWHw1pK6wE8mIWzhk7vpSzY3oYKpFcJ0SuwS7AKytyKtCuB
MR/Ww7TnT8tXyDgtdAYIq8ODiQ6EUyi8oS32myDi7Nk5tQMgrOW4HuS99ta8zgmh0MLUbLQGVjvW
AJhrZVDpwGqRpA9SwnRAvkaNrqYqhkGF1f3E/QG3JZOg9CrWRkGVpJtJKxkE0E6yHwBczqIEdC6c
RQZAo7yAgVP3gGaop9u7z5JE3cFyNiTCMkJSyu1/A+4QSZayODXn3RZDPnP2WMMGQSFwKsto5sEF
RteqJr7sUbQ11gMAm37L8AXXFnz5cUqHQha7aNXx8Z7bZ9VjHd+tYPQYndsqXN3zRAVEvqSNSyAl
mMtjKEZcPNdJuB7K1g/B7csdQOyQ4tkwubcFbamDcAj1YwHcT2gZuxRUGnHfNHHNH5LSUUbwAB7S
0imz19tSSPKX3hHEEniYIDOEWhp1JCMjk9BV0PKHyM+Fe1SmVbxtnZCzS4/ZxLylkYHOcKTOYNDA
W15qhDm8OapGPH/A8OcFkzV5KxyA42Hc/HTmhRgZ2D3RmUOY3mSZDu35peuMWQ3HQ/Ux7nL7cfUW
9x1jShkP4WttQFJGEg5oiCU069TdHNfIZEpqMR1+yrujdLy9LddWhtQgwnp0T+HZCEdzuVRINpRK
Vc3TYZodkKOgPWxWvEVxRlaMf33wiSD0yZDsCbp6qVpTmOthgXf2dEgAOLGqX7jHdsAB3Nbm2sgg
BIQd4AqFh0bsSmkjF2tdxRCS7zARWrX0hw5tDZhE3DEC1429v5REnPbZDTB0uVpo+jodpLfCG36H
74Ul/ZH9RDc7FpUtVVaBmV2KIvZxJioX1x7vDYhKj+1R4k3OGdzCVl1M/y1Nzb69ghvGdrGClLGt
8Gu1NkPYYhWPcmpPDxOLmYfGn18pREU1KSbNhVpL1u4hPo692X+OPwY73vPusANb1/Djtkobt/Xl
AhKrOVtANC63XVVCXu+2iQtqS0/y+ABkPTs0UYQrwwbp3ktaPZqUMxmH3kh4YTqgT7BJrMJH7gql
zPUgYnL0Hs4OeEJPd3nT1kYn/smyTGLjl44W2pIHKMAh3xC6S22NtCgSjsMZiA6rZFe/+8qeK4hy
x8k10JC+NDjlsbNglod/e6GvA5VLydS+apyIomkGyXLm6KkXK56+LqzV3TRQ3FMAUANMDyKiS/Xq
YojSfhThDcud7OHleAB/k2qlD5gcoA5mhQHAPHpbT3Jr3daOzsx+7yuw2/9i/UCehbrBUjGJ+1ZK
50MaKKqvx5abH+J7wAB87k46qU/mtJO82zK3nCaSYIj9ATslOMhLZTUkJZvByOdD+AL6ML83jft5
H7NcM82e+i/N0NaHHjEAigARvBQj1lNRriLE5IHqVH7kdJhcet/cKXvDav1xP++1Y/K5uqoXPUi7
2ypu7ScATP+RTe2nVpS6sq7lfFC9EVzkmKC3V19ui7h+u8GDIu+DzgJMp0CphJJR5MBDyh1ktLZg
rr6+S7zezzzNqj35EYNYXZ0RGpBbkz6D5wKpe6jgM3nuawicLBCHMI6AuLlkZ+pQVjG34RLOI77O
PbnNY/3cOdFHZa670dR3q5/sGzvbq7tmN3u5L76l99p7eL8cuiPrYtryNMioESoe1MSQr780G11d
u1oiWhpu8tI/yXvdyfzRT4L2vtsNf1t8+5eVnomj3IuUqllVlfV86P50vvHUw1YlN3GEQ+1Px+kt
vs8/noonFhseDf+kxX7fLme3x7ISqlKtmg9jA0ovW/fqndqYZmnrtmoL++5JNtHMkR0xQcySTuNe
2Ov/hV/97msE9A7ZGZoQJl4R61RdPx+a1dNHCzHzwjuMI0KOwJXFkt7Jf8ugFrdK6hFlJ8goTqBT
Kt8VjEIr78rxEbOjf6u8iXHECWt2Jg2B//fS/iOUuphVLVKFvO8gVDUxBOlzDZYP3Wt9zgSq8I7/
hdtD/ZX6e+kdtyZXmxXrrrytNR70lxYs98OcGV2LH7A8AMG67yz1C93M3YQo2AQA/2OoGYeGnM3/
fZ2vIVddO/IJiG6R/XB0zksSp+sZzmcz3oFJAheqabDNq2EgYTN1YdfMh+wVhDk7YNl2tR/6tdV6
mcuwG3LGr/TBFQWgPlKsVy2LmKEV8yq6GA5gZH+QRjT2mNLbdL/+MCJTDbT99KUOVviLEPWZZcS6
kjc90Jl04inPzmYUoiyBdiJcyYWlgUvyDxm0sIt+Z6Ip5pb+1HyhMY6F8aV7cv9ltmdSKbOtEiRk
V2HE+oYOpl4JcEWNtRsP7WFKTaC9Sz+oCzt5NhhX5fY99o9gOrIcOCOJAbCaD/wpvCOchJpjWLUz
2brZ2PO+NVk03Zvxx5lA6qaB1wPMNJ8w+NHtM8u4D13dBzNzw4jQyYLRRqSQyTUgJseQHJr4f2on
pLcEEeOvMlPHsK3S4WpHbXYNykGVhUFct41263ZGPQNNAkgR4qlIWU1ad8IgVBCHnnerZHjSrQN+
/nHqUpxjJUVrKT6e+aBqfeMY7/XNKPT8+5SjJnExBjzi++JdYZ7mh9kGCKw5pR/CKXrurT/4D9YZ
33iAAgagYSoDuCMBIaLCp0aRa8CkJfEwlN7SuY0Xv3bvxmomYNv9Uj+Z+7P1QLwQSI792bHue14Y
xBAC8VQ0o8IRPrnMzD/UJwxAlz6iYyTZZN4AS88NbwLSfuB/FTALokJIhcFynWlCO2riYQqPI7Bb
D9mdGoyyi0ktwr3iGa/DsWURr2+YPjCLKAujNxLcfiJ1wqS2ivW+5YSD0O2XV0yOILCSH2qg9vuk
827b/UbSgmADAFYzUKFEkwJlm2urKsaK/38YMKbiaVxcgbdGaTeNPvpDitpu07+/YGEzSC2TAXfg
P6cB+yMnqENf68phjuzoETwTaCmrwQQUmf1iNoXV/vwD2p7bal4f728WGJChgEGPMNZeWo+SJMsw
FYt+4GWQ1L0uLGpaskqX3koGOAF2gjwTHku0TvMwtTLX8/ph5lYz/Ap1wGC8vgYek5GLubYNCPrO
yOM5D0ILyh7LIlMKsEWhm6N6D0twNllDZOeLY5WYGqH8dWCCcgzSi/CLQJKBHOBy1VBiWNte7BBN
J4+1ukezoZKyAhMSTlErhw6uf7OTEwjtpQxx4tFIgcQDrpM2WMGVKflxbnrZMx+brFG411cXFEG1
FJUmwtxATzMX6kFt4hayWsFGa/zsolwnfzV4AaqM99jGNp1Logta0TxNWTdCkmLqwLJ7g+bc96s1
fE05A91zdbeAroEUZ8EjACADysGX67cMpTA26BkJEn4XJ04EcgT97S8PDyWCHK4z18s1Bl9m0xIH
6r5028fbH7/+/ahik4gUr0aABOlxUXHcV3i3JklgxEGtaKbaec3KODTk8r6wMV1GkRYw9O+0yRWe
R+gSkPwMeRUUwH4DAPk2dS0GsjFOy5YUcKBgHjCCFsTZxCbOlknIwk7I2qoKOhNDqHLejGNfG3e3
l+vK0aDXiSDgJPQgITNDv6/VMCR91GkRGLMb8XeLhdkYGP7NswDttBzUmUDSRh5+5M2A0X6XykyS
MkwL6LYDMkLJR+A+g9u0NSfmU5o+/4C/oeUcOB9sDxk1QvmYVW1qTuTCIlA1W8ZEIYt7GBwkJkGj
HR/1/biTHisgwkezy926ul8zs2HBQa7uQPo3UGeolro2aSOuCHr7bXJiK3PM4a2/Z+n6bcvndkjL
oW6hpO05ruiNImicwRHcMeh3siM8G261L/BXdkr262E89L7mHAEhcDlP9TE1YY8+0oc/fvEEInlT
90cP84qcwk1cVqKfnmaIWs83JRTQbwD3KBg0Ru262jdGU+oY0foIDvPdQwRGile1sn63pmCVpm4C
++mIyF79eI+s1sps0VSsGiyBGH6If89sww6d0Llt8rTXJsM/wXaHMiQgn+grpVet0bsy5KcqmE5a
v2+sGuP5Yit8y2KG0762+UtBlM3rYlOm2gJBGDQqDzZXe6PqKs88K2tMXw7fCn2vL2h9yNSIy1VO
h5aTQ32ugkWzIuSKRxeE4JgjhH5BZ/5bhg/sKbRSDURcmOANuBMlrYiMkQsnA87vPjmAax4tMC/Z
cXjC7OKV9RDZWkFCSYWmOR7hq04dJH6V61DiMONg2j9g3oVJ/gGhiflWma6IyRb7+iN5Y70Ur3Kf
REPYBjpAMXVaRkx5uZ5CZqhqqyVNQIRFfr+L/MhvdxOOWNSZGOewq3f6Pjr0u8wHjQqYhe6iPODt
2ZmCmAUo/GYhuDzk6EJFOw46B3GOkMW+/DVGpPUyp9ZNcNDICrz2wWgrGAZf+Qr+++cnss1mbEcg
MP7XX5n1e7RWa7EFJzTBDWwBcGrNzoLzhHHujB2i7ygsFboZVQF7BPgAIEuXPy7VJrEex7UDFtEU
PRSgCrC8MY7R1XnFJDHUC0AQD6QFAHaUwYVyN8wYNBAHMbpfFAd9QZrhhq6c/4xYpMxX9kaJIj/l
7MqtxKEYkEKIAUI1I7QYv0Vf4bjX/5JOkUxHwxQZuESAtJE/oxGcY9e3msIJcVBpdtW5eMXfadyR
Y8QPxL1cGA6kACGKuF5HuRUrd6mMjr0R825NgsQMbdZUzus7jvo6tfOI8uNSHcnXW3P9gel9/i/d
zR3V9G97a7oZ43ux0LcLKBS50nEkL9VYRblR6gjA4PjI4cjJ4G15yg+LjdhOwKhXc2Q1gH8/Q+iF
w0EDAR1h0QUm8lJi1pZd23R8EognFb2qBx6s3C+RA8ySkx2Kn8pJdnMTnY4f2j6NzF2Tuqw2xyuP
jsVVEcZioDNhMrzCSoWZoIapkQQYI8HBBUXOGuhHUJTl1u3VvUqPE1ME/A4lD9wdJJt7qSunG3k3
I+cXLM78JL+WJx01uOExOk2P6k52NX/1cjsLxlOLQQCfTPKvq8oHLZ/a3QSMXAYnQT6oafActJVf
83G2QbdxQp4i+Sl468FwOAeNXWN4j8LyodzlPqt4t3XsYVvgpSGtN/Bnl4tgJBOK1lmaBss+8dOn
QcSiM4vKRBPaqjD+Dgy15EGPPy6FVHXUhl2LecwLmYuZnarULp/St7U3J286tpGbPIAC/7164t65
94kVf18l7L8XWsX8TnDXohebplnTxAEtKApg0Opp3iWY/PKKaVnNW3gMzaZ8+7ptVpv2S5L1WE3E
CjTDutaJqNkZIwDLH5o/vGRW9QCsendgBZibXogMOvv/gqirWhUHrgJXSopI+88sW8+hPQTr/Xg/
sVz21UVHzgmQZUD0g1UNA2Qvd6/k1imsCTzanT8lD5jCz9srRj9bv7fnn+/rlHWMwgzcdIEVk9ws
2KuMkHf7mJ19nroLqjJJUa3Bzx/dxQk/eldGBL7rXrk3A9XGaI8UCR6Yy6/wXfspCyYegm6umGLj
3dbyqrrwrSaKmQQmj8iBVpNLY1gh2a/Vjvbvmr9YyqH/kVggcDklT43D4tfYNvszgZSBKFw7GpK+
pIG9iiZGoBYn2Vtruwm0zFLqY8sc6UzuvatjfiaQuhfRpJjycgQNwSThLCfDjfZd8LVaePE63S5k
+O/Ng3YmjXpiVJI64vR9S6sD0ZIBBRj/KNaf29u2afxnUqgLURow91Zv5zQofP2IeSkH1kv2qtxF
2wXlgUHqXpaxBAnDB6oa5nCHcqlTO6ktoZzYe4M9e8tjxup5+E4G3Nos6lSvRYkJdTGsQ/YwbiL7
iTHFdmd3ZobQOdsbDhqtm+fFju0fnMf70jvIr73K5w8IBHwQL5mhtbispOLmjwLlL9ow0C5GMFaX
rgaBSS1nCfoYNHfkcDkAlY8JX+NX7uXB/BQdysBA/NEBNdMFtdf/qd46r3iWnN4ZdoNd30e/ao8V
kGxGYec/ihjiWWQshWIS5TN+FPfQuiDlsTurx8zm+IO812X3tr1dFWeIOZxJo1mWFzGpAX4MibuS
rcRK8PD7VZoFUga5hz5R+7Y4mnL8O8Q8F0d5x1VcsBcFlBuc0p78+e1LcGMYQvwwfUgPvNN/rj9a
p9grnuCHDzWcY3oHNm/RnPzI6190As/yCrzIGL9rK4I//12U80pyDKkJefwum7/jHridbEk7CS1S
mHoFLM5z4meo50h++cE5wl4F15WpnWIHkKPf4E/tEEQ9R78kiz/yATCI96waxaYzP/95lKvr1kLh
qgy7JOEh+tqQvzXrfUVYvv+dMfaIZYB0q64e1XkjpxDG78F8Zkqe+yaYspk6H8xIbcvdnetFOaOB
41M504n1wRXED5w5Ik8Wu4sb2TNyVJKZeq9/bm/1pgM8l0kd+nkZUqNbINN4yvC8XxzJH5zCwzhx
i7NGB3Cct3JfsxaVRBW0/zuXSp3qAUNi42mFgfFe8rj6g5WcZLtwG7v/eVu/rXvqTBCNzAddfqjy
A9SbHCVAS4tpeKkzmfHptpiNKIqMJyBVQGDFEHteeikBMA1NqKYkkCe7Vz+y8DNkHcqNtwLS5YTU
B48FsDSQM3vmCIW47Tgul5NA6C0+vgPZFuoLLjitb2uy8VpAbRGIeQ1vUBnwiEsxatWJU9OreF4L
O2C+eKsB+8uKujtzWjBLErVmnKwuUofhxwFGXArRSxuZGByUOkt/KBnR3+bSnelEuTMdgyOqQdC/
JWWl0yV7vbTC7GX6y+lExJ+jgZFwH4OtECk86loHgdmUqEIGkKBxl2W/W/Fve7++BaCRGIRiEhIE
9Fuu7ZqlH9UmCTJptrBibAkbrh+FH9Tq0cSGJnUKhnPbljbWHQM1AKpAGhWZum8w+ZnJSpHRF7kE
W+I4O1kd5dCMz4VkxywfveE3z+XQrz4e7QrKNGhJAE7fCcPIQjsM9w2r9M6SQtlrp2l1scSwosLk
w+Nbpr2GEuPi3Rbx3USKDb4qijWxFmdjjiOBZt4Z81YCI3MaVovChq8i+wG8AmEJwymnTji6Cpe8
TeASa6urj937xOon3ZYACDtKAkhn052dsd5kaw3S66COJ7uOR5uLGCnGrfc3lEBXFxj8RAm94pQS
Q66lFY+khrovDCfHAFrFCuX7YQBNCreTWPCZzVNxJo5s3JklV2uqG7GGRE18NAdGz/vmpp99m3Ia
6MjtxRDNBUGF7Jf80O7X99vHkCWAumzLXJJAj461CvM9env12Uu6O158+T9JoTs5h2rghUKCGuHL
cK8fk+eZARDYuC/Ot5zyTP+jcWOVN8iWIVgWEhODz/XIjz+n3jHS19uqbPqtf3bEoO8LLZbEtYAk
IXeB+Rx0B64WVLw8K+2/eVDQNQ44D4qCaLa9NKuOi8qqBBd0IPNeriO4xLiKhpWD2Vw3vOoQnICn
/gqFZTRhWFQVEnBd4aSJgypdhaFphbXETs3KQmyekzNZlELJNE4pN0AW0FDAs8WMY7+1XiKaHoHI
wwMV3XaX65UqHSlrVOi0X7/S6HlmFRe2lgrZaAEdgxgFjg25/H4s6EWt8SSMexkycByb+hf/HqYP
GSurtxGWgkLsH0HUXTKPkgL+lwX3+J/2HaKy2XxcOUcNbVaifWvJEM+RKi2osa/wjXrSkaUUkuCh
fRp2EwMDd/11QnWPLVHQJgGYNLXfK8CmXZ0ie1i8qjmq2aYkerfPIvnC5UuBNNMDEvQ9YuAqhuAK
cVLXtUuD1HgRlLsM7UgOE7yxpQahoEDQgxz11SSpKpL0sCO5sxLZwNwrMS+FZbpXnXMIg9CLqurf
pV3gEKlHq5rXU9N2fRpkr78Bxd+3thJ8hu+xW78a+8bl9uqxeNKeI/v2+m0kIi/lkiN7dnU1zSIs
CkhVgug1QuuzbMmyCXpDfleLe4xrQG6rZHH2bDwqIZPUM4C6I3RQZL3PZKptP66FAF0rk6vMh1H1
Yls+Ni8zb46q2T82Oma+gBPenH4sn7f13bIXSAVfHDrK0JBNqYsJaGucDiLesw/QsnyQSoeFVLt2
csDcITRGcRxsNdjRS+0atOFmXJ9kgfZDQDb778vOqJqCHopMaSZlG8o3KGoFUowEnx/+SKjXzOYy
mZiYhDzk7ZXaMvpzOdQtx3dalix6nAWi886bjPzwRo4GDD6Y7I17h7Bd0aMR20it1USaCWmJCVwi
UiaW8UN41n5kv/lfxZeg2Wj37zTztk4bcSHEYv8hG1sE1qvLvdHHVG44WcqCBeXaQPuMBFf8NX7w
5oCJHx1D2nWcAGGYXQlyZUwMvGr77pZOKet2gCGYn8h/W/uc4fy2V/FMArVHy9AO6IWDhOIVDezF
qfdXq/Yl5yvG/AzO1pEZur2A1zfgpUqUbefRoCwzUWlCDly3yx0o0EBvyli474mVtFc/XznKQYAh
uAjTDmJm0rWoANsCzgQvMaOfcA+m2wX7yU7sH5GDGQ5Iuza76GF0Xn6vTEzW1iHAaCd0viI+Qp2N
0ndpi9LATZwHQnea672s74yOkYLaEAGqNxBmARSM0apXfa7dmudNNQGo4yg/0FXLGrq7YYWgNkAb
LYgbMargu6nizNnCuw91Us05gLMeZqmPfjPe4WyJLGKYTT3QuoB4gXTS0gDnODI4Ph/UPJgET+nu
ptTRWGwQLBGU64v0XJ/bFCLm1unKPURwrEzdRj5XRGiHblkCoAayi5KxZmrP5QMCotBTDqGbupiV
ADjg4n+9sO5BaeMyupBF3flJNJRcQ2SBXt34pQMKeYjux4B/WV0FCdb88Cn4vQ0GJCdxB3t4Sq3c
b+zqZfBKWzosruy3zkjKECjhPS1uzTyH13nYy8WgzL9U2xqjhfEDXwWbd2b02WLCLJLpqtlaof2j
OvJIxr0aJovS6nsyKOUALlaGGPWZ0c6JXskYuIBspj2Yzf2wF1x9p1oSronKiq10J/jZfe2utnZQ
7cYS7n92+3YXIyftSTYq+jZvy27lAon+xFem6OYnAdiz2EdTJX6sBARngtZnVg6WLAf9q5HIwsRn
DSEpzvPlr66NcGlEOUZcA9Sov7Dg3VsnWRRAUobLBMygdFJj6dqUEyW8nurjjH2IrGzyM8ns64/b
Tn7LLEERSBhx0CCGIO1SDYmbmyXDhJOgzoJY2QECBjSyzkJ+bC0W4WkAZh0JcQQ0l1KypcjCqNFQ
zQiMTwxGvq3D1tdBS02yrIDOwK1efl3JM0GsGh5ZLARIT5N/++tbO4EeOqAuCEUZGCcuvz4WxbiI
WYObfXGz9kOTgzKykbKzmf1gWy7vXBJ1AqcRQGFOxEaInbmLYxOgrtuqbG22jIcNXnmoHuD9f6mK
mnP8wA9VFtSdE2ZOFe210ltHRnJmSwoafg10Q4GWDPNwL6VkaxWirqxkQRs78nxnhJYhnzLRua3L
1mKdSblKfwt1DaAepExjIDQeZrMK6vG2iC27QrIaaUVkR0XwOV0q0mLS0IwJ9siWOJrDqvBtRFeo
LyPYQDsc0G8012GcqOqkpjgSeunxAJ9wpiQ4Ruemi4WZmbcV2doRFAjQnIa+BLxpKUVSMMO3uoB9
b0CvPNkh6OiUfc9iVN5aLhVsykDxoe8FJ/FyueK5K5EYx0FZE9OwhufbOmzFv/CH8B7AjgH+RHvE
tefCVVmJ8a4uIvo3/W4xx8gSV79NMGX5UfH5IrX4wVNeGJKJd6JdvabCE+OawivvCnfFTyD+jkYo
ZpjCeI9RNs2+LR2V2w+q17/5BkPVLdNGbsBAzQ1wSKh6uZBgVq16vFyyoMcQgdhDnoNF1rtlEHiH
wSS+x4PQpdCsTkjRVcsCXdg3H3l4EHKH9XzYlEFICUFMhuS/QvnNasAYrz4rEOv+RL5muAcyIJNZ
g7+3lgpTi1RACnHYcQVcLpWM8Z5pYeBpiX40JLOb9k5LXm9v/8ZBBV8oKAlJxgzVBep2mSpeyoeI
w+5X78hggDVCQe6ct/Lc/nNb0oYy4KWABOQsEL6rZEXPAqGIr5oiK/s8QEsIaBPAeBuPjAfIxqaQ
jAIEaHiPXwFAZ7TFcvOCN3E/WOVX3R8iw49YJf0tPQQgpXVATJG7oGESSor6d5RXeVBoh/oT9N+s
7pkNT4Oz+I8A8gPOFkqd6kXGjO48kADYlcyJNTJ3a5UEUL2g8w245CtKQlUNhVg2yu+3xzrslWpf
5nvU3/5+u4GuJsOpJVTYadvlNDltoxVMqxARTicOIqbTbRHbivxHBI1hyjSDi3i9BZlrSS78YrLW
xjVYg362pCBWxVKBLJ20XF9uRz32eqXkUh7IDmpKGVLlkpVoDFW2jIqQc6ObDssF8rtLIblQtX2E
ZoJghfGOrx2PHA4jg72VMSK9joQHGiNzUVy4lBFHWiLKZZ6TCC+M9gugfyflRRXNBRiwxW4nRuB6
nfoHXxMWDXhsRN9wMpfymkUu40GHTuOb+id/KhF6+6Dx69of/8WVQqgCkX0DjSMaPyhJ89TWoxGV
BQpmYWN9trp929C2duf8+9SJrMuR09siLwJeOwxVgLAyGhnR2JYIFU0Y8PPoqVToVGufKApGzkEF
bvC0ag+my3H+65oStv1MBDH0c7/SSGk080VBMkBIOOTJnTYzQjGWFtRtouZxaLQ6REALxN/QQq7+
Gy3wHgLwBFcWTydn6jxRU0Vr0H3K/4QWALf8d1roGsZPoeKDDmTqoOQhsmhLoRTEr/RiZsJ3aaxc
2da9q8lADuOWgnOhiyRJuRpax0nfMjjRlBszftKfx/huYnEVbdVF8AZGDogUCsCORDmwSVRyGQYH
UX9AsrcGnQg+3SNIjpfQzH+qLBJyssdUPIkHmEgAEQhbgLK9NDOQ+jVVLEjf/SYtd2h2GF3zu04Z
zuW7vEGLQVcc+PTQhI4CI2VqQprXYlQA3NE4sjcGnI/+OIws3dXHypq8MgUVFdqXSO7JLNC3lznv
Lz9aS9q/jI7iR0ek5AEu3WleaWVIAWW7zH5FgchKvXw3/r7tPraqROir+s9vpWE74ZRFpTwgmyKe
tDctMYfV7H6CwTF70R/Gj/Ct/5jvGzBKnuAeGaK3dgM7j2GfGig8QIxyuRtqnUQCJ6BuWa3WBHon
E5dkdxeZCcbZPvd/jNkWfqbmEpnLc/esW7elb9wAuMzwYAJ/B0ivaXgMivyKPohRFhiirffu+tHn
ZjRayS8d8hjX28aBIv1kSHMCPKgIdLazy6a1iHqgMmbFEedT3DjSRxUHg24OrNrL1pqei6L8Q6qK
WZ2CaB8NCNWrEORPNQJN1sZtPMsu9KFOrVzFa4ZuGGDURfvnMJl1gbpLumIgMAB9TFjnlomiZQTF
ATxB8XaiZz9NUVIvioLoo1YfEzOxKjt7zna8GT5UQW2NrrLnQIrOgiFsrOSFVOoQr/OccgUPqQtS
oZr5W/NYiLmNGwmkeyDAJ9gTENhQoYHEqdkUpXgS1JLZvY+N1afObSPflICBugQTi3IcjSMdmhpz
a2u8NsG9PFaEg6f++2cN4qh/JFBnWJfqqEODMt6zi/Vp9G54KFgmzVKCMulwHZohiqFEKL5jYGs7
fqz/1U6caUEZ9LguZVy0ELHWaHtUDMfwb2/EljEBKyqSjl/CRUpVRNV6iY0lwWs5AmJ0qM2wucvC
3aSfvm7LISZD3TwyycOiMA7uMYwVvnSpeqgYlTaLyAAKtgYmNen19vc32lPAD0OwqXg6obVPp27Q
OlyrqhZ17Pcd+FsC3tfvJLt3lcPoi7ZyytD2pD4ld/3D+om0tg2UA3rROS9yMRAH2HLNw6i+2rv9
o7YSVOc/ir5IUCzow06GEXIPhc+hZlHsQ1f4Efp8IAapN+ySp9sSNxy6jB5uwIvxpkcTPGWSBYEf
czFWYR6fxMZKKgfnK/OjXd0/3pa0ZTh4N6ChmvQCyXSyErnRvp9VoHfjnb5TUE6x2hNzPNmW1ZwL
ISfwLPpe4xGxmaokgcvq3/5mF6MN8vzTVGA/1AA41OTTi5PbhZkdJC9Fd8pP2e4D/nd3Ko/rQXiT
3BTtLYWFkgt6O4T5pQc6XGA4w41GHxGDvv5ZS+pwGHwLZ2vgtxhgTDjEX7GlvCmoPc64LHMn3EuB
4BYFBm2AyKE/zB4mnmdH+VC8z071EP4qHvr7zMVc0RcDoYJ9e5+/g+pbC0VM7mwPxnjlwzjCRsN6
HeQ5YVVOhMSds4DgOzL1ff1u9CbgiYa17JLdzN1PX6hYog3B13a3fwvL5qgzrqEhKlmJzRW4WPPX
xE538d9XKs624ooWlePrPgaQDbNf7OEORPN3jOW8bdFXJKiJguEMCoet5h2HxQl6e3mQPLjcqVIO
p0ohO6WuFmhHV1BssN5F3zx5/7s1XE1UFcC6Go06ZNgYySJaf0D5+Z7a2b3oPEeH6SVpzN+gBBbd
7CgeFjCTetnb+JL7rNF1W++zi32irHIV+KhtBvS7yHi/kIKu8Np72d3wwE0mpiZ6tw1v66b/54CC
9OVyZSeMapTaHC0EJRqtfwysweCMz9PRkKTGXRsRZfqv5Z6z5qfMyxF5LaZo1U9TbiZ+W99P1d3C
enZuRrBnin0v89nhFuO2WoQGilVmbRv4I0AzcuSL7x1ItCfPuC9VcwqY4+jIet2wou9GyzOxjTaD
pr+E2NZGpuBt9LNdZAkWC0ewKQYTPgh4B9U6GrCba4NRSyt6Mlr4VfBLFabkAGBT/MCAJ8ZLags4
Qjh5/iOLitQ0eZlCPsTBCO9yewVDBe9KgR7ALyZg+WLljDaP+pk04mbOFlBfpFlFJxjcFHBfeHzv
NLRSaO5tq2ctH3XGqlxN+Y6oVPxJ9oVXg2+ce5F5dOjflrMVtABmAJ43vHd19OpcKhOPeF0hjMI2
gT5nxo3S1qYTicd5YgjaXDWUn0E9I6C5ha5CVAkqrPoMsKurobg6e6LopLIZsfLS32l62ryRvkeC
CCkiPG6o3UmGuBoXMttPPM3B4qv72Jvuop/TozaZw6k4YS68mXyi/WsFgXt5WtwKsejw1AwmxprZ
GEJj3l7gK+ZcoItBBvnPD6LiqH5K9SwiP2ixNNdwMjTjVl57SN3sRXazB+k9Pa3MLArZtlurQEVY
cb5IE5oLSGts7KXHz9BuHc5bLSH4VRxZHnpra881JP//7EBobV9oLfe95KX7GwxuJovdeIOs4nIR
qeOwdjL4VSeIqO3q3gAW497orEC2s4N4bB8bkIwPII7IXGEfvke7dj/s+B+MfdwAZF3sIzmxZ1rm
BaAHKmmgyHeKLXvZvjdBXYfbleU5/x9p39UjubE0+4sI0JtXujbDNuN354WY2dml956//ka17vnU
rCa6IEnSwZEBOlkuKyszInLtRrqaTvpeaLJoFgc/RQbMASpbslhtVS9dFe9sjos7vRpJH8y1ruYY
iXSqQCke8VTzrfKnvEf3jeIo7yAttB830rNiDe5kR5s0N2Un/4rd+TjZ4zH0gA2H7jfE+L7CbW4x
hc5XMknXM3152V1939gE6l+0GNEaLN6MLQ3sYN3OdqKpO/dXdc39Xc81dTjnvK+yrMRUdI6yq8+4
/yFtPjFcH8sFXCKBqwEFciv1POlpehi/z8luNBuzd3os7W8UyHfGKWMENaxRUQeyF9qpikLYa23V
MYBfJONikRWJC7m3i6gjKfOlHhk9jMyCyR3nfQIb9xdnRYlqceppgXaljwQMAyQsVODx3ClPePYU
e9FRbeWtPPFo9mH1h/w4vhVwb933p8byo2svBhAVNNQGUDeHvOHyzENKsxrRGh1QeREFTjRqLmzG
EFcsKJdG0OisC1AbDcVDB2qhTRSAmghJB209f/obHz0vtmgM/Vy+BEi9b/RHIXQ4w+QrC5rrSujw
/Dn3M2ubm8FPltj/ivMhHRnRDR5lHnDMqetTyg3QJ7oQsHYT8pzA8zDc6K2SIrRrrw1QJy6QuEEY
C3AoVMBFs09oUm6EH9lWc8NfLW9uXgrkjJ3JUzbhk2JJklk5yTHeJUgPnFJGZW4tblx8C3VOxrnn
cmALEu9AOAk/DnNtT7OTR/ZwbpvEbELy1/0FX0tLwSYUz0lxi2iiL7dUUXOSmoSEQ2KF7gh1FnQ4
EBBKuhGExgxoPDS+GU0Rw+zasqKUCvocVIp5iAwurXKAjfdRQsANERLzbj5+yC2jIEx+gvIHKDlD
lliDBLJ4A6ZX9EGutAJwmbZ4rMzRt4UYOvaFR+i/DEVvsi6UKXQdR33qQpyEDORyNEPR5FUolJlX
VzbSbAnUWt/5dg/UFGOxVhwpkRKDF0KDCOBPqER2lMp+X/soDzfxNo9M8U959pGkCi0dfWqeAize
+7wZ/6gRNGq3aWyPjDld8bHQakQpAP0eFeAsqMOSqGiT2PtT5n0UhWVkZhCbKUvufWUyFzYoH6fm
qLhVI2yAhIoqZAZcSm6hUzLPImexDFEXBt/0U+YXMIRaOwgdhLiLxlEFEqWMc80yRG12X1QrbpBh
aJg2M48GieXHMNnqzDhTK4tD+pcCoAAQDJAj1HhKrlbHSjAyL6hiE1jnotl39YGZh10zA3ywANwe
1EUMOhwsA6HMY2jneZVwKIZHSbOxz5mSH2u+EOBAkaiYEF1ZGi6qtaES6joqW/AQYmyrnxzUuNEd
iTd1MCQgBMeZebqpILF5/4ytHLGFXWr7Te3sB7zPJ14TogyO/JUKCkGzY2F7Vu7ZhRmyZ65CMEgS
pnEYCCh67V0WTmX9t6GgCGYy+k7Q5Y/CGBtgrKfEAyNQ9FhYoQswgPJ2+PT/+3mavl80ai/4Kco3
6W56lTfZ72xvWOkz1JZPtbMvOGtyjF1rsUCpa/CrhV1xOWWZ0aR1msFuY4LpYI8mUR6SzdRhEaFX
bg7sOCB6gVxBGoLWZuFyvhWCBNhx/9DkNke6QSeNDTqqfmSZWl2qv03RJbdADDmcAWB5wZRK2g03
WPd381pSD9AFCBni1oAWNu0U0DW38XMf5VtNsgzvqXxI9pyjfRWbxvwlVSDY8lvZjez7Vldu94VR
yuHpOVoP9BqM1hB9fmoZY1pxQKS1LTC3SASpKCQu94GvhYIQxkDcaiBARaP5VeGUypl7fwy3VtCc
QZQItAhxJ2ZwaUUWI7XTc0QovWBAyRtNS6XYZlUYbpcfyWKCf1agNIm+A9R9rtdiiXZ+NYhy0bee
HfyJsRC3zgy/j2YZ0OcB4P4GlDDLQ5GhKxmQsL0ZBTs4S+GpsVurGn7fn63bK25piHJnfcyhbZAC
5mI9/u5lS/XQO7vpzBQPhv9miFr8OJvGbm4xohh8+HACtzWyZ5arWVt7IElBUtEgaQqI8nLt9QIt
x40MwMvG4SDpJ1isd9zqdF0ZIPviyvv3SCckI0GrljvBRpIdAoI8Iwl9Ae8u3TSW5MoGFatxvJaO
hQQbxV41X2WIRYIotj8bTrlFb4PU8s3ObJza+s7hCSxLt1DgrBw0b+YYX3I5Kve+hNocSVnUcVPg
S2pPnMzmoXpIPsNf0p9mBFuxdkq3txS0RHrinnVwGlkVlZWK6nIiqC3TJXqYCejripyKBs1kaBub
2R7iT1lpEZk3DiTGws08BBfxW+nUZoQtBa7xKXKFTf45v4lf2ZfgCMj2sPzk6vHUsM0M0qLphjvQ
ZYkUdxyQ0dBwtBUE7Z6wVXdatL1/ZlZuTtInBwKRuEqAiaIRheSx5TehBsD6r+4D77tiU1agcApP
8xsTl7l2dq5s0bT6oo3lKBH1C/c3rwg4XhF2vMIoza7U/DAkjAc0aTBv0ExpeYIKoMrnXkgyJGD5
yUy98EWEakD/FaDp8WD3LPrr7Y1GzIFyg0sUk0g/fES9kouAQH+zdIunz0TgN/cXac0CQg50rUAp
B92VKZ9T5imw3pKQeVOyL2Sz5nfRv7jRri1QTqft8ha1IjHzwuZQJE5fW5m/y1l6WyuuDQ9g7DEJ
gtdgxpD9ceXaglQZFYnDKwTY3662pv6goy5ceTmr68TKRgPZC2hv2CCvEcq/ieKUcbHP4VUlbEBe
iIt9r9v/gq0oLaxQw9FKJRGaGVYyYa/kJlJCIroMsrbXyqSh1R4gnlh+QiakPGQwynVolEjCFOme
H01O+iTwLu3cMW7PlTkDhg8YO9AXYIynTk0gz5Eul3Xi/WiNzVAdS/XHxEqXr8Q0wJDCBQDfRSie
lLvN+VJpRRXB37Qpt4zQb22ewLbE6VAh23LTCkAR+mZufTwB2maPVzvkbo2HWn/4c/8ors2SguQG
MFPIgiLXstzC0lhnftUnkEl4As9qkk2x3rOKKmsjUWSwrAAqRtaIltbjkrIWJx82hB+a/lU9ad1r
FXggqN8fyooZA9IFhKwCRTSg/pdDyVOjb8bOR8I4t9EiQoKUl50Z/zjKRKdBwlTC0kAsQaUeZlwq
zrNYY1eJmwjdnwOoYgtW+vv+SG4fZTBCZAjRY4Vkn6htlfnpyMdBCBYRsCYzST5xnzHnEHWyF5mV
BGAYo9nDWa0XOgDEqedDfGE2Z6QbBtNPLeS7aqDjA8Yq3fp+iHKA+443DZqgALS4XCU5yFS0v6xy
z+aa7ZeQ7O5P3erPI2eHygES6NDlWP58bwxAc6JnOGFcQxgL7Jt/QSrBCAgZA64FcQb9WlJTAHib
QMi9qXAMmZjo88/7o7j1K+iahxeZAR4/Uean/H0ncOUcdGruCeZPVjbm9sQvf5v896tLK1KzWQ5L
Lfdw3jn5gGxjkx2gLHJ/BCvrIAKMCblUNP0jcICllZlrErXj49wb203/zAn7x/u/vzIKoFuQ8IF4
H9wXXdZrxG4uVEKJccU/8o+fjF9f+3qQMCBbDBIUeuVRd1SmQr+oahPMUa+Yze+Y79C/lLFTV0eA
vAviLJDebpjoRttJGSh2uVcGdjtsIvk416/6r/vTtD6Qv4wQ1jt1HGIweSfwBXNSxWsNNxqe25hh
4t44iAnqBuHVGIyVDONAEITUci4fSnAAWCeCNRDKbSgxJ2nDQKyIj/BShrCfZ+f+XN3eH8iykLWA
QNqlvchyy6ZBjD6YBuZq5D0BSlJgA0Hq6UP2X+7bWZsw0jsLlShIDOIaWdqRhmLWyqrOvVnflvEp
fehmN0kYRlbmC2BzhNfYWNBtuCjNXJ3yWlXnShuQF4361hR3PmggMYNpsGoCYQMaDCPjBuFGahxT
16F9CO7bxtR8W0Zsat2fqBUDCHjxAEHKCOgomoPKB2Opd4GB5Fe4MeKT2uxy/+2+iZW1gAlkvFAR
BO2IrmYlnVjn3RDhpuU3agaS+Wf7yrMkkle8+cIIFTOkTRHmQxGTFEt/5v78txFQq8DnrRHmHK7v
GR1DxcO87aECITGqOqsrgfwg6n6IsFAIWS61GqBGP4lYCTvnj0J/Llgtn1aniPBNUc4BqZmWfA3F
gutTFXnOhN8mltpt7k/S+s+TxwbCKdBAqRXowm40EiFAlAvXceie/9uvU76pQ2foOR2xiSpAdxj5
jLWZBzOeiPcJiJlobSUhbIcwUxrEzkDLRcfsJWFRvdfmBtVplDghbg/2PbWB8mSS/bJGEoMfLOSk
WFDbFa+K5xeK0ygvQB9So6aeVxDLRnJQeKHxWvvmnO1itMYYthIrz7gyU6S/Hul6CGb3TevsMcZ7
U5QS9OedLdynWmYaAwPbs+ItFOAGSAMABP9Ili6PQRlksZrldQEwyn4S99lHAzFNxnleGQZ6JgCo
ieAftJ4bj6T4cV5oce1JiGC1+bXvX2vOub9hWTao4wxmt9hIcVKjy5tkbSqwJ4SE4TFudxUqSmhj
dykrQTqCiqCaWFPbSeoLiFwJk9myFpv18+RRc3W9yZUaBWGHnx+cxuoYkdlKwg1xmYGMMjRu0JOW
LoqV45CNKu5pr+4tHU97tNd57SvIXUOPNsoPwj/t+gy26yX3Dio/UW6n1VmFXs/9wNd6LwHUIXWH
0h0Uaw4OnMq4Ucm0LLLT6JAAMUTcdmgTSh7j1LSFDRD3UI/w0tRVqu3HlGz8bSNZg+xErHLfzSZD
KQa6Nri7EYZAOZo6LHyuFvHYzJJnKI46WI2/GVi+5WYXoCoGOV0cd6wXthu1C6YoCjupykXPnUFr
u39GbvwW+W3S7oGohKnYC8up6uYg8/OhFRF8OCVnx+irew7Th9f7VsgkXC8IFkJViFCqDgQ2UQVe
Wilj3ockVa4+BG9a6bjoaOT0h/7nfSP0UGAE2VwB3g93N4B0xK1dHRZOS7pOLDT9IUGzpsA+cPXT
tmUpn9yMBJx1vJeQ2Edyn4ghLI1kkjzOSqxwaMbVVK89Or1vecHi4o3P0pe9SfGDwK/gIoErvrSI
pPPhZQNojo7IkMipt251rMz8a6rtfXZiyffclJRhikjE4wWOIBrPfWqHycCzZNEA4YDQNwV5JwRg
jO942czOxl5AZ6DP5tv3bdd/zH8Lyfn+stGH9S/bSAHAiZLO2JRtNffDRpBB6u4ym/OtpvDmx0Iw
jXgzDmbFKlyRl+BiJ0JWAk6IaK9oF6H35frpfhSIsQYSPOjb4N9Uh9SsrFAFPYYVcNy4V2wPCR4P
40NGELIc1H6MkWSuhzqI4LxHz9+r1pMqQ3OLQyWKJfd2KSXQw8KzTsciQl0A4c1yWGo8NVGRN2ge
u6mepB+8E4emWWvuY/WVIvl8ZgG8bxeNxCB/2yMu6+qsJcrUxFwDe+jsEjlupqDvc/1o/JYZ7TFu
MENkEnGtQgYI2n7Yo5ShCp0xSy0DBFg7CSf1Tf9WbXDf+G1tBfjz/k68AVETY0gOk6sQf9zS1geF
D/JmJqBm/TE+q/sAdcWn7Kl/EbwKkqgF9NKnbcfakyQOoRcPGRhIEEFuEtUCKnuhxaSxASHigBWq
TmCNDOcUxNBmJzksHsXqfF7bomKico5HIeVga7AM0si7Md/x+gfNoLVYGTj62iKzeW2K2pNNzYtt
S7iEjaOg69b9taKvXfy4jOsQ6Uk0nECKgRrHpLQlom0eVcLUkhwxZ0qYrzgKXOpEaI50gMeyLHd4
0aQdukEAuKsnZv5d6bb6W/9ZojRhh4Xzj3WJMRwickh4Aki3g9++tJZmXT3Ng4DhED0Uz+hMfpOf
9PxTtLvvPjEnFrT+9h5bGqS8bsnHtdwnxOCLCIY09wpQsiPt7i/SyhWG7hCkfzx5TJBeUMthxbFe
VGqPariumpmj50+Jiw6G2tv8O0gsCKwwzJE1oQ7SwhzlLOYiEEKFk4m+2sOspdvxIwBobXBatDxJ
rD55iGK3Ke2u2ifufdM3sQfW73qgVBhVQiktGw0AEtRDGXoQbP4GVEb/+m9GqAsFpJo5CjTM5ths
PuLP5CeQrf7TfRsroQDCQNxauCaRjEKKcLlkIWhkM/6XgTIqoQ3mbH9l+9H8DSZJYOWOgk6ErEaY
N3h1bP6FSWqXzEkwJfIQZbi8epffDw7voHtMa54hVbkboUak2PcHSSZquU/w3lEBu9ag7QLVCsqg
3Blpy3UF9LImS2gdrTvO5VHtGBDyW1+LBwiS63il44FL0nvUVOqFkKORRO/1v2TxUbZ2gmYGu/yp
6E3oekNtiXHcbs70xR62Id6kqKvQxQg9K9Sk0oUe+8MqfkNO2CzssrNnzrw/fbf3JGWI2ohSJ8ei
b8BQkdrVW2bJu+i34YCs5kTW6x/eTlzG++HmeFEGqag7CKKw6nkYPMy/zqEt7FlX/82OIAbQsQLV
NEQUNwhoXpWDZqjE3pt/FRG0xAvRdhiTdnMdUiaoC4Uv8DqpFKn3wugpbuyoPsuy2W49vzfL1Ozf
gvcRbYeVb879j4Ypr1gqVTCnAQwrJ9FA7xdQ7sLKeh9cid8q+5/1J+i4DJM3lyc1Vmq9CoS+WUam
MwnRkS+zjdCSf5TocGy3T0a+8UXGjiQnaXGgYU9CPhWlRNQ2cOiWJ60JAfyLg2jwRPQA3KkPLFTX
rYuiDFDXZSgJXFPJ4eD5464sd8XoVOFR+hxegIU58g+v0Qnq/Y/3Z3F1UMjMAK2Cx7lMFx7KKBez
NMeg/NESTYQ4NSveXduS4H4APkZKAze1uTBPfbFH0t6bhA+eZDBcwarN0PyTAjsof2BIDItkmm7W
6X8GSRVtuU5hn4xtrRGDVokWwZGlfbWaOYPcPqMoz/Dya+7w/0YHY9RNxqtdMuhxMeAmm/4Ypjn+
+WR4+BULAJAhSNSAjMKzgTrSaREPUSQVIx4n/UsD9oLglJXVoG9PxnDtt5GUARyZgTgUsSHoQnRf
IC7Eza9E/ei16MgKdRG/2PDcdlTNGYyJXcHqUc60RzmNehwHY5La0RPro4C2dJZmWP2Rzw5hY3Lo
DMx6A614+MX4yGG4elAOvqAOg9KNYCT3bmPFp+JVO1a2D6a3QFr2mt8ZoNr/VB6LFEGJIjY0LXmk
1+hszlzVSdrlA2bVrg6l+blnbfjbh/nSwiVJcDWuKYByZilj3QA/dSXgcdsvT9lPP1r0evet4v2+
y7iRPfprQBciB1AJ0FxYTmNby20mD5jGwQrPw6bf4UijX7WyaZB0k21I+zw0m9opvOM8Yh9xD8ou
swv3+/5nrJwLTOv/vgIAkuVXTClfJ0GPr0h35cvg+D87rwQr4b6RFfe4MEIdPh+ZxkoBEt57OVss
UN3KbsRvA71PisrQFqECHFRR+6k1sC86ftOMNmRbG8NsoajM0oZiGSL//Wp71Gqs1+UwYXu4A2fu
9t2Whd1bu7oWYyGLdWWCG8V+SMKR7HHRirEdBBecATv87FNIJqLrd8xw8reJL7LngX4GagjOEX+3
tChNoVjPnTB6yjO3ffERxoPJf65sYxcx9vv64K5MUZG8mEVpWI0wBWah4L74Nnjbm6MDt7hJjx5L
hXzNKy5GRu25vIryGLH36HECaLyWMNuqx/3hMrt8zC1Wp/vbU4TSG0AaSKLgCQ3/tJzGoilHKSiE
yfuRuq1jQVuEETWtGgCoCIEv6Cp4MSwN+BMPxHUgTZ70A9zCMbaQNz93p5jVreVGYwxMb4je/m2I
2hAi38r8NMEQLi/Rar8CqK1tpzcJ3b+ivQYNu2jXuL9rR1PNCmGObZyHr2f1H1/W5CN0BehiwPGg
hrocrQF5+VGpMZ2iiqdsbckPnO0ztv6NTOFlpIAwk1IKflCmrjFOSKOy5bXJGyHYpjut2xIdD3PY
69Z0NGdLcQAChv5D7eTgKCQQ3VHNfW7ua/BRNHzOv1hiUuJDahEYTrDtqT00CZkslU2F/DMUfV98
cHsffDQZNs73ffENgRDVLwCQAcMBDA60B7phhjaIs5bkyQx5Rs485bvW5Z3CmeFtOOd350qhNXkC
k9W3crsuzNIlkiBRuSFvs9lrf+mvg2rFxZbT3G1r1UT5cTQjDt1CGKfmNkNCxornPCn1I2YxqMth
TmexnNp0hjRi4bShXYTbEnGz4z+HT8bet5675/wx/J2wfN3tG/XCmwVgFjRQJC0oR15qUlZoZTGj
dNG7qnOoTwlIRvhzJ5u++Y1OKEx1wFsPsTRJbR+9k6CUMpSzx1vCg2xre/SLMlmp3BvlncvmwUT+
/4HRPQtqLUggQwgrnZOfROtlNkNr3p6evnrzZ2ALVr6RrHRTgMMjWYxI5Ub/g9hGhZhUidHXi6eB
znmt+OCgwvbo4o36Nm9Hs9y229TW3FNuSnsB3dBUN98rEOl/Z3n4Fce4tE7dJ0PQNT0Xw7q6R+rf
qiBFGbrRod5qyKSMFj7A8q3alg/xgdvJD1CqNlmBN1nC5ZMMn4DiFK4tdEGAPsjSLWZQpyiCpsIR
ckGNO42u7gSuYjdOuQOzS7BR08YTDeGPiIq9mSPj6DB8x9omA8YVxSQBADs85JdfkCjS1PRhP3vF
G3qUJE/1S34WP7Xezo/Du/jQWpLVw13mD8OJyTslv307+r9tU88cTUn1XOa7GYrplTltxE0NiZ5x
5//pveYR17tslxAGDazPn6X1psBFd9b3ZMbO6+b4+qpDE9qwnlLzM7B+bl7QwgudyUE+ayzn0wug
VeMd66PoKla7eX4dHtQnlndf8wjXM0fdNt2camKRYeYy8Mzah8xLWYwcsvrL+QHoAFQctMIiD1za
16XotOrLoaJ7rWydISji5XuWZsPK3YHiL+mmix2AOOfSR/EqQI3ERk61IfY9/bV6450QcmmNlbqj
xbviDqIKphOCET4w3OnKyYdZgBKANgOoAsnu5bZTQr7PG7H2PbcMnfk9q8xd/yW/wJWnjbUpzWkn
v0+tyfs2tNO4M0t3Y8XrwT64AeA/oDko9OCX9rkskIYua33vwUjREVp8447JR/4Nfv/O+DAOg128
VOd2E2+bLVRqzvyRRYm9CP9QiwuQI7QTScET805dKEJbCkahaD4ei+izeoo+IZrnGidxMziKGz01
ZuomGxWs/NmMzJcn1Q7M8/FdNd+PgpWdhx0En2zR7SGtHJuzI+J0MDzD7RMP2RXSjgekQMgd0w+J
iC9Tvx05w5M3nKv8aDbFa+kAo/QOjN2xeM43wjlkBasrMf7SKBUnQorFBwU98L3mqX2YN9gbDumH
kFss1MXaDjRASMLqaxgcyFvLHeAX7dCC+c552WT6h/Dc76QHiC4cSt6Ud/zO34ZHqBS9yg/ByT9y
HgsLQXt+pMTwtIB+ADGPNwDld8cpKGtItAWH+uWkx3Z0UHcJdjoG+8VYx3VLKN+TIjdp7bEcaAkG
Q16GHIaARLcH1VM3tWO7fkD4C/VT3LDgDJsg7J6Mc7Nl2KY92GWU4JQixYmdBEe2tJ0KY40WEBgl
JP0QnJ78fXdIXsH9kXfg5nnxMT12u/IQ8SYzp0VfbMQ04HUG6cZB6HnU1QpMaw6ZqzI4KKZQH+Jf
5bv/szyhl40FfM1+llxIP3Ge9Dq53I6FCLnoBl0fbto4fbiHqpv0EsYrp3MyB21mT9kn6qBWcog8
JUQLkM/poXf45yN37jmTCVqj7ybYB8sAgB4JiUs8i6g1l/IByrOdHByaP/1+thi4yxsqPPl5CVlx
wk1DFw+6/h+Cd4CwDb1h4p2+KV19P9vZvjko2wPnqN9gw6JD4N6w50P5GKNhg4/QcbvFGwgPsvRg
IBVxf5vdRHL4HtK5D9xIYBsBS6CGW2ehVgXFGB1CNIyzoLf13gIrAjBHaEYy4MDIY5aOfBodRHJ/
pgfeRlvt4sFvLMZ+v2yqxbrjOY98NOqNEKvFtFObTlDEqkzSajxkZoFopLEgdgPBGxGYfNWaf+Bf
f3ydf052go+czfcaNZkQ4I/RgWA+Hqiq+ZuzevN9RhEMKcptZxr2AP9u2Tyc4ENgl4hKoUVkMv3u
pfcV/eWIQHlwztD4Hpif5UntWm5IjTCcDpP1cXjo7a31o7bnX50TbBGbixa6rL9H5gfE3M0fsmOe
3NzeqDsF7P/Tywl9Gk1z9/Gy+9Wbof3eoxb5/Pgomfbe662ffzJzP7iyqZrnzGpxgaXWlmRUjsIG
f1vbf3rr80/nJKYCFYXB+qOewBB1JfzjN8GJ7Qerdp91c7R0M9ml5hGhoHLCc2TjSZv3wf6Zm69e
ajqddX9XXcCjd6aEft9yfTF0shZMh4fDx4G3oKb8Vpi7w/fHbvN0sA+nXe3gL8/Z7z833u9682PL
uIIvYjL3voCKkrJojLNBwBeoH61de6q1+zi5v1337Ngo+Jbms9ObG9XcmM7WOXrW29ZzTPNs7s3N
p60z0xk3zhyb+2qL0FQZdZLlQJvxNQlE+35okHG6P+EXyPO94VIRdd77PtoSwYD7lmNrHX6cChRM
HxLzYGCfvaCIZFkY9w/XfWpxpL2Nc95vvOd3qG08vD5iH3yzYvwLU5T6JOAHgHYibZ2I8N3yWGic
Fg8KN6eHH5zZ23a7Cx6gYHRMT6Od66ayhTy7VdnCpt7qO3xSu9ED08chsWukAyr3T3xoX/ORkQS5
udqA6LkA93n0foVQHhU7VJqBgrwRNwc1Aaj+xQChFipruqmy1CtvsAaAo4IooKDjPCjPCJap4Vdq
rpWjUbYHPEkneIHASSzd9u3skO1wqVqBy/LlayZRRoYXhVVBQ6O+5Ywr5RyKGld0h+wTGbOyRXZF
cRCUTd/KYXB9k98asRkKbmgwZpXe3sjTA3+A+Ai8PJAvLqHp1UtIQMe+luvF+NTjTmudujM7dVun
27Zj7HOWIWr5lDBJR4C+wcqTraY7SaC2TU4tumrNSC/cxLiojSLxi5cOeD1AN9KdIrMpFOq87+dz
/cuA1sLP+Vt45vcGul+AS7cTd31g8oNpfELi7qV7gWSfe/9E3yjVXD4AsFgynwpBDS4XU+bmcJL1
cT4P++BJRhoL1zF3VPCamTfl2zE6Z4i+jF2zjQ+ZwljPy4Jdn10k6VBZBN0BxCYAxmlETtkZY8Yn
nHAucGlV+2FTDE58QsevuHJTJiyHhLI31lDIV8HdARaCTuVIkxBK5ewLZ6G2B9WNbe0DL4jU5b3+
dWRZo2N60mIU6EgQHqBBg9a1lKdEo+w6nHMjeCwh2hDgzgXXvbMzABdLW2YGB/RLEKxFJOiAbEJB
5MK4Wa6iYkQ+rydd/Fi8hT+LytTP1e/qdXS6XbrXt+2rT5TeGTvnZjqRFkP5D8B0dLFHUEdFUvyE
Ba0kdT50VucMEJFFMnknQEzolDFOyc1cwhJBbpPm6YAda9RcZkqRaVEf8AfJHO1xxx0jS3f5LQvF
QofkIKgszFAx6mRoEGzmOAxoP9rJNoEKIyP6vKnH/WXCIKg6NBdDcmO5TkakZTwnR/yh3eGMI2Gg
m439Kzhbe4hQe9/3V2h9PP9njI6OQkOK4mLGtCXb0DYs0WN1Lrhxk5cJ+9sAdfekfjxKE39Zl8GB
Iqsn2iyhjZuKPTVj9GVT8cbcDEPIH7TntjCzyiINQZ5GD9P37p/QJh4jG+zoHD6Ex+GX8egD4IRG
jq4Gdd/700nf6fSXUJdCqwRilQ0xf2gg6E3MGvvIZuZ0yJwtnBQ1p5Q/HlJFbzKy11t7QM5VcXVb
/mWKIDaxxrN+qv5ePepUFYGfdX2M8UxW8BBDoFx7FLccMrj3p+3WyVMjoo4VlzZyXudYQfCe7dkO
kcYXd/lnv2Ftxwvx8t7cUR4JeO2hVHpY8h+Ni6p+shXM4DF5LR+Mo7iTrMoV330eTzYW7Yl1Eqi3
WVA2YRSJsCyiKWH5IIHHwpxH1v6jfMcMfZ4qG7Fes2u42biVvvxzYuXQcyOotNpSj8ZZbiyjswPm
+G4wC5fNT57vSHeTiIVKE1U5NM6UMCXbEg2T96kt7ipb2+gQ0mQuI4kfb5bxyhblVkTRn5pcT3jA
mTpncpKttvXtfBtuJaewWQLTtzcnnP6VMfIxVzFlDlWDuYkxsN3T9pGx81kDoTxGLSdNJQX47R7X
SeRk2PeDPTpAKwY2E+qxdh0j3tCQLkXGHHoMy4EYUp9xXF7xBzQVQn0OkkQPybk8+BYTv8KyRLko
mesRNEqwRG7JxvRt4BT3OSq7rFO17jquxkS5KCHOJL4iYxqcfteYgGcdOkhM1Jvi30QYV4YoH1X6
vJgGU0l81GjLFrkutX3736eO9lB5NxW6ggH1dr8bd7EN+N4fCy2pnxhbj7VGlEMyxt4QIFmN3eAW
ZoVEl3FE0s2StywE3+otcjVzlFfqUjXN/QQj6nArpnh4Iga02keeMaBV5/e3GZoD5pdch76XGM9o
k8tX3OEpZLE8z4oXF/AO0lXQrzUV6dPlESr1Hr3WjcvGDq0YRiYve//nC7OwQS3MHMtK0OmXLd2Y
sY2MhEl65LJui5X5WpihlqU0EgWdO2qyLA0YnDwuv2HL9ATkpFOe+toKjZAK+HSK5qjhDxWBzVst
ahcCKhf5NrImEXkAgpNmzB9xY/dMUpdDl9TQ1OkwMOmkPhK/yln5Nk3Nzubt/R+WX1i796CGbeB1
gxIvkvXUPAp+G8RFr5F7D8h2ENxGnCLtM7JTZjx2mwsAwfHKFl2KGYw40cr2Yis79r0VPIEZazd4
OwIK5YnP/kmwim+0PdjzD/4T09muLubfQ6UzSVnW1IYUXMwTt57azeGv01y5/aG2QrzzGGu5EuuS
8ppCiNWEw02dBVT8hDTudUxuZMoIm1ABQAJRAvgstVhvyBtYEiIY8loFQBxPc4hoUvejEFZREqmx
gLtEtFIbvf2+xNIcfpL+UaWlo4AIvPEXzzMGeVNoou1St+U8KlwuDbBL4COGAfhehMzv7A1HXGqe
+EbaiG6GDi3Q/FP7SWBuDaMYdJvjIUMn+G2CxUdoQG3iXhDRS2VC84Jur5zK0A5foqfoibg4zWmg
AzwVZoSywFN+JOUOlpdY3ddX5mnfzTVpELZJIhxCUGxa+1B78r71oq3rCsfNaIWfgiX8mbHuTDbv
2pZGbQ0FfJScJPz/0qELylCI/NRgzR/RXWrbHEJcuP6WnGHRFFGtYW3pm7rbZbWvLFJTzav9FEhR
iz4RoaXC+Q6W9jxsSDyRbxu0CcCrDtkSwZQeRjSYJK9IfwtpR9X0f/m/kPiqXPbj5AZKQX0ULbkf
c1HYcjOmwdgqJ/0R2a/Hbj+7InAkoZ3y0E1ofk12vylR3urxmq6Y8vg3OWP6Eyi3PfhR3BUyPmG0
UztEmFAc/LO4my1InRw4HAjuhXWb3/ALaZtUaI+3UqNyU4dt70CgJ9lKl1duY0+2AhrUM4sssRat
kqZN/9tttIfRakkZJL0WDh/SQ4igmNCSSgvF1C3Db668KxaGKJfSzuiumPIYmITjVBwbi0PRDg3M
UxNMIWZUtJa0WpijovC6ywx/JuMaUCofsXYxask9hpedffgLQBB3/3GAVDiOR46GXm1k5XBYyBsQ
AHZLe8q3k43mz6wQlrlRqLjP0EZf5nxsTshe2NnRcP9avQH0Gm7PUpS5qePS25JySmMrTVynwUV0
uIj6Xaybhjvbrc2ZgQOJvq0PJ8A9KohvS0vD5gnsFIkm5hwTT0QHUte7lfJUeiBGQa1iVbt9e0nK
+CiU9SfirGSbOwhWcyZ+wLA5ZibtpmZHTQEdN6pgJRgZOZn6o7+vjnCFjmSqx+C9BQuoxKyfkGM7
oeqyNSzwdPt9+qai1m21TtWb2r6zU8BSAqv8lwm4691OIyeyatANpcdmKJy3BrJSvn3eKI+kByJj
k69FP4RUKEAdCT27aIBbifYRMSh4wkEFa1e7eIx+3wNUEG+ZWVSWLWqH11w3qE3UkyCkt/8fadfV
6zyOZH+RAOXwSkmWw3X2jS/Cjco569fvoWcxa9NeCz2Dr7vRjQZcIlksVjh1Sjj2M9r71FrU/qdz
b1cTDf0g9FkMcaG1yfQRVelbXfu/pTIqr41ZEwQexDdLA5ALZG3x6IX/lCD/X1r1f1IYjQ5VyQ3S
FBvamXCbzXQb7KlZBMvB9j8KQy4Oj31SYeuFPgUjBbItNKnZnlyrpa8njk8k8n8WaWE2FLh0wTkH
PmPm/YylGNmdQfjXbQ3RRjCiOcSzcXiLFvdBn02xdd/12uAygi4P3FqQyZxZ0mmgc+04AQii4a+3
xBepXpxoIb144gY7yMk8X2czf50hyuMcZcpnvaexeEuB0UGFEBlHJuHYDK5hJLkvrg3cDB0aSgkW
Ajw28NInkj93H+5LWczmFo3Ox7UK2szBQbi8Nswe6AUgeaeDEHrP2ItwKYlxScQg6Ss5xKpA1zOr
PtuTBnyCi7mW9V/5mW6KGWaRYIXDRPbkrvt1KZcJfmBnwqJpscLScvfZpoVPqqwwkfhPA1WA9MuT
GlCB/8C+gXCMduOq4ApljbzrukJUKo2Idw7IjG229IAMkZyxJ/xqKni9Z2AuZTEnKKhZHRRjDW2Z
00pk8FstWmeqPnjvxbwUwhxeq6A9KiqwIHrnqemEW+8ocPAeb9yUGOaslLLqXC8771uExHe77CyR
uLZqPxZzN7VxuRzGiyyHXNSStBVRVW231V5aeXaGNFHryK/BBGPm1JIYD7IWO1Eb446Kgv+P2YYY
L9dD26dOaHJNjOMY4I3TFSA38KZSf9+zqVnuMfhHWBf/SSbvcv+YNzVKuCITPCyqtHqr2wS2j9y+
P4fz9l8qBGOJs3Ss0NaERYEY7YkmhKjdx6KmzCA9hRvjdHFhmfczAy0FeD6woGZJ37RoLn8OGxqk
1ihSNwibxswxfia08E6iGvCXf1sJluhUal2hrnwIpfVOHomZxByXg1WiseexpHt+N3CnGA4GTgIQ
wenMeWnJ2PixPIio0XWbaA4kwZNkfdcowQOh6JLPZ1w0uzgePWu/n9raO/bpSjZzhBWHWZi8Morr
1Vu+E+1oBT4HAEwBvQR2CrxBoZ3MYmdqb6mlYA70SipzoLVWSLnYY8Xo3zHFCHGGi3OsnpJdv1Hh
ZEqnx1t8L8d2KZDN9FS13ooK+v/WGlkLlrfKZ9vFzs431e55/jOxp3dsypUsxuSHo46ZqiEW19gy
MlkBUqQhQX/4xOW75wddyWGsvtH3QS2XWNNbQfJ33uRQkx8Xi1+Ky39/F2eZdaYecQH/ndjNOy4Q
pg6AGQxtMID5sXywARAxAnq/6H3sEaEByLjOV/WG1q8nYQfyHVW5lMVYaKWKpFTIqSzznB9FM0AI
FFGNaXOtg2qlZXDTERC1xqx+glgC7bdoiwX9OvPSNUkTJUIoi2vZaRH+ou6GjNTiECHOE2dI0Fk8
3r2JTb13Ey9l0o24qPcqkZzKMAPiWti6++TQAMfK25J1asm56/glBrl2vZHsbj4h+J6+XgpmzI+L
EaJoxRVE4JTdZbT6imzP5tfU3rUEI+CszvLn/cbvAB2Y1KSpRTPmpxUbHgPRJPHc7BBt0EiDkSLc
BjxbmCja05GC6kzCYDxcnymTMCWasUGykItprVHL97X+kizaKOU4OySae+eIlv0pI3/vzlzs8vk2
XxwvKL4yOU+xy4OpOiBnK8j2I7YWaHWGsVVh6Usan6068vPfbvK5EHAh2q8lrRUwbQztLAOKbhwZ
F9uTs6NR9WdmKUgG7qfC0AmdOid+L0TKpaj1qIVRCwEGbBKiIbBB9nbKI71pQURkLYJFkgJVKX2q
zthareSCIksVqj9xRkJ0WG9n24D8gpOgtFWBNnj+TVwXalZvbMOFSMbsSrUghYGH3UThDbXybFkg
bVAvy4M6z83JCsk983e5QMYS9cJQN36BBfo+Mpyz9ck7Xw3xjf9Wlpw11dp296G8lMeYW6MF82Pm
/q+uyCZ4t+3MxG5S/YxB3vrXgHH38Y7evYgA2hoCppQBRM3YHw4BdVFzqrhO3zyMMW+t/BUIx0Ky
1SmeybtaeSGJsTZRk3WGVECSJJAELTMKItwAxvy7+QmmiJjuPiEXshjzwqtlWYqpLq4DtB0/Hboc
zUz/1b6xDmpVeaOsBlhN3pi9SIaIyD+6QefA51MmZGLj2H5OJfBiRfM1Gr0ECanWGMKVD0TyzGEu
Th3S+XG9uWCgvUDjMrrbwdh9/RCqVZcaiR5K66pANVItSOKZRUD4mY4/SBRuu9cpFbyXaMdcBoPn
NXSlgfyGuWYK38W5EPnSuhvsZN7BHst4dqvvAhyJImI0431K5N0tlQ1MLKG0hWi0u15lFRal3ISR
tDYKS48JL1upQoKf4RQ+91PTCO5Fn2DWR18EusjA6cqyS2VBpYMuK5fWzZ93SObtnNtIm/4lOkUz
WZvwDu8u7N+yAP++XljXNqPSGSm2Et2TGRFOqkS8k/eTWf+UVvVs/C8kMcaf80C9r3WQpOumAvKx
7/4vL0gszh7fs3s5qovdA0D/ekWRXKpiROVwhF8HH/A/VdyxBBXJaDfMy+fqS1t0IJR/fix3aiMZ
h9AHuVDuxhCblcQtAc+faaiC78JDueR2/50o5srxgYHGwxD6wR2jQ4R8mJuS7ATu4sz+7wRRq3nh
F7gcyEC9OjuvSX8RXl2OBAHh9oJnClOptzslbzoykoJ8KcckiJKuhUkAANVg70SfsD04g5nYBJU6
K5x5jmcLFmdXlm6hOElKJ4FLj35PR52B6HL2LPzoExxGd4wamBphYDAEGh2uYNy5/hZZaz01rrR4
wzvKd+OM4CcI7T6dS+vRNhSzwRCs3B6m7uId/wi2jPYl0XmTsKjMfmtVlHe6r+ab4HOcpbsvzux2
MtojbR0rFlfwq+NnzZo65TsZjWuxzENb914tg1o533Bz3pTQMxQ9i4vA6VeGHcVmHcJjGpH78tE9
TltSQSgNeItuZ69yNWGN7kBMrj+FsbPjkHsDn2MHwsWIWQyYzYa3H5iH1uTfjHXxFM7/5qnJ7XRM
lX6s63ey9+ilAJsael9QSbtBt4wSnwDpFhQbkLWjhgkaP7Sbeltxorx0T88v5bDJDU+VMOcshJx2
Fp/q04h8gEDCLWcXVgvyH86Gwq994PVdcHN8DsQ7+rY+T2ap03x5R2Mx1bp19u6vX3CwdUHd0cys
o72aJdMyMBFaKIsaM20XmNQAOupoztuyrax6AnoVdT7a8SE3nzvgtJ/jSXqGO/b6WjzjUMpKl5RN
CfHiMj1xbwGw9hzKpJYDmOkTgOEhyd4ncj53oAiQKdKOdo3imCTGgiqeUuh11BcbYy4uw++hIO67
apV2BfYsd6V+eVbyNaFedBk3u3whkrnbgM3IQVYNxcZfKN/SG5b7Am6Gr3QVLIaAGMvwQItvQHlM
Rc63mVFKxkbJ9UESCIIEdq1p5esRHJgNONLQnz7bxYial1P9s3dtFy4OVSAMYsbAgGuTGWNWLicN
mIyMCrwD5PiMswEJ8jFp5ElCObhZST+UX/QvnOqQu2esURr6t+Tzxb54pcokHTClHpIV9OqWiNGV
Q7ySt6P5aVjNSpvYz5tzVCSQJ+GiYNgIilE8o65CIEeh3A3lZniRMRfYLHeFbDfGhBdzKwUlS6CE
ASFQUPPSGG8iT3m1CpscjOkztCtJKfEQ26Em7E/IuYnmYIou5TDKAboSpZJryNEHWH7e1kMnTJx2
JPpUi+odSXja0XdLOY5ueYCqwvNGwAvbTWrNaMY6JPLEq33jgYEP8FIC82g3amGEvgIJ8GRnBSg4
goU+20/5KbdATFhIHvMjqQJgni7rnbdAYfJ50g64yKlIpLfoEJ6aF/B+7iozAY9PTLxdsNNR1hsx
W0QkP5MVtztbicAAk3UwyxtxEJvQ7epU5euqHDcD5gb0YLPJjxTy0wNyl9rDaiDBDomU0BmPj20Y
VYYrE4aVX8pllCVIgibluWLcvFm7iYTbbczD/DZjHmUxRJ90id82iOx8tasaGUXF3Efgd3y8iBsK
ERDPX62CucBDqXEYnQVJg/mVOCEQhPpCXqTz0aneKuuzmg9gQVI3eG7BMII6t53NH3/B7euD3prz
cDa0B1BWPMZUcnJadGoSKpu+dbRl97QBnSF5/twcf6zHkjS6a9cnBtYAhXZGKwjOkXu7NspaLqla
1Enypj5FPbGBiz4Y5tPBI7MPg8y+nYAgjbzAf2obzjJt+2n5av+Sz6fP52OzAlHJj0+W86PtPL3P
5/v5/O30tz+CGsNaWd7mbYVWndV+mDqfW+2+/mZGyzyXz/O61+TN6i0DURYiATQFjFZGRCcGLWJB
UPeye6IDzb7ziFgvqyeoiWYpk/nu89Qjdvsw5hENyIIA1kQ2tzEYXgrCiFjdzBYLzlyAMfFXtWTy
rdma+etav7sAlBAgTgNNATnOtUX89gKKODIcfqaiy7MT9uhTGK2tVM8fUg2fkpBhmZC3N4N8bb/Q
j0PKp7ev2WmhW7+JCUoKQIF3391bCjaFnMDOAj06+6TUM9Fsv8rsZvXSTA76OLcUMF+Ha0XHfMgS
TBKbRWhy12+EhFc3/SwhqNpp5CV0XgAQtmnXENKD5tYjv5rtHHa7951uHcgwS8kT4NOW2SGTPv+b
Zro5B2k3HwU2XDoXGTRGGrNltcSXTQAaoU21HJbA4DXoIqnxfQoYfhsQBZRvK1CnLN8k0BVB1U6/
GYpy+HhMziGIATLz8LsA62C0UBGBBaaM3L9muj6gYDJob6JF+IJ5ZuS1NasZ4QkqhvtJW3XrBoDP
ADQVAh0bSEe2Xt9fL9aVsggSbfNG09cl1P8lQFo+RkcZgmDUuWKgG4GKAd2SDoz4mwhIONgl5oli
P7YkMk2psZuJsZIg+keABIeS2cyya/KKCyVt05jtrMcfBdZxAKEd7iWCBiD/D+mitzAmFQe+xWn3
JAL/VmtThqOY7Dzn17PJU2BWIvGBxlzu941pTIwxk6g9u/lK0NjRMevIRbK5H3+M83hIDA0ugEbi
RQQmF2FGqyjgl/HmgkWLDS35jslTtshRsac4uw4+v2L6BN8zsWe37yUYeiUwR4L7HtEVu2dg1cJA
lRRfU2JfMvKGHJSlQf0SIhEcGJIcBqIt1cRXHdwnz/791sn3N6VPKrBx4KLmv6mGDWA43kdWCpof
NFVMlWxvwz9MP8T8MB4jHTFGD+/RtY4BdpW7qpfpuLsgEwYxqm/2cw6jgXqy08lrii+g7Rzgztsg
GLWmGmpuuIDQaQpuG14GJwv6TdFCey1f5VrMK65CfZPTiX2LcMGDfqYCGaIH7jgOJu1kYPN8EZuX
kRH13S8P81zUpx3GtVLAxfOnS5LF0zNqcbEJenDcRWTgwCv1/PP4PMV7t5HycyLU4HUdPBnXX9qV
XYrXSVU2tPiqo5iOOUPzfCfNkJ4iHzLa7FXUz5BEJSdKGdySU2WOmsXXdjrVbnzHX6J0PRjxiVng
yFGxhC+dFBp1wmfaJn6reetr9IjkInQFpPPgvcQfj1d+C7TGndcpjyZS0uD1Zu0QHdCWNLWrbdZv
CrFGGFHRATmXRt4+1l+h9ZVBq9/wT4/AXJr0Zsn446ix2T5PfAo1eddXHGtGGxLa89B+dcMapCp5
XQZpZWzQ7HU4+aYAQ/2tmSqyg5xJOTSRLrc98jES/CdOwSkP1rCi7Gop6h9mpE9EULcuFr4HwER0
3Il0cCKjvkHpK0JYcsZm6G0F0wsSx/enAZ83QTwIlC+ksDBWeRzkaMwhZXRNFzMFZceTzOj5WwP5
R7MbtIlF3XGSIU/XACuHWBrpXKu6ooV8LAyJu4kId+Rhp/wTsLu4lifE1zXOVgMbGcyotty08Fsf
n/FtIGeg9gFCHzTa4ZAN5p65WGkWlaULi4AOrxx7SsbBdAV0tCnNhDNOf4tVJwy0xV/gwgPDDiML
4/lSjHIP3U3sYyqvNUU9fZvQhEGDaQXaGlltXCDm90W9KyqVF7hN+ESTuj3aqDkizCsUyUz0Ujv6
IrC5xBa7WWoW8ynjeptcg3hsI1IWdPAsEhfX55gEruiVeW5sWqsA3XcF2xQQzc7t9+ccHiE/n3r0
bkvSgLOjkIMXDyxbABwxjgIKc5XXSLG/Tf5ksEVy23ihLxM7WvcHkEW6Rw+eKuoxk2Wfm6cfuRia
1ENCg4Y6bMo+HYaijgfIzWzQ2M67PabsLvxqIznq1EAn48YZorI0EUOjoKiID5g1epyiY3BJ629X
bx8g7ba3W4GAGvFnBpzaDMYRqAZysA8IrMjhEFqzX+AAMnhJvnX6tXenD9D7/tZABjzhRV1uzPeN
vRvNjW///O1fjMV+NZhzDS7qEg7y+/y4/0FosTePe9NeWo9v2s2LxiyEMV5xliMpTBfibeQdBsvN
waE5lZ+78YLOMgyMigYxLUg/2BtQpGobcaW/5ZeClX5OpHJvzC8uD7IwUG509SNRxngvaoaRhoKr
Q90OZEfBMY836DzD/Mo+0N9HEMHLGIyLKjdVhYvkYocMciy4hr8dv/G0kJNunb624EuJADEDUyD1
c1tSL1+f3u3etH90c0k+51LvPP6M24o3AKcyrCEAbsiwgr7q+jOiUdO42mjibTeQYoAHKWMM1gZk
2iEwQdWrONm3cUOCA5JwEaYDqwYOCpM8mBdAEEqubXQv2QJBoFu1C1CyZNZ422kz2/Hn5y/ZdpNU
1Kw+Ih+CaZESrbGDwFg5p3ovdlsYh0b1NLdeg8HYBWsRhmGTRF083kyqcJdHivSjBKIzsMVhWApc
CapSl0Iar22jMfTAZEH+KZIKXUN4t4CDOLOsIx6+/u0hlyPNyzVvkz+Jo73uAXpOHOVZx20XJt7o
G9tuoGSDkdeYKofkPuqljG3nyqBOtFaPkMgyZtkSkyMWxS+6kyn5MNxmjL8U/GUxWaRkHTAqFihL
XGUklqCWTPZKi8VsSJQopq4B4e3U2h6+cxCTo0I1EUDdpFrPojBDRgV5O2SyAZTvymOjqFm8SRcF
bXO3OAGBE9pHD+nW34rv3rrb1fYIPEZAImQ70t4skgkLILCuF/0IOHdox4VeohrMXISKL4MhVBMA
OgF+llAVTd4SkSRor/xBD4o3ycTJej+Qh2rceZoviOoAtLpWoSSLfV0timwTJNarYbc0YkWqa/P8
ag/ITbw0KMKqU4tkX08IhZOHWEKjPtctoibnfCkB/8omjWdpi/EMBngjrayaY65CYglgApzaV9Zw
YwwJYj66PlAj4SllDHdltCDjK3gMhMXYZW9fh/syMMtuotp6EydRMYhqESghtJTAxnK9mwK6wsD0
IeSb8imK/hoQ6WO0dPRdYWww6AKeJ6KTs4G6ti0Ij0AToMJ11jHriBEXKbGbub5WbKKSqBq6jjMS
fysBSX2yyDriNiSorHFqVs6N2UTjJ54o1G9FcGMjkr5epBjEGJqZQGoyqEh4gCCqw/Ika8JbYF9y
7KUAolYZjzilmGf5H4JWc9GbHpYbY3hR4nnw7U6Vo+5JgGnBjG6cFR2XcL0QlUtczGpoy43utBgE
vtXar39q+2maA0PzMANcx6xPRgCAcXlXSUK5GWsnyx1Jen/8+3e0GlUoDEuHukEPWPasStNCKSvi
ZhOQETS9wSbOPidOgRGB6SBI1qDsA7gdZn3D67neo15q+kAby3HdibMB3E/+ui0/pt4x9t6cpSCr
IBiUdVjEXO1rKbHclH2ljeM6FS3p1T3JVoJMt2jpxAynpgIz6gtZCL+QKlORf8LtYR+yAGPNEj8e
1HUY2B3C+M1GHF6z3P5HR0Ol4OwVEByD2xRPJrNvmiynSYN061owQOLQa2ttqfsTCUhGf/8lA84o
JQqBqLMbd+FaFHmrJH0tq2sfCEiDN3ulJd444fIy/sv/CkFNBzAVpELYede5oHK+lyjqWoVlHueT
Lx6rYAK0i8fILbwEgkbrHtdHLymeGsWggVlL/qcfP3O+qQS++fgwmEcOk/AQmGJaBN6cMyyBeeRA
xxkZBZqZNkE5U4VlBYxX0C3D1EntjJ943Fj1ElDhxhsDWchc0SD/ej1VmfFKiNdh03wWEYBbxF31
MpkKtW9WxEhhdi2QkwQ4c0jh97zZ7prnNsSwMuO3ECa2jtUxdjlUPS50TOjFWk5GCJIyIlv+S/z7
+GhYgBJqXTKFniKWxn7hpJiX2eh9N8r5aEDOYLDzd70gPfBniF9l0sgkUkETAjL6d5QIX0uHW8Yf
oMKsnWDmY6bXb/+b7/MlzVU//qozQevFy0q/CqRLqHrDqMqqwhK4KlzSBLzYofj8tg7IbI1iFvlA
5hxxd3KuMYESZqAxNhIrnr2IwF+OfyH+7OuL8tYJNKFs7w6vT6fsDfMFWpumjn0k10UgCrNZjgk0
yIiQAE2ye0yw4NAbdbTJwXl6Wv7tVwCu/Pw9XtEZZPRoRYzGlIbea+CkHVGsyJAyWK3amQiOkhA9
wcYMqO1VPQ+3hu0+qZbxUT3VjqKYwbbem/MO+B2U+ecSmTAtbNRHdxn93SKsCp53+BOMcrm1zkeu
kvEYRpyhPI5qjgEoVoAKzuszqog82ciHiW24MTeMSKrvF/qcBHI7dgZEytK7alLOSUpDk5gn1EsK
8hHg6EAu9SY5yWJj/ukbaeEDhKjaDW3smgkxyPCJCI7l2XtXTygd6/sDLYXwF4ORgGdC/RBs39ff
VowgHGrGCHcNrVUv7l+57RFuW77oFDrmCj/eiZuNgDAJmo3wntZBePr/LzZC7bwQAPTA3WiiFRkW
UoSJv9KnkOx31wQ0AJ51ZCZRymOOuIRb0cUaxIyoy+7HeY0BBgn4k1Asi03v+HhNLNaB7iAsPQXm
IOTWgGq9XlQdxnKEfllu4z6XO+EkCzMd+Nlf1CuGYbZUD0prC0CqKBN7yaYh4d3SQXtghMMABQwc
ZDeT17tOq3Ix2ypHjTI25VZNM279n2T2uOWLDCMcZsJUxErzZVdXGlKR/kQEp6FtVGI7LwTOV1RQ
3OZbEVNGX8LaFDRSFmaKsYpTunnz3lBTCBo20NDBKb8h3I/hAYZurOXb6C9f5LsIc1CtAjxHJ3+S
oZ0aImZVcMnhnuHxBMEeG0NFmdfWXoRVVRhdgxlOhZmjOvgUEPXHPaUDyfRFiGrAFBj4zmaiwoWy
Cs4QFPjsZqLBko+Rfsu3CgDgp1heSGATjOYh2DWa2WM1vXlTgfNGLgPRIPwexInMnfC4DEMTBa3C
XMZQf467p3wqZ3zjhKDHFjYVFPcwJKgKs5akd/vRD4V6W/x5+0reaP7suQXf5ON13JgQKgWOFfaM
vpVs/NRlVW9wiVxvZUeytEPzFD4/FnCrddcCmIQxfDkDHCAQIKJ6raL4pmI6D0aGTpwHG0fj+iIZ
gVAAEF3M1cVgRMZsDLzayZ7YbP0FcmmL9ptflifPqZcRKE7ct9Z5vKxbo8jIYx4hPnE5UGILzRaj
hBfeUjzJi9yWbGVRdxNHdHdpAI5idgTyWsB2MEtrRi3u/EputvlMQr3QqnWSg103mzXAx8ZWgA4H
gD3eq/njJZ7n1l7fYsBJVdgkA88MhnoxcpOmGIKIw5ZK8+CjQhP6z5ePapCNOc0yurZg/lftPIaR
RG/Mm+iRap7/Zl9Iqal4jTGWVSeYZR/+BlOG7P6GaAgIMB77DHW5PmthHA0tk7AhIVpqwS5Aeh9Q
l2+xnzUt8tvRQpxwOe7cEgxJ+T+B9P9fPLSB1AhpoELgsIwXQD2YnTTx/NxKQBYYuTQMqNYNCnq9
liBEqeJryjhu43qJNEOSrwWM1nStx0d6E6RjoiztRUOIpmlIPKvsQrI2aXKt5LcpaDdNAx0yDWbp
ila6rNfpxxTj3Dl6vdYgFLt45GFBeoFE/RlteLFvhl6LGkaVcltxj/w896bUZOHWpndKl2B2XXOz
x8tji9B0wpsMinhYfgy0gfPF7GJV135cVUKw64BNbueGHYMwR7AklPpj0FZxcPE5c9ZBN9/F72TX
CKaSmt3U23AbDwGBhaQE7ZFQELTzTKw6DEGvpVmW7VqIjZ7Lo/IV7TE8CM0adDRt5qhm8pTN+FUC
6tXhCb0rduyMO/4gHgannimLqeTMzWtFYb94STDM9Jxsou/15TlUBfCr2QjkCQhpcBAf03eStfN4
B2moDKowJN4x0ZExFsWYoGoM/vzdIM/CbfAsvqunYN0u3af0D3MVl4DKAQWHyWCL2FuGk+Uu+hpe
ahoKhegiAEEejfow9IYRjwyFxilJKO3UpWqm4FHclaC0DWbFhFG8UWkqiJLGYMg4+hOB67neSsno
wJwnpdJOQqyR2AVKlOHsW1q6K8znPD7WZ/rRV4uiOozsHfKamBSAUte1LL0IuY4zdH+/tSeWMfXL
4vUv85yB8Zsogu4BLTCnQkJW25DNQh0QtgyMpMC5sIXA2tcNPzSSbJ9bXgUorqiSrDT5COE0vwBk
OidZQ3x0PJJmYsPuScZzhVwdhsDTUt31slp9zOORS/J9PwO4fYoZ7kbHsC5MQz53jsDVYInphNir
sqgX873wFq1iQJZ0cMOFWMbjU2cdP3hi56QjMilQMfx9vQggp7pckJJir6qrsVz2giMbTqiZ0lTb
8O1u4bpQnCsCVhrxMIJ8uWlyRWjKffkmWfKuOT1ex62O4ecpjwwKw3RUE2MFi8bThaHp8fOWTCb2
6N6n004sBWlHkASyvBC+q+pZ7zXVPojJiGpJG/vEHycO/EYIHmME8qJME/+o/TKuq1HoVeS3br7H
APropxxP8Gv+4RYhH4/mFrgWKMPAODN2OUs5pa0Dtdj3ooVW2aKwHv8+CyZCdYc2oCMOwyAwDBdg
rRU/8pnIpWq5FzH0JuYszEOUZwO6YFvgvjPA3UqCcXaOdNSnx8ffnD8tNoBgh04wBu3V2YO+eHRy
r4J+BH61VwQr+yies+fhOdy6QGhqQD4MbyIyZu3i8YJZNwrbiNCPpikQzqhoxr2+O3IQi7IbV/2+
/w5QCUVmqLGEqYaeO0KQ61JhZ2jnJ6KNayEKmt8zDKRU9n3jpM2qrTALutP3j1dyq3woB10IYVQD
qdYkiEoIURNH7OeBf2ijifanO+tA4gh0CNTe0OCPWUcd6JXvFeq+FJ8G7UlLVh0oyaSJI6G35OoR
g1rDJwBOmOKsMCnuWko6RB44uDMsRJ4p7qeEZB3fzLtmGdYT7t+N4YQk2E5cVCRSDLCuX0syKkHS
IjVR9wKJ1sgXIRCZIqS51WlM50BUBA8AxDQ3043lIB3UPHDVfRfZTtzZj8/89kCuf515lRVX4QQ1
xq97NNnlRGY8OvHzP5eBKg3cNUR2SNwyRi0Yek8TikLbl76ttOYAPLKwDpoJ1brVXvy6higc/jiF
hDKHPqhuFlVDD9VSHR9e2HHyftw5bDh8eANUwOoABqB7eWldqqaVmzox9muvnrn8vC1NnbPi2PrH
2wUcB3XjURGCS8Pc9bjPW3esdW3fZbbHr5rENFo75pz/Tgrjt4wC34VAtGh7AcTt4yEHraNr5tnE
/bhx0eH9Y+Q5BW1QrAH7aFZJqSRdVxv7sjHFmJQLiHIre0Rk/zFZPL0nDOBvShUHhxyu+fX5xGWm
Gm0rGPs2IIFm+oW9CZdANXVHb6rScxPVoqWKToT9tyz6LRe6MER66Q0lb+wFMOcuxy+hJsYhWGC0
hM1Ftj41Y/eOciNrhUAaiWKkAA3mtHK5Bs8QX7r7El3/yE2jnqSdHivEHe1GwQo3B6AGoBtYSI8b
+l7WZpy773rbqGwX1qbyPr2p1P6dlcArQLh89nJwUtcb56Y6ALC55u7rEXQ/EfE5b5L+6XYpQJwB
2aCiMRkruoG7g3cYFZHU3WspUVAJsRTHcPr+H99TDfE2Rm3A7CAyO6eMLlRASTXVg+vO7Tu055ev
buPolalMhZm3bxmkIMcIGCBFU7Dg6IarS6H0Iu/gNYcgdhytew4zazhm6oTreVONwORWNHABdwio
EWWBZAyomvgeHKjaO7wE6OgBxwJROyvZN6tAI36EdDpulFm65pOZFBOy7xwYDW1lyrcGH+R82y62
shBj3Xfb1jsgteaiulg5NZgDG6cfJqzerfZhjWgPQ9ILe4p/uda+kRMFnVMl7xCX2zy39cbxu/fH
94h9UYGn5JEhpDTiCEgxwvlahGsMKRcNqXeouSUuUc/bfeZEysRC6DW5dHGADEIikj5HqMIh+mTe
ojJwMSYscKNDtk8PU2wb7C7hx2lRQ0O2TtApWv16CYE4Cq0BFvZD+VY0W2EtT3397R7B0sCAorcY
3hnyy9cCakFOROxTdtCd0GxeYvQfTXgD7FtAFRleJlJyBr2brKNZFEWS4fzLQ/cyVARsWGNryQ3J
fBJGtl9MBFUsCBSln3PrAoI3itlCkuZ6QVVjIEpXhvqgAG2aOT2K4hId5bjk7XwBQiKRdI2jro7Z
FxjolIWlTWB6bnJE9ANUCjKn6ZtbUJpbtqGbR1JzGExhJn/qyPdlGMGYvwAPvUknq22sVYJNAjaZ
TrLC4Cr6j+v1RkIiC/7QBEcJzXZ/2ra1vrDmv8Ds3jOQEGHGFIltDPQISb9zp5CEN4/vWTqq3YC7
4yrDpbyWLkp92g4+pLdvPYrqYIs17CAj7V9O8ufJraVnd3XV6FovpDF2kQviVGz5OjhiwhFGdnNo
48LYUVNoLDQ26fZj68ECpmHmqTREFCjmqcABMZokuUbSeF0bHCuSL6KVt0dMuWxCYEF4q1x3c+5U
W0o+ob83FXBIpUQh6KLCZUGQyawxknzRG1I/PGZ/XW766ANNLf39V/wR0LVGRIOo82oKXHurs2eh
wNIjKIchUBhjLKQjWgkwhvo4Smbyl20StCd2zrhQzTxaJK2pT2QJb2wClafBbAK6j/CTdUYTeNyV
wUOeao7z0Ad4RCVRSobXn8dneGsNGEHMwgoX8FRRgKDgZfjLj9pK/00+G490drwVEtraKy3fn0R0
ivZmeqAQ38cfcH9nL1bKRPIVL/fhUMc4TnTDHoaegDpvxs8w7epUO9rCmhBHtYO5IVcby9zHtEMV
qe0hDtTNsvkh/u7kLSqT6NF1noydFf5OEVXfP0mAXQCIxDPO+qqVXOoleizDI5+sRGTf+2QBTuNn
b8dPZUb/n638tyg2v5vJhq/nHUQZxrOo2dFTi0ZjiSSW/hou/d+JnaQHc7OT8EzQowk2DExNv7Zs
XSzHUSr24VF+zj7iY7Qv1onT291JfvX30ZGbyivdM6XABCJ5geQy3mP2JfYCFaMReCyvSu0RhVbu
UzNzDEfr1+16ijXj/xGmgiMAuTJYb0YtPSmqkk5vsZfxE7wvby0cNFMZiAoMl2wFx2GqRH/nmYIP
g1gA/Sco0PHMdo5uL7edqIbHwTF8K0Gn7/4YT6H36Y+wZyYBx6MiOQO2WYUJO8cuAqyzG4KjG700
/l9y2nAqWfI18YYfDqRSX/sJJbnxnmBeKAehjBwBLJpIb8eFtxwKnJZzghEcUZf/5o5Zb6EHaZcg
JT0vrOhHwtDl1pyPuwmxd97BS7FsojPq85EfC4htzBh0FFvvQzrws/GDf+Wm2vHuvUdofjpnwKEo
CEqvl2gMSRwUohRBVmF/jSAN/8UoJfLtmaD3M6MpA0bdFeYIkTBEcAWfnZoTxpvu1C6vBi5IjkBW
CCS1Ws4kv9Ln+NwcE59M7OM9YRS3eob5Iq/H3IKwSTQE8xBWLtpj4jQFaV/ipZlsw2Ux8eJRw8uu
Cw8dsv3IhSPrz4hS81TtAFtMjuks2GdTfMQ3qX54DfQd/ffPM3Zf84JhSN0iOQaDqWVWWDphdApj
MqzS3+ILvnb7O4Y4L/51mKfP+qYDx703sZ33Hlu4SWiaOfeY3VBd9YVblLreJ0cQ3B9kGzRJ41fh
BEBiavvWfjac2uS/DAQY2bxaNRMbfFN3p1tA4ZAIl5ENAtLrWlGVSgIpMz8mxxxl/w6NZkFE4hmw
TaY7oO2ysaIdt5Ts90W9VZ76k5Me2g2Y7+fKH4L4/yHtu3Yjh5Vtv0iAckuvSp3b7uD4ItiesXLO
+vq76HOxp0X1bmL2wMC8DNAlklXFYoW1DPkUfN7XLhqDh8SPkw+ivJGP2lWlZfggxRA31UfufBKi
gfAXaIvRogRCewVkkJ3p/i5Wx2yLPhaj3HKnrwr0qN5Sf9JQpgnW9crbx8abZNdLjFXlIybpm0vI
JCP8CWZp/bzePcrM66yoPbHFx8YI42MjOQaqGZ9rk7PEF1s4KXazcg/8S7OuzdX9fZpHEIT9F1MW
SHEihtCpc8ulKG2LMq/P2hMEt+svPNHK54TJBncjfsCUFfAoVDJAhsw0JajzSjkuBAhCg/fTiOnq
aIdUkTFuMLBg9QwfPb/vpsKoww/qNEPTfVqfB3MAwtqH/l4PQCh7vr9383BvKoU6tUQvsUwXUnrH
v/jPrLbYudMCNA7UFKUOMgBLvYD+9lOnv0W/U/lEBG6MPJzVo/QJkKSX+z9/I6KZ/j6JDa6uYlX0
PZcL8Puib0bv0dY/r/XKiIAd8JQAlYlVPr8lD6VGpBlQOlNJjWAqryiL0Ft4mXAWzjHIE0MQW4wL
I3wuLt2D/MkMR+cnjSkxpJeQvcfrEG+0qbhF1uPNlDbCWdVM8WktQxJpit6J4FCLER+a/ImxoWTD
ph5hIpEOgEXOH8KurIUzf6w+UqtYntxf5eorPBSR6bKEzW9iUrYldSlko5B8JMu/Oj3R88Oa4GKc
k+fwV1EZ/UU5dK/JI79DzoSVwr/hCYg0DI2jRK5DsSlpXhHJ3CLghHP+1tcGCgatMZqbdpkeAa7f
Ge3b/a38CQMnW0lyCOjswHOX4MjSuU4MeEpVVLjVJV8vPpPfgd1i2CSxR/Cs1Vv+sbQlCK9WpVM7
3arZlXZy7ra1NT7wh2EV2ve/Zh4rUF9DhSJcJkecFujVRQTvYGFXGDv1gH4TolGD4DZ//R6AuPHt
WQw/P2vcXKAzF8lMTAtjXmiOQcSFPXogC1E7W9zKWX8GwOXD5pumumVIovGH0AMwlUQZSywqtSKU
kDQs8125Tq3e+J2i4X0EAKts1hj8cQSM+tTAifZXrR0sNUsFWLhgB5a/SdCa5znjI+ulTMMDzr6K
0rpMkRqSCtEQSQ+gCg1/aZt0nYLVhCA6S1sBILgx2jJ+G0DWAHx5hz8eDDncUnQWS1BAGPEywuBR
zMj4z+5farOoiHuMJR65GGxWZ6JVA+0ZBMKLzDMx1G52I1JyqOtXqDI9y8IfOdkzwQgi4T2QTr5e
PggAV7Vz0Uz1677QeVhDhGIKAU+KnwFrShN0nusSJVW08+gQelZppazGVWAKm/AwYES1BDLeAwDx
rA32dXlf9o19hccG7xsS0YhHaQ6ITmpVvwxzDiG5kRVmzxse8ne5gbQTZuR5VjVPnPlrEE2A3AKV
XURRBBJg6kK1KMryMPLCSw0Iu2b/KW8G8xv0WQ8JxrE89BNgho236iVyChheY/VGzFri0VGMSRaC
BYB2X9SZyeddeXBNrvm6l+Lwoj6B2QNo5PmqcsyGcc2LxEgmrpQSQzmvTijCMkSm8pIY7lIBjtgA
HDXfxMNUXJeIm2XDPzRAhguAeigZBLbIA9Tn/ZMVZ89+6iOorY7RI7KoAnxE/uqtOOBagFEbD4zM
RN4GQ5Y98HkwkQZWdCNfagbUOzaVBxDem/e/4yfGoDcDiATIUIFdh/R2T/e8aJog69wqvFQfkY2U
iqMD8c4F1r4ITLyFk9j4KicHyGMPYsXPUw3QWpAFm8Ey2ylmCT5MUCy+qUazBgbekl/iPjC/8aoH
GSxe9uB76wk/OLMf+WeIa/bZGqpCpIgKw6Q+2w/DtoxEOby0jgQQ+zVGLQmA0XHEQKMICITB5EEO
nq+LJegcjqfG6Rw0ka55RwLMi/GRoGG9741zYHGPTACu+dGii4xXVVxFQNDBdNZ0S3uxz9SSj6JL
7+gP0lthJ9/5Y2iJmBBdLOtVaQM9BCCljNfCrOKLjoIrsWiZnIrt0EPvZQPE1rtmKR+zI6gvHd0e
Nw2SxflmYeFsH8TP+/ozm/GAVMSSPOJ7Uv9T6eoNHyAxknt8fBl31fGVgOXCHwd26Ix4jJ6Wj7vd
y/L34+/f7mv3ED1wudGywmji9KeqQEI+zCWgZIYSIZ0+ThI9RJG4SC/ue+pwH4IdMa11Hu9glegN
Q54HkQe2mTrSIRcKty379DJs5OfmHehV7z5hIl5xp+FXbXdn9wUqtY9AiJJbTHpw4pBmKwSEAOmz
FTGSTL17yk6qk8KX0ksO5k/ZHrfe8kVAUS6FO0Dgzgp9iKLcE0e5YWGI2jjCVCFCzWSVHHvBTEx+
rR/KrbrGOMJKsoon5VA5tY10zDI4p0/6xbUB7PayAPPigXuLn1ju8kbghwO42gLKZ/N6EHK5Tr7J
QhEWCKbF0ncUsI6JVua4gM6+r9Y3dAo3EBmeg0KR0eSpLfVKoveymoWXBzQ22yfRqBjcXLOxZ9jN
lYSZtSp9lojiAAnyu1eY3XP0G+Sc2/izs7y9Ia2G0JbXAcYsn9C4wSK4vuGgsC7U1JHmIo9BylPI
aSo1Eh6flyQxOlx9q/LI7EyemQz4CtAlCCnI5pFhB+qCSxt3UXuJl13SXffNfUHYc/EsfiQb/4zC
sqVsItcYv4Fx9NhdeIYKz15n/yccnX2kc0xEcmh6fm3ZlZk2hBB+AVb9i2/6Z3UX29xjugzQNMAo
GtBhKZEGiFZw/iFhhz4O6jIKW30sGpnPoJya6hRPUWL2I/KmHSM/OQuQaEHUsoquTpK8GLOLhMYa
09tmT/FW2OQHbcVyAkxRxEKuYjF15HNNRPf3hdu6+3wdP4AjZuefkDZkbN7Ns9JQHgO+DNw32lSm
koAtIkWuIGSXbiPbPtLMn/mL/hQS4qFHJWSiZsyyLthEJAiQYEZgjZK0TG1iiUdWThzqRXpAsrA7
VUftIbr4W+k7eGBZ2g3NmMiidrEeucbzubi4RNtgUxsuOLabFxa6P+2s6AVRzspXtR7AChDir+NH
acU/oBubYVA314GUCuYxELcCnGx6RoHbRmKUF8Vl/Oo+pIP/KZWG+OJ+3Pe6s+w/VoISBNIcgAEh
+VzKMYnAeMMwcFZc4leUm7enpeP0WwP33ME1XszjitAk3xd5Y+9+mgcw3gU8XYw6TBeWYBqr8fiq
uCQnDzj/DzX6pVk9J7NXOzJuaP0gQ1jANQLQICWEU4RM9TO1uhD84k8AbfSf3u+0MlVwQMhYHQ8M
kHy5WnQgHyito2hsfKMxFIu8TQiD8Zmgx99f9+yp9/NNGppPyWz4PPe4GIfR1zSuxiNIA5BfcrIw
lZo6whZMA0tksuKVukW2AGj5+prhxkTi+q8DDFo2Fc80RYtxFh2ygUz7AhCVEBRP5VrdtA+Vg/Dc
ydYfmZNYz7ylObHNwvqdvf9o8ZTDidtcEhrPay6jA2yIJab9EbXyy3ztxgYePI6Cjq+F2aHBIj+J
u/6Qblj5khveFeEMcpVk0hRFSpp5TulC1Q+atrl4uRnku8qzVW7LraqXdK/vWDp+w+MR7DQNlSSM
1KHFi1pwNUSLmIuTBveTYuzDs7JfgSt+9X1fpX4gueljvRZDxWiYMl+kXAgxwzLciRvlrHwJW8cB
n7r6WK7c3VJ5N5bAp22N01q3ww+bWx+PIGx6PzbITJ1zsH98/+0zm5z19TdRplcmVZ3WVdxcxGhb
tXspN1eQ4gE4Uic8EB0wbb4HcGmEILIvl6Z4so4xCzbz53VAbQwgM/C6xjQjIkr6ZVbpVeuPalNd
Xt8fPpEr4ox6XRjpI4DlA6PCe5+8+fFa4kAy4gGNh/xhtuoH6pVDLu1w2Ngb3th8xKsnyQZTGTwG
KNp85BoHPAH+768jLHXr4/0zvWWqZBAaMQ16eflZIFVIBV+KJNGrPzzrRv4ogz/zDALIJ9XqkFKU
bBBqGNyatwTEdNy62qbLYuUzQoQb9wJoPvDuQhM42tmQDJt6aTUPRR0Nzc0Fw9hOCdpzZPd/aBXA
VoD5LPBUl9AgzwKXmcVixJi9q6FCE+HU9SrKXjo2vt9c5L28ac85mLFsbwPsbowI2+Ir0v39snAG
FurpLO9Iy6XenB2gDz2Nc+tLZZdIovgE/AKZx2inINcuJbg3XCNzUvA06JeFITJabmdNG5R4+i7W
E9drMwniuW2+4w6Lg37qXxaHxb5fNp/6o79nwZn9l1Mm5GMI3NHOS51yieKx6vVhc3F7I3mOTvnZ
d8aVbmZfwLdXfQM9MdybdDlXNu+hZcs9sNo151EOTppM/cEhEzgfylnoUt4swgVfX/odoAZWSmRg
gPZJZe0s/b7+2dkrMVQAKoxlihYjAQRJ39IX9xr9RqF+J5+LhzRjZPduxNbTFVFbOg5pPgYSRI3A
rnofsYf7GHBlSFdv+V2/1zujfrvvMWhWPkKBgtoM/lHJuB76Saa2uuBHISkS6A0Qe8o3d62+JRtF
2XQW6ISBmwB2vOTFSw2Vhd0zSxFQgumpSrniOcK8WF9kXOXlTl3qr/q22AuDwX0nTvDI7DMi1+bE
rSNligELoAUQGBGEdtOVysMQFonS1ceis3wBiZEsBdtM7NpoKizOi1/Itg2M+2x+lQPXHw22iBqA
l6fP0Z5dQQ1Cb+wxE2sIi1XbmP7gIFEL9hLVAsNY+9wy1JWc13SVhF0JQwkESAjD2NQqEbJr8lD5
/FE4i0DE6ZZiZ46A+/gWGobq3JKE+Bh5PBRUkcyjwkI5iUcdPQ/DUdvHZgmosOdTpphoPGXiM84M
nfRkYpINYTlp5qDZvGNP09xYFwbgJqKTCC9OzTfEbcaIc28clghzgKVj1AcBgEyZQlg2vFDXuXQc
zFSyYnWZmFlsLpblJirtwrXiV4btzQJr6ASSsQAvQE2aIHVONTJXhgzFpAQUzYa2L1GZxJ+w9R21
QwKvB6mUWcgIExhSZ/6MkkqFl26hxJzEZdFJfQd52m/3UV5Hu2bnvox/rSBkeeBAQLuEjB5Xanlk
YqJGGhb0hzGKE6DZFjujBDD9Ll2iM42xKuLsp3o/FUatqvWVNBxDCMu1h+SjO2CyrSqsWAdHr7Kp
0VKbLgfDYsbqJEieigUxEVJWmH1FoI5S3PQIY65YFG4aeqft53AKXxV1My6V3s7WwZcMZtMcQu8v
dPYCJt36wEXFODJ692fYm4t26FqBD9PT4uxVhtODFrZizbPckAErAHoA+k5IDxB1sTZlHAWarKcn
4Mdy3k7Vdsmb8CGZ/sLgwTCMYYRyqey7deWIOyYbxDyuAFQ9bBBw1ZAuYZnTLR0aiQ9UdNGfCjvf
ZYd4LR/VI6b8gLqlrcej/u6fuouydB0ZxVx9zSLPnJX6CFT+tXzKg5a5l/Y4Afkkmuk6d6JNsqy3
6QpYm8huYDJ/6a1VJ1x5D8paPEqPkZM54grUg0tWfXceDhBuGx0g6MDTgNujh5ELNc/7IiiUE9oJ
v/MMxfNk7+2SnfeIUPKBVb2e+z8M7eMlD2I0uCJ0iFO6zA+aWjUip55ekT58lwHRChz5h3yvjcYY
MofE5pEHiC3Rl4LXCnF9EDw956otqrLJYv3UrgAs9pKei7345jrdTltFD+Gysv1d+ptJID67S+CN
8IbHCwnAlmQQcSrVzflwMUi9e2oUIwDuI4gQvOVBfbpvpTNvREmhvJEQu3nSARv0lBjOy187cOrH
iU+6yvVqTcbx/IAfbw4DUlQPl+4RTY25gcaw5f1lzIM0Igqwphjjww0MTLqpqCIOxZ7rJPcEzOLS
4L50Jz27b/xaUowwMN0X/ZHZ6U7Ma+JRMduP6SuM0hEMaDBJTEW6A+/JjSJ4Z27lbYPWAsm8bvfo
0Tk3K/6z3GuH7AW5NlakNrsVIRb6AOwKDH4QEKapWKUrlNGXff+cyE7MGZUJ1DAJBXM029uFUzFi
jRtaCPgsQEvBuEErRacY0TStF10a+OcUxd8FyjoSSlYueEzf//YAyUwE0CRBuwlPCuOeLqvMXLXw
Kj8+ewAwWqq/SyRwXvwXDh5lB0Dm38qvnlEqmy2NkkhtZC+6HsgWvPgsfKUoH7+AmKvapQAPZOEk
zm4pShClKHLXFx7vYWkB4dhRTgiqRWl1f/9mdkzJoHzUILYg94mwmPZRt5E6uP/rc/Oifp66aAEE
D8wvCT/vX7IDGsWtxSFSV80r+pQUZJ1CNCqynAf54ol5USKp2611JderRojs7M/uKRYxUKkcba0G
Ve+voysxHMjsjUBJI2d45ap0vh0XJVkg4AAxB+w+ho2DZu9xrz/KLEq6W7IAA4arGwPUZI5yKksQ
G70QKhFnBc5RtDcCHPprAKXrigMNEXP8ghjOdB9xNyM4gmPEZYlZoKm0JBnlouh6+fwafWBxwcl3
4pf0Wf1qP6KX+2oyT/5j2AhtBATzAs2yQPKYypLysan4SJHP284Era+3wqzmiAlKH7jbvflWXT4+
kBVF2YE1oTa35alg6kUErKA0qn1JRqN+pKKbMvzw1j7DxOZRzmR1qHJPV8fLKbirRhFC9vk5X3+6
62ipb7g1QNBs1kzaj2OdHdt/thKtglNhGEfwA8HHVrblis/M9mFxkjykuetNsFPBy94eVNf6+0k/
RMtXJ4jeyqnYOBv1kQ+xkdGzdBHRkRrYwnGx5/Zo97Tva8vs/qREUW5Rz4tYCKG0Z6s4rttnjvU4
YP0+5RIXQt9EtSvIZ/EIvqNQtPzHIbGa0fRAG1iBUgpzHBv1axxsOWD5yxtGB/MGBiyqMYRHi9LH
XOK63kt95VzuOGOxdXe17T5AT5bVlgVWMY+GSWrxjyy66yLE5FahKq585pf9LrSML5DHlXa2Y42N
zFpLoBsTQZRKVn4wylywkM+Lc3lxJMCOb/k3+THdoiEM+KGSWT6heRMNuo8Va37rxgU0lU3pZVv0
0iAnunwGOpS3dR8fjXHJvSvLESjonm8wBd5wKJO1UspZ+LoXAeVMxoDUCDJhQLYuCXXwfQuY58Kp
HaVUNMnBP1b0nIz+5nCdPhZ71Ipdq8SGSmb75G+aFxZ28jwWme4jdRug0a7ELB4UU1tmxq63GTY9
95EK3uLotQCgjqAAMJ86p0CPExIqL875K/+9cDB7srC5ChzpMWIfdND5rNBkZuXIvQLwHL1AuOMw
k0mFCaUk+aU0iD4mBniUTzAnwCgSzWuqRAJeFHht6oAjoqFaEq4P9KCVMcS0ljf9rke3WrUDlqzN
aoaYV4QoSdTmuVIxLCJZ8S+lw624FRiQN8W+XAFVx3ZXwjFYozd8UzIzUuRnJ1cNJZbS9YgPg6Yb
Ibbb+I/BSjbTR+H4hmGateZwa4bKz54vlDBK5VO/GTkObQuX6HDxIkM+jwB+DPfFitW9ckMVp+dG
qXoh8p4LBhD/wq205cLxNu4vxVY2AjoKfSbC88yuqGVRatglmuTHKZYVHB6ElxR9Bv+8HipEVdte
l6tR8i/hLt/VO3XjrfqVtHQfuGOxDhmTF3NnjwWRplDS/orQkdZ65HkyNVLL4JLZ6H1G13xsKdt2
q1rRejQJuiyByu/QN/P81wpC+AnRr48xecAX0dFxk4HHy83F8McIvJOCPFb8vVjKW1YP1Q3Dnkqi
zkzuAZkVt5BUWy0avTEWYL9IdrXNWE6R6PTUwKaCqJPzuyxwR7IkoOR7h/f28cvRLGU/OP7Je0Nq
kBX5zG1sKo8Kw/MhHLm8hrwB/oqgmjZOYyExIfy9MUMQ6h2A6iWjmDSoQRAncgG+qhC9mA2ZWhUO
2oNg+6hSsbh15s01ylQUFVFlAdpAkNkOL4Vd7mKnMGPrvQVBcbIK7H7V5cbwKD5oD8VaMXmQDA+n
/utXgVI241nK+g6VegSECdp7ixrf0QFxX4Bl1DvtiJQnbw526qCCvwzWndO8Ruv4OTzoS8I0GzmL
NVOpiHbOlOrP3qtUNOZrhYbwAR8CPhgLZbrK5E71y9dbaJT7EhxWru3arIbUeSoUp4B2dUDLggIZ
EJeUyUSJmLVKB81qHbU0pJ1vjlvwuGsW/1Ds6o+NGR7zffEisKCH5u51KpeyoATgSmiAg1zvQ0ZX
mSggo86aKiUaRG/o9dooq+lzPyCtdsRqOHTOfKqWe06cv6YCQDYXtF8AFwIUOdqXaTz63BXyshkw
YcIv5Y275Dcgi0PFoHIClCmapbusluVK2Ixol1OdDF3o3YqFfDt/MuAbMBZMojS06OF7sBVX2Y5u
1LRM7fLk0nxXBzTpmTtvXXwJT+FeeGS48xu+Dwi+BDAKQNVkpGYqCtVEDJ6OSXopAX0wWgLuLG2t
gpE1NfQNMsMrZhsE+XjqHAHtLgN7FdlZAH9R934K1DEA+KXppTIKPF89Wzcf7Q/SB/nIukJuLg5p
Z/L6ImTWVDCjLNoir90svUTmI+t5PD8kQLoDphydsaSDFEXI6c5FXZT3o9hH6O60AHc4gETEss+Y
1EePzP1Dmmk+kYT0OVAOkGjAdMJUUuFqbVyMY3SJDGsxOK2JrGtJcCfui5k/dyAHECMo9hNcOKBr
TeXwcpl2iS7EGGBCo9pBsioMW4Aq1w4PH/IqBhCGwZA40wVKIqV9atu0Y+uJMQYP890+kDZJZwJ/
1SxGh+BHuCdmKWx29xJaJFyFaADA6BuwcadrFHLNHYQgSdBdtTDkzR4dRuvaHi7W/ZXNHCIlhlpY
vPCHpG5iWLCZPL2dv1k563lwRAmgPG6l537s5RDgLhfb2tgdJDs0zL+vZlBiKKfLL9oxzyuyDsxK
hlA9zTj4yBAyru15/oCSQ4UPSjC6lZ7gWGqnd7Akx/EMea0ZnrnYhOjxu386t2wX5FhocCQztqjS
UhbVlrxWBhIRB7iXei3+rizg94BImYUiN8tTkHVdCaLUze/HcOjyILm8Fgbmt9BvmjgMVZs/pIgM
QAqjyIXHALR6qtJoc8GzdMggw3nAtq130e58ZMaSN0x1IoW8Uq/upFArCnQRQApwBQXDEVZoXUWu
8wljst/H+8dza9OQzEKVCa4bXS2UMvSChnmAwEsvnG+8Zj06Z0LPWK3uC7nhVAl+n4L2MQL6TmNU
ZKUuFbLU4G4w3HfpIQX2HF8vzYr1ULvlcK7lkH292jc0e3Mcl0LO6+ga+t7wLnVsbM5McOlbm3Yt
h1LpLJZ6SQ8gxz2KwApSH/AItBmqRrzW5OqGpl3LoLRZLnwwf6h1etm6hEk0/tWzBvBuWua1CMqv
cdUia/WmwnbFa6SMTM7m3iXzzCib3rrqJishu3l1KvxYS0ogYCUh5g+ccqcYqbZelCc5RYf1EysJ
dus2uF4UpdCCADzzocKiEiP6iALDZPW7k42/czB0D2Qsp4JaAijsUq9lK9wwjv2md776fnoQNU9l
0muPn1c3bm4otmocSnP1a8CYfPFy3yxZCkDXzxel6rWlj7HewWzMhZFsOLOwkp2AKQFm8MuwTRpZ
Te/5ts3akpwLAgFHDI3ICRzOYmgbwzTpMDTs1J4rRygb2PbOLWkENAPLYx0SSwco48zifuiGCBtX
fIeOvP6tb9c68CLs6DysxK249azn+0fFWhYV43Qhp3j5AIFWcPqd7DYr1pIYZkOjbmVuzLsSDwGv
Mlrg5S/AMqzvL4ElgXIDXV5wzcjDMLX9dnR6A+0vLNtn3DP0ZebL3oipahx+h97FYlnaGPLyDcaN
eTMG+GOhaPSa+rOhiTlxUbVEkwez3RXG8KtzNisNoyG/7m8Zwxlg/HUqqvRGOSklGA1GE0L9uLOf
gNfaGfJL5WMohdXgcjPQvV4ZFXc0UuUJPEdcm2MpGorVOVAc4k1usrbwVoBzLYi6qD3RE1wv/3EG
CmBdNLN0RktZlVsZ3JmmGZuMfST79N99Nhp4pvvoVZqclRIxn8h4B28wcIR2T9EDy4ju39kzGp3a
LcKuHrB/4NOQ1xXwOlaMhdz3ouirni6E7/heDEroHt6L9Vl79LembWqsuRimIhBbvrqy07yqO07A
QvhvAzzdo2kSTnWWF73vEcA+NpXSppIAqh6EUZ2J9I9moiT94JsBKAjbjxSQKIvvZsctU5v1oLst
l1TnkFIA7xa1iZFX9h7H+fDemPrZV2To5fn+Od12RH8kUPuXKEHH81mcXoRzdgLx+UZCAitc3hfC
Wga1fUKhdCXvQgh0Wj91zkp6/DcBVCjFq32A5AUEJKMRYxZK+wqf7kv4L4r2n42iU8igHR67YYCI
fQdwL3M82FJqb8B4xHiFkr2YO4A/cihH6vot4qo0SpEj4J8BQv/wFNsM22ScOT0BCl3T5KKGVnUA
zcL0z0tvb/I9Q8h/Cdn+LITynGHeKkO5COFiMFaboCDPGdGyssJDvGKZJ/H29/aMcppxVyZSUuNp
GO62QEF1NAmgRG/jPjVXrOTUbcf5Z1VUPCUUdduFSoA85eYVBORnxlLmlYqfx9Sf36csPtWrQCgb
nI1QbRaGIFqCYggH7lBZvJE4pQG4IN86naLfgbnoDRHRFcMh3FZ0gF5jogLlAp6GvRWVVsn9hqRH
gULVrwVjsUKBBLMVJuuuIxowO7YrSZRbQENpE+cKsszi7wLoz0jp+MCI2vZ7zOUygu3bT7srWZSH
WCRpnAQtVjWgD8szu92HacerzfezhChFZOj+zaD7jzC6sx65sW5MOQjz1/7ZLJz7ruimN736dcpD
aIWeuXAQ6eWZzPCdkq/z/d+/6R6QCiWTAeDbojndCvQzKEAaxs3dW1ayAs1iYiCyui+EnO3s7K+E
UOeR50DoFXrEOdoSF+nyCU1I/yZBooLfkkNPnO8hxPZfAdMI1aqX/IoRHt486D+roLlpMSL6/6Pe
0/LI0Nibp3z101SEKw4Bas8VNkh8BrTUBtTkK8Y5syRIOKKr0Cmvcz1C/yxcGeqBtX12T/+4BMot
u6jMaZwOAfFji4Fwm/mEvu2rrjaJ8sYYnuoGfwFVbezk9JmZj0C43JUmYx0MXf2Bn7vaqFgvJUiC
lOH4+ql/IML89U/GQLtcH+gXQiNCgH/BSPcSZN7l8r6Em9fW1UZRrnYY6iRTUMm5xGvvCQgjzHTz
zXfLlQDKnrUs54qYvJPk5XNpSVvMUMJnBEDz+KeF0K51IXdjGBUwi+LgGdEFLNl/H3+hDxpI67KE
adYFXe5KChcPilrKELbgZZ6Zg2OkHkujbgVHEynUNZ+ja13HPxkKTpLzKRjraN2jVDOwwvsbNj6R
Q/7/SnWFrEh7nqwG7/812bCBpbs3NAsTyKAbBk4Pnih0508kS6kPsLYML3EHCEoA+isYRz7vqkav
4LUIarNG0JhoAgcR7jt4mp4fcqd6ysGZJDyb0S/fYFj7jetvIo3aMj3PhLHO1ezy6u4dvjBlDM+0
iH7K3/c1mSWHMkmgCXd1XBE56IsBjc/BdA+shxdLBmWVuEM4RW2xc4OpLsHLiBsd/T4YSL/cX8uN
e/B6z+hMc1QvukVE5Fhla2QtM5lww7sAhAEPYHQ/oEGAp/ZKrztB4EbsVfDcAe5DWwdr8CyFyCyx
zP9WImsiitoyl+vUMBMhSkFb9gKPFscH4iE0wLcHg39hJXxuntCflf3ccFcGWoVSE4VkZYqhO5zZ
mofI+WZcL7e9zZUQKmIEaEnfND2EREa43g72eECe5IkRCzGlUBHLoNT6wuchpbDl5T7aFqb3JHw/
DS8MQawto+IWcNVE6Fb42bLmQ1ipZzt9/76vz3O4FbD9AF4GSKbofwE8HBW6ZJ3Qld1CJk9kdx8d
8vWwSQ7u8uJawT7YoyNh99Y/D7vMQjuCfV/2jWgDRN3APcPkN/p9aFtq0xST+6WAF6Bg5dtRMZ4C
y/o3EZQ+tAs87yS9I3lh0XTU3ceZ1TB1KzKbrIJSBokT1UGs+fSSlcZrAfxgyTNSBfngI2uK6JbF
TkRR+tDUcqapJVZT2eE6j81XzHGXZhGbpPawWLOQaW74uok4SjV0XxRaL4G4Lf+7Cwzh7f7Z3DKj
ye8T+VceAcAbcT1ifPMyPqDSvShNYLSkxuo5W4mn+6JuBAcTSdS9WqB6L3kCJA1L0dxXS+1r9W8C
qKtUjpQylNSRFFJ48xO4X4wF3PAEkwVQ10IPCPg0DWEqSI+uZbuMjY/VNyMcYJkj+Yar4yi6QOya
CIocoFfWGRp7kFasnMv9gwAywlRGGbmlmi0go/neZ0vZyp/dv8VtIWNA/3EqoJmeSogksI67PE7C
fQLCyaXTDTOzTMY9w1oGZfNuobaCVmAZ2xbJ6qfub0d/qTVQdh4LVQ8AMlQUMmMfGKF10u2IxeDF
WgJl3I2cp15fDch98CjMxVZhtYy2vRvx8uQkKPN2OfB2CTFxH8FGN4FxweTeJGdJpVYmEiiz7qOg
El0XErgtv9mTygEmVnvnCYhojJ71+7YBhtGpVvHIU4/VAidSFIZmmB6q8cWK6d9vVJIm66GsPM9A
nx3VOJNXvC9Ek7cXZrFbPG8YYcV9vw4Y8+liQEWQSamMxVzWtcEKxBk7RYd5sExZD2P8ON9aAEMH
Zcu+LpgJVcZO/VwtV74qSxK56nz4w86UnHfSD60awWPIevLdd7tArJzulCsvfMXNoGCK4Tj82fyV
2Qyne1MC+AcAYg/kN3kW76sapptaCUayQEdRNhrK0eh+MaIgiXznzFCupFAnXqXSGHi6CENZLQyr
ilcFXuBODSAUQNJkANSrzXbJo781Q2ARHdTlqsYITfPybX/wDxtWLvGm6/nzNbSKIB4NJI7HmiMj
ey+sNwzqMHb1phJeSaAugUzMMq9wIaGuDd3kHrcdzPX+jX/Tu12JoFQjass8FVOIeMaxqZCSucZ9
CaxFULdAiAIJJ9fQ8bi0nMDQdj4Y7U2GajD076eacGVIceMXYtdBiGL4rVHZraU/OOHCyi73F8OS
Q10GcqNVQVFjuwbzvRwd3SxH01ae7gth7Rh1H5S9FlQqTuWyLXcO+vOs8rk074tg6S51EQRt10dZ
BxGLB6fdhiuWZ2OpFVni1XlU6iLTiwrnUWegHqmBrXO+vwCWAMoV6OmI2i78/2U8vyogCGH2Ft90
zX8M4+fBebUCOez9KPHxoAS61Vo3XqNDb6C0F2885/5KGEfxg391JajppbyGhaSX9CszHmDpwS+G
jc/B/EkgdrUWysgrrmnURsBpF3YNCFbeVFBbAd4siq0BJkXa0lwc7dI4/2I1hDM0WaRsX5H9BuhL
OKXEEKwqNF42naH8ur9/DJOkcaOGsciHvICMcN3Z2vOXsAQC9u9/8y8/VeCrQ+q1Rs8B+0kuaiXD
sDVQa9/Kwz8Koexecoshxrgk7L54hgM7JGsg45qsFpVbldWJNlC2D0Wph5YonNXry6ZBCmtdX4rX
yJE/t/KKJe7njO9c2nR1MqzctmsrKN9ruxNUO9jtL4OdP0Y9Zob6jfRsmn1vYZ1CZH9zmfk/Zjau
tJ9yFWHjxYoY4gPQHuqtMLx+1ozzwtL+lxfbHzF0+VJu+y71yWX9yi+3w0+jxuBZ2ed9bb+dp7kS
Q8UEo79I88LF6fW4GtAL9uvDNdMlw6ZuZfCvdeQnErvSd5B7pcPCx56hn7KzFd9yNQupNBRXfHEP
Rk14D9bMJ3NllLMI3GCRDcTGrDo1stD4QB4tcFaAF/zHLZSnl5PfhcUgB9hCvEqTp2D58pGai0dW
Ro3h++i6VMxz7iIRlJ+2V4CBr1ubNUrJ3DHKYWDMrE+UHiL2ycpxwl8p+NZYqKQ3lwGsWtJdAn6U
nwn2K00ATWTRg40FkQKwk96ytWCrq+B/cXxXMigLzaNA5YQYMkrRigBhJGzk12HLSqLevCj+SJnd
6AW4KxpRJbFb+CYd0YtOGl4XjLXcTgdeiaEMVNW6ZFwgfrtYg+k/6iCcBMflpj4wLvUZdRcGCAEy
8p+D+UGJujoYABdqXp1BTpQvwfrwDgpaoAUYpg1gk/XmUF224ZpztE1lgFkNFouZJXbDMrHJmXO/
+gjKZjMAuKh5QBYrZtv/R9qV9jaO9Og/tAJ0H19Lh287iZ3zi5B0Orplybr16/epLHZarmhd+/bM
ADMNNGCKLBbJ4vEwuG8sdFjBhzyHRFhkDs+XzCv8hBxzc8fQL3phgKJsdvIF3b1SSxtF5AUns8Cl
w4T5UXbusnNl0KddBvG9tE6wHr++btshzs1iAagvWZtGgQgiGMUqnzZyR/AywkDGbSrUBtw6Icbb
R70V+kDUQlsK3YHeATX0r2L9yaFQPieKOORZOJQtVUQdqw/FiJe94HHAWIdIrjHi0+H3e8xD7HNu
aZ9GvzckxDpu2ayHIdEgoe9SpfcRuNHKfo/5CzJ5hBjLEHYysmICGKG1fdk+jHQ3Tv5w4fbAczSL
9d5tr/tnPwBHGQEal92Q8P6pwaCscAjvAK4uLlpURjG6Ypxu6xrHwrJYnYLZ5bQUS1/h1lE4tCcT
ayb0kLdHeJY9gATQfjc0WrNNXJjBusC+WjA6zVO9SVaPCX9X7ezzb0KDnuVUqbsoEboONDb6It+K
awkbhAfFfv+7d6aJGVaLzuj/mAqXjTiJgig646yesIbRE5+wgFEDugfPeM6+MyeEGJumt1lTlSKW
qsGiAc4UE3K8Vtu58RXgyfzhhYlHglwapXRMaCuOhOh0wGbp370NX+6EhJdlntW1CS3GrvV1PwAO
GXJrE3sPNA68ICLsD+F583k9+MMSY9ys0RwLIwaZl9EZt3f6odnec5HmZw2DJQK8wYI2qzpj4ap2
HNJYyGm5v/XO79074lLsZh3ORPVkLIm5fUvnI5Q/5AzK80S3qxjIzoJYYGWbPXrDE9BFyB32fr9I
LsfDzfvRCSXG4pVWbrWxBkoioOwPoaMCljgDQzxlmNXtCR3mtvZ93ghKXaKdBXiYAvyc8Bfzv5aB
LgUAidIxbbbI33Rqm3TZBeoGFBjdpnEHTTfzu7nnvN2UECOy3Pd7Hfs36DVN9hEAo1usj9l+9KR0
5F/QiGpbnmr7bw5qSpURoCjUvjoOEKBCxpcM78oayH8tckI8QnOqPiXEBIy91Ar9kDXnk4G8YPqq
2hV5yMnoXvbF+sjRcx4tJlpMYzHI6xJnVnuI4AZXorfKq7CUGbbCu01szhxN+WKsqzY0UEIdx9ZS
lCuslX89O8BQ5JkjnnbQv59cXaNSrEIPQQaLVL/RwoBHdAB8KFS+tWsXINwBzCAX7IVHljG26BOV
jNqqqIEascEJaDaO+q666N+t3XTfv0lPOn8xxdylnoqUMb1JihbepP6+CeOZNE+Da3iGZ71076Ed
oFBmmLaoudkdd9xm1o9NKTP2OGqV3tQuYPcCKWOIyy42QDMB5lOx4AIyUCVko88/tH7A3SpZqsup
ShXHkynu4daTtrqdaS4ZjjztmXNmU1qMbcEzOxZqjIpASdNP2Q3Ir85pVv7m/vZdmHUwUzqMNem6
oqv1FHSqlHxkbuj9rt18LwPZ8z9eOk9fwVNSjD2xxqQIujNIjZ6K8n+PaTJsVkbnHze4mReeqmqA
wMRmYbbcnBpRdAmrgTb+GajJYLMwcQu8uHkLWebV/h863z51csUR8WpC0HzTqd46T3LzxV/0MFrY
ZyfDjwF7EAsXrq2IYKpCnRo91QPM31GZCTvtnQ+iT/WJ1W0T8B+olWNpK3ZoXtMJOkuoAgW6XeMe
eTlO505bPCbeJ0ff5gz9lA7DjyZVQ9gaoAMUyl8VaUm0GjxrIaH4GzjchtM5RZhQYw+oj1Q182VQ
wzoS8tFvfo1Pax5iz3fV4obo2M6A0e8uZUjNQgck9oxg09ihdXRsycMT+/AwOh5ej3fBSlXd/ite
rq0VD8J2tkwwZZO5xGkkylkr4gvGdq2dN4+b+2DfYHXhvlsh7DHt22c452Gm1Jh77I9NYggjqGmY
fEcioXmp329TmLtXUwrUEE/uVa8OPZQURj14R29bG9rG6jaBn5tiYIumFJgYwJAHsdYq8HBxZAqs
Mjo5epENoq0y8rIL7rFdjHTenRo4/aPrvK9z+4tnpeaextNPYOKDRjCsMdBoyIOZ9wSJVJl88TAR
eTSYYMCIMmzMoKFO87Qq3Np9DxweG7MtolM+GMtRVnk9mNq3OhhYvnGKSOT6Totuj0dxY93dPjge
Q4z5CFNROmfUfCgHj5Lp7QGFh9s06G/cuM9s8rkOzn411PBTSMTI7yrJgGcPTFKOh+foOFtLlodR
jvoIVDqoXQ8NDO39179jhDELudpXpiBAWE6EYJMk9mgn6Fji9fXN2gMsQjF1oNgBeZo5EysupPO5
xQLzN8UbV8mdurzNxk+MTXpZ/xBgH8GFkORSRJexO3noevpat3sAEWAp2Zlc4NX3+cXmYshTE/ND
CSY0mfgrVtIgNkr43QRG7kx0DAzT6FJ3Wlv07PLwb3lkzkouz8UlySBExM+qLWBThPyYeomtn1r7
PcQCX5EOWbYLjhZ+e8CffNLZD9xhrGmnHnRiatsOK5pLHTvhkWl04tfKDkVyPq3jnvAizVlfjF2A
/0uJkaigwhgNCihp2KJIag8LkvuzMy4amTvSwiPFCLMz9HMvhTL1UF7sJLvtmm7v5VZB6c/ckh3j
CLE0MjIzBWdWJUuka7F6SCXqL8m1u9Hj6QePFuMSEdDmRZyCpdFrgeMZh4A1U+zqcB9hTIKXo5mt
KZuTs2LcY9VpeQY0R4ybAAVIcbOtdcFDvF7QVwFa9jbnJcpVdrjgXHSqAj8Fiok04IfSpXwMk0lh
iIKYKMg4HFYeGtC63bZHP9Xf1DCRjvyHDMOdqCoFAO9UmrexSKMSaVO86R+8m8VjhvHvSQ2IVCkA
M+hyK0n4QkcEtz4xnoB5d1tusw5rwg/j5RuxFsbKwjNEdDP3d0q29FHFi/pmX4pTqVHXPLEUF6to
gpIejpNud7kDJFn4XsXlKfq8N/lzOIw3CX1DFfQQZPI7x+udxq0ey5V47N87EtsXp/mLvs0JV2xF
SUjrs3H2ca9expwU+wL9jjkXeejbiv5QbBXLswBNSfcbMVZWEgBJGZbQOAqwJnkvkWM/NZGdLJVl
6Mkn9Kqv2ofU9XlKOKsZE7qMzUVDgKoXKehekON/Kx/vyrv727pHT/0WZ4ypLdDXF2sVKGz8HUbS
bFhazgnxeGCMgpZfgqEUQUHxUkd6EEm+uOfNhdEbf82Fhj1rmObF3jpAM7MpY1UN6vRsqc3JWfGc
Ef28Wz99fQS3hf0zZrz+TEbY2tgMYTAqDbAvKi/bdZ7NKwvyBMG4tA5gvV2gQhAfD3e87knebzMH
qfd1pjcGfjuzuSj0M6+Qa9GwNj2whEbS8OOK81A5AFZxtwFc1PHz+HT7DGY6268pMXa9gHUSWiqi
hKyAL9uRDS7xUXeIZx8f8sXmzcEdcB0XA3Iup2/tu1x6S5kYS+9j7i+5tFCAnffWPUaPppvZvwET
vHPaw0PoCIBytpfR0bUb57jcY3O7HXjW6vO2BHjnyDgCbLSJxfaCj/AekMHj+LKf5v9auoz5b1pz
wDZT/HhPfvNu+UyyePrjP2bBzEbTqiDQmtNT4gr7bFF8pASg1/GjI/Dw+W9fe3Yo7N8I/McqT1ny
x4smU4HfcY6S95XMdS+FyvejErr8r3+ZUp5EC+3YKJZPTRVQfnmB920F1NkFfoMgZlE34Ks1Qghn
7Ornxj7zWkeYK9ZJ/mCYVLuxgcpWSIJtGt6W5l0rki9L7+VxIIul+/UvD4K5U4Nh5K0ggqWe2Jyf
VniHzFypvkBjYKLjt/FoSEqS3J8Xa/ewHciD7dw3ZLt8tz+PzcZeOBT/aq3ETsmL6jifwORhb9+G
78zI/20Ef2yvj0IJ7f4j+Nm8NQQV0Njxdv7qQmTi/gZS+m1qvC+/viH/7rcorcmd6JWzHLcFPtx5
4ETNP2OkK6X9fs9NfjkMKuliRPhldPOQxNX2GjBPO8LbuCTz6DC+D+gNZ6FKQefFAxYFIbuDYL/t
ToGropSzBE7908YVyfFpyYOm4Vz57xTRhMEgqUopo+YEORieOeFdELZv1jD7ohOoPXnatJ4XOqcY
5Y+cPJ9WWNP+QJbuSlusn0JiA2Xzc7DXgcOr8nwvlLil08wd9VU5Lese/L04zu7h83BYluT1VBJv
cyaZi9q75wH89Wxj4ZTvAKUf0BkBcUbk9OyvxX1vu0d3rW6O6W5N7iLn4Ssmy9X69/L3XiQL+1kh
u12IhTxL072t0fLtiFRn00eC1VaY84NHlbyD7+xWO6fDp7552rKCNUGPc+YpZIstHecDL/HMuZls
AjUepQobJ3Bqme3y1O0b6ujGebAdu3oX5n1JbYxzCshuRSW9sN2PEyo5IUHjbo4Fj85nBBcxIMjC
8BrRHPtXg1I3LCrnAfSNgHrrY65t0H8phZ4KiYyPAWSts3p5eA7u1dXLYuesStu8q4m7XNjkiP+j
4RLZcN118YH2YnmMFyamK5c8beVcRjZNI4SGqbf00AFGw4muZ+N4C29krNaW0cqlMrzK4RBkdWa0
yM3sLhIWanYv5hLTBYJTcfedzVmzKS3GHmshyqFir7ewmhEWWv7yyZGe5e0rMpM30ZQpFSrNieka
/ChLel0DMIC9Sx4+Mjt9RxMcFzxzZnLsmg5jm63UrM6WBjoGuq079035uABNGUBhOTAfBXRyhciW
u49fF+82gzwpMgFTU8VITKbfUsS+yTcDvudodH+B6n3NHhMhhbE1jFEB9pzUJ0pG/F8ZlCLFDbzN
zmwAiP5OBTs7re+9NdfnpYVGcvZ7sz297CT0/MIfXJYC0IhD1LQuyxpNcQE2UBmr9DcdzCs5l33O
oE6pM/ovFUoxRCWl3jw8VKvc/bzN3uwbiE4iiHSFIZZQMXIURz8RBgsXbGdhwlxfx3g11u7o2vnj
v6TE+DTBUJRGicGK4z/Fo1M568RJnGZJt9FxdxtTubA2csIW64iAhJhf2ghsFY5GOqzOkYi/EtFs
CiRSA4PlhMPczxIDVcd/xMh6n0TtxyCTwFz6Oi61/cKWkTkM18HxNp2Z5oJrOkzKR/LDylcjqz0F
m+K8VB2l9QS32CAbL28y7BlIdz58vF2QNdavEn1fGoR3wWdqRNffwOhkCBDrKqQHOaCPLXHrpbmV
3GP58a+FyhhkPxYEDBjhEAdAgaMFEIjg3qO5/4thrGuGGJMcy3JptcM3QxSIJMOsXOdhScCCyxG9
TbfUkjHKEVZ6DmkPjujaIwvoBy0mjNAAvacN0FhHCPOVkAg98VzKPAVlzHIuChdsJKb33AP60J3u
CIsAFKW72wo6b/3/3APGnMRqmAthEHTw181TskgBHfcecQtSM5Op1yfG2JJGMS0gx+PE1PsutDGF
A9VY7JB9KxBkWrbvRUCLWrS+/bpOd8IqOFRLXkl4hlMAh+mqLCM0AXoYI9CsG4rLWcAntN5LBfSF
C1rKjjzvI1GFYBTmigojT72xxjHA+rnTk0VCO+lJDyisgFSOjFpL6kZecBw+uFRnrOcVVUa8apYq
aqZCWVrvO+rCa05yiW16ay6s78yNmJD60URZ+XIUlPRGZETE0IHmys6R11uh8IhcJ93/C0voyyAA
eg665qxN/pp70bpeqm55bz2M96lJZ0NQyLQLuPLz8utyLy+3sKk5WT8WCwwmoLffwViwIy4tbvfU
XJx2JQDWop+zIc/pCUPWommXtoWS0Ie/vftdbJ4LlHaJvhyIsBp8pJ9uX9Y5S65JqPJbKroiDWxi
u45tck0MkjjGbR1sNFn72+17wQ2gvkeHfqjwhAjjLrIu7lDoB5HSzfbWXj00j8FaX5ULzY3uEwxL
UE+1z93lpvc68tWgrveV3wsO/jSgg473vJ8LwK+YZryKlWh9WRn4nou3k11RJYvebfc16ny8uR2u
fBnHkglG0egVSDn+gqbaAC73eLReeW+KWVM0kTDjVUQ0UqRaCDK7j2B9Z0JlOsLbtjl7hSY0GHMn
N6VYqgNoFHf+9uKq3j1euZxgl8cHY+wSXYoDsfbho+K7yP0lLC54pPyNJ7w6f8a4oT9Tji8iOCnd
yj27jYvuGjjdjL+tbS64npJiO5XSQOo1uMMOMGqY5d0om8A13P3Zqx+LHY+vubTAFTHGyFkjmlxU
AdKTDtKLCEOyWxnEXEiOhy7uN3U97IJ16uiwJ85rs7Lzd215tgV76yoqgWnziV2u1uFOQWuMjLEO
39uvl+3rbYsz95q6+kjGGMT4RL2uhRZjRf5aew42fU20jCxccQNIsyU2aILyx2eJEc7Ie+IQn9dh
3VDQlobttyYjoV7XB+0cQkKD3b2/hGtMOdcOjcKidbdLTQwGjXYxEjc6qQe4hAZ/m5BuYzm8Jahz
OWvAkKEhHPGDKf9YciPKghII2AeDODBukaOVSLnInex3ubrrlxGaP1+Rmz/GRN2gb9jhtYHOm0A0
5xmqogL4S2RMYK5cfCts8YpQGjv5jXVB2QrazxtamL3OEyqM9QuSQpfyAOIW7cunYCevSAjzkLzm
TeyECGP7Ugyxy2YMInDRTzraGiM8frqTSO5vK8/MQ1wDJvI/ImPsXyOW4kUtQAcoaQ/yUcGDZ3mb
wry1mJBgzN94ycyspuoJb9Eefr+my7PzxaEx8wy4YoMxfoqGYYhLDhqDnX5Ky2LTrqtPO17wkFtn
r9ofXr6PbZLlCsIWkA3fGgbt7lfCg+61SI/c5mbuNTzl5lvPJ1T0MDYEIQI3vad43hnQ3m/Rng4b
pU6dEfOge3TNn7WyJXcd4bZzkidc+kz8JI2VcklV3KOnNymzpU10OiG0FOzGgwG9O68K1NuVOwsz
tPmOY8x4d/g7czrlPQtjMTdBuxzI28kCQmdk+wQdgDy1pDfoR/w2OUrGWIhiYADqECb7xYnc3U5e
K/vyBbGShhXz/4+HKjXCt8ixVsOs01G/4EyLgjy/Sk8x2Ujekt8USn/nJx0FK3ORWdZ/ZpaLNpRb
H77ZIpikyUWvdDTARJ7vgOMQA++8vONuCPg/jNUfmowokzJussAETRRv8hCmCrt7I++r4xzZXBkG
98JQVOxWhnP5rnBNdCNSxShviqRDJhtTwv6TldjK5mzXeMeZXrq0X+mzXCaCoyJZpD1dFp/O7Zs5
/6qZfAFziip2Y9ejEnanlz4nAAUK1u3GcsvvBv2YiJt8Z+6BKIU9gvmC+3yl1+7n0f5hn/EJg6Wo
Qp+AeN9g3GuVE3/rktZ1j7eZnGv9QY+YoWsq1nhhCT3DZBSHjRJqlw6+R10D6zeCrcNYrN3n2Cyy
i5bquiTa6NTPTUyqE3bibIoS7lyMAfukPydH/HdZ8Or7s1538lEM86i+GaOetgjUsYEgTWz19Ajo
3ur5Nu/zqmxKChpzJVWRWNT2QDPzKAUU+GlYjyjuvdqP3NrP7A01ER6Joo4uSXZxpw944z70e8pJ
/qK/bdT79KCv+oc+Izk2z73d85qN5tJKGobrFBwncrmqwRzoGZNwmuCn3Sn6Sp7oFjWa7I/srff8
a4/CWkCMnXQ/2liHHC6KmPcap7Evq7aAB0Oxy5SxM5xdTTOcxXMfi1mHEGNAX+jllLhAn9qKWEXW
L468maeZKTENzP4hx4Qb0VkqIjMpOwyOA+W53Hs9wHh9Mji2sNB4wCazEa8s66KuGQauC9tSGeSX
rsxN6MvF6b34VGd2YNg6qKVL196+vo54fZxfRcxWcZz0TPM6+JxQZqL+2h/9c9RW3f8A3PqLeEtT
aVjo9il7MimR6OWEinM3cEqQiQqCQfHPQgNWQ5/slG1KtJSIXs0Jfub5Qu5GMQx6jDpzfpV8jpSC
Kis01fCSdUCC3W8fs62vgS0u0/Jv8LEgSdx40dJ1S9MNJngMI0ExhhiMacBV2j5YaCvs7b3ATVbP
38M/hEwaxU78l9ldhrGmEnwCAilalV8SorqWlx8lYGyuVSy5dfbv8qawm5zEa+uu3vFShrMP1Qmv
7FtRaeU2EUt8wobibrar7ne5K57zzbjIVu+YtsAq0qUbu8t44e95eTl6cj8MgarrmHmQDPkHcNuY
+nKaFgMyFCVNQoZuw22gmRmiwllOaDBnqZopVvGeQWNX3+WJTVNTa7jlxSPSvAQ9O4LDyyDNK+wf
kmxNzpfKohu6sUPlW9tkeHsvk53l3gFYNNwJjrQqP3jbpb+D4BuSZMtyvp8Ugx/DhTh0/UZ1j+2K
wMbASA60hj80PWvANQULrTRdtVSTkak4pi3QtFU4rJUXiXbuYExfP3Tb+i1eD5xc2Wz8j9LD/xJj
DarfZJgzrkDsyUDqCsVoCWsGZAzQp7w4Z16KE1KMQbOadNC7TEa2wjPIIZZdQN2iOyK9r9GJocXc
pt/Z4GLKGxX05P5neZklALemebNYQtoUVgaYHETAW4ATxszFGLKm0+0vimnIOhMtJXgOD5ml0RgD
c7dooqJham//kp1l6PK7CeY5w6gxogxM12OA/5ozaswDw4x7dItL6IpC3Uix1zU38zyXraA7wlDQ
t7CMyGB8Q9wroyig0niKsLVn3Fd33BTSXIwNlVBERZXQRqKxOqF0YpIVuMwXJ/vatYKtrwpgE7t2
8bvdiVzgzzmTOCXHaMSYq91FUDuqgjQ22p1yjO8b7jNNdZvu1xHpOu4zYk6IU5rMa23wtb7Cy7fD
nj1ksA6Y3D8DC1lfZRi02ybO2YH/WWq88dlZ5zclywShedFk0TiC7Bm4b5gUO2C4SgHUg9rBwasO
tc7iskMXV7k5by5OvDu7KFxxHnBzMQx91qDxRTewbo4xZWet8TOzEmkd9yN1DHe039MFD2N69pU4
ofJ9Wyb3PI8RJgWl0uE2lOTjIBBkxW2stahJfUy28cYoeSmbWSc0JclcwHMtpxjnBmODq/4eT473
5rRb1Qnu2oW6TH6FLsfAzPmEKT3mnvRCLqJ9DfR2BbDIo8L+Pe4TLIZDjp2GaJ+8xNtsFlEDaodq
AI/MREn/2sIEtR75oQq/4MALVQ/nte8gq/2gb2Ju79Cc8ZySYqxM0w6ChA3NtHxI1xcPJfEd1FWR
+8pdpzoKK5RLefKk58N69ClNRjHFcuwjND/SGFS0m33g/mqcEUXjnFu4nHV7NEgyFdk0DYjzWpJa
1ZhnK/YRAqKaEpBmH6LLWfYCO3Qv9/3i67amzLUdUzv6DzlGU2pxFHO9BLmODpj3ZKenJENviKvY
0pO4deXX/QWbJC7E3hq2+0jzRlhTnTiokd7+ku+erx8ynnwJY2zP53OudYMAnTUN5838ndxbXu+T
B6PY2I9f9fuwtf8fdblZEz+hyphbK23qNitA1QkevIxUS4onIrthTtovosS23GLUL9wZnAmPWUs3
IctEAEghh0lVgSygWnKyED0TOZmCB1Wq0q+/JVPmWlbYf1e1F5BpnWS085W4NhoS7JHefG9dCuio
HTrUeh7oRRqJYRtv0SLbyS970Vu8Wu+Yt16gQme3X6LXOftX0VPsex50zWx0Ah1ETkDWERXpzMH7
aZYkuRjQ6KRFihJgXW6Ld3nABVzhUmIOO/KB0lsMoDR6To8G+5Qkd7WdeLz4btZcTDhinKmhYiOH
H0f9qbmQt3ZVbFRSRQSdh8u/ABeC6CakGEVShqoptBQs6dhi2Oyb3bi3FmjggN8kty/obDIFlBD8
09S1ydp4K8cUjGxAmYrtzhwBD1E9SCgY7u6MgZy9L3OJKmq1ijeXXbfkBAazt1TXZXSLmqqIXABj
FAPEtX0L0rXXrEcnrUm5ypzP2wzyiDCWV7V8YIReYArltb+wNilBHSDjMEKP48eFnDDC6PpoXTBV
3oBG6RafylqyFZ6rmqu14RL9IypGx+vRki9pDQoaccoHdPJAy3u3XyTebWnNxzQTQoyS+4VSqakC
QuZCk9G7PuRIjNivMppAG6d5phEyL1U6mz3Euwk2AoUGvHUZb5UBDiIB4iX1VoCX97+0iISviXuX
vufFJnP+7hE6JchIM7RUJcnbsD+9fAQ9AX6h6qBC2i2rZX93W56zcf+ENUacVo7EvhlbcETac4Td
VA++Xf3noKQwFRMarLHAALtaU0srfiWPIfZgAdW52QSOwLlJs2mCKSHG72TxRa7HAWKLvl4yN/dW
JdB9kSfYcK7TvEU3AIUsiVQfDIajAV3Bfu6fe7ykk32wPBj2c3bCYMPts5k3fRMyDD+tEqh1bIJM
oxEztLUUWfrzQj89J5+1m71UAtG3W+wKbRfC+ssKSbn5z/c74ugmX0CN1+TR0o4XObho+IIYYRry
yJUnLUwCKK3bnM6f3IQOE+miL6+ozbKgAg3t2PPvTEddvab33fIvmnanHLE2HeAnseJXoHR2g31o
P/jLBPOTvLByNtD6ww+bUR3PaRw3F1BRjuFJR8qqdESPC80/b5gmZBjDJIZ+jK3FIOP/Vg4AH11k
vy0XK1A84T51ix2yjZxzoo7ihyOZEGQcyTkrqkDPQLCl2bHzrl4GC2W9R0vpasPDHOXJkDGCYiJ2
UhOAlrVMgKXaE83dqi8ihyUeFcYAahH2NBv0Kss7oUFNMyDi0diZwNbiiG7Oz+uqJmvA3kHV7Xu+
dHKVcm1sUzHMelS8gk17VxyswolRwTAWkottdj7RUZ3ZmL4dvv1VuDahzSK9GKaGacEUtL30EB78
8K51m2eRvlh9brKMHgurIlNajE7WvpGnVoV03PnL320c3e4WqCUCU7B3a3SfWvccuc7FNlN6jEoO
IvZfoom7p8W2wH2JXMEWV9p9vkl9vCdRH/o6+zZvGng2DNFp/RTFS1FEdHptGEvTj5o4pab5Yedh
ha9qP2AnZmujo/v4JfB0Zy66mlJj/E2kZIkExMb+lDrDvkAf8SLAC2k9DjxXPXe/p4QYj3M5B3Gi
63l/cpTRubgyQS/K8st3dWBqcs6N6sEPPZlIkHEtWAxzkaIKPL3kWwMg4uq7kiHh17o8BeHxxPiW
RI/CTqLC2wDmsn02NtGqfltidLXhJvPnjMlEfN+jtdM7HgTSUAwgFTwFJTDQBYdbL5zNI05pMO+F
oQrTKO1A46mzXzbJ/k1B06sTPQJjuiD2Ea/rp9sn9Z37uXFSKnOjx8AESnIL67E5VHbifnyUZAUQ
FiV0T6oTD26ztcXNMXCWdr+zAbB9r60+uQlqeqFufQRzzf0wSxRfoqe4K7wksINVPxB7uQy8z2XL
a7abjUemQmZ8z6W8KJdmBMuD/QIY5YPu6Kg5xSgz84qvPJVhDInmp7VYlqCUECfaIzmLCfdPXpF1
ZgsTInCDFkfQJ4W3LGNAzK5I0/Ii4V6r7/Uhld3mtf3QibzFe+lBQQP90jlWh6PdbfC09gYUGiBX
Xn5i9ggnH8EYl7q/SGcjxEc8ObvLNryTPK95L0m7enjO0CLBg7qbzWlOmWYsTHJuL5URg17hPAFZ
v7TLX3vbvufxNevYTQXoWZgt0TRWttkwVEqBBWdYVHgy3G4FsATe0MO8u5nQYERXJHE0nFNKI3vP
DAxsW67ubKXHNSbud+fY5j0LZ1N42JHyD1OM7KzauvRiBILi25tB5HUSoF748PAwktIO1tnisDqF
Thk4xbo8fi3vzx/3qCHajzZwnls3QIOUfbyH7eMpMuXzhxWYfBZjy9PELPW0VOE09EW/GVa3Ld1s
PWHCNVujScOzZmQFfl6+kGChHtfYxnx/z/Hmszf+Dw/ftmfiJLLWkMqLCSJOVtqqcwEOE7SSw8mc
oDDlbEiGpakKICWv4xN065lmiiUWp5fNm6jb544orn1vOV+Fnf52uAOCsz5iSo85GF9UzlWr+GDq
ZcAEsoWA9glzBs7qYfVg2Hfu8yvSdbZmp8t1vRhIlpNlcAAmx+dtvr8jWVZBDEx4YT5ZVjRDZb7j
nPilnpvdcHp5QSvNCPx7wDKPSwwk9YBPIVvivseYGWoXRyS+F18BiolAMeNIn/cVLOZhK5dNpaOs
gCElRV9ExMDo/O+HzA49y1XvFoDTOIrPX5e35Jd9wca7rw4rs8fW5XWmzvbGTqShMbFCU4dtU7Y9
pOHssL2NHJI1IKpVgk8RRBvwKNimCzhh/PuV7jrSty5PFNLP8FxHd58MYEFDpSOkjN/uYj1sVb/u
TkJI0q28breZq2JFxSba1q6FB0G9kDHzx8vZ/bxk12QZB+7rl3bsNJDViI8DMFdbk6T8XWk/rxnI
mLomIjWt68AVuL5mmRHLvmig4kn7CgXgD60vIlH28gFNW1+5/djujqhZP99W8p8O55ooI1JRUVrd
NyRkjBflY+X5hyPCkuVtGnPyU2VVttA/bJo/UDuxkKET9NKg8hvcxA0dbYGZJUyO3iYzE2ihHX1C
h9HQNKujqixAp7FrL0J33+VZwkbhAkuLeMmL7xbla9twTYs5LCkZjNg6g1a3zrcnKyOHEtVHwwkT
V1m94GKsgWmI3dl2szHt2tHXMpZAueeH1SIInfh9xCAg1qhHW8uNfce47wAjpmF8HdZk53Cf7FRB
b30sc8hNn6jp0KDerJB0Vbo7LKkzXHmlk3Wx8G3OMcxp1PQUmNtyEUctRXMEPW1qM3fYNMtl6Od7
71r6TKDrx81oCSqkT8+5w/hzADQFwxZ2AnBa/vP82zUxJt4tjaEMu+5benRb+cb3sOSo4gS0c6Zt
KjVqHCaOHJ7mjOYnECl30gJlQ16Jcv4OohiPoXvZwC9d/34adHU3ZN/V2kPw233/qjZPt68fjwIj
pqbCmtKkBwV0YbuxUyxNCvHi8KK2mUicHscfThhJDY1uXATAq5407/CS2nDNnvnaPmUeN1Cm9uLn
tflDiYl7Ah8zCn36zdEhWsTAt0CkgWlnflPp/AX9Q4nKdnL6lSjGilWCUuXGQCtDYNwR9agDjwQj
ZoFTbniDlDNVhyspslm8ocwKLbYgxafqvkRvjb3PDoFj31aJmRj4mgpjkeNQTVpLR7VGwxKtj9AR
X33sIEYLhuEkHEfG5YixyNjIG4o+PS0gaLhYajF80g7r5d9JDi9fCvwjqrLIGFNdFIJKw84JvATf
gnv45wLTQYKTiITXYTHzUoP4JqQYU9rlvVEm0jcpZA4wpxc++07sCfsAY8iLrELLF+fAZlV+QpEx
E5UeyEGRo+oVr3rnI9n16xEtK4EHNLbblGatxYQQYy0Mv8orNUGmtXRfeoNgT1Zq87qYqSX4cX8n
NFhLIbSXKLaSHqXWlxS3KV1zxMVjgjEQ2lm+GH6BDOcmpQvwSLJC9YLXuTUDwnGtBYxxkJRRa4QG
ospfLmjifAuPu8pGNwyiDWB/rEVbwrKdC6DzCjTAyJ/qK50PUT3Tc1/1Bn/AVs27ZLXWVl3AOUTK
3w0Bs0/cRtLDc1lCW3bqesQjFztkuJCOM1iZV+yzT1yrr5s6U0Hkqc3J7s23U8QsmKF0duadr2KQ
QiShu18/EAxyLkTsNvmdLriXnnPS34ZuYqABCuqnifVtyCwi7oD5BeiDYvmarfaP9nkFsMAHXmQ+
QxIZIICnoSRsYGcZo1xW2lfY5thgEnAEmKZdY1jsfOREHXMWhpaQ8I+mSKbI8mX0QRr5tAMiQ1u1
5BReu4EvwCBT6obky+fN2M0knFFewTAYRRJQMEPPOIQyyVVhyKHLmwob//CY2qE3uHUQkAYRNh1J
dubkC/MhqwkPrEqdMW1XpBn/IMh5pOUqjGn51ToCUk/91owd+gUv4Q62HIsYiLAvAe9vh47x36R9
V4/bytLtLxLAIKbXZpSoMAozo9ELYU+gSIpBYhL56+9qfefs4bRp9cU+MAzYLyxVdXV1xVVm60hP
093N/JXsbqupjwHXBVaOUc0LnbOrPXG8p5HewZ+SYZ4VSWmuSkpLTxSBQkTokODXKHYLzDVnp6/s
VbBSZryy6EhXAKWqoB0FLhWmZpgXJlPK6yWLYMFkUKT7spMVZsBDG22DGrD6tPmuJdl8YilAZeu4
PcUjbs8P6sxro6SidrsGyFcLruQCU0b04MXbt3lBtGPm5q88nJQxfwQPN221gBc8NVSmCSsJiqYO
pmBXIdeZaNUu4gaizCdA+Q0dXtwg0TeMMY9TVaTbjSUDNkxhDPf1XN+aREOZASGX5jsYtZew/ihe
X30Anq4mbmHb3gatmcQ23wAr+cx1lan8HvwAll04lfmponWOCrGnCM8BUO1+skQCbzXPLkQG2s2K
25tO7xFLVBPQC0n3Pwgimye69Wp6KmQd2Ttp3tmAF0DKavWECmP4/tiFGClEqNMhJeZGl4omxBHN
EybeDf0KZzyBvXNBak6maBbhPkNvZG8CEceeHGMs8JNCApRr09P2In+uY8TZ+PFjGIfmWklJjWlc
vIVg2sJ+K5ss6Pq2xlR9PFYbXlZ97HkYMs84N1l6ncZ6ptGzzfH4vr41SIVaHAnzmGI0OBFQ7T9n
9CyxTmuZkr42ARQRz5bZLJ5dPygqT6FZ0Uxzaysjb4orWbaemtwJMenPojWOGrlngG4JkqiwgFuT
oBICJQo7DDYejvryiCqlgcGKlUXg61B/h6JUPGZ+ZNLvJ03GIhdBjPmDGDSFjQK1EXd0Mt0GZOrT
Cd36LeYQ0FcecNvnR2WuCIqO3moMPLH4eKWgIs16iTrsacECM9OYr3iBLY8C41n0RYlkfnvq9qkX
W4Z5XpnGx2PZjVk+bcADozeiUHeGcKU8EPm3eXN5ZzOq/P98H00TsEEDdyyIhVyqOnBg0R24xboi
b2bw+zEP97ePMWRYYoMheklDqlm8+04DIucLBQvQpW5fziV3aiugtE0WhvmposGm2XCt9cix/KDH
WJB+WmEeZgJ6xo4mMJFQLNHspc5Ct8VmVw0d9gKquXsOlyPmWqGdh2g+wbSGfvfYBlyG2Fp3Qjm3
Qzibv9RuvUzhar6XCxkjirxQZuQ9UrCsC3h5qG9qmOL7eWz6JMJG4aDr9iFaD09WyzmxkUkQ9cf3
GQmeRUwl9qnY7X1/ea9RIJWyP7/vc5PMyPuisRfJgrxhDMDM7PnuusyA6fyBVATHcsijMh3wyah/
bERYZoz9K+gvWDrtNgKYRkiM1Y3Eu+1WLvE4LTA1THZRRtL17kvffvnG/sPnIW2OpUQG8tDZa6JN
qqS5pSjZCJvT022Wbpu16KUfITIWOYfnsccYAGUiamXwdKid/nm2SqxHatpB9leHLoJdrvvZPnP2
Nx9hkuvai9Yq0ABUwdvZGbOvjxeOGo+4koAUMYCRICjY8Xw/koEa91rR12Kf9/dMk6+7E0CDTYBn
mpGJmwO0m5e/GHPuFFGD34z1N3iPVMZ3bZO+owsPepi4ZQNXxyDN4rqXXn6v841DLtZCu5K36zZ9
upJutstMHoDXuMAHP4BR9qlyqy7puez3/uEWkRDzEk+dvfxdOE5qbiPzYtm1VVwAV2fPJSAOATVn
jcQlr0XvnjhmreRQDtSqDQRfTvtQlctLv395WRaLY0l+d7kZEndiumjODp+wA73BvkO6RiPGO8A5
d+4xMFftJhgBVhCDvI9yQ2cf14bzu1zeyOwzMl07Rtx0NfPdDrCYG+41HzVn3yfAohQqdVKnkkFp
+wfdPcYfx+lzD8s2AyxfY7fW2/zXbt56X3MAS78BRuc5JtwAfuzRwLZRoEpgEEqT7r0XA/H3U6OM
Y6WH+BVHNYUzOquvu/1rKmEys7JbQKDs6pRonFdjBOUBFcopIBZEFGIxssCceqS21wx5XRHXbSKZ
J9SVnMsyXWKvQ7yePCMPFJO5Mcfw1dzzau/F49z2EQMLRBQZszqYthJUFjBA1qM0DbG5Ah0Cy6kZ
zS8WDPrXhqNcYwXFIRkWKuCiJ1dd6cElEFgJCg3p8WqHb/z0/4g784MOkxUJlPOpS1vQmXiwnMv1
7xtmBs3etaG9ZLfxeJd2zLVB/hq5ZWrCDADI/7y0chheuuaiiHstg60+rWcubgsAc+y5+fik/swQ
atAO9CljGtoQ/gBM1M+qdInqBI6aU5LubWH2XPSfP0ODnyQYQxzoXXZrr2c8cvPeJ/Zivtp1nMdt
RBF+0mBsbXiJ+slFAxsUVOVizsiis2yOqEaSEz+JMHdKimDPTxUY8Sdk+rZCXvO+V4pntka8gp90
GPd/IqBympeg87KU0ciWbXkjLbxDZ2xy0FV5UV/poZeb7rBTt9b/pFR3Bgc2z8Cqkb7P8f0SLlVG
sE9395jASI3xh4jYnHMkN0hTNqCgAPEodiLz5HneB+8kOHJik69h0aeXRsFBJL+MXxhL5jWHjWR3
f7LBXPNTPEmrHq0K8EOBWetCVHNoVUc2vOHGEUDHn5SoezY4EiXOEfFNQalfLw+1eTgcT6a3zs3f
66VToNvvhnbsNZ7hDeeg/nwIftJlLr9QhNdSoZdfPByfGmyxs+2YPHNu5p/mmRJB05GBGAnWkrkw
WaxWUXDN0YGFDDEMMzw60r895mQEveInEebS9MZFmpRidreUz9s13Z3lbbfhsq6s7WKT9JZRAAIv
pLAxHMoc9qZMMH0CXlNwlUD5tKi3SMQvSoBnOJGL/RQQqbhdkFc7n6F//xnFb+3tK+zRjKmbMvc+
jGR5fsjgnsIfaFExkTTjKkDQL/rzC/YtEGdGnjQTsNmv9srkKe1fDOE/58r2opd6aYSnDOQuWBKG
7ditv7H+lan6JsHcwNtUResrja4toJjn5ivA0uMp5wBHiio/xcZcPqMCLF5b4QCXluM4n9KT+7Sw
aR9obL7wYDK4Z8TcuJt20rSugNAQ2/bO2hFxSO7Vy7wFsiJYkoRVWbz+uz/97J/8Ma9vI5yvbaFA
iL1fO6axf6z/f7GS32fEvLtKk8lZl5bg6JCslhhL2COjSE5escJqAw4t+lN/Rks/WWFMSYKCXyzl
kJ61vGFiK3bQiWUSexeh7GVYvAdgpGfzJznGqOTxtAyEKTTD91NiLXFcs9lTY7qflbeFdznHBIKB
rjPew/YXf+kfkbI9q51QTtNsAjbT0FSOc6iijupV6XHKl+MP6DcZxm/OsZtBwRwHcg45EWbq2vJa
bgr8z7LhDxGyeE1d2kVX40T13To4pYkSO4JbbCnGcrhd4aKlmxd08JhiTIbSndqku1y6vfqsIJpz
ZlhNPLVc9JwCK9TkiZB7VIzxkFWx0nIFKpIBM8wKl+VhjvGbzYZzVCP1zZ9yZOyGeJILrAwGHagh
bAbyYSjXu9iw5xmAu+EOGvHeU4UxGrF26Q0BYID7F2zAO97fkv0neUcmCjGViaXSPOwF3nOiMHbE
AHhQpIagmBCsb1yWDt6UNec94dl6hTEgcYDcV11AOw4WCmt7MkN2DT3/GC7wdZt3j0eyKz8PjbEf
ZVJKraiDJR/kjqB3crbYJ+24doaiJe711+bjQ+Bs5x4195KkI58HANvpPXgdeAHo7Czh30NTtJrk
B4C3PLbB0uiNHnyf0URgKWaB0uBGy+QFbVXH43qGjA3WmdQYGTQxBsa70fTG/mH0BwQZVbxhjEkU
IxCkwIYY76eBvenoNm9JBL2qj+gwCnhWJEFpaghOwYKz9vWx2EbKYdCFAReM5hXqNdUm57vYLP0X
Jg8W4hwYfJ7xBHx4nuaNGsEBMUbxaq0r1WaSolJwRtoAyXJeYmLcHn1TuPs5Ay0L63CSazHYKZBD
WsOsf1JzhOQBZg55tm80RTGgxbxTjdwBCTDAwRhOvC48ZP2BnfvBcy449+aesxtwVJ3/e/zyLnIV
9/Hxj6Sbfxz/3d4Ovh6WQlOfqbP8glW6tMx+TDxnf3FnLjKti95sLXu1Sq3U8RDl8VgbyTf+pM68
UpreVZVkQII+Oin62VnE0McVsyZABzbL38AZ8T683bPgc/sUOYp4t5ADto1skiUhEJf22lqfKchm
cnRj3J8e6AZzaa9iP0mqnHJmIYkM73ONmKdCBrm1zHnn/YuE8U9JMtf42gCnCmBVNJUFOEjH+T/j
Z9mKObc2j3VmPKM14I25xYqRTbVMxy2G4bM1U3TfzPlmU71xyHCuF9vLfFWmWpFQEUY3IrxVqDQE
2IRlShov0OIYchbYrjUu1bmmkbJvCbbiBfP15fDcHNHzyLN/vEeKrWfdIjEX0wsllZKXC6kWjrLA
a68hTYvJbDs5zLnh8Ggu5fu02KRwB8glAO/gtJAtIlaJjXnXnbEUGlLy+kbHvZgBKeY6lxepTpUY
twpRCQ1KPgFDAKfCNr0vf8MbPxpPTg2oMQ++oMe9pARgzEIOf+mkNgrCs21puW9ze96RnYewwf94
rJTj/ieyRZgcnOqA/WZsvtTc1KoQEVXKAAJZF7v9DHGDNCPYdmh6mCH4+mrvmTgO2fFH4JssPeSB
vSpO8qTQpTvZw2GNYU3A/9lwtk3sVoWzbX4ZLSnQKSR4KJdMOMZspK5Ajcs3dSZ2iepaO0vXqkPH
dbWI98fljNxM0N+vVryx+r/ckG9ajA7FclKFSg9a/gugxmm9P8KWeRfruxewnTYc4sei/YvSfhNk
1OgSTrHKiAa1NBKE2QSukGq5yEtt1BWHFld7GJdRTo1SVTX62gruAQ3AS+qkBs6ra69+2fBSbcvj
cEe/+Kfz+M0d8w41ehPHN+oV44UlKVQGNWz319Xl4v395S3/psS8QJdUKItiAtP2Ur1rRMbtmLmZ
18MDfwVAZ49dtZj35rD3l2f2myjzFGmn8j9JztKuLP+EUr2+IC4a42vT/FBmm9D6eOHiTFAV/LtM
0Un08zJW1WnaGNTHvFoWNsstNW+NDqLSurk1h7+/eOf/5U8TWHNz0tI0pTHG0VgH1oxMkQs375Eu
r9VCpqJ6xBVjYqqoxVzUiQaFlmOtqeu8TV0n8o9IPiIzAv4WC9sTTXPnWQBI8CJrc37mpbbGs3b/
mBqNHcOBSdfSq3Z/i9Fks48I8iSknyOu58qWyu4Rw4ylaSYa9jdcqcJijAld2ZmHwFdfcV4MlUeG
sS+6HMrttQUZPSHGCa2qh86U31Ms0ztH+B/tk4fbXZJZpuNnzN5dd/E2nyNe2dk2mZ2cwHp/f0U/
5AFdTsYmX5gfAYLZ+dxGWFvnvDB6PHE0OADGRE3UoIwDmnW2gIdRzDASMYHbsOGYpXHf7luvGbMU
oWX7FtBkQI7+fHNyFBxz4/Fm26nFeXTAjEXSxCzXQxra9rOLFRAKUvSYjfFEykBYjPlpQqmSyhvY
SAiSepsDejUo6MUWfcKkwlVd2Wb0BEyY3cbnwkuNe63/iJAtl8aFEhgCjdyWoFqahi28m/Ow4jjH
HLOu3fVl4HkkepnEN5orAiIL9bHgrboNBUmwr+YOE2S80grHpGts+TTvbohIY6TC/OOFzm3Awdo+
AU2fSORrDgzPXcyJgXkqfy8bD1isi9tJ6O81OnUetETcwA4oLeIN67G6cAkxFqc6CUVX0XA3d4M3
PPeA6/R2XMV47CtqbINrLNwSXb5BMV78AgOTxkp4i3Znc3P3DR9zNNImNvQMMWry8ylsJlIYKROq
HS/LpYgnPwUIn4vtKR5qtjvTk7HclyNFzjvF9iglit6KRgYh+iesCsXqm3C/4Zmnx14ToH1/shUC
mrHCOgdaeouwFPK6Tg9fl1eAuCKk4OJW3RdZPbBTdw91oH+nSm4zMYPG3xzr6KMNf7nez7bR8nN/
Xm/RM9TJ5POTELNEkyVgB4yFv0t2nefxJMtxhTU2eRaXiE4zevWuln84rp39U5PiHJH60WZnk+MM
827DPRIYsN3JUX++ULYnnlOcSOABfoaCSnEOk/MKsPkzJYpDBWCsNGJTsZhuqRekP1sCRyv/knj8
xxyzibS4Dv5TCHGwxwQFbsPcEvPXHLV13D2eC8q5A/fQeCC6PvyvIfGXqEAHT0CXeHyxeY7n/eIP
KDQVsjylilvWuRYSSutZ7FT+O6w+bfXlNb1yLBabjbudC6XXb9CEaP554WP+8jSAcTaUIpXDC61t
W+hjpc8J+mhdm54MKmIv/6PgGNNxup1bvJbgBWNLxz3ymVgjfy8/+OlvXjqJwxibIcuaRBQaEbT8
9kt6u66+OFdnZEj3h3lnM2N1HZ3jjPqu6a8lem8T0505y6nrQB+2oYvaLFnZ6HbHmnp0H3FUkEuc
CUiKCXpjryW4y+0Dcvn7o2P506V4sVqzL+yg3uhrs3u1Nt7X7ryMc9gO/380UWzurKpjtdfRRgDb
YQHSDK4qeiHO+MPhdbzI+O1I3kcgBtftmskiluvQk4x+ocdKM6UDWro4VHjqwkQiCK3i/EaDyUtu
Fp5K8n3XcUhwDJPM+APdSdMjIUFPB0LjaK65Hs9UcHJRGrsVUsyMWAlLUDgs05VgHkmBxBDg9NzJ
jHOTOVaJ7Q+r5WlVqw0otSZwYxchSdyt+7S6blHW5pASH0cq99h8cPxhUidtC5u+t6xWJT0arMkv
pBNPHE+XowBTJnFxnlzqKurBESK6HEBUiBimnCovJ8UFQK+frpM8EQr93CFT2ZoYRbXW2FcSkk8E
tQQDOisstEeNvgQGPw9icTxukAG/b2C9paTfFWcgQykUAy2k77zhvTiJvVetT2RLbJS0acqixuD1
40Mb9REH9JjbFNwmpzLOcGYK8W+e8Zz8fvz98chrQIC5SxXWXJ4xwwVNxwyEc/yNyAsluTMhbysU
rDb+v9PCAUHmncxkLdHrgEqQzGZu4KCliAR2t33M1+i1GlBhHki9SLNbHlHfureA7MAz2aOZhcHn
qYUaqMEpPJ9PxoVeJXUTuWdyz8tzrBxP11hHGXis//HYDz7m6mnn+Cdi4oV5Nb0d0jM8nkZD/W+e
WE+57WX91NIU9WnxG0ejYQuSr2I+17DEt5JXDhs14QNi0k8BKoKRSdL/EbOWZ0d49yweP6PmbkCC
qSec1cQwonuqcWqK21ek2hEl8nzkEVhBOC8DKtOfjNTnpkwjGVI7W0eAYX/eMLBO7GiG/pawsB8r
NZcYYw0uYdt1sg5i1uFwXaTEb80p2iad6Zugry8zr6wdDkX68/+IGgfssebhkkkAvgBFuiwudwlS
tARVC0+Z8bSdd1yMXQBgPfxZ2u2KSjamWNAv5Cqo+y5QsUBsaMxajOG9POaOp4SMkZigsyLLK3qL
p1cySTCYwa378OTHGAo5MorGoEqYzaLlzTfMG5prv6hzF+MvR+XHEyXfp8W66nV/Uy+GAWovSyTX
IUKgPllb4AjgD8o/dHgVEJc1wapIjijH66QD0syLnEjJJO4MKApWUyLhjE1bSFa2prEr1iHpnt5b
p5n3c3kZJnChPe/xQY43Cwyos+YkueRNSps5/WP6WToKNHSj2y/cMWuOkrKu+rTvQinvIWCZBACh
XGGhrrSYe7uIlxEdz5IMOGLsSiRVRhtPqW4uae8csB8T3IU5ilsAq+VIb9RjG9BizMo0lVNFOMEH
uFqH2katCQ9zRQCLihky1GE41Di37g/vPQ+xVoiafgt9gb9DOG6zLaoRqN9jARzXPnNeataTV1Ql
mFQdqNXm8kJCW3QBD825d+P1pIEAGUOigaH6QtPX9fy8AFDpl+wrKQmxrXcFBOovrg/FY4qxKrc6
EIRIA7377OjZMo6Tp8enxPMLWS++T2TKFEg469RGpqkh7+h/1ckK+daNJ+8fk+PoBOvP6zqwkuWA
MgSoZnGVEXXL86R5h8RObNRR20kVFRpa0Mj2k/bp2wgT7M2V82jS6/LgzWSRhnPVKDWtAKEl9iLN
ovVjUfG+zhiGIpYlWadZY18FAlE5e/x1niW9Y9cOPNuzZBRZKeHztdnOrRvdNffezy8z0+e56ONW
R0UkNTXoNjPGZkcK2pQuMWI4/bO2sEYb6Ku8fSXUZ/jzJL5JMC5gMFGlXM9AwhF96elMJK554THB
nEbZYxg2DeC1oB94uayPsSUXtvTaYWsm9higJQn5Is4Jjb9B30wx1lrXk/YqdyApHc9YTrV4st/m
pveYyHjsMRUECkAFqCt2CEPs9ZPYFDX1+1JsBF3CH0PTSkUwHIQhOTxDHP9h1AAM6DHug9jKaUXn
APf9OzYfm/IcdvMxS+Mv6oAEo2/ytYkujdHQo8JQO3q51hgkmCHbiHwbHtaEVxIY98aAyC0bsgF4
NIMhqJTdNO8pylJtpiQqSe9RcAPqlR1Plh75wft8hwGGyMmWcuxveF1ko6o5IM8of6cGWVOfQH4d
buCiAGL+sUDHkzADAozuT06q3ogBUKtkclosT+baia36eUa2wgfa8W7uDpNJ52deCmY8izkgy+g/
hK2FXa/e9jerJ+lz5KLZtazg1XL4G1XJAR31Z2SXGbeJkOrYPPHyouHUdKtbX14fi5DLCxP00D6/
SruAF98K5pMQPSioPStvHxwy9CT+sIMDVqiqDIw6thtdT1O6teOyjQCvvL03EqJutOt4DFGdfkSJ
CnVACTWj9qylYChuAFxTlSZxks/QDZUZL7S612v+TkpiG6QkRT9d1B7q56MzU/1MJCDUTSP3GiJ7
np8IsJYpLt/JEVYf1kaLMbjsKxwVGfcp/hGsxHZOZVFVlp1I16FY54IQdNllJNvudlyAbI6mSAJj
TIqk6RMjwLIOv2h8lK9S2A5Pm23+J035E3NBrk59FlOhLgWzeCuj1RnYGJ2GFF1gawUvbBx9oAfy
Y+6Y0WqB2k6BEZd+RQmJnuYh7yUbN/sDEswVC7H5SytjHBFmToHxkvh4yQhQl7X5L9neWdyBHR5L
zF1LlCwUtDOVoNX+woIqmh1urZt9JZ7JudcSjxZz25oQKM96BFovFgUmzW2AFVv5anmse1PfkXy2
WBR27ahr5YrBduxf5rypHPp3pR3c9uiqpkpdQikzq/q9smGFH6sjj0G2L6hOL0VrJNQGHw7BfBbZ
MF+ONEPdikb4Vu753lx1PNPiRvpU8x5YF7ZB6Ab8vig36HKcZfExu5F9/RkSp/CCqQm0QE/ZP+Z0
3O/+VlO2PQjbQNHlcrvTy0lrnwDkmixUJ0OWiEPp8bsmsSWMIlKw9KeG0lC3pDOxv2hReO9nQrs+
V79ybE+zOM7deBPGgDnmyc5zNS+mEa55br9Mv6p5cSZz7pzPY39HuidPB8p4NqKynvbwdzAdPXmf
mrd52mCp2GPpjUZfA04Ya3Jr9L6I6e12tl+Pv8zVAOYy65dJnjUVfv/pBGeDuLAbaARCgok3QcFR
bbauUMvX2y2hgkp+xbv+1/9mE9gygpypkSx0kNAycB3NSTk2j3PKbKONriWXaEqlhCawBAXmNyBU
PT4IzhGzPTZKNxHDIgcDwQyjACVnsyUnKgCS8E8PSWzqptNaqqaHZTunrbnVIouc8mwCZg19h5ud
adpvq61bKLybPxo5fisv224DAGvJUCp68+cHfQOPvWitD97A4njoOKBC1W9wD6dFg1mgFAwCSFF0
jnQK3QVuItL4QEo2ue1kVF4PDPX9CRmQA75D1EYJlefZulbElAjkiKwlCmRcd48nQKqcA1riJMRQ
zgR2rL4S7PVKd4UXv/TB7sSLPXgWk13Sm0zU6lpTO3N1ymWAoPvq8tECRtOI3yfFlgskMQ9CuYbo
OkB0v16Wl4aYWDPHs/6cK8v292S3UtJrCTFBO1+qpv6UmA3qSBju6SxIzpefuM2OPL+cnYATElk4
p1OQ1DxkLm2C1nbPxCZJXvvQONjTQIRMkG0oQoyFuDinVrFyLGBa7T6UDxR2aL2K55tzDBPbvqO0
stBfKmhfgsJK9NJgn0NjNQCh7wDEdSV6NbcF57EtvDsDD26XzLzcSZTkYXAGTbkGwsP2TN4r4OkA
H4bzavB4Y4xGXsvSdBIDjtuoSBSQkmfUx1sNFXQzAF1UN6bsyMclappMMigINMYGM2eyTZZvJjYG
zHeRY3FB8sbT5wNyjJWvtVyvsfWOJrTpeNkm8ff6bPoeYcmFYXnzmHg7b8N5Gv9yWN88ModVF4Jo
pBSbuV/7zsyZmP0WC/6+uBaeKvWfSvFNhzmssksbuZlQWfpAUFzPAgv9wxQ26Aqcf4CdcQnS4PYR
QcbrqoA3WJwCELyiLY8OQ2Faj6IcUpcV7wqeFcxWWxzVHw9uvrlkjL2AAZVa1qGSLz5IOsu2xZaW
p2AnWQI5h+bm4vN2zvzF6n+TZFzAi3CpTq2AAwQKSEn0pwXFIwMSE4ez8SfzHzJs2HYC7Fl/pRHA
y3mx7MzeQd4iX3YRXVDFnQ3kKMud58GbaZQTWZFiLACVd45zzPbTX0lCAudXXtscvniXjo3ZwkSo
simF0ccQSegrjoM5ZG9G5qh5755X9UyGZ8BrM6G6/kA12bhtUojBVM+hJalmBVhcdoo4XPEsFxuv
aQGWlmkNNSXY0iORw9RFhfGl1V3VQVrX4rwyPN1gbEhuJGGLIhAMsY+5r+j1serd3/pH4mJMRxPI
YZYodxNlHaQ59q9hPc1viot0w/hBZFaYNV6kM/SYnIGRZJ1d7pZkrjwZY1JU0yJKbuCwWKSr35kF
G1IuFq8LPAcer71zNNbWsAIW0x1YkcM6+xcs6JGKIkafYgmQqcxOsdKaQig+lupoE7OiYrspMAax
VYHFk8ao+OWkdnSc2YLdaH7nJnCfYJON1adqPaF1NXRqP3TU1UcIpEjd5pSkxu7AkDxzqJly0VED
AXlsxMnRtXP65PA3ZkOGBJgjE4Oo6y8nVIf8pfPb+VRnlUebPVH2yqAgHy8T5zHB0WzrkCBj+0Ut
zdQ2Ra0IAC/+1C686Mnj7Tyk32CvwpAGY+xvt2pqCBFoHA6OdQOwT3zhRLKjKYUBCRZkOqmubSzT
g8Gu+l38enlH7T4szQ/uiquxt3JIiAZOAyPf1GKjR3SeHi3swTywntA8ciYL6id6qv3y+HQ46sbu
utVv9U2ObiBW2pintXkWfTR4wK5LRUJqGLVPNoMhhrUIvF6BlsA1jMyKFdGBWHUFL5tJga2svPTY
mCIM6VHvZyg8CS2+bQR6ckTi1zM5bTIASj6W2WixbkiEXrEBkVC8trdGApGrc/DhQdX2MXuLbOmt
NEg0qxRkxFvw9uUFAtZGXriT+/f0G6vuwx9AH57BD2jDKlKVSQ8jkSDnsfx9cQlCM9Elve15Iqd9
hXuGzDNWthMFWX+wC2L20gIotrqnCbUOXHKs36jbrU0l1B1FVZMlnYbZA85kSZz0l5aeHxg7iP8x
gvGKdK88m3EPyf+Q4oAWc9E6NJ+nQQlaLz6WOh6LJ82L17eQlNYVOFfWLrDRILYzVQcAa3houEnW
ccEOfgCjrEmCEadWxA+wDscAAHLw+j14qBrPDxm75EOhMvqqhmkupwXo+ADnKF7D3eP7MHrnBmww
2pgnk1twu+LzZ8Quwqy2bO/KBccdy68MeWCUsD7lOdAORMgKnUDHGYncxpxai9cM445mTcRZy3He
RtMRQ4pUqgNV7MM8vwQ5KNIUwcFxJnbpkN2OOx/D44x5kG/RtJWwO4Fi8GAg1wAVcz7dPj6i0ddr
yAzzCE+17iaekUumXg1m6rBecEqkV45hHHUHh1SYZ7gtxD5EcRlUCnSu9lAHrOr1Xft57oUOz1TQ
2/HH9YWPhoYaXccICUNMzTPM4CgyiFV0+4AtoirowSByJEcV6wEZNrFnBEY8FcQpyNBel8PN0lZT
gs5jFK7+lfi+OWKTe+XtrAR6r1GOnGVm3fz+aj6Z5AQ39+P2/9GzPW5tBwQZAxSepERSQomO/mC8
6PBbtqbWGV2JXzzWRluatQElxgSlZwELYBNIEVcJGYDTU4mx8x7tBf6TgLIu7Gu0E3zQ/VBt3kXm
KAqb68v1otSx1xvY5Fbw1LuL3dz7Uma6yTs++l480hTGRAG620j6BnT8dm7clwT3G9HcKGhne6yT
4w7IQJqMaYoiKSkvBqT5kiB3juYr54ZZN8N0XXeFu/a18XjQz1xVYaxUoVb57ZJAVayrpdybvm6O
bEmz7EWy5jxJjprEAX+MtZJPUqifKlwEq6GD5vIqP0wUWHlu8y/vcjM2ZNqrlyzWYeMFJAKa2WR1
9sv31VeLfOKFu16Ed2xTxrlpJmIRpzfI8HKUXzETNJVJZZNnGwsoz/gXmlD0qbtB8hum5sLN2o4+
099CZfuCi1s8jcQrqL+UNlYIhitnWbtySi4R6TdvwuvmhdeVOv7qDEgy9iUAZmMmiNREH3IYze0b
rOYX8PNfuAfJueNsn/A5xRzhpVQgWpviYhYVmdjTV+/j8cUbdaTQZItldDL2tQrMvYPHquu9pKNd
1O1XHn+eb5yL7+8zlyypBEltVHz/YltAxKXw/7XTWRgefMzHuOc5YIS5YBHG95vAACF0JptWsg3n
4bIXTLUm1+UGZfKVsr9xeq3/YkG+mWPumtZcz7Eog6YCOGEi2Nhvh4rtu07mpwv5+OCOgo/F0Zoq
Q78EEXLTGWFOk7ZrAqoS2FA9+Z2t02cFzfAV8pbVc4EtpO0rf06O8vDHE6Aauo42bCSq7tBSA59R
Qi95ZQRRTyfggWg8IYp3Ek1pdrti5UdHEsfbnE1JMDnHOeWQZe7Z6do3RiTFPVxIKL8Ym6/Pplf7
nsy1mAp9qB9xyDzkcoXtIlIMUpZ6zInsZBbWKThbdLa/fqIa+WS/vtH10QF5ns/naBM80JgDvgVK
RR8fQMEyV28IcjawAJxHcVy/BrKnQhrIPkR2PNFz/LKl7CkwNSvs/ALGAW9VM5cO88zXAgCqBHrG
YG2ZLyWZhDOzML/kp9xXbc7Jjj5QA6YYi9NOG/UincEUXMID9rggyl+JEODZ5PUCj8LJYQnVP7rL
3JegPzW62lFSwA/R3YMMlP0wsYOFRzFRPM8ELGhF1BbT2ZjPpg4bVuWgJ7/2EShzE0ejpnbwa1gL
pZ1C5SwkkLJ17H25dgzz/i6fnqch4Y6Z3H3AR2rNGKdqolWiJIMcLWn21smZbWentZ6ZSFdFseXB
KAamLnkFoASgxrs53aGzeeG5qqNv9DfXbJJRaOWTmETQLRxBax+xd9QJFrKLkWgUA+lmoo9/F98M
SFKvdnBt+jLWu3MHzoOEOJe5EJMJnAPXjrB/wFPeam7pnXOybMoxDE6YkZiAoD914RWIKQoUc8GP
sFMHIAMfvDTPeBw/YJCxWNP4Gkt9Q+mhtznedWvPAwwix/pwDL/GGJ+kiG65ooEIqo0pwBdR0+Qm
hjmmV2MMD3LoUlxXId106TuGowimjYcMiJk8IAOeidMYq1NP8HZOSnDzAkcRWyJuJASyOJ1U5ojt
nv99cO80xuikrdagJzWgZfbWjBcahklgdZBKFVcCQI/L2dcGNZbAVG2uy8h5NDXGwihBXQqTK8SZ
YP2AFW3kLR2Ww8yAmU3I/2bGNca8xFM1xMWmtK7EPyylzBQ+CtSjsZSRKNa/C9a+VZ7NohZZVmlZ
Qh/pY+kmz+ES0HU7YO60ZLLgpWHG3ax/ng2dsR9RdkqLNofJWsJmOb8zhKKZD3TIaOf5/9JDHnDG
eDoYpOySCSBRaMffad0j1oUEedM+PP3XGZNxuxmSnofUDFvJ5qahYIFuQguBPA9Pn0uJsRt1K+lS
fYX+Yy7mnv8DaM0CWXyfa+dHY4uB5BjroSVhIsfTU49KDxpNgCdE4Yvht/AaTHj2VmeMh5QV50ks
Q9f9Q7lsSOYVBCAyEncIdbRFYeCwsA5+MM2zLG0gu8495QTOWGRPbM0wg0VWkaKziitRSbmAt/Th
n6KV0ZiPb/W98+2B8dIZCzLRjDyIO6gJsjCY61NN2Z8AisCKbGBfzYKLGQAm1mnRRSlFdmjqHl7U
EL4EjXf48DZcXWKMTC1KaaJecOu7ueNcTKPDtmGg0k5mKF1gT9xj5sdzvd/6xO5kTXpseZYF6BMy
h0uswJkBG3e5fdUJtjEZsw8ONao0rKj1KRYIqLIuYQk8o72XWlKaXjvDHZStfCljusv1onVmfsTL
D4Q5HGpjd2VIjVHhHtm1vDFADbMgJLMi87WDd8KNUMcShkMyzOPXn/MGLRzp3WmYkARIel73m1f8
GVWLIRVGS7NTFmWtcvd/0A0fAXgLsN4oM3Er16PdykNKjAJ2l1hMmgD8XFG3q3osscIwskm7Av8f
a1+y3DiSbPtFMMM8bAMTB1GUSIqitIGlUiWAmAiAmL/+neC9XYIiUYxr1a960Ys0k9MDPg/HkT98
IWexcECR963mMqQJ0duPmsSvqZYHQ6TRb3VyWpGedI8ouB0SpE+eEPJIMa5OM8ccuBggRauuJ8dC
+aIj15OagdrxMz39d1LIjucbEqoXFf1wgR/tlZHoGRqutA0Q80AXZkeJpo/IOLwK+NGheQVng19i
8WntYR3UxM0ADAaGRLOcEiPntrim5I2lgXnc4FaN5YKCzMaD0x/C+MMkktuopprnbJy6JqCOw8v4
7ws1A1RGP4+cAHR2OsVUTQvZnYa73SxwbJQJ2lkocL1dwdorpPU/8Dicb0l/95/265sMoxqhVTeC
2eawX9hIwpY0MM5eaJ+FF41x6LDaoEqjVJtUBZGHhM8hDr2cgVBH8HD3GZp1vpN3u33IidoZETr1
oQKG4Hc9Co/TL3ogaKOaR30OygJrXvF1dvtwSpJa7QnJQsMFIDMFSUwBA3/kfaN42UrbNEsRLbIz
/Kpzn8fZEdIpQUYrlLYVzK6jPKbbEgC0i+fB55DgfS/67xOeukEd06YpwNNpfEhKYj3HiJbokKXz
ybu/Is070b+FkN1ZSVU9EcUWsn48wWQ5Olr1wKRZYF2ewxWV5jvSfls3nnClmWKoy+eS5o+OaG8j
+1KSaqEejNXX3nijly7/D7cuedwx3lTQZB3gOyA6bo9Awqcl5tgp1slDcgAYBm9OcBY+eCocjFsN
68s5TyUqjSev3ceBgzAPx47QrH39/PriQp7PhyTf344xIOI1RGtYBTkKInFyEGsuDLs7cA3IbExi
KjKwpC3EWyIjkMM16/VKNVFKBuRU96y52sqOZS/1ufn3LEcTSkxI18iJGppgCg+ovcbYNsKmkbDE
cjnHVM11oTSMi0qqgfkzE8f3fuqYHGV5HdQq1Fj1D8WHteveqhLzPOvw477czzX4flBiAoS+0gUh
NzVQWp+23sehft1Z7l+/CTJ9wH+ndkc0bmQ8o2vYmZFEybR02lxhPlggRpfyElrjQUet5iiQi112
tgkEVLd0XvbFpvD/d/Hxk2e85uI99MAkwM0Yiipiwu/nw56HIZMS9SLSGfFgdaAHe8nb4Dz+wv0E
LiDbDQ+MMSo/qDHmPyxy3BfvG/FWor3gmBM0/JflXclHSGJvB/CR9Hat7e1X9Wh62I8rbIBmLNZI
te5/5rnUR5fBuAzoAMnQb2IwMW/nViuavItEdM/WG9ktVXSoEVWLoLj4spb0hA2HIjUmDO8/KDIf
uRaHc9/j6MEhfULH1jAAkolyMIaRhtdnxNVHfqFlJtb9QZHRzqEV4nAMYpG2IjeKExwoXBXKLdxz
rXORxA9K1K5PXjNPsxHIrAmkqEV9djuOjvz5urCbhXX4hB+UKSqcjTFOnpdSZxyGLkuyBZQT4PJA
hH8Sri6ygjQvhUBppPdaCPH4AAwUF8e7DQIPGdu0O4qqDMbqS998M9Gu/0hfLd+Oe7tbL3AmBDjG
dnQsdna23Tstr2w4N4v+4xcyH6GNsq7CMSH8wmaFxgRA/jeQt7HyaxcAb3gam9jmQ6YSjV4pND8A
o9fyBtLnzOePH8F8nzJRkywS8UzAINYINl3Rk/BMEnPDLfrefwj55HswDjyOQ+tSWTm4Rdbd7uW3
7OC+fJUfvPR+rtP1gyPGdXfjiNAuAkfNynEWVg20aHRrg+fNWiMKibAFWHjJxsK4PyJaH0dpN7jw
AIEQjkaysLld47mk58fvYXy7nMAT6y39zI7zob6NH7qTEwkQhTVpsR9Ia0brwOIUcOZyvilVdhpF
uAbyNZUo1fVmeDw/yyWw3CLnSV364UOPMgFuGkXuQAC5j7m66/ozdIZ188EzbbOG5vurs2MpsRFG
vWXiZwxoIqIKghv2gdfjPiXOsH9yzCgN2O9IGAuT1oWX1NLTUoR/hroHsdPuFihMcLfC5m3ahCkm
c5CbSK2E5kbIQ1k8VYgUoize2wL2LLBpYYO5MOdeabo91j0GGZOWAEFHvLQFGLyQwU1WF3tchORj
60UF0TAT85im5OIgSC38/ar37UcA7djNGRhG1MLSpB4te9NOXv9N8+qHtDGmrLheRivSoXOwpyd0
r7AQhatkfL81E1X+oMMYkUthqa0Y4AVQDhJt4eypn+oZA5TjxeNJLsd/qIwZwX5cmksGfWyHHj10
QyyXP9CEqllEPs9ozZthRdFFy5RkzRAZxoxeCsAWROroOUFMUEAQMe9KP9m/UZIJIYatTuk7K7pW
lC3q+5JV471FMJT3ycxNhCJy+uaHMXooptVaEIBMY9eONzwq6wBgdQ/k9xJGNyeLenNL6tMNt44w
KyLflNmVzVg1w7ZtQLnHraVXXFEPP2My9nYK3eTedpp1ahNiTIzc6MBUkCxqCWT3ap9h0gNoIC6y
7LmN7pnUbfqiNwmaBFJp0UY4FwG+FLJZSxi+1ty3yufl9rzXY0ybZgSaphagImwReLxhqxajIJhM
4LinuWrPD25YU2ZVQLSk8q4btiP/FTjAB1YLbLs2S8FZfNIpkPP2+fm+VM4Nxv2gypgpU87LtDvT
N2ztdGs+NJ58qh+d4uVLcD4jn3sTd646/4MgE11lZiZVhQGCWG6XnOumacj+q/mAEeHeMpZmDdZE
FhkTcr3moplplBYu3byXxFuGJAV4155bOpsDlPvBFmNExDHG4HwGUoVTe/R04rm0saBqEd1OXGGX
ndejXT1/jS+Lfe5/GXSqhmOeKYU/XOGEWca+4GpKZFlUfmiKdrH130fecNZc/jtl8vbvE4UzgeaQ
lTVINPbtrCgSUWHEivTXAniA9icPMmU+qkBJxkTSKUqSyahElmjCtcN+xUFfVQXpNpe/kk328jta
rOrE2TdbpINr2uvjvOS8UkzoMkrRG00sFTXoRg/rU3VArUZZIce395iv4yjgTDVDlyekGHUQw746
XwWQSkh6kB7RCd9/clR81iJPSDBakARhVZgmSBTOZtu+Gi7Wu/aL1OeV0uaztwkhRgfMUky1Rh2Q
tFcL1OwyknyhYYJdMzpeJ7uVSaRd5TZOcnDdArvMnvDcIQMmL7xx3zlVUCRdNBTIDG6tMAWwsxGJ
gaaPtE5TJLZSEocbndBHY7VNkWUkKhL+T2Whwa9JEl7F2qTa5u2C1g0w71r59tdzh/kMrK1yviGP
HPO0inaJh+ECcglx3t9HsvWBppuSx5cFd5hmNjubssYYEmEQ4MSvlDWkh5vT9uABvtcPFiqQMlBX
5sZfs1/r+ynZvCxFTdTU0v95St3uMwRDSEIPod+7qzMwpiJemeGW9tz5eGwKlirBGCehAf0+E+Uj
GVeC5J5xAHplrleuj5W0v8hDQB5XhKLV6Prq2UGV61PfAV7rVwiUC4fzdeeMwOTF2TRNNiuhlOiL
i5lbXde+v4uAR/r7zR4wJfhl17L3rxZP9SlNJqwRBiXW0iveYH06RaifktfHlbwIuAfF54K0KR3G
lhqKHoYYB4MuHkJCTy25VmwvfZ9gXllAWG/Hf8GqllwEljnfr8iYnpAkWrnUGf5aNM5wmSBA+iAA
u5WcACeGnblLT/rSRh+B9wnnosQpOWqEJ64xa+EvrleQQ1jTPvSxHS/s5wDLUMv7sjKvLN9sMc8Z
GJdLe6WiYuz2mKbD3uH9vz/r+6aMMA5JDtIzoJQEMOL0sh3tJV8/rdQPnLdehFvuitBs1Dslxzin
sJb12KTKj9uXqeMU6mLwQtsdvLdyuarfF9wl5DkMPQj+9wsypjSLOxPz/GAQXdXcwYERXDmhYID+
E0Unt2krtyOm2xDd5b3tvC58k2Ys6yAnoWymkXQ4Dj4cJM7DJR3ReaLPERF2prq6mFflUuBJ633n
AOIA3XBOTjSby07e0KCMTqS9vHbFMOKQBEIKCkIICGWbruTtzAdAEOD61689LrJ+cr/dXIN6+u3Y
UWqlPQ89LmbjAZ3GFfDlUGLyeYH0XKfzBxXGdOSjrFVtDgk5Ou9pTHCONXwSyYtI0OgPHXp/hxdw
0r/4p0P6WzDYnlZv9oVSWXjPpiISCZZjRgcLUO5Gg/CL8/FmCysKkPnRBFAxBsICvsRjpZe9lkmH
ZrAd8UWizZXHy5NtejxgtrnRSH1KijEmbV3LrW6lEnUyjhguz1i9c5vtapBc7lzUrAWesMVYElNO
ayD055CNk5O41UKxHSBSccL12ThsQoQxHnrXd/K1ARHHLIn4W1/ss1eOAaae4g9ZmJBgjESrFmOa
VPg8HWRhEbqHKyltc2m8S/aq1rkAIrdI9Q49VpfzHHD4Cgp7h/XVxaZy0UKd6cJrE5Jj4GMSnuQf
ux1ajk7saUAH0g/nEzaNliu3XOoX0iwR8HInN2Yt5fcjsIquZ3nRaEMsHQqTJN1iHG1UXQbypWcc
f8oTUYNRdqvUIKMCRDSXncjC8uEiel6sXlZlQbhwZvTT3XtqJkjQ0sbIzgOempYINptlDPyolvgP
D2+rFRf4bm7Sa6p87PrEWRgzVDVBbdOfCc7YxbZ6Cl55qFyzSbqiGQrSdEAT6DKrEk1YK018gbza
4aPilH6wVHb5ot+p9J5mhfwOXRVU2ZXPhOgv95Vl3hFNiDPKco5bPVDzUkL4AMTYzVa3twgzdzXK
PJXb27SHu3DU3b+y199kWYyEIpXKGodupINWLPLFo92HtrpG853eDfhXbcLJA9/6WhNn2wdSrQS4
e45OwnHTeheCyzpW66AUvuZiV81KqK6i3gLIMYx2MO+pKcAOCIaKGmxPdnUbud8ON7Wvy9X+C9iT
97/evCf6psY+41kOiiYbrhLqLLR1E676D7rImBQOus0cWrOWe0KLCVmszCpGTQFnm00cOnrnqjJG
LUvvpX7fJ7j44PNcxezUBLam//OWLI5sXAW5NlbgTiGtl8v2wwqIoW7vyhb6GM7nuL/PIefT3cZJ
JmISV0VwGZVOOnidny9Uby9yDudyPxdjvs5ZMgppBwqV4AxPNSA7ExzHWK55u2XzNnnyckySk0ex
qjQ5Xs5BxersopWIZTnMVPPxpqlx+sMiTygxAUp9xYa7du0l1FVODk0RDxI5lC8Xe2k++L9sO9ku
9qm7R9jHm8aYt5sT0my80mhdInc1mFy/b969w1ASHEkjdrqIiHg7V77gmS2eDjCmekyyIlBrcIt3
1SRbLMn5JV/THfH9UJN9vGo+Lh/3pXK2Bj/VAsaiRJIRKYUFmqKP1BhDTJ173liVLfj2tVilNr+e
NBsIfj8sW09qlC43Ig1iegT2SmRjqnr0y+X1w+TlczeVuiM9bB0prv7zntoF2AUo9nvUOh/bN8yu
bHLP2mm7v3YHHIxrXvqFEGGM5LLUOzRyeIklFdN7P4Q+yUT35UutVr1EZQm7/9U29XIgsp1uH5Wi
RqLjz/mqHL1h4SeMsKouaQwNrTHf7b3XS4tcUcFed4g0vJX+gYYVh+JsijT5qozxSavmbCl9QzVV
2uJ27XAbVFIPOEXOS28V3nMy9ke+RpZojqBVupVHcfZP+cNgm4C7vRCsWkk+MLjeetd99VUgwmAD
A7cu0QWxHGfNe2ieMDMGSpNVXY9CqE/+QGXs42rr2woKy03VKE/3RIgxRxIGpbPAAs/ABld9oN4B
NCt+LeAjc9f+b+WVMUR1IEm45Q1icWpv1t5HqdlF4ZuPDmYXY/v8b0CL9YkRUhkjdKHQe7oIcV0j
OkRCdSaWDQ+5CFDmuS+nt3D3zjuyx++K66BqlzP1KEfnsoq21xi7QcvlNscRbkEjtW8jSFyndrQB
YGK6+eTOTt6OFtz7BUykE2ZBrOvNADftbdY4pLHZXu2PM0lWS4qz7aaLVUFk7+1lz91N4oQgGmOG
wqw38zaEGdo4mNq8vvIc2BwYx/Q73v59YueCVsJVRqnFd2y9DSaaFK/wLi+d5Vou5muQte27j9y2
W3+FQUH/d2s/7Z4yv8Hc4ksEpBfgOPijL24fWxfHjFN7cew7v3+6LwGzJU1cWNRpNoRxb5FR2fO1
NoRyEKmlEhZYc02XvXNNHO3sCSnpltZxVeGS8vqZV9iZbc9OCTMq3LeRVUvhjbD4rJH8TLAWcNqI
A1b0V82bWG6wgM0zlrNR4ZQqo8tlmFpSCUiaA0pyp+0m2yWhLWWYuVI5qjUbFk4pMVqcnWsdeDqU
koVpaNXOa7vFW64UV9oYb/e/4uy04IQYOzQDWORGvSQgtsaiSlh6yXu01Q9Z5DRL+2LA55TuAueO
MufRfVTsVe4uoNi6QXh+j/YqWW2e/g5Gm8UIifelokxXkSPs0oHYxYpi3dzndzaTntJhdFcK87LP
rBH8Ytlouy3tHQ4J+YbtkhV8G93ijW1eF3XOXkxpMrWXpr60UTmCt76xP7wYVXiM9a6y2r7PG09E
bzMpE7NRqsn/iui63iv+GxDjnk2b56lpAHLvQzFBQxaPoY6PhQe0tptNgo1dzHVGFh1+/OS37+jn
uEeNMTJxeyn1KAC1ANfnY3u1av1fxeqZI31zYd70AzEWxTq3dV6HknSQk6WwQ2t2jOxA4O0Fz62R
6FMyjAnRGktuc5PK3hFTOltM6Sx35OkVJ8SxTLtf8/GEed+KsSRjL8XXOKXfal07jgZ4gBdM4W5L
L9IwpcmtqszFrhP+2HmEvktT7AmDHLB2LC9fY5AeJzwwJ8CR87kYTtexG6NrqixpbOwhjVokKQCg
O1zGhUHLuLE9fnSR87JCNztG7MGt4MxFylOKjHWqpYsQXSQFUeO6CkgooHePZBKVsOdn4eE+d7Oy
OGGONVBFNDZNR4UEr6jmtoZHPN4nMWuPJiQYe1TprQCweFk6CA0pN9orcFka++xhcPk+nXlPNiFE
5XNikPJRTONzC14620mfLnZVEbptueZid/EkgjFKdRgZbXDG91m3AUGUvXrE4dZk+7ynGDPcFsys
nE/YYoySoAh13AsqfJXxu3iTgOefSU4iOiiecNH1eJLHmKYoamvVuInD2nvfjqSEOKB1iyV4bvbA
Y4sxT6V4sbAGj0csHGDZjM7FN16EFcwErzNHteUPoz55P8YsicD3vZi1RiuGm/Yg7Vay80I9733p
m608TZRWZ8ajLsW5Ms85yKCgrPqnzfv7dolhfZxxfHDRCnyx15F/n+TsVMGUJGMn2kTIWzGBZAAn
cFMhlZXdqPLix3UREyRD/+VD6oyt6MyqUSwR5I4ngahLtPUxKnGfJY45YudLIqPsaykGiSgm3V8i
xhXsVuZJxLxnRKvWoJu3hmYxFikcsk5OANiKjCrw4RuX3vKvp7PtwzECosfGjUd+/Ww24pzQZIwT
juKpdRTq0GIsCb23D8OjAIR2Xux3C7r+FPZv1hjT1Ne9HJVXSoZeVO/ckRReo2CCDmMzvKkWagzu
0WIMU1Z1rZkhezgAS13aBWTFTfrmxeGbG8YcneVKk6LSoKYPuclpU7qbPgImq7JRT9m28L8W/Chm
3rh/02TsEs7GVIAfB1coN54qmdQRMdz0V1iQPerVHN84b2+/iTG2aZRrPapTMEiJbc7L+9o0WybW
/xY6nT3I3TddHCcKeDG8D0wV73bLfEGr4RiBu+Bkls0hNxs+T8gx9qgw1S4YNZATEE2cOrfYp+vq
CMQPh0NozqQbaI5SCF0Vc4yMXIhdlKcDxiCw7OkEb0+ZA6gWbLdxqMx5qCkVRhJ6DNQnWQMqaCVY
KOqrxFVcnBjjcDM7GjqlwwhBnJadMpSgczsDAkiKwxKjodgK/fULR6J5c5Gzc5oTcqyjSuQRKOoZ
yAGhxfFCxBMHb2uQBsMjm+EZwwoG2dKpfrK7vg1PhUae3OGhwh1KLI4u8s1z+QpUnPtPPVtkmf4m
RnIyXNktoyv9oL2zOWAPm+DCJqZ1YJEBWflpPXD0Tp2zXVOCjC/TeiNR0GOXEX3IfjIQ9R3RQfaF
DkPnbrbkvNld7NQ7LHc7oKH3dnxEjU+zAbCdWZjpdCXXzcmjjd4ZD8ttziJMfxjjmwqtF+Tqgh92
rDAGYvFR6ebs25QA44iGvLk0fUGf2ttc7VQkiv8/+HfSG88bzZY/prQYb9RafX4VqZ5iWhTLbaiA
5M7yAFhU8e13/KrjHHqBpexjGfBmv3ivSP99kgqodddrLZVxBfe0rcfUvS+vs9XIKWOMAZKzNLoO
t6+0Pr1HuKe7M9wHSGuMK9r8ssT8J7Ms2cI1MSyZM9y0YlMPOXY2Dmvgw72/5w4QSVzLzxxsnXKM
3pzHNYxvUgxjgI2Nei0HKdE/bj7UQ+JxrN3sAM2UAmNVR63GynAKCsW+dTH6TsEAOF9n3nB/M8EY
VIuCqxshSDhUm3GZcomxGf5I6GzIP2GFnQntx0JVYqulUuZ5w+YQbf8iv+ncEZYqv4bFIvZ5n+cf
DOXfrLFzZSPwW3pxbOArThsPeHmwUP4TAle6WcarQ8x2Xab8MUYykM1W7yXwB1CDw+U5JOEqjTBr
TtCh83HDzt4XJfkCaLXwRId7PzmyOFthnNJnbCFdQ4lHGfQHH3MEMFWY3URszvOIVBzYOHZKhrGI
hlYbwVhDXLCYcSXhpqZdDI5M/oMp/P5wjClMTSAFxCV4QXEC54FJ0gAQMCaZ5xR+ba++sOf1/HUG
sjtHF+ZisilzjO0oEEFXzQV0IS6wvOZbuxA/rh88Mrw3ZOzG0P/HIK4d8/lkkU3zq16oNWbFYnw1
oMb6dKaFw9tcTjXljTElmdRHqXwGbwCs3+CC2oVEv3iM8d6PsSW6HiRFQV3YhaRPKvoSt80qnnTM
hyN/SwcLtatVVdKYCkQQcq55y49khSH68QFBmGVDvaPd48pu1upaXmNlgPOKHA5Z6F091wRYfJiU
tSetw5Vll97ZWwMmj0Nn3id/88hYEzRw5UYa8ZJr9Bf7mnQCHW1wUGEC/OFHVqNHzT9yN7uYMJER
FoR3tHpRtBpwRxGvMBF0A5nDQSlsJ/x+8h/e3Mi97SZcuekDRyXYPUux0AY0jOm79qPjLTHwB8SE
vfBEx92BNsztkfO+I2Nhkm4cjIuC98XABI5yKgscnL7aGHp/ozj7oYd5Kxzbvf9Ref6IhelNZaNA
zQFMYnkVEH7wtYe/fMCdPLjYGec96Sw1UxJNTVEl5Jm6yoR1VpwJQUJZ3IweCjeYASCl86r5K3CI
YVjC4W7uSaf0/njS2lRTmpYAxWyFkt6VHDCw7QwK0exH0VvZ2KSzMJ7Cq6zMRWFYzzVkTaERn8ak
Q3JaRO2A47UQWq95NzA2XvDUfk46pyQYbdTi8iwpVwnS6Tjbj87bc4zzbHA0JcA679EKZS0FAVSi
aOiPYQlktVgHcrGCgVs0HHpzFnRKjhEN4dKWtXDGk5kVaUNMgP/FITA7eTqlwAhDo0U9tiFAAb1c
9NM+SEYjIADA3Rc6Lh3GYwNKqg2aFnSQb5+AehjZB994RuiDBXsOKfqT2chnyhLjtaPzkKL4dGPJ
gWFMPckH4hlUiVfnmk2YppQYV91UZYRjnSM1Tpjhk66A11ZravkjsgIqq8NHKp8LDqYUGcdtGu2l
QqkDn6sk6gEBHd+jcdSUraRc6iJKtA4kGjo2h9gR0TjqyK+YXHj+Ot7/Vhz5Zm8C5UWpxMa5xwMO
bnT2TIl7ZZdjEdja+6UarLyj3ADXIQa2z2ph8yDxZ0tdk4/CGvA0z6oSAk4LAqeTbqv2gcAmPLjn
wyNuznLFbrbSP6XH6KzaJInZUqvgnKST+HUh1XKLQc7MVzt7xPbNYnWRyEsZkef9J1fm573H31ac
Tdu166iO3UCJOx0O4FDYO54Cz8VUU/5YBe7LIZVFqBU2C667K0615yR7elzgUCaGgDkiyLNMOqPE
7RAMchpRCTlteuDbeQfT2fmk918+OXHFbJVgyhijvdcix01OBeIOiGxlcf2tvX3e16fZwHBCgU3e
xxa487icC2Y2cIDK4kywtLrf0cUMdPUx2ObvO5ySXPManxyby2bwudaPoxTjEc/+M3dWkGdn2RUv
SWmTUmzw14+O9nsdLVHORbOuPaianabADEO9hdt0+oew7G9BZ7e9ojQwNSG8GXcUqHAXAmiaH6H7
BnSPX659XfJcJMcWsoudCvCbeyOmoUX1dH7a80B5eVaK3fFKJKNKMcdC5fwCR5+42eJKNuQcEiUk
agvQ7SaBN+ZpM/cdGc9fJEmvADyAiiRu+I6LyKFniX/hlOriGYMt/6U6s1dzxLbP9LGABiDQ2HiS
cyhxTVXDHeQlTNUnz1RxnCV7KCfQOq2M5Zu+ad7mPfoMn5On5HBZwlb9f1AExoAUuhxmZU/JOYjW
Tpuj6J8sL5bs8EKCHfpFZ5zuu29SeMrHZvFGFYzA2bxZY5RAvO3OVw++u1rd9te4mGAc98Lm7aV5
VobcAIcdZk5Om02ALuzFXVix+8w7IsAJDUwmWSizuh5V5fbtgqfLA/J0XttjtnE9Mcdsnt6aF3Tk
aT4CyG1krYClfkPrZ49qOs+3zJY1p6SYVCHJymJQc6gZRp4AYYUkGXXUEJckn8wHQh7ecGwCJ09w
8IReV+GBzvCMi8mEJBi2jUJZAqMAKvBSp1r4vu1igAipBB084GQTN/jZOyE+m6C3WtxqyQByjY2K
MWrUuH/bE2wgPvnk9SH/hbhrP7zu0+eCwptzF7JmwQWmj81EKGlm6L1hgH5CcgyoqE5wJl+Ixjl8
8gIG9ooO0FDOgqBQ24nWc+ZGGEXn1Ym5MsrYlEEXDJyqoTKKWH9cKP4LBiscrhPnhSbsURwJNcez
VIJO5Z0wW4EE8JCiURs4u2VNVIeg92i79iIRbF5VgCcuFlN5aIEaOSYKSJ/omIr3scQlKXiFfkHP
c/r9c+D5OulxeOLBfsReALmuhYfPtCPc0stcD2ciNxZjcoBellRpe5MbFJbaJbZ0lgda7QGuwtuj
hlUdKq4cA87JGdnBIEGRCku+gGi0rB3nvKq+VkD+vk+EE7JbjPXpTV2NFaoQzvvr4v6fnm2YTB+N
sS1SbZyTgNZcvE2/3IYY0cI0U+ByyPBMmMXEKa0gB1dLA5njRkNtZ9sjifv99ADwIQzgOpz34hWS
LMaC1MFYVQb9KGskcd77ptttlzssdQr+Y233PhCBOGLA1T8mzxnMRE/KW+kKy6vVcnTQ4sVIBikW
LkZxW1exX7B/T9GrON+PatcdY20xBmZUxSERKyobrdO+jhBy3BDncXefiMEOBQX6f7hbpw/wgN4B
2g3QhN3T79fBs23hjetwZyMVrGzDzpuo27KDg+a1bwCPIsCo1OgkXsl2B3QgH4lWQeiNXyCBHXnT
4fMyOqHJlB+bocuDIA7kQ74UR/9xeHgDbIF7ca5bGo7t98Cd4Q06z+fHE5rqz/L0Oe16xWpA04mW
m6K1R6J+SqsLcGHpxTaKqciRl1l7NSHI6HvQNXj00aIhYKgSGR3gALfM7PtUZhPWCRFG2+NQAbaT
DCKqLT4Fu3+VhUz+PKPexkXPY1PHn6eoR04yuu2h/xjiB4ql+GJXL/QwwX2GZqGIzAlJRr+VLhPO
tQKSWD1NSTOeftt2vjGWgCixq8J75koj5eEPvZ4QZPQ6sZoqks+hgnPXn4uv478aSJ8wxNYyjHGo
VPEMwVsjXLjiLOPF9t9kB7XchcMTh/nw+ZsZtoBRJaGIK3rQ5oR0Nq6FYKpni8KnjhnaJ8Qlv36B
7Ioei+JNwvN0mi1uREJ0VQQJlNcnjInRsZvlE3kwyVuIHUQeYNV8Nj7hk7EgWFW79pqIjwa8UsBD
4qAsLpk96Qe/xrYYrkGGH9ynnTXNE5KMAakqBUB0og4G19h537b71Ln6kSPHRELGCviOhHbyHMyV
8JwCR8nZkkdlXpQUDTcZIDrHzSZ62iQLDyEnBmcc/8HwH2zcn8chyAWvLMDRDIMxLmGS6Jckgyp+
HGgBrt7cV3XuR2Ssi3quqzSnrmeDyULPA2qA/0RoDwq34HiRynz4Nfl8jF0xzOwc5h0kZv1+fbbs
yxPOPfJW9v9BCRAlAmXMUsXbUsBktG08x1KsSIkCjt6RP44QyuUTfOkqxuGYZxy444Xi82mP+k2R
+UbSFeAWA6W4Tpfv7RJbQgi82g1tE/HKAPPB3oQW872qc4O1/Bq0sEXhvKMm5e1gWX4D2DJ1sVv9
/Pl5X0BmgbqwBvD3czLfLFClPCz1GKbZ+Wh2WHnJGicENljZ447FkshL8kB69xfumC/26J9/RSR9
pqnHYnxKCHwUJ4+l5P70FN8/h/EUVleoUnIF/06yGDqSLbO9w6vm/IOc/k3kpjQTEarLPMDELXi+
JIviVas8ssD25hFDCfcfl8PMTZQndHCT2KjHC5jRPnA9jR4Z0Dh2a3bna/L5bvI0IVGoVZiFWaSg
3r3VY7rounI6smhRNrrPy3wh41tQbq2mCaUszaOxyPFoaP7jfxhvR44ldY7Di07mo+Xvr6P+jCJb
nN2OowKE1sI+2gcNUJAX4f75LBIe1v8/uPJvUkz8WPSpnJxjKvyb29z3YIMtlMRE9z17SdfhAVWh
DusC6SNmSGKebaaM3JF1mbErXWNmgXg9U9U7ee/eEpguNJMkmHxfUWQ6ChnKk5d5P/fNMWNfWiO8
jgal2dhHfXXFQNcK4YrwtP7kbpL8g+/5psWYlsvQlHFSQDbXdG7XEzAkuvSBTOcigQRaPoc1nrIx
lqMru3KILVBzooBIz/Vx8cULwHiGg4UW0ySzkUMszx/WdCAGw7U41lasU6CZqDzbwaXFVKK0izj2
vUQ1e+PpdhXjpmroCQdeDsXzpyyg2FAHeqHfvhKub+v+5v2DHLAm/fbWOYCq4n0lLltMVGkNeRbp
CRV6CSGeidwQQ0R0OuG+uZrFK5kYxluhb2KuGitKc/HmSE6bYvn+IRDk+AjosMzkY7ECrTmAdxT2
gHFaXs15NqbTTJwRFDUR8IUMi5oCe6yoFwUJwtUdMdvBcStUkv+wG5O/zxhIXemV7DqkCMwtZCCA
5KiJ+Dnw1nLmK8oTMoxxVGGDA42ycUQwbGxQKEdyff8rzW5wmhMajAlszXNwTSywguMWHu2dYoKu
XZtnoPnHm8gvHO5K3awBnFBkDGCfhAGOhef048h+7aBPZSUo6N52OXmejH6Iex+KMYDnpjbixMoU
1LErh36p/qFKcU5yAZQW3kvSl7pHizF/5hhmnariJRvQcbzI0dE6RZrG85kc4btJzUSv6NWJUcWJ
2ENcONfDHrOjvPufPMG7RSITElqRG12RgcQRrfTypSXpYJemx7XmnM9zM1UTOnJSdmYcgs7gr0+6
/56thJ7kGB4peY82Hzx9S90tjJuQsswquwQavg5wInHg0kVU0RE67cut+82WxCaUKNMTSmkglFlj
glLpnpztDT/7toTtIsK110deF3befUzoMVZivAaj1BZ4ROV2UXeDXZOdYT/VuCTxhjUCXEHjFf1m
48MJRcZmJOXY1zgZoxzOR13AbhoGp56tQ/aakH/nGyekGGNxSXFl4KrgMRMa8Rq444URTuzSoAuD
zTx685ljD2eDmAlBxmKUl+A8CDoIir7+vt5sPTS8xsfrb1xE/T/MCPz5kibwPGTVwkkTWVbZPKgN
rEDDWjbCmSxZjJ5B1OeodFp5VWeO+cph7U/D8ZMYE890Vau2UlJCqwHb3Tso7OBeg/WMngn+43jI
mUr0T2KU84kWWEJbZrh8BWIUXW98qCISOUtMNl0b2hLikfvT+P4kx3j88qpW7diB3LV6qJ3Bllcl
vSDsGJuHs43p6Z5ecnE4D/pnmPGTKKN5UX7O0h4gWZjtQ8rSWTiLdh08YEbhdt4ocOPRPw3LT3KM
2kmxYEldU0FYAP6lk/yXiIm+xX2eeDLC6FteteewyxsYr87xgLKpPom4a2fb96nMFHR+ssJo2VAB
7l81wAo2gEU7yd1LiI2IYas2diMhEuCJB/38P33zT3qMbzbMuNaFK+g5ynZTHRKBjBsUqrjmgyOG
bHoyjADvqeTbJ8r+ql54AvencfrBBgsZXcD3j3qJr4N9YazfidAshDS/AQenulm0Mzj0OPLNJiYC
NmnGgr7a5nj+FXndU86ztpzvckNinViJNkyuUtGAIax9r+OD2jm64KXHAhk/DwltJtL9+XiMXxa0
s5GNJmgdN46AYbpg2WL97Xb8i/NuM/HTT1KMYTAioCqYAR5OsAiujDVPEejwyjQzhcOfVBh7EGUX
tb6YoHLcnJrj++BaZCxWjVPpNKP7f6R92XLjSq7tFymC8/DKUdRoW5It+4Vhl8ucSXEevv6u9Llx
S0rxKDv69u7avTt2hMDMRAJIYGHhYJuK8Y6xHbvF+3q7Xuy3a8ss94RbZGn9FyHB7bdQdkOJih7Y
cKL4kWK07t/EE1MDTHqsMsFMuu1WEGU5Ei7V2mmExyQTra0+9lRTV81cMSwmFIVhC3/HL18pZ8vH
Qd0EHZKHxtq6dIa2Gf8krC4VlqOUiNW/kjLVvCT2PVFLNH9amqtjpOH+aLhurAAD/MowvPePr5vt
o6mN88rHhHIO53QeAls2qg04FwMAr2z5uQu37IIEuVQPDC89AqsW0AIRFthDQJzDcrVBmVM1Lf5J
RwMa49bNZO5v10bFAFwp1FxKdhJOxf8ACAsUxmBAenExoMTbALTD9JYsPyZRNkVt/SYoeyzPgjne
b41s23smMyZl2GGJMidBXWp+M0EK5rivstFANqrJDGNxkl1YSlQAWGaZEWlIlGWpx1FPOxFaMu1f
tecSNaSWmaOZeZHdHhdlMqqwaPy+r0mkfbYmpKIGcCFtk9B+rPKszaMMxpQLQdPrxEqC5nCdM36d
ZeppCuLsElZc12EV2WuhGNoqupi15mFUc+Ho7/ry8VpY0mgmwBxzsXW5+t2zzuJedUf4bgVDWNbs
CV6Mm0t3AGJ6l6qLIkSRodCogznctnbKd3gyVrZupjP9RhNofuF2rCIZdP3iUUEx/6xUYFrSjT3K
T7XhBSvuUOX24Ja4vmBbYkSGLKNBUw+XuVKL4wX+RET9YYvhGABaRXiqZFsVBBctoPaCcTJbUFfl
W4YxZvgXmTIeQp60SUZcWdrY0mQeF2aqWfLEfKawTpIyH7yPkLStIIeQGEyhhXdR6iCZiBCLsSKe
GIYH5l6mDAdfT2MmYugVoDSvWx1doy/ybvpAFixATYyZCWMFAzQLk9ANeGaSBxjQCtvLl2YciBRm
+Zm1KsqEaKqUZZwMMb35elb3jiXYfWujSjTZ9rKRWY8j8nOPNpF6rFRCMSYKecu+yjzi+/V0MTgX
pA0DpmtVSxN8BsulypwPyrLHdC9hkEpZNwpkM8POuPgmKEQS6wetEdZjIzZvkMF5JwrgzeJo9F9S
DHHVJyOC45aQ/yyepdpk3Or/ZS3/ZFCpjk7n2zFsemK81sObjdyDwW59m7+//4RQKY5Sy6ph8iHk
TOCZtellJtBAO0CBVjmm8LJsP7mm92rxTxwV3qhJL3L1iChgvcWIwa1ZW2TcL2vrWFIoo6QouahM
oAM7vl44w8essMeHP1N9Irb+3yooY9Q1gpbwFX4/wdQj0eJ3aHUDqIch5rdy+2izKENUFt3gD8Ov
AtSfujOhvQj/Afqz+dbNfFdGRr8xR4xkIePxfuITY5XzAdS/VVKxzahmvlS1EO/sMWXXxXBkZtqX
dVCUUYpyEEVLMlnhGQ4aCOH9EaxtTwHY9d6xp4cV5lb8sO7V7Hsds8A4WcD1VWgbsUikvmnUCU+i
0Ig3yS595/5K+9bL7QRNTYd4yQIWijPLBORBE3gQ7ksCYJ64FVfPI00GXF0oKwGhKHqMUg8p4I+g
MvcpClbBbu/x65eFicFImzcFc8kuRhpgCEK7qTc7+9S5B9YGzLgCmZM4judUGXMWZWrX00zm1KAJ
EC405nmy4tDQQXJ5wTA7zL3GtLd+OcSWsvNZPmFm42Ueu65LgowhJTT2oxm6NCgLHae9Lz+6N3+z
WK1+xNiQnxjWec6n3kiiDADayYPpEkJS5WDEd3zU7QRkv+A2bA3NrJzHF2Uu9ANMX9Z57Ch6jlTK
1xVpKcEZQIsTdDpty9zuBGMK8AgWAVV46UwJcPd62i22g2J07gl1Bmbfzow/AmyAA4kjxjpIokx9
whgMQyX5C4RHK2H3NSybyIiWCMZUzs080ERj2uS071nWnHggykBh0ZrAieCG4fjfTr4rveb6JFuo
Pq8fkY20u7XglV5oCG/PrAs0M71d03kMfcPmchwML2WKskWs5EMpQpA1YjBo+cmRamv1mhp7Bb01
k7Ewss8O/yRu+dB8iyNkzcUVRzgYNNXgn1iGawb7fPtB1BWKeT1v0oWgH2s72G1TJ1rV5kewXBjq
Lk2NbhfbBbrhWTgt8qt3+321DdQp+33oywGHbUgjQ39JNtDoA+tMZ4zD1VYrHBV1aK1e13wg68d1
7LX2qJtd7+g7yaiP4G3MLTKxfhUXLNPweGUKDXbIg0SWyotCDlhY9Z+i1ddG7GSmrGDUuWjayrmw
mIkkllDKSoR9uoinDEu1Km+BiYw7win02Dbch1c6B5SGJimShJtCkxcM6I9sijLxj2fOPh5DEwnF
Mwvv/Ev3cKsWt0Ko26EAIqVfKgh5Pe//Os5aM0n3HlqR+c7IloW7ddCZDNju3kMPWLAM90+Y6Yne
vs/dbieusicEyc8YJWysVpGDaQ0YJM96U/1m2R99IjmKK0sRRBhA4cv4RAuI1K8v0tbboWv03KOr
+OjuVgAZTKsVb042OrRXASieHp/DTMiGPZI1TddgqGWwVd9+wBQFslBVvo8k/eR0nSEvp2X/fhmN
dFnsF++smu/MI/JGHk00EpRiU/Sd7sMD5V5UG6BZ4uxyVZq6Ge6C94sxvFamwLi8MxGjzulg1FRF
GWPrsdbbVUblRRvyIpdIkxcZySWZ4KMBDSzIQd43OO0TCsCss50B6MEJwKsD/AuoEiLjW6FBnfpx
HfXSEWENbwEfhWpzafn73WdvFHZrq/CKh8/H5znTYXkrlIqNlTz0efCTSjAYUGrMA8Mcxr++5Tnb
8xpkUt/fxdLqu2WJyUurFcYuPSuZoV+M59fH3zF3zjeLp+6etuC7RVPiOyRCYFqsUit6Dp79J88Y
z7mtvElfi+NjkfdW63bl1FUSwOs1xmUrHTFD6eOC0fReFTisEJEoCnVfb5ZFXZcgFuq0kCHE0vcf
yt+XKQU/CVLPz4/Xch+23KyFhg6Eda4OldBJR80N9y9P4mrx/VgASzlp8PQYXVSf0yFh2nMfDZ5P
ogWALOCxkrUZVv05BQ1FzzA2M4BgLAtj2lVB0wVOpZk1kjErFlM6YvfQ+QhILhmUvT0aC9L7sn7B
4CLXlM0DtwZ9Qo4BiKLHWPTstl7Jp27kQgJ9fSYP5HJkhK+PtOeXJgihs62XmE9vpGVwdzqEq9BG
rolxpjP8Dberp65mFrR5FCdYfXeOPpUVbuawHIwX2Fz76W1TeDv0HYes4t2c6bvZc+oi4kGDf032
nPRTWc5eXh49ZQEoNDiFCVf76mf8IjsO5kdm7nf2tlztN3UlxbFW8hZsCKSIGSCB/poePGN6tu3s
6VPaEBocU/9vqoi3+0zdUUlUO3VSccq17eTWEcYPhLKG/a6y9HmmvAdJKsdLCGSQ66I7xhQ9ivNA
43GiuD5f/NpzMY4DfbVg8VxG1miwavYzhFO3AslL8ipcKKJAbfgJAkE7ArpADzr0ApIkxQKfO3LZ
uZubeMoxc6SzpvVqnVRAWKDIB6wqxKIqu704vOSlO2HzrR7Xz+kHwfCz0ohzcdHNzlI3VZ2yQsUA
WglVMbDIJ8vS7ZbDW2HqL39RcwcFpGF/nk7VNsEu696zvFc9zU5taccw+PPX52rp1KUVmhAzIjJ8
SII68dbpvAEjk2Ano81mI2Io46qwUI/n/oPqxbwLvRJN3dwyVjJeTiC6tF+BAgFMuHCrEfEoB74e
lp2YSQ3cqhZ1awQMAiouFw4Lncwuh2niDu+rGnidZ5LeZ4T/rLXRXDZyCEYn35+gyFsE5JrRIVUM
zDhBjKMnnWF5Z1CUN2ujuWy0CkM3xAp2SNuWK/AIGIYLvDraJQhram5HlsrwNDO1vFuJVMBZhEkS
JQ0kysiEfjhu4i0f+zKW7aEZbeqpybS0h4SL5cjLwOB3ZKAtHggIRliZnHnX9U8VNcoARKJciXKO
4+osbVUbgmkdf132E8YNLtx0mTkLa2GxeErn44UrsZQVCPUsFvgEYgkDM2H+QojieJplGH+MTW/h
cYQph873kgX3Zt16mtYmFVUtHQsIfj2TyQKOw+PSF6cFuMn/bGy8w1aHhZWbqRmbLF29Twbeag51
6+MmrXuph2jQTT8pJk9oTWHfN8D72KA7OyB98qyxpsQTK3YX1l5tNOWos1GLkaiDUI6A9nG2R1AY
ey7oWHYC4AEM1WUtkTI1cZikutTC1KzXSm+CDGlJSipMopu5t+21E6GJbhq50pJQE6Rj+B4ehG8F
xYDFO+YnMAl1f3E8D/aP5rUZdMy45RIR+hJu5H2yQ/fetn2tNrz15YH2rDFeXuCyNjsBzZ47xUCE
vbFV9903qoj0lidf/387TNPbxEHPTy25r4LNg3zKAMsOOJNFM7Sll8eiZmrsN/pKk9o0mEmmgKGZ
WHKwA3CfjjcYhhGZUNcTqBuhrj+sK3JfgLkVSVmjDsCFlMtlPCMuTrqXmx3noTC3BMOUbvVrkMGj
Iq2/LzZ1Zjxe7C/k59E5UwYpjgO5ShssNsEEc9XgzGZhvThH0Wrd0jcAVAMAjyS7AffCPVpb68Py
YL6/vyFamMx3THRhXSUi8NEHUeFJKJVVeOHgBRRMr/pa4DHh8W6HgQ3Ln9b4frx6VlBGZ5s17lKH
Y419T0B12tpIUTlgW/Eil88M4c87aYhRN8gvYMTuJ9KGMJSPP4C1WMpKKWHS5mMswal+/UmY8x15
xlZSVqkWC7HHVA/pGOPaGmAAAm2a/XgBjPgd89lv4/dhaiLM14Dlk4O1gykNE1j/QxP46AVqIguj
b128i5oXzL4u9SVn5CfG1SE7dKcuOqcqHKpuoB4ne3D1fuD8NohiXcdlzTfyl/QHvCQMCfOR3ZUI
6omy6Hw1FCcoCWcqJme7T29vPMj2yJxHixm0zj7or4RR6l+Fce3zmSahPeZMqEJIj+/LCROzmXS7
rJ2j3DI3NIFSj1jWOsqtaS1Zk2ZZzDiLtR5Kw3PMDUxDXiUBzxmw7wFT1L4GGy3EkfXTL3UQPrxq
5mOdnA8kdRXPdEXEuLPfGtO1TsQ6jKkUyoDPW+keVxmm9KdfIwxffjPrcSTuvVfA/yeMxtBXcrco
+iSWERdbWyvVkG7SDBP9vUxJs07i37JoOH2pgZUwCCL5F60EIGxxZnJdzb+ZrmSQ1V5t3VjpEgj2
/d938UeH2TWu7hL2+YWVuq+MY2LtHHWviqnhtdGHLH25tURU6B3BG+zsfdey2unE2WjwalmUf0XF
Ni85YUHevNaWlCM+9tvWvnhWbTrHF8ws0zH0e4PpFu1mh07f1c8PWJSYkN/5N9TVZ1DOdtD9MPAr
KCbGL5NOO99zWk9Ys/AcM3xsCCeu5FBGJImkto39ABdg3VklTDESk+hkztdIMqAgAerM3Hx+tlhk
JDM9C7dyKZPC913qiyPW93renlWn3U7PuxNRH5MZ389ZL1KFVzSFkwSBbtfu2q4U/T6Vj/UKJbDC
UEY88BevkSedESogXPpmDVEk3pK+6CIGiikCSi4ip1OHJ+eBX6gckWhceAPz/T75vxwjHJt1p9dC
qJPr2jBdaF0h/46X/qg/kx34qNfZz/YcAWSAVII1bv4DAr+5q3gtljo4SSoU/zIRsdvGCiPSugiS
V9s/NkZtuaCzsDFyCSrDiL9mX+HXcinvIBXttOjHjJg01QA9D6F7ACvWxj6BmYfpW+eirX/S7mKV
ppY7XxDIKs/AcolvyWbVnUBrxBI0m525FkQFJV2WyGFLBJEZOqAmdJDZBG0ghnkYgPvIbJIE8oP/
u24Cm3JrtmNJa6SW7CPmn6QEpWb+fLPbW2fv9/W6KItd6ZcurfFOgZjKOmuuisKjCkTEZR2+BLFh
Wayd/G1aebQwynBPcdDKogCJyJqetzKShufFkiuNSbeUP6a1fCUkeOMKf9xndAqdTit7Mt/yFKAy
E33zrO+Z9Y/XO0AZAVEsh24U8T3I/zuZXbjDC4byib3Bco5zJyqhQU4muXiUeqkTrUA00w5ZD0GL
3NjqZwE8dU6ATO2BdQfnIrRrSdShSt1C0+MWkqYDYs5FamJ0sNPBAADaBCtH8pcGlInh/Ofs97VU
6mB1YczUoRzkY6wbY2JlLtcgYzJhLt4zodkQkPT7ZmW+yW/SyiQpZAoekLy8QHcTdS36X6pRlsHV
y4PHoQB2yOCN0JF167IsK8s3MLIUo0jMdpn5ICIb3ceLnrXu1x9AbXVcDYvFkOID8toqX1Gx4t51
c7NpkfeDlzRU983kAPQJn6eYtd9zp6wSuBhWzqs8PXKA03PInUIVSThQZuy3r8VL8BymxunUv4Uo
szC0aoZORUdU/08edb5ZBlBmq0LeOr4gsgt5U7E6MDIX5uUNODXk/kZns+oNfSODF6ywQ3cEfnsp
/hfwdIwBFQVJwlgoXVDpJ37QcwmhxlGPKcDHnGSE6nPvyKuG5JXHZf/1/CxNBhlKxTjrGQW/kUu5
tqxSQx8QdRUPObA+ovP1jEHF/PFrgsK9SJ50/JODV281faya7XLh/WC4+eMvmEGu3a6cev5jQDLI
cwR8QbCU39BL9IXGlOfXs7Q6r+vVd+CMS8ahz72UCeRTlQEOwZP8N/t9/Xq4oDk2A2rl2CdP0VGw
kMwe15lDXsrP9Tp05ffHS/xtuKVu9I1AaoljmkdB2i2gZcAK8hlGP+0HK1pynb04Zd7n6uDvDivb
CF9/c+uoYaKC2YAOMgE49PGnzPl8SYDK6woaLATUDm9d8DgpfK9l5eK44KwKjtCJvxe8La8n+CbH
NLS9yW+544lDifiZiUGaiWxuhFO3bUoXOl7DEC4KZiyYf1/2JM9+sYeFDXA/6HuXjNUS93Oz8Vim
IooaD2wvD6QzlfbRWo1bcNXgHwPNdLbF7nKQ7NhRVSNF8ntnm52NirGZ7Rm7fJ+WpuRSu1xdtFgO
Bcitea95q9YYsQrOzdoUl3hTWccth+xw6hhu7bjH3HLcwI0RFMShd0htXQE4KHdTU3x6vBv377rf
r8L0OWwEWubphIPWNX4eSiIwb+ofca0/y+bqxGr9us9V3gq5SzQUoD3SOAjB2zVbwqKoxnl9sbrQ
Vp4SF8hY7Un1bXk0ODROOzBvyB7/oNFOmFi+5E7byJcA5SgovCzy+D+3qq6XY5cKuYLlij4qSfuv
PZmBHtdW7gMOuwoHxqnfJ3QogdQ150q5CrNO9o9DtWwaAOu673arbie72u2y42RjACce7cKSIffe
id3KpWmC8+6S+9hx/7hOftbnZFcYGJSQG8mH77wlEQFGoHxF4iP96RkTIQ4sCz57y/5ttEppu5YW
KWYOav6xkA2uNhrOaOzFc/YElwEr8liJ75HXZLGKpEo8eGt5la4QtkGrN5wULo5ryfWf46d849uj
EdsolpvSCgyHwBSBzzdwJ2CE37OOFH4AvD78PP6OeydCfQf1FuWBfi8KfuGj4cpNSqNQbWFjJlZk
Rc5PbDcYoLxmzRi5b9ugZFIarYULDBjRgsXRSguQYQ0bJ/1zdKIEA+q2Rv8hican4iyF9Wp8e14u
U1v9/BytzxNCCFbYQFSZNqyqLAFKJvIkWKMsuR6UQe2P9QId6M5rgNf/dOz24TnbSWay0tx+2/PG
KrVrBKvSUl81HzFmr6xK3rBYEHSeiKI+RQfLDwI18i0Amd5e84vWN2Ayx60jQzV3sGv2AM5cpG5D
5FFZocPMunUkVngeAzxFrJ4S1kRxW5VqvCBp1Oyl/egS5B+UvfzzKVip3Z2WyFipzLak+/ecDqb0
f2Jp1EaXqEVTZckCCQgrwRql2NiUjuIgcmCxqM9dMF2Qwfwu4m8CnObtfiZDrxdxAVkdKa49d0tH
XPan5ONI7pWBairY/e2D9FbskW5FXfML6tWvW5OFubp/VJNFX30IpWPJZeSGKcGHvK4xlu7y7Tgf
H9v1er28gKSi3udQPcXcj3+PdWm0Jzs78uSdUL7Dp+Ts3AW5W3dqBsuDdzyKOOgxud0WTBCRwrbt
cfdUw9/mgDFHZhBbvSOAxeq7ICy4LFK/2R3QRV3SUDPSZZ1+FIR168ucr4SnRWyG+9KIz4KprUIz
tRyQupkpfKiNgm9uPO0lK10mln15WSXOp/q5VD3Zahx92QfMGPK+vK+juUYkzVocnqk8rSF+XsVc
Jyb5qXUx+0d78t9RvJCsHpO3Wi89cQHDk99vPZEn4dYBMa/INOJmyHJeDfQ8P6GDPcC0jp/+6z/A
2t3VLbAqUddUEIYhdwqo7O0BFxGZ8VCGxeninRvB4OK1cly43Loa8f5jOA/xTpk05EokQNQVvPLv
Ov7iOOszPhrKU0Bm8KDfLUBYiuJWb3Rbvzb1p3Z5kazHQu+7wvRboZSbVoeeQ4EBQrfDUTh9OV/x
IZ2sdM27k7lqUD13bFN10XtxkD0z7pYM8SQnfHuBgMRHl50qoz9Z4OlpIVFTi0qlSdVJWMXednHe
t25WGmljIqliTXYaGkpkcMb09wJOcJRZ7NytXExEZURLvxQL9HcoqLhBgQFN53+jqavXX9ktQrQU
adVJ3Pc/6p9iV+4aL3R4wHKDY7ZxMGkTVsWcnGQXGOpWduMdKJrhRE+p8WaiAxKcZxxIDgE14cxX
kIWflrIrONE+ZuRh7l/GOsaqXH0p5WzKyyCKVYAv5feVUyPKIRTVE4DTmhU6vuc7/E7apyArb1ln
NaOf15LpGl6fKH6JLEV10peCGQXmABeABMEZQ/YEI3IQSVqiV6xzU373zXpV2MVa9Mh79bHOzBhA
7ACoZmH/RFUBev32TipTXoWiFtcnbrVd7OPj5HCfewDHFTNbNqTmDNvXEISY+dYCyJ15uLBGauZm
Y39ejNL5Sb0l2CZkYJ0Ch4nOndsljSRt8MRQodfU1xV5X4BKtm5O4HP1jvFBDoz6XXUPGp57e9US
Xh7vxj0qD/qgQ21FBTeZE3/zdleam/DhIKdq25xGaOYTOmIlS8jNcjvGhn66fPxou2cZZj9yePMk
e9las2O7Neql7AkMju/7FDv5FF3QkKTkdB5zrW4PRuYz8PTVVX0azfzYKgaGKRXm5LbWeE6Ooxfa
ulUwYs77KgwlkxzH1fKrNi5AOvsrUwcC6LJpUbYQLXgEGyk70uOzEQnpsp2Dk/7x1v++WimjgaZS
iecVXpcFXqKi/dYftAiYyPrUr0ZTstu/pcHJxsVql6XdWOlTsBa/BiM1eJNzOjPC30Wz9zqb8waU
pYZdcmAlU2Y/CbEIcqSYsC1o9JjPRaVIC1Gu21Nlpd5g8Zb0N0SfwYSCR4UEvK15kZl52j7xelCv
vKDRDxBmU9wjlLClJaZ+GIwn0UzkiDQLfBoHIAu6nWnLqve+ppdF0Z743Cjd8sR/cRi6YOtm7TSw
mqp5MXKUsiQOqApL3qyRzVQdyVx3yLYORrlOWVp6H63jg0QdKV74WAUt5rcaM/BDpXVd1Z7W2WRM
wAB63R4jKF/G/Yjy1hTA0WRGt7EuK35bsR6q5Apcq4yOfnZk2ng0oCFixD/cCo86XlNbKehPQW81
59HmYlt0i791DuDzFnn0cRMAx6KZvbXkmXl0OpiBn5WQ5kHQSPr7VfrBMA2FNF3SsjsWsXeeoA3N
l79H71m/KQ6Pr8YdZJeIQhgo48SRS+VoHGKrtHw3RVWH3h7FrTaaq620Vf+qrYIlb+XWwlbtCH3Y
pcebult4l13rhUsBU290VoBzt+OotEsikluIL1D9or2WjG7KJEIIchz2+qGojHo1eLVZmtLR32gL
owqMbpVtNu+9N67DVcQzjMSdfQaqAF5T1fBEQGOKQoO122LMk8FXOYCIULYxQAhLEBx7zDfsAJze
vLXWhCtwCJGJYY5Ev0s5/grXZDT38rwErAEJv66sYxtnUd+oOX/cQiowWZJ7FlD55A0HQ6PQt+G6
CZDF3pE3EnsygCE5iTb++0kyvaPxw6xB3tmn//kg6AbKgsA30QMRO9WP01LxOQy9AxS3MI8f2w/w
uSXmZLZO75ZWuqvc9fJw2O3AGZq8PVbLu7QAEU9aazmNk3gYASqcH4emULUK+6FVRnie1pE77KQl
j7rrAZzDDNWjU40QpoK6As8HeESEtlQkgIA3SRdyDTjcGU8hAFL/Pl4Nbcjo36ciwUkJylyMGgCq
vzXQUyC/4nVrTXYZcR/xYjcm63YZdO5Wb8Uy7kYs44Nfh9ZotYxDYWwTfUEzdQzKcoHf5y3f0rf8
++NduiMoorbpNzd9dQcaecSUrQ6/T6A2Kv70O2nVeUYYmQVDFv2aoUVRwYgu9hf1okOUv/2KbHkb
M9wHa6so13WJfFkcye8LP6Gj6YbA6jxgCSD//mqvojFpW5moFOEAV8ElrWHqq9VukCslM8nw1yvj
dBhK/It+u5I4+WHecyqWVNs1urBBRodh6PgrMP7gZWWPzrBjzzYhN++RSlOBWzypYpVlWCY6WRRz
8bnUXr4Z6yJHTYmAjYG/RYwhKhJNFZEslDoZSHPrltvmB94sVh3IaWM0ea97Rgw8c0FvRFFaEUfR
oEo5UOf5e7JWbRAiCmsWZo0lg1IMvVM1jJuBDK4E/ZYR7lrWht0FJyCeQOlVJbkPEQ8Z6u6Eqco1
i5Qnqof3pInXkgu032iw5MzEAzdyqN1CW4ggLRQAywO8l6RPL/BEN3mqDH/HysyTX7pTgasVUXu2
SC5+lUdYEaD5PuMRPHseV79NOfZommTMUMdvZ7WBTEm/YVJRsPaJuiNSIVeXmvQ7HrPBekHLiuSI
aMjOX1jv+RkLcHMglJtU8pyvphCC1sGL85WYIgZ7MYKwmft+I4J8wpWRCWRk1eIFgP7Kahusfauz
e49juMkZ238t4zcUu5IRAzOnYAStdIxeWjd91S0WbcasAMRNKNUicFLpgp4aB4LPgbnrKBq8FSAN
9thisX6e6MPV96OB8VJIGX6+/omfCncaQQL1WMJc9KVxVyugoi/N54XGhwEg2XLCQfvyMhh/V7pL
uPUei2IthjIm6ljk3QC2m6Mlj07fmsXx8e/PBRVAici6JCHXATQBsWZXu5UmWdhhHi+UllDCRcbf
2hKYfdcz3vhGCHUkTT6WXdpDSGhdbH3z/7kE6jQ4tZTLscWvF3iYCKaDEqmMjlVWFHxXGEBQdLMK
6iyCOOqSOgdUHmjH1+fX3JMdfolZeqxpMLN25OpIKMPeT2IPo4X1kNglA+XW8eJajD2bNbtXMiiT
jvPgiijGWl5fVcjgTMQr4H9qwIS3ef4PpnHOGq4reUTPr9RMV6IG3IpYU7T0tuoLYKFomFyfd9bm
9PN4aSxJlLkvpkvVRwl6kYTn1JG8zQQMDCs3yto98g1Xq5HCpIi1BquJvdqINitWKyLzVlJ2fqym
FjQ3OJ7tOtjl3vGIPk+pMJ4fb9W8oukArAArBWZGSsqUaHnVyDJhDsl9o/jbhtapYKGU5oQALiCD
DQoVNTQJ3O5VV7RqrBVoRxhNzR1tHi+jAEDLihFHzBnKazH0pbm0I4wAmks0N1r6ju4G+8ebNadX
1wKoG+PXgbpoJghAjvSnPAnnP/FqZF3LuVjlWgh1Tfyib8aBgxAuNeKn2hCfC0/Z86vAqpcsUj3W
jlEXJS5Rd1cGyBJcfuMvC48Vzs8LAIWJijwlsqaU1UcNHljfAa1SE4ZMRIbkxRNiosencpc2J0YZ
NJ+onuKFgqo+tYpG6eKk8kUyi+4sWtVbvpbNwbxghtrrswgT0/43Dz1QiwJ2JyIRhcwnpQgTF4xN
geFMR/C1b41gVQzusOp25pLLCAXh98JpzWHPOq27dqLfhV6JpVRjLPzYX8QaSHbPlswZ8QEDBC9A
JFk/z8Dk/PykoA1IzXqpoSgiA4fCim7vM6Fkp68+gNppMOuFnVrgA7DTkwMX+PraWAkoz42np5cX
fnf4Ce3Q/mHhWe86wX8XTvLcKCmTWhl1s/PO7zPuEhN3CMlxZmYnBSDSC7DKq51p8zhu/xjvZLTg
twZz1XOvud8s+/+VTp223AlR3AiQ/opZAOe1wyem74EE031foWh6KEkPZe6yyh+zsca1WOq00YLE
N0oNsT4gKtp3vgJ7CWmGe3x75mzztRTqSIfoInFBBSmcYu0JihOTbAMPlJ6PxdwBfOgjpPylWjft
Iu0gp8acYwwg2vYv7VZOLdRFnr8ZNvS3WEW/Vq8XRXm1pEmahZxCmITJAEiSpYa49J/0ly8AbD56
O37zLYTrBJkwYMXdOlOeCp6Aki9mdEE/bIPBuvlfwDYD6/CzOn2ekD9mOF6ZOL27bwR1LIbGIZ8u
03SFGGKhyInW/0+Id/6lKFaRptJcguEcluQoQMwsPY08ap8YdpXZxp8/CdD7oOmplhe7QTGutmJb
g/qvlt+AdvdGANbZn4v78/PNtHnzxgdFEBGMt5IMT37rxEUhSIsxQxKotoXny2ZAX+GxcEMnfKs8
p3ZrI/D8P7krmqtoD0ycVVhAXXsMLSJX7W7Trj6C0qJ4yIpkSvER4j7diIA2pIdsm5z0bQlpgROu
y6cFS+acQxZ5kUN0hJ5bgMZuF37ptULjuhLtsefazL3J6yVjrKzVpbcZOnGHhyCX5FoUdeWFfiEq
mVpIR1TTJk9+y73Q5EtX//hRwRaKkMlH7lJzAlBFP97YucjmWjB1uJ0GeKs4XUBft4ls3Av0hcQr
lqmZEQIsgSgAl40CEvTodiPzQRrjrum441qX7dr1//hwn3sGk8OMoZElEmXixNADACzBrZQw0kpx
yuUBFLOCwU9W1tmGXhmyF29HQ9Kc18c7N+ObbuXRvknJ1YiXpeEouWlzkCerW46jg0tIKNOA+V+O
X/izjNDmMaK/JHUtVm7uDqug4/dVlGA0CQg6ZFQoDfUbRWnbUAXoKTQ503fJX5UnOuR/Q3OonEFw
wxXDyM74JwC7RARcqIWTTA6VNvAHQQVJVNsfm9TZKgoat/XQ1M72dDrUS4Ywovi39x49Q1AZYDEI
JTUNgVX4nM+KVuqPOmZP+a6jjgw3SE7pgYDf19jVc65cXHqpHiFgLRsdw/fNlE3x9SJ5+mrIGSGv
dauSzYWPq1QOhyNgDE53bBMkWRK7dWuzedrLjuh8YLCgRQbMjtauS5eNObikL0opWOyfv5HS3TqR
6FF+WToUOiAvk6KYsqgYjvK+QxUVLCH8Sw2oEUD8vJshJZoa6fCixmYXgHml30zJC185zWTWSWs1
pTMhqtyHfGACrPj4It2bdmwS9FiVSO8Or1BKXMcxQEFI/x/FrkCTdfk9Nusw+3wshNixu+XLiGGh
rwRvSZ2EJjajzMfJcMwHfmEUeWRqPhdZCjqyCr/Z6DGrZWJWrwDM0ACgAnSdI//+Sq/yIen6rI0H
DMbM45VYT8nnGMY5w+jN7t2VFGrvBl30U5UvsXdJK238XgrWFzEMnUJu9MPjHZTu4xbSvieLOgdf
CLQWJUtrubyKGmyh0lmdg+HfK8EV3P/D2XXtRq4syS8iQG9eq2jaqtVSU2ZeCGmkKXrvv36DA+w9
aja3uecC4zAPSpZLGxnJO57L2Rj8/YbbYve/zXDL74DoG06Zww6v0XawjV+Nzba51diC09npH/9D
0WjVbPFnaz0H9kR5dv9bF3Io1986O25J7iVZzfHwQtEnGZgJBJX03pHl50gUiV5sPPZUH9eIq27a
kKCPr7ZoZk29IpQCFXw8Fy4/BvyvzHtupa2enhTw1CePuYDHfX+hi+f/40xmljWLdAF0ZHF/0dpg
QDTal1bWtOVW1QNlRVH+fSI3T0gDYBsMDCre6WxxpZjWCQvK/pJZ3a62RSd9FEzut/o8nW76Jzuo
dupUm/sLXHy3P4TOFthyvYom1xQWjuu8fehJAc3LTD6Ula8QP5MYiSK0St8XumThcI7/LHUWRiRZ
Wumpj6WKXWb1G6XG1IP+VG66zC5TBC+W6JG2s7hkTWssn+d/BM/LI0LTK4onQUvzSn0SMZtkyCyd
61aU4f/xPP4RM3m+P5RTAURH3NR5f9GNxyF7jAydtvwu8IiofbH3NvWJJjxzq+Zw+rE3NwgjWVSo
e+DdjdmrTDwxEhoGsQG/YYlBtVomdeCIRWBCGW+VfqS1Zzd845QpM4GaNWXhsUrfjeqj0LbcB+P+
iP1ezjiqyms+6pIvBdTnPx83u95CybVpJOEpJZ7FQqdqznV40WVz6LaJpTVUj+zMVKJ92OikxvQW
418XwKE7fsif3XQuMNKu5nD0ecrQeZNkh0iz6rykWr7GSzbt8+05ANwKLBfKfX81/Y/j56S0beUS
VsOT38RhozbvKhcT37n/isTl4/5HzMwEeipLwUtWQQlztiy/ossEbvhznZwqBfz8oanURALmutfN
GHdNwYXQZQCe4X8k2obPTj2H8TzBXohaKgbCyhtf24OZNQs4udDFtu4vLXxnOfJp6tkKl52bfi2N
tKw4McPkf7d7du17sNa0At/AKkSZHQaHyHgoivA9Nx6NcJOyfD/y79L4lPC7sN54TWOGXLXj9ENh
cP/FomWQVSuA0vGqNh+cGOh+3SvZAPWiFf2HHLSTHLk3+1wVDm2SYH7c/TswXdr5TfspcPIpfty0
qjbk0C8Qk7GHSn2U+JpEmNgd2EG2S8R4RdiSrQA0FJ07iDWFmw42HaMRxT7z8II/WPZZ+Vu+00lT
aE73eX9VS4IQdE0hLSDBmjw7UI9TOl3Mu+HSF4WJ4JnUXOOi9LQZs+Cky2va+jYNiSk8OuZMoOws
A4A50wxDFNey10rDZcw0J2rcrk/sZGyp3uwkY2/kwk4K/hhpZd1f5ZIt+il2ZgSZUEtg0dGGSyCe
tWoXFG9RZN8XsXQ9foiYjycdlR41bk4dLm311rWnsgTY27eDWCZ6dCmjNeu6dG4ATgqomU9VA2X2
5rnAK8BIzQ2X2gd4NkK0pZ3FZqN3zcYv1+o5t8JUYHXhKwtwlkVtjthDc0sf+j6P9ADi/9JuxQ/p
VyYSLVqxG7eK7FrO/Inp4PcLGORwaEbVfo3aW57R4en+Qd1GM9dCZqq8bmMlHkIRvr8sFlSUPX7H
ZQO/ch0W4mWIwXwvXgPSdOKVuFYXRiQMfBtKCFJ7pPb1T3g/PfDUvTVyJqsIN7bb7E0MvrjhJVH2
2vA1DI2Z+5ypMPTEyOHGr3/7wbfsTa1tqZ5vRHkrZiaDpemajhZr23J7f6+/d7b3WRcEitaN0DjZ
4zCe601ltirJRFNl/zpPdy1pdgAJU7qqKyCp1La+vo2UworYKwpvlA95O1VXcBULyS3Ig4FAklrD
DZ73hGJRnB/1BlYWxUep9TdVbpXtcy+hm6FrnlPeSXW7q3jSgXDUQJe6zFPGkN/wnJrfNi0V0o8w
/fCljiRo0vFXCrK3ugmdqkh+oXMFc4aMvw78D7vStbqu9pU4XJpB8Cy9LMBdk6OVtI3C7/s3f6H0
NWkLDEObemPQGD1Tg1Im6JUGAryLXMJE91TobZZZ2vBsKE+jauXFqVV9EnHPJVMo5sQo2Tnnzmiz
VIM/obIP/fB3on9p4llO39XmTZUo1zA7q1cuyIIa+PmZ87YIJmCw9ODJ4qWVI9EW1NGqtSLYGYoe
PfpDHZj3t+UvkvHassP+AX6OPkMeRmnOf1/CKiWRJoPKDZ0AHGjIQHjy+fkp08/Hw+vr6/v7+8PD
x86d5sKhQhHTr/vyF44F8pHHEaZ3AaU+7cePG5D7qtoZwqhc/EMCqIzq9LZiVzQ5Midw6r0EonHp
KXHGjboVrOykWryDVHq8C91mc/9TFqJ+HXPHpkI3VBYP2Of1pwQG09XYiFV0zucgd6oLy2NWanHv
1WY143vrC+gSGrUQg4tofkF5/VqW4IdaUDaaeuF3/jvmlG5QCH7A8KNNuZJZWCiuQxKasNABp8no
VZwZy4GXQgnDzlQgq9Az2oBD6Q1lwm8Z86Yw4QokBKsw6oXqHURK2EA8aPhv814DrdG6PAcCEayZ
x/LxcsI8HxC60oEaAfm0t1NjOrnYBGrlqXrcbDZ0s7Msh4RYPAbNrNjVhYDw+mtmD98fu5Tjs1y9
aCSwstasXHATBJdwQ2kBtvUY2aTdamPsrWK7EjqH5OFGC0bfYwsQcL7QX8NnEVvSq3QYH1LUK19q
4Iqf2fP9C7yQ2bsWOksH8EGIENwvsO8g0P11PNmnE6h7Tj7lpllqn9OmAx+mSyTblg8m9v0Z1EIf
Imo4m7Py2JB/PebMEKYPQssJohQDw/xmd69MY5UNfaWiBaF5OtrlIQ7sw6toG5YzAlcrfKMeHv0Z
dlq+EkJMZzrXaj8Fz7SKDwSOwIkQPAqmSLOj8Vy2ThEh/rdr6e3+ti9kmbBKkKeCDAJcePw8jOiN
psgCvsYLS9Ck0BpuNxJPfezZ0XvVAho++ftoeLkv9NYrRa0ITFUT0Ai/5o2MWh9yXdAz/ZJPEx8t
N3fWwCpL7+ZKxOQ0/dDMaWD0aed5GgY/yDsDbye0A4ujLXl9ZVTegDRlxRatSpy91JGPGilmICHr
QfXZUcwGfSj3kSs8iWZm44Ju0uNa2+xf9Te7KbKBajgqYEiioBJ2vUpVKAYUxiusEvDJdu9Twyro
p2/65sRekZPEztBv/4Rm0V3hVMcOM46mPUgcRnj7CaPrNqEJMh/FKcEHEIJyMQR+Zfr6Bv/KHTT7
YobZ62Ay2u2VbXzktjUavT3qbwsLdGLcKnvA4s34saDZ1VeTMgk4rdSmCQjs7GanNTjzDccPXvXE
SwfMIWjB0fE885Y11PJq8PFpl9qUqbT3Hrmn3AYzIRopx030yzfHDdtVjvBa2SXR9xmq+j6pndqJ
cIjek4h94EEI4D1063Z1kj07zgkCjeZC5MMmgsbr4wz1Nkj1ONCBSx/QwfOr3Gr2eBAtwjAAlnqv
91/hQmoMW/FD3OyNQFwSj2moXxqrPVSo1dqahTwQMayPDF3uoeNPzE+rw74WwOvXcmcvhXmVL5cS
lqmil7XeZg8BwDAtKa3XYts67YNn3V/ogj6dcCMIIRBLIIExc43GMtCrMO71i+eEprSp9zhYm98U
Ky7YmpiZAZP0QkDWFGLgBm76LTsbYJ3LqfZ+fzU3NGjTDf65nFl8GuuIE4qu0y9vKRpffTs6e1vj
iR3Vw0QQkBINJhJJzffV9r/pB8+vp2Sg7gKCBMNALvH6eqpw5bNYGfRLfSh2Kib9xWZpyabmDM/R
b+Xx/jKnyzcXBn5tZC9kAB21eXs3H3oFiMR94yIVViATaCgU0VhKxlWymAVvdmLy/o+k2X6yWvKz
kYXGxcB0RKr4jGISu2RGzbNqdQIVV1y6SYXdLkwF4ZA0kZbrs9tfgWWrHpPUuKSH8Fl9Fs3xv9q5
/wi4mQ6UDcLgTQLUI7cRbO6JHXhbXrnsS/GGIiPQAG5HMaBEZnpUZczQWrUwAHLjP4qd+FX+CZ9S
S3xa7aRcOh94CUBgaDqCvDlnbZN4cqPVHUZFY8LtU/hbqwmy5DHpfDJ+aCubt6icfkqb5TjqSG0D
xWsMpOeIwBOxIBnmu4K/YK898BEtf2F+vZiQtQh/wfBNrtB/Fjmz5GHD6Z4oQKxxqk/hs/wlfDdr
tPJLCuqnjJlxNbJcE4KoNeDQ+i3pPpQH/VT+yex6jRdi6Ypj9PJf2DUa9eewAyHw0JeYpGCGjCoM
guncrfg4mBiBWh0ECwC92L2vKxYSRUDloe4NriwQICEWv9ZMMd+mnF5DIL8DGTlggeNG2Tewnz6q
wgAFg249AQZAAhVpTpt997nWMbMUqF59wWxv07pm/QCeSLA0ZISdiWb5tvRZOer29UE0E4xtit3Q
Kf61LgEOYiqeAVMClpJ5p9ygl4kwauDm0/jR9sRtUQq78Q9Xd/b9Db49UGMab4u91UHchZrN9f6W
alFVTQ46Qt7Id/BDfxcj0zZJCnRbLvb8iis9/bQrDQm+C0NAFgMRgoBbNHODBilSAz6PxEvMQQlH
XZmamaeUlig1Er2/MPnmTSANr0KRSQj04UXPi1EYm9uEwygpF258EIodn+/1cJsbRMOgXo979byv
INgY4ZEHzIQ9j/2jAg5n0YWXRjXJ6b949tFsNO85j+noCqhg4+/v8iPLNob+3JWUL84B2w99QBrP
9pjZVGaNiR/Aj5eVFSekeY1iUreWWsAxT1ADc/toL7EVhM6NMcUqYULhV068HTc2R27KOkmniDL1
dc8qqgHzQDSkEcO84aw4CIuNL+bMKprBW7k5S5LBUQHYHJokJkK765sjK72keODSuaDRQ3DEPgJ1
jiTm26rHJoNMJHG0KkrPijGsFfqXjlaZYG9w+wyQE8+hmB1XFixEVgzwG+AkBMJ5HuGjnZK6EkiR
j4lvN9mOAdMcHke2C/VTakS0AD1zR3lh43N09InyaQz7cbSrkjD1UWh8qua/RLaJdEtqA3Dxc9lL
/CcojkntUaSdm/idJbRVSBNRfS++pTtFPvP6ODHTep1d6gcJ/7p/h2/9+L83GExrmMkuK6Dyut5j
VQ4UuBRIx4W8+Ij4qQRAMcbotiJnm7yqB7MEUa8ZlRKIQpTqXMcqb0ZD8czUpDFFwdOpYnhml6R/
kmmFMssyWkuJhu53KZFIYSgyaTG4e3v/u28BIBPWzgAyDf7shG2e+ZOSL3bqyPTYBbltvDVEIXkQ
OXXrx3GBOdkNbXsQxUtebxs53hpc4txWkrBa2b5bTwboVQVEqwgGp0zyXLm1mVTlYTl6lzxMMlIL
2TnEk5XLjmBuLClwkpFaP/rayyqjzW3yBaJ1RO4YsiyD22fuC8qeKhV8yTM3yRyvA311J9gt73S1
GbhdvatqonjfsrhSt7gFKU9isWYBHGNAtc6Zm9Uok3g0kjI3bAzd4jmUizqPB89v1vpOFYBipWir
ajOCun4n+lxrq75GmnDMTV3yPcvoinrNnbyJLWR0KwOZDR5pUUY2fXaH5bZOAzWsmFtGMjJtYUUx
d1KhimYodillg90AUmhGdaE7BuNHGoZVaoMuNtzqA4Zi3L+Zt0kCfI2BOwnbA2orjN+4flEs5IO8
AfzHFZ51nybRcfjDV5hqR/nMCRFngYyzs9LAkryTIFsVswHNyeSC8Mkpzn6LB1Gicr5JQitGFx2q
Y19D6yjhLlMsTdgrkmkYL5rLZKpxa/s4uafXthNfjonVmHCA/AbyHNdfnihKy7Kkw4168VTiM8S7
0iE5N9pDIRukqt+y7nvYh6OTqGuE4H/pZW5kI/pEhQp/Ak57LXuQOrFlY85cUX+A8vBM9jRwgMYR
P9816B9oN5H8WCs275mgR/uIz/xT9yJbQ28q4V6g4NsQifSoXBLd7MAswE1U7cKa0rk1+NigHx85
N0hNoWh+kTG3h145cZXTS5ak7dhRQd2wPgmWvE9exzeJbbQzB61fmuCcU1aO6W9haLZVgMrjFU4g
1gm/cb1VUopJpo2iM7fqIis7D8VLWlg9c7yMqt53zR3a3Cma9xQTQCT54A+/S95UBUcDLqhXiJA6
yDGAeiE8FAhH+NyKW1PmnHHYKeFDHFuh95iBZqK0uGjTGESILeUsfaFC6j0bT3W4LasImDcact+y
ekYvMWmEY7Mb63fNID2jLNgGz9HQED7doT135XWpC3f0avEzvS9zSSsngcxc9Vip9sAVpOqfAnY0
WpBbB+FrUZB0k0SvXdbAaJM8eE8fw2wTKeboH1htq8qr2JvDl8q2jHuSgQzPdhrYlKCxjeqkeui3
Kp+gbUjau0y00MJUyDToHjXVlmSi/fLkrda6cbQt0hNQhj7U3XBQQZU3HtN8HwNXGpCW22KmQY7C
cfaSlmauWUW/B1+qds7fWLHi8C5YcBSaVODi4aIht6LMPV70pzGeU5lbR7ZaUGDjC7YF62RrAqwV
EzFw9JoOx6x2hMjqwFRCUzNmO1Wn6nCUq5XPWTJLV58zOXU/kudxamSsqzzmDsdEJpFmV5HZoYju
8yTzX2owNMqWzEemLpYrohde55XkmfpqYrEfE5ljLsYdJQn6DcucGpVGFNWuUlKmoBOM0xWZtyE/
fGN4/1D2aO2YuJevl9uwUZLLkvluzT9wsDzh2B99ppMqB54CE+Ol3IqqgYAMbSfAaW51PEd/2Br6
GhHzLUgPXyL9xW+LU35tPsY0CXOxkBvJdzNd6YiIKsaD0oi9U7SaQLuhSg+VFuuXTOgeWc3X+9Rg
vZklQ09UXxDfMrUx6MDHkSkWQvaVc94a1HvxC9EvCL5okUcriTa7Gp3na0FS+YHbeNKmDELT0EoK
KHulOXll+01rVdw2DVvTz55C7iUuD0ZpRxrgyp/3bfRtvQXF7qkpd+qmAHxLnSlyNZelQUVDnqs6
ESBNwqtmD0coq0imorcVlQ0yhu/RCZ1X7n3JtwChSbIB4bCwgDAqM1+lBRZDrAw/dtXiITXsku01
dZNFmLvhSurvUDuCSchDuwX/UKtWpU8DMfi3XLz0eWb6qUDhzwBo+taByHuIParnwQ6iUsLVVFK+
fN1hrb8SAN6kl2afLF9fcUGOZQ5+V+SKaiK5PdSQHXZVBRRPLFpJGaZU7jN/xdZOJzAzcqjzwRNB
uyaSuPPsBJcC4xvwZeyWgEQcqmzl3U5X7d6Pn5mRQOxK4NTx44XhQRteui9N2uUPrU7XEvsL/jKy
EOjXARhpYiCb95ppZeJlEoa7u0M87lh4lIedUGpHrzkUbjHKVpe958OmpfAtTE72Lvfv20KAgtgZ
4AdMnZxy+/rMr0owsbTxfM93S2HqKgwxinsgcWe38RFU8SQpHX6td+X2vlyLnD2ueNA5T2gN3x39
nEZiQ2JJQAPWO8iyvjkkme6vcFrA9UkCcg6CR1nj0aSGORPXtxNttT2q01rgSn4Xm34zVoTPeMp1
WkTvS/p7VDeiEOn9ZWpAqnC2l1lRsV7QwtDN0v2gnlk70l5Gr5n4jYyO8tG2VpxikAwYY7uDqp+M
2h6PPcxOU5FU3EdrFdzbvCFSdxKPxC/UPThs5+NEtToPQ5GLQ7fmjl1Ps1ykCfeknD2bG0mebpOT
jpLkQKpHyTXUxxKt2TnSfD3R0pWtua0rTZ8CNtsJLorDmIfjOd8nZZbXoVvKX3l+actzxT1KiUIH
32IBUb1624Su0psSasXyzjPgnUUbsRGJmFn3j2np+k0KA/hL1H5gbK4vRJQVfSfwHWBSGLVIW6MB
V70U1sDlZuMm1IrYhJOwFr8sCcWoOnAJTzB5aU60q0SVD9rtIHJjX9c3clvx2655F+p2DxTSiBAv
NFY84YUMCEBjExACQG4eS509s6HwAox5wa6O8m952A4aGBsTxBtyRZLnHs54FVhCY+lrsOClB6co
GJCAYuiUHZu5WWLX5CGC8NDV1HY8CvExihL0utTluKK7Jrsyf26aMLk0cLHw92yBUtPxg6b7ERIc
PuGlAMprxcgsKWfxp4jpWH84qx50M5coYeT6lUAEHfNOwQLcfYGPm3vh0/dBIphJWkWHEI3lK3DH
pRvzU/TMGVKZZMAdKiJXzxXtQUt7joaxAEhSriHcBVUJjcMkcf7928B0pql3CUS4MAfX6x19Xxh5
o4rcegjRMHvxpML0JUbDPsd7TNau6K2VRcofLToo/AIndEO84GVt5I8Z1oh2VcHO0HNAagy52I3C
+MQFJUeaRotMBl91IzQ5kGEhWnUxyiUwa65Ev7Q+plYEjL3dVOqXFg7Svgm4AIThorh2EyaDf3PZ
UG5CohsdVGgMv96ZGu3/eTIKOI5k3yhIu6JVj+jSQ5URadyhNZWvnGiNiWvx/mGLwNAwDd9AOu1a
Kp8pgyQPSuQaSWWyodoYxTM30iS9INctlXaDCL3X9xVvoueXZ2te0PRU54tGD91UGzV48OeL1+Jr
3hPzUcwxFiZrgyOX6Wih1uP4MZR9N/IC/pSO2egoupfQIe/e//VdRP4CdTcgNEHL8ddH//H2FIlF
eZ/XsdsEEbpt95JidoUlY2hE/uu+pNvWcVzBn6JmmoTrU8OLpCp2xSN6LrdvWmzXnvXavAVUBmIl
ttGEucsjqoH+PTmFERk27KSuVqMnMbPtBs4YygzcS9O8gtnra71EGqMgTlykpyszEwUyjBGJtX9v
AK/ETKf+Y2MLPYuTsIsSNxlDdCnv5NH0xf2IGUhruc6FOAoY5n9WNHduxYL5fKNDlPQsOiN4nV/1
d0za0E1Ow5gPpMACuwe3y/P4vHKi08282Up4PWjk1sAH8Dcp8mONvsSFbRnkiQu4mYWE+8fgVsfQ
/g5PGJMdmjrAJZ1ZPap7htzHHvZjzflaME4AS//zAbOnowxqAAxhmrgln2L8sGrEFouG1L6/zoVs
Cjb4h5iZM8PkDMj9PEswxkT1HpvOLEguWnpKct3mxE11Ecudmm5WpC7YpiupM2Wo6lWpyAYWp52+
yt8gTXeayJTfeopM8Lak0o5aw+f5vtAFWwGZmD4pAJWPqaAzmTwTGTgM6sTlIkSUfcE+YTRSx2um
MW5twDlNJ/ZUTrM1QOlfR2l+l3CLgYXkgYNEcH79XlDBYSgUNbEbN4V/Cus+F2CKmdxQXo2KnPB8
jWRi1wyRSBvwQGWXKQ/3wvhoqEkfZ6VyyLOszih4u5MXn4XtV8QZVfvV+j3XIfPEpHrLlDgHgVzb
cCDIMPTSR1dJAY5oI0e3Aw0lvw9pmApqajNlZI0TlFWuUt/IlK9ejn3J7qMMHIp+AgIaIe79T6kP
WGA2fVhGx7aK+5RmqQpzISt12pn3z2bxnQNHNRFDT2Pn5ig4MWsVpciL2EWaoeZaU6+IwMCd4J01
g3YHBdVsnWKcZex3FM2/aHu9/wE340sQ2kk/P2AWrwNMlIYxqEjcIdw0Cg98aROoJIl2FSOSRCMM
kf+ti3Zvg4I/R93E9iui7LkGbDb1n5J781+w13H9BIrQRMGuJ8+FekQp5r/4TOCgFVQkEQWAEun6
KnXoih3ycIzdkf8OPvhNeOB8mQRiaQeN2Xa2WpJWJ4igaMEaWipvnPeQAKbdUqOMaQ/PPdp6noUa
Ji5FGW3bfltiUgxGtmgYenZZ+dqlZy6jtg4AMKCcCNuuv7ZB9pwbeyF2s2FTqPumwJwxjDLvUDYA
mlf6brrAqpH4b0OBtNHbgLGl3i4Qe3wcUVHdLLa69GIMVO3Q6vY6hE8DsA+JWRYc6dYq8kvqAQEW
onwE+1Ncd/2tnF8G3RAasYuSf2uyRs3NIhk8YmDLLdRaVRLHSbYpS26NX2ch3plghACxTN06INK7
lhyXmVdEqoxdUnm2qXoJfGHSMD4oSZGvWO4lBwFVSQ3FZBC534wNyrWCKeUYQNtLggz2o2awQiN7
QQ1ox0fFWi1l0bjA4xUB90N+CMw11yvj4HwGDUheXD5BD5Rg2GFD6op69UUdQBVoBa/RaA7+mk27
weThLf8UOzOdnu4HXlg0iVuoRC0eNeXY8HvdxgPlon3eO8Map/YtxGuSOBkWoMpUIMRnR9grRSX4
/pi4Q4sEBWBHxKs+RSDZK9KIr6iU6I8+XKXQ4gazrahm8zCzQPwb4VYc/wjDzpNXArEFzxtfhFK6
qgFXg/L19dbzhcAFDcfBcfKNdtcNwDEItfIscpVyBBupvxeyglGeSwLaAJ28Ensu5Q4wJBUUOCpy
WchazKoWkeb5kSJiSiRXFUQN37QBpT95w2k7SXLSvnZidi71ygrqNUU+LWxubCEUQ3imoUQY/n29
cFlIADFqIblTSF+cKz41jREIgtCK2oSWfEYr9bWtD2j0JyyxFRUTF6dAMbfQgz8KqPL5dmycivSh
D1702OQ9qv1rdgkMjMB1mVI5CM2Qfbj+Rm6olVBIhNStvZhy0pZVLQgzjsYa+GaheARBCMeNKXep
AkFyLagoGlXPIyl140P5zG0xOZVOLJbgI336XRKxovcV/lLC8Ere7NZ1Y9rWGNqXuiCx9G35z9TR
8fQ9PjxGB5W85kSibhX+P6z3wou/kjszNBgtUOljKKZu+xtBQiTvU/8j1Rwly8GnEThyqRNPOYLA
i++fK27v4XNyM46sHn1FzT7LrWxt/NjC+7v6okkT/4gfuFFWPcSkqYsK+tRCgCHofIJb3xPB/676
VSaRRXnAsfEKxlBNg6iu5Q1DHGhVDnlDj97KzUSSuQUF5XOPMwfsnvKE5hjIHRKrLSjddMT8SvZe
RV7u34BbKszpav/4jtnzS1r0I/sGbsAeHCUgnJdQLSYVZjSiMbJ5dyrzkALviokf7nP3eT6v5WaX
8sRX8mdmvEpbqRCKad8JsK6eT8sDQposBAlx5mH5IKS1A/PMPu+ve6kM8lPunJYoGBpQUARYd0MH
haADHxE4jT3LHx1My7wvbMGtupI1N6tyF8S6jzXq2r4VIhLWj97w0rPvVdTMUv7oStTMlCZ6JGeD
hGVJJ0zRM5CmQdtwu686xL2klB/CXx3wi0dvLd29rLn+uUfzqovCGJwKHy96EDYZRjxnlD/yL/y4
i74B2xkjkwMnS2YVz6K6ksxZ8JGuljzTYbg+XReP2F1eOqsCcHah3fdUXHWOF3XWlOcGbyNQFXOq
jbJTOVllAHwq3H4CRCp2IqATQgQrP4f5ddpU+Ins8kN85RVEirpthA9IXiaoIBrlGuhuujIzq4lF
//MxM3WVNkLs9wLOOcyPrW/1iGs4GnE2euRjgHr2icmtJc2Wb/E/Imcaa4qIwTyDfZaUgxDa9RAR
+Q2gY2GVZ2TBtb9a3EwnieJYhkaKu2SnJnoeQQN6oqO3uf8ol4p3oI5EuWSiWQfObLaFHR/nQpTL
qftiZyQ8+WZ1DHpSJ4RiIj3G7IHitNs80w4AqRWzu4DQgdL9IXq2lQanMRZrk9I17eYbJTm0lKb2
SPR2m27SkdI/8TH77HLQAEcVNe8vfNno/5A+21616boorbHw8ndl5Rg3qsCoXqj0wps7o7FK+9yR
M7Lw5hrz6bKSQAEfIFGkdtCLf230AonzMfgQ4UwMvmMksqXMVEE5HoJOP3jS9ZcKpIt1jK6pLbRU
GZeAia48nAW4hY6QEeQGgMii+j7Hymly3A0pXyZu35JQd4DEqasjswDswvOlw3cS2UNo8pEzylvD
iY7lqSxAfSvbqr5ND8L3mFjIstX7MNika11qS5oM1ARIOkGRouIwuxZdyFqxi/jENYQaLaQZ8hfF
kEJ0mIMGpF5DLy7EsTKobvGiZdC08XPMy1AKcqEaCtLC/bAZkzglAC6d0cHu3L9wf4cWzJUVdh36
CrKAsZ29NGlApqpV69RV0cD42eYk4x4TRgzUJl+Ed68g/HeV97TqSJ7vom3p20CdjwGtf/e9w+em
FpqwzGNixvKOoTIk7qJX8SA/FeIjuPY8KPs/LLFgY/zufP/TF+3pz0+fHYnXSVHd+A1Mt2qCpIoW
HVUzwCWOfInWHy7cpgXJNt1pbX7yLRkI/DJ9ugwaCgPQFTOrFkSD5jENOtBTqXYwBIICkBm05mNG
ZaqAANSpCVJaxVfgVK4XkqG1RAC86e+4ItUhkLeNsnKMS0Hz1SfNnHb4sL7f9vik2jYHC1Dbb3ur
Pjopum1/53/kDdpTExsTSp2Gik/3z0GalntzhX5sx+wKYXwAcLbCCHu3Vc/Rx5v85xQ8aXt1mxwC
Wu7Bblhbf2hl0l0C+lVl+yBQdqISxf/bohmsaJGlcFmG/jKmcbpokvibnfwRLfBgiqqHIslc2R+i
YhtqDej+ak9K3lrw4r3UwdQUIwVDUVJPDNLnZkz4l6HWk7dMMmK2Yk+W9AaYJRSwhCvA9vw9uB9f
MwBhoCCeytym9jF0vcpSGsnJ76rmlee25Hty/zCmOz87C1T6USTE+F78/h/Srqu3daTJ/iICzOG1
mZRlBVqyXwhH5pz56/fQi90rUVwR+BYzAwP3YlzsVF1ddeqcMYG10kp+JRRSYkmcxC9lj8H7APkL
TaIUQeUyOSJhHs7lRx755IHlAW/9IKIN0BS80P3dwXZMwKRVmVhsqIkCyaEWIGp5suCOOVo4TaY7
8lq2zcU1xyyklAQ5YjN5ZqKnXisQeQMmHnhF8J+N+4i5zu1YIa0Si1qIzJbNSQPymE2Gbv4ODMxq
pdHLgtdjWWcro09J+iXNPCWmdh6cKCsBEI9aF3D599PAuw4ruUKWWJ+fAegZovfkXKqZ4X0+X+MJ
aKYMOwp0ApD5kB4uhzRmuZ52MVJg4ggGWvTnzM1Iid2UIRXNZyQS0d4iqIGDZEzuqH2vC6+BUqmZ
4M1N+8RNBd4upM/ByyQJzMOgRalG+SXG2oOROVlZqxOlrYBkJwhSvl9n2iCnfD5YRICgAfGRKOF2
vJ/ivHZBJyJ0CZ6kCEwQAqzziIixKuwyG5osUoxYm8wFZROvCzRcoWkHkSiaL8evC2TAKKai6cRq
6BQabFknEbZi+EUq2B2hkrgjUs05OtBE50ZxbLOvZ2F6U7ERDhcWG6GHDB3o0WVXM5lv4+TjG2yb
vqCcRH3HLaBNWszaKCQxeeIqBAFUg/7Gvvkqayhpajb0CVjNDgTFNTO7DgINEI8YaK42dHrw01WV
v1E4D6DvGDJj14ru3avUQntbpd2iKQgPyQFcHFLCbJwmpBWisI37aqes8JrHRV0YkUTxFlfHqaw/
3+NTFxogFoPuEcsAfDtmoQwhvpHbSppaiav6os6kmONeS9DNkMYqlX2yb/gcasWCAuGlgR57xaji
Z3PNDBE4W0CofZB0gf/z+VdNBclopML3oK6BWJAfZUQGzHoOvRzHUvjUlHRIgIP8bCdKZuuq5cpZ
Nloj2WC213tuJgv8l3S69+wQP0BbJSJ0cNej5nC/87PK4eWgjT1Lu753erzc9lq5BGMS+NAwEWQ/
6LMP6uCuJoMs4osQ9QS9poO6skmjbTYDkVYNqpg3JKyguneACM3pFKunFPz/MUSsVquVepp7VDxe
fjg1g5wSKjL49vHlB87nKOMU2z4z2VvcOOhKWgbui9vORD+Pl969Ge5+alw7EWTUx+xzRQu6E+4K
YGXBb6pG/ZqL5tTfJrJy99ZGLshJMtw+Aaw5jdap6VICj07xm2622y2UatTlzxcqa+2qVcmm/w1e
hBkI7cTJuLc/CvUYZIUberCviWbpka3xOSSikaLkX14uNNKBIqIqtMSoFalmnP2jr783PYr0ZDaQ
pWAwLdkGn/4ywT4QxBkbj9HkvY3RPnec1IngVuwzYPdZhf7QOerCiesTFtAwjBL1UDMQRgtINa0N
4cuEOkcQa/pBMrNe7dBQ9L2FiJugzVUkHxMmgzWEx0NFHB0MozmjM9GpubyizmCEIG25BG8o6aid
lH2W4qURZqLfyRUaehlxVw09t6MQxGZzvqe6GtYEEDIUZiS9cl0y5wYfM1wKPbTQDz0s+Dmmjev6
Bii1mKLAzR/okSlvZLKChhVQBTOWphwI5oUXpIGNAK+t+5MtZo0sFa1NnVuUl1oQ4BUcKYpths76
5559yoXcGhrNG1dABtVLYQi06HjAcaTmacK14OKjv8JwNiM7Z27ksYqi4gs7V6hBBiY4NlC6onCC
8cj+YlRwOaorcT3zWp46VohLAZlB0AT44mgmcy7jwp7HAEMFHAQUGt7xeH8+hxN7D1EgMxQtoJKA
mtz9YqVhUVasFzlWKOaX3Ms3GdoZiOtF+nM7EycKDVNAM2M4eHf8VcpvnlSy5Dd+3aODOC6SFesw
e1sIrkrsfXLgZc2i2gDj78yxmgi/hiatfzZHC9byretyMppJtwZoKX3NIfgBJeafJTGXBJcttNHs
XYiH7Wkm5P1rnhld/HemR+6KyVFWLRuYvl5p9VXUXxu1A42eQDTDWCo6PuHzPPh/JB1yh8RrXhNJ
pamliVRhsVinmvY7k56d2L13XzRshJsFkChO8YUycyzPUxZib+u1QG+yltGivFSLYq6LfdIcnMzw
tAIWc4x88JkUjDmR41gBMvms7lWCKsqLoFwDajfjBqYuV1CRMACvAMKEyvdoaCxkl8uWR7tutcpk
tXAwoRyJZdIu/X35EmuCrRY2KUNcsA6qcRCgs8FYyn80WU6SN9QAn2/1CdQH8IQ33zO6PYDTZ7KM
Yh1Lq3TmuvV51Te4bfsLcgRHtWdizCF6He+0W2PDQtysa+vkQlAXCnqVezM71huaWX8IyCYJ2y6d
iWImQGoYGIsuJwFN2oPg5b0tqi3pKAtCd6htbnvCMHr3/b1+DZGg+m4W3Bz4dSpqu7M3Sqz7tivU
tAd7jb+syzUjWcHarQ10r0MOy7MXSBJ4PSDuoQb8nsbx69rbM/Q1UpZsuW50Gig2aiXFuiRQWhtv
AluaiXv+XpEPs38zI6O3ReeGvQ06ctcCXWFGFAOVDzDQEISX385K3THvrK+VpNR/zvu9cdxQZrhT
Twftul0vTvynt4c4qLqw9W9JGyQaF9nl+VacPhr/vm/Mnh9zUtpDjtq1WNBMozfgUqAnFJrUoupL
K19YJisoTiEdsWS18NCJ2+yMNo32ozxSsdqhm9p9ef5BE1mnuy0kjO4bJEg8rymwpIK8Le03hoIQ
pLLg7FRrSsUSEiMpSMMhAUXnWg7wYapxmqT85PJWrh0S2rNNvRN3LGAhyNrjoY4eyzGLOd2JbRbT
kQsZTXkFtgizv7AvnkpfG/BC2TY0c+mZEzt1Fd5aHF1LXcwqUekmriXlC7STd4URanH3jvw8yO3+
k+lGNYIbiNAl5DTvT2yFNG8tdJjujDe4SGUjjT/lOxeIR0VvdiGJNcndo/lB8s1eBy9h2KvKeeYb
hjDs4YxAwxSI/AHv85eZv/FQVSfmkZJUWPLS7EWwHtDcync+GkfNWCR5Y3+JKrvJ2hIJ6UIV5uqS
Exm+P3g3VMkQ3+AqGnktoRbrOIxhvzMFkv0mgGORBGg8VQ2MmXt/0kNispHwQZPaoIF2P9917zrY
Tp1rRVRkOMVr0OuR7QL6cmC9tS/yuO1VjwNH1Rtgzw6l0RJIVF5nJnwqprv9iFFc3KcK7bZR71qV
dAKzhyIvGH8jt0ROtO4QuIeuKzQm8TQepbkliye+iL7V598wUZEFYfHAXiPiuhgUk+4nIkh7JuxL
fAPqoUYUakxJ3jg13sU7y7IiIwDrrjuwvs+JGE6vwJBORsMe4Objtua2EGSwNYjweCo0mdCpQKn2
wqx1/UNQv5PPOdXZyTsKQc7/2hutuAfi/6wVYK9aae0mP8cvgV5upEWyFTX3I19wu35FmTvwI6Rq
CEr06tMBX/nckk+dMfQYQdIA71W0go3Oee7kFRuFhWdR9SmkNe8g5TqTENZZScouCjbON7Xi5jDj
k1HurdXR7ee5gt/mNay6nGpc37fu16Bbif6Q4R684mUeLztVAluu6OkvgKKSDtoH6s7ayWj/z4l1
6i7rOZGuKe8KwLUg8Ag6BznZ+42npEGpREBfWl5quuU5r9Yx+yZxa7dN5rBeE4ntgQgP6XzoUoIm
a9weHECYqQ85Gum9Rvcg9d5tPQIqEHUHDRdBZf6TuxOOBazIA7bzQSpUyaMs5wLKs5LK0QX+y5EI
x+opQO2KYlTiC6CdXqFTyW+Z/WSbyNdcyF2IvIoW9FCZe3xPvPIxuwJyvejTxkt/NM+ohWWZ56BJ
VSlNMVww9KEBga8wc4ENvnl0dwAvh0wMDDAC+PHuV7OFwAAXdpxv1eWK4tQSxK96577I/fdzfzX8
npEdYFbQSQncNDRkxxV1lgcGuBSo0AqqVGvBB4iED18tvW3OLTwWHRC8rz23ODF/ILmGPAYIg4EX
pMd+g4EkSNACbs+q+3LVGXO6M1Ob887AyAPnhd/ZcQUDya5fxxr7A/KcnCDeI4qmnOdJNqcHNDCX
QW8DyfbRUmUxQoCShz0e/QzFBS23cb+Cvsvzaftjnx+v1CAtDN8OmiJ0gN3vCCaKcrbI/Mh6LXSg
xEpNIj4oj+tNRpgN3tQ9OdaAlr/EUCKIY718hQL66rR4/hWDkWcfMXpxukA5OXWFjwAdjM73LRTp
Pp9bmJjNgXAIGwOx6dCYcz/Mhq0kpinQ2Mu0uLj7peeBUjc7ODO7cGIgA8EdYhXQZ0BFYfiMm9gs
j+0w7RIMJK+jV4kuZYPJ87mmi6kI7M7KaDC1wvAuXw4wJWVf1ytuY3sQdI2uIbPtkivXm8ADk2Iu
FnusAKKn6WZsozuxyvnc7VMXzRdqIEF8+7foDz44YZwzU+A9tJxtdp9wIohwIaCMtAfyEOPQI088
BfqQ6NUE8r6CDIcfHLv2LYfkLSg6Uvcw9x5/2CNwiDCENpaBqBGM+feLV0tsmCViElte50NzKAQX
iGOi0cZTw4Cd2SgPjnhka7SEPLhsW4gjxxZTSJpfK2CbMqKiNj271Sr66/nmf9iVMIYgekhLKujc
UEauJImlrpA8gIRqOCun/qzz4vu5hcei4GBiQD+gSR+5/nGpMmVCv2aYGmBFoCtc1ITq65WxVV8w
nBd2vabmNuNDTA6YA44XcBZgXgZGfbRWXJr5XhDyKWrgcFjLWqMACgckXCSS2auNhmD4+Qgfn/4j
i6MVQzFebAOKSy10/Kw/HeKZteqpP75Rk77T1UNFvhdq8KXNItAnVm9I+uFSA2/KwJx5vy0Tz/YC
3/EyC68b7V1Z2xQYwYnDah+lqfja91y94eHYYaBAVMhILAMRh8fGvT3HS0TZbpvM4s0ExW5QOwuu
irbv9KedySg/xJYjS6OXux8pSDNKsFR536GonSqanLo59o+54QzTe+OSBZ9i43owEhG+U2N+ISrE
km3t8Hx/zJkZX2EiFbC5zYAiSYeaquMjEa3oAVjV34Sz5xnPjT0GI8PMoekORQYZDuvvVr8ZFOJE
IcDxyLD9xXf53YjelWJXLT9q8wTlr1r/D8wNZPQ0RER40NeOBidCvLFMAb60AH6VyNr7yBKj4LUL
aLxOjiaCIH4mTn3Ma2GAsAR/wiKQhGO5XzXa5tPCc5rcQnWtI+ClS0ODBsXnXkLWCt2y/BnKb4km
2eCgPpXUMfzp5yLKx7zz6BtGO6f2oh5PwDK3wMFQOVuoxKYRKV1VTQEUaAXt+SRPebTbEY/mOJWk
2s6UNrdyw1mE63BuDafcyO3vH3lMunBlLhGL3Mq8Jc410baGnBG6eGsDbcG9SOd8bpMOIfddVDea
v5HHFIogYBOnyq1Y2QqiWV8pFrvHjw6ZvVIKYGfJXCpwdtuMYhRfSoWg5LBtuGTLUFofAYN6Qf9k
ZPhfKUv4ep9EFYkgqBkDHUgYKlC5N0BlhNkj8xAtYfBAFKMRA0kbRNajO7dsAsAQqaiwGOcYtVoI
BgQJdPW2WjYLvzn0+lyN/RE2j1uQHqglgMzG2f/L5Nz4BMTwHYhJ7MJq8yto1lkrvAhISUYDVt3f
yUTaxuumIf1KNjgkip7v3ol4Bh2y8Edg0uLRIjo6KzRdc36oKIWVVlcfbCGaWJ+ilMj8jJ2JK0Ok
QRkKrTpENA98QED8RTKTRKXl+8eeW4BXON9iI4Gts52pzjyyLGA+8ZpEXWaQf5HH9y5yIllFIXdu
0Tr40IxP4Iwkw1l51nnrQ1OHfKxYZF9UMNKS2HT2sarqx1P+s75mRAtIMzPwqfgDn4NcFA1QJTz+
6Pz2WacIdiOWIH1Q3cigjCjT4423ltpfrOwiJJXZK+ugXAr9goVUIPLtlMbv5N/wmgczzuQxHfk3
N/8+ZnS0nd7z6yaXS1yq4I5YfzZ6Dawr6Q2QeBFUPAjUOUGmrUsEjV3aei51M+HLoMaIPYBAEw2v
9ChEYYpUrKm0q6xcpKAvoHBgIAItxdwoh0tm5MBEwB3xKh7ghgjw7i+hvIk4u6IGM31OmAXFguFz
6ZlKTYpI98HhvICyiCQRp9f5xsyAqAaHA/pG6g+5ubggZOLXFaiy3bfnZ+2RehpcDWjyYgc10OHn
6KrAY96vpIhtQZFIxKNN6Z1Z5zr3FWjSIkQzm2OCw6FL1Sbb9KzWJDrD7UNQJ9ILKdaaYA1EeGV2
jJYW3zZ4mnRwZfuJbvffAdvPXOR/VOb3c3j/raM5jMIgCRiHbq0CHbw4p6X2jqrBgBzo0cTp6ed4
ne4E9RSqiCS+n0/UIwnHaKJG2xRZRk9Osr7Fk/U9VLedjpwlOKW1zyF5et4q5P3ikbcPwWRUS91d
PmbsP8KxYR8948jqoZCO59coKUUpfBvLmdAiTGtCEkBzLQL8MMjRQOsYjiZA4dPGPzNmhykdT/mt
1dHpiDillHlBaa2y3XUC4rMQ3E3KIkJn5/P55R7P4f34RlEaK/Q87xUYnxERY6+9dyqYz/Qe/WIl
4Be6ukGW+pNFBjsyFTUn4EFH4/Bahbcmc3nqx4aU0VwP33pz/YH8pxUzxm7BBR9vuAsPRvZ+cQxh
yoU/ytQSG875Rku8dkDZQNNneVMfb/z7yRidSqiIctA0wgc42TcDtmII6fGboOLBbPwW+OkA/Ayd
uVt/8nyh8R+OEAB0cKYOX3UzbMpzEpZmKAybMF+Ge3p5X1Jf5dI3RJJ+fHAS0LD23t5xJDTBwEsB
n/Z8DzyigoZ5B+MT0pGDqMF4jwuOp7C97HQWzHch2UIy9hysHHL84b/N4zI8mWgYFFT2k999L37V
XJ0ryj+2bw1fAGgSaCkGJpsxWQYFQlHejqLOel1f91tv/ckZ2W6PUpVHjunaNM2dfurIavVRLHfW
KoRAEkC/hzkF1WF5H07dzVeMlp8JSzax2RDzwKp1fgHrC0kqb+bETR04LCeoHgadYODC71cb0INU
As9SZ3m9bheSHjKK/nw9HwOsoZb+z8LoSOeFnYhunoGdLAJJDoTHOA4HNzAdRtIEqBuI3ZwknfAY
O96bHJ1cpvNbBfyRHSjDXrdbFAsSsu4O1+v23VX352x7xhWvgUn62JJlT5b20iFnbr2MVJMQXbcS
hljuCrcdUV4WJ5+s9HiHDlnrN1a/teeTM+VZOQ6NHujLRI/oOEPIU0OBNsJha0B63QgHv39Ped2L
5JllnrQDhkO8HQCXhQL6/TL7dt/70XCmUuTCh9SnjOCKFgGgKH+fj2hq1w6FdfTRAOgFNrF7S6nN
pXWnBB2appWGCAK6BkW2ITUyoP8vQ2Pa+aLB3IXDIVWiN5tdlzT4Y67PTUzO2r+xjCl9keMp0or3
O0sKoBTpbCI8DJjg4qRztbqZSRsDjOtKcBTcpp1V8S0eWDHOYZz06Dtyl89HNHXcb1bngaS3TDqq
k2DIbvCmUlDnT+Y47qfGAtU6hLhwnUNb0f0GqGSWT+gw76waTKZMCPCos4NAyfNx/IGhx87x1soo
EGqktmGzGFaQKoJ4PB4n1+2e1vfGS7qoybFdH4+1+lbrbx88Sz5ooqE/4/knTMaCt58wcp3ATtQ2
n2MDptoV5FGgGwanjGHsj7iqTDDKcIeYbD70RDstgKMI1RnXMbWUSL8raONhZeAbRke6Y9E++Lf/
qxYg8SQmcjDDMzG9kv8sDJ79JhKArJPo+C0GWATALLia6LymzBxC7/9YyX9Wxg5DiFipCGHF8xcR
ed0mAzphvzyCRNOzjs3LF0/AGkcg16LtEO0Nc4kejBn/ODPUP/KUm6FKja/QtIyPKAf/qPwIVugY
z/fLlAkU8fD2+2++5dG5YOo2qySnw7lAC3cRC4adyctMmcOLT7ykUSwEpgf030hroFHoftXCwOe5
iq174F1KEMwkQNmiA11bBluib1hoUecr6SNVF3PNZRPZzTvD4+rawKkjCiUMcyR3TfHDC9bFO/2S
1SC5MTNIhr8kn8+ndCq0QJBIDy2buNT+IsmbVaOZ3C+5pOitCCCmLtZ5gAL86oh38nvgz2Rvhmkb
OxzYQUM/+lBpPJLvpzXusjgrGra3ZJAAVuGpYlIt5Qh9pfyDwqWrKJvr2Zl87N2aHK2kX8ZJEhVc
j8feugPJK+BC0EV/57Sz4VgkqsAzSbg5zNDfVn8YKGpDIjIU6GkY5wIaNg4gbS33Vh8YSmhkLU1A
vKlF3MUDqSG9qSoIPs2htCbqD8zAj/2/Voer+GYpnQqC80pm91YNeiKRxLUOELHEq3X1y6hK9OK9
MOABiK42u3i+hybX9cbwyI3mYZ3RbArDrPLirRiWhMEbnby5nJmvwDr53NhUYHo7ytEmSiQb3Ifx
YMw5NJRDhJ80McP2MIct4Yag+nERB+3YQWRGGFc7AnTXOhEn9NZ2W6hrA1mkRX3OLEo30cWoegat
WYz61Rn6xyGCi6gWqfnr69X6MHNJTQ4YlBuDQh8O6rjBlslszmsUpbeQqedko1xwrhqrs5WVyUW8
MTOe1yKpeKWDmRjkQPsuIw0cQUwUVVZeS3buiEw+kUEWSQ9S4sjFSMPVfLNZi4rxgCxzaYshyyWl
Hx39vP98h7Tp+/5zuTwuwbBiONQsLvnxxpcAZkPJDDk6lFHl0Usqq6q4qsA9a9E9a1FCqgrcnJd7
lO7DBkS6HcV31AMHnaL7oSXQccryym8sRDS4iUVV+WTWuIlJvF/+xIuvCyTEgZ8btBVPC8sm7uJj
Ba62g6Q5l+dnZSL/cv8po1kGwiCVQidorFeOcHswgBDGwAMOEKLIBFJ6SS/Nyxt65HbF/nTI5nCq
jzim0UwM9/nNIsuUFMVdAPOyde1+QQCg7hkCmnRwZpKjuPm68HuRvO12YNcm7vsvqvXPxz+92v9W
YuQR+4AvxKDESqTdJSr3mTRTK5/YxffzO/J8JUjEJIfHAFMt12rjavBqP3RflQ550aEfttys1MXi
W9aVGZc74ezvLY+Oq1zRjZQnYYPAsgD/FI0XqaY4WgQB2RBsLhJEAELTZfa58BLG6yid7TZ+dI/3
HzC6WftSpvsmwNxy5Brs3lGMcbUzt1guCa+ZOm2s0tUJHnEuypyIze7sPoSZbt8GzGB3XSM0A9lX
aJx/jv5Ft8lKdfUF9bJAs+zzfTSR3L83OnoqRZTkR2wCo40qVERrtfftZ306B4dzslouTUG/hEhe
x4Q23hAckooZSvCgX5yLTCcupfsPGT2YOqGJE+/Pt2T6cJwb/f29PCsESsB4OYnq2deOZrwm0Wbz
Bq3PHXw4AfoAbyfze2YLzp3uvy16c7pZpcqSJMbmpxavV5BeZIitRNVY2lq5drXjj6RvdAld/lBG
s1YHRTvMnO7ZDxiO/80HVG3dRZGLVWG3pQY6MkR3uD8wCR5ZtsRMFy8QELjo+gozEG4Prjnzgn68
me8XY+Teuk4WopqCfRfthXazllOLAb+JHat+NvOOfCSeu3elf73jN2P1ZaVqlcGVZnqEkt6W1/dL
nV2+6Mxqp7K4SLS5TT87vSPnBkb7tIKeSmMBlSAYjLZ0Tw6ph7gA78oj4E6bTaTBca/Q0X/5hrqn
eJzr659II99P8cjNSYFNeR47nHaQGqwHoALQCvQq32ChgzV87XrQ23i5XCpNBoWEznVkULyFcvo+
JYCoY+kXi5ll/6PRuo8M7z9q5PqCOMqcvB4+atvoe+Qacbcj/Xk0vwgcn/cCn+9gt88xgv49G57Y
/dsjN3ugV1wqCga7IFHcRkQrN1tDQq+trR2P7XFDqAO2AlB2eJfOHLWZnf7nlG8s26DXsQMaljnQ
tSNfZXRpsvZKSP4EvZHUrP7c307AJu5meAx3y/MicaMU9nLtmn1suQ3iQWI2Bkp0LxjiyTG0mUWd
eLPdmxxHbeAhpYIQJlPN3tqmYHgre8Hv7XU35zcfsxj3lkZuK4z+5wYberW223oDNuP9PtYi1SH2
xnxByi0WyY7TT9hG6zm1oLmlHDmtUmmLRBlOlBiZZWHa6LiPcjXsl1Qwd1tNlKHuRzqKvwLZTtNc
ga3O1HyPXHFFZcRA+QkDXR5fJPVLPr0l8GOa9XsAvcF6Zttyg3t4ODGgxeYgTCQK4B27vyHkLix8
P0aUxG/X1wqpzUw1jsH2KJ+9RjVdZHQOS9co19wRVQtIY4I3WI0Pw2W1kPsBszcL5JyAjGBObj5p
tPqZ48l56eOTugMPpTB1C1dOllIP/KhtfJEdUnQnFW+BmamYXPYbs6NlR2tglEUclgIcVZqopvJb
5KWqnZkQe3t+eP9QVM8mfbTqCYT9wlrBvSGQ7lBD+AVlEgT/rPoZowsUS4//mPU5xy5Y4lTvdqyG
4i/UdVAnYo38dXPhAOOlQRZUk5+8JEd2eamMN38nrHSQBGkHtAmwW2ojdnOTNMz9sy8f3Xhs6LIt
z0cNpGXZXRXQFsVwc/X56TcZtuIAaIdOzbgiktlx5inyEDYhIyUNEQuyUTZOv6T3OyDS0NWho4dl
EaN4tnY+F9ls+9jjXoDUH62IEiQG0Wc1ri/1GVvUkH1EqYQONb8sl5VN5SptRzuoNJGYlkLt+ZZg
hvj4fmLvLI4LTVlcM43vxp2lUSwJfnyo1EDl/EBp2Iwzph69672pUajegacqgGRoh1CdNoX9ei2r
6y24sBCzuFo2c6qGrfwwLtRl4WGG/NcYYcfUSZnXLcYFDnIvI+h31WZO0wR6EuOB8xpgogq4DEc5
b69At1/XoxALeo2h6f793VmAlqAnl24vV2SnHvo5vagJHwXk/KDmBoJXCPGO608KanatXzo95rDS
GwDGPvfHfiFqhQGcb7IkquXrDfn11bl4b+IWBpqeR2MEaILQtjDuY7YDvCioSugsv1p1jZ5KIqiJ
dkUJSBfIX6XyC4QNJE7nkoqP98S92VGYWbOsy3oZzCJzquO3UwgyNz4kiJbPd+cjl4Jwb2gUOvpZ
LtUuutWtVyTZYm2PfEiwPoMsDz1/yrpQPwtz7+mFyiDbGIJcer/c6Ox65WkWOIdNKzHERW2uVrW5
y4xTqeLfVWKcaEKTDr23c0CWqe0NiiOky4YuY5CP3F+fYgkRolRwe+gbn+J1llmKZwSNO7PFJx4a
mJQbM4NbvokuGb7IlLzBdmNX1SGD0pH5FRJT13dDoer3FOrqojQWp8VHoIXm8wWZcoXIB8IV8xAL
w36/N81maZRGXNxbju2opbK3OeDR/DXFRWiHlGeMTTwcIN3AQi8cMmFgShRGr3fF9lGFTFAXiDfU
OgVJHrYAhcfDUVI/UaO7yFhFm1BbZE9ycw4LNWytsa+6NT5aTNYu8rwKkeB1woX4mooIdiRkednf
Am4rzxCAlLPEE1N+/9bmaGUh36zUToQBM5sWLbzpQpJUjwIJcs6RDtXQSyYdni/olAdBAxIEaQZS
MzxFRoEO08RhzYVMbUkXuHzwGidGxmu8sq0tO1riTn9ub2JW78yNgp0qj6jMaena4le+hp44EG8y
kUoVL45r2uUMq8bEbr0zNvz9zUHhw14owwJj41WJMrpYy/Jrti+dmTrd5BwiMhiQvCjZojH53o5S
l6IvJ2VjtTR0PEUh2MoN9BlcuxP0KsupZeNHDOFBYx1VrmIKfEfNXePDzhjtVhwUyCaAX21A1I6u
cSBURcgxKbXltRrtm0I6MFlSq+jCHpPP7JNrSPT5fCXFicjhzuRo1JEnMmltwyRPm2n+Vn1SzCfv
qam3pmPCZJoXEI9Zuu0bjWVuNSHdZvEhBZltbLbKNrRfo25fAk4pgPj2J1BKkL6u5FZtu21iH3n8
31B3hMgZjcUTDt07qAvE1nB7LYJaUaZ6shnGZpWS5tSvOFQly28f1LmrmFaz8uKGX6LwFTdHsVK5
ZikU0LO3oW+jt9LSW2V+DY6TUgW7q9htnk/LIyuhAKoBFs4KTU3o7RNGfqNuK9RIcpRM+HTdnwpG
pYyK3wfd0FKVuKuqBZuzzskgaH+J0YJ9gVTn8y+YuJzvPmDkRJB46EIu9pD2aDS+I9Fv5/6iRB3V
ZiXO7PyJ/gIMlkcnPppDEHT97ZGbE8bRacmWuIwsNjMEkm5qLd1wmuHvayM3YjNcrmVXdY1+HVm2
0UPodsupthHhCXuS3ls1h+SzuaNm7o2pGPDuq0ZOJkxbqmY6fBXoLa+CTbaAzQ7wWUq/UiDqK7x1
5Zpqas340gl3A04diPqBsxxKz39ZmpvJiMRUBKdw2FpxL2KL0mpcIThCSjlD255/fb7KEweeg/w8
ILMyN5AFjEIwFGDlMGmy1pJKynut8TolvNjaM7t5onwAEV9oVoOzFuBvgDvuXZugJC5ry4DpS2FC
IGZghLamtK4Gqqa0Jrlk9SivokoPKbEm0jzohXeNGjaSyncnMV8VBbjrcmqRujrDGc9nYOqkoa9O
ARgJZw0dLiMH5MsO0wW91Fo+uqBaI482vJCSQ+b+sODCQLESjMJ4SxeaTalZZjr0zEGbeJpCE/Hm
A8ZHPfI9OGRAx6NXMHwZ741+1ZzPgBx+F6isLMDrCjk59q2mSdSt8SdzObiJkw4WgAEwDSwWmJxG
9xub1VBwz/GcyoFdR7bIbrRtsDD2PaH34r7ZeC/F0l8tnk/7BAgNo76xOtoSZdODz4kFcGldGiEQ
EyTYZYQz9sb5GJk/Jdk0xuZLUgFrbZardmupMx8w9Tq++4DRowBzgfCUH17HuAcYA5Q+tdZ+sA4g
WqeZe3VqhlH4hpo6YG9Q7Btdq11CU6LT0YhA0X8moFDRvsb9uY8WnbKU5LnDNnGjQrQdsi14PaA/
avw8FhEqxEXL9JYbqdy1+ggAo0Dy7YWI2tflsqt1tMeCOvHnlAcY6dy0zlkf/v7GfUkulcmNBOtl
tgUHJ/wmh8YfokDHquPAOK9XIHYJFpKrsmc327n68301UaIFMxNg29CtkQaVxtG9FQaBGKRlB2iV
ZGRblyGy8wsgwNrFSza0N46w7+uFU5KOnrE8sch3hscDzxsJfE0t3lP+gmVWjkhYeSPxNUlY1U1m
Xm8Tb0R00kBwBKBUAWKQo7tJydKKknM8K0puU3/yym/enpU5MfIJODpeRkNaQJYgiwsFvPu1zPBC
ZEoFtwNHXju10YWr/y3+thvGAOW9KhgZee+NWqPVfiObzQdjbM8moA29mn7gls42tb55Q5vDSjc3
G/2jWzI6D+2m5aVXN2+r1e9hxpNNrQAvgZEfgtBgDhoLm0lxTTd+wnZWmB5AV6lkmhKg06aE6gyC
5uf7bKIsBD2RG2OjfZajqZWWPBhbb/fiR6iBbt0i0rFcfJmmjq5oEEhS4FxnL81/kfZevXErXbDo
LyLAHF6baaKk0YgjWS+EJFvMOTX715+iL+7nGYp3iLvPFrBh2IAWO69Qq2r1wl6Ifm5Mz3Zab0gd
IJjC6IluBbcoIp/O/vflOEkBphfD3X1wW2XlBlu6LW9szjbc0JS53yqwmZHqopG3eHsUHspLvHJ9
LAXrMhDYEIYHZRKASjM7qdw2HOsxrQUSYLlVmCpiDlBK81sEsA38L99pbf0ts6pHbqs9/VZeQHvx
sqbps1AKw+pefcbsTez92B/DAZ8BwngBPL4PLSZX3LE3W37kvP4TvZYUzXvgfN2eBfQTKivba9o9
s0AMEHT8qGixAN3AbIllvykwCzh5Y/GniR8a/fn+9v0Lpv1pAMGFiO7snwhUFjMUU2lDPcA53vut
ZLGDfNF3wO6rgBOkFsoFbm0n26q2NNc7ozRiWN+TSADI1binHg2MLSSERqRO1k7x8tD/fdnsXUYI
XPEZbakXaXyzTwJFf1D09Hx//NP83Rn+X2z31SvVDkYrCWUNI774SxSD7lLl8C7RtZQf71taHA7a
3QB1n3Sh57nVYETjQldhosM4PFc6eu2ltQd/zcR0L14NRlIapY/9jnqXbjQzCEBgSR9L5y8m6JBt
0X6oSuav3Rk16vtjWzytytXg5mslUo4Jfy2/ibujI6HPrHCfIxeOu1VZ9i8R+2PzbWxTVFXWMmuL
S/jP9jxdruaS3lddT71eVTYDBCyNT15l9v0RLr2zVwPUZp4b33IU/ETYjEHxp/Utjb4KkROHmfUf
zKDlBEl47JQfcnK0AYFPL1HqlWVg6u1nIDl9eW4Qet+3sxTswF/4Z2i2VTKWgEdFHKmnC42d5ejW
VvyaYAcVJEfjdgjgcBIhmRaL31KsmSWY9/oe5SlfkZ1Ko9tAlC8GzVZ28GT1x2m8+qrZNpIUgOEN
HkvJUMR8ERs9ccK0BlCyBf4kDKvkNPbyZ83p0gqUcCHWxnSg6oEeQvRtKtPJujo5GaRBfIVDV3RT
tqdBjOyqOo3souTiHkLeKz7bAiwe1R20GoiIgNEeOk9E05xD1F8hL+s3AMtEllqT3ABinDRQ0mO/
5Ratfbv0tQWTC+g66LeamUwC8+FKPnPxLZ+IMab6Gd7Y+clRlN6AcA1QwNV3Frz5gmylkl30x1j6
0GQnphDRgaoOM95WNt/kLs6XeSIxm4pquoz63e1sh6HY834f8AB78GaBNPGReyhJ9uS/his5lKVc
KmgskTeDlC2KhHOKiHykfZCLGfMs4VUAqcmn26HYnZPmtVu5AxecMbygEOJBkVCBnzxzWKREZbWf
o5YRb9vOpFYDBBwdSfq8FtmAOPrn/AE9jY5XBSwMMhLtt/PXJY3cJiWcfgOKJUeDMl+1mxbJYAf0
xoJO0qoVQ7NivkydVNS4z4rK/ttY0J5zeT2nKgmmwJAkIY6EWUihAhrZXuWKP1QK2+Sly6FuiB4J
XQ4IHwD8bhYyhOafNTVoADqqK+QhorQo04PeapFqq6VsFHaRIXv7O0kTn3cgKcfpSLDqRWTqssKP
Vi33fP5Iw0yZdMfQsWxPLaW5k3dAshJRakG6YEAUQiJBMo6RRYcgVrcDG4yTlPWp9FhoBU338liI
wbEOo5qz1JDzJZIJYsm7rEAdZQ9iBTF+zPJWqd+0QuuLpz6OamNbcUPJuUEJZnmz6eVeMDs2pLJj
0FQSoE0+jvVOzFR/qiGIvnoUBb5Cc8rgS4KTp03wgjswpOdsjNLmGCpKqJn1xAhNaqUC4WxRRzGi
PEMG6bmhylH7RNsYoP2WcoX0MKZ+25syK0e0ZowZJPAin0vAxCOmfGcrviiFG6HWaQRap4pPvEJO
+/xLUTIg2Qkd5Sj6hH88glgq8QsufEB9QC5PajYY8kajIOY/aVUXoqdsrCWOiK1YFXbaaOmIqa9p
xEx9yIrsPQdjlWpHSBg0X60uBvWX3HRZAPYq1nD5pitkY9gFHKfEFzDahLEdogs2fSmSWEwqUjfo
pIOiQRarD32vKZEH+YUAbWyoAaGJ3khoiXpP3RtIygdBp03a3GouPAfF0DErxZ+rllRKh/+XRg7p
cANCvvZQBn2wb2okRr7TQIjSYdf0qRI+cF2nKr/wa0rAIzJt6N9bqW1baNjlxkvK0nEkFIqGol11
WVpYfgVCZlvMCgNfZMQafWhrLgztboxF1Q2KNIoPnWiE0AkTZT9RDkjQcNHer30+P3IpEmIuLhAd
vxQd5nuJyR1Hsr4vqD1GRR7YfOE3VWY2daEkpl6hHxj0V00+1i8BJA6lGMopxpCfy7LU2CHXKgiO
pCJNOVPm0B61kfJElGxVwyQJpESyYrDwLW2wbSGymoOtO88Fu+NqKdtXBZ9j8sKhVSCZCq9GQOtb
m+iUoFnS4EjfDFm1zbJBqJ7AQJBqgPeO1Thu/Ihr+LOiU0BmmKHW+nswaFr8yYq6VNxg5NQGhQ81
6u3eT43RFMWoDx1BDRIJSyVR+YGpYElSo7qrdkI4qiCtKMWOd9OmTnMwtlSC8cXlGQQR+KALFItB
7+2PgRRP6EDKMggfw7oMuQehzoXETrOgam1Oj2jhCJHIlzXpeS5lVoBmFP17yHPOBl0Le6Wg9gmg
ejTQP/cfmYWuTEjyTjQjaOMVcZ/MsqlpFWUFbdGphERPR3zf1ndA+qXn9NBv2BtXuc1F36qWsM90
Uz020NBwKbU0FJcCV292LTrMS/sSOgjp4tPaY7Hg6ACwArIeiMZpuqBM/37lbwQFBcwn6nnPr9Ta
HPoK2WUhAT8FppCI1IcYJgP1X0S5asWRXapmQCUSfK8KuCJBKy7emjZYleSDMPCIQ4h4YvozbdBf
PH5quzpxDcGJZJN+U3coTaTi24foJYxW/I6l52sSykPSCgzTPziEZLGqkwRBnZcq6WCxPhuJWKEt
t/T7tW5xYSEkgkQMKhrwABQRLUG3o+UVXI2AXPJ/w1ukqQBDfG/eSrIr3fv7bQFtOam5/rM0jfpq
SZsOLKASn/FIjPSgsQHVBZn+1NnUCjaqCxVGE7VEgnJW1JMdgGaKCy6M7mW0vu9/yeIKX3/JzBOJ
Ui1XWwVfghz+9BFHNHm5T+h6aqzDLkb32kq6bSlJcjP0WZKkbHHYc+n/MTixJVt9T5AHm8bX24Fp
mtA/XMmL/CThx4peD3J2guImEKWgw8ICXvb5aTy4u8AyQZa5mmSb7omZs3pjaBaTRIPWdRTXMjpe
HIvtS0fempnVH601V3Vpq6LOZ4g4l+C5mHc8KnFW6j2wq15Bgsh8D2u7fmXPCerUPpk6tDrrd7xy
SS5dQ6oAoIaMEgvKHLOFS2O/EOuG8p6jcKbwzDFzdxLXVM3WjMxWSoWzr1QpjKRbCCAeDJwKEyV9
w1rZ9gsxHAh3/g1mtlCpxjVUFHCnQoikeE1/Qef4Ehun8BHIQNBR7CHIgZc1je1Wt0ONyGunYGmj
qBpeG6TjDdRtZxfAUBh4wMdB8NAM0/okgbQmKMdSR3978MxkrR1habfoSI6CDBQBgDInKVerStcH
Xx49rhC2RbMXMt65P6FLmW204f8zMRtQpamZwjhp9NjZT8AS9vHuoH9wW+9B7/sMIRdiHCHklpMH
FCdPcAJ/r9ifXqL5ybu2P7vHioTTIeqGIeqeUqPvxnp/iezC1a3ITYbd1PCFy2XD4W7xbeX3Wqvb
2gTPzgYv0CFLdWAFy5Q+6Gqx6ThE6/eHOI3g3ghnR6MpcSyHWkMCP3DAJws5qa1eVk7jVy//wRBK
RODuQ0VEmgvUKnWoyEyKgQQLp/K20X4XzJHl7X0r0tKKIbBHphoIjqkd/vYNjNKIZoXuA18pEbwD
wttovtVv1htwlmAsykwBnUvDr8i07ZJAYHbcn73myVy7sqd9OZ/V66+YrVyVaFlcxxxIb8pTqBw5
dT+sUfcsLdy1idnCpZEAPD84xAFWKkiijUAFjaTuwC0orSWLpszij9Gg6gYUMgivAQa5ndM2ksQC
+r5TXkF5yzbCHpj8+DPbgko0BVjzc2UJF3IzUBn5n7kfOaFq0ENouYLkA6EUsNsAZ1ALfZ7bwkQ2
9wAOE9v75T++fsFhg+LN+dSRVTmntW+YJVuHLAoymYWooI7HSgNxUXnidStATWJAb6fSfESdzSWr
kuVLDwjCXx5ZIggiAJ5yO9My6xPk7QrmRS3umdjY97GHE6lFHlCNxFCONH/v9Zcq+QSCn1Rh9E1p
aRn+nyiDMoTxfX8lFlNXf7lyJXA+AyI7O0x1xnJA0ydwbOBwLYHMteACgKITQbH0yr1vbWFDA4eL
dwsoM4x+TquUG4LPQamB93JVzxyJ0y+KHjk538VWzI+Zc9/awt2KJBmEb+EvwyueS7RJ9ZSy70F7
MsZKZeVtFNhA2v+6b2TJ90dSE4AjQOhB7vi3PenKI5faTo/5EIQnKQdKKhTwuvJB6DB9LeA8yovC
0LrdEpRqWjsNQMJn1Fah65a6ymizlG1HigaOHR5qiO/OuwgAlA2SREDCN3tQL8GEMul2Wr0vnJht
wUCAPmFuMI1DUpNxDQS8VJqZqHRwe6CCr6LEd7urtTRN1bjqeK8PPqh4LtLXqJXxAhCZfWQR9NKG
p7BJdmEin9uo38ac71YTM/NbB2hb1pp6tKnQH9N+VGFhKcG3woAHWuuvXXg44IACEyYJSJ2ioeP2
IxlTUzGRgZmQj8c3QDPf9/A46Bd1EAmn8IIL8IM+APwE9XL0dl5WNsrCfXNtfZ5PHQPI9yGbwzza
7LrnQSOZ9spzDpVOUYMW23pNdXKBaAj6MlgSBblp5Cd+ZKULve97QUUBgJJRi00aGLYf+faYPPDI
8cjhEajAHf+SibYILPzKcBfeRzBwACuCWGMic5pdLLHKR13YchO/UmO/UccqRjflbNA2A6fQoxHQ
vm9wqaHlxuDsQWZjzqiuBLxHK6A6ga5tB7PocZUlFv3sEkb01KyBbCz7ryBwy/KBEx45yVIROavu
ILt1ZCOxJ1PDDNZqMQt3vorOHqSgwdQ9qX7fbjxIm3Atl4F6D+nwdx00Ah9NslLUWjQBDAF8aSCR
IBt2a6Ju/dioexzAjHAGYRvDo5fUW5nihSALecN/RmZrCsXUrlWRrkPXX22JYDiNdpmLJ1s1LYc5
5SHfKgdnUE1oZGBDtS6ugOoc7vh9foyctezW8v6GFjg67KBVALaw2yGjot6LgVbyXqDJX3EX2WKz
rYfE5tJvCOOqgxNzf7rIgf4QyVcRKgtxmIr7TgQLNEprPyATWpHTWGIV7w2UI7R7iwjf8SavkiQF
XJoRJJ1ImAtOETLClZc0frq/FkvlPVUGHSm6t1BExTN3O/ouZZmeh1gLPz536luJZL3bXfTADEOI
NMhnCWUhueEhy+k2IYQcrLZ7lMCldP8zpitz5jcCyYlgFDop0DebE4LD0SnVKFV5T1SJxD9Vl9qw
om0TWjJkT8cV5Pa0h38aQyZTkicyvzmPmaY3TB6QwfcEHTB9nCNJRoJ8JcKe9vA9I7NHYqwqkcY9
jBiNS9ULGOcFvOv92/15W/K7MHH/G8v8wUz6qhFljsP+GTVTM361/SWL92F40pVjSu0ePpiwvW9z
cfomH0+CeihK/7ORFVQTkBwPBQ9ie8ZDH6z8enlx5v79/vmQ2qRCHwFfiJ4UBOpIGl6OTjyvlaIT
8Gqakyhg+UjyOGcfwlBnZw5SCjJBbSavrBgZAlQfDOTviRxA2tsZxjK1Y8UH0edgILNjJ6Dm3yNw
4HDUUkNqyBgL8JD9tkPEzKDXqhBer6CYXfrgnLSzgUt+0yzt3kNU5AdCa4Z3ASlLFhB9QP+QmbPW
EEEONyYxiZpByF1B6YfWLBHFglKfQ6bFzMtMeeR7uCh2JqXypRByXbZGcMeCW1uJ2sItRxY6scrA
2OsrFfdWDzWlzv2VW94tV1M7u+qavsgMVF6R9Wkb5Le0DaidkPZk5hhCA+G+saWMDLLY/9snf+Pv
K4+WH6Sx4vpY8OqDYDkNNCXSLXOijf7HEc32kT1Df/lhPOhgRwv33UuMBomVL1hyla6/YLp8r76g
42W0+FbTTuWfdA5Cu6hIPSrSoUrtkj2hCEfLjZ7rVlo7fPUmq4bVq7kl+6cxdJIW1Ar6k5GuNXUv
PX7XHzWFG1cfFRYKap4qLoa0sXH/8MxM/VdxFWi09JBfm5k95GPTooZbwgwoy2PpoIV2b7gSUplZ
s3JgF512oFflqfMGrHDzcMxgk6CwgIVWiAJNLZQN9ujKgERBhns1BqKWP8ibkIibdBefhk/ovlZT
SWM1y76QfMCG+/cds5lNyjAv0JkueFlvtU8thCv3+iFnxEZp+fX+1lrK6E8gR1RQJn7KH7KLfJjS
bixyweOh5uqiTVLoURSzjFPwtvO/mscSihbnzYrRpcDj2uhsTX1WZeOoFoIXbuGcNSRXpymugUmx
9Mfeq0snXdPQWLyMJYh0aBOe+gdkWwxCHwLCpYC0qrgrcqtrbDFcefwXT8SVjZkLEgRlk5UCbEDR
lD+puc3nXoHoloxrDWqLTxdUffBoIWxDv9Lt2cOa5UqDZlBPT10//VTUPV+sOBfT6/fj3delSQcW
PvQPKHBbsEGiiBq9orArqBegBSo4lCrhnxS6jdaIPNeszaZuDIMulQpYq32XAt7+6E95tgTd3uVK
am/xPrka17SIV9cWz9okEHtY0lOrhSccPlWx3fefaDy8v8uXdgPQfBq84gkvNIeeivUYhC28Jy/6
TgJQIrYRgH2/Ch5c4Op/eQ+vbc0GVSD1OuRdLXrskYdPYUSEE74kdHAZhVk81rtyLW23tAGvDU7r
eTWLahcp2mjAYIIWizjfSMpb+uf+/C1tiSsT85yozsA0Ifkw0YHA1WaH936fX3TBClfSIItx07Wh
mTNRDuBUUwIYUiowAgW6GbKLD+75+oNhzUBDTuVzd67CjtBI3d4f5KInc218uiqvJlKnRdCnRS56
oQFRLguLB0VxAWWWEyAqa8Kiq0OdORI+iJCaXsRQm9pJW7NIt0H5xDW78hAVz4ynZto6UbdpVpVi
l/fLRHABbg3IRUz/fjVMuZGrTEwb0csg4TgleSwd1J/ypi4f6UvqKPmWtoGtlxbASKrDVpG3S7lP
TQKrCCTU/+oA3doXm4LzcUaRj2vNuj3n4I2wqKnYUrETYpdXD428pbJlPBnRSvy0VJ4B68w/07Oj
wolj3baIWz3ly0k2isO2OJ71AfJIoHF0oGKfm5WZgJdoq53kDSiB0p24F3ki4odzOVc+MBPwyda9
v/OWHsR/nwU46u2MxAp0NVD9gPwBNPiQ30ePwX0DS+cXjSSAUwNyOuFObg0EXFVSf6gFb0CC1S1D
aygJ+tmDF+ReVxzkpbYzdJyhZ3BKxqBbanb/jQU4AgKZwhe1hE/fArnqDiXK06Rp9P9/UHg8UP4F
eYaqzfkf6VinSTAIggdo05D0G98oLCo29tAnVl1XBChEsIesGF3MqaMjRpFQeuWFH3Ifpa/x/Vjq
iMFBdc8ARhzt5km5+EDv2sl5X+zXfPslkLKKKoGGxLAECO+8pthLUs9GwAUnDvH6cBzcVCOVYwaW
/Hx/QhcdUNSbwRmMkJZHCeB2m1S0ToAx9wWIHb8P3B9O2w7Bb7XZ5nbp1rEphhbP23VtRr/iYV8J
K4/00ia9tj6dkqt7iZOb0fCLybq67wpX/qiC10Tf1sGjguTwarPxwjWEBjlkh9DsjSTwnOueRg3+
aYxEkMMlzBQhjWaQir1JuY0+DgDRkS6y62OebLKvprLPcmqD7hZ48I2yhYokDb7zYOLB/nV/DRa+
atIuRn8MaiIAAM8ewIaB7amYOtqmLAKrIvC3r9X1l07ojY3ZO9eNWa+KOWxwjewMXObInHxQG2/o
NrQ+xsGRclZY62ZZDE5RPQr1//UXzN4+iH6IHUsArChG1L16t2aI1BvZpvDOBG7f+sG+rwC+91vS
DNSRjWxbNSsgvMWZBtMCyAU0GbHIbLuBjqehHeVHb5T6d+prJhfHK4u5wM8MJeorGzNXWteKUqsY
Znp0Rzc+hNtw29jv0LnDj9sS+owc0/YvCfXu3JG1RPBS2QHmUc0EOubvybo9UcAHQ7GcAsEB2aTP
AH17nAnSxU1iukCOeBNfE9gENqF7WhMAW3jQrg3Py31jCyCQagC40kF3Xn3Quo8hf0vVlbrCmpXZ
WdELVgx9jV3UZlFmGlX31GT6hsXIufEd59w/mP8fkwn0OtQ/RVzEs1NThv/vZHZmax2Pj7nTuJHN
yDPBbILEvNuCEuv0e43EcmmbIvAD7A1N+JOw82wNKa+MIOwCcEXdJcGzCBT8/YH9vehm0SViov9Z
mDv3gkTjGlkt1GbJMJr6Eaq8aIV8fMHmhKryxTgaR2q25CszKfYtaOQt0aZbsLijuvLnlXC71lVM
wUSS3eQkMqyl8Zf4EW6+b7bMXNoqQR7h+4DmRH4RWb/UiZ3CLY7+kz8pftkP4INLnNrNnNRGFhct
dpyTm3A67s/U0kt88yWzLZDpgwFcDUMvTbCRTXBzvKMv98gexvi/bLbrNZldkKpWC2g5Rzk4w5Cb
adIxZH0bWj0B6gsk36DVhpc47MEJs+Lh/HUG7+2HaUdevcMJbpPMUP/afn9hsA2aJRJuMwK3g2DR
KXn66pzS7km7+XN4BXkXQUNlbqbHwGr2qzC0xecKdRxBmOr34CCcfY8sN5Lkh2xquK7RjbEpTro1
1A+ydM4EwQJGo9NJAirL7cpqL2R6IbX2z+7MG4ISTqe3KeyKLnQU35o/vkHQ6bux/i/tTNfc1Xz3
0SANQQI7CWkdfmcpDASHA/m9YmbpttRAXQBeQw3l/DkxWQ8ZD7FSBx5mlK9HaOi50MzjY4td0A0G
7Wf/YSXaWjwu1xZnA2NonJKEARar8ilX0P0im0OKdCJ68vtDeDSUB38NlrYUw+vw6NDvIKJtHdXH
28nkeFmtZAqs7bG3kPp7j6BSuDVU0qFtxV6Z0aUNcm1rFulEyAvrYjIibOvI8W3Q0aOvsaNlrwqH
L/D/I9rAiEQdp0CAt3I7Kj0cfaMaBID4ed3s3Eo7GDiFwi7buuR5Us11Gsf8zo86mD3c0156ucgP
F8MqGlyFa6s6Hbf59QA9GrCpgJoN2KB5sNowlgsyRn2M34KTZgo7s3UnFd9vHP6VTSstZAgx8H/G
Znf/oKX+ENTTcu6Z8/nuvHfu4Oo7B1v3+dkwe5Lun17+2K/2R2W+1i71UnOT2oYVnNfjzSWUv45v
4SfFbV1R5lCJgepJanCoBbS9nO/HJLNqI9Wx5gzdh2jd2CliF1oGo8UjzwUT08uo7ZNcLS6RmvNb
BaU5N+aZ9tAX0dR1Vg4uOq20xwb/kagLjJUbbNFl0XXw96DVVoHfMrvBOBaFJeP8Ka9g+a7GExna
wrwVbyy8jcb2VHx+cxbkKrYd0c010MvS0ukG0A+o4AD0MUfzg0VAD4cCGfiG2Uz4lISXkXNCUirj
yoO1ZmjasFf3px5nUugj2e/1mvcud6UZ9acSE1quMUsvuvPXQ5rNZ6xKBYaENIqWEwgGwh/pUAG2
61+hThT08kErkyRP+r40OY783lxW7pulkzdR8E41E9ChzpczQ3NhkGYwX9aBmWpHRfojx+DwjiK0
2X3/5VBGw11foeJImnInBHYis5f7H7G4p5AfmLpvAb1Ht/jtbLd56ad60gpeHriTAoLx8do4bgvB
GTCmBr8edruT9gu3jrAm2SQsPGCgUQd7FKCpuA7nnrCecZLGamAIu11CoNvdDDYbMd+g1dmcpKeO
rLh7S8sNeSgNaZdp0tGleztUmuipHE3zvZfQMk3Ja/09SSdB2IGgFJKbhlXtc1PaXjab+5M8+fSz
K9ZAkg6BxsR9h66tW8MVxf0j1SKwqINj5O9V8NUOhxQaO2jgkGILdCgrMcA0knsGZ0dIEXP0TSLR
5sVfQnHUhNpS9TXM38IxRaAt8ODNRF8zLqTbQWUiqL+KCjay/jj2NjMjBuDrCo3BEvToxspse8pq
0ZRhBCusMYPdY3RKNrwNOrsv0QigDKRu8CZusuHCl/bKdlnKDE6ZBKToAJ8W8UzcDjBSQzkyety2
eg49Dv1sCIciszP0guakop1VcxWhf8AoPXJm2nhrSooLQ8flAMqnqYEKXuucwiEqZSHrWSsCQiqe
tK8JipHYrqA98G9+RDZAITS2b7On+3t1QRnm1uxsXZkccjnIWkUvr0/qGFhiDmzd0XD0YVP3RAdZ
fqk5hoVPyMIP5ZlHnkOx5EN/MRLwx654Jz/vCHyMiO50jB+F9Lm+Wh8MTYJYVoT7t41IuF8pxC7E
Ire/f3ZQkEKXhrSDdhtQk0TVtnIUmkgtmgrb5/VZVqEY1xyN2KrGbcGObb+2x34e1Fv7s8lGEoL2
2TQ+cSTFK31qlBc/sfzsOfE/2EeiPmqDqf0uQDYDGOv9hV5wrW9tz45WqY29VCkYewoOgdrpm5Jw
xRN9rZpNDbi0LTdrpYSfVwYsygDqoXIBKOO8O68T2zFRwO/lSUmbArTJ95lGtC5Fh642qPKZS6QM
LFw9Y4o55KECQfsatC5ErnigC5Mw7UMXMID4yLKkLMH4PNDPhA3jR8Fn7HehBVVm35+ktS+ehQQM
/AiioQIdVMshmDLVjQTodhLuFdqYsZ6uWFvYDeiImaC7E9zzB42IILSlXqATz4uUV7na6vFL1jn3
B/TzKYKWIAQSAZeeyEPmXXZdqg9SPvYT/gUKV01qjlWz5cLE0sqLlFpDmplFsZb++OnoINUF/OrE
U46en7lQq2Z0RtfJMgAiSR2Diif9oH3IrbiNC/4ErIiop4AcBYx+f2OPK78xH+Qs8KNQ9NQGCP90
19Qkko9dCIWI1Hf6vopJUzNL75woe6tTt8tOGdjzlPhrjcBpofCCT5EkBSyNyEajI+T26QiapFOT
PhM9/1i+gD/PUmzQKpf7xrJ1wuxcJtKKH7dQfobJCfSNljg8GPN0ABfqY8crKNONp4KAzRl6jLIl
PFDzIbGU/+C7IQONbv+JZl8A9c/sXCBg0rRoSAEggKqADQhj+Zv/EM3MBEWHAHFh0r2p+Mvn4TV2
72/ghagNlUjMLNBGYHhDD/rt3EajyvkcHA8vLAhqWGAj3Pjbdq+ByA5Kda29+1Ntgbz3EDZu75ue
BnXrVd1Ynutloec3SwOxlDyhT0yudHkQ+A2AbdoMrHJrpDhr4xRn7gcnsqHgOIyT/y6t6kGytsEu
M9Fq7D/WtozeQx/Jw9ZNQlKt1dIWj9LVHP8NGq6OUqszOfMT2C5B/EI6N7eCvYSGTpMPbZMDM8se
82tmr/8h3XM7xTNPuYX33iUaDGullXzIZvqo0INi8i9wLtI1xfqlFxA5JSjnIC2ITkRttpXyFok1
3aBAp9A97c3eIL8DxSkNC/DoIfxgzRocZumCvzI4px0VmWBAor7HkwtgMchZRLC3WOoB/AnKbjh8
+K+7FPHHWuS+ZnW2k5Dkpm1FYRX0ZnxuNh2Izv/TyMBJoiKUg8b5/IrnBrFrk1gC1ka8tJy8lQRm
teCPVESvkojObTNefxfy78YHgZMjxhvO3wzNyhMwrdfsgCrocgS8E6+oAFLu26shDZOi5KNc8gaT
btPPbhs4mM81v2mqCtyxMl/EEqxN6DaFlUk0T36nVucK79VbsUUJfy15v0B9gfceQevEoQCK5Xl4
7odcmIVgBARuljpvbeSow46OaD8xT9xGQIXbTkhpFej6e1FXvJGF6+7G9OQbXV0CtGFKUigwnaDx
xjCj6Ena+ZAI/Vzl/F16vG5MzZ6TuBb4lJNgag+4x+mknQv4f6b8hYrmKvxi4TSgdwSBlapO6MG/
SOWrYXWiGhSGVEggBc9fRNPJNqB1bCzesYtfWD/r/puxFMXdmJs+58rcKI2+NvoYmgVJ36P2FthN
bvoH/rE7bxRLedmw84rFxf0pTzBrwFp44FhvLUJjM6qyssMAg5z0ki3qx/gzOoG4h8hPff3Ms0OT
F1az+mosbhiIPKHrET3HYAWdGYYajTAkg+hZ4MxkCCFi8wGEX95wRkLntLaQC+CvKXeEGxpK5mAe
l2exW6sn3Ri2JQAfmV3yVmKYfhdZKZ+ixTCxg1S30P8LkZZDWUZkKAsSSidBg3MUDnY/ekK6D9ku
BYd1U2xagDPKQyJC9uI8CKZcm+q7BH2v0eL73ynqG2tCQYsHW0D235jKz8g+zyYrLIFmHpRO9C7g
TSP9ZpuY/YbHxYXIC9S0+bO4txoNeVwwKd3fIAvEPpi4K9Pz0zZUSpIFeA/Gkwit+dpqLf/UWwZR
IiK98rVt/0JOzJQj8uuX+9AfIR23xmiweOLhpIuoXKGtDW777V6hAXquDBFPr0Sg5BgUpi+Adxft
mqfhP8TYUzzwP1OzmVb9CPhdBlMXy3qTd1VAEo4IRx7O02Yjr6BQFiQiMbnI9hmT0BlinZk1ZMW0
oE7w7ClvzQd/0fbU6l+kh8R+0Uz3IIA7KCThqfbOZ8nzashEvuabA0TLd+cTVEjvr/RC9uTmW2YL
rdERdyqnAyaNPlBwcTmKjOWW1zIJS+ceLKPgWACmDeJeswpSr1RaMupM8lrlOTZIlruBTeG25XaU
ePdHtOQVg4/yn62ZLzNyVPRBrofLzULTinGGQPpn5HH26BzyDyjP7zal+W2uWF3Kid1YnV2pPaoQ
TTyIkjel5kEie/B36q5/ge7Ak3041JCZ/GDMDDeK2fy+P+Cl1wpERojYVXAZAOp6e04iv81Zl6iI
AnSz7wMynOPh130TS7sEfAxINIqApCh/g9mrF6pmEQjtGgwuHQGWNUCa2x3ibBeupPIWer2mkAIs
KsgXT9mf2W4U20DXMg5DGdDmNV6CV3T2PjVg4ug3BALjX9igCFe/INLJ2Z9SQ8LRFVZmU12azutv
mHmIjSL/H+a+q7d1ZM32rzTOO3uYimEwc4BhULJly/aW0wshe3sXWQxFsgLDr79LPj23bW3Duuft
otFAu2WrGCp8YYUcqoyBs+cEypORXYqKLBtnDh/CLu/2suQTFBCJ/+ZloacSrjKQuV0j97cjncHR
Czst61QOE/QNu6qbnIiUiDIiry3NF7t2AZjhGs2eqOsMQWKHQrQR/I6sAS3WYhVqSJQ0r5Xn1tXC
y2o/7Q31MoMKcjXlqoUZdj+rJ+Dk1Xq2RtUldWiQvW8L7weEa6udzXuNcoK02y6GEmzHY6fxHIQU
QBpR/Hc+PTHu96hhWm27MtxagJruhwCC5yzYlsSpVm3lz6u89ehPm6AXGyuXQFy/kY0VzbWWm6Cx
jXXVQrMxqqzW13FrV6oBm70yh7TpwZKMwPQHpLnJ+4NZDb0ZecOgshg82vKlxqMS0dFKTUffz9Iv
T4y/Xx28Rj6vhKHQYFzCGGPPfnQBwMfkLoRops0jY51fZGlIFzQ/Uyz7ogXwccoiXvw85hR4YmrQ
Ct3nl16c312zhN5YSwuyDVVaLcmZhfhFLw7DobMLfjNW+29IflBFm5A1GWZnml8merGFW00HwBCP
Hsk1pO8OvIVgaOJVcWzwZXLmtPj6bj3UHdHrOKprnCwO4hbZ5I21u3d1oo2bmd+U9y4IPH1krjGn
fAdKVWKrxqvpHGbt+M2nKZXz98inJwjldt3OpHD34aPdxmXk9EubX3K9FHp3Jhz4cgdAbAGhZuyp
5BR6Aa4mZGjHxkUy/BhOW6XRzD/TVfh6p/swhvt52tTtZBfExBj9YnsB7Q+IReXJ7Vu2oJcavj+b
1d2vlb++D87mpl/eHKCMrgWsM1LG4+cftnLDmY3JorO7vygwzPcL8Bi4/PaOPnz3ScSmUNb1neN3
T/t0s88BzPv++79e4B8GOImcfDIyKNVggICtsmUOwN8j12i1uWiz+W00OzdceVHILwd5Jmh7jza/
u7eTo6mDcmvddhiap9vt8/UCKKpo6IDDgczk5WW3vrra2FFy57MIDurf3/aX0fgRfvq/7+xk1Y2U
tYzmpnukA2ynX8/IRyI3BXFnfVtdLNtfD0/1j6vNHsiOm5UDQ+Dvh/960f89/Cla1LBa0xkYbl0/
WpfXxwQgS+AfOl3fSaASl+zMLPpyPCRsiPuRnwL8fvKoR+haW1aBLbUECnELVweSyHT6sYEMzs/s
nJDnV5Hpx8FOnm04DozOE3H2MEUvN35c3a6spzMP8HgGnM4dvDvsKFBkQt39ZF00uqQyU5W736J0
eGEu4tXNz9U5I+MvsAuIeQG8QXnLQqhmnkagWBcB8bFDFn2c/Vq8dFGT4Vx4CS+u1086zW+DPrmK
IZW81/syOVNS+CpCBADvqG8Fo1lcwedtpfJV7cBLzd0z76WbDhP/URuHyU6/f5JfAFVxjx+GOblH
w3GayhMOdq/H466Zx3rHgGTqopcfMNvGenCj6NK4CaLhMpaxV0K1tIBRiwEDF4i2KXQDvr+gL2cP
MBtAjVpAOpyeh21ud6Y9+e7efDauq2HpqTW3EzAbvDM9968H8uBrFiJtxOv9/Hx9G1LUPMjJXiaB
t3BezGzVNKkuV+05DTbH+Wq2oid1lEUjYB6fRFEGpUZb1xiKpwI+RMbdvJiduFo/b+G21N6BTPtG
j32UKrJuql8pJNp/QEO13oEtXCTQdNx//4i/6jSgDwyZIt9B2RbSaZ9vPauN0KI5playHeJtf8kj
tNvj/qG6qC/JJvdgCX5uxX7hD41Z/GHMk+M5IKiqygpjItBA9QPqWNEzzpi7BaZZtHyNLlPZxenq
qL17k9yfueGvXgDIQICVAIUEWOvJdiGke1QgwH5r3LVVuHCqxyC/daDiMzYpZMnY2EKPfYnwy8Ds
Plcg//KM/Tj6yRnrFnrmbjAdb32b9LvwwTdByY0CFv+C7OHqzL0eJ9Pp1oiowDvid1G7Pq3QzUE2
WkbhufsaNBW5hsVkHze5n5RMg68dJCNLZP76/aBfnuUfBz2JgVQxNaJFeIuY/f4x2wJiFW2vRbR+
G3a73QO/vHTiq3i1iu/PbRdfBEjg8qN3j/gdMmjeySouO5YxT9Rkb/+CeMgwLFUCKZnxnHvr8fpP
HuqnYU5WDHdpVUqYE6DaMrfLmQV4pkbB4imDzcr3z/Kragsg14hkofIHIeLTlJ3CcJDMuiN71CKj
o1Tu7XK3jPsoP9orXpxZGsdl9+nGcLhhNKwL+JvgkDk5ZcrZ7IaK0GHfBBVNcoUbU0Ouzpwyvxde
j8PAwQ6eD8fj9JQnNpCgIT0N9H68Lq+sxFnVW1TG36CmtSxisn2QqZuIJNQ3Z24v/G01nAx8svZI
QVgDpZlhT72rrL8w7uTaqddFvgDaVMuDb/+spziPvUuQYfiizBcv4aFyU9g5V+GTLaDtmNS3sI3e
dvtJrcviAboRlR1Xl/myzyKhwZoQCZoLRkp/8Gtexfoy3FvsIajjPIFHZF9dj+2SdLEooNa1au+8
btdbMupBHDMitmoOsBW8EeGC2shz3VUL+u2mADiTXdZWMthJHZfoH8LZh0YkSAcHUBFbwt10PLLq
tx2pIxB20AiXxgNURlAXcNN8674wcZZyflxKv02VD+/weKB+yHPCrECjOPD1noBofw+XU0dCB/vS
gtYeLsa/IUYq8vSctdxvx/T7C3RhwYkmNdQ3T8+NMp+0f3yB1iK/9lGrymCpembPPDfGye6lORrv
sJ0Y9hfuEqy09sI+t6a/noZ/38XJAQSF1ynoKJYZXAqS5hreX/q+xBSJuovscGb/+G2vOnliJ1N+
mLqGaOs4VgQSH+Erp0rJzVUWtZEVd4vhworvwn/bc+s4KOApyIERvEHq/vPkqCevE9IsMagUaqGy
qoomqxxTPqz7GmigUcKkNjfPKUn93ul7HxfxK7ingIy+a5Z9mJQ1ZzWMOvHqGHs2Z/DIbLBUrprC
OuJ80W1zIAg5Lr2fhX3ZvpnXfZDATyJy1e77h/5bLeXkMk6eOfCMU2M2bDh24puFgRZ1j1vO0gL9
nO669s/ZTL83TH9bjGji/O99nyxGRvjsjhLP2+0WMo9IiJ5twda9m8hXTiJ/hnMEhyJb7O3g7F6v
S3/FX603DQM0pNip+dMCwo8/fP8Uzr6Nk9RP5IXiPvx3MPV4tSrVLbHi/IW2P8K4hu3PWj0OxWWJ
RwLrLC8pjYtiuv3+En7P7PEmfKgmINSDYwv6q58nIly64EfUkmEvvIvCQ4141+xCJ5YwCm+fSNZE
44o0UbXuCEw1QOVgUXhrFQ+js5hgeQVSJkgpBLXcIXLY0hm2nrsmZzEwX22lx3PwqC+JIPy0+j+h
O+bajYeL7CNvw0a8QO+mcdeeXNJxWRWbkjyLcEecu++fzu+FAAwKaYKjgoXjw7Ht5AU5yCqF4cGA
MMfGXdyKeYznEbrjXbFjzvPomZDa2fT2woJ1ulHg4sLnXp1BpJ6mAiAfwpgiAIcOVqQm0tuTuVsa
mS+IAvnp0V0+YoYELAqekFgu+bJeFioGimxalQvQM7bZLVBPibdtAPNA4x7/fP9Ajvvuh2X026Wc
PA8DcC+g7GdzbwJu7pRDVJpXAFln9Zl7Ps0BTgeyTvZHB9IIujQwUA/lwcL6OWa7oGsjaM6lpCcL
Wcf1haPgXS6fJ9Usvr/Lk93pt8FPgjxazNrlwjT3kv/gh6y+m81NoVeFlVhy4Rlnimsnp+lvo52E
5JZpBNKY8HpLNHO8H8UwwC9JJXV/XcMC7Ps7O/tcT5Y7TKjMkRPQI5u1mVKx6MxVA988COGwWGL3
X5F0PCt78f62TqcN8BYQPLA8aJi8J/wfTh2r6Cd/tvE20Q7VwRK+PAsGtWvYhAAZab2cU5758i6P
UkPYKuC4BAjm501NMROapYDI75mbkiomcsXWobPqph2CyLz6JcJljxPXyl7PPN6vZg5qzCbKhlCJ
Abb288Bz2fmwLgYtzFF5du+paViONjpqsDOzI6fOp+ep0PU9rDTZ2jL9acVtNsSt7ngS9FUPLvy8
La16WArf5TcV0GrXM7d5ig3i0E6Mr76/3q+WM9rh4Bk5tueGp2jksTZzXmW43EIsFM7E3FryxAma
+PthTotm71P8GG8AR+LBHf40x9Y6EwOaGpDr7BN0i2K2g4bmrr7xUvZzWEq4HBgpSS/9RbEmyyGp
1+aiQ8MM0qM3ZRKu4VmBqL1YGGd2s/ds7XRefryu03nCLTtzHFyXb795dbXSCymKdERxh9Jnf0Ay
4zTxX3vof7yO/0nf+O5f3y/++V/4+RUmhn0BmbeTH//5P0rI/lAVh+aPSPVvB/UH//XHnTzIQsji
VfzX8cv+7x//8/OP+K6/xkoO8vDphxSi/XK6UW/9dPsmVCXfrwJXdfzN/9cP/3h7/5YfU/v23/94
5aqRx2+jsNz7x18frX/+9z/wqP7j47f/9dHVocZf/c/81r8cCnY4/ZO3g5D4W/NPSJQAzgpNoyNn
+thjHN6On7jun+iOAmiERqwJEumRlNzwXub4yPoTjAwIp6AgiJmEOfuPPwRXx4+c4E80J0CB8o+Z
ObA67j/+99I+vY6/X88fjap3vGikwBd/OuNQ5UPu5KHoD94zCp2YridrODdzNqncTP2ZFyujy4wn
Q7n1mXbOSez3Pgzg9+Ayuw6Um+Fe9HmYJtSWNWPzSsus8deo4Lap10gaefY0PEyO+3Owh3alexvA
Mcjk7zxGYW1aWuXBGyu59WZNUZlqCm+lSelHcyWh/dtn3ZleyOfT6f0yAWDDdTgEmwTK658vs3BN
IuBCimPXcSEAzfMGQr9zSC+UHN9oXmXbItCQKYVx2Lmz6vgE/l6dfw0N95wQHXX4BJ/uTg2zhmIK
Sjud87K6HSohH2Q9mGnhqH4xK7+LZy6zQ51R1BhyUz5wlosHVzGxrb0+tSo9rT/M4r+mypmpAQQK
bPxAX8B0O4X1sxxKB6YCrGLqbQWwq2GWi8qv69d/fxiQUKxjoR06Y6ek005YsnaFRDaY1/2ayaGL
CRn6M1HOF/MckS3CfkB2j0yek82Pe23TuUE3pkU1h3GVt8YiMLOX72/lOD1O3iFUSlEsgyT70Urn
JJTKunIIQnhap1WROVtgCqZk0g2/BVqEJs6coSQSQuXq+0E/n8KYONhBAsj3QmkQVV0geT7PWdsR
WSN1ZqdDNTy3JS92cwCxVxY29Nnm6En54NEvRO1Afktzcv/96L891+Po2EEQBiBdQZ318+jzbMD7
sAvt1NPVjoTc33mZVrffD4Lt8PTJumi1Hd2QQh/1QWj+fx6GttaA1ShY2nFjSgaSD1sGt9hNOTvV
DEcTyp6ycCpTJE79th8cupyB/cEeAyJIpcQbgI3yuTWnsow7kzYQG9fO8EyVRVZVRoaLvByg3B8U
bFEWpbajDHfkZ/PYRWUwsZvGmgFSzGblPWWdHiA4WppiGdQCmhsF00WqiQdAUWm72ovgOq32qp+K
tJeOfSF6Ut2MTodsMu+9p7Lk85Kx0I8zt2K//M41fiBhnxZaDQBh4TVPcYlNOWWdpzcujBa3Vc+8
2JkmZ0HankVOV71NVLRvirCtU43ZRrHAmdLBzHgK3ePsqh65QCdlZP6FOVThxum8CmBO7cw/Z7dS
mxp/vcmzge0F1n8XUaOYRNxSD7hPPKkatqSt9aQ8BnyRbB60L/uYF12F3xldH1C0gse5J9Hh86le
GNkk5qilNtAUQrRJMDcSomqTfgDRY0oKVoeJMVfulUkD0cOoV88HaiE2dXshgDyrXaeKW7eY035Q
/Haqbf0onCpI4a/aRjbzwWYtvHEVeIpGNYe0dzW13doWzFn5smFr3zXKJXxzjW7j4BXGXjE+5sBl
pZ7Tu0vSjnTVYhOPcEpb697g3poxz0rmIYDcNYCEy5LLILEgjhflMoT8vgfHLUtk/RJB/mKeHeh8
eIbcMabCiA7SS6XJ9Yq7pZnYSGAynd1NyrilSk7rzjQXZe9PUaf4Yi5EcwmNsIOrWQ5hiBol2KyF
EKihbdQqS3UpRxdWvKTTaVmRFdiY44bBHyc1Oi6efSVXjpdZcQt/i76FAmKjLnPHcVGGLx4qkMjB
xb1Qhf2iapSNqUt2RSlumccgCEGLdh1yGu5g1FuvueHa64YDYc1RY28YSdGO0yvXtJ8B7uCMv0qn
uhSGum+o7CM6yQ2Mix9J6+h1QPHwKg8lXKsmOrEp6h9Dnk0xrCbtIiotXUW0JypF5jOnehRjaoFA
j2ZIxOXIIjh733EIBK6MnpkrUA9pAtkEtYC5dpRN8iaYAGFzG1ckZe5cmwG7KmYUtyGZVafMP5q2
lKWZRXbPxJWbWXYkrHAtgsJJVGPPtwII1HXeaWhV9eXLCITYspiU3tp5DjH4ko6bd7NlmB9XiW78
tKjraavbCdJbVINY3Aq9Ety5mLphBWWbJ+TCfBUUzWOj4TjIR3LN5ubGaJxgH3Kud/DUDp+0gnwu
M6vrrpHh7uhZHBdD1ySW0c+p3eufcAOIJsfHZZN256Fw05TFz0zN6AsYfZ/kWSsA6SJ9LGe657Z7
yQm8xwFubKPQetZFqyPfng5V2UwJ6N8vc9CuLGHB9hSBSxhEdmHLOzkOkBzhc59qKGclhuvWr5TA
asfxL2jXgqEbcngdze2DUYw/4XVIUXPNIcVaGSt38OcrMRqvRu5kwBuGOSw1mDNdT4j/onaYnBiz
ikWTiaklZQYdW0+8ZEAzRbWXL4cwfzac/Jrz/iEo8m7r+ZDTNWqBtXrcDyeytgktY9h2s+VUwCCh
88NlaWUAlXpG6o7TjTVXa6ubyYIbNnoj0/tyqnajyYPYZg7B1oDWax5iLxf+UvRyM3TshbFpo3zl
bAhVM1h300F3BlQjXIKJglfMW/XQ57RH72V6UqF/pVSNRu4QFonZkyx1ncZ98WpT4DpCa12Y+b4R
7HEa4OD1/bF10tjC0XxsSgByboOChZbde1T8oRIA1PTo25RKoEEJmC0uhTFpQYpyiiBbWEH50bV+
tKS2LuFA2cZWK/sU5UnVxXajKQ6uUATrLtTjum+N1gBzq0ERyuf14KRlYTg/WRGMyffX/K+m3qcg
BheNNAWxEgIYdBhPjtpKVGbZFX6bhoYxT4tKDW2zsElxXMgkC2mcOSMUM42c9N0VVWXmrYZ+AhIj
9DRclNqy7uZEc7vLFqOUgME0Bdi1bu/NU1zVnL8MQoWHrEI6sLCE2UBNVg4/1MDFL+p23I0tA84o
KwEsbxh3Qh2rCGH+YhSzSWNRTkACkIZm9YIq0gKaIOsDhD4MmCBDT+y1mZA9FC3MwaOhNqwxmf2g
/uVXRnlQLjC20cwDiYHZ3HaJaTIOJxHqC2Oh4Sv5giVjX0vD7HcmoeCz2zoH/XDKjWLHueJwB6Dg
LEOBAgYJVm2LegNtzYHEcAFpRRQEo6gTAwjlK8jzBrdmK2e2DISt2/U40PGQGwPKTr7y5sOgqhG9
Krjczze56WQqNbsenBkObk2QhO7Q+bDtGnoZU0SVAjZpje8vhiDjrwApd+0i1IYNX9K+wWbsZrK+
Dlw2srjiaHdD7RjlFcOWkMpxMweHI9ECD9MIxiCi4M9fGmUOKotnj2MfteCBw3g+M8mQdHIIvAje
wfrW8bgPwEPVA+032H4Ls3IrrJEPmdACSsqyr7eFzWCxZXg91Fuk7YxyA9XiAaKuzuCNcW0WjC3a
tnGgftaw8mH0DQjcFkqDOmpIHkyJb7M5hxt6bUN7TzX1dBH6Y1gveiKzle9R1H/LypKwus8zEcS9
i3LTOlNW9eh1Hvtp0skGu4FRbLOen9Gf5NjuSaqMdpAr0BMPE2KQ4s0VFY6oWlcQVmzHqoUZWHVU
EMlr11/aXW2OaW8ObY0oRINMIBmtvRX+1c9qKm20Cuqx61Lw1Gz7ypuNurz0SQ8oRVS7jbA2VaCb
pogbc+yzNaYGLxMtxgnyaNQu1kzber4PA20MSYgE+8EQvHDiLAeyKy0AINswCKr1yVhBJzJWLLQQ
7AG64aSyHtW+b0wcK9zPxjt4uJdlkuNEa6OODOj0+pgLN52N1llCS1o70Vjm8uhhU5ZOPE/CStt+
tmFqZ1LInaMhAp+5qaOTFU11QKHX4Jf9nccL+ZhblnHjWfP4iK+kCtIOrHxVyD0P3VSNB3vqyA7T
vu9ibRRErSbbH3liUqavJ6dr0Fib6wHuq6oPO2ysrv9EO5ugjQ5jshJSGT6YEtj8CzNmcoYWLQRy
5UWhBnh/VqUYXkVBsEEbmZI43p18gIUPsXq0JA1Nbgvq915UGRzxIBztg3CBY8j3wKKn7MEwggrY
86JXBVLkWV8GdGAHQ2iRJaNn4xh2rbGYsI6EcW9lAR4EapajTiurQ4ee17m0IoiJ2RsXto3ltW8p
G255hp2BGtCMl03pt1ANt4aMx90ggc2pg1DIyHBotu1DcwLIcJCuiioqgmdoOaB/hfUiOuD8S33N
aQlJcL8IS7IUsg7L2AUpror60gkfZ9Nn1QVc+my1YblyDTxGD/yEMOAMIgnKHNcIroIDcftxP/Xc
9haWVZkCsUbjyAW2CnJfT8zUC3gEteVyMtiMTUzJOrKlN0NYX0z+z2rySqBe+qm7ANjTuBomM3uY
w8r2NiFmR5FaeGEDAhX4o2xGl4VzNI9UIfcpRmxGE+bhsGqsPkSLZe4HmbaNO12PAxAQcT6V2U3n
y6yKIR7iQjqpwZqJGu3PdQz98N5cGGhtzFGDl/cTe6xrR22LLBhc5M4MIhEW7p1DNAV82XfEjlSW
G1xpB7agy5J42ZUmowtYdlUWZiRsZpogDVJIRTEkLvmSlCGiVcdBgh1NopVekgdjCZkwvxuuQ8R4
LzZwxCDMe3n/05zkfAMFH1ZHmGf6gWviXLtuZveJNVv0RRPtrifCMVXDOihZEg4DCkATMwRi9KJD
x7BtfTePmz7k9z73fYp16I5NPCJr7C86czAZ7KnyIyG3RZ837w2XQMfDBnrFa8D99IwxvG347Dhx
rxT82BwNXTW0O63uSnWwCYw9IkwW552NK6F4LKuKVbUXj+jaQ8u/m/onY8xnO/Yl6zrkLFW7B7Rd
wifIqkBhbwYMv57awQ8RzClClpaQ2avdje4bJLg4GpeOoXcy4MZbSAyIq5U2QLTAfVGo/nGKA7Np
HfJs1pTLtHMUfaix4ZdRbnaaQ5k8MLA/No6H0HGo1QuwF4VeeMAvuACX0KaNqB/OcJOwQTTTTYv/
PQ8WotxqyrBfDY6Y9dIdabmvkOAMSYDVla8D0uprPwuK21JmDsgchHvAUDWmKOO2VFYeaUshiKAI
W+Y1TDiqg0PFuKCDWWCm0wCHEKBFA0w1ixwoLIngiXtlBbfrIOQV1oJj1etcGBp9ZdUGIDTMEB6N
5xZVrwgFoTntIF3zwy4M6kdczPx2wCTAJDrmXYA0/LCzYbiVnnLGhAV1vRtkOCC2wCEKl3ffkCIa
PKR4SVFU1UuuQ7DSeG0ySFKJXtyXwguuHYYpG/c+t5BfN7kuoiIcchrPOq9u7L4ES6ccx6NvKuEc
+RbNemyZYz69tBqODri3uXyQWiLvGn2J09swtEsjQ+uqWzah6PIfqOq7yExY/gQNRQ9awszQFzXk
fMjFAHe0K5iohbf92Ngste0sUEjPXJXHlXIhx1Jrn7SxHCvexTTMgjscC2DdlgEVkB0+OkgtCm+Q
I8ZVR0KRn2WRZbfsMI4DoCSNqkTwgCQOfqZZMELCV2SODU/IQtCNP1jZk7Y5K2MHB88Y5zgIpxRF
VnnXMjICV6aY9B6CQLnBgLfTzEMaMA1/kNkcUDkZ/V4sJBoYj0S6OJFhxzbcVIqUQeojWFBoykrJ
E7uTGvMYAdvS0WFnpAWfuifH17CUm9g0hdt2ELMB9QPLJFFtQOYKCblvb4UiM0nonI8Q0QqEWS3Q
+CXLuUZJatHYY3fXM5ohhymG/M0vbBx4Q40GUMTzfIaxHGI3FUMfUNE0FG71lgN7OIPM1lHwI+yK
bXJay/balaVQUdkUffavuP3f6rNsi9eeC/5Lfm6hfG7O/PO6fWvuZP/2JreH9vQ3P7Vi/v/ovaDI
+k3vpa/fmgIgqH+1cY69Gvz+vxovrvcnfFehZPguiQdMA8qxfzVenD8hxk2wsUFyAH2WY+fy78YL
XHPRDoGzFZiRlm9/bLwctakDUOnRyYGWUPjvNF4AgP1c04T/ytE0GThc6B8StHhOCre9J+Rk+Iql
Qd8UKJ3BNAQZmYbJXe7HqLTSmHQOeiSFL/fOUAdLu/ae0UpKWFFuc6PEqeDf1zNb06l9cCZvI3J6
4fMpKXtrBX34FW+71TAULuoQo7sY3QymY019XxoivyhZuy7BRRR1mMVO33uJFRbVs1OHEnU6sfCr
+Sbz2gxic469QSdma470YJXFEZKA7RZcyCgnR/yUP77QjLfgZIIzbnQ2DrW8vusCQAhYEKazEvfG
BKyR2w4DgDXM3uW9JbDrzrdSkiVFZ2dbuE1w67Fa3YD4wmKzk1U6amHBLaFDpIX+hoDC0LXidyLj
e9NtYP5pmDc2iB5R04GSkKlRR2OGXEgU9RqdZPheZ8g7mt4L98Jsr2nWkkVYl1etcuRq0rRdzKNT
vQhtLjzPYmvtqznKayViq8mANzGK9cCmpw5dothyUPqc6/FS2ziLlCUWzCrDRVUMcjkGGUPURtVF
X4Zwnwz2wjXSwa+BwxRsP052v6odbd3YQnlp6NAw0h1i8cm4FdkT15OO+hGnmAbpHihjPzFRRJSz
/9Aa4s2xlQaWGEaV8Px1k65tkgGdWm5CEH5wHpsap5SVz8+Z39K4rtB7H9u2h+GturOLBrWCRkAl
d+T9HmYkTUSMKowCX5qPIP1KlDjNfRig4JZfTVInXikemxYHBHyh4dUOcUGPXnpSgOEoXJQEcSDB
/ArIicnsY3eAY+CMfPYe8Wl4JZDIL8y5fUYdcnhxuS1WjVHtde/fGjLM55iweVezCV2eAOgzFJDy
yBoZMijDvrSRLCUgJ+E5+iSSc+ZfVrXRR5mNkIM2xg6Ao7cmrJblNCIgqL2Nw5GIBsgkoq4vrzKz
iu2hwdFcqhdm3vOe3fdB2aB2rPRL3iDpzooSZhD9cFSuG7JrG3s58tPaWJTGIFb+mOt7jQL7BuCk
Ke0wJRd9Wd628BuNO2Cfd05T5wnDCYn2QUli5Q3ZWwGZwqjIxj0UnJ20YL1z5aAcH6N/gWZdZXiI
bmZ7RYc+T1tkrrcBQVWUmjUCF5T1rDjzqBvZqFhfhN3YveJ0LrfaslN3LpxIaRZruCShCrKthFdg
kVb72UFyiO0LzlXuMvepvJlH1T42YwAzK9es9r6G+lTOLUxOiwGBXgWYKKSOG4fWyIXVre6Dbkso
bZLJ7+obYk8voVsO28Dl9Qal2yYxLVakRiuhckEqiZoeKjcVJDXVUCVm43fbgnRAKGS22KsCwfBA
7Xzj+6R5gMZCuKveI7jG6eWyN4C0LCjSR+435qpqHcZj8JWr7cj1fAPMOUsKSwLUhbCO7S0js67L
pvN1Ur9Hi/Ws7DHNyFTeaqFLQIaGbFUNfnPrv4ea/nvYWYZdn0fFQBGj50ADR2abWUs92wRHceEd
3Nw+BvzCKLedy3woSs/dQrU4saMS5WBIZ9EZdYKmhxN66PTOoaABfej9tnIW1vR/2Duz3biVrEu/
SqPvWeDM4G3Ok1KDJUvyDeGRM4PBITg8fX9MdzfO0aku4/+vGygUXLbLYjLJiB1rf2ttF1eO6Oat
NWWcZ7I8OdhGzqPvirE8tv4Yak42Zri1xjb5XPZ8oplw4ZU2TePiF8x9XDkR9z/NUu8uE2p4GFED
vrdOMK5TBhse8dh2TOOTyOhVFw07+K7waEne5N5Q+Te3D6x1FzTz1RoN5mL5cQ54V88+R08Im93s
9SF+K9vXnyuL17X1Gm5nPBNZGbhzAIUzuzurlhaXOczzxnEa69z0yFSaz3s0VTI+OvPoPxWDZ54F
p+BfQxRHZK8kyFq9l4wHLKbu18KO3GNwO5v4vCek9ftasKSH3yFKin2zHGAaOfT7FJf+qhg7xkN4
RXj0PI6eDcN87yJDW+lybo1jxGXmTayMDJDeLsroq0KSsBFTCv0lGyiVbTvuDiq32kfEqmGXeIS9
RCxva46TLooy593ET4oX06Yn0c9Wf/S9AZm/zqNdzp6K3nU7lU0WVfZUdt5Pyyv7y5j44muS1INe
qSSIKFOD+dmgdF7T8kNRRwJbj3WzJmRvROTTzqVD0btDoO/rFXs57ae5A8ScRzLJRRcyJ9Lu272X
dPM+4XCF2p56axo6tHkQMpMNJzx7K+XcXkioZBK4y4HAvp0/RYLuVwxldBFt3FK9JuWuTDC4WsXi
HhlltRv7DNtDbViM3rKsNy9Jym8TtpLnJK+cc5R004kUaf59tMJ8xZpRkWQcNpfSQPbx26j+pIes
phFp1TuOxAgPxCO8BqbVn+JhHDdWnd0XUSieq5ZQnS4boLcCDCuyZJUroLQupPkw1ji3gk0yzMHB
JPdi05TCOIgkYKxzLp0v0yx53GLeKMPpxM4xolcl4ulXMDm4xUXgH4yxxBRgAI+Swc4ovGFrye49
Mtiq6ynEBlHsIl2Nx34QBxmYz6xdhGrX9Zb5CnITDMneCdlYE1sk6w7d2e1aG8HT2nAUl+uwzNoN
I6MZkKvsYmU0ttghG+4T7b/F2hlX0tfRHZe6Fl7/1k5yE7kEBYf90k8kR+Gnbuf8qbKj7HM3TqSN
c3x5i/xgXQdGdQ+4buy7zHLu8mkwgR/c9FWMOnyaso5504uAJ/0hJJcnGWDpM/NEpfDkcqvzgaoq
9Zy9j4nMCgzNCTu4L91kVzYCqlaRjjSkNscHf1f4xpNfYhgZlfuUGO77ZBrdm0dLuzRG6+LRBj2A
nRzq/uBE9kZ47c7t4v5YiGhTO2JeVxNDHzrMAwIZ+qhV/MtQ5SbhZMK70oQEd83WKm7V/D44XbUR
pXqGYagPgUHKupdH23xioktZi5Wa1E/Bq9gN6mksP/XBcCDZ7T1Mqy1tx6upaSOPfgwsNO1K5e37
8Mcop6emyculw8JZhzV8o82cfXm4JqK+9tRQfSpKutP6oWVjxGlW7GJkFbbKfaf8LQDluPV7O9ik
BFye06Lc5ebU8zqGLwhHqAHB9MtskSO0D8aotDtu7CKmhW9k6cZDaQSE3wvtbyuK4hOaycZKy18q
tvnD4VOt6WjQSqsV80zsXe2Nv0Z/eiGZc964tjVT6qCmxvEepbi9+F4ZbVJdEz6u2/5g+z6Ys7LD
vZfCVAAmG29mZ6V7N6bv27dgBkzzlZO3mUOSR1yGjBwMc/aeRBqc67Yf1i1zqaVdoFB0jmnuu8Gb
Vr2rH6PUkvcxzqcTiyp6WZ0C5E/uWTXot3gijlRlnLqHjT0JS24tVTzPBuMSu0hOnyYb/En6PbVY
El+KgCEUCH/70Ex/dWPOOdbW/pHOOGJvQS8tGCrXX40W617lz69xOIo1fav+rkah6AkZIVnLF+fQ
yMShC+Pg7OmywmcqDPk6NMQwx2M5HFG8QSRcPR8Gum9H2TTNvmkqY81DGr2YkSXXugiD+z5JOpJ4
cwkqPjGswR45b6faWNXKMei2SpfByxD3SmLZMaV58IvOfrBCQ98x6UD/RBhTT1HlJW8uG9XO7sz5
TDtnGdzui/IiDRM1thqn50gUqt7aOka3D1W4RssmOt4nIGV0Ipe6eEyv7qDFqZ1ylwAxasvWmsAH
/CDTP4dK9PusBwWJ1PygZkX3Eb3CusqwQ1So6+xEt8U6M5U1WtcKbrgbTPu1t+f8Yhd+9sAoeLmx
qq671rVXY7HKzBWjF7LHQGbM9HUK4413XXzp89w7jwz1XkPe92fRcXsILurX05R/pZeWr/3SqA5u
oIxDrAZmx3Q/yrgCd4j6dV9bn0Vd7bMk3Qb2fprTV0k6hph/RXBSsHa/bDMF3awVnha73uILvzT0
TmxmzEU2a2w+op7IaC9mpD5DPHel/knx3B6llVirwB3eaaqkuybr7pP8YbLmg+VTGWk57Uu14G/O
hBDaRBkj5AZNTp6YxTEKaS+1DTSEZizkvd+XVPOzXtudov7TnbONw7nY+k08HBb84k0WKc3bco63
OpOAHaP30KRpws+nF2qaCbV1Io1nHRUZnRxBFI6Z5vUWrnTe5L6WjH3B+MiBhHwez2zFAztVid7a
d5skCMxNNHQBqxZSwIHJd9bGGEd7l1RB/rObe6q/xgn1Zm5Mhtw6Y8yncG1ycLUffYUHjq1V5Uj3
NHtS+Jw36vQ0jPVMHzuJr45XIucPFddpNV6+nmOZPKY6DLfVnLjFOu/m9AplZK9woDqHorD7o5uP
GGs6059XWZ94pOK3IRO/eQY+I75mX1FVmW+upREfcHf4G8XBdwvxEuWrvBFMMHGaxFkpyylpEYsK
bLqet20Xh6e0UNWlydL0EEZ9fVCGF37OZdb9rAbtr7NSZQc1VsFO0Tre1WWfHpmj2f20ZiM+09+K
HpwRu+Ak+v6Capg0J+2Vxd5fIBprwWnyBaxRg//maHsvzHRcOabTBhtvoGkGtyC2KsyGNy19iRoq
Z9rVC7zj3ECeweoNzrzQPfMN9EHSdK7JQv9AO04sxrl+bVkcdkYDJdRlOtpFN3So1JVGW0TFM7rF
W1mn4iKpojhzD0s5lhSvZJ3o5aW03glPA1CSC6tkRAu21PxGmBaaqWRXO00L4ZSI0vwRRAAMK7Pr
wxOEfHAuZw8sClnVuOqFlQIgdactcFV0Ksfizp+C+qcNXOUulNXceA4gz0JeLQxWutBYbVNl2/GG
aM1Fozfpwm1VdmM809DIfqUL1WUG8byvIuG904pl/cfX/lgV/TLkFtq6X9iw7IaJ9TdkLFnoseAG
kkULU0acFXhZuJBm5Q06E7ROH/0bioahe4v2A55WDgLFaGHW8oVek2PnHZyFaKtvcJu8gW7cqO5L
Ytc/c7O3H9QCxTHQSd2FCyg3LshcdqPnKtgrHgSQOmLKpw0ZTl/teH7XXvQQpyProyHPXdFuprIP
fhMS/1+1/J/WYgv4f+uWnxaW+3+cJTT8X7XL2//rt3rJ/LB/kRoeLAyGWChv/r3f6qVlu//yTXI5
XBOXiaDI/7/qJWz4MjeGND4Qa8DQJdzh/2Djzr/IIHdQkGCXLZDy/5J6+RFtgY4mMIGrW6hun87g
B27cyzltzoYRP9Acmx4S2KU1a0mz8vrBuII5ycMYa5zMonOQAIY6WyEpFIfSmDoGoRYJdXiB1zLK
m+FuifXYuHmHOBWFQbI3bJP64C+399/AzB9cOcFywSROLjMYPfBcYNW/E6Q4eOHsuyZ+SO3ZeHRi
s1uPdt7viob+ODvYGy0y59mtwpC6K/blHun+T+anD4ov10AOJUNnQ/7D1/cRtu8oeTo3KIoHI/Pd
+2gO7K+lthQzLuC0MKTiFndVl7z+4aMvbPNfiB5+LF8Q+BGffPnFR0NKkkLoxrSQHpIWgv6+Q0F5
90rfvk62pJQN5uAy13X8nOYle7KpJYgdsU9CrDgl5+muHCvxaHcD/Y8hj6utzezEPxgEPoD3yyWC
ZRM7auLMAZv68O2UkdNO/ZKn14VTdRkYsbRKwnYxQNp6UgdTBdaR3pN3dXQy/pHTWv71DzcIeZ7I
UzoFyP4fkafWbDJKz7Z6SNLmmpl18uzmeXbtUdrujEylJ98vKo9hwWO0TlyrObYKJjQsUgDkKbF+
t3L+5pj5K3f/wYfJowolw3h2wn2IDHPMj1OR5ox8QK8D5HbhmJqVrp3hOwijdTWZaF/uEiP2vs7C
aF9kqOx1Tnby0ryvp0tsYL26w7+AWNnrqXsx//xN/fNFcqwl+fL3xKbgH20Lz8hgwfpO3KvalEd/
lPNVgAK8W4gt+0o0KMx9aDOWw+3OBSzrSVoAMf/5kV6o8r99YdwiMnrxxmIp4dcfVh+ywVh1vKi9
j4e4fp/CAnavXi4n7fv6HSjH+4Nt8YN5avlO2NaZUEUoDusnq+7flw9y6cu+MLzhnsWMlyRPwuZU
VHW+Tq3WXkujgkZJU0YumYHmgCfUZrSmnZEl4/o/f/R/83RwKbzEjNSg6cqC8vcridQoSAwS4z3W
nRiFingIkEETsTimamw8M70rsnYZ2A6n1FUDRVyahj5IXrAtaAivwG/0m0jjPwyG+scrDDDIBBNC
Etlm+HqWP/8L7FgOU4xoLM17GvHpHsCmOWHBTrZ2Lv13S9bhyg0Bj2I5p4c/3JJ/LHALq0gUK4vb
4hz+2EmzvB4EwO3ce9HWwUtNR5zOdsXQzSYLh+/aVtbVbXWAik8qBdI/UILhgVIa7RBAOpn1ZqqG
4UCvHfA3Duhx/+cL/GDRWB4eHhwffyYJ56Qef/jKlNmGaHu2e286Q/fSd06wrlTff+mspLkkKMD3
9PYTTuc88JsJtf3bf/75t83tw/uy3BscqcwDwF3x4X0x/SL3Jytlz5Gh8dpOpVqnom03lh2POxxp
6T5QVnoXN0aC/z6b4s86jjJnVVnhAPTcmH94f6ldPr6/f7ueD0aZXqhS50Pi3pclOl2Snqww+/WH
z/xvHgqPyok7b1qs7R8fCmHprBGxsO8DrBjmWsxdz3ljlMeqidJLHxfxJcsDdGpT1u8IpN4hnrU6
BrrKj0liFMRcuVb3Q1Zpu7WA1v/w0P67y+NRJSXdZ5k3/Q+vC6etOdR+BoBkO91LMzRqz8mFEUBl
MwbO9g834988gTjaGFZABjbb7MctxfC60a6Edu8nT7NWpjDvn/vQSc54WMbvpReS3gZRj2nEiPMD
e4feukGrL6zxL9DdoCJe7Kkd57pqk/gtxygrborjRKsYSAIzqTklJEP+4ar/zTJP+UsmIcwjWvHH
r3D2QppXdmvdq74eYg7TRrOmKakuchy5pCr0gZLrxmHWTJb2z4Hr/ghripe+t5xf3cBgBlv25oa2
L+hVaxTPGhrq5Q8XufDQH94tCmDm7pgmfk2u9u/r3ixmiyqJi2yVSc9ucDLrivJQ7Vyr6JG66vA4
hWH0DIJqXelVDM84ATb4WNq1p9OfDELR7X/nxrmey8boMdCc6Ni/XxM/c3YNZdn3TIzwzm1rdS+j
xQCXKJXBp4wV+DxFkoEc4LfrwCjkF91pdjUDu7owM+eT0fXOJZNd9+INYvjucmr/79y22ynGwdnF
lX54/r3RdGxVFRbl6GBdVT1jH8ui13Cox3PftuDDWV0cgraUZyK+nuqmZiWffXG06rm7N+LkDyEM
/6jNF0stw1K438v++rECjX3UvjwcLKjBwTu7VVq/66im/MJsmQPK2s0nJ+Zm/uHp+WBsW7YG4rwg
Syn4iMj5WJuHvdUXjVHZ9zEhTt9sgsU5QulizTbSbpeJQ4+YT7xzE9bBo2PP8pjcivT/xlUIYJjF
54kG4C+L1V/27jAfAF7HjParsOsCAFe0697wky0+KVC0Xn4z1Rx9darRXWfL71d91+7/yxfBuZQU
Uky2riDT8sNDG/RNHzijPd8TupmcaZvJO2sW7vc8da1rEA3yArt9nYci3QyeRwncuuIP1/AhIGYp
87gGLNr4lLmQf5hR4dTqLqhc836kpHC2ZJ7U73Dj1jWulnUzKlP27yLP/V0F8391E2V9Gislf8o+
xVfju179jq8Lj0ILu/+SOz2z3LRrP4Lse2dvKUzjVMtjY/ntS1kN8lgXE+ytN8VFugsw3NIT6lL8
PQJt/Hg7bgUQlPafVghKj3+sW4BynHUWCMkn6vlDTVBU0ORxP/zvNaKQE0VSUKd7eLbgcQoC+sSV
4W1krL5mfVA8VcspEJjJO/cGhLSMPXefksZ5aSr7U0ymIIgx8zdlWI7bwqO7Erfu8LNpB+cqO++t
cbR3TsZ5ONJ9Dh5So20/szFqUkMluNPtpDOOjnOv8OVNGx0OGYt2qvQendXlVRinJ9yRinxCGn19
NqOu0pJlnlrucTA1pOOdwynNr9rWWwWlf9Ygsqe+FeR15523zc2helNlHDwwNrnaTpaURwmc/kiv
OObBt3i2cr/80WGUf2Lfk0eDr+roB6l1giRWz1NY97/mTtkQWtKEYLfju4R9Zw9JPe9wUsEEa8P4
VpedCYSxnAsc/je1qN2wjtQS71zALCTE/EDdMeN3ZIiPwaNCvSUe9VDJo0AeeFQhfBaJ1btmzqOT
GwevZmo8Tk1C48SMZY6S0qffpZ+Jy1yF5VbPnXXNrFrg85TZqQnalEw5GPYyS3Z50AWnyU5wOMy2
2tuRHs+Y64ojLaHgMev1AG2upp9VkOTXxcq6L6to3ORlMZyVwyTCMXWNV1ENP6s5D0HH7YyhlFOU
HJtI2OvEKb+WOQIr1Zax67uceaSZldyLsDcuZUS7HDA0nQ6u9B6sIgMyqudLmhshwGxvySNd7e6l
VI5+KrOOHQhR6XNgFepciNYa100C0Lu6/SXolupSJ433qbHyU0TkwbYJMr9aQSLF52YMi997lV+P
9tpoO9bMbrauRsUbnGTKO5aZLx/yODX3jpfzyikvGB8TL+9LxohTFjKnUB7L3vXOqlfchtuX5ihu
ZITQ9i3Lc0YXKjPYV+BK4DkhDCjfnDpMg4VQ3Z67OpZfnEjfFdoKznyn3drzqoi+0eDv3JYwvihD
Ri3MiGajO3XP9TxCwirPu6ReK05NDjzU1dB1ua3aCjtnmZ9vu1GsfAixWi0YPT7E58J16ztrysFH
XGGc6kIW22Bw3Wtq48yd3FF/G6SSD1VoyGPs0X1OxyoFzbfm3ZQO9SbQcbe3F4J91WEk2jplG96p
KnzSWsyXChzp0AxuvkmN0dxFPMkr0461xB+TWO+hFs0yLE21G9xqM1I+8C7AIkY6MnE4NUypkWws
nwkEdt24r61Kx1/BYBwNKKijmYfinEAW7lzlu+tkKD9bbWCzlBJuABf11I1BgD0qeYva2NqKyi33
cVUED4Uq/HXdVMPhtiomvGYvbEM71BAuLK36zTAyK5OX8evM4nxV8EUwB/oL3RSb9mcl9fdGtPmR
tV+SM2DyThqJbpwNxuivgze0L5S93YvbmLwYmMcKGvIFDyE06HwsJ5l8xdfrnY0sJxMryNBcdCD2
lkroCkWq2k1TE1+iSLl7mIP5hdmE1Tac4mkHAREx481sH7IhmXYT3ft7o+ximMOqxuBQlWd4ZNZ4
URkwCMLFjEBrbJ62tICyXQyy9SoyM7pGtZ9wHAtYXlKo6W3QTU90+dRpMP36vU4UC2E3xiwpOID6
7QyTrlaOxy7TNpl6T5TDZ76dgW53D1+I/zD3zSnJ5vJ7pFLZrEovyfZlgQuVBnR+Z2A/+e4yF+HN
8dqBvuQo70YjFfd+KY1Pdq+mUzvY3q4ZW+doBu1wtNxlzlTUMYMyLeud7AMfN7EB8xdl9Vp3OIj8
rOheAjENq6qYKZln3BLvt6VsGu3uBXsI5iw3LexDUrYoj1kVcAIYvRNbjv3ZL1nVGRcGrW/ezSO7
7FxFjMetDZgMO4VQ6GV+cQxa++Wk5D5XU35pBc6pNJ74adNk1Z9dg1EeYzW3A5+TCOm275oLNNdb
2bn1zxqGDXiytstVhQn4XfrpUzXY094Yyl2UJRpSyokPOAzcXVPM4q5jmviRvGrvIHI9rGm/YwMB
ZMfz0tGtH7CSNMLb2lYp7kB9Hnx/yM6677xHsVSbYR/wzd20qzaLrXpNRYgxjeV2KPUngmNWMprD
LUXp/DMNg/lO09f/LSZkS3GUpYa7N5IsWKd8VftCOxzdmXQyrJOAQD1m2pN1ZyTmhcNtsenzsN1r
UxprW2Uxe5uRvAlRX3zDy3YDOZRnc4h7ekzSfC6RW/eiU9N3aAJ/445FHGyyuYFixUHRvhjZoiD3
oUo3UHc/XHNsX128L2SbZuZ0diILdBUv+xGL7XQiQKJfJ01Q7jWZIquJwIy7JjW25azHVQOHCOXW
O6uoytWxH+Nhr7SJx7Ecfkp/HO/IqhYnJu+Q36U867rgOJ/s3PRPcupZ2GwaigJfw1NhjN3ZDjp5
X1QTh3c3Uh5vFW99yfL/4qcuuavNHKMxQ4h9sfyifb6JILdyT+GHe1ROXv6cIwdVvqoAstocVNrw
/Q0+9miFN8i6WgOXA2KKg9KdVHAfICOvKreA1wuH6XMxGQZEWtVuK89urpKlec+xRh4Ds3LXjqkE
/w3DcezqUfobYjzkMeQFf43wj64E/Zs7fdshMRIc25HhwzVp7A3aoh3Si8UuAWTah+xmEjtQ6tTD
faaXd9mmaIuVdJ7wPgePVWiiw3lyKzMfMiaHWd31QiB+ZRwBQVZSEX6a8Gue+7o29pRB1otp+Eec
xt7MY+cJhMM0oImjM/FYxXKpipcmwBD7/hezwFa2cvNEPI62xTsTFqb9XlNWcIhoGvZuJQfeuY5z
HDNL9MzvDIPiRLnUkdWs6/ewWQ5ZYzRnvAG+6J+ylt+dcaOe42Bq3+IW77zAEIcv3p/dE92D5JRm
lv8dsqS7NmHec7taMR+LzmjPaStt+shzq765ruLHEX/L3BxzHp47OmXPcS2MewFDsVNwj3otrLk6
SuyE9soGxq832rG5Hkv7k/tAxxqr+qRAL68ZjAETF/PxaajS+zxy1LzWmh+HozvQn5CO2x9mb+i3
Dq/0RaY4yDb4Or0zhsOZMeaLylMwdu1HBcr+ZlL1ypWpnPbRgUX9KRsAZubgJcUxc2vO43YwANhr
ArTW/uIirTp7l1befMHFN76z8jTdSvseUpUj5J2aRbMS+Ie/LICls4ZWHvD62S+tqN2nuagfpsx7
CQpgeLwA4sg6qlchnmsC6UyDqguuvJSYIXGlrmwKje3kZwYt+4j0YuqVGGNaaTXrWuI5LpmtgIu5
fvIiMz+iyEJMt42HP9P33pOgHi5WLtxd4uhhRwCCf55lcnIz+HPTTtM3ESRfacNQuSX4hO6nQDpr
21ZiE4/05PJuUns3wflTpGT7bjPXab6PIDDwXjEWckKgjOZb3WaqWyewxtcKEL7adCMZUjx7UXgc
ub7sTiY5IKUvJwDW0onfKr/2rjHw568qrP1hhyUheVVl6GavxWQuO4AYGShujU7zJjRWsUs+EDq1
HTO7VJdgLI0vSaqDTW21hGGMIxkLLRQovfEYy1t8XwrnNOGIO9liGK8DjgJGqhbqLovMnyptOQ5l
WVo8FpVg82YfyL+yIjoM00zxO5NYwmIGBOfZl0mU2IqGOgy+tuDz7ZoBDEl7yqvK/VzEnZNu0rAf
73Xbhv1DhG9ShSs0BJXvmWJgfgZwqvj3xNi90DumAvKcOd0PgayIU+FwQcpCtCYrw6UPUHACmE2n
8tYe+VzX3/VD4asWk3jrR/c12VP3ZcMfIeDIozKictvrnl/5nGPtaaSKLuF6mflcal4du5S8Ore/
lplWOm2k6uQRjzCllEOaFO3epdCuF705Kzml3P4q1G3wWEw977se/MX7Xuqd29iL0Oh0D/nMo9GY
pXVl06Sv4CNKlWWq3tOsGb6zng9kCXOUYxvmJ0bLqTkua4oC5ra/mkRmmZvBBwkBgS/q9z6fQJfC
MfV/9SkxQr8bmkW1HAiquM/Oji+9s+/3DDdWI13riqwbxudy4I3LAV2WQQ3Dd8KuWevciVQkIlED
vAz9KPjo/aL9dTk4KD4Mv6t5qeqw21Kj5MEmEOOjGxXtveEuhh4vcnd+GPMaJhFmsmVJlXXLP2jE
9W2VdLlrQ5JV27nGk0owTy5OczlbOzOv0yvAmoxwGFfoopaRLAoanzyJB3eVCKV2bTiPh6lMfvVa
YCZQ43RkO3gYVGmstdVUxzIJIxBYN3jBoEChkPZsUnzEFeVufDDyqDgZOswuRUJthcU6/tTK0r7j
nQ2GdUgoxTpzO+tJdn33wtfO/aPahPUek3jb5XMc4dZknLsbMYbPmR3zVCfGbug9dUcIdHFVlcEv
4uLrTQmxBo/DeGvqlW3m0SacOUUIK49/hIaY78D8LUkVYybfqtTk5rRRGmEtX25OIJZHrGIqFVqw
cx4Np9gVU5rS/uKOQrW3Lxbk43cd5P6hZEfndFLoDRqU95TX5eH21c7YijnBEDJTMAmes/2AU/sb
UyPFJw0atk2H8tUoEo6rOoY2HDKr3LpW5j+XZm4dOf/Zq2Y2ET/ykYAV6IZrlhAdM1MhfDLSjs2W
dZDnI45SGxabU0M5JCnHbZ7gLEfUi3Pk7GBKMcTcNorfO6oD07RW9NSOalEsEqxWR5Ty6TQO8oVM
im8BWXL3mZrJeBatO20EIzzXg7b7y9BGwcpC7nrsp6b5HrqReGoTRSqAv9wwV4XGzzZAYV0Xw+zg
rEUefhzcvL7GU9RtDX8mrHTOUuc74Kt5AIPHhgVfSpu1VOM3K+hzdC2TMnEiznunRJaSZwQb6iaF
eRRGwLgFjNj3c5PhYjWN9MtNoImLZfoeIQ6+2s4qmD6zOfN9Br7P8HRdMMfd8V7dYiqxQzAS9YvR
5gw465xk2ljJ5J2LWFQ/SLyKHm6Pu8Kn+iipLWLKXd7uvGDkLGqI84iN9ZlUJzrgvozijW0pn1Av
A0HAj1FL1EAWzspJEeGUb0CPG05o3P1ejog5w/k710hcddsFq6FLZ4ldrXvxF914b2Z2sx4jae46
K69RQKrmMXUnCnjPGBpitgjXaeAEPcaFOF3nr5omltgCIkWxY+bIfF1iLE96ZJdfxqjVa+ra5P62
urn0SQ+2531KmxQXfEvJt7uphLcj0uK5wjUcFNZD5DBuolnKydvxjv0IsbAbeAttOuKPQuYMpmKX
jC7SzMXjQI/xZb4txI3Jh66i5Jx10sQyMy4xJPT5Tq4x6rPpdox8tLEBjGPOb83qpKTS37zGj7ZO
qswH02ySnSRP5d1Lp+aYju628T3vijhmPFU9brGb0lc78/C9I2gqWPGslXcD0WXvBSkwa6tuCG9u
+vHppmyHkded/XLgUDOWuwE//bHzq/a+WvadfpG2boIkuIN8LdxkPPlY2jiITcaaRKx4a5Apzoqg
ZfuE3666FnTMH3Wo47059vra0wcmxmtZWOvA++rYQXE2l40viZP+moQZLjYzG37RujGRRbS1MhvM
kp5jUjbqiMWoGKigR8xiD6Yq5KHspoQehBN+B4JHswERwUXUf5tKsz96k7xazmxtSO4q1/QtIqoi
S+yM1ggeg4zc6xWjWbk+MZEXQw53ciUABmJhbHlEOuw369bNWfi7rkghXT14PBQyByN4WPQ/LDeL
3VM/ZXyafsyG74tr+ZzftIrbPk8cG3tUMC9CQKBMnjVSmfgelgaQDFNA5gz1hw340Yvi4VqzjO9R
kAIEDBOMf3meAIGsnQwJfXGY9XZy+rDZV+iwx76qxUEorz6qqCRhWA3kQETmxTJ18qzz+uuU9smF
oobCzMuYS9HNh9zV9re2dil9ly6rqAP3aJKttwvJ/b+zOCFgeAHlzu1wfI5cM7+GIcWBXzn41rLO
PZVa2zvm41wDDtaXkKCoHzxT6buGkDnfnvo/NCGWTsffu3n0ophUQaghBt9/qOKqy4ScZEfLMeiK
ZwT0H2JO5amFAF4xZLM6NdIU+6Fsyqc00a9aa1qhNhHH6zSsop+/YRwFhbEvcKs9/OerW3piHy4O
7sME7XP/F3Vntts4sm3bL+IG2yD5KlIS1dhyn+l8Idxksu97fv0ddO2HtOxj3zpvBygkCihkSWIT
sWKtOceE2Wqej2m6se6o5ZP5JPPMOgmz8wUDRa8Ej1vm9EUSH7ouD/HwlZVvH7/+8I/zAgR/Fr0e
c2EwWuciqai2h77zJetUmtRAq4wM7628HNNkvK73WHbU75Qu6oefS8yuIlCGaUA7VfNMNkGJ28dl
FkinSWK/SOnjJasxku1XRZ3k04ST4EYqxn7LrmBfhJEycsDgy5ET2NZ7EQn74esr8DYSeX/933J/
OZwQ1q0SEMgX/mtMpmJQCfN2lk6zTl/K9EP7pZ7pqco1zr22af6kfW9vA82aduY8zpQfwfXUWuUf
eE6gN1RDRvUvAE/lkoyQuKn9g5yHVJlRZN3rvGBeN3TRNzOtT8QfFrpPkrzwR6CROU+f91ODMAGz
0k99EMWk3tpj+fi2m9JhlNdKlFQXcig/DHkacwJsS+1KK4sQ1XBaXMB7jTZfX8WzCKNlxoaBHsou
scOIIQGTv7+Kcg8QobVU7dTmXbKeobZ4UhXSO0py2cWd+wvlaXsV5LDFV7rI+rWf59IR1HjqdAVz
39yetXmVFNghg0hRrmq5rb0hMJPD255hZal1/c1X/qhXWTz/6ItsBv3g0c7UX5Aec+x3oXEyEzM9
mnKjbfpQJ54IdeKGprJxaAcqbJxvxuM4gqpIguERfC4n4+WwQ1/Jwpg4hd+8km/CofcPJN+LXUMx
EbXy7ZY36K8HEr1pKTgP66cBNupDASVqG+tRd9+YSQq6KyBMnkSvuEbFXfjC3puMeqpVGrfShQJp
aG8txZCGHsz1NdG8dMgwXUwY+fqb67doIM6/J6dPYsdkDd71uR5hkc4NQEbVU/I25Xnrg0VTUj5G
lPorvllPM5JDHB7npzyKE7KNZrqty0zv62/ycREjDt1Y3l0ewSXk4v0Fo+5i05EZer4NdeWwn19t
o+J0hT/60l+mRl9/3kfdDZ9nQZpAgoTq1zoThwxqhdq4T9WTVvj4g5r8hZFMvi3KWL+qB8s4gGet
d0Nd9gxiKAy+/vS3qJDz684onacDPAts5bOfG1VTP6c5r9roK+3l0Aq62pOwLjsbl53f9numDMnR
ymCQjmMLFseoqmsjtDFY5Jn0MhblnTVkwTWKpO+uzCd3QkGewk1YtHtCPltL6yIsDHloxIlEmPb+
TUUJYhCxij6Uj43mN98ITj65E6w5JsKOZf9C4vH+zk8Uv3rGrPhks3d6hsYpD0NycZulBaOcDGta
WXf6OrUse2/oxn+dDv+zqPejTIjWqYIibVlFliXw/edLNahFUVrGKZGMbicKoLSkquUvcHAIcosN
V5kWgSBj3od+tvILfH93+CU7J04GYHR1338juf7s4eAL0WgVhDOp8KrffyMN40GplUKc6NuJ+zou
SG2wtTjYlIiKaGYI84+OYZ6GPS+IP0leVyXtVgnDPFuNqijXShtGz4McDC/jvEgevn54P7lhXCUu
NZJJFo3zzbbUtUwK4HmfdCVZ+t61zhiryzgxL4Na0PDjy1vB/LZejePMeOLrL/CJ0tki+dtEaIvU
lpbo2arfjoVuR2FnnKw+nm6aYILWAMGowLh3KIy2PWRBNm8UbfQ9fDLgKQSt22+EGp/UHCjTFVYQ
HVKM9UEnhZ65EDOL+pVtdHsEozkzubGFb+AzEsUf+9MaB4y7EE+XgaQ+btToOhFJd9CKEGZ+WifV
ulGbpy5Qcnfs8ug1RnN0EhItlcqfh1WUmLQJv750S2V2tu5QIS76El4XdDRnj1ZqDJwmyza+apY1
jq6Ved1hUjjopVhOJsvorzO+3abf/rdnH8tgRNByXrT8KB3fP9FhzAl4btTwChd/sBVGV94rFSPw
QeL41eQKB0WUjtZ1ACWxwmVrJBBFe1reFBzF1RSGoLmkGD/tKgnSh0nXb31eVFydYVOt3qQBb8KC
HHLZiz/QMWEsAx2FhXczJeNdNXY08bXC1B3cGJ3nxxXcLfRqbqcAw1wNC30np7PG6EuhOS/LNBWq
eZoPdCZw2bZVdxPOdvH4T1fknxl0GeNnnOHueHURTSc7yIeXr2/WJy+aTUklTAMtvQzh6P1Vy3qR
1MSFxVd6NIijkcuJFyIh+BlijwYqk/SXYREqm3kqSS5rmvwbIexnH09NgKgL2RUv+rJR/FXDBHZK
AwpM0VUjhdJerpTkn14P3oXaK4cC5zDJC9UGbf5LmWjq1b//9ZaqYGNfhNkfjjW90Wj5gLPzSsKa
hOuc0+FVqWgB9OJI8RR/np5z2YIKpk3hWpoC/Zufr3/8/faiHMW1Rd6urC1JH3///qn3wfIPQXrF
2s9T+dbVrGxqGEBw9FD45uXjW7drhMR8WZth/kepLXASOS5PCvZFxwPYttoWmA4Ht00RyazKrlEu
ezHTdJxADaUQE0IaPXpTVDtQ0HSpKznaBl3Ef1IKmvqORmt+XrEO1be+NE4/Zlo5RD13qaWAHLDp
wEXGyJeSMjzScRHy0VgLWHTyua3hJb21a2ofumZOyMr920RBQj7+kiyt/bAKsp+h3Ff3rT37e0H/
Bub+YjcSi9yiUBt0dtGi3f367n48MXNmXXxFlsAywaH5/cUNhgKbmZ4WV8Hoq0c9ob21CqMMitOE
USJlMGhb0Jhz3cICmmjfVH8faxzasTA4jSWbwVbPU6RFm1ZwgOKKUm8BHqWhYCqTWvKl2TBQMCGu
h9/sWWep5ByuaBohKbXYr2yVtfDsaQoTFaKK1cXXBuRepwsDXVs1caFtrIIR0FuZhcWsdIDotpzu
APunldFe1Xkn4a/N/qvDUGsTin1jtysm/lwxwmEu3upTFs7xMPgoickNe3gzgnEQk+++uWvnXRi0
y6aJQ45SnaX8w0JuqgCtjG7qTkETlUe7VquDoVc1Kir9dqLBStqAkhyLrIcANWYzpNqkuq8VOmkI
suDaIvM2dsz5Y7d5a5AUPpxZpktXw2RnF0Wc/4wBYzBCUJL5F33CYjsuEj1O7tWdFWrD78RWpqu3
x5e5OYN5Ec03I4v4q5361SaTRYVGbjTGX9msqj+Szux3CcPyQx5FoyeTbrUqrUrzwOZKnpKApakw
aLsZRvKFs2iffGUoHKMYhNtOJLcyZi4VHkybmDso8hsLJeMTAyOwW+kE6wkKehJt3+rjPJaHK8uM
E3w85YOEl+TIcQ4AvNF1twtd1Z6Nk6rP8QYRkr1CtSk9ZQYbcIOebC3wQIMgaBXoqrWM99xkDlGq
bfIntKX8/m3OF7SlmlwEY1/cq3kpH2I/w2eE4vLFClXlMcp8c4ccvtrYPitNXhlq9M1TfP7ecKTV
TYVJvkbsDNGuZ7WyYQ/5FCu1DFwfnYc0duy0xrLs6Ea2tvt4/GcH/Fc25Lsi459zHuK7ZKr/P77i
9nex5EL9X4i1WlaP/9mjvHrKmb+9/m7Cvy3Ky9/5x6Fsq/9ZFPOU5yw7iJCWxtM/DmXL+s/ixGLn
0eXl9V329P/yFVXxHxp6nEZ5s+GtiKWl8V+Hsir/xzCX7goLpsGyrf4bvOLZI4RyG/Q+n8xzhG8E
28v7hT8L1EmEkh15c1zoiHOneIs9znTEnKd06BJ989elufqnyPzbtHlW8WIyose2nAuZqtPYOu/E
4NxKGijggTchanB00kPu9D7MdhMCNwaYaK/UNPW/2d3Olsm3D1VkmpH09Si3z3c3tbGGjnziwGsr
Qzo2aYLsMhcavrY0+eb3nVUpy0fBqiQuDHk++8v5vpL3RHuUQo28qcvi42IvcQGY6yskIMmmxt6w
ihD5bN/+LbTk4V+e3vmRiBWw2NA0I1bv3AmEYBfdv2HVXtJCrBnSTNu0xSxdqSg1iFop6nkFWEVH
CWdVz0wPvjUnnF1qujgq5jtFN9mYBH+eLUnJAA6hg3Lm+d1yk5NRvScsNfqV9BGopYnAEsASoX4o
UagHadVtqywnCjvgoByhemyUW1N0CJnw//wcJo049a+fv7Pn/e37qSp2UAR+tP3OG1sR59GoTeXK
Y1QMijzLe7cxRuFZaT+u2wWi+PXnKectPS4InQxLMWiJL03IsxdMqlsL0kvXeET7yPDwoKYrJDpS
mqxhawCyKqr4Jq4TlzAjf51ZausDNDen41gkSbv++tucpcZyRGdqo70tOGTZKR/9451Z1Evwggcq
WSeMCIFisepNtdlXqmKCManJtO1L0lCirnwVZOVtm0FAVcF9AXbSt8Ib8rnkX5ArmUlpYx0g+tMi
/SFou3JXTyHI/aA0FdhCrQLMiWOtBIrIjo5ZXkmIKawBBiW0OmBmhX+BW1j+9fVPfAvJ/vtwu/xE
sP8Kd3l5D8/fwJJNm4y/KIOoM1jKas6rBuky6sH7tBZ0JcxyfMAQTpdx6hT7UmZQBAeGrZu2VrOF
E0LyZOY3z0yxpKuZAfltanTyr9GeBDzUOL2NE4URHRkfO8rT+FVTUqLc51Z96mZp0TzlAJCcSu21
B06BaB0b5LMXCFSxW3CIu/365+qszx9+La0pelMafbvzU5HUDz78qTD15iXkRXR64uD4lpyvP+X8
reGaIqxGCI49BvMVTIx3Zy+LLMFu5Ht5sKOCnxKHqhLl8q6vZ+O3lcjf+YDPF5G3j2OyuCxkGoOt
s/6EOQLpnms+TssKfPpFtOeLjbC4xv6b5eBsO1reBzaGZYflkRGmunyTvw7VGW7PQGua1BtQrFyk
8LLuYyGnt7NUNftOi9JbzkDRzddX82yPePvQJfZOZxliCTrvl2nMTeS0zRHVoHB/hihoWWszqXgT
CThTtJWJoOthWsZPsD54iWpD+u6GfnaFDUWhLuH8QyrdcsP/+t3SsLC9EEjRLDElTqxywXND02ty
VMhu31gGP/0wITBRsejAYlme4b8+DBxzIlQgdx54YwO6Fpuub6b5wSbH5u7rS/vZ/YR7tVRFChTV
815tbkVVU2VqyU5f+xcKntiLrhmHvYRwcq9rSX5Abim8rz/0s/tpqjiGTXgy/Myz31dZSTobgyg9
dB/9VoMTdhNWpH04o0kSZjxP3MNoUOFx0LUGgZ9ikvtfPMfkGhv0pkyasPrZcXZuLB9LilGiK5Lp
gsPjQ+biy+siaq6ZDCuoTtX0u73ts/uKB1JlpSXBl5nB+/uKjV6Tq4aHKIh1+xKBIzubqVZANSLh
x98UVstFPFvoiL4EfMI2ihP8fDSGntRHjW0VXsWedRll9X3ffLtbf/IhC5UBI7zFE2Sde/0yuLbG
nIU8PvRBiC4qJRsgT4CN++sn5pMrpzLTUVRFZ94M6+b9lUtJdyCoiiTXEenzQxI1DSlbJT2hPtHy
8ptnY7n3Z1dOZU2htjRtjhPnJRm42aRnalV7VCrqFj1jpLq2zM6OSzg7hFIlXfld0UfAEcXT17/z
s+upow9BgUPTUDmfB4NA0bV2zGsProLk1r3+LMXDuP76Qz7ZnNgosHwuOhQaxmdrWa/FYdsmAU1Q
5HS3NGcp5KLB3BYcZsj1btuXrz/vA9OJL61ximM6ClqK9fvsZWMeF0eVnRWeXGE1c/TeNNp1aBa8
2npb9JkzS8l8pZioxUMpRlbnF1Z0BHAOLLIPIyveFaxdF7kfNc+dqLtnFqwePerga5shEtLRp/32
+PWX/uSJY5i2iFKQidDCXhbOv9bgedCrRMUU543Eum1MLfcvJqaKXm740jfT9k+WQ7prRNXyYRon
1fPLE05VShO88Px2COnjiDg+ZtpM90avmuuuVaYdIv8WbH9XGMfByoJ/v9/g0cYkw9GWg9C5AqeT
Z1x0JF56mY7wMiOS76hMpX3qosL+Zjj4ybu1GIPxYUMSMz+cLDkfi6VWyTydknE/5lqzb8RMaWzJ
s/YQkMcXuxZg471UfbvtfLLXaXBkWPSR6n3cw21JrswRUdEb3vDSnyka5mBs9kE7RJsmqeDjRXbw
XfHyydvGHseohjea/fz8ADUjLQyn1M88CcQzU5pJurLg9N5ZWhF7MTKUb1avD53a5W3jJPsPCcym
HHz/5AaMZfHZicKLNY24sZFBQLXCyRX+YRMw79kQbeKgbAAsc2n5V3Y+YJoNo6LvV4ERV39K+BK3
Q6xyCqjzydxKZasR1jSEz4YeUfsnRjtoDu8t0FirsrW1RkamV1Rqc8fKUv741++hDjsB3RwFClCT
s5cDsELT6qBUPLUkl2ZVpkJzTdLEf4BP7r8hDX3yzi8FAU8mIxv7Ax8L1ksJpDihuBVS4LbKMG/m
Wmrg39KL+Nc/y2Baz77MFHbRBL6/SRNJFDkDlNR763g0Mth22bckl3FK7H39UR/EPMyaOdrRZqDS
ERql3vvPyiIMe/Los6mMASfqVmhE2Sii3Cp1Kv/CAERCjV4bxXxq04miq5ss8Uo2U3rbSMgTnZRl
8mqy+vnY0sm/1+eRMBFuCSLfQiqev/626rKVv999GUcvlTbSEjb7cy1ipU+NAfus8jIcR4dy0Mqn
lJjFY9mMIebuKAqeOzms71qjYkhE9JvkYHKarwMzrAhU1QMnVOT2ui5ahkd0oW+KtOuxfLQN0r0e
ybKVj1vYtiDHfZEdBhF13xQrH+b7FA4G2KhlReVo/WE9ZTArUdUDWDVUCOpQLuwSU0Pjr4xU5mBf
ScallId0MNpwcORAeZ5SvHhfX0dUeO87KTQt2FAYEBmLfsvg1i/7zl9bmJUXUxkFSuExjbFSJ66r
IDyBbK4VwhJKgiWk7mSyOq3mdnig8Q/HGMq/7BpjGP2BrvUw1kVcObTj2tsOcy4vQ9ySB1iAOJ/q
2CHWTRz0Nj31eU0QMxl6DYR0aTCeMSGsfNysNG/cuulvqjB4yqfwXpjL46WNOGnsbWQDYqikhLhI
hHiOlqBZJDorAXVqd5iRSq+vwrUe5qdSqY+BiLdNOd3LI4JU+5c6yq6UEgaSxNfT0B8G0sF2BaHc
5As81ighe3s+TTQxYlfkYmfFONLBldJKmXZzXT1YEjL2Ad+3YR0bNSKYqt610Jy0WF23bbWJg3TX
N9lvhKlrDN1bvYl3oKPXWPIetbZxwJxhbgool9B4QWtrY2ktAbZdpYnkzQOBeEbmIUMK1joA9sbu
0c7GrYYK2/iF+5J+wGzf6bLvJvkVhloSI2CHpWMCuL25jFoFEc8sHScjvNFrm/i1NH/MMTLC7mf9
9Z81s7qeJt2h3/2TloZbqvLGNI6knL1GGHHmJLhDorVj0n5ZmkhJqlMQqAf89Y/jRINFkLDtp6Sp
DclWiu01vgjSUa01CQ3rbp4OtTQm7ozHe2iNfZmX26i6GcpDIxs/e/Gqz5i8VBP5CvFC9fSqFxKh
KbSmHVGqe1HKvy14FqoGIwN0/KRC1gi2KUa+2TJ2iNXXyPAPkc3YeNKsh1JBHGHT4p2H+kJNC5Pq
L9krlXKTklJtplG17ovgTq0Egkh4HKG+0hC34nH0Mf5psxMkPdd16k9pJ+4DHufUjO+7unHarHSF
n+yyGYqGUFD1pBsDFJGrjP6liftobsR9mTSvaliT+2dWTioF+tbEvaUJZLRZ8yihYLHHUV7Vk/zL
yIpLjYQf1/elrV5eNvVhIP2EaYBjl0vshLSj7YNxwzjOjQbBnW02F4egFRfayMSsGEYH/96+qhFq
aBz4evuezBzHj/Vba5SMlZTmFzZBXISgjsDatZh4x2itafWjnhQvzCIu+jI85AQ8gzRlwq1mB3I+
L4yCODVcZGsGidGKZfI+nqtbeciuFbt5mZVqC0kK97D/G3IyajQFgRXv9kukJAfdSNyyjx9i+We+
xAvwmmAWIle5f4Bb6cHTeIanT1aUjq6lCv80VrPzCwWcV/Ea9uKo+rWLZt0NR1KQ+3ot9b3upKF1
YMh6DLveC4S/K5K6Bp2R1gei7Dap1l4gmri3c9MdC+MuNXpt1YPBNJcVxK74f6jbmFksTOubnF0R
hUwAiXzYoZAnFx3vvG6h9k88uQtvZi5gWSWHlHWksyIgkXE1uMjny0eEFW22TQtYIk4z0nbktAjR
cFP75UUaGo9qLlZmGuPMGldTXt5EekIADfgTl2jSVRZo60aULclPBYAei9qDOcXKtoFpt0LcpmaU
ORW+jKwun3t5SB+splpzpNhUsv1k5v1Rr7ubqimu6WYKkwjGrNcHL24DvMA9tA9CJIhmOYKUyJwA
O24gdcEJezQOiUR/JWP4DlrzpRHyhcvAmw1kchUIyDwp3JmALc6J4NbCazl5VYrYscr+Z2NLXtON
SMNbIN3mz5hl1bcNNHbFSzFTABQEuLiKOddEtobGD6a3uMxU3S+3VnEo6zo9QVAn7qNqwRdmTQWl
PSPZWk6b5i7o6ypkwQnUUxxQwTtTY2JVrmfat9tqaItnIwQD6aIHjtzWtAdefWIEO6ije99OzHtF
b4ke7/h5s17YBNGPnr/AqMZK8dvF8JreoiyWXq0SDzRZuWn/22zmmznJ/8jKYqSdzBmvGsk/U2J3
DtIUEj8hAj8RjyvtjFjWVy3In8tUleZ1MfXlHaGir7bPG6KVNsHPjdwgNGIQdc8rCrkAlYTYqXbT
X1SWNHfbFCrUzmeZPWF+TcnjIV6GgGFfuquKKfo5obk1iMiKhBcao/QHgFy5tuyWxVBOIvDDKCPs
u6jS/FOOh5fSRc+LtWrVxEKWLSlhbYlddy0hunPjrgS84pt9e0EkDws8UJP+yYYOIG96kNnExQy/
GiLinyf8mCRjGtn0WJMAs8OgTCQ1Xbtki6o6THFnC2OdD018wwkuJWQt7R8po7MX1HzjjvmORuhV
Wj5gCcVUZ3TthchtH+OPmpTcoyF8wkt525i88FmaIbvRZ1vfqLpViFWMJPDUDJm5ikf0xCskZV0P
brMh2TON0mITymTGjtCRXHVWURMUcnElVXlzhAtT/4hEMpGN7kd7i3iJnaTl8ibPdOsCsQSpm3nR
Wo9Cl+rd3CxrjyTYT4f+p1kKshQyKdyT1f4a172BpHjUvExoHA4N61YfiyezbTMv51Bw2/ZJfWfE
puY1Mw2DTi1GuBZ11l9mnawnBGMBC20UwXZWV+ozx+fmOtSSajX1erJnqqPu4OAsMVGKtJ7pOhxl
P0TQEN/Nfh+72HnbPaO7OndQF6VuHqvzikDjYV1gjFhHjT+HTpGMFRdJIOvc1ESTwLapBEEXsYWL
O2SyiQiv77p1K48l2Cgz5TRvTXLrO0T+pg7nma3SStbzWEUJx26dsJmclJVk9A2nzEPFgZpMNvYM
W7KbyXgxzbC/CENNa1fzYjsNlsR5Mk0mwr1Jvz3AxpOcPNI7gAOG9YvAHup2gincvOxIouMZV3YZ
RSDZ770mPRBsSRqRP/+oyRLYjmOk/I4IafjjB0ZwL2F1fJ6ra5+sTo58FNFbsJXBxi/1+DTOfnk0
8yiUWTDayHRo+iJAEXBjE3MgRgWn8tYCDXRpwpF+LmtkLHkYjPuBGvmGRMuAckhS13065MTLjvNe
74W5smsgSs5QKtSOba/+hqNNwDODOLeRx3Zj5OqPBoM5fuK8Yi5djy2SFASX0yEhegIRVlByuYqC
8ExsMea9P0jdDz2h5RAQ5t6vjQk4zoYOYu+NrTq9WOaYkwowcrBNBux4SJYIhSEBnJ2HDCkNvKWl
Zysj08fr3LfnH12kKp6Rj6o7ml1fXkUasXSrDqLDsxJP0RZkAJC7qM8eypDdcMSD4lQ1z5pL0AlZ
uJqPtk0eBq1x4IK22xB3wtqnyPZ0zrV7w/abO8kIDWzvBjx2HmK1vDJyLZQcgJgKWZ8ZPm9g4wm7
eTMveTtD1UN6W/xZY0bUudyRqhQFpXZnlDalEvcZRFHUqxXsnLLfBkmWvQr6tbc9DYXnJv8zDgnT
5pmUUcZUuP2ImkmGY8sC6dooZK4bjcV3NH2U20TGOGkqm7eVktmHtu2slRkIrGzG0LOYh1rlP4m+
sU9tGed7tJbVvi11yV/hKOh+iiEDupK1AlBleDDqAH77GMtOrmjJRqvZqCcbM7hSwS7lte025LtD
HZp1fquhdu6Y9tJGyYS+q6Z22UE4Tv4aEJQQRcWk5jZqOjv5iUCOYtlUW0/Rh2zNg4/OtGqn3wac
swtpTPXdlE7lo8GpZMtwO75WS6PeNpZZ3qaqMawzUwpfJz2fH8ohTtdVlW9bVHDXnak/NHVI9SkN
gzuTeUV2NBg5Vq8CppXTJTG/1GfC8LiIBC86ywj2mdYJzLvJUKJxx+lpTJpMUhXjvNiRZkijpV5H
dzkiyGRVkyl3XKqFUzWJuth3LUrANX/BcOHqYiUdwzS4nnW80VpN+GMmFexshk3QoSwZ0Z06oLLz
A228qwvJ2vqh1a8tAz0BaUWXkt7DgSDXkaFnHrXW7WwWYnKZb/nSKsVJcBdCpbgGcFCCe1IB926H
VqFR0Zja71Cug42eao3s5lMVEexukLOehZWyKkOIFT4sO7LZKFG4+ulRlyVvYvL8rNF6BKDRxwxz
dKPfCn+waxdIVnrsp7l5Df0qDIlNNoLZTdE+Mw4f6NS5gUku6Egd5IDwyv+kElw+WFXGPZQ0g2AW
pQ8IHIm0hTyrpiymRd+5TSdKsS5y0V0Tx6l6EBuKnUrSD4GVkXqYQLZDjhLhZTlpy6PdzQdco9EW
JzCdMgALyhKcDdBK154aWkKORWHuTFKDxBwhPSYikXJ2qYzsRqaQXeO2LZHmQDc5sGD9DjUbtgLV
yqHJobgVcZ8/9WPAA28GbllI/a5tbaDVVtUfA2pOzpxaeqLkCtb07CfHGovYxaXwHPdD/UOuDc4m
c6f8jBoS0lrffFBKZXaspILrlaRyS4S2qeGXtqliiywh3tqOPQEbZR30Q+uSeCR5EfpEV1Fy7ehT
IqjDUBAMSheRwlOdVgQswKxmiO9MLPu3KCqybRzU4cXcxvCJeqPPN5XZa6ckCbUbDYDJpVROtC4G
8L5GZ9o3OKab2xppBqAVlcTUAtPyapAniwjuoPgRarXktkPtP4wxLW1pKOLaARlbYELnEuEqm+iV
EGJnRqL2zHoI1lryk92PVTxXA+UOq8ZMB2ji4MrAlCaCEuRgpRuxU7jIe7mZn9AQEtjeEBanNons
KWDZHLKMCDyUarm+ocD5I6QMAs6ccw4J6x+dP9aPZm0/01bonclkDVRYf4fEgKJbK7+woBZXGuvC
OseOcWMm7YM0+P4mVqXoOsQwG63KOJi2QZURN6rms6N0YnA7YpIoQuix1nabXciiAbAl2mrtV1l9
sOzA2IRFam8Cf3CyJq53Ooe8C/pRWwIGVWJktEkhA20OfpCJHuxAbdzgWLlLp5BzQ9OWe86VJHXr
fn60taxb3oHWrXz9uSOKlNpuJAxW5Q+KzXWeldFjlAux54Sruwpmey+25sKt5tBaS3EjbcZ6oK0g
MpvFYGzWapYvhWZ9McUdGsy6fbBlGFqJhkkE23lJqpLiW46iYKZbKSKy6Tv4JJvpkriPpwxEWylV
mEFNpSSYiMw9B8IVmUZAXy+gs4WOMhf9ts8kaUsYKUmgfWaSXzlmJzxa5UuZE3tm5uNth+h1o8Sz
vAm7KPvRDUG/HUZ9XKvFcFfZo8q8vzQeUsBJFzVosXWTDGhLJdt2ZVLt9Hzap3Ip71Rc9pd11/bb
sCg6T6kCa9VmVuRWUtmAPQm0lyHSQC6IuHGCyqQ466zxXtcn2+H6l44JmnCP3qcjBU77FXFYdYn3
xYLbDjzhil/THS68OgN4TH4BuyK+c6ok2A+X9tCW66Q2urU64JK1Cs3cKWH6ojRR+9DC8/NY0fu9
X7dMTgn+XeudETwPkxGvRJWHSGK05IFeTfdUS6K4tiMR/VR7eaVXRr7tAANhDvUbF9FgjQXY7uGq
KLntRTlt5UIfy/VUag33Ll2CcaFo/wGOFbnaQggg1C3smLRHsierdXhpi7ByIILyTkt0vKSwq/b1
RDUdEle5MZVCdrllqROWUk0J3iore7C2GteUFpECf0cmMLhqWkeKEmNtxAT6Qvyl+BwnV4KMs8mG
JHa0xi5vxiQNvDJiLRyypF4vmFoCzFh7BGcYN06z4kKQVw9W1eLMbEcAr5UW8IyE1mwj1YHmr3QK
e1wvcdJfTIQYXpmiFwfa9fVmEtrMcyqAlU5W7hJgUZyUyFBOORWgJ1HV7aykwyzdav6G8JLgJuXM
tOIDMDhYmNNQcBH6ao2Wl0oNggQZ+bQGgHtl+fMxLaJneZLFJcSj/pqE7Ms+p8DvpfkV7XvsmFly
YUW5vVIHVf1ThH3odFU+Xc+mkW5UuqU/tWiSDikIYpw6Y2dAuxTdvd+r+ZEIF5AMRn7Z9v0vZBHk
XjfyjzwhBk3qCuB68NdWKvAfp8EY56UK4YM6+urrkrwvxAqmvJJb5UknDJe+nq93e6WHDFcNlb8F
j4XFJB6Tdaj79gNYmZjEhuglMYb5WDWMrpwink3HhA6y0vt22hpzmL321FabFoHbTlHL+GqIi8JV
VdZcU6ZYAT/CqNipskr/pfcJbJssldZw+bJ7qWn8g9UIvMm+mJxgUohHbn1MMGMwnVAPPltBObnd
HOGXAMX6nFQlAb5drHh2qOt3HfFXAJJE6Sr0zmm3ZGB7IpGabB/x/MvsuFvwlGdIplFwX9g2YLCO
prQ5FNuhAd6WWnMOBZlMSjMqfJegk2Q/IIuioTMB3U5VcQdKczsVQ7Oz9ZCkRbuvn9ouaNdQOi4L
EE2OlPNwk4JbXosgM17ktHpQ9SE/AuUonWgaQbFYY7S3M19sYpMss0REZMqOoumOtV80t1PSDk5H
VtrgDOlI67IcowRy4ZQQbBr+mWVEJt3/Y+88liNHkjT8Kmtzxxi0MNvZQ0pQs4pkqQuMXQIaAY0A
nn4/VNtukxgmcxvnvYx1d01FAoFwjwj3X0BF3GuZrW6nsc8v1YAWG7WwUh7QptEPWDqj75UnvtAK
/NtdWho6ijKbsGuosiVdiqaLOf0Cx25eK4GDo+sU3Cix0T4YdkqlbaJ4k0OG3DWaI34YAUbqRqU0
nA6IPC9ykY51wIjcJyDFAHeSHT87sRyOllledmlU3bbhQNk4k9/w+/wZxYlzcGoaCoNVj7hyIxLo
oSR5CaLfNjdZafc/aXxoxRbH9v4p8cboc+Ym9Q+r+pXUDndNS6i+HtAtoPSWbx19yr+GAolHOEzd
Zd0P5mVayf5+0ke2kMEu2j3Caw18N82l3NmG9hG9LnMr57t8GYWCUp4dfAwHklcQTpkfYzj3wO6K
DToSIrskhIcXlKkU6CSZ4pCJlkhKlWlMKR83HBhFWn4L8kFSW2sDKlFptG8R3GZatfES654/arhq
l/XgBcc0q2gbAPq8Gwuk1TZRol5bhhdeDyJLtmDXhHeoY9weuaHXEebC3DA0ZA8CZfZNL6H7mWOd
9nsbfS11j04vJn94HahoJypVOewaOB2cjkEhNTsxTJuaK8gjJePiIGhaXjhpeh9ZiLCIkCN4NNHQ
MceUrk6KR64qpvQC+KjKxuGWn6YceTqI+ZUMt1zwEGfC13Q82PCp5MbSOg1n5yTS9l0cf6RmRXMY
F8K2HDkOOg7SQ64n7Z1hY5Ea0pKBgpgNt4HbBEccvLtbGWTqVo8mOM25s9UA5W5t9DadLn7ucfJF
NCRufXpP8QHvzX012ZgPByrlicrrrgYDdbBsMGEuIQqL1yfHT6zkntTeFNtKlfpmCiCP7cUQyM/0
yeNtbnGTFhBjfg1gfZ4F2+OHROlHau5JOAuhRkcsw4wbyGE6anxOSlrgpG1s8lxPfpZhqB2dwPzm
lSVesbO2cgeH4EJDMOnCUbQrJJQ+F41bXOCVV+7iqnsSGnXxzDR638uxMrEqc9rnntt+7e3Odo8j
eo3Yrpvk36YwLSTwAuuBsinCbkZXHY0y624k+OTLMojHQ6SbEdrNrMQNdu1UlhGhpMsRNHt8oeiy
uXF8q/SVe+SmhYg1J77LjlV6xclA+KJ0PL8xEUmsWxvNmnxSOcO2xhMlBUrM6Mte1ZHd3Fi9dO49
L6R3P3isQuFyDu8oaR/shpDlOoWrMt7ZH6Ygtu/laMDxiajoWGHdzWcxyPGyNzm0pUb3jHc5StGt
J3FRk8zhg4o2oLJRx9D+gWQXtUrOL/V9oUs2jJomU8u54TLowuaGzZrmnRs4V1Vrl3StNMXxOz3N
LwrF03WUg6jvVFYTfJmcCKlkp0fSS4TaJ40a0yGd0h6jNjXqSK39xBUZVNK3OgBsniB3e4DnLvex
g5Pj7K9joiTgJJ8xaqkftNqsbsOu5sydJcMUbiWZDGG3SalxDg5TeiVhUsTPIXqus9FHn4e70Q3l
De7Izs6g7/a9jTC1tasIsvU4N6QCMQ13k6LUH0SQ6ldZUJSPiRamnCaKkbsgnYR9Fdn9Fd7xSOaE
SYuynzMhtbCZkG76McCSu07CIf9DzW3hbSNbJvf9GFGRV6cytq/ztuAQ4CKsft24LYDHtOrcaOfI
WP9sxn31q+nSut2iI1tc6cksjC0Tx1U2WDoE95gvdWy93Liv1Q6g+E3tFIq+1QbL9iukxH+MMWSK
ibz4KxxF6F5xDrN9jAnYV6WiRcG287Re3VppXVyh9GFRKWqU6hH3C/MTEg7td7UoS6qFQfhbusVC
MZhU9a1rVOxO857H7RIlvg47oL8pFkWfMi+tfsHXVr/xkZ0NLVWv3g+6Ym66KClLxBexzNl6MBe7
TWMoQLbAmbuHhisd9ftU94PI0B/KrG5ux0jFB77L4xGpcl2YN1GTA1sY1LbhvITRpLGLupkh4oXy
qZhcsPOVyKFsmL+fC6F0a9uUiYrmcJ5WX5tRWh5k9J7/LVsy3lBI3gQnwzsDqNON1UU15RHUEv1R
OvJJBHqmIsQ0epdJPU3VRke0sboJCwe5ZLCxcfOQ0Dn2w0DF3NnJQczEPcKeD2gKpdrBzBPzkCf0
99G3NbIHepVheoGldhRvWxqwxk6lGxZvp7xAMjDwTCobOlGPtqhR75qGbisbQgR+Ph81DIndIL9y
hiZ7QAqvPZZdLq1963RMSDM2TKkGPDfk+F9q5oFVmmgHsBOcLPIGFE9K66qD00h1Yxs4U/ZASSP8
QhmeG7SHavqh0wb1m2ic5pL6eXLA9Tz7pMoE7SlIdJJ+qGiPQTG235uha2+1UY6XtpV08ZUH8ueW
gizDpw2gsWkGr7itxzrlRh/cSMHC3P7mGNOsKb/aBScTL8E92IGmcQiqPvHdwAbRUzhj+IemhMk1
HsdNs+mhh/T7GlnpeIvaIf+cUrTstyUwBEGPcRQPTk5ffxs36Zjv2rhjNYaBBWSlcfnH2phdmCiN
f6IiEMfbOkYrfoMrjnwWSLI8JkPRfscjVnco0RnKs6KD0LeEUT1S1VS43I2oJsduajgbyC7DU60a
9WfcaettqhXuJ+4M9q1jhHKi1e/diNrmfFBljc0mXyg0FBvyFQgazuOBPgNHszLsDkmUgK5uLH2r
YudAeiWR3hIHiLlJirPpNuky4OyGNobNTi8Dmgcd0t/hsXMG9UuZpbG7zVrQmlSwWFl1n5ifXCr0
BSbTBh+iShBVhvGc8THTpLzqY5gaxlg3wUfwfuy7FIPzuxiiw67q3ejGy7zs3msLJBZhopvaRpEE
PZxiQQE0H+UeMNsYXQJWtD4ZVc4ioBX6NdNb+4dtRMl1VIY6ZchxID2oLQD4FvHRfJNxM6etjt7k
SI9BJXgyMUN1kxKbwZ2VWd4jDlgsecdjBSplxUcoOjpHh8bsQP71CWpzmwLDsU9h72m5T41qeFLc
OPFVZDTuDBoGWIKA48gGFi7bQnATOXb2MFpO9YgBAIK2sdU4P7jsDPlO9C2xEbewUTgQTAp8BUVw
MmuBdh45R4cJEnCBLrYTdcQv2TjpnLNEqTcXumNEH9mKKnvn1mmQXNhjl/i1i3TndUh8oNVJi+Nb
lLG0U7pXt+BQ2iNyqulBlBlZNx2RBtZLptPR9LG4Gxp35NARhdNepWOUHH5jmDrAkL9KvDf0vQh6
0r1dorqMUdoc323JRefWnRk/qI2nhxnXaHHJLgp9r6UD+Z4fYVBvHD5nBkK7m8HT64fWGAdaUUHS
HpI5MxdsAAdEW+W1ijbf1itE+bGIC0nnSGvlnkM9O1Bq88dUnNUjovjjDdzzmjmAAnLfOIGwviEL
jW4gh0bMUSR19blCxUeSedYeRRFxGapxXHO3uHjY2R1c7v5YzfqiqlJCcsZa/bKdIr4Fm1xpb/nA
FLmdGrUrC1Er8vmUktsHNQ7uMssmR8bYaVNHCARJRK0U4xNXSpTvEoA9VqhEH2vW910l0+BmgKm4
byOr95VQo1kmOVNvczExSaMe5+2Vg4LjuHOQOaY0qriBcomiYjZuELVKdnpvGea2H3Eh13V6rjsU
4jlso9dKS4Z2DQicbnI3iZGSSQpUHhI6phlMl7arHmWpEYtFbXt3Pd6AO+bB9gNUKbcpfgjVbqhF
TUeksS4F/QQ69i4IU10rrUeT1X1MGyUPOZcJ6zljQ+GUrE2VX4bDTZIDmrqmFcqW1drwTQoTAgSH
h8T3JG7aXSItEEoWS6WnQ7stXTofALvYL9RoHJ5MtbU5N9ZsUpi3gbU1xuyBg5aSbDj2sHjbxKNH
GZWuHm0HJ2PD5HSoX3GN7+7GCnvdoUSpYxM1DYyuRCILWrd3nQYJ3C1UbWODmNgqCLH4dSmVy64b
mktKE7yNFSGwtKU0rvgyqzgC5jjX9AiKF9OHjstRT4laNlC/Pb7d7RQg5rxVBmpseym1WLkBeSAy
7iwlnXb0Z60/0cf/z8d+HMuf//rHd8Elpx4//gxjUbzkVptAoU/zsbfPY/5c/MdFgwbaj2b59/7k
ZCuO909nJgtYsJJMOBE2uM3hZ9P+6x+Kq/1zBpiqgDUpMzovWdkaf4v+Gd1nWLYedEr+VjNbVP/r
H/yRjowPFnwO13skSrS/Q8v+TTz7CzYKsVtzYLmwC0Ds43a+pMAVsh+KokROpqcMfizQiL5Ly09p
T16pQz06RgiWbltDi78iVPMDY9nw3lHleKynZoc2zLQt0x6B6FB4vtqOnCjqkaITjvH0ppF3xuCH
1ozTV37Um9+zzml+xgFHrnTKz5ns/X7U5au4FG5g1YDchWr+GrcJ9iSNa6NWD5PxXZRh+uSUY7nR
qyGlCCJRlx3H8QhhqtW5hpcFLLhSGvhmid6P0jq+E/pUAmaR9nWlSONSVcOWFFFIC03Uvnuo3ZQq
7FR+VqlbvFg3938+40uyuvEaQc1XgDgDAZ+vTUHF5J9fPzp5PabCbhuHBtG+aK+Z9aOLz8JXYVZ9
ufXQKtva8CK5xZvFx7IanqIKs5Ui1DoYSkVubE2j4J6k5uUnwp8srTde0G7QTVcRKsevI9J778IZ
9U9qNYGZUoxap2iSW82dLCjLoS9CaXDIsW8QnC28KKJnRw1GbExMdQ9jFH/GsxSGiW1qQY/fFJp0
yDW3yR+/J+JvJZr/m6rDXfmzeGjrnz/bm+dyqRIx/x6feKzjEJ7bf/3+4/Cn2D23z6/+ZV9Awh4/
dD/n4G+6rP2v//xTQG7+f/5f//A/fv4e5UwqmRnSp1PJzfhc5M/1yxwy/4U/cwiM2H8SpSwRFVos
yHeA6H+mEBQfAKfPZnEkGERZXzjP6+4/LQrQ+NTDkTFd3fwrg3i41c8Sc0gIwGOyUJn6OxnkNfVK
gVkGBZ+BFijpaSpkbXAs8Ws7E9cBd5hrE17DOVD4DLL/K6j/Gn4Bvi+SMqQmmJY+PSRxESTyejTM
1B+HQRNbbl6Rs5Uu6JNNVRRneEVM9Js/Of/3F7hvVOycvmyckpZqVQ3bjPrCFxml3CkyWyAe01Wo
O9+3MY6sZ+L/1BwuKCc6vTthV5PwwcIG5nbgkHPF2biYznBbFuIAf83iIq/QXEEDIcNF2WzQlLrQ
S5rCxwEb3s9okdrDFTdq8w9L4DmY9dV1Pibufan0CmWdRlHPUJhe57i/nmGRlpXMVFihXeXbJvo5
20E1Q3WfDFn3ZODO87f4IX/9yIIXEvWtRVvFEb4RGv1DMbjaL9w+sPSx8WA/Rxs/9bkIqZcLRILJ
sSMb1mYVFwhsDEYnuDyN9jmlxVPjL+joMxxIWoAB6DMUdFOkPXywOJCfEcE69R0Wihmz9VXf1gqO
2nz0J2oAE2iFwnVMzFQnTT++yF9vbGkn3uG32PCLIFJDD3M3NxC+1vdir2itONg0as6spVOjL7IC
7vWIBmKT4FN3AKXS11w98ryy6v37T6+dmKTfnKAXj6/RQjJHRZR4iY1yuAtja1TxpsMHaWfZQAK3
VdmVKvV90X/EFTCNLzRQLeWl0zZldW3ljYnTRdBSo8c01FY2khsiemZpoWnnHvE1TeV/l/qSpzbG
YhCQo0o/mFyFerVQm2ifmqhJAStNEvUrBhfTT63sgbhxiYgudXYOsaP9Rj2iqQrnnHDpqY8xz+GL
ucL3aejddMahYMOGaIdZOR+VovP+PBOcVGo9Nfz8318M3+F5lyZDUvmhCIuP4IeAIIyIjnrrku+S
ShbGJRVnKEZ+ZmUAlgOtyJ8chEM+vb+UTj3+Ilm0A/Iy8PrgY3FefFKiOvk+jFV+Jt+dGn2RKrrZ
7VtFywGmwdiY4OEaqiD4mDorw3iRLLKpdrxillJw1RbTBE8Lq886CN72zOSfiDN1cXpgg52CKGBT
QGMRyMjgDJNJhX9wm40ShMqv97+BzVJ54xCxZPDpaCiNmYNaQThU8hbwQ/MTQKvmXjUs3exWNl0Q
b97/qROHB3VxeOi8scVkUS180wHYuLU0M20fHE1Kh/ZO0Gq7jvfFhq/Vq2g4kwpOLIL59PcyQsDt
VppRBqXvZXbiHZxW4j2Ve2GUnHmpU/O3iHCjlgMA8kH4YVoWITg53RDKHs4zDKE8owhB8cVuxzPK
OqdeZ/7vLwK+BzakB7KqfJQu3WIflI0Z7KcuKp7e/0Snxl+cEWRJJwI9IU6sqe7CJSgb8cPMVNLK
uvEXEU/ttARWHSPP4dHtA+ROKcvOsjMfW5tD763FvAh56j8Y4amJ8LEen47G0LrZ9yjUYrlXlTTS
vyoKDN1D5EQDNfU8SoubzAqwZaF7ozpn9t/5w7/1DIu0AKawNzWNT6SUvfclyA39x6BOtMvz1lU+
rJlGy1ukBhttYLuqR47hKEqE22QC3jAEjnMmJ8zD/PsrcEF6vcqKDMyNY+SVjz1Z2mxNICHeHh8k
aKahiIE9Gk1clTijuZi+Yk+WfsUyz/j+/ru9HVAUfV7/OGyvdKzw4/TVGfADWhV6JkyiqFXuYnQ6
lAcnaoX4+P6Pvb3eEa14/WOlooeBU2RcoRoIhHFqa+0GmM4UnMnhp8ZfZAe7AtBZybbyoT8rOyOP
gOq0UNrff/q3Eypy26+fPvfKqBvn7TmyzQIUrNf1MNVCLHC6CsNAalKx86uXVpKtfJ1FehitvIKt
0hO+KsWvzqmeamSizwx+6sMvcoORBUlTVfO5cuhFd4iCUD7Qe8ij46RM8koRibN7f95Ore9FmtCp
/ooYpgJgI1TnnuBmqQ+6hbb2JivU+AsgKfepVdAMPYD3C/ItAjUAXd7/7VMrYpEewIfqAmB+6cOU
MiFNdG6yVXsjb86M/3b6sZYyLx4K5ri6coUpx5AWASdcZ9i7kHgBZjTStO5XvcZS6yzMjBIst1b6
Ri9ovjc2LGsW3ZmXODFJ7iIH4M2HCeEcltIIggd4QNqDAjnpYt2zL4I+sNsYBCh31DKsh0skJx4U
YLOHdYMvIj6CH1cpesvgs+RNjSrjAXK8tnL0RcT3lcC2MqyZ9sYwrhw65Rjy4oux7tmN1/kkQpnL
yxXWZgxA7xkq5thtes1uVs77IsABpDQZSPDST3AmvxOWgtWMp589iZ1aNIuotidFK4H98fTj8MtA
GRDaX53s103NImzHIs08DEm5CdW5oFtoh9sJhtRx1ejOnKheHOsSJDSom3jCl0l8WfQT/pil/bRu
7MVm3ppNG0i6737kmN0ejclp29ooCKwbfRGpnewzmLad8BVphSBLgfD2ZZ39sW70RaS2MFoyzLOE
XyizQAcyN5tY5NVu3eiLUHW8nl4Iav0+RF7jA6DZq5BT1RkBpBOr0VlEamGHPcgopj2EZhsh6FdT
Ei00FefndU+/CFalt7JGAxbga24NC6CDQ8rxfV0CXoqiVUbpOlGjC7+tq3uzLvdo9qyc9UWYYkZm
9p6N3hrW2FhuY+KgymsQ2fWwckkuQtW1KkBUVS3Q3QWyj8e7Ap/EAl71edXEL7VPLDlamNEK4cOY
GUnEovnYjWp0psJ+Yt0sJVMRfkUeOWNRAl5uspvBhoy5sxutPHdAOPUDi4gdAbhNRjSrHqVaNW7R
+8fZxOzozq5LlfYiaK3aCSdtTgm5URi+QHHk2krcYV2qXGr4REUTR1lAP8BwbRO5JpGA5Qirlc++
iNrWKtM6sShRsDgTIG3WtVZY2RktqFMzv4jYspSOOsAE9HWQFMcpabPvcCLpvL6/LueE/satbe6i
v9xEhKlGXjZIZgabVgK3xoBoFF8KSEZW632Y6Or6adVaZ8JgzpJv/dwijvOmN2DwlOwrcYnj0igh
JyPd7wKqAvB+Tsz61JwtgnkCDdsnIXMmFelu1TI0of2ZzrpUYS323bZBojPHzNgnoB0426K78Nrg
nCDXiWe35g/1YldHnQCMWUESLV27PuLYUF/ij7DysLZUEdQVYXUGlgywYGPt2kZB5T5g9s+ZOZ16
+EUU6w4iaMboZWhboCYSauq0l07RnDtpnhp+sfcCD7IbI0UGRsOB3t3xr9UXBS5jt+8rpBwhEcu+
u5QicMRtkof1h0JrPip4tIJ9R6mg0MIIZpEZT+luNA3d3kwzL27bCDFXcxov+ZlOffSh1esguaFK
TqGpc7EQ3k5F6sI961KUMDCzNGMYUZYd+3QfZPoE/zR7QpCigu7dGG65c82JLoZlez76c5ZyAPIF
qsBAVbs4yjCr4RtL3HUhPZip9R3xC8O4aJzW/tWXsnE/yGmEG2zaNZIDY4wkURTpKYCD9yP+tzPA
GzH426fnxQpDVkeZhkbNfCRuBfgxA8DiAWiVQBBpcrLqGBbmaG1VcPTltd6hF3VM3KAOd+jQw0zR
BzDgM27MLOozB4c5ct54oiXABCU1I9XzvOBuNbWPbaFj+16Pz8GA2n0xGX2ySZrUcDdQmpGprUuU
EN6fi1MLapFcR/AXGJmEwreTXD0id7nX4d+d2XTmRf/WWy1Sq1UMQzaksfCnpq3gJoT6uOPAntsb
GDoXXT0Nj+veYpFUmxofV5weCj9zIbtpGppME37y5yrwpyZpkU1lAwxiMmcLebhdO6VwzJ2aeca6
+91STzHTUgt9JTPzI7OXKIW1DY0op3PP6aeeePoZefYyn2KeEPdmCAPVpB5zVE233bZRe277PDX6
IuGNQT8MoH9SP0Gb/msQqqBAtdq5XPVhzUW+C0wlbocG/Ud0QcJD0o/10So8+1w6fXt9LlWvOxRP
7ErrGj8NnQK2d1PpP/poNJQz45/Y681FcCnQvTJDnxrflCmUlKwE6b0x49T16K3m2ad1c7SIMs2K
h9REpM5PRW5dwbEeH9wMy6b3R7dPzNEitKLMlFTLotZHCQJdl16rJ5zOMWfD4iFxii3+pnV3Jgue
WkuLOCuQcOy6JFOOqtul13Dhf2Aam667IRiLQ8ukdUkTCRkcIWNLLLtFjfh/1J/Joyc+tbE4tKRW
Qy+u0GsfLQSUP7zcDa09TJGZTZIHEPLe/xonYDeWsQzmsnQyD/6E38Blw4kq7Eb9qGZ6+hUuXlRe
WRg2QIHtSyTjMt1Li51pxJ11KYFrFrcduPDpzKOc+Fi/RW9fbKJwlPKO3ozwEafEIsuBdP+ZHVwx
z2wep8ZfLGtot46t4lTluzL73OMEdRQ2ZN/35/HE4Ma82l88vMIpDdWwJvLDqjIftUpAc/dWBuRv
SOaLwQMRG9xUKgYvXOmPrhHvNb0d1827Mb/Si9Gths/p1EbopxPBuTXI5V8zMPL5unk3jNfju21n
6dxwvaNbqypMH7WCRW+K3bqJX3xVgKBjXrWmd4T3aH4ZpOYdJVJvn98f/USyMhbJSuZwiEwl5bgm
0CAPJdzljUjg5O8GIar+YCCHf06b/tQSWiQrr7J7bEtU91gVsb2TMAn90DP6w/tvMsfzG0enJQZS
M2iCI7AY+hIGevzT6SHkX2qiLIajAhOw3VPfG4pLR1W0T+//4om5W0rCN3mYJpUHBz9WKm1bNJZp
bYwyrkwQdRrsELRp+nD//m+dmLsZkPpyDffSjZB7TJTjECSQOSJvqLNtbqiNdiYdn/qB+SVfBAna
KthTpkia1Dh6GhvTadN0l8sqn1b+wOJgAl5Fr0tEpY69HcRfBjRaPqi16q2cn/m1Xjw+PnsikWOu
AKoS3M56fGETVz/X7z81OYsomXoZD7o5oiWq4rtojYN3aHLvnA32qdEXcZHmFZ7EAVdUS8NfqOYs
foOf0TmM2onRlyBALwRZrga5foT1a0kuLKiD7E2jMldBGQHOv555owIMTdrO/WEa0OksnWD4gxPP
JLb4qp/1tTj1Fov172YYF3izyFowJrHvILIOwSkOVr7DYvEXaO4gi+SkmAegioDiV3uN5o7+GIZT
82tVAP8GOb5YoCVscaMnKfnmEJeXrWNjklC34fO60edpezF6oA+ztYmd+BCD++5QZBKlP47oyIuu
+4HFHpfXnVWVkh9QG6f7hMKS+NhPmlWsHF5//fxJjFxGrgTyWEDvvkWHDhmnAkzd3zOU+R+cpvX7
cPhifoQejJ0dNQmOhxNmZO5YTFcohyCe+/70nDjM/sYJvRi/h4piw8mI5+VZwIs01WyHja81boWw
zxmsnPiRJU7PqUMH1aaAb6CJiF642aE4pGNRi4ReSElm9/67nAi1JVAP5GgDUUomvtHBacNyFYpO
o63sQC6xeamNXKaQdeIX7giXzwpylAqTyv6y7uEXkQyzRqZDwfCy1p+riIJGWJnrOm3qYgfLwqFF
rR4lm6GJynss8RIf/cBzEXbq6y5CeJCTOTU1BcIwqhx02Iqxwy4a4vmjl2jVyuqVuojjJDSnqiyR
iLPVqM1Qd3XDEEopppArV88ikhU5OFFiuREi0V2zrzpQnr3U153k1cU+XDqRi8yrHflaOLZHBDpr
tDzHlYXupcsJ5LkBEJAR+11vA0LGWhTP4iihSLxmbaIW+TrJOaqlZzWCqJAvlMcx93Coqd1znglv
Ry32E68HlwCCpTaEsa8LDVvlgusO7UPj8f1HPwF4RGTt9fCh4mghipGR70yVl+3D0o3E1km5wfZV
6bnbOOrMP5DJy+NHuNUKbE1NrWaqLjVq//1nOPWGi9BuU7yzepsD/pR21bM1tOltESbO07rRF8Gt
GUg0p3T/Z2EfHZPHqtmZI5SmdaPP7/Rif7DhDmOm4IZ+nYTelTFY1tEb07OA51NTs4hqkSmG6mR8
csVMvCsLnYBd2wdiVTvx3/xDZVBZIeJmoa95wS8Ll4INNZNov25mliFNV8NsI67+VUcpXQ24+ks0
X87M+9tJ1fQWR+u8G9vYVdUAAZBZCs1G6ew2qhQTioHoGuPMr5yY/iUUroYBCxalYWUikhYek1lz
Ce2irFl1ujOXGDhYh3ZihJNydBC8pb2kbc16SHarPsASAgdZhroR2pbHKWog2uX4widjsC6qYDe+
WvdVTypNXAaHOIjkhyjTK2iz1rq1485f/UVU1UgO9FqieMcoruJrQ07qRaWggb1uYhYxm9N1m0Tp
eseuzW2cSUYbCXdsItaNvgjZOLctTCRQ/zZa8csVmdi6CLKvfHT99cToSQ8VRWmY9sKLrkU+IIMl
ivj4/qOfCCpI76+m3ahqreiCiXpX6UCoMhGfadEpQW6ixKVhWDlBi9ClyTYNUA+40UO89/sePV2B
gs+qsxwmia/foUsgkXqJ8I5OkiBa3nohckl6caYJc2KGnMVmrLloubdBEBy9eLZFRuMI0SpAlL2+
iQptWFf9x3z79UuEk673EZQgBMYLB/mL6Ihy48qk5ixCF+9ftvMqnresFJncdkBQPkCx7/01NAfR
v1fr8Jp6/ehxkfSo19JbQHto+FKj2OdPkdHerxt9EbrOBB8jTozgOGBgsYFJ/LkZW23loy8iV5QW
vhATg0sl0tFxDT6ZifLHugdfBO5syckBYRaXnTD9MYwwulYECIl1G5WziFxvFC0y+3pwNNXiuzpW
F1lJN3/doy/itUVjyDbi2ENOM0mvmxrfyY0aa2CTV42/RMNVRojyejUqxyqV1qcgNr3nLE3PXeBP
rMclGq4wzcGTke0dJ+D61xmVMj/q9JV7rL0I1Nwdh1FKtsGhMuuLPDUVpHPxX39/ZuaIfCOWljg4
vUDTVUNG6mjI3NiNIENIygh1Hco0H3ZZlNqr+u7mEhKnp1EB5KKetxXItgGy1cMUx4f33+LUF1jE
bCyZbnRVlWNW6vLYps7HvDt7Kz01RYuY1Us3URKA2ywetf3qtiNK1Xo/Gi2S93A0rq1KIii47kUW
MZygXtwPXRwcs0oLt5im9jsH/MvKb7AIYdvrRxMSBG/i1LrccIIovleaG6w769uLKMYcRPdGB/hO
kRjqBTp58XeKEuG6K9wSBjcW5DcTqbWjadkfk1oV26CX69pL5hIFh4CPmno5rSwESat93GnxLrO6
cd3yXKLgDBTos8SMlCPS0sYuaTxEN7PWWNVd5e1fb4coxVZGD7KM+qdR3QUIO29qIcJV5W3TWmy2
OWZZpVvRPJq0EMUYdygyRNgmrYC5hRVKsm5pLiFZIYT7yAlYO1qvB1sjCocLiS3xmZU558o3spy1
CGFEwIU3Qds9xm085VwSc729alFHblCXjlB+LZpMwX8lT9PkzLydSEmz8NPL+0XrKVZbxINyRLGn
RZy2H3ywXsPH9/PEqRdaRLLRxsZkQu0+KrhD/xLTaD2Wja19UDnMqdtew+9KzTL55f1f+y1J8Nb8
LSK7cgMS7MTeL9TKRhgwMlAVByRUBPelWuX3mp1TjKq9xtKuIyTwMQAYJt07IPk/fc6w48HdLZ8y
jBbTQu0/hjg8tbvMjjDbBEdhD+u2+SXSsG5GSnyhqRzzNjS/1W0KQlJ1WvHp/Wk48UmX0DFPQ6pX
E5JTioq88ogHoY+p0zq6rLkEjpllxoHcRK0+b/tfnpn8HKq0XDkxixRhuCg2ohrBZRf7UF8d6vBC
x09m5eiLFFHlKhpXwHCPmB/e2ZnyIYiLdTVn9GVeh1GD7tEwOqgFZoP2PczsJyuofq37nIukMOD9
kxtuyokk6MBI9tl4IatyXdOdKs7rB4ceGks8ornoas33WE8eE7s+c2Y7tQ4XwT+mNb1AKPZITIr4
Esu8AT15Q113uzUXsS56x7UDtWCfjYX52XAU754CjH1cNelLXFjQju0gHMtDoa6tN7km601UT+t4
jeYSFybHtrbohnvH0q5/Yjf4DbfSddOyhIKR8LKmKAGgaFyyPhdaYft62K3c/pYIKRedNk735eyC
58ZPcRQ0n6s4cNadEJYQqSRoaGbpaPhnrt3eUK8Tx8nOjP26T7oIUc8JC6DHgXtU68J6mNpa3CEA
Uq5cMIsoRUKxGND25rLfii5CGjPKbtpSLda1hUDhv47THGe1NO/JAqFto4YoS3lrZ6Y4Mzf6HDVv
7JxLjFTc0xEdwgzclWzz7w5YhOxm6oTxLVLGpsRlarzX1XIPDiJ/DnqvP9jZFBd7PQpGBWlkJAWO
sHy+x+gC1XvbxPECYwusqMHpF/kWC7iu3U1TbT3GTeOaZ576RIIxFikgQc2/K2WO1r9hUdcViodZ
sN3IYt1Rfgm3klLp8jR22OpwaDzQi7bwmMW+aNV6XEKrMqMKEcHv3WOIWTrG1uFt0EUra09LLFXq
zne+UQuOzmyOKkogTrk1lYd1j77Yp9NeQ0ccF81jO2JdGWoB3rOxtU6WzPwtIfqi5N23ToK0v4Xv
i5TlrV1G7kNkTOPHdc++TAOJVjhB2fHs2qhv4hAXS+Rz14EwzCX+1XFDI84l6ddBV/FZjcP2oJdR
8LDu2RdJoDP/m7Mza64T57rwL6IKNDDcAudwPMcZnDg3lNNJIxBikBCDfv23/F51+OK4istOVWOO
0LC199rr6RcvjBFOw5vqqYTTKDp1tjY/9vDdcT2AsgpqCyKBxvcBYLThp6Vkx5RxsKH9ffsyoQfC
4YbIzkNbwDmC487d6iz/cujV9/ovOgtC/AaRXQLPxkKhuygdhvI93R3/8964V3+tbvYA2rHQQJbz
9JXC0+6FOOvdjNobjzVMsL0PnFf3LjRLEhcrHLyvBg40b8/5MQsI+P/+PvpgkG5d3/G4qG34nQXt
c6SONXmyveZrwb8M4Kch8HVhdFO1U3sFko9/7Lod7BZrjMaCMZQI8ga1eGe3kuqVJe/TYz08MN7+
fWAW+NhPkacQ5qHjLQcU6RbtEu/JTd8SFPyv0+w/G5kFXBbGqBKxta/bE0hsKxYsXwF57QIXLkVL
PWYz7Qlp4Wfftt2JEx4tsBgFzC49tjR2qxqWK7gTa0DgFi/xTyjadKnGoXzw6btl7dlQB6Xn4gLZ
F/2yTJu7+G7ejl0g9mIwtQZrDa/quGBeexUmA81HwOeyQwOzl4Bts0cUk8jlgztv0NhOPgOS8Z7R
8huRyV4B5oE4A49/5EeZSsaTjdBIvIZD+Y4r1ltP3y1n14cu0KVBjD9WK4qripxEWD8dG5fXXfA/
kxb9D2iTJ1NUzIsyMttU3TZQEiijj80Zf7emq2XeQDCwcQF+EjxojVAfhZLT52Ovv1vRg4c2UkcA
auKxFhdIXERhN6qP3VD83QGMTNxaSeAFikX09Rnc6Pa0mPU906a3vuturbpSA4gc4rtyrWURmgFN
PGiHfCe5+NbTd2vVdPD+hRMvxj2KP6wJoJ5d6B+zdKF73ZeCWAbI5TEqxtI0XyHvpo+LHYZDgTjd
C780hTXB0IQh9N2ufgRQq3xOKJA3R6YM3eu+iG/9ZfAFTkdA3nuYaKzzc6hqxM3Hnr9brr6huFwx
GhbxstrqVOMOWmUwFq0+Hnv+bsXSUsCgHjCfAuB4/tyyQH8GoL16PPb03XKdqmlkE6lxTcGp9IlE
bfxBzIM7tFxpsluufcSSGqxmwK9JP6bNYkxazYCIHXv33XINgczhwSqioocP9SlRm3erhlJ/OPb0
3XIFwZ3KRrCoeFXU52Pl0dx5Mjg453fLde6w/ZrX82ngNFchnJ0I97djU3Kv5gJoZG0bIOIhCAFN
EwRkIq4AMwGh9NDQ7NVcc2Wl84fXw7UZnrZhfE4U/fH3R/85Gqd7LZcsX2E20pXFpOv+K1yGXVMk
0m+DItHiWFQL95PfD0HjunbxGuSKFol4bBpUlbIGPpd//wl/3onpXtOFzJyGUDKMisqnEletpPMN
CL5NOR+KbWi8W7ORVwIs1+M2MYKwl85CFSY5eJUD3er3sWEr7Ra7RXExsbiROby3Qwqb6hjcnmPD
Q37/A+Dpxe2kY4R90Qy//cGPMpFYdXDwd6tWUshD4go7zgAX08zG8htZvPds4d/6srtFa6gF+mhF
tL0tAchMAxR7sFA9lDAC1fT3cRnlBFcAsOmKyXkK0DMvzCun320ijvGY/58CpHtBF6xbw1aVS1LU
ADFWFwPE83RtSLg+ePEgy+s4AHcB7v7jU7XNzmbNZhpwzTzlf0sGVJsCS6fpCxw5g2/VAtfyS8ni
4aqBfu6ftQTSDYJ2ABz/PkXe2AT2Kg21NJ4DuRHHxtLOXzjoSqAF1yMA24FbvW9//yNvfMy99GxU
lgIps8ZF16NFMEcpYxNZpcuSHpvoe/kZWIC40S6IVdduNl/IxrsXNs3H1N50Lz+LwXxSVUWwjEZx
P/LVoIPGvRwbmt0GY7bNCwfTxQWx3J15VEdfDQx6Dt37aLTbYeIAp7UPLUsh0MIHU8ZukxFIpwNU
Jsdef7fDIAtC2gGmKYWDD8YzhwroW9zR+cuxp+92mLaBuTi85HDtX139Y26UvDJlfEygRKPdFlPC
LwUCeIFcVymrCcBUSIJTgAF4fGyD3IvQNhLpNelxOnkKbfs1yD2wd67f22beWFR7EVo1RoksLfSc
vZwyifr0ACeMQ+O+V6AlMDywkd/xohwHBQD2eA12Q3hsyuwFaFR0azWXHi/Qoryg4BCMnw134ztT
5nUL/8PeG+7WU2scQIZiiQrwsPnVAvTMLzJp42eU9+cOfRrA3H4SNijhkaOO5arB9vr9PEFfPDy9
3ciL2FscAOksXtNlXZZjJStAg35//iZZ6DRtOHLhEtFH7G/82baB8k/HvvduncG5HcqMGIPmI7+S
UQqYMvWGY9VruleJjWxkK3mVWlG/D1Ox9P/oYH3PbOqNVbAXibXgL26mx8MZg4t7ulq5slSNETuU
xKF7nZizgIdVK7oGmigeHmAY6FI+kOX7oYHf68RilFHZHMdhYXrwvAXwQYEw4tidbS8TUw63waWJ
wqLftqCAv2JbTPAWO/j014DiP9mtcKvbQccsLOCFPaQVoz9Lmbzn1/XWV92t4nqiY0+ngBVWteNJ
tRW0bnQ+dtvca8OGtWfbBDOcgm/2vqT+kJpBvKdI+l+d4Q8b0F4G1o2IuIUuw2IeWNtfUPScrqcQ
QI4UkLrxI/ycpinlgg1DWhPplWkc1trmrxUQBqPvQY4pAPb9kEbR6u4Aaui81A1e+aBAolxSOceN
OJTHony37FtkDJQ3OiQoQ8jWmgaGsLgPHmuQpHx3vHLo/6H9EmExLvqMY+9JMnPsxfeyL/SlJrPj
yKwuriRFIkZbqI6/l1b9X4nxD59wL/sK/W7cmENMNlPgg07xJlX1DBM3U2UxjEPH1NZe8KH25Vih
o5pX4nquO9xuzStsLJ14Zf1TGNg1zD3oqdd8jsblEyGTP53kMvIFTNFqXU7abesPH/fy3COA1FuE
fWnQeeol6pSvD6kS6b58DR490vOgwBUL0IBjpgKYFaYd1ezX33ew13v8H8aKvP77f7YBbx47AZZr
WDiYJ3qpICKOMuZc8jOMevZ5Q03j6e9/6Y09YV/MZraBJ6PQvJhl15xDYfX3ZAqA3z72+N2WAzPF
CNEOQW7RC+0Vh80+8nQHG9npvprdxYMBhJfgBF8wUTM5Bf19bH3cPg+9/V5LqMH9TaAMRVDVRwBA
r6tIe8IP5l3Z7iPXPSZQ0jBe9Nr+E2BRp0hJHetLonsPOvma061cyIuwKqtUueoT2Krv3G7fmDN7
MWEbTdRPNDIsc8zNTQdjfSxJPz5269z7zyFXTIJI6xB+amJ6IJPH/11BkXk+9kl3QR+vTRM5HuGT
zoz8WCTeO68gFHuvRebNbW63/aMN1SrkH0IUnKP2lsplfpYt0fLUiRKQ0ABy2s+QgMf3am03doMk
Rjd9VbyD8eqK3vdPrSPdfRPGg86Ru1g+KF0JP3ebBCleVFvsZag5GhRqfbvcAznJXTaXc9/kKBz0
XT5p2Aa9M/3fKBBTshssqIvrENQrjm2uiSBGDiv3r+gJYym0Olt0VbmqBTkdZmFPqAy5W8hgevSp
1YE6pomlexUluruqmpVo1Sa+x/83jSfshcdm2l5EuValg0iMRIWk2nOg2iobZIGoD/I/6F5H2dM5
gaIXlRUzMVb0sIg5NbGOzoem8l5Kmci5AuPD54WLYeGnYD98DYhlc6wyj7f8/QzaYAOIoOs1y+E3
1T/LoJHiRP3DP+ZSQfdqyqiyepqXlSNEYlGKExzZGiXGg4OzO3gGaMvrLZzCohQIesGmrLpnMZTy
UImb7v3mtsii+GwmjL2qxisq+JRF4dQdCy/2YsoB2B1/nQw273ZDUREls+t+PNg8SfdaShDKWoRC
McPNcYK8A36iKQgvVf73Wfl6U/lD6LIXPcYG3JKpw7RhxtcsW0UHx2SCzufqWnIb/vv3v/LGEfT/
pI/b5EazoJ5ryTh/WmchQK5mgXivXvxGwmMvfoRLJHetxDGhdfSi+7WFc6jfA93t0DmYbaXgvyK/
739Ijgwm2sYRnh37Ybvjo40bilhy48XQmB9NmbxoddCEke5FbtYL2jgeFl5ABVs+wLS5K1DS94+t
uL3ILWFMIWZFOONsIG5jVgUXK7g8lkzZi9yEUevcdQEtYpvM94to9KckLpunv4/6G5N2L2+jLGy2
rqopRCVDu2VC1P2ao29keh5h5L0eSwDuZW4wo7Ii6Sv8BgSWaTnWn5gb+LGJsxe6tazirqlmWpRN
X56qpt4uwcAOnjV7oVvZlmtgg44VZdgEZzX7PRoq/YOb9V7mNsChuvfalhXTbNSYrs7TlzmQR8vJ
e6FbiGzx5FV4/pB4+m7jPtTgIM29Eya9sRftjc3gJmQCUTWs8PQcQpDEfplXBunfZ+ZbD9/d9/Hm
cJbROGiW2jU3gazrlOo+fKdk9+f+N0Ttv5/xc7+uQTcjJe2bXrlM99KEGXyMNniDkXhgZ0Os/iZm
Mv34+895K5Gzl7WVJShoLogpJPsBsgD1ZrhJN3SA/Puamrqzfazk631lau05WMtwaOCDiQRhTkuf
mtQhxxScDO/InLqul/1HG4/qRpaN36aIFqPlGt10KIf//XXf2Bf2OjnRCPdKO6TF0gXTmoaQ3Xzx
IUn4MYzVMbdwuqeWmjZyifIX7Aqgk+djYFjmdd36znH8xvzZG6aRhnm9444WbiHzRVOrHjnaM4/t
+XutXLvEEZyDfFLA62TM4TM/XXejro+FQXujtGWglR57hqfPrUtpS+o76h0U2tO9Vo5aKIfCqKMF
vFToFZUJeYxd8l6/TfjnMGhvkzY3qJdoeGsX3ZAo5G46OXztnG5litYY2+fMD80xthXdm6YZOKcY
q2hQjK7H1AcKXP2IZ7odmkJkr50Lq6ls1jIiRSzgK3ZigoNEN0ytec+G/M9zlOzlc1L12PdfZ9GS
JM0FUIEyF5BWHHz9173vP7k0Zf0xqgz1US+M40ywMMrxMY4paUny+v3/83Sv1h3ymcDFLyKaTlvp
87xV47EKPEle96X/PL01a2VCFOELjuM9QwkMlpyKHSpjkz1RtPXayDggawvay+65Aa4vjUraf/n7
1vnWR6W/v/oWC8lU7wdFqJv5C7L2zZ1c1XtkqD/H5yQhvz997mLkQ3oTFNUwQq++jqb7ElWs/A53
jNFLJ+OVNvVM5X/2xTjPRQVn00MaW5LsIvSaEr418xJALrmg2gEH0AxF4+nq2LDtzvuFM8WWZgoK
NvVNMbb8jLa3Y3EW2cvqtqmK43YdgkJqu3xmdcPPM+HT6dCr70V1uo9IEim8eltF9U+/DzaF7m6Y
NBx7/G4dO866FQQQnAZI+T9NjbFoTyXk5djTd+tY2HgeEIH4BWjI7VkhZ4CioTxmIE/2ijqK4z2I
wtgvTA0xZgqMrwFX0vGDO+heUNduMRytAusXSxuUebSKBS4ryTFJB9kr6iKuKwP1UlBABlD/GETI
Ubc5mmgi8W4tA2PF+7kvA1jrreP1AmZSYYLGP5SpIXuntIg3uIV2i1+QfiNX69bDfcPJehbvTMs/
H/Qk3i3YyGuroVbY52oF18rU95J2TWcP0qZUN6Z5Roo2XI+tsL3CTjDjVbCMwlG20e0KhhjbfTXO
74mm/iywI3uBnaubAAApzy8QoK/LLSVN9BA6tsFXn/K5ykobdePJRxcKycf/BauHlt5exyZnJeeh
6/yiBivv3qeuup2s0OdjT98tbBdFc+xX8F6HmVr10BugB9ptW47Nrr2Izdaqgl1YDWf3yOrTyMUP
kPfcO1PrjSN0jxXl4wjTZ4eFUbJ5/sdsTn3mU/serOGtp+8O6LGLqSGqIoVWzE9BDOyzJOze01GR
4H9p9P+fCSR7rqiHyrqCfSspBICcGnKAud94CuOnprUpZFbLeForAFmu/A1euhlf5by+iky8Nt8c
Cd0nC0NmaGvhOPYzbh2d0pptyD7wJUpItulOzady7MIyBYq2hsyPu7C+dUlv6xSi+ojnyTSWfmYi
tDplSNfZJAvHOLIgx411k8WTJFtWrY2/FKZp+ilretNvBacztZekQjh2sgu3ccpByLPwIbZdf96o
glpl25yvr9GTOusb3ZrBZrJBOeeDrkDivvAaKYGTsA7wM0lCHqa11xByY52Ana2oZidQshyl/VCD
LPLVR5g3fR8syNR4MJ9FRuzirZlqnC//oTNza2bUXM+pgsFg/TGpjV+n/haErJC4/y7pArXLM+Ss
MHIKp7GlaenLabuONocJCl4d+lM+lV0AKzI5uXq88Mjzyxs6eI5kClUcd8cBVGvyzXdb+dJ1w6ts
Anv8StJVJnECbJLU8gWm8PIXPlxcnhJKdPAjIOVU3tO4DXGo8WaV6ehNXpAq32fYZkszttd2Qiow
W+Hk7F/gv0/HqwCeoT1e0ddxFkST6hDnhMELaIxsyzxgDqOsqbzgI+EeSz4osKeuQITU/LLBFb0C
P5Cu5ZMjzJ/vNCENqrJIB9b8mnrGllndVz7LwRvqftbD0nSnyhuaBCZjdTDdGwn9b+ZvySxPE4KJ
h2qRgH8Fk6PbxTkXz6lcynI6wa5Mu/NUjeRbIEU4XlcLg9caMaO6X4dSPOEN6ykj3ajKz/Vk4++1
mF44otIX6cEAKR+HDStq2Ij+3PV2+6imlj0tm5maE9kY1CqWNqpPh7bx4OUcwCYubVVIchuF3mMC
v9lLO+E6gSxHMupsnMj2kUBMQi5lPSFlYni48Esruo7kgeZIC8GSrDZpLbYaheStD4dLGGhxBxp0
231m8GtOTskopq8QS6o637awmb41dCjrM12ibjuPcRCTj02pZnJeh6ZszhKFTExa4y/dx5hUPLii
QFutwCe22uRrHPsQ1nNvrXOG5mkvVWY1zSmJqd4uvZ7W9oqGHFMSc7eqYUQ9BWWSxdjfUUv35Dak
rYiQphwbA9TUOiXNmNVsCBiUIO1Ccg9X/3vhrIk/Lt3YXI9xnMifm55JdO4j5Tc3TIA4gnhQGFS+
dPhvg0ziDzKG/CEYqFpPkcPXvcRW2buKbSG+p1ub8aQ3NsyPs2PEPnOOocmkhoYXbERtt9tuI96z
jaSDIwSs5cMHIJ1rlfbwtOpTtQy9j7eHtcW9mIDMzPmCdX5OYtstd62eEj/HxyzjU2BE9LPsu9Y+
b7jyljmkbnF0DhI93EaJRTIS0gjvBR0QQZiJam2R1qrrIcnJECTy5HtivgXuCbVfTwEAcKN6LZOH
V6Cv0qke6Cs9sxrRPrExbT5xDKHIWey3HqxOITO92azb2mwO1xU+U4FHf1iNJY4mnfF1N+mDUJxe
7RzH8yIw8o+lqxd2oWDimpuQDU9CeidVz9uLX434Lh2cQZc8roAOaNKQ96+2m/0SkfjErMfAX+zW
UF3DgbmS+GQxWoIs/DXW29gGAco/JZnd3Qgg9o94je10U0NXPn9tLOnsXaPqZr1qvYAv5vV0iOog
ZX2nkQeOBRSlvitbla3RNKssnMrwa8yRtTx5vtI//VIuufWQ+sD3f9XGTKeuLZN8raepiMgAcPsE
g/rQ9d9fNQRpY+mYCS3/FT4kgik4C5D9x/xbCZO9M13R9NmhISuv5xl3yHhIMl/ZOtvkrFNcx/gj
8hRe3i3QNa9JaH9sE+9geLJ81eCXkTTCYr5fgnjMYEHV5RXKslkrFoSDscdPmDKiwlAwgXu2iqqb
Rnjzklkdeg/AlEIfbWKHYV16tH2nxmcC1kHQEKTQsNuLDpasAhEXR4CuTpG2NAe47QtOMHG96p5k
PmwVq7Sqkju3dlOVgnkR5Bzl2hk2c96nxYoXwoLyBTgh8hi2IRDrszekvY/jRiwEO7ov6owps30c
zWSeQW2yN0ND/G/tIMwzjYYy03XtMp9F/UetFX5g6yUXGqzfujX6aIEdTVWkVcZCEeawgiEpJiW5
biGOgg5/jeAi3DRf4N4QPQRz/91TNXK2mwLCoVmWj6tCB0CYeCYXJcxYxqFEdWpKLnJGLpS30BxQ
Wj72TftIW7lmccWmwuunp7F237n2yWlFG2DRwWAy9eRkrsPGwwwfVP3Lm0qeyq56bEL2oqfwASSq
myQJp7Neuwfn1mRK3ezX/8ANh7gTtzL50iSsQpoIRjJunk9cjfGlNSAtNwMKNnQc28wtTv3Cyg6D
zEn9T987mKT5sbpGcKJPrdC3/hbjsAKn4pmBGPu9tMMVJetDq/SaBa3P7sOlLUbmHiVaDK5wUPi3
USjceeZEp76Nl4923eZnLeWWNt4UZ1hj9q6kGCeB6CPtalme+xA3GV/YKEOwIb6Wats+dqhzX0ce
pm8Nk+h8LPs29StYfs+z3oppIN9dFWLQFpHypDVpT9V562EFROGuWNCBbveBl1D0NpWmSqHHm7KK
BOQ7PJXsD2HpD5hm0QxqFVP4Q/QVYsfmYgIPTisg018E8KkpjZi7hNswyDRisI3GQsPwTORZ1AmI
I2AuYNKZ+iEqmy1K4ySunmWFA20KzZSKodPJCXPkFFe9zoUS5H7yRfPCRjPeudAj+az8M4uq8Z4R
BJPT1F5zBGpZEMrh5IeNDy6XQohEZvbVoMp90Z1Y03ZUV7ga89tyWe5r4X2WgrALFs8pqHh02pap
TlUZuHTlPsnkKK71VH4uKzlnFJz2TAarSVtAClGmaOrrxfexc1v6jXX2hcLDJhugO2zTJVjHE4oG
0wuaOVXex15dpXapzSWS2Gm9Lfbv4TYWPdBAMBwUbvnqIHXPZ9EbwHFokk51pYfMbXZpso0Q86uG
8KLOfWv6OlvaSOQgTXTpBC9A7C0d/16xNa6KFSWzFtKcirKCW28aMx147YXoeM42Ua4pDThPV4QF
GXHzd9wlJwaRURCHaY9u9BbaFxJrYFvWG94Y1uVK2s5lyRw1GdHYEoM1qK4tgEzrPfqF6xSqxDD3
QQnN7auAE55kBN2C9LouA1Esfakz0dXfYbokU5ieVPAxjIJ8jSz9PMK8LKs3MIbwR0jkLgMtiYWv
PmPnRMvxhit7P2/Jl9q196NS1xa4o0uY1FPzhGbT5BbxIOsfOxhk4JCLl+kbGMzLlvkrVRarZYAy
dF4eh0puTR6UIw4HTocEnrxxE5wUcmr17exMcu4mHdy1TcdFCjhRGGd0WVmfMq9LcNNIKOILhb0m
rSf4HGsMxW0JpNa3Sq9BNiLy/8iTuEnp4nu3nYtPoo5uEACNdx5VRqRsNstJ+PE3W5nrvp1AtWgR
pEnEfg8wnWen0duKwSj1AK+H54lCuJwMKknN7KIxRd9nnM2+xOWlq1kW8chganCDKMn3r5MqGoOL
Y8qL0nH1+2vcToiClpZv/9ZwmynWUnVjLvVWncDJGVOPdBs9z5LWCF7R1JnFcSXPNWNDZiW7H1FD
S71KtGlERnnW0Rg9EVQFwbMCdHSEq1balgz/F266abt1GDs1TP6VqGuTlzhBbeZz6S6aYJ7ClZJy
tOCp7ldLa02yOqj6j6VrkCHhuIOlw5yoJC9XOAlcaR7JD06u9pTYtczbDkZ241b3zz1T9nZYYgta
lKyAc3BD3gWzOeu2QRCENoJzgKzdl44M5oJdozslZuhOEuf1yRNr/VEGSfAYIKZAqLh5XeZFUXJV
r736Atg4lGqA5wJ72g71lWWT/oA72nzHggDnYuzibgIFtaMZkzOGeK5j9mnW0/hrmWDaOsqeXIik
rZ+W3RBd1QjEb+EgS7N6Hf2PRi2yoDJAh4zFxA8gxoRP+TCOqVl5kAYwY9Rp3Q39Tz/AlTZx82e+
JjxvdDMgp9O11xBvNmhb7aqntoS3J9r7euGfbBR4YRo2svnHVEv/CXVIdauXGdFxZMw1iboeU6wS
U5rEgXeVOCrypVm9a1pOzVUX9NEJKdpYftDLaJuT7KIwwo4drRACwT+t3FglcpjTlk8Lb/o4xbKc
npNNgAjL4qC/gzal/rKUk/+N0wpjJ3TbPVFqAlykPe0h+A8DlElJ+zXsOp3PyWt0bVQbujTqpvDK
r0x4M87V8J1XqPTjnoO4CbfK+FQmMOgyCib0Huz1boet49OlNLZLSdeo6W6lsEhN4S/lZVM8zTIT
k+dwOjWqxH0nDCIUAUrcn+ia4P6ymPl63br4HtmA4OWViZOCfDliMldyAVdIV9fzGvQ81V2on3Do
xEMWhgYaSxhlVlHaJWhMVMvUFytaQ6+wxcWfGhHJr0FLFtAcvLvSQIWfauaAo18D7IDlsES5NAl2
TDau3RlH8TJkTW3vPQgncwThyS+03Y79CbPSNPdSUzROvTY0ZcuIhAFU6hGOXJLcY578QE/nApZ8
8mHYLObt1qwnHtqkT5ttwA4nItd8Bk3wxikQPKup/2opkgjpOvt+B8OwZqCngEnyGER0mJ/nlnfr
GQBkhn42GYAP1LtsWWr/w9oq7MQhGWuby8XnaFRaJvJ9SPT2bfGqWaZb3yceNrYSsMWlrnAzKb3q
s+D1hjQI9SDEn4fKO8c0TFxqHDf3ghhh8yVmuA0iH8L9NKrgTJzOSACd2eYBDA8N2vBUjs7kUVOC
CsOhObjZSIswhlD+s0cgkg1t2Z0EdpZ7OROJ72MoMGtlUEWXmJXbdYkOw6cZ5aWToGy+4Vo8QYIU
3wwCCSOJPSFF/5h0cJdDIgdmN2Pew6n7ikWLxBDVpLqoXlYFzpHmbnZqykOydblhFTs3vgrRrOWz
Ki0Xz54mpbv7EVWmDEGyfNIhGc4a/50h/dLkC3i8r4ehRpbBJ+o70qTzdygOdRGOqsqpWdRpw4aZ
0WGqrpBjw/VuQx4VqRcogoft1USO68cGVhB5JEL5qS6HUabQzoshE/7wNAOlkNJ5dn0K79bwDE6f
O48SO/IcmCG3QUhPCma9V7O1JJ2wozzw2IoU0mHMcNMuTQo7RCrzAJtsbkgZXJVM838hHuUXBErJ
lRxwccQDH5nEK8HIXueIAPkpsPUT7q3krKWNHsMofoi6ofrque6bZQ0KMK3MuQoN3KPa8jNwY80V
jKLaKW1XUFLTBv7FCPtYnaEPA5cd5gfxjZhokzUR0Gc9WbALLjAvReauu4P9i0pJ1MzZZKF2XGW9
oY3cyh8zD/rMAA5w45GJnKXHynPYoOVjnMrhuTINAuoV+Jbaq3juAmFPcHc0j50y/MOAM/gLOIPw
/RrpchkJEhVuKS+RFvV9o4VCkzqcm9Z2/uxY4KcMUjPs4ay9rkG2/zqM9alD8PkajcnU1SY8BR1u
7NMQfcHuL3NcmzguW/VjO0Q6AztZnFYR/AzDKiymDlOkJuOlWUmSEooQLHDtfIK/6r8O7rMvMS4V
1yEDPo1J2aYD97sTqgn6IdBR0Ui+ZjpSz9voza/i6/HMA0Kztud16tltObUNnfNyws/yG7oVyMwH
VzLZPmwIuQptBDZd2t9EjP2zqcUWfR0/+NGCX1ANH2zN7yOGi+LCZ6SNQu+5SrhfsKRBVhUegffz
GCokRpDiTqWuitIj6MKJLRpy0MT6eenofUBfAyjeBBnsm9UJMqVvoVcjpIzldzrHUxZM0Y+66eec
gCZ+z3y5YJUYkzbG2W8tvMRO0YYWrFqSbNl6ni1oQSq2rpNZ1cPW9v84O7PluLEra7+Ko+7hPgcz
Otq+SCAnjslB4w1CIikAB/M8PH1/kN2/xZQs/q6ICpdVFDOBM+691tprx5OLlaixZNfEJ8wplwOd
6BeRb4EBiLpKi1wCT0Amp9Nw+BfRLpwn188bCs8qbKtXXFRuyrzRPyhN1BdidJOABoLFhvhhRrSi
PjV1BNI0pda2LczbakgJS1XxKKfqg1c6JRFDrfwh0jNEgVGxG5qs2RZp+DkTKapi29wOWE3eRDq9
GrVB3jX0nbkLTbvfxsNABBenalNk9GkzGnenRZMX0JHePSR1JjexVJ9UWFk7xx4nw7e8UPtgMwlA
1UP8iHvwsWe6N56GBpglb++kGXIeVGXut3pS77Anv3fhvVsV5ZslHuaCOzxzL3qapp2El3p+VgiO
JGugBGqKy/rY0kD+svZqaxtbEelR2eC0NrbwhqHUW99K6/5KaWlfbWzsfz4S7XwmZk0vWkPNN5XR
a76tzfMl5U7xSdZ1y/3XLbwcSHHZbLTRMm4AWdPrPjI+NKOb3XZG5EwrVlxMH2sEAf6oFyEPnho3
mL6NmwEpzAapx/B5UgkFMI6qGaqOWp5xBKxuczUaF3nocS8PqJU1IK/YOVkRTQb2E4YTlFF3vVKg
4OFwZ8RLW+4mlbb6c5Qsja+VrqFfFNbY674KwfY2oU6ss7ET6ZU3+ZiM8ZWptfqG7C8PmNmGLcid
m35e25DEx85w6DKMU3khHwbhqa9zWAzOB9Nbw4vNmFnuTVnI+TgrJxoIU7gAP3d5NugX4OiD41OT
tG5gVJ87jXaqC9XLvWMSy5aiCkw5kI6ucNx7u+ydJuD+MpHgWZp1FUvRqIfQcbLi3sApctpNUVSF
J3oIV/teU+TIRpuSavb5UBvXyWI1F6GL6pqNYJ2E6EW/8aCK4ruJWsQCpG7Mr2vTbPr9rMuuCdq6
KaMLkSxd9VCInns2S+e+2bdUYKhNOulT+KkNTdlsgUDhV7KufofSRSejWaOszaQkrdZqIoHyTrS6
RYkjhXm3uDzh0bmB0xl3jgPY+tx2NH6/nBKtXYJopvHxJtaWfvgm04VLmD1ijzs3SZp3redFhz7M
yvvUKJfy0nVadRtxK7ExbCuuj53WJI99GZH8m95sPrp5bj80+lgu+2hYo4socfD2ZTeCidZ2PdIY
F295k4xu8sxTbnfyVq3e87vGDkvg924qZwz7ENofndhU6TV3d50e9Aob42OuJ/LA+uL2KgakSCrJ
h9sMvOCplJ26oi6xgtHKJJULtGh3XXq0zimdD8iX4k1vF7qixUOmVJCXVlgcDE4LQFLE4ge+1noY
yWSMY4+xq7HXbLs86VaLl0zZhzOV7qt1MSdUWD9jBds9KurD7psp16cgqpghSP6mee6sXmgBabeu
nei77hzyVDpgRKVpPTRmVKhvY1FigELoSCOdEEu0dhMy9JkfOqNB59oJDqJWeTQSqVXhx6Qvi/g6
pQmwGXhNUrNNYq0pLgstVRdeXadXGUaQYksblarf0AYstE+O3Q5+JrrKuKk0s+mCOS68yq+0+NmA
9Eh9Q4aq2tKWPb73LNugXLpO5wOJrC43vaUD+PSNh4l+xuW2gatJv0VShxWJvWoMwLWXMQjHdPrW
z43zQBWkPu8UZNyFJeNM+5ZL8ONt7LUNVdKJSvYOldgXKVluvSqZ3PeigGu8mpNuHv3KmGT3VM6J
rUcbV6mxudH6pdSO9mIL4y61FivejgV2ebs8r/QLzmpnuKgiTOg2nhybwp8xq7T8yTacE5NhpXAt
oiYQyVxKcXHRcJsgV9Y9jWealIMuliAMcjGB1/SuPPR2PRR+SiyGMqkew0RddmZoi2cBpmzvyrmP
3NV4E5fVJwvSI72EPKmNO00DAQriTs+yU5EtUIQTd8/eLuxuXt8j3llL4eDzZwrOTtWkRuHbtDN/
j6Z0/oBRfH7tDqO76/NleIcgAQC75fK+nB2rLX3q+JJxoxVhQa8fc9C/FoSM9xVc2WM19Ll3zJJq
IL2XwhH3jdW019psVXnAno1fmIPl46hcyzlYtqZh9VhMha9rqXnbT2q+yyZ49jgnu9xouSKV0HPD
SI5aGoI1ge3HOREqgE2QS+W892Tb3xL8GydooTDdxInqFWagg1d/MKopcf3GW4rQt4Fw12AjGtoX
KadB2xkyoc+p1+neXaz6Ze+QGdB5O6ZgKc/G9Mb2LAgEudQ7MVqzwak5uUD7sZSVL5SVacdOOjKB
tq1bPQViqVLtQ2EPOnNX4odKc97eDa9gk/P+NDfSAbVfels8JVaZfPYAfK+6cHA038P9wrysCn1C
3g9urfwJCAlKUbn6e/K4ttnOmbIeO81ujzMZ8Lx3bOW9N8qRtBbzpOo4R0uevyh8OfF9LpqV7IUV
OIhJLORY85ISCLtW9JjURrMJpSbi7WKvPsjVIKHxhzFsH/DXWr54/G+4WSKrNzYGhd3PcxqLYt91
rNrtQJh6X4FCkKulSbOZtZRC79maankRcYZxBMwukFjFOa22eF1nws/UTB02qsEyORSDNT+MY+R9
zVVK+F7oY/dAHBo/yDBjIMJ+KqhIhIh9ylGNJJuU66CFjxeut8UGkOzOMqFcsigsj+FIUf/GzOby
REa/XDbW4lyOmYFZHf1PUksPstoIF7+sMvlCMZQV7fSxilNaNsxZ4VsoyZ/jvOie9LLS65VeL/rj
Apr6UhehCrcyB5LetZIMFqQ55+4t21Rw1ZqTvM+KGuBaOlVTBfDpZeoXns1xkRsaV9MCYx+CVCfe
sIm00PsAMBdFl1HK+QEcVWrRAUFdjfAzGSWJfR1l33pb1V/TcuEKgA2cnocaytK3RDXe6ck8uldc
nrAZssthA41EGsSx3XjUtNy6bsYy7i+aRirTj7WcHjttN8MdSWWrdxUMnc6KRvq4x+NTLttSZO2z
BfL5pOWOkV96GECHwdzG4MZaUnCGA7BG8V4YOBP7Xgap7bNnpRlEBXQYYeSSvMszM//SFUMlLpY8
TN1dmLnlM0z94GyW3st8I3X15zX98Hw0+PngV2U43oquC1O/tSgN9SHSOetF2L23c/QXuzpz+3wf
9hrXsmmFFabIiw0IrEF2E205FJMGkRjzdNvgBGdspwIAbEt0nn+aoJk3nC4mrHabVzvXSkdOWjUV
NxzC2qUYNRhdd5i+ght7pS/NfgGYFGH1QN9RVkzdCo0hHQdb7BvZUlA9WpoTAcZlrfuY4D1gHTlk
DWsjba1Dji0T9c4Ze/G+0bQ+e3JqlBxUJCxLC2yRhkWwTC3V331euddLGw1jIOuwu7Fib/i6gB0s
/pwUs9yVzUiGWExZB0E8WhigL3Tz8Skik9rV1IuJ9BccadcV/Xw5NvzqLdgVsD11a8o9FCori6uU
x585FRU7InaqCjYjqxB71AUrg7x8mug5MWq0rxyIMwvybHyKXpSrkYTVrTnlG23ypLUrXK947kML
OEBgcmMG5pIPj5DHo7ETcToMu9VcJwq0xelRyBhF9R4v42jZh9SsPkWDKPpNanuNvh06gjcfp8oi
u8tk0sJLpAnIn6YAJVjWaQEmk9Woe5mK6zaVyVVl5ujcRWqH86aV1Jkd26VqO+iRmrh9GUaj3rpx
kb1nfwjxOLizXjJObuMGE+m37lu6XiIoIc344BaL9A7dKHCRSlwimk1IXV5zP82L2RGNpmP1TVb5
7O34iuYjhxutsWOVwVnVeW3O73mr0dliS1/mG2wCEgcFj6XMnYSB7n3wi/KpNUZ92rashGEDlkt7
DDHCZG3NqLPLINZshrVzloyg3Vnmp0hGhnWd1SRtpJ9Vt6zQlD31Nw6w+6VXwIL5k6Gn3TaLIDz2
Yg6r25Hi7HduGK9mIF1nfkpJT9tdiypkCOqsssqgJwsRH7Cq69o7Wc6jcxnXo0ldMiCtae20LprJ
vYvazN9Bjxf8l8p282fNiUtxAwvgjrtZoxC1JCKlgGoDLsDFhK1S4X5IUsIIFCc4o15kM7dLQJc2
k0TfRe/h2xEXzU0OEa7BhyRa51vIAKPrWWkcnEam1Q9mVpifSn3qP6MEHQ9eWsYOr7eUaAl0PR+O
o8zNzJ/n3FmJudnVn2KVDwY3fEdEtxDtMUJ7I0lls2w6sbj5tlhS3Q24J1c+IqtPNMasH5MihvLW
DL2+abSEh7bLJI7BhIf+fa1FGBbWU/N+tnUjCehn0ixHN8qrj1PkmKUfiSlefCaco5RO7PZEiJ7r
o4+XCaIyMfQR4d5Id6Q7Rzqiuk2swh0OMye4t9W6pJQ+N0B17RbKdTc2tZ3PYDFj6DuE5AAAqqnb
tVmQ2QZ6P1XdVV+o5FYtjqVtxkYn+R05bgOOqGK55N5nPVski91G2QDGyPm8+xF5eur3lSMSP8ko
ddiU0wJ8VRrEqhdeoQTA9Dzk9YXe9qSDpJ4cu+5STdkGDAm/wrJiaedSMylQzNrs2hzmbN5HGKYW
HzsFl3eEPeRScdAjzRuQWFlsXTccxNpqY8iCxcykvBkYC/y5Q115G+HW3fCu7zEdKDaJh1kV14ay
4xO9RCK0eFHXPWI1Je8q10hPqRuPXxgqwmKLuoH+6PZznBIpVPYXRIQGMgXb6mYKo9vKBodzRyDP
Bru83TjFseWDFzifpRfNMKNpMbHjUm25as2hvpotBXNi90OyLfVU/9zo2fwgnFwV72UDY3dovdCj
OWXWOc1hFLQP/+b2KqPIOGTGtq3oC/syEoWcbt1ENN96q5mf3LQcQsRNa4qucQxEu77U9QmlnUiz
oHMMPQhFHhVbDaOZb640obzt1qy0DXes+IRqcOEZc2XTurwP+8ingaJ5mFVIby7bSfeuYX0rppEu
MoOtiYpWzBr3ndHiRbIxsHgwghSZR3UKu9ZV1zo7295mnh59oB9NWT+6fQh4XtCQ0QpSYRqXBF+1
uEclQ4C7CWcr/jaGVXkTORRwBEsTccUVS/ZBDKZR+vE85dq2aOL5wUE2MPASEYlJFJUq35q0wYwC
3Vgsx6/sZOEwqI24pFWfVTSbsbBBOyVXVLyRUKMWaLRdhseu09JPAr5y2vRtnUqQq7HHHqZT9bRt
YgGfM7IRLxMhvGmrOte4tuM6+9BUOvG8aGHodeGEC1q/GUJoXKhD9i2ylYdQtbNxVFobhxA7dRge
0LgsBGyO1GGgI+jIJ2orSiBkj5Xsm81iGRdpub4FGX52n0+afVd7KXCjZTA/IlRBqfQEcr0d3GOl
0Ivh+NTVDAPA6pZm6u3I9W04DQDXZKSHVOvTa6KtbtwNuHS7PKQnn4zQSh6rpgyBLiatAdMTrbbj
ykmKXeaZGVqFiuKhLRS1+yEeogaG3nFqojA8Pmu4UCv7rFWif59VK5qE4jsvDkW8FDGNUCpQSdW6
SbPz5NA0u7jXnCQwoBEiJCtGxp3X2c0jtQfISmPVNuu4k+E/Zm5cP8w9jezvQstgR7s2jbM2yqTi
bhOjJCkC26uTF0K2jr5rRs3wd1ZMpO7aMVk2YKE+bzkeAPRjN1WAwa1mfiZoNWGwwsTC8s7N5PuQ
iCsBOZSdAbha6dlu6ZzppqDZuvLbQW+/jEghP4S9IXOgDaMLTJpMmn491HSHKPUw7YI0KQhP5qns
4b3IHjmERmm8c7QOvDhKq/56bY+t9qRJUUurb6jmHaTcUl7ERdNPAfSOCe+YVaY4SMJGFViztjrA
L1n9Le5j536wyUNRIbg4oOfFwsdqRsPgL3oWe74VKvOo0RmgvvTS2fa9iHqpbVeXAHAjxdZ50LqR
/qKl2fSwtHGLlKmR5RL0CE9fMnPIS7+2LToeGlYMdtYvU0hzWk/rW/SvSwuKIrPkNkZDvA69nT2l
Wtp+DiuHjSQGC90VdiiX6NuKbNu69vQtaZt2IOiqMGNp57C8TsPM0H2trzUZeDRSGnaG7pT1Nhq0
khiNeMXegW1N7S4ZvKwgv1+caj+KqZ5gVo3Go1S/LJyb0G3D5CpOOk4lvcitCcbQrCLo6TRPaVg6
LvclFkjJTe8WlQ6HZOrTTqTK67ic1yg7t/rI9DvMPcr3OcLR6Y1S2X8nJz8riwp7S/JG3loHUU0E
18jVv5pu0b78ORn/WZnFrC3TNAkIik4u+WrFNFzlU2m8UXX1vdL8F1r1c1NRquVppjknYm+HxKpH
LWKX7jsPFcCGtmZxHeSGSUhK9jt/JY+unmSdmU2Q5DQk3cVkV/mWq71wjpOl2X+u0OzcihQCMSkd
BLccIiiikzibA6ne6tHxb8pW7LNqKuJ+PXUtwJK6MPOPKh/rrxNo+bIxu7rCC0fWIE1/aurOrUmj
uHbSwjOWvRyn6HLWMvad2egPf+7TrdeVgFIYI/Z+zbLXZwowLWMQRyHK5M+VYJwbn3pFIiKdrtX7
WVViKzpZ7Gj+Jf9cPc+5w2nWeKVwM569lF6O3aNtOjodeFT8Rnn/v9mT5w6n2tpesXHGeQ9X/1Vk
w6avi7s/N+xn250Uwyjphbrs2YqflOdt6SJd/skFc7bXq7rvUcWu3F9qZ/Tk1OWW1yj/lAuHfu5t
OiGosCqhlj2d/9RlGdXNrl7MP9eeRj93Nk2XKksIMOZ93TbJs1012W1jlPE/GyP819P039FLefrH
kdT+/X/481NZzU2CZOfsj39/LHP++Z/1d/7f33n9G3/fv5Q3X/KX9vwvvfodPvef3xt86b68+gPU
NuD4Xf/SzPcvbZ913z+fJ1z/5v/vD//y8v1THufq5W9/PBECdOuncXgVf/zzR8fnv/2xlv39148f
/8+frc//tz92zUvxFP9lHZjipU0o6vzHh/7fb758abu//aFJw/yr6ULRWSaWd45YvY3Gl3/8yDL/
6iDApRjbBcgT62YoqEKI+TXnryhM6QLveo6DLFqudk5t2X//me78FRQC6sQTnsG/mdH/e8pX0/Sv
aftL0eenMim69m9/fHeG/NcFY7nS0sn5JBGtEIYhzo2LOgULkahxvh6TnrRkldt3o+pvXXSc8Ozj
cN1P3biVsnPxKjWWVdVHH8s1VxkblxYkVjXR9bxFF2/GYqfZJuHvkuUXMFko5uOkf0xyWwtUsbxv
pv4dOrovCMD6xzDtzT3au5IsqIj9Hybjn6/542vJdUu+ei3bsSzpmQg+Gb2ful6MdeSVREPTdVYt
7rH2BvG5gv8G5tL23x8U3YEftUl8Mu1kvqhqgIPfP8J3v7BXj8ATmCAhHg0Gkcac+wbaCWaKRiXF
NVT47qNbz8WpqCdVHpCigzk30+onIgAeTT36CC+1amuKGHWbReOM2TajLa1p542Q5eMYzzkYoj2b
NNeg5TncGhwRCaGD7IU6pyfXcfJbZaT9xWi0jtwUwlLHCRgJD5JFHW2rNa+IThE2ZaVHStDXRHag
VQg3kG/hZCc7irL81H2rf+F3K5uzUaAzh2F65Iqsj/Pq9KaO+1nWzXSdwzzcE1bWxP2SSHYDbFF/
k0lMrmW3/byjt719sGgS80RoHu6SNgsx9UFI8lZR8llQxZpnUUi2pGfphuHZ514YumsTHiemfh2a
OoJUapae0URkCE1bLKYtbGE/4ZNozVskcdGtiqrpIhs8rfbJpTFdafEW9jVylf/sflmfC+mLzkoR
puNhon92z7RJ69lp047XTaI+d6nnoSSe3uwS8tPW4EzhtOH9BYoW1+Lc+dHDYcipmBydZrleqNrF
5CVpfXqrs3+t+CGt6+7CtY3lBek1IrtF2GuRn4a1b9Xlj3lWRolvl122zhmyuQUscQBUgqUKYSj2
NAsZHjujqHH98Bx1Y7eK3FLO3daJC/cOmAjeUlreFwvGa9gkc+V+gAgxH8zJRaeWN58TC0YDdR8d
zjb0Nw7MDtnmyB0G6I5kVA9aB/XYktr1M6stDUpw37e8jX6xQDg5OH1tbmOP4Vjjlx9sLughppcq
nsS1cKy42o1NOtUbKGhYjDJpd6E97NASVjbSnKi5cHozcajqRLcWjI8FAIXKnn9/mPzqiSyHdWG7
uu0AJp4tDQ/IvOIi4ZhGn7uBT9OvySvzINSN/pgDDfiaNo7Hglaqh2EAoU6GvvWh2p2D1ybRpQa/
vv/Pn4nrw6Ze1PFsk5vo9ShBJUeqqDRxrU1lHXQhHslkmAYzhVi/D7zWsHcK5CfxJU51n9l2tEYo
W4i9dLLKapsicK02/YyD8u+f7HUOYbl0idTh7HFm9TzT+qkfRmdkHY01UeAQ53+pdPJ0uEPKPWD8
fbQkb+Vo63v+eMTxdTTi4vvYUHzGuWESXGxDMYs73OV6/ZHbAJ6nuQacnX28rNJA1V4S0LLyWfRm
hfLiY+19pXsG9uDGAt3TtN4GsDx64/p5HWJ/HwMP1YLrccBJsLizydEmi4KE0RZ37WTUn8wpi3e5
at7q9PzTPQt0JjxdCtOl69h6fL1eA5qG7qCvI3k3i9bYDG2mbZGwx5dLiI/tPKgWPZzxuVr5cxQ1
yWcSu+Ktdfjz+DPRrqdTK2EZBFqrf8APu3XxsjlqIbHu+skDA2sLdqwp2q2js0tix70ZPOfapdjr
4IQ6EIQ3hNeOm97kwoFQR0Zc0yN1WPwQhOqNjOG719rrtYHjFC03HdeGd/fOPUgW1UJ5ZWF2B3A+
Yggdun7iAjLjkp5sxjgx/A7h/7aKO4viANBcnXjt6jta+Ps98YuZ4klYCy4BpWfxKa9HCQXONOXC
yO5kLrO9FVGZQ+WWDNzgZrCoXsitSlHlYk6+hbXZW3O0pl8/jcMP337memAijMG/QWR300i5qFG1
YjsJ6KqakpB3YT3Oa/GB3CQl1TChNqJSNYqdq9BgvTEMP50NuuGyUB0qUtgW9nknpAlWcComLb6D
YY83IUF7UFGfeABOXMt3ijKIYtp4FlpYgKx/ggr/RCfI3dTY3bsRv5GT6hMQ5mVaKFTNmjdOrp9n
iceT62qmiQ5387l3X4/ImQWhkjsj6uMAl6vmbjSWgzXZ0aVEI7RpG9HfKNV5l/bQWzuUs28Zpb62
2+Dk4BFsg3opRgnW/tzr3U0KFSMASe6EGd7UmBPem9FcboXhhEdYBLmqwuIbt3aq0+/n5ldTg1jJ
5ZMsyIPvY/PDPtb5z0CwIV9cW+3OoCZpE9NP3vegFFE1Rdkba+G7XfSrRbm+qYlmlZPSpgrqDHNC
+pJ3ZqPU3Vp1iGu1Go81kqpNVOf2ESXbvIHC1SlCCYd9s7gJ8GdBQUZuG7uqlNSaK9Xv5qamD/Ew
Fr4pozoQqjSDsQrnzzRqtQNrQoPQVHIX2Ub0hsfHL8eLKJYUUtfZ0+eBXJLIpUn65E7v+2SrpcYS
0Hv2Iw3bqYzLTfONG2UdjZ9GC+NYrlYK78U5QudOAgHFkqm7OnYewzYdaDLtxjuxxF9L5V2VHo7h
v18Q8qeTHc8EISxDJ4fzHPPcwtVKqbaDQE/uFMpVqr30j6Jpw+OIo0CNIg35u0PRLKaLq2+ELJTh
R0rY27Lr9xgx2FsqfjXG/vdP9fOwk6yTogihr2n7ucNaETlDTHf2+E62aLvN0nmv68Pd0sUyWEJk
x7//tu8mrK+H3RSuJMByCEQlEcbrc3sZqrTr5y65K7TFyrBHVqbhayg3xaaZlubZLOTJcd3doiUE
Xji7w5nGmktlCHr7/ZBooqOG6DBEswXfb2VfGHBrfmNtfH+Ks6eUumOwCtGr2J5uvH5KMoK8TsZF
3enkAbeUMi3vumGMj7GX9VTrVwYgOY1ScALp3QxJL2U0+RaJrp6wZsP8s6f66Up6WfbkRjU1VqMc
EGnBvZqB3hbGddFZ9VWE2vuuyCz94+/H2Fx3ytnTG7btMpmALg7+J6+f3qEnI1kIFdlZQRFRWLv1
NtOz5YAMiErBXhqBnlGOTO29HkRpug/nEcEiXd0+2iGx9jyizOvL9LCW4Gz0XlEBLTsKhsQU2Bi/
bHQ3HS/09VqbEDO0mOhgmh8evSkMA7OxkZYMlulLPXuJilG7sJp7uLX0IbQ8JB4mvUXqTHuIiqK7
npu0QQA1VYexzt0dbjOIHDpPR7KqOryIyY3eGJtfDI3nAKAAEUnC2/MADxUxkvlFO81V1HP2Ud5T
WEvyhuXf90vlfAZItSBMPJAC/t/rGfCiVpaS/nt3rVPPgWlRwagXZRYgvh6DppfRpkqRtbWaXB4U
QJbfUiB2W1bjYxwWy7Wuu+VFhipiI83qi+7k7yiadwJu2Ud7nj6FtBTZLnAioq3Hfa13If1zQZ7M
gSmpm/w/M75cr1CTg2tN4l3Epj+13HEF+mBWFELoNqW6B93AyVti9fT7qflFsMA5ZBuAuhb5hTg/
HkOtAgITdn5KktViZ3CIaaOJtN0obs22u1Vh7OxGykEDNxfXFk1U37iB5M93Ak/AC9o24Qps2mqH
+MOVLTpXN6fZyk/14Dwm1d6xbuilunG+Ui+3rTtn2zrpJcJAb5x3zTxB+NMKfOqvq/hbpCf+pLw3
mIXvvtuvFxJP5AI2uSZxlHWejC11RjWgmPLTEnXGwQgBw+Sc6LtFIQei0C6/pLkPGq+6zh9Gqy32
VIEiqqdjRSAw+9iOI1Yy9Pionpe+H09FWoptJSNFpJW6b0R769756VkJdDAIghYS54em44xmLXGl
PA3IjCn3b0c/8dK3bpCfL1GmRnCw8QVAzefW8ZmIRTdbRn5yYwwS0n6M/IxKqSCccZL6/Yr8+Wq0
2b5ruml7lFeeL4d4SGxRIsA8rTZPgT6jA4jCHHrU0ZWfGuKtyf7Fq/3r+wDTz+5GGjsqLK6T9KQy
95i4A9vf6C7b1DvEptxWRnxNS54Lmgn4Wr56Xh2QvO9HA536gIHS9EZgsC7219MJwL9eIMD8Lujd
esv8sBmivOuaaW6yE91fkSpbIF2mWn0Hhvig2ykBYuJSKIP7h6+0Kdz+fuy/7/bzrzdXAALcw+Cg
PruCrWYoMtqWqhMV9MvedprmIZxr59oxxotYU4g2qZi7RsGHBtOUPU4pqOHpihtd0U2VslQEuvPF
nDbyEAkwiSLUp4NWzdE14pfkCq+kx98/8M95hiMITAAPPNMA/D2bvLKyQ8MA2Tu1Cxp4ZhDh36Cs
oDBt4UcU3e9aR7stXSTQv//iX5ybgBZANh49gUENjLM7jSqmkfURxidQxXk35sn94JrLu2HQn4Ub
LR866VUbo8FNSnlUGwFs5W88ws8LlydYVwo6flSP5wGHXk+6DeQQn7y2xR6l0U9Nu9YHF0Xxxij/
hBzq9P0CBmM7AoTBNJ0d0TPK8LrqS75qKg/KqUag65Q2hFrZXjp5e1OhL7+Jhz6oNJibKgyiZtVY
j/oNevK3ukj8Ys6lcAmciSdIur5nZD9sEX107KU35uRkLJ6GIjRtb1x0jXe6u3xMmvbQUKr1IPJM
/UedF9cLmfgF4GON8ZCYnFP+tkF1oKO36iTX3j3a6gXh6YMX/H5h/Xz8MZsrrgAeZsHrrbP+w9uV
rRkulLvEJ9VMw9FT0eiDO1YURJgPOBK8IcP4xRoCCzYBHMFfgZbOvs2s7RTnh1KdtNp7zIom3c0L
eCoIwvgGwvnzLU9+7Jq4e1hCUoN9tlMbHWlxm2bqhMvwc9nNlPKHevM+crOnbO7EswX9tf39UP7q
5fhSyWi6K492Fg/ih5jrNK1OTlIZ2pVttO8jz9YOmS1efv9Fv5gzYH6IVgnYb7M/Xs9ZXE7YrnA3
32KtNuyqrLMPdjK99FR0XM5Ce+vs+UWitILlrA2iE0b03DJVYiIAyKTL2yUunGsLi7edGyfLzYKh
ju9ZSVC7ajjEqbNcwde5FzX81Uevr4K1BO7YxKF+aOisAb/SONFT33XTvq+mb0Y8pfeqrlo/Rw7/
RgPGX8w/R9W6yAghPGbl9Rjpce2GCJGNW5rPmEE1VJgGleYVWtXitmhwyKL/cfvGCfnLgXJAZeDB
QIPwi3z9pXOYVEUHT3lrpcV+RobctY9p/83Q9BcCqkMXDwgdw42Z574YcMxSFBA75YUZ7tuCCnFr
eOcumscZY/tmKLH06t84U34eFQ4T4BALDsQxfzLypVTCMBTX50kvxanvvft2FMZNrbtXpmjyeywC
/7POV+sptqaobIc1rwBMPTvKq6pdtLoOoxMI2v9ydl67jSvZGn4iAszhVlmybMru3DdEt7ubLOac
nn4++txYlCFiH2AwewYeTIlk1aoV/gDb3EntbRwrzf7+ibjtWV8vM+84pCT7HT4f/sUsdiokysiJ
Ty3U9jUTzO9mPH4f7Xqf+NK51PvfFqd4IYwu/oDZfjMG4WugDv0Lu2MndZq5MoQjr6gHd02u7lon
epRi53vinTzT3ybOuGRSeBsUSEvY7fbUCzFpv1zvvc4rICNoGdEHiQZ4oKw1NP8UX882SfXt/ut+
6zJe521TvUjRAtUH5vk8D4pRnxBClf2LVoQvskISBv3CXw1porZrVctQKAnLfxQt/sPUhf6hyIUN
VdNMDzr4ZcRbgmBFmuOcq8GX/4U1GhhQ/CXsZHK7+JtXHs31Ziy+0lroKui3/l6yIs9a6bBzmAsG
QbSBI5dvLPrOW+Gr5npyAnwM7cDZAX+OnlRwsDuvTczfmoTQXJ0P3vd6ULyzzUdaCDUffXtOlD0F
Y94KbdnrV+9hFuFEuRCXBuOHE/Stv7BAipOnQqts1eZkWC2d91HQ1LL8bOsZvvIl1/KF1vBtnsKc
lYqa6tqZRomzu7WWddq9pRJcDLbhugujfw7E831bdtGZKqfYKHXzJ4FZ9e/+ZvhgXRIIfG8sR9Mo
DKeY8y6DUI1+9NOq9S9+biKyR6L/nDW2/+IN6kUmiTv2iVlBzaqtBUuTD1qtDPDoNFK3kVIw071e
OZOapigYJlxklaGdYdv/ag/YM3YMcb4ufCG4Gzvv5OTSVxjqzvOgDohME4zcsA6CrVEJ8EG5jne2
9Xz/nXyQwdJSJL7SBdV1+A+zukpIKXrvSuZAl1d/5bRB1vk3FWzAd5MWPQPd6JNZR+cGc70VmNcT
Uql/oX0Vj0h0mQsF7lQZzM7q1Gyhy6kq3OPzUWNWVn5pGqHjCiABvxw0FleyNUYLu+A2+WFiyNVC
8kPjG/jm7FvEgn4vwgFukjVuGwf9uQqdct+1JRp391/uB5eY4TCcNOjeEujmLtlqOmoQ0DtET+i0
bdGXDHd+4SP7ZJnwwLQMOn2uKguLftA24oDz9rS3TFmff9G0UAUySYHjysnkga2XuoEErBmBCRI/
Irj1q6Q1A/RjoO+swlT1NlhAP2ujHRwcHer/qi4tZ13VuXSCCI4aW27L/+Anfb3/cj4KRkD36M1w
ElFmm9tRQWxEzV5ObFSZzeSQqYW5joYRfmmpNt8IIL8wgMvPfT3IJ36VfbQLuVyj7/+68DumoHe9
7RzABTqTEHJHpgDTffUuLDiw5RSkw/NLM6b5N9OI4yMFZEgqhtXtwGR3Y1KsHVTT+yLp6PC05PGb
duhRPoCVkeTDFj0Y49yhvbCqx1igpxxkq3TopYc4DqSF1G36NVe/lu4D2aJK1qYx+573chWDhnlG
MLnIBTJuMvQTxC3CLw520et+dP7zFmY53ECJ0yRjJNazlxNRKnidp/mU0E0IjBFr816yi41dpjEG
0mm14dKNF+LlTSCYFjWnOM2lrVvzDKFkC1tgO/0LEmX6mrZ0DLEwGRauobeh/OxVTqdyahSYjmzN
PU+pW81MlnPHjapwT5uEjjaqHGj4NM3RERYCyNom8fdd8zduH9CO6CPZbdsvagYvtc8f0BHa+Kvi
tRfdPivCnZF/8ZxopYuWf+oLP1b54J1wpsl6CV4mKKV5mZha8lgkmeTWzAy2VtK+WGMZ7qc66DPw
uegQi0baDKXzYuGydsJmYUpUPMZWqAmkdPll6yAQ7FuoXm+jjcaXmIA5lC4W/JLZ76Iij7p+GPxL
wxh955eeOPgUSccSFWU086KDnjMGpmTwn2wZ8R5H4VTpyGjvaxhxPiJTNvI1JS+tHsRfn1HkM2KA
40LafXNq0CvkO9NBZLJIw2Z6u+/OuJf6ba5KsvqC6quzM9rLmJyUiEYUOirJZiGgaPMjSk1FosEB
Ze6l0yC6XkxH7YZskToul2zTLTPdtUSPfFnYkjb6uXUKzEp9mPJdPbPDBxMBoBUzhN/apL4lMWrc
3f9Bt9WeQfEwjZi4iIDMzmf/NsR+UhDVuTR65ez7phoDxP99mpSghl6asROPZev8sIHH7DvbLrdw
lVRpYxga37Dok31hCG/tGUX1GQmq5jVHomxcoQBQFluc1bzV4Nj/QC0rS17UN5+NH04LkfELWbxy
U6bqUT6OiuzplzHotiOc9bWkZs/M5rgumP3cf00fLQZsk14WSci04PVnA4jl63FpoB6EBvPZNNJ0
7aUMGmuTo1M5gbqw3s2J5uFovuiGAXRIZ69cr1enFXPbruHhACavchV5eauVl6Lch6uwC00gJ7ID
Xu96FXST8sIuTf2i2na/bvMC5I2DLvr9d/fWpbqKpUQAOoBco7IxtehmYQCEdBjHUm9dkOlpzzJU
wC/ILSLXXnXGi62lMl3PhAoDP3YJxcqoW9dVxQirk4DEbBvsRp2Vr5vtJSM58RE4G7x/FlKu3+2h
8tAzR5lu5aeyWSNfUzJjwefZporDrABZsdLeQq/znyxYcV8crwPIbVqN/ZCmepisUF2rdmjeoB2M
U0LUrshKkmNY2j0qH/z3NTjO/JcTtIcckiu+KF6JlPvoq0G+KsxWkdZhG6sbBiQeFyDYywiqs5Up
Ur3No17ZeXoM+D33RQ8xz8LOTuLa8hfO8M3m5KbCUAsoIGW5Zc9zY6qWMWjwub7oIhVbJByKVZ1X
Or8KVUIYqEuHYebjQjsEYL2qMO4DhQHAbn4H14kRtXXcj6i3yyfb+qG02k+ML84w08Aolyt/smj4
CdflpUP+QQHfXYTxQYNqje0DDdOtqtUHFXEEyYJr8i/W/zIPZkysMhIWq7yIdzUDZeFJm1h91phR
RGHwkDNISmnaJdIXux1QJjCV56ZElQ1aO2YHm7pbGI3fFAPTUzL/s8Gp0zicEzQakvdO7vLRbQZc
pVdqWZ17v4j/CJDWCyeEc3Z1QKaV4Er832CEqe71Oex85BhsNN/cNrSGb8y3H9jZ6XFEzXx7f6Xb
apOlaChT5MI+AY0/C2RAARUPsvDoImf0Iir9tYrjZ9sEAZi1FdhlHNL1of4nSm8fYC4Sh/Gl41KO
gm6T2zTw5WIh0t3CbKZfxKVIHokdGiXR9cNHqirQQA1GN6isGhlVVT9muCasLESx0OdylHxbqr25
T2LFPoct1vOpeaoSQ3G1Xko3lkK3BE6w/WRpubrJIEwvzNpvoiT2JWCsNVJrfiNx+foHZjLFn4V8
hyuNTng07IIMMKouCx/mpgExmaRwkPkyzEn0iQT1PgtpO1SrCkeV3Yi6b9IkQewGVxHj2JGLrurA
s380mXPRMkc9mLHoEWLB5aGDk7I3Bfa0HPnGemwD708XTGAoZLn4lJESrVpJTxa20Rv45HrHomZA
QxREJ3Uev/r610ahjjtLIDWuZXILts4kuaYLY5coo1pQeVTxyTGk4VH4uArkeiXvqeCDS49AATRz
rbzAppf3iVaiGi8DpFP6FLPfsnTKlYI8IzT7yjmOSoOWAgP2VYZ2y75tLNS3NT/lkTKdtpmM5Haj
Z8keSunOQeP1NVIR7V2BAvGOheHh21AP9T6FRc3ctYMPhKXIjjaCemSfI8deY7PbD6o4MXz8mwyi
2bfYqXyatJl2kgie7UFx2Ii5In52PeZAdZ5lOwb6PRxH44lb+4weprOHpt4tnAr1g00HIwVBw7fi
kwzt+gXDYxUoBda9a2Yq15tj1P6zj0hR53sjiP9C3vTV8BV3PO+J6bvlCl0fHsAOiks5Frar5VSd
TWKJfRH01X7UnOxhslLbdJXfP+VASx4GL7L+6kqibWj4y6tCQjndofu6sLFvKmibQQLJP/8C9EO7
4/pBsJ2JjCEIOrc0OpywOgoRti+wzlSR/7K7XotaILdQD229Q0BMWUIqTOdmtlPhyioIaWFpALh2
tlOTghlHJaPZiGeS9VWRIHYJq7dPfUdGSgIy7JVQFF8aw69+TvJ7ftOjiql4qBU0aMTeP+VvLeXZ
r4GLBdrKIuCBuJ0Fu8HX1LbJa8uFxhceZbOI2a7IcpzNfngZoetDzbFqsYnCVqPVHla/kiZrXpUm
Hl4YOFSftRbRzYTk8DEsZee5iIrsYdCQA5Am74BAd6IdpLBkZedysmE2jcrUiI6v2fvqLnEG1M/z
KmCqnuilcVRFbf4crCL4lCIw5Szs4Zu0ZAJqqm/ZOb20m9Fvpvm0PEu7wd0in2QRkfEEcxPugf4q
67LoyoXOwG0Z7EwzZtqQgIvB3UzczfchtANZnyMEabuKJ1U7K0/HnxQQ/qPAZNPFtkxGVF9pduz+
dq/3I6YYCD78QVMi+wUAr9wSUdW1OsCTu//Vb84yDQQG4MylwQHdVipDi5tK6tO7zAuGnG2Umcdc
7f6bMzlJGVOTqdhmVkyZos8xTRooXFkVo+M6av3YZqr0tVa7U5rlyu/7jzPdd1d7+G0hKkWdAgWe
7OxEhUlgxC2yuG7SNkh14yi3tryg2ueVGi6U5rfVKWuB45um7W9N8unVvqvNTThiKEjFtiu1Q/In
BWj8TA0q/zDLpHKdcAzO8SC+a1JcbPoimxLExPnky7gL4o5V/ZQkKQSUm5uHAXs9rhYp/G5mUnvo
KMLblUZLEQqQ4fy9/4Zu7vI3hjCjbdVh4xMAr3/10MQ2Wte17copCkC9rFQoDWto5uKU050je3Ae
JSMdvoxFFCzczDdtZZae8NpsBPoZHIXrpdsMNToDC3PXbtBrlLsXq7dkdF09umRmsIoGb6n79NHD
Whz1qckDqH8e0kr0o7UokmyX0xltxlbC8gmziic+a0MLLImCs81sqUZFtl/qMN2WljwuPXQo1KBs
ZH7F9eP2ZejgzVvZbi0G5ZOclh1K25hGjaWN0krbKLBZPWc32GWNqoJtjxhIoSCfapW/w56DtMEv
2nNnlIzqikH+CW0IfowwESMaxiahjCwCXh1KMdiY1fJ5NNBTQ5ah3SiApwFTDxJ6zYFhbkdYnAeM
BK03OoK/ZRPU8IyGeNdW5eBKNeotNHOqdYWDU4sVQZlu20TChkE42CUAkBSHUhbiFIzIyBkI/KNY
7B29tEDqy2/rx9CJvDVeEDp8ZKQ614ndD2uzkbXP9zfvLZCTow3cHcIjNnRQYWZdAZTwFRE3keZm
EtqInWitw1Ak1aNIRktbGTUKjzWv9oGc/ktRx8o6rE2xyQ2QN+SKn0St4sMAAQ8SawNOwEu66tHy
dLGVFaTF7//Y21jEbwWjAPaRxhoiy9ffX2nNBq/MmOlXXCm/PDvdaiOkbn8UL/cXur3MGEIgBSdP
4yH+4+zi7keRg/upNVcZLySr3glZPutQq/nnwVQWUqbb+4IFJuAodyZgtXmAtbI+C7TY0FzQcu2T
UtUocrW9tPnPT8TlzEeilQ4EZw70MXtVZ4ogaW4xqORfbSNv4yT4HehtjmYyyIP7y33wUMDYGe0T
ykHgzH3aCyVpCltnTjlKHXNOq/EYqXlds/CdbiGGEKd4LocBCJeTrs7yzSEru8akPnBl3/9pYLnT
rAZPEdjo1Wg0mvmDQNJuN/ao94dVoj+rQfTp/pO+5RnXFyQzvQkmQgYPrkmebcq4r8dOQRbFrcco
2iLJ3R3GVNiX2vCegVMMP6DicSUYZRZ/RSyvWJt07TGrkbZNOGiPpRp8E8bQPUJeaB6KoeuRfJTt
vYaA3c7JveriI16+Cka9PXpxR+OurR6GWF/VfglLu1Lztd0mD5hGZE8xWO1si4eotSpzZ9iUvghO
Ie4/S7nXFGhnz6zppkYCRncbjYzpoL67qNGdK0rHaXRXJA0+OJbVn+OMFAuxVaxVLbv4VkrOhY4U
EY9JAbAGxWp/3H/xN6UG2QDEPVItimhoqbP3bgQ+TWmEpV0bZtKxwQeOvjQyzFliNxtkgX/VRp3u
QCu7ZgEB//7iH0QizcARnQsQGAEz8+sXkClqKDor19w4MM5qi0r3CkuAx0YvgSTfX+qDo0Tl7Zhg
tJh/Aea8XkrBKnWQ8GRykZoXv30n/Vm0gbywiz86SHxG8kguWBoT1hQR331RycxlSdJYRRtMuDVx
h52iw+3HRHQaIVXh2ZLarEWI1Nobife3iKDs3H/Q29RCoSkElULT4XU4c4GeKJQ0u9ESx8WI6azq
w5M6JMmzSdd6PRRZcnZCrsQkbxdyqA/eL/yFqd9DPg0bchZCxroSOt1Gx82YAO1yx1e2fi4t5esf
rmIoIC2pVxwwwtfvN1FQEysbz3ElGKeXWMhnDeua5/tv8IOaCGYY53vi5U/zklmyjsSbU8H2st08
1i5MCf2VAnfnpAV5fs5NvXjRMn141K0W5dVefjaCxNh5lVXtYj3tjpHl16fGqBcuuNuDqtJShQKM
DoZhWXO4bqEMzIzAZbmtPvyU2qp+CAuYg56Dg/o6lGskpM0OXnhICDpJnm4v3EW3+4rb1WF5zCf5
vnMiYYkNvBIpVBU6qvgnpP6zTVVj3KRFzxhxlVKabmhaLkGbpg96HSLhCJBYTfMW1BHmN1McCNke
CsVyrTH7HkctcDMkLfB4fWF0+0uT2nYhJN1IwKh06SeircojTnOB2ceP2kjxq1IaXXIzDD/Q+Nvn
zigm+Gb5qJj+DqVl5QH5deReNKypbKT7Nh04hjWD+2apE/PB80NPoU4gbsE2m1dFspR3FKiE5yZP
jS0+avRybREmPyMmKw9VOuRundrKH9nxJYQLmjUa9xun74EawRzXvuoyqjoqWtrbQpeDS65ptJI0
7vX/HF5VWOr8PhIVAt+c3YvBRykXKjmlogvzYjrpY9w0wcIRuEW44BvHFp+I3poB/nn2bQAdN+jH
0VWeVPbjVRBUARZxNZ4TQ/0QRJjqGvU4bNNGVneO1nxCjLChk+o5/xYixAefhetSBm7H7Ih0ULuO
Q540NKSxkuLi5xEd/XDMjrluUADRQgpbTIdyHGuDod2YGHDt48oaLgLr9gbm4I/KRwrdwYxYouYr
KWsGXNCPvpokJ6dZqqpvowaphQy9jA45GJB5ro+h61ihbo4NtyqNf308kplZKJvU03Gfw7uwD7/E
SjX+zNC+WtgSb82T67PL2vQP6bJMA+c5sgZ/EC3sHIxtHIym6Imc60LLV5GDpJZ0GsfXMvlTtP1r
FtorAGrH1GxONg0JBHrJ86CzOPaxDx+tGus7+yE0URNAurUy2r8SnoL3P+htIsLeRWUBCC0iXPRN
rr9ngL2T5/uB/hTY+r+0FflTEvv5xtHbYGGl25poqh6gv0/pDpTLWR4i+2ElJXmnPeXKoO8KLdF2
XWxl2wrABSbSjr2QDtwOr1gLMSuwN2SZDsyB60cz5JqBSB1rT0hx27T5E30vxQI6r4jNVzV1jJNZ
pMGqm/J9I7L5Ny/Y0hLRP8dY2Pz07dDalW0h1lloLiUN2vS08y1Cg52W/YQVR5/o+sdJRPds0DCV
9r0nQAHYSGyzIXgN9O9SomyEwwA4Mh/aND1nRtzjB5KtIvV3bYzPpl89VNLBtL+r0WcJvrGU9ytH
firVR2E/my2I2wAzYaFtSofZOBJQuJqv+uqAKSWGpEub/YPMD9oFWbSlWSopw9ts4l3mR3E/4p6d
stnD4GtQGhHmACW+52GTP/tYum0qRDq+N6ZSrVGlyvdVLi0wbG5jEpUEGlkMDN5qxdnOQvxLdfzQ
VF2zE8oZ76fnRHO2Tac/4pUF2k90X+4fmrfaYP712FUAnwH7IS0wy3Z9pTbLoPepho3kpBvltmVQ
ESDGH1XVNmpebND+ugQkXRa7EX+1JgAaaWbHpMi++rg/FyNK3ZjIGKfAO2e6NzkPu0O/raNgbdfq
IcYmO8IHL61f7v/yDy4S3hW8KcIIXCsK7Ot9V8iZlQaRprqU1T0mO1n04rd96Fp5pay5y7jgrdbf
omks76sK729PwP2vRoDo93+J/kGApsFDH44DSu07v9J6VSCiHyS6G6gjuAP9ATeKdZ6ol0h0Wyd6
UcLnpAk3thQciqE+cohACgxbySi29IwuTrBTA+nS5l9xqQU5aZRfQ2lfGiYx81XITwZKevlFi7LP
OJAcsC0+dJb6VaRHU5b4n/iuFVbbznvC+mTjI32/Qm8WQ/Do1VONfaGOz9DpP+HyQgOvZg4yStbX
tHEeJ9EASpcl+v4kMDmPB9TBb2IudFggG19/FxOdEkPJW9ktUWXSJcL+6GEl8E3C/qMh9RHWZQg/
0/CrGDam8koTbqucg/7fqH3rNWXtt1g0fuq7YJf7EOYhUWepfGxs7ec4AIWwcOHoROSO6a6uv+D/
spKNw/0P+kHxgK4EzAhKTOQvNGu2tRCMQVGubEZXD4zxHEgqagdUi5fJzXyHjHy8D6uswwPdC/ey
VHqA0aNkWMGnbjaSIccPVhs3R2x47CWywm3xBICBTJJIi/aXqc9+WYd39ZCDCHb7WpxwwRP4VuIh
ptixvRo1S6K5m9Q/SUSxmRVm+1qno8AeC19rx8k+o+/ef2/LaiGIfBQ4GfrCrQXFwODi7YC8C5xd
r3pI7UNpIxdSTpWu/iC9DY4hU/rnNgnE3jQRwtdKFYwaneaTFWhLEou3tz+tD+QMJyYyr2YuJNzi
ZGlkGvgOH5F7BYUAMAIwth5GHBcWrv9b3vPUZqGpR02DIPQNY8TwjMzBZmhwK3tosaxQzjgWxCcD
2tqjH6GRV3TQZMpUDn74gGnfTObYsG2AsxOWhxuMbrgVc000j06rKr8cCUNftfTNZ3kYrUdNePLC
vXI7VqeVwJYGu0SYV5Hzuz6UjRIJuyic3m3k5AStondFzeB7Fcgq/UBhrGIiNNr/lv6M/U7wIAsG
554j+hNG0/4JdUSxUu1geKrKpHeVJLSfOsxLm9yqz2UUFFsqqL3vVwmAtCK6NLX02zfRZFkItR9l
XghdoNYEPgAkxuy2Shpkivuq0bCtTTaIJHgbYDxuO2rN2sEv6H4YuD1rZF3UycyxgDxZ88QG6J4d
GEWhPfVSg7eQpFkbJI3/3l/kdt/C+mFcTEyh6uFCu/4wUYisNlDU2PX0IHULu3oZhGM8jlH+n2v/
aSFGpPS1DC7NWZ8O5rvX6moVu5YvpQenaP+UsXMKOxGuOyU6Y5ekrMoo+c8aTsDVDYaBkFeAyrL7
rp+vzbzICeUkc4Xl+F9x4vihDsFnPY8Aszh2c4iCzNvdf6W3321aEh6ABmuGemB2AXmwsq1krDNX
8rFRt/wCczpjCRx1m6lNCEDqV6oN+KKWev1ccqe1CQIf5DpAPzABGWx6rlm4tcwE/wtVxfAvbqOF
Y3ybaJh0WRHHga5GMTgHPFp26nsCVwQ3HYxuzxUsvVS53jyVof3LKfUz43GFHrQ24G5Bi2PhPNxy
A/iW75efft67MC+sUBrxls3dUS5XbfLsxY8SqKyudbZa12xoKn72khbbDXHImt+Z3dJMQzaoTD8V
Yc2g7EtB7h7V+7E44xWIt7v2087Li4NQ9rpRXgJnSajxo51AvYWMG0N7CFTT39/9YEdO09weREHD
GAnp2nPUre1k0cJ7+WgrMHGh/uEKJLjOTpYsQ5HGNCNHASfysYsMeDlR+nWwE/xXw6a8WKO+lAd8
sCaqRbDHCec2Dzf7FGoxmNVoGok7jfdN0K+6Ub0YUrIR2rANC9w9EHdu2t+ISzyF+afEsV+yFntG
2T6pXXLRtWCf4v95/+DdRmdwCRPaiK0JkG/e2e1HLDzzSEndMOu+1aaV0RGRzeOINZebFTjv3V/u
lmYB9tcmOpMOMYMhsF1/3lwtC8EzN27c6um3KI5xti3s8asYVCBXqoCbHuth9xTh936sdecl5UB/
SUVBNmQhMFh6YMxWjulrL0mdimOYW+OvxDGCzws/9DYlngD0BF7yI3ST5i4EmTAAgpU5GuckL4fK
Ur1z3WlmtdbN6Hvv1BcvrXa47yBZpkhm+qUYjWIyxNIW7oDbD0Rhy81JRgsmjV7k9QsLbcXv4gr0
olwiS6pJnbRrKqfYZ7nBtFDJlkTabvvNrEfSMYVKZtTzwRSIwyLMoGS5ovUn79Mi3xo1HlBJqe9q
u1fOmLXgKyj6cLPwxqd85rqsBYPCQBQM3jRB0WdnUrVGTbJbq3EjIRtbkVbqvh0M6eRVMDySupOe
A7+HMpTXqKNB6f0h+CsYCWG4I9D4TZc4S3I5t0d2auAAhAIUxSZ4q5veBaNIK3sZX93WTWrVPJDJ
eifDKNINU7rsB2BbZ9vG/Y/77+E2ALImmJip8WygljW7fevB74pM9C2NcEpSW4ms9aggd3Z/ldsc
BqTSG0kEnVPmj9Pf3z1ZWBhSWOID5SKWUYEfTKq9reTy8xg4YmHe+tEDTfwh2LkABPjG10vldVwM
eLnlbi/IGzwwLfSEynHhnn2bJF5vn4n6C7yC4Mp7mytYwQelnEll7ymsmEKbmKweSaDOuA2Za7US
xTbPjN9SFaXPke/UL4hgH0s8jzeaRZUdlxHsDSYJWylOqrVpjL96sqNdp3piBY1eQ08A40gm4Ml2
kFr99b9+DfYWpQmkYfCf9A2vX1Fp1tYAiMJ7aoOGXk0Edy8z02rflbRw7y/1QeFHIjIllTLfn7A/
+xxVgp4vkJjChe7xq6bSexFl6227yPd3ibCxCyJ6HzRZYoBvj5MUIx6493/DtMT7T6Up0ywNMwn0
E2gszB+37hurTI0aO1IvwLLMFv5WYN37tcWc89BFWPW2RlW5baCdszb2lwTIbi4hfMcmvw3644ji
TFSf69eNZZIlcruzsJuqzIfOVoujKPxd701Kb3K4TUNOdqDhTzxq0Q/RmN5RaqEA1tQcL7nUquso
LoLdEKjfMfHrDplQmu39VzSPPKiZgohj9DZ1NLiYp0P17nw6vg9vZNDFBSPpP0HXYZyJG8RRNqLM
1bBqowWTNt/vr3kzg5sWpZlKnkrSyT9mi2K/7mdZLMILvlH+J4yS4RhhVLzCuaN+sHv41+ipBgd8
Lut1X0npGf30ZB2ZY26sAiNfKgrmV9/bz1EnuNyUoVBxXb+DBjgBsDxbXDrJ+R2q9fdEM/axzYlM
i6xd2JPTs13tyenZ3y02O4LUzYKWvSUueiPsB+zhPNACiOXef8W3jwR5cRrnkuCSmN/crkrrq0Pf
iotaO8lnO/aoQ/jK67LvzYNCVblw2udhnlaHAniRVIaThjrPLMyr9HQELum8Qt/4PRp6dDSiGguR
QVq6Kj9caZrhUKZye82jfKZL1HBNLy5hj9X3KkW/axX3rTauKCDD9f3X+DZ/vv5aPBeZL/C/6VqR
Z8/VRbA5CfMwCBQcerVwp9nTBEsgI9j1/bgeveYlj0Ae0RKHjWNtDX84yMm4y5PocRgHOBY0xmOK
GJKbFdIqO1/zzyjKnIQfLST+84xq+gYT6VyfQHnc6bPfipSe5YWmIy5BPmCqoqf2y1ir6TZv0aLI
ZNFtssHwtnreL9WeH30Thl0Gco5UtMwCrw9QGtllmXasLBID7+4m1B7Q0cVlXtbThTri9vhMAQsF
WKI68vrWFM/exStpNAejFEhxBcJK1h12DWvJ6bqF7/7hKrgJTGRTMsX5aNMLIqkOWz+85HAbGRhE
pGKwCXf3d9dHh5SrgRKNrYWIyfT3d89iInQITbETF8/xnjB7b92SvuypkLr+CcvI8Pj/WW7i6qJ2
gbPL7EIGvIPrSc4ZheqBDqn5jzSz2DqS/VuNcXi+v9jtvcJ3okfOrAy/AbKx62dDbVXNw14mzPWt
serD4G8hF8h1NWG3jxP7EqrV6/0VbzehhtwCL/Ktywzy9XrFdlTzoNE7RuG6CbY47ssd8p/NqtWK
biG63nQ7SNCw7dFpeBBgJ6j19VoRbrKVnqoGsA1tp1berqcTuuntCkpyV5+krpY2dmD/NrJPqq8e
evEY65es/xIkl6oEdqifFHDMkyWsH487IfXqurTSL1gueCulq3d2rKEmlS387JuxGD+bHh/9ykmq
D5DPtO3fbbgO69HeocR0I5xyVmGidRvHyMhfg9DeRIWRfwtRDVyZdW0+KXLbnvBuKfeh5dQLO/+D
b0WhAzWX8sMgFZh9K6OsSzOM0ObGYE15mMbzh14S8FoBcC889PRM1xHcmuwDgCoQnChFZh0/NPwN
fNWl3k0DrISRQI53vVym3+5vvtujfL3K7IEyP8/N0vMHWpk2+HRNxb3BVvaRxmDL8/P9/dXepobz
h5q82KCnWwgmvOXe7z6kIiG+Y5fV4PqpspMq73Nuq946qiAWBrgCnIruhxT650Y5p+HF7E5h8SLC
r0PoGt5Z7V992zXCixqlq2RYN0W7zs0LUDk3zn9V0e+qPCXdH7/216OMCM9OVf/Y4++xOWf1zyJ0
trRdVo33o0NdfHBOjo2mS4329/c6v/j9WTi/O0dbdWYJ6/oQSuHaUT5pxrM0fpblLdWt1D3XDpph
4d4o/jmTN/pXdPNbWpI4b6ys4J/krDMjWbXhwZy0hn6n/rdu8nUOX5mpRwE0luqXJf6m6b8Elrzt
6aQZp6E6Keq33HmyG1BQ6iZFTlgCw23FR0xPVvff/01tQ7IMcmxSMqY3Twthdv4RRBB9QC0FgrBh
TNk4yldU+I3X2sHDs1ADH3X4RDlCmdDPGdC+Fdq71pKdy1uaPNsFlBUTYpDMHYHv6ZS92wVJ1NsQ
urzOrcsc9wH5FOaHwah/4R9BsyiI/zIIxNI8Nl4VO1zLyq9woNuXrhrAOAV+etqpFeM5rr7b/Z9R
+esoB1yVN4301Oi/JNAV2Zg/RtlDX+/CzPqmZ+qzkfyyeibIqGOsad0tRIXbBAaYMLUpAw+u3Bu6
ryEHgdWZseaqAg62FnyW6J6uBUSdnZ4a6QOS/SvNKYyFZW9GutrbqA5M6OQJB9BhlpIrRYrMmdEP
bqPzkUKrKvb9iABmbHj1Xg9B5aE/3Crfhebt6ySNP0WNZjwKrLcv2Kfrj3XTeGsTeOx/vrBpzeAZ
iOYouOYbcGQWRRhWh77sVojSZghY7/Q2tTH6yFbFBEa7v6lvAyUOL8QSWn+aM6FAr3eTbCe+PIiM
1ZC93Q15k0KC7ZcAETcDUl42tzShf5LRRPR4dnQsKLqqkqtQ2xPp6BGR6yNw5lUcf2qThD3YBozT
jLWvSP469EFojspv7ORfzSzXVmlZfUJvFOvTeN328O610SoXMpfbUD6x67jV6VtQOM2rQRHy53pA
4iDPjQ6ZL036bDiSWHu4GX1izKL9u//eb+9C/g959ciZgkYG2n393nHWKUza47KrSrCzayeodq2f
9VvNXMqdPzhfMPW5qAyGiRPF5XqlMdHHAO/m0bWQPNv4Amgj1N9m5QXj2Q/2NNa8185ovtx/vtsu
CF+cnAMkEYBrQGDTC38XprQk+x9z59UcN5Ku6b9you/RB95snJkLmHI0RYoUJfEGoZbUsAnvf/0+
YPfuqKo6WKu7jZmOmQ6RSiCR5jOvAV8U58txhCH+IgAq3tD+KtHbV+ZjQVH7GBf1iOMNOb4uSd/K
TkK/Cjc+r9Mi4BTkedsBVurehAWPGXgzYBg1Zq/vP+ZlwGpzn3ISUAtZsf1ncUKCuUc6tyb6HVpY
Qu5qlceibs37Sl8SXNKNNNCG/loH9B++PUUQUMhgr8lmzvUlC+TcmnBU+CJkzMuk2FS8sYMADjBc
WWUXOEH2HWxzUJDQb0ifzsUcZ2kGqmU74FZwbPaVQTYf8Fb+mFfZAurS6fQfc4tOl1Plj3QBXBOX
zC+VY0xbHW3FL82UPWvR0GyGTtN+OUKDm2KSy/F4VCvOaWRqLpq4narmSHsjQh/JkNxqqsSV4+2f
luHa7Xu7W9bvfLYM87oCPGPUzTFpF5BFeTzf2Ij4uQr0wbtOk/RNOtWBrHbJhkDE9BNrRA68aI7o
RWgBwKxiU/byF6hni5evBixzNk3XHnK9ak6vdFSwyN3pGDIT1OVO94rd9eCwzb48dv3nBNGvgxo2
zUHPjfFzUQCbKSIHImQ4G7cLXjwPHeYrgSyq+HMvj4dRFFfy4H+4GldDJ9I35DdWt7azw8nqVOTC
jaY6xlDTPurGWN0vdvpZTInzWWpT62mYwe5LiX0rNXF+tM3Y/KqiGYr74PgpTRr6JrWc//pVtYr6
AEukZ0J+fn5V9R3eN31LVzWP4uo5act4MxTZErx/IlxeiLRGuH7BpKP9AObz9Fv04Li7Gqj90bJF
fNsvCcq/5mxfWf3rsjv/4hjAAhagAoB8yNm5k+cgHeS6rCHjkw9BqKyD2jYW35RigPZT+otNEm0F
oxEsghrnQAbMevpSo2FXy1Sp5RFrse5G7mUCwNG60ku8PNY4Z2j0EresTiznW03t5IjM26wQ6ogi
yOXtYzkp+TcHFcb3P9GFGiuvQ9lpbWNxZa/SZ6evoypLbOWS0x65yBDy6JVwp1rp1kzbeVuiC/G9
atRd0nXz6zDNiQfUtfd6VctQi9aeU6u4plF2gZldH2gtTq3hDWJQ9ll4U3XgMFKMZY9tPO563XDt
tEKqC4vhEEKzyGSvFKP2FLOR/dKRA7kbHX+R+/4Trosr+1N3Shr25eg6Mdo1Dgq8t/yu7WaiG4J0
RBSXu9EYXm2R9i7ykvPz0Dnyvi2TxpPzrlncWEuA0OVC++P9yV7Dg5OVSjeH8ISQbXUU4uOeznXV
TwuKn7N8lFsgLHq8JMVq4HzoFbRChLCT/QAi87lUqmSfyNJy7Sy6OBtpkSKZRrNcX8lv50U5O48b
Z0lz5ZhPInsObWdXpcu0C3NtA9oSxPvQhlskv16LKs08oxxM38LSQV2mDtrMWFxpBF4sch5nZS3R
aseO4MLJJlLMjuaSUI408PNDrkbx7QwF8Gstwmv55sVJtA5FzxHiHesLCZzTmQ/7uJsNp1SoLpTL
g2RYrTep9Mnf/74X4SGj2Hi0UpOBLQGb5HQU6AV5jMS9fFwJwl6udmKnlcqI5tg8HdlazVNtGENQ
I7p+5dq74AnQCKKoSwZLXQ2qwHnpGsB4PdhO1x6xdMZVTmTtZwmnEH8So3pTd8q8s2LjUyEDRkzL
CPwkXn/HuY/tp9nCUJaG8oB9SBQ+5QiO76oBr9+yqV/BrT+Qpcsu0pXdYXYmcZTilnucssyfer5y
ThBJVHcV0lkbbcKTdaykTQVKws8LQ/pC20TdzBi2XlnKF7Emr0sVFsIq/9AsOQvE8zJxhsaQ6DzW
DdKo1K98a8HsM50VzAI0p0fbysquFY3Wo/10/zLq2qIBTogz0IWVprXYmRj09ti2zRZkh9W+GFQA
pWoAJh30xNa1nnlquRXNM9o47jgeOggZUvE5SsGHi8eobf31mK10nVrnYzgiGqFWqwbaTkqxsnK+
VqO6ybrUz8v7LpZwQdgg4Rz3dD8UsatCDR9LxHaSzrP1LIhUpj9G+/AO3nmUGZ7UlX48jJvUSjew
8XZWPgZwcX0U8QQQhbhB9rOId5NeBG2a+2ugmCOMmPNroRFk067TI0CfQFbAGNuBZjSbwjY9i/+N
RhkLaHuj54kfSnsQ3NvcUrws+kPmaSZ926vqtg3nraBGgohUM8QpFyP0+Pf32GX6S4GD/phFXrnW
jc9b0oXZyvSqGvkY9otbSQvmu3gMot/m3EraHB1nZms7EYv5qpk38F/aBRHKrD7MpvWnpNXlPjcK
yw9pUXiYVUeBBOvAbxtbuyN9uyYsfKF7AaIc6S9KXawZjv5zsw0ns0NFylVKTEZX7ooqqW9RalUo
Go7Sjb5Eyn0s54kbA+tWRlsP5KYLgzbXlBt8r78AcTgWFi3yVVCm9pYsHTeh5hQPmliu3byXZyQY
A1r8lHnpOtCHPD29zEXvtHYGL1VRLfBnMUWbWbXqx/e/3z+NshIXaNYQeNK6Ph3FqWRjgBzYQ/ez
sRMrR+GbMipt749yGdZoRDOg1pBHWkti50Fh0xdxKGtt/4AVknWgE/ZFxQ/BbYT6Y5Lh9Gm6wPZx
2FKX87KmRcTGShecu6MsuWF+lSsx6mXjgOQUhAAtZdIn+NlnUU0pGqOJpKx6aJxC87QyG492gXJ3
kUTGJqnjrxgUD8EIyM8rSkIvqSksL8m6p/fn5XL2VxgH84HQNRT082kxkmhK8X4pHhbH+urouDNX
kVxeuQYvBtGBw+OAgZQTPeaLJknhtBGGH6l0XBDevIWTSPWvncorp/FFMLWOgrQhix+SEgnA6UJK
E5appszSUdLLJejyoQp6sxx2TgUOwrbjdNMno7mXZtvaghGUrkToFygmQJGgnzmE1poHfPOzhayp
S6GlxmjcG2OCIDvurK4y4VhTl3Hkk3nqsLSoE7pOQgXfnlFQS8T32Rk0N8nyB61FrqxVs9lDFOdT
OgwAiSJpwF2xsdSHyUmtnU3b+SZrh9GdsXsP3l8IFxco2R+8LsS98J1ZtYBPZ6+chOi6zsiOmagV
n+pTAacqpWA0dttGSfZm0svX9uTF9YnoDHf1qifLJ+PLnY7Z6FPDNNLiETgpeR2WJg9jinyINZX6
NyvRkv1UUptWlsW4wxMDm8vQrPbtktjbGYlH7/0ZuIg+qU2yCXgYokL6x2fVDAed/bBKlgq+hY3j
ipFon2pEhf+UZkm/svsvNwSNM2jzsKG5Sy4y1Hgy9DCTgCvUUpFtrGGFKyGleGWUi+iTWWNRwkRZ
vyptldPp7eE4zNQK0mNo9cUmjbFBzZAw2yB1Hr3UYkw+ZWUYbxraXldGvjzdEAXDNxTnLbiOaxZ5
OnQ2jaHem1117MfO8KdY7u9wYUjxIEw3pT5lmwhup9vkcbm38DkYEGz00kIf/nj/k14eCavAERcu
ABqK8OdosdAadXo1rTgaBjgRZEW6bWdYnpLO42OVzjNS6DR4Sn1EZjls1SuzcLmlSKqQyQdA+Sb0
cRaTjipOEYs8iiP0mtgtIE1t9d4YfHbgh3TI7KBQ0mu+apc1OcAPnD+2TFZDjeW8Io0k6oLQl63e
c3HpAQFqFRDpVcLvMj36Ekmy2MXyAsm/RPbUpewTu+XUI8kemdldUWWqV3ZLRfNRk1+NqmfTZ1Wm
3Wi57PzqflvZ1chiwLCm4Qq0/HSNpEsx2NU0yfe6pH6kSz5QcdLR7wmHK9fPxXcAn0ESBLyFMi28
7nU3/lQtlwR4iapkoEU6WkJ8sbCeLErkJ5omewlFeK2XvP59J1nBOh6dh7UAtSrwny3+pdGLhla/
fA/9tHNja0o8M8rzK291cVytoyAbTa5D+Znq6+lbFVkeIhg3yveSJNDCxh9ur3Jiu5TZlysVrsvg
ibF06CxvfDYOkrOjsZoSRYille9jU33SVmAtBi+Zp4OI+qH307AdWvkurNSnxGxdFax97WZN5Gwj
Qbe0mOzv72/rN6Xq8xnWwTkQUtBcIHQ8fXett5tkcmr53o6q2S/MOAyQA0kPSqn1bi6HzjaV42y3
hHL6Z2XijunCS45fHXXRUG/vhBNgqtVum8jqXJzHi01Iq2Jr2nm9Q23y+2Tm8Q74pLSVM+NHmGWV
XzfqzDElaTfGmIn7ZCnjr7UZzp8b9Nt3eakaN32im8e66BSP8xwLVn2ob7nInGel6K867Kxn9+kM
0MQEnEO8AYsN+/jTGbCsMk17tYJhqPSmb47Qx8dBecxS1XPK0fAZ0/TbsUG7T7Mjr26k+krAcNkr
p6yAXxNRF8igtdx6+gihaaVqVMAHUQvpoBnSba9FbVA31nQj0Os7tHH+dVyG9KaQ0RHEZLKCe5Bq
+G1kIrnNcyZUixZlizvt8KfZ5boftk2gTTkU/LSKdg1Bzjblyg5qop9gVCb5trVFdagTrfNkCfl9
b5lhVS6zZt4VYaK7dimkW0VTajwXC856C92mpHh4f/X9wxGLOAh18lXTB+H28/OknqQq7esMls2s
SRsdNfrQ1FrENhKl5rhMuv5WSE7jN9myy8flqatzP9ewv5WH1tiLlB4sQWAXPtH/dHyKGsfeHrUr
p+vlocdDwgMhrSLG4CI4/Tp2BI6qsVsJrLheH9o5RjYxh72U2mBUkiad3HbQ5Cs33uXJR6WWphMl
L4eL71x9L8WOqFo5Gcc6ipYndMOaOzlOr7X41rV9svZXApIGJnPVBEEE7exeRcO55iUQUZBZ/+qs
j0E5jVnQjWkNoPSqD8Hl6UdRAZEuwijq+0Aa1rf+6f6wTU5aI5+VY5pVaHxXrUlNpJ/az+WoS0Ed
NrgTaMn93CrqPtViw8tKtONVaWp9Nc2nJ2Bv10K7i6+7PhKCXsQWHGw0VE4fqWjRAbFm1HSQoPvM
P8LLRSW+iRKYSqTLycc5vCbGfvFt34YE0Y6AD3nOm4buT7OASfRkzmWoHOfEiLwO6VM/ncrxV0vA
KCHRs1yFXmkSURQ/fTFZRro6oyF61Bsl2thLbn/ukW/fCanUnt7fxxfBIZEZw9CJYgJhi53tkLQa
U6SHkdKTm6y/T7Kb3mkwA3QcKfcQGNJkjxZ7oKL4foAofGXwyzYgRl9vApJUg2i3nGMilgxPs8Ts
xHFEAm+L/GK4ywyroSChKJA3sbiSg7GWn2U7roKhzRWcCsohEBTF3Wo0Qi+KzPnKkX4Ztq8PBeyY
eVlphee8dTsbJC72WBwTTW/3FLVlvyxLZ5tFjeFmNI32g6x+iI3Jy+QU5aYk24Vqfq2seokF4zGo
jqwSN6QRJBKni0ADUonJz5gfi1q5m+UkukNvUwuIsgEyKXXp53A6fKeXM38qMPjOs+JKcHW5v4gq
SB1IHqgmXFhliCXKuFoGeOK9/qTrUrTvUpSzpLjqfPS8glyrr23pf3hrcFoApOHoyBjl6GvA99MG
y5Hs7FpR5se5KhqkWCvntYklHOm6jNLlaMvAO6gcpFTMWKRtHbSTQ5Hg/U1xuctPH+IsrhDUiLKm
6fOjlCXSpjalNMjLNPr4y6NA8KfHQ4MWIv45PEx0jiJlIo2P6hiDsZMVyR8LSEzvj/LGSD29KCjD
0DKEuo0QIDXX0xlNZlmvu7mIj5Ez+lzmWG295Friw1XaTMZnR31IjUOnvehj4Vmp7gKidZ2892cJ
u+H+3gpnNJkTvAplt0u+qkt2rxUHQ//RRzqm8U9q/DGccJbIgF72o2e3QE3qfEdkvrGL8SNEqFs7
Gl6q5rXEJy1oqj9QPP717wUJkDsQbAMXwTkzGdJPH/WJGh3xVbmxhaTiF9FejXjWjOV8Im1AhMgJ
riSB83gbndmJCKWOjxni9bvKmC0vhKW3m51yE0tWFGDT0XijnTqeBZZuV+Sq4oK7aK980X9YnSvr
C3wz2FmSubPboU1F5vRojBzHIdVobmA4KK8V0vfXzeXmh1vGullPACRrz0/BqneGKLGK6FgszfMo
L85T3Vrds8RBhRNKYpHisIA//PKghNOgVIjrAW+dB/RxC4gqtpEXWuQ23y+YRdwALMeDJZw2eSYN
PpHoNbfTyxclJWYiSVWx1Ibgfro/Wn2K6Qp3Bcoq4AMNMzVeZHvpfLuYFJ9lFN0ktci377/omxXH
6WJiVMBJAE1AzKFUcTqqI+ij1XNTHDvnuJShp8R4HBo5qmPCLWEYLOOmh6ddPE9gcOXxOZfI5vQg
HPdVuKuoVZnZfdfvEW9xLftxSF712vHMed5l807RcKiB/gU3S5QbbYzdVHtSxJ0W31sOZeDIaB/N
RdnMMpj1NkfnsXUTrlUnEZuwE9sWucxB6fwOyUyrzb4KgM/BnIOZtRsAi3GHY9DYjLv3p2TNlH6e
EUoSVOhwnLVW5A0AydMZsRb2tjwm44eCy2FXy3ij1RhC7qRS1ujNoaPQWYMViF6/dkS+RW0nQ6N3
CxiJoH31dKCUcDq07Yh44VLKPyCWqbodIrRPfW48NGoX7fFwoYUWMdehLcJAS9neZj/qu7QDSS7M
GcmsQag485rJoQQ04BWZcDY1R6aFgevTIrDemsKX9yfrot+HvASZv71KD7KKLuwepynKYr0xpUdS
7x1CKtWhBC51rOK8DaTKaHZS3/q5IVe+NBLAzJNsB6EuKQ+pnTi7qcPluKekbs4qluODoj3N9tD4
XRllD0JN1SvL/SLQWxE7kPIxKOEEpflxtslKyal7a2i0x1CJSBRUvd1AJCg/gzB/lcIeJTKEDDxZ
Dcu7aLENtzad3kOBGL71EjWuaYaVh4N4+otXMLA9OntrGrsyOKgUn374rFyk0ikn9TEsozhITan1
+ygOr1SOzg/st1GgyGA8Bg+fLu3pKFOVx8W4rHYac1JtsOBj29V1t39/Sbwpsfy8iimyAbwC2q29
ZQ7n98IglFzpcsl4TBWn3piNPnsVaq/woeWvqAMcxkzLgszOn81Vp2Nu+6AY0iqYJ4R/HbtrglJM
2c4pHOWA4MqnBicft4+f4jiJkUu2P6aGPPmDVpQH6uwmpwMZEOoqtadGShwUulXfOqEwdnFcFZ6y
SNmG4qzh6bKwUO/sUH7Dq9oral1/tjMz9/TMqoNUtvMrN9fFdmYimAU6ChyuxKFvi/GnGDKpxsXp
sAp8JNYJjA2a797sDfskoMx/M3nlXexD8TtWr92P5Cm8coWtS+bsK6zoeoA7azmSLPH0YyO23Klx
06mPAD53sDj1xvJNfauQLrz/vS/IYm+vCeoCUSqI6CC9T0fCftEW7H71sbq1t+Y2u5821V7ZwLR2
o0Bx5Y3wtG31MgTWo7G1DrJfbCM/dqXN+89xfn+eP4Z6+hiT2ffJINfqI0rBroEcXG68atW2UU1Q
pVfW+PlOIlYG17LGXkQmyImcvbKurdWUGMW1SSmMO8uOXtrCca5k3/88CNhpynpczOfatwRUdRPm
AvB0gqNimaRJAIo1ufIq6wV/sk7QJgECQa9/la/j+jmdNmOMkXNdquJo9hEOznCtkYQuo5WZH/oI
ZrzSGhAPNZg5T8qWa4vn8h1XLOFf1RzK2ueMPYrDMzxURq/lzIQ9OZdrhnXNvPJsFMBeK8oAD961
vU4JTzt9R5FT+REITxyp4IreXYD57nIS6sf3V+CbNMZPc/nXONTA0QGhFsaePx3HapDHANsnEGgE
f5R3dr8dy+pRLYzv8mIoKFOayezGM4JRcOlCfx7N4c6okirAUMncoVfY+rUSj648KAlHZOcjIwig
c9TijS7nW5K/jUgTX8Zj2XMi61mxsrtUzhzfqbvNrFFqLx3JuJLVnAVEf70VvSH6WCs4+1xCYYY5
HnYFb1U70eOsU/Jt+FYGZFAXNZ/E1SO0KitFtn9tQ7+Nq9Ml4hQnqqJFezqbjh1Nfe004hhRwvvo
VGNxCHvxw8xF6I7SRL8s6a9shn9YKKBSQClTVON1z1ELmc5lMtZJfuwsPd6F82J7uQY96m2d/Pe3
6X9FP8qHv1ZE++//4d+/ldVMAzfuzv7138fqR/HUNT9+dHdfq/9Zf/X//ui/T/+V3/z7b/a/dl9P
/iUo4I/Oj/2PZv7wo8Vc6G1MnmH9yf/XP/yvH29/y/Nc/fjXb9/KvujWvw3dseK3v/9o//1fv611
1v/++a//+8/uvwp+zcVf6evFz//42nb/+s1Rf0eJhbALBh+Xg7GWR8cf65/Y9u/gDVaMBlsTQa8V
cVuUTRf/6zfV/p0Nu14oOItQSVrB6W3Zv/2R+TscivU/9FwQA+Dv+z/PdTL1//kU/1X04qFMiq7l
Pc68SCXq8XQ8ORjODoUoRER86gx1Z5jSeCipNCMg5tByTaSatqydNAe1lq3vTREj34Xino2XO2E7
XoKaULqPSW5nL5JsfIr1VdsDw7kOzZduasEQtDGExNSw4seuEEPuOcIaxtw1JeXRzmwwhaDKnC+T
UsWvo9qYH2zJoW9Nl4qyt6doII5dvazsp2VsjdHtFLL6W9FQH2mHKfoQVZZCMpbPneIWUk9RCv8E
G/XJRLd8Q5mqgzGogArgzM47rTDM3u3pyul+qtbNRtGr+YPZGHPyIKlFwrGu1TkWHw3uB4G0zGnh
teYMUKDP26zxEt0unjOBjq8BleZBL0qcJGBg7kItB5GN+CckNbO4izGyeMWqeaYmozu36qgmO3Oi
EpNXI9jGom1KT0nM8o+wB6E6V7By62YZt5kSl3dtLKabSICj6RQVjLOuI9xrxHe1hV2oq3SqQDxF
W/qtUU+I7o2J2xf0ATnrXhode+janqAHV6MNP9Sgr5KbifklT0hJUOPRbydrqm8EflaPnWU81TXH
fxiCAdahB2wdc268xgaUGukgW0xt+hYOqu7SEpvvdRA+Byvv5oC0X3+ubKs4QrgewbrbGFpqpuT4
wh7qT12ODHSdpw3ex2Nn7edSIl+oKqvYi0yfnksxKGDKIvUjl7C1sZbecs0yWx4XmhwZGsHkS7oE
7RYj9rT9UC2V6g7KkGa0kJ2y9aUpXraalKH5JNGci2W5vkFZkFJ8FHlSXcn7KuW+KIdMv4nRpfiE
bJXmD7r8SYoADyPzr9+NYog+hRj4+fLS4XWfDbXmNRVeC1FXWR7WJPFOZwLcKYttLxbmp7SEFOKA
ltpB2ulTFiVVL7eeLDJvaRhHHJmFZGWuZIy0EsPaDhHhKHgZt19K/XsXF2qCfelc7SVqNcGcwBlH
rDEFGmpiQRKms3Sj9Zmeu0vfNy1WdXj8+Uk9yuouyqepQCxa9A+jKYUfksUoqg3XaMjzon6le0tc
YywBSBR4bZyH5b7Lod66hpFSVqzyebwpYqHcRda4vFiGZNn3JWFAteujSLnF2V1+ThxTWrZIWI8B
+BjYEmBbdeVD4xi1hbEBoKFuI9Up2ihSO6gSv1lHBzPLzMzFEbE8jEAmNgXxb+QjBSQ9qpHV+CqK
p1vCg3Xb0TS4myWj+xQ5aXWXqNR2eMmyrz0DPOkWHaRuq4GjAj28oJyljHp6J/Vj7Fk4mUMjJLvw
S0ksuqvziYAH6+glURC3QdTOcRcA35M+cofiVzH0FEzHTv4Au0LlUKpx4osLvccdr3DGvWkMxl4L
K+VPa3bCx0gJRePPVac+gyvtEDnPO1XxYwVAXhAaEvnaHIYN0ugI57l0miIDM79KzbaS1U/fegni
uWkvfLkWOuNDjArooc9T8L5YImFSPLWt1buUyUqsGxTpsTRVC+kl3A9dPJvarTz2eE6YwjRcJDMk
4VZpboF/dtJp5ByOlFfE8srOqx2u/XkelwPReJNz50/s1BQs7gOLa75Va6sO3Q4qd+pnKC3Xrow/
oF9zu8DeSIZ41w5JfKOVmvrQ5SlrzsTnA0PyUlPcsB9USA2ZrHidnaFXVdn2uHVaYcHcBTSFV2yW
I66lWLfyUM9rX08x960z676IjDJwphitZbXuxeMQtcBLHLmT9qt6geOmhZ3cwKNvb0H8NJ/qbhrA
LOjDQMM3nD+UrfrRQj7ryXQERETbrP+wh5FAirlXd0M4jT9+PejglOG/p+HFaZjy7+2Pcr3S2/Mf
OolQ/j8JSUhV3glJABH/SE5CGH7+r5BEUYzfifKQzWAbrhEJgcdfIQlJ+u8rCBKjIuzqkBv6T0hi
/A7AAvY8lX1qg0Q0JH1/hyT8Dq1vsFNwd6iCEeb8Skhy1uLGmY9SENmKBg+IEAg45mngu1SSHOvK
KPZLMpmYX3+UmmwOCFgm13Tml1G3heukt9mwx/A321v9kOyWpbqfnfQKafi0iPD3kxBqEX0jBXih
Z9+3mNKEYSL2VTbuOXdDirR68sVwqqsYmjXc+k/u9NdQzKG6KvdQCzvPneo21eRY9GLfySGnVxGo
k3o7geXYaZhTbqownNwMCc97SYkab0nKOTCbHFc/vOR3uCQ7wU+r5e9A8efA8DTreXsehAkRCqCr
T/v7HFBjOVI50xjP92E5OkFkOJ9HWyT0jfR9bI6Wj+dC7Hey+fH9YVlf59NwMuyarv9UM5LMDNR0
Ped7xCsbrzAMwp+s1TygJVey1X/4tj+PdF4g6pU5zrNGyffos/4hRck2BOfMvW19z5Orb/VGL//P
510Z4Fy9tPjXyeTznsuvhri8y61RwsjPQ9kNrczyRz3M/ZqoomqMF4KtrXCUP5twb5QSdJlDBeki
6HQMUuY23oppy7bdhHalBL3uO7gh7juklvCADYQosvu4nBYXzSK/imqfGKH0R6QXP4BEVB56mO5u
K+l/4OJ6rGGfu2WqfA75+HxBxM1UhWLh8DFDyn7Tmu3HVLITbxj6KRBxg+2rYUNXTMIvHBDDo0kg
TwZpe6mywOBS7XvCGDUYodW/NJ1eEZsOxRe1le7nPi0PMzof8tw3GyMdPqF46emoJgaNqj4pizq7
ZLnxXTk5dw4kHey8V7WCGaIDYb8yZQellzY2kcIO3yjHrSZhek3ERmzj/iO4uPXmEyBuRKg8OVp1
o0dFdhwzI2i0zt6QILRUTmtXbyYIkyDr2qT7QRD6vcYlgMAy33Y6jshNvHi9FH+xF2uzDD32ZDJ3
fTT6jTYFdlJ9BDb7WSna1cVRQfRsW7bfTBVvwEVKwh0hL8aLZVX5kdxWu6lF5bdUd5wTn5FePCaZ
+gOld/CdhllubaI1N6RJONZ675LbEdj0/a7CKpNLXfsYKdOWhfKHhKCl29YlD5a/2mVJdlMT83T1
dmkXQu4eY2X4cOgomJG4xfHus9yFMshH9kvT0Yhv2pxw1dafmmbNkpL6vo3sHP8gQw6GrIsCuQ0f
VGNp3FnnB0rzxUKaw3XmXgRyIuyXrjfbQJ3TV7WUVVcQo7lZMW9JkjhzQC76THrmzoOVu06pqoeJ
2prHPniR1OUPKvzOJ9hAH41FmcjRSBrntauWaq1XDD1K3IQBlTXtFk0LJpNsJ+0mt5anoKj3qVV/
m9JgdpAhyubHXJEDKSaWs+IU3hz9OSnuDpKIFLeqk5tYKSK8W2V/sccPoaQ+TnEPtq+1jqK1H20y
A1fPJV8eOpVdI4KlSz4sqeLNE4J58pTvnFx9MSP5OQ2rA6ezpw0yAOw+mNJPdtHctMoTqJt9NH2P
YvUWITWvmqhEDUHVG34u0eEr/pB1PJaHZm9jMadqkzvnr1WUeYnauYMs7WhjRRzoALQCPIZcgwqV
jSvHZH2GNc0JUAZqHR5EL3tz3gft4NqTCuS/+jRxvIK06Cu2X1Q+JMXGVODymQfRZltt8lXpzjZS
1+y3mp7d93lxWwHkNuN7dFUi+0OUZHutWQJ58eWOXHV6JfDsMYWus/4W4dasGqBRTu5Svxr2/FWP
v1b9d2luKbgtHibiVvq9A/iTK5ivflxiWF6TPwHWltWHQm75v5OHU9rOjP0x+p4CE2niP6fFcqNk
U3Xfk3Hy495fhHTTqcPGrg6T+IAJtR86CvBQF9YbhGnDSwZXN7v7ojECTbJ87K1diSpEHDcbmOeB
5HyO+9d8wq2PkFxtDmFme8knptdppw9wBd2pxlhmvK8Qdw9zPVDw14izoClVH42k/TI/SbVfqvKN
rvIDWeg6tX5IZMeX8uqQaiO3Kkt4EJuyHby+jD2t/maIJZg1i2W0lRbVtyN9g0bAUR0GiAHMMJzu
rumDdS5FWcCnMTcNZtcqBmdCyPAskbtlmzqrChOakkL9YNSG20RPFVZhg237ZlVtSfL8icpmXQ+b
ah68No/QIfoslCXol2Bx0kA3l40SC5itraskqp81plep6FqoX5MGiG/sp4nk9o5828UKrdrmxQxR
zCr0O8yzvjQUAgpTDgz5dhbN1pAXV4IRK6zEk8gkCjnoM0wgG2mHxQeiPA+Yp9Mo/0CSi+VT5olU
DdSl3+hj7enG12V8MmNjPVPuCiPhKDym6quiYMqN1VfLwseEKU3ie6f5OhYIl43uEn0zSnvjmI2v
o7UNmc0tJsc35MQfxtCzwvsu77eqkA3ALoa2ZvohRREeuzZyZ0uAywdLDcfXmnynpPJ+NNt6UyrJ
Kz0XnTQirdzZ0NpNlbeFn0b2Z/yPTU/AJ8YRfd5kw0DOvzQYV2n+MivKZhLli2iiP2vR3Y1RvByS
fHya9Mi5CZUOj/E8E4dqoDwxPP9v8s5juW1sUddPhC7kMAWYKYqUJVm2JihJtpHDAhbi09+P3t6n
ZVbLOq3ZqTts2w2SAFb64xS6Pwy9Jxh0gepxrZiRu0iUZl9RvDRKd10PRbzolfx7ODMBpU19zZpF
r2T+reobbZOk3Y0uyCEw8iutFfmSzIT1n7dKOIp/2yydNxXnlgvCVSBIMFhfxsskWmsB2HrKRgo0
S8kkPqXhhqzTkqylrF9mlM5kHXbdBowR5y86FnNR0Wqx9+xBrKl6LPbTKIbKl2N5dCdiYQqx7fN2
pbUta2W/DL30aeJcTFaYHbffQvLO7IXL7OMr3eeid4w7odgPMkzjpce41epvde6uqillXyD9PL0b
JR1OolTGa5icZg4q/WCmW29Skh+aPjgnu5uLJ+6OI77idWqUfpnIKqjUiq/SEmVmtooOFTxf0Q+v
JdFDZHhNEHGmjz2sBkbQa+rVYDqNn2oEc8/ew1xmsa9HLKfgP34/fM5mGtv6bms7MnyuaJ2c+ry/
1bRR7s1KESf3nJgmJ80+xZi1D5ON8ValWYuu6Vos1LiZnuMprR6SqVoNpTjIVl7DMWc30naVxTQV
X9A/6rzQLlXbzCZFDDJfzd4ydZlao3M/GrWuZzzoGZfXUkvz7hQ69T2chrm0pmbKgxSwI0inhNo0
gFJmeH066t40+GUBq9sMcbO04tENaO4K9yReCx8Xm4LR2svmoKgE626fq6s+nx/TMLLoWxQhRWED
MhplGFhK9HZHp+Z0U0ntodIr4pdRCTdmrRyUZuZ9dSPkZXUFiuR9c5poAs/Cu1GKOiWHgCMYvvVx
XZRJtfaGyd2x8TIXIqzKsw4lAgpgRmYKYW7yhL6tcDkWlUFCBqbHhSixO5fyBaHgNfPg1Thb90R+
7UrV3Bp6ki1pN37EMPW5ieUXSgDNoJ2xQrmT3W4NybDOdF2sI1V0C41N60G109wvBqAeeIfmkfYN
4Blv1HgCYw3uIqdZucm9oXuRZLfdlob3YBJJ5VeA1H5tfok8HTZaRqdMalejlZM5Rnz5bKca71qd
7sdqbAKnD49zJAOzYBsyo+LRM2utdi24dZP3QaJF7ERofFooslzI1nkY84YdhtF/cdNclI9V6NrT
YsYvGJHAmHko3mfN8R3mk2zpKvSWnet4umWsW5I9lCe89kbJpBQY1oeXrLVZ0XSnGL7nOrZvzMK3
c60pvApCDwkRyKnce0qRKmZrTcQvGRY6b+mk0V0nu/qpVOWTNZLoU4IWKbUH8pVFm1QgIxRFjxve
7Myt1T6WA/NDMHXG5A+Yv68brRsfnFGj9Ul3TplGcFgstHlRz30RdB0oa77PxLIq0ab49bSt+zLZ
leFVN7mbMeeooNBUqFhfTIzEiY8u2/FbE2xU7wl6cM1HXabNgQMSu6aOAjzw52VuyiAXB7Mpy+C8
oM3euhvZFbSzu9AZRgzsLRpyoM1d69WHM0VAFJDInXzpGXvkoVee9UNLV2PCy8E9fTa6tTJkZeCJ
h157rlr+fFxpXkECQrnWx2qJlsy3xJ0Jfzhn2kNtgLWVfl/VtxVWvCyP6dU8CXKdSaHYt7M46U1x
AP4a6gfR79F1BRm7CFN/codzs/Qqp+jGswBO2+QpA0UsyLi3upduKB2KYM51N8qdYMCWXXsVuUQm
k02ziPTnZC53VdwlxDia5OBRZ+jrNtEWrdB8ERtBOkocGqk3kwmvIq7NzJXqUR1cq6jDMt8dOCPl
X7rhe9HuDRmny6TJg0jgJ2Lm6tVuH7ldkJW4VUgH7QgasBqU0+c9FdvoBbQT2QRbYTNXyiJ1FkpR
7MmS3Jjm50IjfSAxVwQzUCpq+oow2Xrn6dKeC7mY53U+3TlMEV16TGtzD+zv5/0dRc/Phvu9G6/S
Mp38XJj5uqaHdUH07HUzHpSQbdgoHHK2ELQ7mnKK9XYx17N7GFsW1IguQhrqvtdOYzBhDoMPon7d
lBQ5/tda+6/ox/8FEnhIXpqqrX7ISyjwN67y/xBe+DOs6G3A8Pqpa7rXeOHPf/8LMLTtv859GBQq
ocT4D1P5CzA8/w2wFfQ4R0csPuxRfnGYivoXGqiz+wbl/E+r4xnp+wUZnv8SxeU5TekMKpJlT6Hb
v+AxL5LcoebBK1EsWuQyEWVG58HvwBGCa95BUYWns6Z9ocdp77ft88R2ckN47sbIWARwlM9BmxLq
UDvqVeIOX00ZQTsSx+XlhuVHQxM/WBCc1DUEdq0gnXbMh04pKJokY8r/uX/7V+/h/+4l+79GlpuI
rd5+0YKn4rn6ljy9ftfO/8evV011/oILwYeCaRg/3Vne/etVU/W/kNQBQJ/lddgS/n7VQK1t7OXn
ngveNFxmQN2/XjRN/QsBMxWtSItRrjp4z/7Na/a7QsJBE3F2eGIKMs76J9Du318znZlwTsdebrIm
jbahY5epH7dtQOuctRd1P5zKwYq2TjbkG3qOrb2TVu5NK1P3dgxTIKNuyE9CiXSOZVb7oohc2QiH
I08m24gsprxNcRg21k3P6WERjf3dTNT3qmvM/B2tx0WU2c+fAgmKZ5XID36RxT17DbV2vdcVZHu0
1Mr2yTeDmJEVPVDV1hi6dDkQjrPMkylbVupk7Q1+9ZfKCu2lmtvo2Iw5WY+Tql0D71XXbmFszKgR
m1pv669wYdoyCSEWGyNJNj9XdxRjzdehVYcXd7SSNV3U1Rb2aLxRuyp5Rzd2yR+cnxFJUyDCRK7S
5HqZFN81FTkDMJGbxkmLRSjH4kklzHFZjxrJn+NUbUNdbdZqSLFlMrTxKqWUZVeT+LWzKV9ed3gi
68WrV/wf4PTzzfwb/z3fbAt94Fndii7qTH7+frNztUv1MdZaiGQ+oaFSfRFRNnUYPCKVZrtTgiwp
43dOiP/woWfjNw62s0MBT8nvHyr1rpOOUsOS86C/JpIZjbmNs0+gSWGfsqnsNsqAq/s/M9tv+p7X
3ME/fS4pByi4yfuiIOfic8N0tKJy5nMFhLOfWTNMsVLdp2jov8Zq1T4mSv4Omq+hUP/tFjPro20j
LQR4HcME2qUL2siuc7P05nzYOOW4q1AuNIEboXKeklh+4xhsvDhNqH0dwqpaSQqe1nGv13dNY5JR
BfpsE3OuAhzAQSNb61r7XkFDje6ww3mDBYKk/LrmES9mhcyP+z6u0sCKkvE2cVWxY+P3Qk7PCOWO
7oAjW7awZrvZoBUI81Xbqu0DTg5fDr3Yjk0+rZM0Lu9C052RssvhMZ+cap3ZkfOUZxQI1GyhKeSM
Wt9okbJIp2yBsYveutIhae9UKWJmjBqFtlc5busrc10vW8UydnExn//bIGLYNyqUzosoTTpQV6Je
K+YzOFkrf2LUmUuj9iRe8qaXW2lT5bLJp354VPSstRbYQxpwmMIRn0qtKJ+0GDetzw0czSDB4w4n
Xo7J0evBbZtulEevi3Cl1Ibh27zIe0o74BJSeLIpAo4Oi1HHBRE6uyklxUqN524KCli3MUikrX+r
HKGuwpKNKrmKfbqs9bNEJWweMrX5YgpbJ4wJtLf0w6QuboQ7xQ8hKOZdjqJgjx0P7X1q5KPvtoxc
I25sdtx6fNN38dByRJ5I1FO5C62mnaH3rC+DSZbfWz2vD2Ys8vU0OEYwc0b2naLVd6VZymOblKH0
C9cMOe1VqcyC2cIhMmaatYviNPzG+di8C5XC2nuFpS/acSQtJm4UpEl2dpU6ZjQsZQQO38VadldF
KVyP19p9oBNuSKRTaTxqMtEBMID2nERfelbkLOcGFb6tyo1UuvmQjBGedMc6nXuufEJJpp1uCorW
qnaHJuZ5yuyrORffEHLEKy/Kj4bBxDunTrbslRbf09BXn1SrKlaRJV/aajb51Y676PTh1rBi2qpq
aAGHJaBBmJGVd2y0otuUvzppRkttQ+P2h7KrR4yeSYyff5YukXLAlk5hVpzC47ALAZQxEjRZON2Y
qW5CCHXjqeL4vuIZSXTuaE+WDg8Dq3lRjQnPkjE4E4XJ0/CmcBt1tgTkR24o2loHW83SKLB0YW6s
cVZunVk1nscUoAvZBWh0qwxHAj4hjeqxWzg1sAtprtPaaNLKXnuKlp5Iz3FWutYmR3tozLUVl9/C
XokXekY8Q8YMcUTJqTyWeq+s+mzuQU1hkZtaPQPb0/Tdaac0kF32mHjoK4ikkqHcmm2lBtC3D3Sd
HFuhfNZHd1qMXo+eFeDorqAIb5eWQt56ZB1goSpfBMd/CoNYkDZNjlCak7MXf6eMjEDYziHh3DJi
/QAsCrSrOU29MTqHlNCyCoR7zqVvk91Uho1PueYqr8tTStDNVnMVI/OTYh5vbTa3y1G0jJ4WG6oy
zRaFDmn+RfReQt4CY7NFbER1kd8i1vaw9LoqQakRDSa9MRg4nXTwGf+8Ni2Z9aqgwKO4Kats/BSH
JdBH53o+AwhURO0I5TM58qeJ6yW0nHi7poOhJuTAnB9GLbWD1kye+7FRT73lFvambw2Mw53E2DjE
ezj/KQs0QaCRkkSq3865d91rqbxpkxxRlhvicuvg7Ppo3I2ldV/q0XgyZuVKV0jDbE1lOg6qGHem
Uz7L/ouphG7QaeY+m0ix8l2zSn5EmXLXFoaxZm9gr93UmpcYCa2AYJV2EYn6WA+gh7OorDujHmlL
6kh61sv52nUqngCHiJXea8VaY9V6maqqONpGV6LLMeNzgnlWFn7R5ZMICL4p0zteXGcVsvnbuI0V
gRZpQl5n7hwtvCZqlHXtGOoO/7IRBcR+olvQKgECAB8qfWx36aeRn3iv1mF1pSKH25hK6QW5hqnP
jZ0985rtq+D8wB6l1oCKQU1lDQQszW3xOSWzehChat+EaHbIQ4S1mEudGBH0lA2OBxU5ZGbRRt8z
6Ltw6aZoI4dqaq+03izXksT4a0xv07rVtR1JOw/F1N1h2UBzMJU7mc2sQnPR1ZBlRUJ8pTZvDUKK
VqklkmXaJmpgl9ThmI5CGYishq+sJcrCFpNCWCtrp9TK6aCUoHxGo59qIJywTT8nXXxTSMWRS7cp
4utzesK64GS3ibsy6FLMjGmriiBUZL6aBOtWkLN6lq0jsbQqPKURoaMDjda3y0gJtZc8y7uAgK72
k6sqxSc2rPewMdZCSbJwHc2RdaPPXrbSnBY+TjZEHblUBqlNX28rvfau0l4UaxSYve+4IXxJbEvW
GTUgkjjZjZn+OSrK7bmiJJ2+eukAYVYybRriB9UV1sKew6j0Mfb4Zi330TT+6MLkJiuUQycgR00n
JwokdN3AMpTumXBg8gpyZG8TlZyn+TwdTd3zUJNaCTbSL7t2Z3pyCEROb1PVI6zrxbA1lMTexbaw
9ky3w74maGUpuo2wfoSFbZ8qW/R3tNqNixTXnD/Qjg7cBPo4l2XiC51ACrc1blTs/V8QmFULJbU5
n8SWGkS1TK/zTMy4/Fy/V/ijjLo135iIjJumSFmXrlZuktgD5FW8U+0qX6omWtvx/OTmBKoIkzW8
B+9pc1Askg3cmyTvxCoaPSeIU10ubKJtgbSceHjEmqwv67AeFrPh3CdZcycrudDr5snRe3Yk8/yt
HprbcnajG5eoWCqorIMQVbvsLT0IyR5eCLcStMg29qKHygmElnOBbAYdTTRvM0fOxptD2zd7SMTo
nEuKTd4h6AR6U81DuQrVsQ1Cz4V5HezPhpZ95eYGlZPan3OVxJ7zHqlByMn+K9cDR0wpU+sgD1Rb
P0XsroK2qOmvSNRPmW3d68WoLkMtb4+2RdPlpI4P0s6EH+rxsdWGPBgau1kndv2jj7SVVzdmgAB8
p4T1XlVTqIweUo5NFnWEPKdti7KyRUmLO/CLqpY3pNIN8BpwC44zmH40RQVGUu+rBOrTlNjlHkRW
MFMlldTT82TjgLadceXgKOU7P7j9dCBcbmcy0tfgyM5VmEf2Ri9suaAp8+RImV15mdEDd1TeY9p6
ty1m/i9jHi7qyvnaKOfKqNLZxE3r3egediI7IpXV0j5rZ/eaAcXQ9Il5X6mjTrarnFezFw8MobjE
V0bOrmiRWdJt0m+9zon3eWjbywpnw+dQACfXgJ+ald7NWujP0Ga82I7jY58De6y9b12s91CROOKA
THVPUfcKCvXr0C31teeMW5WK60OKhmeR5TWKDnimaNeAyW7sKTvXTvf7fhrNG0tqx7ChkSiekluP
Hb0/Y3D4VPPwtx1y97Uu561dDKckfHYydAGMgFVWZeECR52D2JjiDppnJ3iXkldsTqYbpal7SAU0
UKokumyMnAA58NJTFagWOk906gRYWA85fSiBohm7ziUoUKtfTDD9uyhkQzSkRXrKkEQGdVud4pEi
9JxNcVsmT4Ibs4hMRqGYvNuOAwcewYZqdStNHrEFMH4bcnqJ3CqDstHCtZh+jF68b+LPkjNDZMXr
XBllG7SuoFvY7q/nuHODum7YFmJ9HGrqlU7aMB+ATJIVioRm16VkB1Uxkbg9JZJXlU1eVGavB4UN
mK70Hi+m1l1nNJp6uF59lbAS+AUljtcq2u7AiolIqbx8eDKJT+NbSTzxtqOQ0gUjrky0JY3TsmW/
4pek4RLs3Azg2vaC4OnkU+k1sI8DVYtfS70t1jVqf1+fCoI95qqat6lut36OkCJzMBB1Bul9YtQ+
gz4Eo6Ou9EHiMGxVgHdjR8RZ/kVrin3iDfYmMRjuLXsY/J7dt8brtg4qFrrY3HgThc9WNy1MMas0
k5TmQtWm6zoai/OGHqWR0SCdmcytyNjCYfymEYgZrT4ZE2yDZ9e7Zt7T8nc/NtV6sDkPKv094uI9
yqZdb9mskQ4lRylSpLo4a/erhYmWah2qZuyPwzzgB48VHWkPnEKW08idV0ixfbwDKO5IJQ/StKk4
J4ji2BcQqeQmXbfpp3Bg2kOe1MfjgsAvX/fIPshfKnVYDL3FGcm4HTzxeUYwId1dmpcpZHdyjOUn
Pa0X3fhUm/wQJJgoFsZoXrrabZvTG9pP+1oTAPEosDS4v5A9pxWpn5k7yVPAjZraPA5rQ+XolsPs
wjLvMSgUfmxHbH3dU5jc9xk2+bk3t3bXfDJqZp6i2Spev9bSOwaZvhDFw9zQDp9MxlNkxte2uasQ
JC/d+tEeVW3jGl/JnrT8vsnWtnka1Wqj83Z+a7u2feiL0r4Oo3BLNKxL6k+2cIe0vlWG/JbpD1FC
Gc/m1gkjN1vSBZKzirvnWEXZST/qnEL3XT1jYvDArGY4vi7O6h8JttguncKD47UcfBp1ZTnOeE/H
1mI2q2qhOik6ocFDqO2iLFJ0Mfu6HnP+nhTjyvJC54ZmzhjWxY69YBLoTqRW1VfDFMXfXLNE9TRp
yjYOZXQ1lZQuzXaxK/pqVPCZIByKIT8WjiQakUj21h8L4uwrCpQpqlJvEBMOx9JU3WMkMoThkPDW
oGh0zvEojLkcaO8zwoXs7tu5tTdhoXNYaZQM2iR3viJETxjOk1vDGGn9lzw3lI0WKt5tMX4RuM6+
qlU83AmbnULYaWBQZiNvaoOwWpNM+pWakquntDJHxYJxPXAy09giKFb3Q6lMQdqFRyMe2CRqRAl8
auKCQLGqvYK6NG8Y+s2C+CTP11WCYiYrltsBU8hBzHW+Mpz4MdWLmb6yId1OczLfFO5Z1BYT7/ZE
AYpb8RqJGK6tHKal1Sj6SwIAYdkSzEwma2VC8hDGHjoQWku8ytfrctgWoShvVbU7B15N8Nl2NrFk
oM9onSHaMHwiVCftoRinCHGf1pxIO5gC+l/aAI8WM4arptdRYnp7PdSzjWaP2yEU2hWpPNgmnLm+
SRS+pIn3gzpv1Sbt3KFi/UmSbIGNgnh1jdwKDsiizLaC8/cqa8UjQkbTr/pY7EMiwK8MK7KXiVV3
3ye39V70uh8pOu1z9nyoJWi700rzSriE/vhaX3Z+o0yQjZGW3o8mgUiBrk1sBfRKc78kFeo3vr+V
nVJjbOBatfpBr2b1biq0EXkQpS3Xhq4Up0S3iyevLJGCJb1HH7VinpJMzXdRxWbPKugKvc5KQzFW
3kzVrz+HQwv3qNzWeC33TuvpHDzQaWIKrHt1RRJumC0q5uYFSmTOTF2hb7swdBd5kTw7jXQWvI/9
dWroD47ROE8F53zfNTLzu0qfDULuOO+vgU1D5G1KX27ZdWj9GQMdWPdyi/lGNYunHGCpTcjgcHrZ
+bWRVTpZe9PwqBMuQ42goWE8mzkm4OG9barhi1WglCJDMYiN0iFoGcqL1vsMPr2qx4cE7efBcFNj
pXT6XRxPxqqC0X8IDbnLwSWX3P7PFPg2ywLVg0NXByaQvtsX6pxu8prTO/t1a9tNIsy3RS/FyjEH
eg7znmwUfb6xx5ZsVa/Qbua0/dxBWV2zo51uGs1LYfuV7FPP+W/VOzwVcgi8tfBi55BH0z4rGxMC
eyi35+P4wppm88hLOi1jm/ZQP1bm6OTFmXetsT6rk0OkALa7Z55iFfRO9sgJPNbQTuVImEdcsddK
oxtrrYnSa0ewQwXpnCycWbHQFxH8suin7BBL2W6MpCtPTZ8rnxSMVQ+sA+J2KGmbZMkApJ5aI4rW
/aBXsW+rKUxYpaQxSdFqS7VSaw5XtedlR87uWcAhx/w+DupwazZGu4tMTfqmp8CrIxYJzES4G0Vp
VBoB3PDTMITOlZZlxoq6CIuDcoh3g1lWBhFo3wrv3aGYZ63w1ZH9Wuk6gJKsNrlYt206bVNzptTQ
tOSSc0PGlgdW7xHPv7Pty0jbKXOcfaZ9V97/RPT7qZf3Yh6U7RB7zYOkVghxQguwoVXdtTWqXbwo
yQpagAlYe8VUlZU6Tf3XcCRw3TSnecV56SDJe/zazVK7tuu+oD+wJ/ksnwvrwa0QgJiDopzCUUFA
G/X1V9sJ3QMHaow5WuPJK3L2p2bJg64g3ws5vzQmAcgcFChmaOfR3Q+Za53EOPW+1yXlUtCzsptk
qB1EEpX7GDMoeFNqPuK/yQ/0F5RoeA3zLA0th5ciS8OVhvQNWfRQf82miAIHxSWHRqv1q3ks29gP
Q9lfe7MDnjA3BdDsTKMA89hcyXtPZsU6x67T+jJVB9Q+yGbQb8bed0XhCMHmK2fnGeOy6MzhZYrC
ig7QqZwZY86nOJqgTciOO2GfMtcIvp5HFAmRT1CetQd/NYif1ahpMCp8VPo5gGq2YueHliEcSTWs
zQuRqtUJKWF2qEnCYHHXs+exYSQnbeHe1Oc4w6G19WdNqBFuOs1aTqY+k5xVatdWySJM/Uf9VSn4
TzVFS66GsrueJFxwVNTyXnZJeNVW1jF1ZH5v5IW8KlR5jo5S1Qq7npW7N3msJ9tQdOXackpuEkBe
tc0wKC3NkMpE8izQwOZTDRDMUf++Sy18o6qYkWEnnRkdBmL7KTdRzNuiZbldy66dcaUiEmTfkc9r
Qry7jUcmctCng/MiJ+YFv3Nk/bWewrO+V6bS8hWncFZqXzo3IcW8GjB/WX/FQugux8Zwn3Bu6MIf
OTKsw7hEI20Vvb0yYUeuS7zN9+YIQr6IWs3wFZTd2y4mU0DRTWsZm/Ss2DboCOs623kDMZdvR6l6
+Pe89v+P+oqzZecPrHeclL9T3vzzX5S3Yf51TkzD8H0OZyDl77+Ut2MgoSABwIJ1Vk3YcJi0X+oK
i7/CwqWpbGTxcEN//U15u39Raq/9Emr8C7b7d7L7lzWc+JQLslLOfYH53ItOajkMK6PMnE01/Ff/
8CZL+NbVLyh0uu3DZpRKRC06r+ZgIhdv0ua9ROq3rn7+81cGIqq7x4IyV/eYNXMWOB3ZsmTP15tX
z+4f6Ny3rn5pmnd0QB/82cc6ZOxKJTmIrnmvPuiti6NveP3VcX+16FJG62i13j1h2/ek/r5Hzb51
7TN5+uq2uGljk82hm8eCA/toVKw277WIvHXpi6SduTFw3KSGeVRU9c4KYcuygrTZP9/wi0DK/3kX
LwPahooobadXTIIoq+yBLVC3a1RZPnrq6KwqyhaJhKyMVVG2FMEB1i3A8dP/zGj/9k11zh65Vzet
ySJbE5ZjHhGKURCbWpu511/+/MPeuGvOmUN/de0i9Oo2HHkg1jgQCekNfqVyivzYxS8GsJopSm1b
A/3rRKUskhlehVjSD178Yvw6ij65GFf0ozXZL7WY2XEY3z/2vc8369VNkRoVHE5Y6qhveZLk1Bzq
QddXH7v4xditOi6ahLF+lAgXsREo6kZ30/eKO956nheDV7W7PDJlqh8RdGy0IbqJm1+5Kf/6NbwY
uzV5szmsf8H2iDP1GOJG0c8tCR+7LRfD1zJyyGYDD/s05B7+VqtqT91k9e+VHr1xYy7FIJYh+p7I
ufiUTjIO9GRy0DTU93/+8hean/+ZHi5tqlQnlgQV5xH8OAhTJjzMOIW17qsUc6GmlP1q4Bj+nRi7
gcZ5zpUkrNnLKS3GWwz2YFhKrb8XGPTWL70Y0g6HsHxUpDiGWrpuYtPdINZ4rzT8rYtfDOmuJ3p4
dmJxlDlZ7T3nPoinDy6al6q2SI9mBA61e7SER3iYqJ/hg/9V+t7fT+j8g16NaeJ2pCDLpT4mZE3e
m6TvJ2MWvvP837orF2Oa0lbNolKjPpZUQBAaM4feIrUJfPjYXHeWHL7+8sIYEK4WRX10si7ZkcUR
B3YfG3d/fnvf+vYXA9sT8ELdGFbHEiEVPi5zOFijMX3589XP8/Hf0rO/b/zFwDaGsZ9dDyPk0MO3
IWgniqQrrZ0F67r480e88QMuiw6NUPQx7ZEuIguLWEtAUc/44KO1LhZf4lJDsllosehsL17D+9RB
q5dK8LFvfjFWOZHqwtBG/Sgc/YBr7kpE2TvhAW/dlIuRWpKYp89qWh31VNhQH1AMD01Yi4/N19b5
cb8aT+6Q56IRmnM0tHDrKlis3qvteeOFsc4/6NWVQzMpKXOm8Dkx8SaFmQfg0OeYkpJOe2e86ueb
8A8v5WXqlK241EQ2rXssHHf2c09rdyKSt1C0MjDcJLEXoxKVn5OKwvhZ/JjTyFiL0ZrvJ4RwIF+1
tpZR7dE92VNroAGIsyAC78VUzpwLLJ9Rqfc+ZqZPSNy2LmkpgVabctuIQvd2lIF+/tj7czExqE6P
3pVWvCMN2pB2GTR3qSKN+djVLyYGsoL6Wuizfky69IWcIbIu9JuPXfpiVuiR/MSRIjxavYcHwu1P
81x++9ClL+O/cxrMy2muvGOn6hiY1JquL1Dfj138YjpAlWTGVDx4x8hy9vZ+0Ip31qfzBf7hjbyM
mQw7kvAkFz06Tq5eW3hJl5GqAdzgtlrKoRJPoF5W4FLEefzzT3ljnJkXE4QhEV5HWe0cKXaZrsCS
sx2yOjQFZ9HKnz/ijTnoMk3ENbXeQnPmHanJJVvIyw9On3/sVHQZz0IQgpXFeeORJunh8KyE+NKF
zXs9WW9984sVHQKLTbTBquVSiir06rHW43ee9Fv3/WLMGoRrmXlUuEcUA8k1chxS3+Bf96Hb9e8s
K9pbn3ExcrO47txyNtxjn0HAZZNFSoGN9SROkvZOllZ147gNBsmCzu9lrNXzOkMqvxyqUtvMyGVP
xSQF4SqOvRzrtHz52OtwMeix6ZCXQLfpEb85eQgmxkG7fvjQtX/2HrxaNbLEJkyPkMgjmOLGVeGj
6jRpPjbqf2Ytv7p4aSCqD52WTUDW6CuzUqkb7r13NkhvvGrGxR7APHfJJVB3x8EB5rLS3F4lFdD0
x+7LxSifIVumQSX1jrKOc8aL6j1gtA0/No3/LCV7dWMMiD6F8FGdTkPiToD70RFVOPw/9t3Pd+zV
1ct41J1eC22iR3O5JQTmPic4/GOL22W5J+YKM2uwkhyNsP9k0yFDA5T1wZfxYoirlpkOeQo2QTjF
Hs/xokzF5s/35KeP4B8Wissmvb7HxFZFwj6m5pAjERuiZxPi/9YOkUeg7XYMHweS/GTmIcwj1Qy3
1ey8wM4UdyRTSqjh0X2IxSTea0546/29GNVu1o2jQazKUVf1GgECSO4NSjz7Y89Jv3BxqNHkodbO
yb217DVL+jM2lfdir9746j+ThF+9YBpaQ8rM7ZycCMrAh7aBVFfR7//5Ub119YuBHXqk5yiukx8T
xbEPrttg5zXbjy1/P3e2r796qlG5xUn/CEV2S/b5Oo6Kxce+93lReXVp+DPLCdEAHNkIkxrhU+77
Ti/wW3fk/OevrpxhoYj+H2dX1hy3ygV/EVVoBb1qFtuJo3EcO8t9Ud1sWhGSEFr49V9PvpeY6/FU
8ZpUMfiIhsOhT7eJvfaU0PY72BZH5TWOy8Q+sI0QamKbORFCv3ejbyBABHqFW0QsPLcmgu9DThFs
AiGhGH0R6VL76sZtdOuwVlCwbaFhn5/ytc/BqZPDDs5qm+PcLXgyHXubV1Xm5PUsQYs8SCBFza+9
RJzX8iu7kd3vSsuYQjUIxKA8pL8gUT6hZU92j2D1SPQQwMEPvAlz5xSnPy7yf62epQddfIXzz2nT
sGGRfiEOa9Aqx9EttCZckraNRHPqIHqRknx6ggLslU37wrr/I37818x1QfGUq1CggIkju4NLbXnU
UG912wr+JIF/jV7OumnMkjcnkrfqRkDlCDQdeiUslz6wBVm4qYJL1INihd4+GGlW0Ib6EOkFbHI5
LVSkQX8mlMY9VLHcvrIFZBqZRQc5iLMkxpUTjkmwnim33p+u5MaXvoWF5QSsmR4OKvVp0gT6tNCa
A7vcc8u2PAvKxOPNEkJK97ShTyyNphJOE1O0XllGl16h/vz7X18aepTQZ5QERZeh0gf4MVU7kFOa
G6FofhSlmt6h3wZsHSjRwjYoCX9N0kPW5/Rh7DbOMQcXLQ+9+iTAN+O6uYUITuY2NLfOhQGdTHSd
mhPE4fa6BH0nV1/chrZgLQiayxZPGXh+DhCpgtC21iJ0DImVXJeGrKEnVH0CKyZPo67odot/BXgX
1im1TmEfn86HmmGe+TT8SVrcDcF2c7zQ2IYPUOKee4iWrSe2zAqszCKLV8HdEEYtBGPD70CYrWu8
fZewYYbue/Rt2qLFcXgLwLxAd/eGd2RkPuVND2Mgg55Vt8Viwbc36EApeFidYCR6lhsMIBELyTPi
OLx9FJu5hd1sgXra2oNYOoFTv0L30mXu6EB+iSFvrJuyMHQ99U30eYrbZted5SXdBrcA2oP5h/pA
sZ6M4mc9xgVEdtAZ9m6jWxgtQQpc0A/unVo4Dv5cWTOmQztzpxrpf2yhoU6/hYOi5tSW4y+wlk7J
dm3fOmPxv9kPHBJextwPOw8yjfN0KjdVPeTjAnZoVLXPI1vUk1tsztvDX1t+0saah2yYTixu6o9k
gLJcKUT4xW10C6rjKn2xRUydStwUb8HG4x9wq+RXtrDzNvhaeCyklsWsCJpL1YlBAf1fCGeAhA6m
/A1oe/oGwuhoUHr7zzgvlNd+yMIttAyifBoldNLBhk6bHkxfJmT/GX2xxeMUDj36xEGNu3IMv74z
Q43G+iSQeC2GTfHMH6JjlZAd2kjdkGC7cwZ1HJuSrsOJ6q1KITGy7ga4SFwJ04WJ25aVdQN1uEJ4
PGvkcC+9T+iycLrYQbD7ZUhiCaHsYgg5+MQa/e3LemPAInactnXKwhcgmU3ZYdoBGrW2hkGLa8vH
m7fXzqWgWBhGI3EbQS+AZCQqdxIaKqiBOn7N80/+hV2ovq0E8pokqxn6Rwx5gHGm0yEIwfOXQ0MN
oljhhEiyWKygD3ug39aOAbFQS2A/tOjRYGiNLgb0fqaz0Ae3YFtABeMTghUlRTsWRCIgrsqghgTp
QMeFYgETLW1VPDYRySoJlbK6IR4YsatTgQG0xpcRj3QC4TelSQYmMxRy5HCTh2g1d4qLTfGa0SVf
yC0kmSTLM0FnfNEUV54bLqxvm+HlF3U+o4mWZOhYPdAwuqtF981t1hYwY628uOOYterQ1zx9VvSa
ed+lSVugnD2dRDOkQDO0adzPZjz2II67TdoC5cyjcTM5kONP4ccZ/bucoaPbbWwLlR7VjZ4Vpr0W
w4cVwuVtH/92G9pCZeEH0yaTieBpkMMWLkI3lCHB3m1wC5ZRAleNucPg0KfkqVnWh9DXz25j26Bc
N9JCSpFk4NQ9agHl6WKGNoDT4DarK46CoonpihU4oH0uordo6HODpE3pivNxbPwavTPrvPloQcdl
Q4ezObpN3DowGxEMg64WrBS53qJne4+ituPELVTCLSqo0DsCWWPWHUZQVUDrcbqnw7D45R6II8xX
UYJZl3OXIYGAGM+VVPEC4GMLlUuzFHqENEq21TJKz8cwnKgbx1ViwVLMCvu2YklmBvN7yXHjDQ3k
JNy+pAXMoQjR9yfqAQY7mqSeDp49Ai3ytwc/B/aVxPZsdvJ3BpFMRVcWnhlPjZGfK3R6HDdmHqE/
Rw5v/8CluFvoVOMESdNV4Af6ak0rPxrQR4sEy2l0m5gV9R5SkzAG6a4soU7doY8ZVR7Hwa07aVQt
npkr1p9qrmGzXEBMfGsXt1PTVqVDDxQYcAHEoKtItwd0a/G7kNNrLyxnKL7yWf8rw+YHixFgUXr1
qv+JoP2/g3WSvkVbMHRMJaP0yuK8sH5slhbEE1YUO6E3w4JmRkqEUu5hgnrBE5x3gLG3v/KlH7Gw
m0PxeaPz1p+U4s1DaBh7z6v6ewersCsp6fmTvhYvG8B9Q/BuFIHJE4YK8vtoSt+bIqyzujfeI/oN
yX6AcOhx7SiMtt/+qy4gw5bvQ8v2jN5hcj4Tgye85VW7jow/3Ma2YF2xelg4moRP0CLybzUUcI8T
mprdLmORhWlWRyQwJse1A+InaME2d0O9ub2zeTa7qkd1CXft4kzlL8sPfZjTR+PVxukpA/1EL/c7
Py5ykidmRrWjfgrn5duiI3FlmV74oDbDqgC5XAR+rcD5ax6GuoC8GVQgnD6ozaVaOnQrdmJUpwjW
x2nf9GhaN05ETij4vIzJNPpLONRCnWihf+RwvfDa1nFoC7lao5Ax+1CNUfAavg/9ARLZxNNX6iQX
9oXQQi2MLJKoJHw+dRzdsCkaKOWhggNKyucJL0dukfdfRkf2HvpZz5VsKAL1adyF7z2lH93GtmDq
ecSffNhAnajHoJXDvulY/3Qb2sIowYkSQS2EZ9CdjlOlvftYBXTvNLjNhYqGoYw9+O3hmX2D/U7X
PKLHx23J2FSoCfzVGbYZC+gn+qEx+T9s8nu3b2kzodZBs6JeSZKNA0xcPV99hNKNYzEmsNLiqTK6
0r1IsrLCQoHu4gjtIQjvu4XcAimShVpNI+QaTczvKd/u83p8chvaAmlXzOjFD4g8MUiUpOEGOR6U
Ot02RZsFNcw5iQco/Z7KKPkGqZ9iJ1HIc7vk2NbRASQxPBObDhSr4aFCsbQur0HzQgZls6Akvmbj
1ThB6RL/6juv2EEC8BtU++JbyVwLpoGF0ihZozjfCH6F4emjnuIjQ9u52zFtE5s6L17QlJLXp7iD
kHMCC5sZFmpXMqbz4nglY7KZTTW0IECc6vEGx+LgpiKQaIVVqhufAaoqLzddoYKyXtD7f/JLhvZH
PHbv/hQKnRa8TW0S8BkrOzlVeKFPnqBRXcIvzI1DAjm/lzPvI8jLc59WpxXS0SbKfxgCGVO3eVtA
RX9OO5qZVye/Kz9WUf072qTbSzNUYF7O22+gpjGyuTqpXLMPSTV138ISMjpuM/dfjp6IShAaIipx
TR6pWH5OHRQ83Ma2DlGmqoYElazOQmgwk9N0SlVbhY7r3EKoCnq0EcGy8tRy+oVH4WfYZUu3vdHm
NkEMlqH9fChOzQb2OoRIbsMhLxwHtzJdqqAePqtzSyzc+3Z8LSBsIpPPTjH3LHyCvOfXXYSZ0woi
FhzaDGm9QkTJbXTrJG3NVKqZz3mWwPJ0N8K+87A2m2M9xWYzMUHkRuC6lEFp9x+f63eDJx7cJm4B
lBSQepW1TLKwim+GYHyCjK9jHvqnM/Svt555jre5VxXPSA1vQxinFHs5drVjyC2AhvDIghWOZCiP
JV9Qg9v3c/zsFhQLnz3cZYccjtlZI2DBBRUgklaNa8QteII0kISQGMsz2RF1C+deKGa1ju+wNiGp
Dzuwt6Ddl4Vs5f+s9Rb/Xs/OC24bF7UQKnsKRZiyDrOtH/hx1CEsT5vkt1PUqY3QUtVkmdYgw6Ps
M9v696af3TJ0asHTN+j6i5fYz4oR7vJy59cwzXSbtXV6akVrAhbYkkGjqTvMZy6sLsXRbXALncY0
OYUm55KFC4f40fkgCtyqeTYjaUhqSJYX3pJFG01OowkoPJOKibnR/mBC8/L83AbOIdMZTlllmmZX
tsnHCp1ijkG3AIomLdqaIZiygKguDQLzK9mo4zK08Dk0ORzXIfiXEQn97hJq2KyBPLTLB4Ux98uo
DPUME9PAm7JFTLdGk0edX0v/X09v4evzcugIPJh+RS05gxVCmXomgKJ5SZ7c5m1hs4QX+Dom7ZQV
HaxORfI1KWGw6ja2Bc5KwakA7Ygqi2uoNPlxe0Qft1uqBUWel1GBo7k2TcFUNgXhc6ObBzYLp02F
JhY4m2UceyFzlUV1CGnnasqLh7ZO9N4tLMHLmcMaArKbkp+HL38KimIrzE3dDk+4RL0c3ID+ucxV
pLIhKNddxFu2G4z65DZzC50en5saBUWZrfAR2nFdRjt/LFwhZOEzjJQB/muZ5XDt2CB874XUKXOm
NtWo5uU0Rl4lQZaAW7f+18ft1ikkNs1IJ0LAJQIjq3gtjqJY4UnNAsfBLXBChSocpnrtsjXJxb1o
Fr/eaTjmiYPb5C2A6gT2ELPxu8yPt3zYw0dCbTfo9zZuzB3KLZDCFoVuwRB02aTK97NWWcfplY7e
C7sit0CK5woFvd+oy9oAsvipB4omS6FMId3Wuk06gkpv0JJoEBlMk43cBePa/fYoCx7dQm/h1DM6
RxfMIjMoWcrPpId8+kyE75QDUG4BNRDw9YU4tMgSoZ6aaPipw+GL28QtlBpYQfZbX2uoC/7TQf45
DJnbtmuTjoyKctI2GHlaoG1tDHSgqdtJZFOO8FSmw3GpdDbTEc6QId3VxeiWO1ObdFTHrFh8+NZk
uY66H6iJmGdcBJ6cws0siPICffKwAeyyiqPBvwi2T7GJnHgIlFnojCcO09487LJ+g2S5gCD1Lery
15ppLgCUWQAd2mJOKDWwGTftu8joYF8mi+POyKwzdKNkWlrf6zNqcojx181HUiQ/3w75+c//bzmR
MguaZKm3EWUzjB0F/F0+BcGP8/VLpsEi3ZJoyiyA9oHhTRUuY+aNcQ/zmXmR5lRJFV1TorkUfQum
uUBrqhrNmPGCRH3aYw0dNhIGV2J0YXibi7QF4FEvxdJnJi5O7dx3+1XUboQ4arORJPQzOauNyupq
+OCv5ATbcSdiIz2bFv7NMeEiEro2ArnXXD/BgOkmika3PTe2kBq10uB1scEZV0N/FxfHJxGT728v
yUvhtpAKe7956PxqyOaQgFtigrtVDW7POdSmIxl4fZcwLxuyZgjWjzz3YVFc99es08+RfQVNsYVU
FpkJYh+kz+D/lsh9Auvrf2RVwtxKTEzvolHDjVvEUGh1C5WFXqPWIa8GMWRk9cJd3uKx6sDBjB33
b49/QU6H2jSlsZ5h1JarMesbptm/Buq48wc+5d1XvF1z/SxgDMPhqAw7xO4GAnjQk4GwCe0/L9hq
Rjj3yEDAz5qo/h2q3HWXojgHPeKph2dbsHiB2U1Jjd5G3szkCY5rRZvBO/xpVWOyQBp9Y9BMJxNs
l+cOpgFFVax+OpCASbezMrZ2Du0zufWr32cl629A6v46rurz27G70NNHbY4UPHlm2C/0Q9YN2sTv
1kRS/i0iUL3ecTmNZyGxTT1LuTXLXa+7oT2OuYKM3CJVcHh7Dhd2d1vjqubdko/cDFnZoLPnMBZJ
afaTqeoBFwPC3Rg1aHl9udFQCd8c1QRDxk24T7yO7ZsYSnlv/w0XtgObUjUQX2je+EMGcyr96LVs
OJS6UFcidGl0a7PxYw/Cfs00ZLAnGZ46IYJjRXTjlj/ailcxW0wLZTGVBRv0rClmHaML3A38ttTV
AjX0atLekA14zkyDnL9rGXFLT22OlJlh9OZPG4Le5uhUSeY2RUO2mxwgjayEAB7tuhy6dUCtJIIV
WRHdMSKvhPzSkrcRnU9izud8yHLTRjuKAs8dqxgE3sSaX1mRf/rSX9nmbaqU37YhhQQbtl2RiH+b
Tv2eRd7dYrNE/6wp1m9QL83fE5LL/brC81E1Qt9qSNofveFsThbM5X5qe7whrjVTsO6AhVKJ5vQx
9fBfVwJxYWXbjKuYTaKhAaT656D6aIKh3EczuNROoLQpV4IlBBLjgA1b219QZ7/rBzfVHGozroJg
Fqbc2jGDF/NBx817yA78dJu1BXZGoB4cKTlkvuTDPdZGcqsVXOfdRj9/iL8eimLjSRTSsNnCAfwD
ZQ95RNyu/zbfqlljmUudDFkyeE9Ml/GJsHr75DZtK4dAa+MK0mqBclEA50w4o3Q7aEk8uQ1uIT3X
JfqFG1SMEjg+7ngJL1DNsc7fHv18vryGQwvrZbROIymKMaNae3cwSp0/1Bvt3ilY0L4T8IT+jDRC
O1HkYWv98vN2SR94MA8dsqJsfo9tO++qfF1v3v5Lzmvklb/EJl+polkDhQ6qrMnHI14Xv0PwwW0r
t7lXhSz5rKAznZlG7Xkij165XGEXXNhrbeZVUUBoSUYjLkYtyXdSiybdiASPF1Rht0PO1qEaYMTM
xrXvs9Aj73BpvxlH43Y9Ciy8BqXo+oQi5hWbo88NCjIf17ifHL9o8HK5hJEsy6bFyodYL9nJCpXv
WTrWMm3+VTs21QrH6yGrZpgCtgs0j1nBv7utRQuzKJOGVZkLies6+wmP4Tpde1Ed3Aa3ILvIIt9o
g/tXPJIVrrYQ1YUFp+N9yGZeoauHwOtMy4yS6v3ZRxt9n7iuO03dZl4ZKlq9KDwISFN+7YFR1c5u
G7xNu8qRySXwBGyzeCDTOyUTGEiGo9s6t1lXRZ+vCxr4ZMaDcA+d7y9N116541zYtmzSlSlhGBhy
DB2DLrav2uKHhD/jld390uAWPodlGnLd9NgTKdRP17j4Rxnf8VZh064CiOGTpcLWJSfV3PoheeC5
XI5uK8U6UtW45IkIaJfNmkn4yNBqX1Xc8XNa8CxgZ9PDdRdFUjJ9Z2XxvhvYlf38UsQtcIqonluY
jPdZUpYBPOqLAD7BPXvnFBWbdVWRBep1Kx5gvAZnRFWQu27o3Q5nW0Fqg3ldUBdLl5F+38KrBh32
Qe62Dm3OVSg5VzzGOQHTnB9tqeAtCJ0ct5hYdTRVjtDdSVBarIMthRDPbiwcU3SbblVWs4lJhG1c
K/Y58lOj8q9uk7aA2YABOXvdjGUS+0k67FgYJ47xsE5NGPcWXV9VbcY5xuynHAa34ZVE6EK24lmo
5JPf+EUXY40UCTIVVuv196jrIV0mszy5hcYCZwKzUNgFsBZEtKk9EF6f1mgZ3M5OWyQKdfRkSZKw
zTpUzEiYwxBvcbss2oyrsTTd5lOcbYw374IthOf48PPtkFwIu822GqcCzY7wmMh63JHvprAbdvWo
k7uQGcfJs5epVi2pXoclR8KyKP8AB9TwQ933bjot1GZdyW2kAnVimY1cH2E3WoI50lZuO66tBeVt
xEN6XvRZV0Q3MKvtSre+W/h4vgyKhklnQZrq7H/e0rTt1Kepqdx2W5t1pbs4mtEx02dk2HTKBwYr
auJ2vNmMq2qa69AbsSOi8vQVykQfqnF0y1aoBU7V+IxFW9tnvNWf9cYfo7H6/vYiP0f1lfsbtU7O
YObBJEd5fiKa4K+X9Kh0R1ciwl8bG56O1sUz6JulEb3os8Gj/S4OyuCRebS+4fGU7HmUL1CopwSO
vcO1Z4w/+fJ//hz85Hkqf5UyohkenYpxmbXDtH3dYPXdpKXI64NOWPVeVPAf4bM3pj2ZTJuOImke
E0ORvkoGQ++Rr49xN+kdCiz61Hi5uGnaenuiIpz2RcUeA9hx7WTTw+sc5o73E/rZ06bp9X5UPb+p
+hH2JsvCj3DN/UcqOCPTbaWFyxGDv83aLXiki5DQrs8COokUjUJwQO1GpwMdo1sHetJXxVjFWAiT
wo2PGmZSWGnfOKwyDH7eYv/6LHMCjjOFsnsWFwUEP+EZtUVNs3cb3Now2ror/Jw1XbZt3oFtfp3m
CXMixWPm1rku5QzTimptM09AT5JE/CEJql9uE7fOdVZ7C5ocI5EV3vA1jmBW7fdOEsiYt7VlzDSP
vG3aRBbF8cc2SX548Mt0m7a1ZfBhFA3nAA2rix8FEd/9hbskCj5o+i/XCYwrhyTXiHbtRdOxYYcV
pQeXuw3GtraGik0edBZYAakpX8KGXrb33pyoK+C8sNf9R26KkRn+I1Jkte+1N9uytbcGZIEezkS7
hoVkT8IuSpc5clLuw59j4ZXIrilnvNJk4+zP5UFrNMpFwsNe5PSVbVKYLpnoad912G38m4ChR4b0
0okWislbkN02Fk+5wFVwrqpnEi5qP5TGybcLg1uQ3fK+80dsA1lIxwDeVnAeriKn7h4MbmHWGDyQ
UL9ssgFV+DRv/Bb63OyjW8wt0MZhME6tQFVCkuFrBVPrNJk6p6oEZm7BFqrHJACfWmZlPee41t/D
q3W9sljOR9Arx65NClMga8D5vejAHMy3cE+VrnboJhhgvBz7dyH8G9/LonNKh/zE5olVsJzaQvTJ
gJZffSrFXRjTL04fwCaJNXjuBn1zEtm2dPCB7eIFzjri8e3Bz8h8LUgWYuFL0G2C+aD7bcmxTJJ9
VPMbmrTfPHONFfDnjvzab1gHbVfBSncyIf6AidP1sMTVzy7qqgfSovGSzKX3ZJYifl94fArTZqbN
PZzHkUgIHQwPYc4wk95bKli/5+X6Y1Zee403fHFqFuYhneBpCgpeVnlGDenc46Bui7y/rzpojuxE
ICQ9jjByv+1xT7kp2Rjch/BU/NptVfCODc12S5a2/CAZi/dgxQ27tz/L+fdfC5m1XSR+UYl5ICIz
bIv2LYVncaOcSq9YqtZ2MVETh3WII14HSXKMFr/dbQmIqm5Tt/YLyHzGZJJKQkhtLtHHBLfoHLpt
jqNbG8Yw+nGgux5lBw9d3pMpdLoqp3vH//17/84IYfUbTGDW4+pLFwaz5SGGwKqTeBgGt476Li/1
FjMqYDK/7GRLf+c+cXIAwdhWFu4lNYoCAlWBVjEslS6sU8i2XbkxnWH6ylq02Wl07kcSyw5vLwX8
N03pr7tuC/j7tRVOr2qYv7VDtB2090IZN5mYON+Pk3g3b9W1JXNp/hbGocUFt8F1Fujc48sdh3Qo
LO69AGAemFv2aTPVqipAdi9rkQ1xpJ7bpXoIyNR9dgKU7WrYQLIJ5udxm+GB1gP1LflcTOC/uA1u
oXUBOWDtugUzP3dOMHnfcvLgNrQF1XIN55HngnxAFTxOa1rnKePq+9uDXzjcbTpYK1B96EZ8VFiY
HfJ2fM9VdysDfqjQpeXHpVvyY1O+tn5MIpoj9k2Rf02K5D7pJieuqp/YPC94CvsLvKfOY8+/Qlre
Fkn09HZ0LpzqNstrnvFYGoEDh5LSgKJyGfTdHQVl5qZrdPKlCHnz6e0fOt+BXtkbbOGsDrLF8MBO
2iwpIhi3tDFMOWAU3t1Mhi533TasoMyvckx5Thu88avZiQaN6NmoplhQS4zodZ7/tWqbf5reSRkQ
Q1uH79ppyCM2qAyHTBwbgfbNbgz/fTtgFw52mwqWbP4gpcHYhmwf62AK0n6RTtYDmLgF5sEzawXr
sibDQ9n7vIjqPa/i6eg2cwvOqFLKGU81yBq0oLtGT//ixc+xMmBzwDiE0UYx8jqrSh/UvhjqR0HV
XznALsTc5m5pry4bWRQN3vi2H4s3TjuzNK4zt45eEHZ94k3YiOrJP84T+T5Vs1NLK+xOrOQ8Ksth
iVd8z4TyEKJN8qsqIpeqM8a2jtx5lkvfDluTFSsNjnkeRzsIeFY3TovFdh0kie8FrEblYVMj+QSV
+nfSm82VTefS97Tw2a/etolwabJwM+WtTHh7h6rutQfKCydLaGXHvukWX3ldk7XT2oW7om/oMfaC
+rMcID+lWbzdrzpoD28H6kJyElqQbRNZDsgx66ykYXWIYmj4Qk+0OGyNdKxzhhZwA8YKMzPdZMEA
EcW1fUQDg9tuZrO4+qjTiq9zhWJ6/7SOzfdNy9u3A3PhI9scrrYWiz8sY5OplZWHWUm9Q5tIcSXs
l0a3ULt0lYRvDtbnsuo4rcLkXUtBtnebugVbeJ8m8K/A/coP5fuE0RLIipwUbvzEpnBRlAv9Ho5C
WVThGTqhdUo1jni3mZ/D9VdJHCZych5W3NTxyh3dc79NUirJNZ7VhazkPyJaXjMg5Y4aSAV7KZmj
L1Ou9nQUz3VSL45/gYXerQxbFKzDJjNovRoriLI31Te34FhQRceGPw19AhzV3TOEcbvd3NJrvSGX
FqQF0igCRTwpJtyAhrpPwQVe0zyfHOumNpMrF4qV/uw3Wb5psRvo+KRa9uAUFpvItcmy5jVUKTK9
lXKHwk2ym6LJ8WZrc7lAAu7ircZeL0IafFoSvIjB7+eaOe4ftsIr+avN5kqiritRrRAgAfTzh3XZ
6CObQugvzkV3nCaiUxB6k13VVdCxjwqy87u6eoo7Vt0LQ5wYTuh/t85irw3JqjTI5cIL97Bnfd78
0G3R+hai51D6vuKIX2zmr2o4ioW57f0252vxUHAWECLM6nW4a5f6qWmXa023F64VvoXiceVqmv2x
hvi8GMX7oWfsuQi6ci+7DsKktC6hBRUHKkpZV/rfV61zt5u8b4GcB2T1Vb0KKKWHYFcrCD3DSPO3
G1QskA9hAFmyJMAOEvvsBvWO8GaSs3bb+mxGmBiSFiY1a5MR4t/OY96lc+Ka5tqUsHgCJyTUFDl0
MwdPjS/Dva/m+Uq6eCELsklhcTFGURSXuAoPa3Ibl1vxkICA/lu1ODN2TsH3rFOZh2qlWs74C8ZW
pZ1uUeHrVsfYWwiGyXY4hiMuR31U/hI5zxYILzpO3IbwgjfwalQNnpLxvLn2N3UTO4mD+1A+eXng
z5KbeKy0yMaC9Ac/9o8eCx2TLJsitsym9yuBFG7kZ/Nuv3gYOuOWHtoOgkzP7bIUgNISjVC1gVJE
/e+gQXVwWywWUmW4VWNYo4Dio1Nzp2KdyLT2WeG4XmyGWBRvnhJhL7IqDj/RamlROkmcFJx93A1f
flSGJKgaKtxgit5rdqFPujQqhmuPyhewakty1S3Xgz4n5j565+9KM5lb0gh/FzU+OTpF3yaJBZMf
1Vs7tRkNyyGd4DVEvWtWGJembyG18EHyxUtggxr/2HapiprxMDRr97Eq+/kKN/fCFdJmi5U0b0HD
H1Hqp6Y/cNMsO915Grk0FtDC2FddDN6V37qQONrssWhbYGYdgOyeFJSdtpKLO16FjndHmz82QpW2
bQXqMnPb38j633hcD27f2DpoZ9OQMl6iGiJMkT7MoRfdkCF/dhvcgm8wLhHcVHCrzicmd7Ff8P3q
rS7d+j63GWRoJVgGsWJvyH1f7Cibuj0J9FeXmXObK9aJrU14bupsDeMfot8WqHYlTsZmmLl166XD
NDUinlBlQyP5bRvm07uw7ZyqbNzmao2gR4cd/NyzXuVLGg14piZyenILi4VakKj44jNaZ5pPyd0K
k4P9RsvVab/htmpX3Y6MjRF4xn60Pg7+Uh/gXeX2HsptshYbqRk5xbUR6kvFuzIexYMqE+U4dStT
3uBZ1SuKl7NFyZ/cX99Lfs0f4ZwY/fduxG22ll5kTOugxjoffDPhrTXBU7jx4M0Gc2l120kvvpJ0
/3lOee2nLLxWZjWUxKBYbW3bpnFV5GnDKL+d1aTvohEq51Ox/gr6RIld2JIwFZSpFE3m6lbAH+h+
ZH58hJmUf5OPNd95ES0fgliH+01T/TGBhBR0KXLvFjr+8VFOtD7mGhejXaSgRb73N7McijwPjkvS
t4cumXOaVsMU3jK9oGt7goz2ITTbc0k6cRzrVYZHb5X9usP7eT6kel0gC1i0vf/UVD78YdeJiHkP
iif54OcGon5wVDhQem6eqqD2dyOmGrbHS2kYT3kZtXdV3HsdzJOGOP8aak98gvEO3pk8VMM/c19t
D+gQ9u8YR6ZDKesfoPnaOZ0f3Ga3lSaWm2hw1kK9IfN9s+/G7kqOdgbnK1/VJrctEHqJiTfiFWqu
1DFG1x7M5lp2iMhc3DntCzbDzQ/UuDYV1qjPDVo+BvpF9tM1AtHrRyt6JF7mUYSFNcOXQuLNWLIz
ayAPzSJ6ly41n9tcNjFA0WLAXTMTkMNNn2noO/WqYGT7wsANRFM2FHxVswW3Qm7wEsPqdLqOcJvJ
Bo9xLuGCigrbrLodhwLkYeFKOqUF3KayFeNc90Hfgyfny24X6Oik0HXvdEvjtrZZRBirUQRH7keK
2zjpyh0KLm4pPbimL1eL57eonQoJhYBNHYN6vgeDx41lzW0qG51BWo9ATs62YoO1J6HFczIX4ZXD
9c9t7xWg2tw1MLcjvBCjPFiFBXsfIDH+hTpesF9BxkvNltPPjVDbbuqpvAmwGR67hQblbvC2+M5L
JhStSDlu1/gaF84dm+8We3kwh+jwzQQhcAr3+eZDvxRPhPthOj8y+wNMytxWxH800gKxxLgC1Bkv
83sZlQ98pZ7j2FbOkgTt4p+NC7KlME06w8AzrWUXuQGFWSDvUIuhuCTV6HVRa4qmuhC8n9XpcZDb
Gmllv+qoYKyC2E5AIele4HASoVvKYtPPqnJZppZhA5GJ9HZ5x3DQrcu1+9DFxWxdLBg8nZJ2HPDK
EG7qU1Wv0c0Gus8BbGHF0xEFt/sN/kkfxCpgEyDa9qHjo0rRL5yPuz5q9Wkdl+B/nJ3Lktwot4Vf
6ChCIEDSVJlZN6fKd3fbE8LdttEFSeiO9PRn5T9y0ZXOCCYeeEApkTZsNt9e68b+dGULjJ1FYWVN
ovb5cn5Kk29jAQlRZdoAZUw73thGrkSLK6e24J4sSAteQiej2Q4h+mSBe6gWbTMJXyCy3Bk/gC1x
ATZlibQ7T1GUFft5wU/LSh3d+BVXtloHYPPKBVxOLTadGGA/iVgWK8pNa4Xkqp69CkKJS6jxGbf6
6Qx+G6Y+4pT2fDvFdfD5z0/+urgVTVwdtWoXqwU2WT2TkawHpIiQ9yiWBQJH8LIB1a3HhyHtdZXt
MdsyeCkOeVBDYfDPf/7a5DtFQAp7gmY2JZYSTr9Xqr7HwnUjs782tHM8aaMtmYTAQVyz+X28wYAQ
BntePsaYNSfSdd8jnezxTtrRQgBtmj7b7mbB+39l81c2RVfMrFiXbZMBMpFuCzWME3spPo4WHVtZ
leztnq0t7/7VcT3Kg1xR8j2WUSXNod7D6YGYnd3zSQZf1FIjTgYtj1RG9GkD8AU2f0oymNn1/wyS
hn5VCReIW6mhQzBv1bNY5k9J1UJ31mrml/O5GFyjIl4gm8E9f3koLVrVOKe36olXPhEXg4u3lK0V
TkTP80q3k6V0gbKfuhFZ1wZ3UviEDKbuGVo1edP82HCRI9F25Le/u+wb0hQ7J1Cge2aBIZlI1Nsp
DN97haRLt80rA8rVIQfaquZRYlVD9Vm98xvbCXdO02GvrC6fZWzUAenbIe7X1fNLcQI+hpa9VXNa
Pi9q/D7SaskiFS1+OY/Lt3EdVJD8bEp0RnbVmUn6zzjUy42t+tqn4mzV0FVbY6jWlM+QfLxLpk5D
BMZzyl28Ld7hjmW2XUE9LIqzlG1JFux+FUOXbotAbu1FJAqsU/NBb91nNgeeQzv1QgPCe9IlKZ4h
fgalw6mvziireulj0MSl25Jx7YNYo0ZSpG30brJ8+kfXce23Ybt8GyguPiL0QR9z8VElzbsu7T94
BZALt9V1S1vBLIbWrTmkUZccxyjxnHMnOhM086NeLYI8rRpzsM29sePkF5wu2hYZTitIhgb5glbz
AwlkmTFjNr/10EXZijisLRIwPLmeyJljxf1Uzcvkl0m4FBvEXiPJF1ug0FmfCnNMRy8RJZq4EFu9
R9iKi6F4Zkl/33frw8bWf7y+FBdiY00fqYWuBYSst/jIxLShxTyxfkmzq0XWNf3ehAQPXu84wDCC
g9RQMi+tMEyLs3WyfUBBU+N1zsUanldWhYeECumXc7oYWzWg/b5aqiAfmlLewwl2O86Ab/ym/bLE
/4axqTiJJ9jWyLxW5l3Qzm+WXnh+5S7EVuxoV4SgD2KobpEHabSpBGbw+8hdJTI771Sgu7h4DgR9
4KRTD8amxY1y7JUNzvWCTIxCVlia8jnedn2qwjI58Ha7JeN5bXRn+0yjBrZyK0Yf17db+n2Sv7ze
pYuuwWa3LAaC1DNS9kGIOe/LWw2/145dLrpmlrghggTYOuuRveeQyc5qmqpj39XJm3URv1Tdtnkv
i+U5mOflMC+938Vq4nJtE7KiAphL8Ww7sUMncl9OyrbV0W/SnNjdREvsNgr1zDFpY7HVWT0rv1XH
hdUCgrfcswRSKGFpDlGwP9koVJ4Pfvm6fotc0Sq9qoCp52Qoj4bNB+ZnVE4Tl1dL5zVGlYlgaCmq
rGr3r1HR+919urxa2ENPNKgxdj2Ic1r2v7oWchJ+79I55c6rKGqIg6tn2qsya0NbPazI4P3SJOqE
bbU2ga3ZgNGndclIKk6tnDe/R3eJtLoWWtG5Vc9NNYZZUQXiME/wKfWaGBdJg+s0TC0tJmYfmi9w
FfucToWX9CGFKubL71B1aQP+TyPFQ9/CA5Pt54LF2m8h/g+JRtphbcIFXwuNcMUYPK0Ax/zm5FKH
/C1+OiRI1IQJtlWLywcZ7jRbk9nz6oc40clV2wu4iqjnONj4wawRkshi4Ddi//KMrxRcXBYNfiU1
BDzSIK8CIjNcGQ5Zn2h73KFf5Dnz9OX0QMUgXWtCg3yCTxfQcAWR+NWzHuAiaUnQpWLSWj13C28P
e1R+HEnvl0i6YmV0Jri/1jTNCyQyW7U8JCT1C1IXRasjZaoO1+95DM0/dNOl88MUr8yvLOWyaE2Z
LGtdbGkeWKMPzUDiYy83v+qOi6LFU8l6XHTilj0ZT7K0b4a4vTErl53ylY/RRdAaWkOpzKxBDqqg
vWNjtz5WMpoeFzHxv3GKr+68AtaVLNvKNU52nMRy+H/NTxWs4x7QD+hXL3E5tESlSRMY5MFya8LT
1EPobmmD6MYU/S9Nem2OopfRNO+xKvWMaEKBtzqGYdg91VslDmu9fLfrgBUipDaHvmaZrXJ+F7Ph
rW5DedzSi396qj4UqxD3dmuWA25OgVx0+8cu4vrQ9zy8n3Xxl561+sjL/oFMw9uxgtQLjCG6jMdL
cSakqUBfJV/8XoSzNKx2U7hH2WVe4AdR28N+WfSf/MZ2tnBBKW7pSZDkW0n7YyGLd2Bdbsl2Xxbf
196Cs4PvlW5LO2847LDmnFhIZLWLn4cxjV3WrWt7OIpAvTuXJj5PLLkQvF7BG7uk29QGRdCIKs31
EK1jpm0YmINhY+PXhhW7tFuartVQUJLmkGGdDuucfsONvNd6HLuwW0TmgczxkuRMhUocp6VcywNp
g/hGkv36Xhi72mRkYLgsXLFs1rUaDhICKg8rn6sTmdTutTjELvRGC0vLYRJpPogw130LFjZp/PL4
2IXeNl7u26LRlQFRF9FkaBKChIpNjWJe9QPInb1ce6rUQJNC2jTfJ9FDd063d23QJl614NhF32Iq
Z82gt5er2X4YgvDvjXHPB3fCdd0XrJG7QUTR7di0p9AUXltJ7JJcsEJppFqGFGI06hjYbYOyl2ej
QOyyXPsOzc7IdIhWxu44MDJ0OpBbt79X7uxRnnn5NkFKtPVSVfhclrk62nJO7ka6j4dGWvNEu6I+
4ofp7yijhzTTg5CPa2yCUx+n+r7S+JFLw2+VA1/3I6Gxi31JQeJZmEjmsQnHJ5PU7VO6otiWlXuo
Tk2iWY+zjBq+DOsgmwM48mjJ+Aoa6kiJKJ9wGVge6yju5wyt59tTo/bp7nK/W2ZhUdb3pIYIvM/G
ErsMmYWCUqTmJM1DFrxJx/mecP3Bb2gn10fqAP4txtfU7/RzO0zwXVkGv8Z2cIsv33fRYNJ2PaZ5
NLMPtVkfG7xXv+d2FoZFRHRg3YTQlck72dDvS0r9VgUXHxMVHaORYOiRbk+VTH4FVew5tLMq2Kng
0ByKkjzibX3g8QRlO0goeU2JS48VZT92i06SPBVrfZQzkFrb137biMuOsUg2tkPFNbcJKKGwbna0
zMc3PsIr26CLgqEIROZi6JO8naL2JOkUnffWik9wAou9cjPIdL38FBsGWwlxmflSsX8VNd/7Xnh5
2ECQ5vKzfjuNy6qBjOvQIO8rOnYIu4FnixVeZ9nYBcBGuwPGGeskVx39zNEUfphD89Xvi3HiU6RA
poHcxTnIKHEq9H6P/rbx6De4E6EpzB+jEBRpTnY530uo26HnlX388+CX1/bfbDh23THZQq0FrpDg
vCmW+7WpwozFcj/qdccbqEh641x72Zle+ztOwEKGEn21bE5wVJhRSljhtVdAJp+YoxBh/RCmC+jV
AtYTf/5Zryf5sUt52SDt9602cd6b8FvaVm8FIV4VwNjFuhLIKNEiGOK8xYVjxsX8duf1O7/HdvZ1
AcHHqUF1LR+4/WhG9R2mwn55lEt7ibiYhKoo4nbs5NdZFOVn2AB7GVvS2MW9BGXpbms8eLLJ5QjV
ub96HvuBobFLe+3VQo2UGLzu9yQ7pwyk2p/nO3n9q3R1yNaIFbSAq3DeVxF7E1WseiqrarmP4PmZ
6agv72oyB3dtqMyNeLv2YTrBrMs0wdlzjvPN1PzZBCM56CD2I9Nil/CKLvLShVjifI9j4Mj9Rd3U
Bn57rgt47XU/A9uqBApfWh/VrMfTuNzS1bwyLy6OVXXFMIjYiBwszFnb+r4d5I8/v+RrQ19e/m+7
Ci+LpYYQrsijpEyPe5W+6y6W136DOxFbz2O/s1lwVBOwiOJUWHwEQqVu3JNcuXGLXWEyDq0SOtUd
PpeUhV3WFnz8q4AC13Nqx68d6bdTV+/TCd/wnPV2md4gsfXTW4tdXmtOwtFCcI3n6CBSx6mN6jtG
NbuRB13ZEFxiq5ZTYZO1j/Oy5Sjo92VWNupXbKM8xhXmkerlk98bcvbmeemo2vaY52STETK5kL3d
wy66daS4soG6AmWaFgM8amORp0MBCZhNVEeIVOPEIofQvt9xVeR5CHBpLnTJ7pQnIc8FYeMHLkZ7
sFybGxv0tShxNuhSkbCpKiZyXqTJaYBwog09T9r/wbkmRbZln3i+tMOTMtEPNd/qxbjy2C7NpcMS
rcHof87DcZtPnG7R48hXc/T6dlyjyRqxNaNr4DLldj50rGFHDmtgv8GdTHoJItHXDcOsrGudoWwY
PEZNvHuO7uTSamjNsBB8LTHp4O1bW3KP6va/fo9+eRu/LanlUqJLvkqx6gUwTu5ojls/v96d2LWb
nNNdq7rAijqKOszMPt8NTeG5XLtE19BP6Frvdp6rMQiPUks0GMBC2vNzcerWvLfdVgqLOV/LX/Ei
1oNRaMPxm3MnQDuJ/hUtGnyLuq3GQziBKBaScb/WntjFujQqv1gcNeZ92T6EKA5mE2Oe+aELdm3t
MnSkbnlehoF8nAbzY4fw8Y2t5PLVvXK2cLkutXPcPIHFz9NpGx/lknR30P+41ZV5bXQnTGNalxNF
6zoKJORbyMjZ9uONY+MlFl97cCdGq3FCH2uy05zVNX3f2rB9NIMcHpStK79l3bWZRC6y9iFsm3Av
ZwIowsUZ/OeF3ynLZbsYWqoIbwKWRwS6P4p3d7yKbmmNX5t3J1OOhj1pwrXH4OU6ZRACfRLt7nfO
ctGugKKYFvDi8q2HsC1YUcyHpapn3StyIhX8lSSQxeZ5kUC1qNEHEKl+D+7SXTPn+GREx3N47vwc
quprTbnfycSFu2ShSDRoPHVUJ293W90v5JYZ/ZVX+R94a5dFa4qS5pHu+NGuvcn6LvDjCNC5/nIz
0rJY44oZmsOw7Sspg+MYsl9ea67LblHbct6XMF2ZU9hzwM2nzTrF9qPf6Jfp+m0XXRa6gwDuWD6R
9q+Ua3zlgNz8DiYuvmVmNMAuON7muA6wWV0plZVgyv0i3wW4eDIZSIYsLIcEtsngv/vPbpu//abF
2UX3PlbDmK4s75r4Fx3CX0nPP/sN7UTmUHZJWi6C5GaAJWkGDVH9pWXJ4lc4dvmtAT1XA3IXil0u
PIq2Dg+6KPy4ttjFt7ppLUOp2ijnUv9guBbR2u8r/w+8BbFQwuAvnYc7ewe53zcpST2zOZfdosta
SdWvJJ8YRCPiRaOgrhLpV9P9n03FbxHU9mmZbmwgea31gW1Qxqz85AZil93qQBzUEekxNOM/U1V8
aKBi4fUVuuBWS3EZB4Ce5gKq/RCtCH6a2bM66WqIJcOwlNG60ZxUU3hquuRuSQvfwZ3IDJpUVX2t
orxo28/R3kAttJr+8psUJzRNBEGcZUIjZTdandlBvDMoFfstVy6ztXUWuguJpnncifafqA6Lj4oU
P72e3EW29l7HW9XNNB+CzT5Ea/2+m6zndZGLbEkZslAthORbH2x30dgHx2T16xGJXWiLRVvUV1C8
zyfTflriHl48k5/nGoxHX25uWzh0iwox9qg6nrEufFOnk1+q4nJahSkb1Fgmki+qHg4KVpPZTsB9
+L3P6OWTq1021WRwqNV198uqFdHZ+akRx64+2DKljdgrGuZl1fD7OGimQ5SgG9LvyZ34VKMqVUFM
mDd7e5w0PQes+sdvaCc8C2jTGNrqECvtnhc8+bI0q1cTB+7KXs73OtC+t1zueW1hintAFyH7PM1W
fvrzk18+uP8esnCF8nL4ZmIwOF/DMI+ghQoZrGiyaAmXUfBNFX17o9pyRRhXuPAUQNlFt7vCX2lK
Lg8sMvqDDhs4S+6dPiSQP84sayFPFvOEUNg7wIzSBlii90Bt/3JTFCe/n+tkw/BKKKI5lVtuqt72
BzTEJ0kG9biqOUwyaf0kwIQLXBkbiXgM0z1vt9ZCMGIVh8Y3MxYua9UaOZlxxCfRbOuvFJDIgdXF
jY3mMhGvfQ9OeLdLmm6xJXsepyDtWUX112JW9LSFDX+ah67iXtEoXOQqxHyoksY7Cll8+xqXfDgQ
6Pzfuhq4BPVrv8MJdrMvfZlU5Z6nUbqc0GNS/Sz7RPwbgOJ7FPFa1BkJ++HULTs5Cg6ZaRaTAJ5d
exV5JTIidRYFRYdihNBhmO/sR4zVMhvC0u/4L1w6SxE7dbhICXMoh/FDA6/2qKyHGw/+v3aNVybP
xbPWgMQGvdd7vo2hgt4YBDAsBOLPU7F1R1kl5T036N1bbdMeJNtJptOqPdSkg5FWmdaZGGWHW3g6
FlkyBNEJUrO47iwWeCWxYtvuKxNGzVG2Q+N1VhQu8QX2M63HDREREFjWyuqhwz9+H6oLcKXbPhVl
2u35wrZvvS41yEb+7s/L0eUs+9pEO2lAy0SyKtLuOTyYvi/vsA796zewc3ie0JkwJPuIJaJtegj7
C9QusxnuiJ4T7iwTOtw12n+LPWdQqHuTrMYc2DDf8ji+Ni305aY0y6U1Rpo9F2yi2Sbi9rTR7ta1
9rXRnaWhnnra9T1GDymXmSj6MFt47bddu7pdYVObtGfNniews75PAvG1n5NbwtZXntxFr9al6eio
a5vbaJxPYwrCYg83v8OocNkrUxpx0c7A6K0qMjAiy13MktXvi3HhqzAYGhlabS+QHjqLN50VifJL
HIWLXWkK2n7ckzVfa1zGtho6pzC68XxyJ0gDNBlshRZb3k+Kf6pGsr0T4xj4LS8ueNXxhDU0SLa8
LTp90hv6UVM2+fXMCVd6K6g061rSL/nAyD+UDNWxK4mfFqlwpbdUXYGN7C2aMpqlOoyrlvfgutSN
XeiSgb6yNrrsFdKliLbFZHMi6vjOSh3pY1qG8VnXvPrOYzo82VgBWUinyfcXOVu2TKLVQC1uzm2B
/aMf0Osdbl7VGOFCVyiUlD0b1ZwDipgfZUTIHUej8I3E9srS4HJXEVu1kFAZzelA4DNZxvE9wR21
5+gOx7EasoETEWNet+xBTx/B3nuBV8IFr8YopdPesTEfa/kjLH+V8BXxiyyXumKNjReJk1ne8v0O
FnZDNq3hL6/91YWugmVHKwudRqDSb+LamgzwVXnjuV9nP6Bn9XL329qh4mjRG/PUDMMdN9t0AlkS
PURw935qF0m/x2q51bV+7btxtlq9EByKC/yQaE9Ixpt0eW/HsfrmN03OVqvTydh9igY0/Mz7I/j2
JYO5mR8VBRLSmSjRKTR5NUMOm/Cfqwxzjn5prwd3gauorcnYxazP0YrzhQf2W5kGnvmHK3811Uu6
kBaffDuOXV5RYY6XZccvVF0BrI4HkQyCZcjTDo1wPAyz1JZ+chXCBa7aqpgHi66qHGtZ9SbegZLo
wPi5mgsXqYrGOrBqWqFGV+0VFLlnNELY6b3fG70EwG/FcFB53Z7COD039XQXhI3O4P7jZ6qB46Iz
+DjMYlxEn9sqDh7GKm3uNz16xqgLUUUBUVLQss/bln4EpH1orP3+51m5VplxsSmLHiq8yr7PIzqK
B2njh35dsHV0Bxl17wLCT0MafxVqLZ70pKo3rAX8tNnm1h3FlV2euzFcWJR8VtvnCdGbQUuLZvdj
n9B/26KwZ5jnKZKtOlq/l31R+X0KLnAFd2pY/SWpyVsyjueuG8ypbdnw6c9TemVFdZmrGfNWJzi9
5CEo7uMSTH8Z7Xmsc4mrcJ0rMurJ5GP7xaJ6knVju97Ydq49t3C+4Y7TPm1Zl8OD9TiQCe0ut4pK
14Z2MujN2g16FjWmZE0+3hH84zfVl7/3W0wPJk62Sq8YFw0RsJivMxYwv05Y4ZJWJhqDlAtrcixz
/V0MKdRTRJg8+D26s+/WvJP/S87zOZYkM6rJBjSweg7ubLs19PhmHZAuXw91G8bZuLWem5crnAVW
YUJ+EnX5UITtWfTDcqadXxOvcCGrhvZjkZS8yceSPO7L9Lmxfnp8wkWsIKfdVDLe27wSyTe06ais
X8sPXu/SJaxq0UjQIFuXs4R+WgJ7rjhycL+xnajsQLWGJe788oCJSmeNqdQZQgKl31LoCmeldmah
pkLniZ37Q6mr7WDDzXNbdPGqIuk22dK0zVkqvwel3LN5Gv1i36WraEWLskgijW9lJKc9CsZjTUq/
upyrnNXJiaEp7DLrQ/iAI8qXoYju//xCL2veK8daF64qI1ZWhG86B+At/u6SgB/5Dk36Eaa5N9q9
ryy3LmEFfZ8tkrLDSs6CTzCzgJptGvid11zEKogjWlmx65zZJTkG8aCAiLZ+koLCpazCRsxEEdXm
Sbtsh7jpn3Z4594IpSsz73JWfCqEbYPO5NCJGN9PjK7HWCb9Gy3RHuD1cl3Y6mJdiUbRssvpjnDa
x6k6iL4rTqUNdy9kUbjQlVHLviZThZgSXQ4L7Yd5FzcqLle+G9fdsejCHSfkusktbcoc5q3yVNnI
3piba6NHLzfrqp6skXY0eQOl49rINAv4+sVv3unLsZMygoZQ0DV5ETb7o1p5cjbGyiNcwG/duFw5
lbtWjisURsKFyyYngQk/Buuqyyyq1/FNWSXgjYNKnLaCihurxLXJctLicFAUmFfS5WM86tM0nPee
+imvC5fDCjT8hFG1xxbedXHWVMsTIdLzrOJyWFMZLn26Rk0+dQWUGoKlzlQf+J3KXRQrgYkPaSHZ
knPya0sA7i2l8KzDuihWPSxmpGtp8nqTqBSltH4c54XfePLLdv3Kqu+iWBONo7EMep1PIFWSJ0Z5
UR0AIK6wQoi5+qm58dOyQLfLy1gYwJMtm2k19GTD+3haPprFzwgNNuUvh17HhNZRt7Z53dTfUZj6
2wSQ6vEKYRfN6lawxqbDfl6khe4PWlTbp3pUY59VEJj0S4xdUa1m1rUkBOmOHdflkOgdfnHyloLR
lZh1VbWwqaOjZKM6JxFLD0TMzckkg7gxP1fWHxfSYmXA02YasTWmff9mXWULu9oO9lC4Na+WA6Gx
ud8aTW4gG1c2Sxfb4mMXrnu/tLiZJB3MCVYKmg2Nh0SXP//8wq9Ml8tuMcWJRpcbdpugzhIKjwnK
lZ9ug3DZrW6UI1x8MfjaMXZuyHzfi+qWnsu1ubn8/2/HznYdUzuFBmEA1ZVTWvQ/GjaVTzWl+sbL
vjY3l///7S80aQwrmZE0uabrYZRwCWC2+eQ3704QT+m6lUEz6nwR6mcRmM9j0PvlJi6/NVZmHHrI
oOZbu70V5T/j7tc0IELnRAuhIqGUNU0+7PxLGnTvo/qWqcq1wHK22hn+P7va1ibv+Tp9EEA4/+rR
VqqyuuZD1pV9C+PQxI9T5i7OtTSLHHBdiW+Hl+Re2L48ppIVXusbd2muJWl3gYI71rdq/FnS8YFA
Jdorf+Muw7UIW5l9MxoV66I92iJ6K+qpPfl8lNxVwLKtRtccfONyHdPkmAoTn2qoUdzYfV8PJ+7i
WHMJtxOazjrntnqOcGbJ0mH67vfkTqjOBSMFCBmdd1Y8dqMoMpUqv/MQd4WvynYP406aOl9Z8saG
61MzzV4nf+7yV/M2V8inSJW3fQG9tL6zGRknr5MEdxWvApqyuY7XKodfUHMAShQcFNm9jqDc5apQ
jrPTvJMyH1r5pcY5cdfTjaFfXwu4i1UFkyzNiPbEHA7lIarRpZGPzAzT0xp25J0KAgI7bl3faHC7
8lm6mFUKIbhWbnOZd8mcPsA3Uh1Qz5Q34vX1XYq7TFQxKi14vZf5PMnu27pNw52iZHua4Dvptd5z
F43istpUaacyb0uJ9pyx2g+6h3+bV2S5clST1AmUbRVG59vj0tniZHsxeh2wAFm83GG3cbVmbIRC
v8jy1vD5QY67n5MQd/WoiLCTZDpSeQWc8qCViLIAJsp+a7zraVijc7Zd4k3lazr/XRewEI2Lj34z
7uyy8aznmAIrBNvNP8txeG6i9m+/oZ1dVjJlpqTUGHpNHmbd/UV18K/X0C4VBVdpuYyqV3k5j9Dn
YTvOncIPiuL/gaIi2xvZBcE51uNxbcbHhZi//J77sgj9luTRYA1RQ8PQktDPdBcmqwL4rfkNfjmI
/jZ4j716EVWp8gAlu5MF7QzJhdIPK+KuFBXul+eupGlw5mH7rmQ2l3Pilwm4PJRq0RGhLA3OSWni
t9PWxW/VLP02PReHovOqmskUKp+7aHmbFGw99WnCvOquIJBezvkWxCvZOq7AQ5FL93kJEdqQ3Mgz
rmxNsRObRYn4aSI8ejmXQZGlAevfcug4t5D7p9P9jBvtI0mDW8fx1+9luWs1CJp2Sci8Bue6D0p+
sEFXHjslpl+JnsQdim3t3Wb64LAzXvgtyS4gRQJ44pVxGZy3fe5+BUkwHXEKkl7dh9wFpIhdiLLj
jB9EzPexUO9iKNd5xZpjN/h/hex4A11i7CXiF+T1u2NJOb2xCV55Dy4fxaIRqUgbqLxNIMTUCGPu
djLVT1rjNkhH6Zw1aOt/wl2tX4GZu9iUkHPaTtMYnFuLrzip4AdaG7+mXu5yUwVLF3y9KAgSa06Q
6HxnBnUjd7uSTbnYlEynqAKHmJ7nZfvcrNXzXm1+eY5wArtY1jJo0Q+RM7nFmVm3vybJPT8eJ67D
dYO0XIs9l4XbUxSLX006+OGM3AWkKLVjKSBzdZ7b8VFvsskoIaHfDuMiUjOD0DJXqzzXdfOoR/Z1
Q2+sV0C5hNRYxNG0qCg4g5n8Qcxq7imZ/JRCuAtIwXqw6YfdpucpbH4VBAj4gCKgX3LmAlJM49um
csAWYCDLkOjlWxzOfnfB/D98VGr6cljb9LxV21cYzbxfzOqXnrl6U2yaSmlDLs/lDu3XPVq+bwNX
N5be/4FK/61+cxeP0j1nQmEjOUNsp803Ek93y5TMz6qaw/mpxCHivkfLfAb3XnkfKx68wxLXPm7w
vdRZXUoGrVvVihke0RM7qDKZs1TJZcjMUk8/GJpsPsVdVP9biZ2pjBa1eD9XbayythEo5Kg0mn+V
AAT/jkIGuCnoaw3UcaUnrRJ9mJJw/l4kZr/DtQg6jtemeVsUJJgzW00rbF+RCWcmSKc5K/DN5J1g
O1yzKT0IlbQQVNLhmrGiwO38OsRvQF5UX20SFBBdTRZ+R9e9Pqsm0PcB1EYfxboaPNKa+lFzsMp8
mXUYVsAYIopgOF2PZbZXI+7y/WzvuEuHbXxE78WQyjOHi0u3ii6bKVaRP0f563ci3EW/TNwW9Xx5
cIOG+l8DTnuPMD39WcaNela0mx7+/Geu7Asu7TVaM/CeCXkmfXgvE/1xRU5/4ydcG/uya/+WZZdC
Q/9mGZKzDHEbFejtxFnv5xrDXdhLN4nYwUzIs5ijcyn5Zygh+mWqrlmiXFCg0emYnDVJZBYFHwNC
bjX2Xak7uFaJSRd3IYInPcsa/fVTtKn7ZpzJoR13P/tk7lomimYZ56aHx/okxjYTbMsruOt6vtPo
5Ttdd9C5dSCSM6oyj2SvyKFbSOW3P7gKW3QBCB3Xe3Ke+LIdL95Xh77uer+zk+uZqLpyCgqowZ/7
Uf4oO/IvbDA//DmKrhw/XO6L7xMUqsJJnouFNcdS0eUEkazquUrg3ZO2wf64Q5r/xh+7ElYuB6ZR
l7GQS5dnayqKKlz7jjexXy3YBcHQXc6GosSqs03peOhTe1Jr7McMcpcEWzgbk5aPeHAZ6jsTmmc1
Sj+5Pe5aKKI3hcLmGW93aRMGnYOkOnHRJMc/v+Brc34J59+WMt5YAdkApEXjKOQhIH2VpTs1fkHl
kmCjieH7GPP0zAwuK+EwsmQ7qz77Pfr/c3YmTW7bWhT+RawCAXDAlpJ6EOW2nbZjOxuWYyckSALg
BE6//h1lZeNZVhU2WbgqaArjxcV3z3FWbFmH8mquLS6xtjB5Id8lL/w2ShcEs9U6NJtCr0DO+Cnt
n0zS+11XXA6sK2EfF+yhuMDp6Q0KeKEWEg1+aQ4XAEuCQVu+XL86Rvk2KZpDkgZ+NQDwd/55oqRN
uOu+3sXF9FNWdcGacZga+M0TFwDDtCtZobm4rEa8aGWHY0Vq6TfFXQBMbmyEqECZXFapH3XN5kOd
Vp5L30W/xrSu2kaW8UWuMmeqeE5Xz7jfRb7WSsYmjqr4wpZyyHS4PNJB/OW1dlzmqwurENLvdXxp
xj8nrt82ZvbbxF2JLQUhbZLUMr60Eqtd0PiZcO3FZ0auwJbCzhSmWwd3xCm4BPNfrNlf/frDuY6v
Rag0Ca99HcTkEgZ18LQOyLf5te5kwVsF87JhU/EFybwIsgPLemjS8E6g+x/A9Ytrlgt2WdWuMPAA
+wZZZCz3TVtyWOu4fIZJDML3SHwXQVJlW7pGOYlU/BVrWT1tI/aequiZzMqGLKeYTRHeGQOaZCUO
tLdrR6sQj9RtcdjqPvTbWF1OrKAjLkuUJZjTTY7CRZbB8cDPNj5yObGl0yKqwi2+IHfwLSbqi8XM
9hpBFxPT8P2OQyqiy6bJcpRkWB5YtN/L9t04hF1MrKlqM4ZlGV36mb9GTVdnwH78kiouF7aKEM43
4EkvUokDYrVvYvUzjYdTz89HQmDhRx0FPLoIXESh6TIj9dGkngeOS4YJUSLKGSE/AW26f+YU4muc
+RnnRi4QtrcNVMJnYH6SdwHUZ3qDwve7yMSN6iqYrvzcMS1lg2lnzJYrhpTNV1eHJIYHUBbirDjo
MmXvyoIOH0gB99FDMYlBZnCgEo96m5ZDOPWb37R16TEG05x4EW10WcPseoaMfg/9LiYWl9ZEdYt2
SRwv0A0yJNP1nbTRjcXgAmLF2M8kEAW92tC9BHt3QWmVl0pD5OJhUiK9MGyWX8aKXVRnLmFRejbt
xNGp3Gysu5RdyAxCL4DjM5vqexDgrS65/vsPQTo6WRKrGb100h5Z3D6G++x3MyXOGp66qBuBdNIL
XlJPMqryao3uNH396b84l/4PC+MSLwoCPR2bTsMndfuXjVF/3Bvanrx2ZRcP66nU7cQDekEg/byH
49l7hyDOEjb1UhOoZNHLpNAnMXnftcJrqnCXBQsRCIh13sILSwubJYHMw730SuhylwQjkey6Lgw3
bMl9fRSVTTIIh2ivpzrusmAB6yjqkSpy6Vb6fRt6PIzIOx/+68nCXRKM2oRvid33i6zElnfqOsmn
uc5mwf2iMO7iYFG77pXt6H4xca8yURRfulrcu0f/OqvJXXGuYRi0LNN+x/NZN3/QvKzft0tffYlW
WT7xvh78bgXcZcN2JB/x07YVrwHiFQWWIFwnr52Xu2xYQRWAyCVaLuncbk9BacwhsYlfIQh34TAi
8IoRGrQuWHKc0rF/aCXhnjPTWa5Tsu1NOY/oFauWLJjE2x7pvDvh+4256eJhe2ubYccl8iKx2RxU
qNunUabl41w19M5e+esdnrtMGIr3rUg1Sp9LA5gFsmGHwdB7t+tb339N7v1wfAQkaGm3keWSbAls
t8NOXSCrIt/OBe+8AgLuImFF1fRw4RiXC6v6/mkMoGNdI5N99NnnuYuEQV3GQCMbvcPAI2QtpV9Y
Yr3iY+4SYX1ranh9tStKbWqoGogkG+DbdGfm3BpW53Stqe0HGAStFxKZ+YHBa+eRKBQu+3UL/Xlc
FRFh2jXpfIlTfRzk8HbR453t+NaHO/fhuWei6JSdLzrY3qVtlR5oaUfPye4sVqTrxol3ZLi0U3C0
+huMYbxe1bnLhFEexXO7r+MF2w/sPrU5LXPj94LMXSZs7vm00i0YLjww5YGX6fugrvyMdLmrk9Un
XKU1MeOlEh8boiyuao1nf7syWYGYCcou0Lbl5ossxz9Q3uq3Ml0irG26pm+regTYEcgMep49m1q/
xeMiYZViSH9F5YhbMfCIipJDEPep34HhImHbqlU5zNcPr+b90JniHE+MesWl3CXC1sZAGAS2PhfY
mb1pSPJ1E/Wr15p3ebC9h17qiiLBSwF9l6xm0zspPM9/F/6yvcUxmqrhYhX5p5jjD6Rdvnh9tgt5
IXM8NMuEpouxfSm2RzKNXldcKCf+vAnaqKg6ARPqSxXa8th2MjzAtOHeY/WNfdBlvFpYNvcdDHIv
I17BIJYbxg/XFL7fRuhSXkjSmTYqg+6yifUD1eGbqms++HX4NRb44cznBEbOrSm7S7zF+0OryPdg
T/yqWbiLc+171zc1ahcvU7n+DX/f9yUsGf1WvctzJYUQet+kuSygJga7nrZl9Up6c5fnqqOqgaj/
qi8WHoe5iMX8TELlJ+rJXZvBDryH5YCWLght5QE1k0e+whLQbzidI5O1UoYUifqLhjTyqePGnpK0
D995te4yXcXSQpZ8pf1l28RzFF3YHN8JUa4h5v/nALiLdOmZ0xpvGPoiiiaYTv1sgPaMxJpvCeyK
34dzlT4lS7t3fivKpbySRsDTM5zQTzwmpyKx4tCMw1e/brre/X5YUzRSUAmOk/aSDMG3XicqS/tC
+Z0ZLuVVoNo13AOhLuVgPoawnZYi9AvmXMorLsney8moS5BY9mSh990Wu/CL/F3IK9qkoMU0qcsY
AUqeApQ2pwRZTr8ud0Jc7I9pZ2ytLpEi3dHMA2pGof3v2bob5a5dpaDYrS97mXxVZrsUFnKBv//y
/x68fjX1nSUL/igVKJ3VF/SOfYqLrtJZr4ftaLlSL5D2kg9RH+7vhiWxb6Z63E4qNOFzpIP6sibJ
BEMw2arjdTMU2cLbYjxAi7HPi9rO4SkaQH3RXm3obWhdH1qOcMDU5fwGlrN+vD93GSpi4djUS6xe
tiXfZx4+9nbzyzW4clkVTeothH3bZeyLzHSw8Yws93s64C5Cpfi+9mGNPFJLC1hw9W+LxtN1nrsM
lWTpzLCXbfls1FMLI9x/q8VU338/aW6EGy5EJfZmmW1Y73kg5+9qFMeFCj8Wg7v0lOVFjyx1s+cV
YdCdCkeIWqE8yc9zkru6WcSsoKQ3teeQqO8PK0ojH8eE+2m3cRegipciSEUxbXliV5oXXNUZZDes
F5TBXYAKid407VQU5avV+3PIanlo5b75nd0uQ1WLAg/LZZPkQTR/SJB4ySpRBH5bmMtMJXAn6qqo
jKFHwqJsQbSX1WXkJw4Hs96fT7xJ4aWzj+2WA/ruH5axah6Wws9clbvU1BBBCW1MQpYvUfKl1PKB
j51f1TJ3oamaWGy3UcNyAy3VTXzUhfE771zpLKTq0zjWKc2ZwPpMqoEdkPr1u8y4vNTMRgQBcPXL
g9rmhYX/L0k8yX3uSmfVOi40rtQ0R3nrdhxFwo8180yjucRUmibCVP1I870Ph8NqkAUooFx75zC9
sS+61FSqUWwdzsWaG161nxVNl/Gp2klF/LIBLjm1zhSmBjCfypuwlBkEHM9teg+hvPHtLjhVLnDP
2NsAu5aRXbZ041NP5o9e54XLTYl5w9RPGc17VvEHHYBInwVuwH6tO3njdGENlNymNa+njR4aOj0X
weiHxHIXnNJyj3dbJjSPD+3GuiwuBz88G6I6P+9ayrIk2gtB83LlT1BvgnmjuvcWcGs0r//+wx1A
bH2SNn0c560VH5apeECB2T0ZsVtts5/bnlWXNKVekjys2DvUt75GW+J3wrnkVMd0O9RarPkQlG15
GGp6FZyPNmjy+80VJ5SOwy0Mh4RjBUEkEq/Kn2rbfvJr2gmkzdqkayqLOAfe+IIKjSWrTf2nV9su
OxWgWhOyPS3LkwqVp6nMFGk8p6HLOlWJCXBR37Hfxt2QhQt0Sq8yt34f7qxN2DO28aa7NSfLvGam
GpPjgOjRbzRd3Im0uoxlgUMO6Rh4Qkwmhp1lLP2uui7uBClOIGuwn8sjiktQiWejd3Jd7ZNfzzgr
tO4oY9ogSjTBMGZJlz5AnfkPv7adFVq2kEsPRktzu855OC1P2757Dqhz0+33KN7ENtMciqLrQ8At
njDThXgmMl3iSUwrINgQfd5tADxMweoPacICzz53lmi/C6h4x3rN2ylhDynC6VOj1tZv83IppnCU
CqJI/ZZPVcgzvLMvmSao5fIaU5dlgqZiDTdYueYqXmqgHnR40ngc8MsZuTTTxJOpXSrDckKqF7vM
521OfL/cyUeJgRi6xcGSRzMRZ1Ft81McrtwvZe96FaoZxjAwnFvyeocH2NRU7ceED9HRr9edVRoK
3gECqRnO6PQYF+QEzzGvUg/uIk3jkkguR7XldRf3WYC8zgGeM36+6tylmnAjivtxw4eLoafPIt3U
qYBUhN9Ccokm1keiLjk6nUSNfA6lHfJC7feEFK8B0C9SUi7UlMxLxVrcDrEJlNNDSBL2vRWxemWb
He78gOvc+/8/wVy4iUxDGyQmCvMh0enbMpXDsY2H+LSqNMAZwvyAXOaCTqKHW3m/JGGemOoLT/p3
RcG8gmrmUk5tMAdjr3kIFK4hb1nKdFZOceyV+GIu6DRTjiujvLa+JO+JCFRmB/K3z6JiLuE0yKiD
wtWy5rBEbT6qtlreLgmD0Pjvm09vjK2zZpPNkgT89pKroNteuxCuNhncTLtT29DguDM1vJNDifoH
VVXKK0BjLu60TcxszcCxx0XzH8DyvyZCeh0rkHP+Odzu42qJOo2NXy/pwZrx77Lb/bZm5sJONZy6
ezgZzcgStNVh7mak81M/rw/mKmFFSUsgrd/POW1i+wwTrPmECLP3iv2YSzuFnHcWui5zPg0Qgri+
DcH5znNtuZwTaxNkBYDA5G1kWJaG+E+5+k0VV/kqokW3Bn2IDw+X4Lhe4ZIhUX76S8wlnGqSANAi
pc1VCW2aJZgzS5b1/e9X1nUF/WLXdAGnYYUVRgu75BzX+PpJJkGR2a1P7zzC3diTXcRpHVvUnXTt
ks/QOfswUSjAZW09dCDNK+jLTbWn/BC2xp+XVDAFW4HixCWXO/0yRVNWzEg1+/WRs1xHAGyN1vGc
z3KMMiiVNEBb+89+jTvX185ELUDcZcauXGqY0oo3q129knrM9QacsZZUs/Q2F8nanuA4YpCRTL57
fbhLPClr8LY/2yUfSj4+jt2aQtcC9i1+rV9Pgh+yHTAJWGAu1y95X5bxgeyzykgaDZ6tO3dYU8Ao
HW9jc77L3mbNCD12Jcw9WfNfBzuQUPn52+1ohWmhWp8jX8sfCHbkS8lN+rTFReN3grj0E3DlapnL
csyXgL2Az/93CWM/b0Pm0k86LOu4bzDdaVdPp8iSLYui2O/lk7n406TEVExFMeUB38wL7fT81ExR
cicIvLGdufyTEBXBIbUv+TZ0JlupeK1l9Pr7KXmdHL/YKl0Aqlpxd4WUp81NG0aPW4A8uQyCBwLq
/VNfDdu7KezxNPr7P3brhzj32mt0EBdTPecLJ8+1+msu/SpzmAtEpbyhcUTokptlM4dt2mm2M2v8
vtuFoqBayVS4YAAYaecT2SZ55Kgs90pVgHj4eWWFzUyDXmCXJ3Src20rqOHDOcjz2511u1gWJuPc
oHVopj/IfRwOfTp6XceZq3IlGtGsAZFz3qfhR6hMviQ78Zv0LhSF9WR1U6PPDVX6VOvinSbB9uA1
EV0qimsJaSvCplyiiP5QkkEfen2n7RsbpYtFqcg2oDaEzeFtuB5UN7SP6zQ2R7nUfjk55rJRkPKo
ZDnJKa9xPD6MSHQ/yjbyXKWu3pUuNVn7PZ3yFFzLJQj2T+GszR2k+EbvuGzUPjNcaROy5siINs0T
dP7a9w3p6+expPG9P3Jjn3ExqcQaDRfecMppPT3pkH/aksovtHSJKLsp3l4dPnITDiybhmDIGrLd
afwaB/xiM3Z1ryTUmwn8oLE/ygj19cMsTstqYdsKmvk1nKg+0K4kh75A/aHXQnAxKVRkUchRz3M+
dAM92Ji0J1LuflIBzCWl6BJtIaRChryW42WN0nes1nfSabfmkRMaS952lExIG8ea8udg6YG+W9od
ewgJ3QlHbv0J+vO+TFKADG2CN4G0ous/hoj6tFisumzQ4l7MduP4daWhUshhGTrh0iz62n6zdUVO
dmTmWMstfC7jkT1FG2k/+w22c/wKAp3UdOjmXLH0U9ktMhtKlMp6Ne7CTRVA04Cs0Yi30+gflKOf
Udfzr1/T1+XyQ9hsao5M23Q9ZYDcmIzpuf27H7vQz22FuXxTE8sq7ESy5LSl7duyqODMORuvghjm
Ak667mRki3HM0zVbdi2/D21Bvvl1zHXm/tAxCUw+ZmXFgAyS+aSofD+YdPccz+ve+kPbDHL+AAM2
k1u5jdlYRs99Q+8k7W7scy7cVE3XetA+MnlZhNOBVTklWmZz14RZEy1vZVLsD1Hr9w7MXNip0DGy
v9B3ywGyyQMLqyiL01Y++Y2Bc9UVRCjoPG82t6w0fyFBQp7mEKrVfq07S5ZtYjahxiiMcOp+W2xN
8RjOa3X8fevXGPAX541LO62E2zkQoc0nvjGTmSVlhwTWNCWeV3HYqIQGfrPJJZ94NKYQBCRjPl+1
AA3cnzJabPrw+99xY6d20ac4VsHcmH3ISbwVr1JD5r/tdPgwpVDpuPM3xI2+uvbhD+shMIG2e1ou
uVjb8LAlqFnaqA7eLNTWx0ZU5YNBcjhLl5BCghG3WM+ec9Y4zNnJ1MRjeI7Wojvt8LU+BasfNcJc
QGqYZ9qv+xyeg7JiWbFHQI49iz2YC0gtLcfrX4TG26rVGRT4TJT6nQguHhUPLO5YiKZFDK2EdNIq
m0B3/X423YgeXTpKb/s8m4TOudgXnPYMYsp53yTrnfe0W5PVWdKblHGZcJDH7VzZIutHU11KnbBc
rSm7E0je+AkuJNUEtCOrQr58jeW/eM45yAmiGb/vnv/euH+xa7iUVKUG+G6X45CDHakEOh6g8XZ9
S6jgCHpCIV/3VJTN8LxstTpMZaceyKyKEzNK/fP7T7j185wbc9K0yi4YpTxSJuvT9Gtc9F/9mnaW
eUPXddLbOOdBuMIk6o868VNWZi5GVfc7jA35hChGNe+gxcFmP1iQuepTSwRiUgs8YERR8B650K+8
9HO5Y/8nP6WrAmVPA9YCkf/GCcqFx7T526+r6c87qp4L+C5ve391QP86ru9pMHkuYddmsG0Xbae0
Cs9KKAR064kpcecCe2vuOcu3CNna6q3E1qNAHiTdcuCL/uTVIy4+1Yhxr3iBtksrQSGNGjUKsR/2
wVx+KrC44bV72eTbbr7ruq9PMcGbjt+XOysSBR81C41scqv1F6aiXDLixwgyl55ilgRdkQhyruz2
KnjwMbHNnUD0RgDkolPSxIvWU0DOJevtU7AjLOFdl74oS6IjVJj2D37dc51MPwQPeKPTZk8KcoZq
ZlY0xQvkrT/6Ne1chEfk+WsYe4XnQuh/6lEeLbxl72z1N+a6qxlVB+sWxUtKzqiB+YckyedtKO6p
KNxq24mbg6KLS12iS0rdvfSKRkeY4sYnv05xFinWPuYhxYf3qnsn0x7mn2L0kw9iLj81wBS47ouI
nMUyvC2ZfbKbnwo1c+EpyMMJlTZoOl3lIWXR1zIm9yqobnS4i06Zgc8dHzk+m+EdWphvAe5gfhPF
VYJqWJdCT5yRc5w2H3Tb/ZkafSdcuvXZ1zDqh6UjFwoFqAGfzfbweZbicRgjv8sVuf7JH5oeYKiV
yP7aI9VXM2znVMd3Uke3PtpZlERpOrch+oOa5pROh1XJB6+Z7fJSrKiDHmH1dSdp/iTNnm2dXw0Z
c2EpukExdJDojqEu3+q2ySRr/S7JLilVbraK4ACm8pHMXZaqdT/u1XjPZeXXvU1dSGrnSbzYpqbw
jiw/VMEGzbd987u5UpeMqiq6MDJIeha2+FLP4kvarF7HPXXJKJv2y8rm66rpixe9yEOsidfUpi4W
pUwlxnnBNCksLotTKaEYViRHnzkImcaf100rymYrUXScD7KTT1DvZ0dbs3sX7Vujef33H1ZliyoD
EqgQC17YL3M7nNbO+okmURd/StNd1qbZG9CGLM2Y4n93y+oVGFKXf6oljYugVCGQ1CCbZvu4L8qz
aees1PVayHQO6pzCEInX2Tp+8RtJ55xMqFGiWNEw6miwwZqDsqlXXEJd7gk2dwq28HY/z9HMsjoe
VlRKQn3E68Nd8GkNaFNEoajz2dZvwrr91se9H7FFXfBp4nuTyKLWORYQaC0ClJZlkAeb/EbTRZ/g
czEvDRnbfG6q/SkumTrGs2e+iLrs01o2o4jGxuR13f01sO7bkCx+ov7UJZ/aoFCtWvV+hhdJnG10
JhmV3Ctmoy7stPdmpnWi9rNi3ZGr4iNj1b2cxY09xXX761NFBqDdOg9Y86XYUfY+qsjvjkxTZ3WS
MU2NMZae7bSu7SEa6gRy+/Xs54iNqPXnDbGYJTarcGjzIoj+CqC3UZPaL8KnLu+0tgEZwjLReEku
oPnYjesDk+Jeqe71QPj/TBF1JZ6WkYwQMhMm37rOfF0aTv4YjJWv5SzYo9dG4Ao9pdAI5enOdL4v
219trd5QSbxAM+oSTwPtSRGihDkXRsk3vEvIcxP19s50/69W7Fedc+20H865ZIrqdV1anUPZWx2T
VfUPzPDtoWy38EAjPh/K3pAiC+U0fdzjdH9cMIe/LsEyfcabQ/mZ4nwvjnBjLx6buYq/rgPyJ3E4
VPoRGpXTAQ46YXGiJBqOpRzjh32MtF8E4NJUrLLQBES/n/GydYRjX5MNa0O9LhPUhak2JreIL9BO
Te2e1ap7bKZ7JZj/JYh/1elOzqneOQwrQmNyGWALPkjAT0coM9rkqQYm0x0muMNEB1L3UH+D7dcT
+NqgOwRBsR5mUfLT2HCkHKOpDo60TcM6Q0nH+IG1IcmLcpaPVTmTYwNZk8cEVeqfbZ8mLyiAR5G6
FGI4FuGGgQmvUY1mPPxzsUX1ENFoeDNQPC8rOa7PUCs0edH39x5Hbux9LuGVwMnE6m40CB44ed/P
05rRSSRez5vUFbkqRtnU/YjBitX3YRE5sX72NNRFuuQ0z5Mo0TLMY17i5XPjSU1TF+cS8C3B/QDV
SUVcHlFv+iUNIj9Snbowl2ngJllEQZP36/AqqgK+WsWdHePGQLryVk0S0BZFhFXe1UuTTelQP8K9
x68QH7Tcz9uRomuiu7Zr8z3o2Zs1MSsEVDxdV6hLcwFTikRRCZnHdfISEwLUpPWLYV2WqyArUy3E
uHJAmH8XwfBxD7nf5HZRrm6G/2sgpczR9e+SABnNRK1+nrjUhbhULQ2Hj5HMS9xJsk3h7a0ra68E
BHUZLmDvYRKoJTjzOvirmZDxQZ2M5wbtMlzlpIKt3KfgzDb5iZYm560f2UZdcku2FW9Kg6v8NIz1
m1XL516x+J1XrOCyW2OwtXGVzhX44vGFaDVn9dj5vdNSl92yxRrxhHdlrmm1Hm2noeFe7n7XHRfT
YrrkJfzL8JQayuKEGsjtoJT2yxW4lJZmcKQLkI3NVRusJ0OLNEM12KtfnzuZsH3q0n3FKjojazU9
R+m+H9VA/d6v4Qf786a1mXRpbRWm53Qeq8ukp+WZKOGHr1EXzlLVBqVp2IydB77OB1NHLLPVHHhl
8mjkhPXaDGGzQCDyPIaiOYzhflz7yo/rg8Ku0zFlMoZJvKXnwJg0q3nyV9RN08FrTF2xqXGAVhBs
gNOzDFj1UgTsryCeer/Z6MJY6RS2fUqg1BBX9Wth2HJqo/1eqdf1MPtF+OfCWGnVDpCeLuIziir5
Q8JZdQae1R9Nx2a/YXU1p/ouDJq1IvF5Wm14DHu6fRDrIP78fdffkEGjruwU2/eekapNzkMy0uQv
HibJ69IKkrWWlu87Utssbsz0OBs4ax/HcHvdKj6/n2Ay+32CF0T7wCMIexZtyx6ielz+SGhB3nLE
qQ/w+yIfQyWaxznexcFCHPoZpQewxt7hS/v7778Rw7jkF7SzwcwUcXTmS/G5D8xriMDUr2lnLwgD
DOc1zjgHbbid97RfD2Us7kXRt2aOc8nXqYCIXL9GZ4iVKJRk9vF+oPEQ/hHKWfsd2q6y1UQjuF6t
NkIiody+pDbdTklb3UuZXZ9ifzH3XdjLEPgOang+nSUew/9o+nJ9rrGxlYfeipEdSDdAZCjm1E87
krrIV1TNIZ/7JjpHTHUvkKRjb0YTQxPk98Md3/g5zosz3j3tbPY+Oi8iFUdUr2yPFQuaIwRk5ING
hPLt93/nv97/Vb9dP+CHezoJ92aqFzwN0daG86vhaT0cukGHx7Qd1MFAgDzbWGReSxURfoRZJEUp
XWgsJsg4wKhAQZzvKAeIt+HePH2Q0Vp+aJpNvAdSNpqM9zPDelQERMi+4OUP7vPXePZ9StrqbT0F
5SOEvZYPLeRrnq0eqvE/G98cGYOPe83Lk6lM86hQSzO0Wcrm8FFsenvsWaA/tswEF9PG05JFCasz
08rxU0nhxnmnc24MgnNp0PAXbmVf7GdtNUQUQ72eEsnu5ElvjfB1D/mh49kwD0hbNPG5xqbxCA2C
+iFS3JxUM3R/jHKr7zxO/Wew9KsRdmKUahvrXosOpwKkiclzp5YeXh/gMLIFjkknsFP6E1QK+m+o
i4hODa3+CWnDs1BtbSbxBvI4Vlt6h0i4sUH+H9k2lj2Ub5PwjPFM/u2StHgYIJb89+/H69fgLXXR
Nms3CHLZkJ+jVog/EzKtZ1bH6sLrxJzGsjQPS5du54Sni19+zpUCG8i8xXPT83ON7N+Zo7uOsPQr
/CJ6l3MLq36r9knxcy/4cJZah9kgQ/H6+966MRYu6LaZmJEtYuys91XrbDA4FcslpR9/3zwkxG79
BWcTQ761ayUylmdD4qrkh6qGPOlwWLopISwTULC3f+zLHI/fJdKoQmf1Xq+oqqf1EkDLRqY0KoZs
b7AndRnc4HQdvyvxtjW3h2EM7VzBljtO8Wq0m3ELm0OQsJb/ORkoS/JsWvGK929pe1GuGbLYdn+p
4yYqv6Fwv0FmZC3hWxBm3a5q/ULl0p6GTdDHEiLewWkkBhvWOlv5pFDUmp4qVO1/nop+eMQr8oU2
Ww0nPA0/4bnTETlwVUVHKBNCCi6scMaICRVYT32QRpcWsnnvQ0kKfiS7rJbMFk31AL3ef0sZ7N+L
q8JLa6c664mYPhXJWryYso2/KLHat32lyUOVQJR72QtV/7uN22Cydo3b4u0A9YbPKk1J8FihIrl9
m9gR0yMbcSypM2WyFRkvjX4p02Q/jorUGcRBMMZbM6fHwUYKVy3WX2QoKxgB913WxO1r1+z8IvAb
oFdcTeuhHcPiGAdNfWhqq94nwwp3QDr0yUOH4XxHoHAyv4i2WM2hiHT0FhLlxdugSORTa1UYZBZS
1IdmhyDt096stHsFagyL8EqJz0ENEbc0KWN6ZIp+5KUk3wpO/423xpy7Wg5/RiItTYZqGCIPwJea
I+jk6Ki6cTwOfLIPdVqOIBBkUCCXmUAya5jH7s9ubCksKNoKJptDJah9WqqdkrciWAGYV/PSL0/1
UKzsY2+6PjkFRuP/t1u0XtOgXDeHOYnVUy/j8BkDYPCVugY4/twtJXRJugXJhymTcLOr/yzKdIHw
1diIrTqFRW/q6RDoNtWXMMX/mjFp5sM+lOSdVCXhhxYFPQ9FaRSsXO3CbXCcxsWUz1PTyuqtXu3w
IDHfL+0G00DLuhGucEmXHPUoWRYhJtZH3aqhe580aUseorFPyIMWlMUPdbSKoTh26n8cXdl2nbgW
/CLWAoQGXhnOYPt4StqJ88JyEkcSIIQYBOLrb/m+dXfasc1B2ntX1a46MJIWwHDt+DTwaBU36hqn
3gbnWPxkRXIsrGjQHMXloIbOdfhJXB+dgV2lx1DqAUzGHcuGtT+lYd6mE/Y3Jfnwi9fHc9QMiCXR
kKSPP1Mfug3BVJakmytSAOa+6Ebvh4c0jXvysIMX0X/0IRP9kOgZ/6vBM6EvCFGJoyLgw6AnpenA
TmSecnHZhmYS5RA30DcVY4wQl9LPIRe3ZuC5fOfQfU4nqLhhCyMsvqA6jI2wgL/t2dK8IIIAblIQ
MrPtpNyY6U94TM2gkjAgePk0EryIZ7F6z+6sHVuEjI1GY9wd5QqSdUG+qX/uxCrrdooacIpOOs+L
Od829qOH/Ht8dwFpiy8iMxRVMxY4ntmajORyDBnf/7WpijyW/Tbt4Ce+R/JKDGwHqkS1rbouTI3L
J8mnltxE3HbLezflu7gQQnX0nzTZiCbGznwXEAS0JCsF38bmDV81rM+jo0fMi41EYnjUPJ7XM0wW
2VpnZo6H7z3P9vXGE7zXcLw1Ea9dysL4A/ZOK8W00yu8x0hpyM9jt+budhC5qEvetsb9jA+RmlvI
xlkmpZ9cvMoCGVGEXTnW7Ye/U9N+7UpYbEyc2wQ+HJd+N0Hej1D8JRemcnSP0Cjv/XHdc+M3WXaU
Wl0t8Z593a5rEvkfw8HschpXN5KHNNddoLXVtmnvOo11oR8+YwwGNGzIWVoMw9ZksoCWE6qRHneF
ue74ndqXCXs1tm7yZqZX7MvS/n1owszvFJIZT3pStD/3G/5/eGAftqnhdyfcS5MiIakv2qRL7YUn
PmymooOP+wv23fQ+nI5cwNE79PhgHiOWgYxCwOlq2BmFCJr4JNd6uW523YZPjmBMdkktNvMKDZMG
WcwTm6ZqnLs++XtMPlrPJoF3WltME/ehYIpGlZwTHZkyNtatHzble/w89EM3IDkbe7oSNkdJ7CRQ
EgYUY+5RFI/iSCwKVE6Nbn5jkXSLXrlLkvVugAvNfs5Mz8VD0iVe/GltmiT/LXDUGU4tI0vzkyTT
lt4Mz9zymrV4Sf/5NPL8qsAeurgYozTJfsOoapku5Mii+H4e/D4UFGp298m990EVxCOT8gdP9Zyc
rIYk+NYtMdsfNkfQoBe9l6L7WJe1yR9F0s/qfcdB8KrI+DY3/4mgm+jUNlvKTikPu3zQEMdHpSMh
oaoyaUbg/BZt0bmbVkfvZdql5DlH0NTIsJnjk3auGp3m8IaPUUziPwhii3WFb2S6rvo6HHMomwxM
xFakQzrFvAb8TLsHnSJ1WpcH3Cf838O4uftoB9ouH8uhI44RIbThP2FFp74TC5HC59prEmw1iYit
9MQ0AZxRL8uYiAcYmJnpJW2jeFYXAzs2sZVYZVzcZVVuJ/KyWBn6o9BIzGQ/NSVZU0N5nBtdiJ6N
dC/YYTRl8PzF0iu6kXSM/EMqnG6KIW8yjmrbNDOsHtm0TDSpQUszMVeKDNRmZ776ZX2fNUxj6HmD
IT8MOEMGodavdqVuCSVbPbhaExosORUiDNKzgg1JJDxWXPR+bnph5+7cEMZkUmmWi2i4Azq8kpfU
w7tuK8meM/fRmmEdx4J0idJ3Vn0ZKJWZTnpzFL3YeIe9HD8erBJ+Gbgqc5Bt8bkdIkT5wCyNtPQK
j8PQXXg0JP4fjUfGz1uqo/GsMBOLih5s2sqZmxYN065nRfUpsbyRPTgBz4aatf4I555tXfoeNWqY
630V2b/24EPyyY0n3WXcEc62pFla9osentNopzFgoKTNzkgVleI+l2m8I0eMij1c6JGQOwFD54B6
vZnu1EyRj/8bSCePmuVRQ9uzTPcueghz5JM/wqTxBS7fWXsWiHZta5hLz9SXuUdI3E2rOElvdg/w
xSmBFKUQs7iteZZGDlhaNt47iPtJuEbrNNRyW2FQO64w2PNYYT+7xDmcCzLAx+WM35nM4jp1+eby
Qg17zmtBBJQ3BdbE8+E8R5CB80K3ei1yODC+CGiABlegrdqy4Ry6JU1fk4PtMjoRHrv9zjCr25co
mWGhliEBG/2aUCHqbKkBlbW/ZETcdBGa3yUis1eVwk0JV2xu37cxhxmGm49OVy0PqbjSZJ4E/mwe
ormIgDTp311osFxweBWpO7TWjPxcJpSuJ4jMTPrajEfcXf0i8AYy8OMA1peWLuaMLGz39ZN02bFe
8AHu3cvBKPI2Z6P/gvRANWyb4yIR7/eP81mtc7H5wY/PBJ7T6wMfVWifCHZu6FPYAS5+CwQy0At0
ckarwveKwoG1JyGcEAkw2888SSJ66uUSi/ds5ev2ja4QGn9rpJmaPy1+VjQ8HeeH+tUsHJHdEKwe
ij0dJm8t9gL7fonxm8VsKFTca4j75yzgAE+z35MSsKEOhY0zLq8C+Oqp3S0UNzArGvU57TyfcVns
XfvUsFVGaCn7GCmLoNV1biBZqL0QCO+lLEbGYBlrM0XfVuv0uNUAxhs6Xvq+7c85F6jVC29Ersop
HyKC7uyg/G8DvzHiSubHLX5kfqP6mu4HtUUKK9fzYbL2G2+NRDBxxzHInWxrMy2KLV5jc8vENIyq
6Fph3GPadL1NipUhfBYFOprSGR9cJNvjBsdMtdqyHUMo8N8jiHt6qtaXGRUC9x+EnM20F3LWQ0XC
tI9/aROiF3ZkGN8NbN7uB/Tpy4ErLZ0OgEZZJL/jrYX/Joet4nadBbroAntSIX5MFidABjY5zeUD
Qxhdhp7BW7HW+Iv7S4dF+v274mO+7TeHquCeN9sEXvVr38cv6BR0jD3BLizyFJmY8dc1R7tyknxN
BLrQbvuZiQXbsDmVZ3RbssPSQ9zl5gzxL0meDnSAph5TvFG2nrA6O7urp5aODs30F7ykEh/d9No6
/2/e2oX/3rDk/7axVHxiLsU9dsqDgcWtT5t9rUaYXP4NCAcqNUis0zLD5aQpJ9HIbChx7xAf6nbD
6og7ZyuATHeViBJ2WHKMVrLWSPzz6lGNSm5LBS5wcbKKskMQ+NuvU7o+03ze0mfEqEbv2m0CQg2J
oUCUJAy6E28YiuFksXYj0uvKsCEVlZdtNLEI5khA9jJaqWxY4FG15MtN7ST+mAlzakTke9SmTZX6
MUp4YVpo0H+6JIu2KiL7sHYI6N4af3P71iIqZGnQxK4gWuI+reddNuMvoUex1R3OAn0VxGzrXe74
RvsSZMNStW4Ma5HNwvaFidhXaNoAP9YUk+7Y+w9LkLJ9DuIrC6bkezRFb7hfDZuAzURdqA+FQI6t
yKd0z2jhRjj4nFmnqLqFfSLksiH/ckXMN8w8VLFIA7R/PoC702/IlemmBwNDxjSH2d2KItoAa+BT
Z1EZAQ/csf4rLzODBVAttpVWA5EkraYu3t/1JqIzT9PsaVhDFFXRjn8Hskw+HZaFx9PSuvaGd4Xd
Z6LLQX8sISoXP5KrIcF/b3dmv62cdnsB264ckxpwtKVIMuS4FDGMamz+nWXZDpB9GD9JO5MNyC7E
Dm7aj2KXOXsRHtMVuhG4rSWYCM8adyxEUEeGzbSte57JBP+fvTnInbZmuse5mpPSIsQFOGt+XDuY
OpRsORY03pu/0Hhxhd4nREwHYUrod6dzO3pZJfSYLzOhzZnLZrtrNa4mkXhbjsbSW5IAq0nU2KJX
gyRLZM0Eq/sjrvk8JQWs57pSpGQrkbZnz95n4/vsZ1xXMNCq2oYnNVyQGLqDgRdEbD+mJe8wkWXy
Mi6Yto9+jmvV4rZYU36U3YJMcGERohkIsA7EYL8R5Re8cpBc44po6gjQSYpnEDWnpYsnDEt2uYZo
/4NYyK+GUWJWMxw/j7bdXib73OD5yzSZS9Mt7h5Z8CkGgGz9h/k3+W/scXFkOvLvvZ230mUTe2bT
2P7Xkra5IuavuWuFG16m3M0FiRwrTZvIOmgC35CEGVlDr4yOSeUuumCBdq2Ca9HNIeZh+bWGVhRj
A+FuC4XCd+wrAR9nRJ4E4nIv3Yj+D5Kv/chKGpkG3nSYmANUL2foltg99It2LChgv7O0niHZlZBF
1XuTCQPjJIr0NDeh98Vcmz27zmpM/nwfPyHbiy9zFoXXDPuMZyu57yC2P/DQpKaVbF1c98SNfwa/
ifuVsfmb3McUb36qgeWzjRYKL8PJUQnH53bMLrSVpoZNM170yQyXXk/hKEO+bCcTuU4VsWvUp+yN
fmpzIn/arWNF6iNjaqIS+9YPzR5OnWlndqdj2520WdhaJVk/fKNSji9j1tOPJhn1PySJRQg1YujJ
ciH+O2wUkRsgRvXkp6G5bqnKo2KHoUKFfWtU/9Ct9qzBQXwsuAfdhR0kcVWrZHNuaYOsvWzsY1Ue
ugmXJk+kqm0cRVvB465NqtFaClxr9mECatSuQ9WhcNXN0YTkfTY7KnKh+xDfJxk/lreULvDXz6mP
dN1jhJlrDOpZVsxHrh7JweWNJKxbERvKe+BHJvyJ42DeGZjuG4vgaYbPDtMhJkoPKAEVMqoXLqZv
8O+CleW0IsDjX6PbbixjdE+Psk13BjHjghBr3h3zs0zQXS5Hu96FNUXW1IAKJx9Bxozd44HOV9bd
ksmnLM2HvDok0mPx06OzKAWK/AdjO79CYWZPKYumf80STwfgzq25g6pU8WJAm0pLvB2tLHtAsW2Z
Qu78RPiGY7T5rwgtnlDstvdTtNFTulM+FRPPc/ifznw02CBsibv2HNWvNoa4LzvsUaN3NPRFpW5m
t2haxN+Y60GVDKFKrkgQn/sejxnHWwzwP64hxUCDwvGp2roXYfmF7m7+gcCx5tO6idAiEZFMS7Zl
aIrVOnjokHcMmGXwuV9xWOb4p7bb+ohLIfmYnNo+J7BCz5vA2loRxx3eyWg7ltuGOe1uU1L9Yf1C
f6NZ4z+G2HCMY3Lw0X2A7/Y/1aBzK9IxC20l0SE9+mNWR5ntJL9P5JziMl/m9LVb0LcVMd5/VRy+
l/cpW4UqXTuk86nZ52M4yTnz9soSa+5c8oV+cHyzvMBfMSzoOA3wjN6pviTQ4PMfyIfO+krSFRLX
FPJ2Wq4b0u8eFxp3sMTkI1ahnued42YTGe6/5+NYm+jnjn7ujk77UnewVWPVEe8AW+G60+U1pAXL
N7gBwr89znZBEbDSyPzlANV3AdiBsQyXYtwAExK9fXBLHLuSDyGCJtThvlDWsfSHkmP+dKS7/W4T
+FlVB1+aqcyQYzNVi2vmY0U52Gf3rWfZ8WdZYAG2x2LO6iiY4ZUgAPtXZA0/20ks+n51BI0fdVk3
X8Km9Rs7NPFVjFH2ZYNn5Gd7dH13gbjrWMtpB6p3YgYLg5Di9+a9hxD3CWs/w+PIsS9SN9SqqQZc
wXw5YPqQdxKA/HrBV+R3KcQtw5nwhLVVxiaLzynWTpa7iKexZgzq1lLFXGHagNpgqZYpIy/5FvCB
4u9WruBqOJ5iA9VsYVEskNxBdpQsC0/I4X6T7fah6TxPhQt9lhbMZeIcZ9OCWS8EtN/ZvEH/6nW3
ceCyUlUKWcBHrcku7Z0+epzUDvRxesVzk6ymZGmvOocwbBuWJL6meHQf0boBde/RmNxyAk38qYnH
OVx519nsOuQZ/zmt1nfPnGmEf6/dMeBAoLIxdwVuoLp64sDGLke0e1ZmqxH3jdoDdhoQSgJEm3mf
PKH3CgvmA7+oUvg91hjeWr9VjSNf9TdtbJ5f5CK7H5mO1fiSL4mKXnhI0lCiNbf7OZpHuIN3gSfP
qx/aj245MENTHYBkwqmkA62SZMmfXnF0IETQWdbJMkL+G08TWW9ZnNEF06yP90o7zZ/GNvK/p2XV
8IbqbF5jtgOmgqWSsUe8keo/qG9JxY+1TfGqB6+qgaEzmDCS2ZPIN3WesOjHi07T6M/hOb8BjBDs
HIgL16/IxPYPGaf41U/SYAqaGvMwxqtxz1yR+Ar08Vn1G3lKEIN4B08yPFkbLLb6prThwBkHo8h5
mHeIJQe9yvcx70NbxAnxV8OWNitTvcvzkcI7/ecCK/w6dvP0XY12exizNttLsu2Dq+hOZXyOeDL+
cOOc5hW63slCNW3X8eyC71CSV4xkxdilorbAKPPC2ATRFD5T4y1NRLsUMzpLU2TELK9qgI8BbpfN
nG3SH38VWfOj7BV8TB/H1E9LnedYNL2jDlc/AF6B7oLqYf6ywonQrMWpg49GsVCdqWpnh/U1VFd5
e+lYLFgJYJSYE1yGzFYNMdN5uUmskLN5Y6A7Agu2YBpgTZHEG25Ukg35IxXRXkaZ0H920nUeM4aO
/amNJ8uRR7ij54mDPLF0yNsiypHCgckB9m+FVNYs12MYg6sGG5Qo+h7peZVxEE/BPHzsrnwl7AmQ
Na3anshH0WR4T1LN39iSAqoSGHALODo05k1GC+x/uz3v0eq1+f/DprK2qyiYxq9fBRqEYstX6Yot
IcsZQM0RF2Ymfb1Tat6bVS2ndFsx7qvZgGLx+fS6Tjb8ovFKsdNtwB2U24SWu161xk2AjSURPyv4
mn/vj6ODtVQzdq9Rh+ylRycQZIIxfYN/hQUrEWraYA4sHcSx49ki4JeUOHh8KOYRNqUFWLTwaqUL
awU4H3UgXQH9FcsYj8s1lj3/kLnqhn8HGbe2wHgJnCAeLR7SgITW+2YibVoCehqgBG1UdDw7Jpvu
PNnIO3TIS/4Alfjy3KzwBKvZoIWoNDRTS7XzvDvKqXHydcdOgS8Dtvu/g1SbPseEB8R1tEl7oX3S
nlHnUZmkM3cGkBjWazA1fpEKXj3pDe8UPNhCT++V29R8FzRnI7g0IAyXFSnAe923of9wwLlraRv9
c8uYf4cZafgbMNjcAXvHW0fC/h2mRNhS67EmIk5d47KnFaPNFUdLb1UgmevLYcKqDKabnhM48pBo
/p7YbGFnZmw/Xr/E2aEEL7A9DhkkAffgrob8V9iPBETchO4bF8ZkPsdxCn+mQ6XytMU++d5KEGNS
u+QK0QK7X7ekQbTlSOfzfjQaHTp4mM+FTXgLpNgTqDfIyMEJM4e5t0FGKGWA/Dz2CL6LbXtKG5pV
hmadv6BBsEWbBoWewi1/c7vP/oaczyGtByaP+w6JxFfhyPSwbIaeVSwQewtATlHAvYhOqhAmu18t
Pmhgo3BwvRo+o8Chm9NzYfZsAuwApBTRhJDonyHsTv8qBz6l8BF4mUW3/p/H5onGVe+7wkrdvIXe
7Ryv18xtJaPJ4+LZ3HKj0a7/mSxHE0xhbE7h4p+BYOFSb7dxGZy92EV03/ZIgd/EutJ/O0obivF8
aECXewYO2InhrjF58hoiAncOFcW1H1NbJzFoshZ3DC46gs6QCMVrksby7hjX4bQRfPskXtRp1hZo
X96hyBjwO8XAhToBER5lsXGvXbUCU3vtuhyTGAwewbpPcXMbtUXL67t9+fBt56pmohRVJepNMYr0
ODUaxnWgq2RTWp+nl40P/o3v69qXCzLZC+w68Ntm+HghoRky0DqaPWECA9UNvqwcejoBBGgkeZ97
7U+LkfIFogFRLYxv1T7S7ccazaFKwTa/Oh71TwZBHSUATntRvInecNqhVoxhFV8AB0vOazPF9TYD
QEAtlOeerB1OkG4wlgikn5XGaJxLcwxo4QI2DdimPpLEYfGPCovRTa+Pk4EGTTToe8sErNYlnYEB
xJPUt5UMaQEwdMfIucADcJ+yqUC2Etx+84xUwbhXD0FIlRIs8dCd04uxzX7JEvCwwxDCA4aNcNpx
Ip49jfSlZT299r0VpyUyxxl+F/3D0tO8Rn77nwFisBJfinWgcWp0sdoOUVzB6lDZfM+fu5bGb5u2
mELBLz3lwMYeR22SP3jZSXVkypaE+KapdhuD4JCpLCxRcdEMR1M3nW8/iARaSEwsL7NOVMXlMeMW
j6IPqJ0aQJn6IwnMnBEGKk5e7Obrvcj+ciy9rao+EIchqxbxzC+K6+UELBqMaLPvFZn4euZL4FGh
G/8bDnKAZtr1uDqb/UXD/enkxl6xIIpoXiy0P+4t6KoNCP33WMYcGH6XVjra86vIp+hx3twHG+1Y
d06BWJFNjtxKsHoYQVpUy5Zn34EszGeAVt1djHT6EzRvDoU8tJ9pttgLcEj20k/L95n3+q2PGTLY
VvQA2I2ZG7iOdd09PDvFa9JrXh0T8IhTxHJTdGrK08LaYIoAtU3VDMkf7ErNeJ6eVkc+GUhXVGC8
HrAvOpUQsQxFvlG/lQrCCYViD9F85Toomty+yOc90u9pC3OsD7UNZIcBJo8HltUSwWXlqg5lyHlb
VhTCjkWgYp5daGP5YNY5JdEpMCz1AJVaFnlQHABD/Q9/5PtwQdsW9m+AUlsLnipMWf6fmn32h3bB
qqdY7dzVNhFh+qcDOZau2LeOjpWalUtvRw4j3w+hXWzv8LixKE1TiAjAcE+jekrhiE4ejsl0VSa9
SX8EkhzuLu0S07uCLJtyrzmWmSaUPZ+gSsa9S7b/8nVS7lNEG3OhGEadTBCr4g/QbcDHcSvge7yq
cs1aCUw3JPmvdenRQ2dcyEcwn11ST35o/r8H19YpX5bvalu1KbZZTFHdeNeGEqAuR2uZLVAuoyIi
OhUSxtGm6iO4LgPd1UQZ6x+1bNwbBsoRPVKP68aUuj/CWwxX6ukl12JTJ/g1JXGZ9268AVRJoWTo
mm7856NmGb6PLQ3DawJf+6nMNQr/jpCLbWoLjcPaPth5dKbMExhHYu4Eg5UVKMvD8DQsy4EnLQ+g
tUUXAFiX/ZZMIBlIBrXMXZ6TLDxg07CRP5fIBvGEbivWb2Gjx1gcK5Lt3/Tg8DKlKUinpCZhS9/B
uYrkuQPIIv8puNr9Wzl0xnBOg3hWV57GAtOsBcJwtdOakBJI0xE9o/VZZD0LFX3PN7wlsHXNOuVi
aBI07xoENlOK2OZo1QOyxBYN3HihHp7CoMLEun9bFGiZSs8QPEUFt9CZQsppl92A8Y2beP2XbCPE
ezWoPJvRh71XCKqZWQPVA+r+MtVI5I3Wnx2Nhu0zB6QkUvjBTTsyotMVFqV76VDWgSmjPGnwfvM+
yh+kjUCGw5mCiOhqRjULU7UjlGZ3fQq1UQceHp76tzxQk1wg9ZnCdZ6i2diKz0b0j/M+7fmZq1aM
7orgIom2CFGyx6/Mr0aWW0ywpymHFRxTZQzMXf9TgLbIyw7n/9FV+8xX1sCmAcHfsANNDvqIvIp8
/TT49rqKMzwhX9AGWoGxiCK5P8wJbP/NPWZSTLvFkMID7C8NlNL5RDzTB5Q/ygKyuMdKqbTTadce
GNgaS9bfHJiw/g+oq+H4MePCov/aZIlBSTLdbzq+xFhAzAx6BQ6ZHFitDr97taRGi6Q+EjYMmJ3U
Ei0w5jySCGjD2eDDlP0V9wkGOASs2fT4GUvPx4rMi9DdK8iCsNlHEafcxBV8L9zxmyWS7R89X1UH
cjuw/vcORGB1J02IVKdR6N2N5ZzSw93kAe4aTscM+6w74AFzPr62tl/HAyl34N794kowoRKTEVwS
Y6wjtlDfFzAETP8B7+94jdPXC1+JJUw3iKL74ZZQjGb2hFrKBfJsV4r5JBDcE3jSph9/4zC32S1e
Uu0Kt5EtOyXtonD6O+Sxlj6ZBZwvlvyfVLH+8Oh/9gUMl6JiLhGTmRt5HjN59K8Nm1GujxgBSrhM
WHsFuWXot07otXna4t4vt2iEMPUOFgnI7WrmyVSQTNMaGecUvYl34q/K2y4vdtI6HFGJtgIto1ui
N4M729b4/fu11mZIemxuC1InLD7WxyYDoPNB5cHGXxB7pX8d2Q8BaAHUKWDtTWQPFPQ0Zg5QG+Tc
sAlaq8Tm/asYdY7sqp3FjFW+j9MJi+xZ/1NBX7M+5RgvQglKlLubssjVPAWC81uPOejfgqz7Maal
Qwg8fdvsspE6T+J9LjA/HE/B2u2whcf6wlG2LfDX5wiCF3oCuYz8kZYEGtCQ7O7epW7dy6bpG3WB
W5kCH/lFlRc4PNgjtOn+6mS0ZT/ijcX7R4zQ5qQKKwZygKM+vO1p4ic0x3AjfPdJbs/LBrEakYxf
c7IA9qOQlZZp1yPHRqQxjhKAjBYHXXMg2Dk2UsscdeyorAX/X9BDcZi34wVIvzcdBUo09lEP7/O2
f54z4djTjG4XTYta1r2GhszcdZ3mx5Vhu/o624P9ofkeqxpajfgnFnX9N4lPFo56mwuwIjUMQlAe
T68T1AH8LwM2/7tpcFouezdsQ4UNfCCDPEYreOXg3bM7yBH8S6azAJDfDAKZQjT2j1sXtd192ymL
boOY9SMbc7I/xns+/gKXt/81DTddmY+Nygq7ZhlYPYk1hQjC1XLLGy/K1rfKoHAgMAQwI/5xRScM
qgkfliz0EfW3sResHqTxZyr43sLlfAMMEX8dZJvmYEPCOP1S23L4cgaRjlrhR8kBhabdWzp7+9mD
KPwLY197fDsy6n6FCKr3lxaJP839NHURrHND5PNTA258qqGZPMYqH2aDxmQjanikAUZc5aABopyw
bdRGrwzSDpgKHd30G5Tcl8T4C66fi323KxD9XY2g7DoZTw2YGNmSctPr/zg7k+XGlSXbfhHMEAAC
zZQgwUYkxVSTUuYEli36LtAGvr4Wz+iWXt13zDQrq5NXqSSBCHffa28HfpPaDho2Vfl2wYUqzfiR
AS5Wow2oa9H/ZYVSInYpFAvFlhmMQbGtpa7E3miVYb2bTdx0X3mrvPmO3zPgmjtWVz4GjLHVhi+u
8v70QVv8zETTCZ6hdUwj4iVb9wF8jKs6Y1nC1Q2KzgtXQ1iHWnV5j6uPwcLQN+2XybU6hpsKSCG7
JVbjJE8MqtwnRrBF8tvt6SnMMZ/eG1IDv2BuXOpQuJwPGILGnrPfGEvjKeHs+uLES+KFnjdJf+cu
aQFx6nWGkz3MZWuXb4XT1hyXSWrIw0wD5h0Cn5FR5LmMRyLgrmzcJuYMnFJpXzpHmXTgPV6Zm/q5
478uasOmE4dzyXNqX/c7cu8JerCTpLNeqoXh7rIvrWq1twWWsVsykF+/cwCSeK7Waq7ClPWojGdn
KwBZ2ZB37jWPqS7S+Hspy1yeGQhNsR+6bew7G4ZIa7ezO9eTFz+hNH5kBZM6Vk1mO4jQquNcGvOg
Pw2+nl/afu1YcyutPt0EXYXq0CBx7is9Jkev4qQ/THrsZ9YAwu4hcHAOPbS6Z7Uv5KhZPDfcSvDs
taP55yUtg8p3uY6Ns5uD1uHXmOZJbec141/hZgR7umNcPwfL7L2YgRu8WR1PcsjWMtP4q5c25f+W
dfzHGmz13Tcnr4kWFKxpk8btkuzKldFxaFCWub8szj4j3YwB+RZP/uzKdTdVad99dfCUG1FJqkb8
u6bM8N7WVk5fVGKVDwalzlPf+h30SaH4vspYajSGcfQ2puHkPYNjT/c89WNZd+nN6erSfJwECOq5
jAfj3FawLNyctb62bFC2ALPzorh2Q4qmAvSJ36dKy3InPSPFgV4Oq0QtF4n9UoPMHRsxuMmtrlQa
znQJm5ZmetrM0g0OqgbtnGqje2dxTR9sysRKH1tB6MtNciqm2zUfmm90JgkAQOdQdTUMcepLUZWK
1Vrs0ikhloo8DU3fWTjEaisgkMReLM4oP12/uVo0IcRyP95JeetW9r2ZfKmmXDXPPqsk86NKy+5e
+/OqbFZtM17Sky2fFnfIwK4t2L59SvVfDRsv1ivUC7PKZzqSoNl1ypqujlXLS9LG3TGgXgC0CAzL
fqqVuzhbmq2+/7qWFgSZN7tV+ZK1sVnvsmSB1RFoMEwE57hPriZb/x4LYdYShaHoiyiZ48o/1O0k
szP8Xs6AeOqG+C+SQj5864KybV5ithPLDYXUwDewVv0lZiDrRODvg8/ocRr5j/3QdHsFI59yEaEx
HYJmmOZjCdT7lI9wm1FrtXG5RRrWyU2sMVJ3asBhXivEMKJNKkFvvrEby5yfVmPksW+LZBgwSHDz
yQsCN/+IOrNgFHPeKjzasnc3dbwO3cUmCb46OMWarggsAxgnM/J13zdGFZUwPsdu5qjY5FgtppBC
dbj2bFs+KZ8wmLppki+B1zenYbLY6xoYLjSQoeGmFFqL3En2al4S9K+wGQ0WRnYqtu13Kgrthp7h
NPbRWeX6N295i17mtcwu5WJ133vcJgkbxVnkFdKuz/oyDIELX8HVMYQIsUB/rTZF/jCiDs27qjP6
40y+Hr9m13g3Gd9DWO/oz1WXbfZTBW6795bBxJo02It5gN6XKgrm1SPXbqVIDuv7lOfELDNmjhOn
695hleb0xw+k9EJnmkUdjtlQH8EQ1FPXGE5KvakdHWxlw9UVAoDN6W0aVygE3sSBVs0z/4JOVGE1
NFax4y/vHOSGzrUf7M5og2NfdarcFkXFGre4oAf/xVM9fk9WPewgvHAiOG7cqF0rKnp7p6ysKbKS
vqUgNJZH2U1+lCd5ocNpHAmjGgSH1bbpTIDItW9+U2EVu0kW81k6ooow7I3bhfLuPCbMNRvsBt/n
oMl5INuCCJ61bbZOP1Q3kcdttS8zXTwijVSHVCzVY2dk9o6zzEJzXPQUKWqhTR6swUG2ub7xKQ/j
jpKwbKFJXHMI6XABS+02icYEveBLy2Wj+AJZMvxsLmyncYJ23IJUECO6JCOcqqMCYO6m8BRjwXXm
vuh7B02kURdHrsk32TqL9ZorMQhnP2Mgst6VyjOy9PO5PFu9KZ+t1PXfYpi3JMReFE8b30Ak9oI1
6Teqyq0/C3TUujGDab6kspkPpV0AwVQrAm2t7mMDQsEfyAX3Ez57Zf+ym8JtIsRVbAPI22UVTjWJ
68dkhZ+ohJW0BzOWgU1JYJGVZCbOmW+MMmBRMWBVIToSdU3nGrNzl9erdYwhkhhzHpdUDxd+yDvY
FpEaWODXZ7cEZwkLXxUijNPRPKwS2miXlIXRhApebiUPiLvCX/vkmMzGsmlpvw6Q4/1zUyg7Zqbk
TvrJ82sGDSuZcM2mUJ6hr7CyIOEUfcarO9nI4bOa7nf92uwF8RnDHqFLL7uaK9H8Y5qjxfIBSKci
ZDABXTjbdrluB/pc/chcGFiNg6WT7c5YRTWTcyy4K1Y8Pc1+MWvH2Haoo+kT4hIbe0YjoLHYIO51
FJa5GRjBKc7TWAH7lHRHAcSRfPCGEYVUc0EfOAYBs4a6jWkw52a60c87P4K2d3EbOVO6sLLYSb66
wG0n0zO6myRHytk5q2rElXJzjLeigY5/M7PCYCxoGv7OmxeqZR5a/9DxTFC3UWCnoaR9RBYTbKra
4uca9aby3Ebd1npOY4Z5i+iYfPdJDNEBVftMpTKN/G+zBDdG2dQvBGR6xmlu6fh2fSC6V8dpli0H
SvLCWgRKWyLdMsrvbA1cloMhSaUbEG0OAsaJnOImIsCVXDaKLlT5acd3LH6YNCa7dHSkjLgqYRUS
sCE0r4JKeqPmAvJk1rC1l4mC1Q25TZf+TMZ6l0cCCETfxNj1AtGErS7R/RxmnQuypOlvZAnFEGIj
EekuWXPXvc0L1uRN67aL+xhU0lsfAfnS+QgXcQ/kN3mrLjmvanWaPNk7B520Gb2fuczOPmhikf6x
cBuQVGdkjDpSBNd5Yxax/y1ofMe9sUy2d3ipjdTCZNSUydZNTZaljUtcuOHAoVCHqh1wmGw62Lfu
ix64ezn6kxIIKyQn0KzDngsEMWKMh7QLQm2D2Z6DsVMSfJZhtvHKn52c4+JQrI+m7Z8r1TTxRSi7
jHdzvSRf7bFOf+AMY9ztpHL2tkppyfg2cBx//Ioa69QP1ewh+jCmBNsEZ+0gsu2uj1qTDnoz4Zay
mKvCAGwLwHiGRX3/auHXaaOq9zJzX/ve9CdJ2yBK3bVvD4NNv7Bh/6eOPKjPBHVmHK9dM4xVtE7a
V0/1OhYG0EuWsP8gTluV7qagLn4ZiPj9tU4Tv985TqD3rmfMejM3ZWps8rvBgHq5SiIdZxm+EdOo
Q3dx/d9wZs5TF7fZOW08FFA/tehs/TkDNlnXQUeKUmIJMciY7Qu6LR+9kXgmU3iChvNNUk52fBib
toqvtrGad6PnUNug5Ca02MUhGq/+1sx99ljXtafZhevKF9myZZMe3fTzsyUxTF7mHnHiT1J4WLzW
OvWe1R3jQqBDQz45TLSryMrlihxlLOuFB0lQSRfzeuh7Gd/KFbTyuaJhvzlcujAEWOq2seyX9Wzl
WeFFPjL3d4ot0tysmlM020A4r29m0a7HJsYJ+ssiR2R8YoFe30QmLEfy6Bd+VV7Xpp2yo4e573Uu
Avls9rU3MH6ih95PVZbfrCTwUBXzYspwswVZnIRJkXj60TDaGqufBwwdEuhWiTenc9qJ+f48lH+C
OWvzny3smX+QLlixy8A544/W1Vw8I7DK5T3Jl5khF3Oqfgty29u/Lf5hN6uyyC9ODAZr0QoJik3J
HlvxgiV3rW/0Z/PyhCI2VRHJiutfn/kdWlKHP+7Ibr1WFmGhrO8TaPvWS2fbv9YQgC8A6jxkvVVw
qjFCLdvnfmyG5mXx+3w6U4TH0xFULZ8J65DqO6HH7TWwWR6ywx6BdIcZvdF7P/YNY8fNiEFRC9+8
+O1g/WLxZtOdPGYUIPttnf7R6WxeMmDzfu9IM+luBjh0tzFqQrG3Q9UvNBRz0h/zde3f52qi9J+g
seMvaLd9A7BjZFeMisnfxbbodSr25JKkPSLGWxRp7hG2forfVzaDFFvWnE1IXg1LsAJwn3ITJHlc
XLBn2Mw0K4yZ18nuJmO39KDo27YwoSeKWRf5kzGKnHLY6fSlGWrqUYsFggnkmsR8JaeuK2+5Nffq
NaEAdKhs8iwPGz/GZ1oG0mVwZI6sA1VDPCNKzCmICak+/EMnVw6XYgS52VlV2rYnP8ZbtGHdS3sc
49ivGELKmh0PpmgBeo2pepz5uKaQm6JviArU+oVViVpGfodBgWV0kFjlP2px3FoKuEqP4lfi5vIP
xTPEhp6qPso74MwIjs3QpwDH3DZubft37Xk1dwASAw8Gc49dupQW1qdxbN8M3KV665M81ILSsoMD
NzWu5XpD5kMb8/+a5IZhnsPuHpyp+EYtGnF7Znvmlv/E+ezZIqEq8sY4cpZ4ugJ7kMBE8Eudh06f
M+9AP3MRzxO/efUnHFU7a5z1YzKMeb3r2aT07Jqp/aPA/fRzGR3U5yVAq7ia4Pr5jywWjCKFBiQM
KK//msAoO0eN5fonI4sl6gdn9B/9SSA9D0Y5nlUCmntirYP5te/pZHapNDsokaH18mOaIEM2zA2S
odjGfY5Mm+Xk9uzx5fnVM0b8QOx6nTYXYDLj1WIR9xQFtdOlUeMhcoQFSEwSwZvL320au81ed8DU
m9RfOKwzZVXm10K4rtgrttJYoS4pNLFbT9OqXMAQnrDrMhrxqdfTEnRhO9CVYR2QItYhNcHcnQEx
NB92oCDu6TjySYKF8+BTpmChi/As2zklI0rsEqlhkEfD0531vUKzCYcyFtMTvj5veJlnP0mPa2PN
zheyZdZlU3RGae647+0HT/9DIPaxfoQO8MtzFRu85Mz34ry/yr7LFzYRotdF+LihBheVOf7WaHmJ
msiWbreFU7RI+Fee2bb80aTRo7nVqWfO3+A37xNliiEDKr1tfEzvRAicSxKC7K/1yt/ESUYQJWhQ
Wei3NqVJzy6t29vIXnU3i51ZkXOk9/2qeemY3BfyUtjsvgppADrwmQBuc3pahoKbsnDRR6vYdNol
zKXTqwuTVt8HSK6kSkANPAANPF61Wh/akQPtaeWMsx5N14QPDHGkrOpm+5R2gHBSBi9mbaphs0zO
uJxpyPQP2QTohRtQ6jFqUkbhwUbFEA9XUXrSZbk8SnJzcFwxb63eQNOp1l48B8RBXdzFB+Glh1xs
KNrGe6Vf9d80J9ieeXJ3sstGf1GLDbG75AcI0OJxVJ4Tdp50fnboI98TIOfT2DnOTjselWOL8I4a
AzHtqtjY4QidsUG6xU1UIg1ZeVpspK9QLOfBrXayKloS1/J4RGkOyotOW/9lSpxg77SDBE8prFBY
HNIZNOl7wpFIZI80OMAqSdPhYdU+Oawt+ov6JcJc3ZXUPq4tFBK3vNWTn97W1vBIm27qyC1BIPs+
LyX9dlw6W5Rr66ZXQ19oFgsorrslZcOu2v6bij3U5LSV6Q+7bzELsr45WpdBb5PKbb8unQki6kzL
GyKqenUtjFCbUtbie9DZ8yGwZyTb2s3GFyKfehyUmVpCJm4Lz0Yzz1eL5YLvjY35hLvaCyK78PUD
m8vLr07Zzt8LwixUmPJW2Mgw/FUrTtfz6ikoFVFVXwfeuK1kPQ47P4vR+4KRSfwyMjYLYMhxXlYr
qy6F6eXJpmqX8a3SoIHw3M1eUoidfUqbQ9/B0200GPh7y9KUp27WCkCU0ipyOA6YSeMeZCNhmr6Y
RpN8r9NZlKHZj862ECzhKwNbPLdmf7+2fJK1VGLAaNd291hkBYeNZg3RN2fJwbMzd02euWm7E+zg
up3qxf1tGSbFJd2VH5LTw/3Q9fZpZvZ66YVlvdtOudxqD4jNhCw/K9LvBIjjEKNrgvB+SRQeJiwz
+W50VY4p30puAb/itffW/i/2HEw5Ni5ppTW1Uc48KGJPTPLgtoTabOzUWN6pRtV1oBtiUlCPW9zQ
+dcBpvY1mYS7JV9JR26SVLgPgbHMjfKlUrvSsNxqi1uov2akI7hXkFXC7+nFmNw8WfNgfc9nUzYI
UijLW3yVyoy00ayhKBbxUhWMjGeekyUyGTJM3xiyu+JgoVm3Edbj4Z0O8B1vBliQjTOl27CjB5pf
eqm/LerGZQG3nWNGN5GakktqtN4UxnnXbXud12s4xS1dQp1WbVTbQIj7cVXznrRKBhUjCU53HS0I
vrt+YqSRQRnIG2np6S4NOM16EObUQ4Tgjb+2BCodnDr1o8aEZjnFxoA7DiX+iZAGKG9ttybPspdN
62loajsK+hFFJDMUE1TaoLDohpEjehx2YvTJxaiGqjio+Y7a3M3ZkapKl+YocIox5FwbtxMjqkPb
z9PPTIMkL3JASmdoawse6oBurMN4TWb0xNYzo+lAkux8/onoSaiJRcuAtQBB+p73l3eh6OYKDtEr
NF6nOFUY4lUuaNRrAJmKGYcxqbi4ESOxHrp2AjjLF+PE7wUqNOk7h2vicqORbnexF5dHF+LsRLAG
W9BTrFNLCpDTmwv3gaUVYlPeNmyvRSoGg4uDRf6CGZl7bEpD9zrRAf8uuY5+psSL7yrLrh7VGnRv
qvB4efSsQyYR9b42PQw/VLVGvdVlYjznMmj/6MqqdtCYDKknQzWh5TGn8Vb/nnEtA+Vgloo7JtJG
/bvCNf+6xh6CiRzcjrJkhY2LJbRhkQq1S/0JHiC2DCRx971nBdmhIsf52omigFjM5b5nhhZxH8W3
3tP6NWicmpFenr/SsfsvY4X5AHUxq6po6vn80BCZvmaIR08tyTu86YD9f2abM8ToHSAPzFy/Vlms
QAx+04YeTM2mSgSjBrhDhpe1SvJwyifjZKJNbNVszgzqlSVYjmqxZJIVvWrrW2BZe9NG5z8yuYaP
thbbyBi1NAxAGUgpczt50A7HSajqQBRe+cXOHC8k+SUP8VqCLgctdMpiJC2h1USc/KAoRmAPUBcz
GohDPlgkF6wMzB65nPVbpqV6Mjr8vVhSmiKsKYIPTmDny55ksUBEzJbX5FgQIJDyZCtxoWm/C4gM
9s6Se+8rxuZBRe3YpwNjcbd6N2d/vdeaq3M/zZXVfEET9c8yyIb8a9IONikKdh6qsrEPynZa7xuF
9lpx7uC1CLOsaQ+ri7GRyBzsrrMkVbtYm3F5opXgo0sr01q39mqq/iBryBnADeHTyafm4DDYKvuX
Uo95BY1nMYccupUkJTKOvGTvmvW0bjBwl9Ur8cdTHvZZou4sRJAnv8o5zniS604xwvbISYmfJ42x
3gy1bjM7EnZddfjUgqVyyO2gK/81ZXlX/R0qDzWVIWpRHvX9p586X5vGQcPKVFtI2oXm2adNuqfR
1IY6u4ErrO+4RD2PV8+rZfsU1GbqpPQchZ5OpTPP3p4Ni0HF2jk+kTDlmnXDdBDePbl/9tQBg3f9
xAQ7eFKsSH4Z5naxdsrTQA4UuUt1MYZqnB8w3OVfalZYva2Tq8uQlbhzFtluNcdRSTbIoWmd9iGr
C+ZeoiYxAvUX4njh1QzTovO/ZoOC9HdAjH5l7HKNT3ZDyf4tJ4PFhUgnzBA+Susfmo66YyvC3P8A
siW1ahotx3qQKoi9PYM+Ge86EMFLUojsx4IJ5Nk2tPM20FAgTIIZ0I3KNHNOIzZ2vVGEB5A6o4Xy
n5nazt1zHjchInwZjRWHUesHD/Ru3c7PaZ0jHxx+2RFrBUWNrD88NYzNImtYzavGBn5BwJEo8KjL
wx7TSpDQwcXk7WOf4Bookpi6JJ3/tugSe7cRMgurUY7HPBZy3MwzMUqYerPfo5tIk0GqP/9g+pc/
4+SdHwMmQ8W2kzO9BokWdG9WIw+xsIt6Q0fYfh3JftpPXuo+VDFm/ZKNX3/HlkHfPhHzzDFtIHtU
/LxrMPietS/Xob8KgMplt7jQCXnAEGKXxrRoSCs53sEA1LYOKjvywQ3lCQqAP8tp1JhbsuS8FikS
fXDj05UDRpDLsreHWm7HDnaWCBCKV15te9isbcURFXQLPPTATPZnuuJR2OBgXfaq80yEiVUfl4Kp
L+OkJD7FCkGXZNHpR8dORNzMxRDMxzHQXqRo3yKp8vqRLpWYE0iC8tTkLLJARJmvZVV0JzeO02vd
5DHMwmC/epUhilNeVthnR8bAV3/ogr2dB8TFGPJFmI0+OrEjUUDiIjgVVCYEdej54OVL797qLg76
C+MAChms5LlnNdtOLyT3BEbqsVxhhWnv2viGGWO96J4Xcxj9Jup7URHEhDZM0EV1whro0N/VQLwp
GR6XjIE7Isngiu+kAlMbx1la/YnBQVFvF/U9cYYyDO55IWHdld43+gCxY1K4bjFr949dqjSQgojN
JBTGMIpdYucmC2bttDjP0Fr7xiKsy+xk/75gIjaPOZcpteTYbsdWyIMzj6qF4C0Hf9t4hUHURenu
IOTfSonhzxXdW2W14irI1SEYYp33dbDKlzEz+18sl1U35Qb1kXejeXbW1X5OU4KXuDZNV29YOuFl
m47FOvi7i5zfs0T5ZJbtKwmjWP3CNq4f7H6Zd1LQ6mx4mQSnqratKcQmRyCTJgLhCjA1eSGcnn+q
pm5hekLyHKWfv6iXwFqqiHKIUUNbzP3PhuSXM9EApHwMs36WgqTKsG+50SZvmPZ9sbbHfnGC59Wo
3UeCBeQzDb1xZuzsPAjIcGwffNH1yRzgNju7rYs9rnSPMNylKB9qQGURLoxWsrNTlu2PTilxcGAL
aDmTZdrnpL3s8TZx82uFOZB9j+NmzYb5kDJLevDreN76HHq/JGnHL75bL4xEahziNiPlLRvvhjCt
Jm7kWeNwy/PgYLGaBYdJTO7NlObNt152UNAdhoyNhM3cS+Xz9sWm1+qdE5hTcvCbonvxlFW8mphd
gYBqI7KMFltUj593q+AO2s3UM/5sepyXa232TyTOybMv/hGdZ6tjqMVIcIP2ZdHXsmrymvv2AMQj
CSaIV7DcNJ9ILCElH07PiYeHJUehrFs7OJUEW7yyPpbwCQuF4zFpXXFeRm9+7zvzt17t7F24In3y
hrR4dN202yYWvZ9ZjOUBpde9oEf1EQtwXJJP/bg9tLlDUFpMiArKVXc/txh9A5Ml3+PUtIbdQF9N
+F8OqA6pdB+t81Ii5X0zhZZvcz8akbE4+YXxAsZTMZY7zwZlSxp/IvOKsJnfXLzeL9cAzNY8qY8M
NQTIvBzna2oo/WM0luRhXId8h/Fe4CVoGGp0B5IvGSeGVUb4pHMsLdJ8dBQQdp5jWs+IOv6Z543V
nnMuqxR3xyy7nq0TIMvlZi66amaCaHgyvppp0TA/KFmhMT4BrWVOHhIvUZVvPm0PxyGvc8Ds0EwJ
XuLtgrCobnRRqyQXI04HjEh0z2t/RfYsSk4Ci67gkfsVt+imcUuYtQtyJXv+opXIhoTql6Wtkb9C
Dz0ZIDvNn/9//OR/y578kGs7JDNQg8fiUCu2rgGIWoc/+HM/+kMsLIC+KJIsFScwvN+9UN6GmlXs
PvfD7/+e/4iFNbp/0iuVdXJG9zutVNkP/xJO/V8CZ//J3P6Pn2wbSYFlA48pwswCN0MSp2ni/ffu
Basy8Qt+7l/wIakabMDNSEK0yJst7BAOfV97YvqXXOT/9rV+CKomk6DyZt1aJx7Mb12/nGpl/ksg
73/70R8S62mQhVeWtThh98PetO/L4ZO7TT5uPjYEpEVRKHlivPSlvwsxvTm3n3tiPm4+ToyYIa0q
rFPSj4/MGd6oMf4lO/i/fCTiQ4CrjoF8QMz4KmcD43HybBTAy596TD7uPXZnE+7BAvlvqvinM+jv
HsfMJ3/2hzcUBQ9mw/ZGxlEE0NiNOGbGJxP8xYcX1LaxGFrgl6cUPnxrZ5ZNnIqvPvllfghrBgX3
cUZh66dMx7BTRIA8n8tf/7juuOpaQgYy2TLWIPTq3c71v3za90/1/wiYFh/eSSUaMzVzrz25cAQG
0z42oVKCD1FGDuont1WID2+nQ9qqhLjhLxHFX7utHvG1bj/1JJrB/z5yl2L0817U7akM/O+Fam7w
Sn8/96PvSdX/ceYmnT0UFTOqE/XMo0n73Eyf25nycd/x0o1qmexMn0wyvf3lJnXxuYzuj9uOiU7L
cP0m+pSwGW7riPuOiiCZP/eAmx9eTa8VZodGsfDa+/Yjyn93hB4cP/lVfng50x5OtvfH+eTO00Mv
kr3Z5F8+91V+eDP5JteOW3I61dR5LMH51nvDJz9x638/Jb5NjN0g+ukUs1BwBzQid16nrU9+4h9e
z2wSOLcBUU5C5/FVLYwNSF/PPndrmh/ey4Iggk7acJf93fPcju6fOJaf+s3Fx83HORMnrFEEn8oU
41BgNPRllVP8y7F1fyb+32NLfFx9rIyqpZBfB7IRwS1mIB7gNvGpr1R8XH7sB31aEL5ZsanDAzxP
zsppfnzmQRQflx8bSe8XU6K6U4ehaWeXhbfpBOFUn/vpH95PJ1kkScoEcHOAE3hgJK/5ks+fuoIg
Kv/3g84+wtWSxdieYiHu1iqPRqIgFuhzv/qHN9QXnuRHNs0pqVef0IfpiljYfKqqFR/3H9fk+eSC
WcUJY0OB6TyOBIbNT/7wD6/oWPZZNU5cbplZvpBUQgdfj/+2BFX+s//g/3rSP7yj2JFMW+eSDwa/
54tl5PvGGb+COwB0tGyrE8Jo7vCtd2y99bQ0iD99vZ6lH1RrRDZC8hVzXnHMJZKlF/cBfeZdp6DJ
DIeg/y0Xk6WL8I334HQVrr74EitoFPIGXsmJxCepNHzdCDEntSVPnSalfJ5+eQtzHJx4G+Yu/m2u
g+KxNCHxoLCWK86C7OQRjLRJU+NYjs5zpoLHnGU/4zy9LTplSLgWMGK02WvNX9t6tTG/+HVdRINr
JrthDYKoUMF9JN9+KbBK7MpkFJfVSKejgEOSrr0hAlw/LIuXRCs9dv9Kjv3BLtXcbLAoGb9JsvVY
LiCnE2TUyZ8I+ICss/ctqYpnXJXkrM45cahp9hh0cfxItuPOTPrpW64t3HqDu9Ws2NzBpj8IX72v
cCVHZywfjXrqI6QSg9lIs/xYAioD13yomPB0Ztx6B2EQLoM/kNmcn90Da+mgCClYJmBCo18wKdQ2
exJI3Mds4myqND5nyQh82DyItjwyNKifFz+O99IAI3JBsq/EcGHT0uBqE+l2jnWbpH2bfDlHNOAV
BkhvwZmEuTmskQJ3SG9j6OZB+ZZnTrbNBmMvpLncCsKayBO7tgFhoFWTv65l5YdUZ7WOEOIPZG+8
tPcl9UuNHZB6cxuUfqG3xATfHBwlIYAjwT1q0Qc88CSyF6l/JmFw3uVCnw18g/i4ZCiSOA59vv3O
sKWHBu4u+5iUzINrC4D52oswa/dfGedmm3ZCjYZLGwX+GzSGF7CzDC8eQVIhIR1m5M6IuiEuUXxV
rqUefLv3FigCpyMoGJ5gsMkUbzs9nONguDY8jPeI1Z0fEDm39xVVFpkwswyrSR+Y753npH6dB70X
hT/Wuwady3UCt3zqQYrOWpqXnFTFXU/mbZh6AfYbQQzkRFrqA06dIRw681VYJJmQ0QvYWebIHdKv
Cug1qBEPRtz1ca06yZ7c9z26+R1A8flA2/FvAEawrTy8xR7zv+OIvWfboTBvEhcIj0+BdNvR/LM6
65dhYIPPLUi8njTuXpGTI5YzWrveB3ibqwxp2yLkeCP0ctGsrSLXQ3crXj9kSoTeYbJPyVLKd2cc
cfQp33wmYsE9y7lBayaBtXqbSS7hQ3DmEOU50M8EsVwkMyXrNW5G8vqbY2G75jkjnpSBW29GoxXc
OiNH6JrzM/FUIIfi6NoASMH/UHdeu5Fja5Z+lYO6ZzW9afRpYIIMH/I2dUNISoneez79fMyqqcpk
KRQ9wtzMwUEBmUrtYJDc7t9rfatvV9UkisGqJS0LrVw0ahTyCAYEf4EH6wXvPd5/3ml7sqng5+iv
Iqg2q6QLdnWk7DneeDG81jwH1wqJqC7p2cOYj49jEMdY/INAW0Owl+2sI3a4LfxdIir6O5D+AVwC
uFbCEizE0LpmBOOqaAPloMkILBy56cUV1OEzLbBk0wGhjTwPstQS+ZcrOOmQTyurJ98nmwGVJBHZ
CCveJDcVQtgjxX0QiNFGqlKOZ/EuHtrRvY8DffI6jWjuVMpuKznJdoiF6BuAZK1mqiFmao+cTAL4
VmBqC1x1g2L+GbOfdG8JbOKQX5OriUChcATgW0QjB2HMn1vxQgPasOy7QUAwlLvNNCgjmDRxdtz5
OH+WZlUajhmVcF8Mr+RZ+BjFhkBMD9UQX4D8cs9IH7gQGMLzlAKsoggIjWUP/yamtAPRCo4ECfub
pOebNCo3vGDChYf9ZOUaPuhel3OYPlfsrEyQMWkFRChMa3Rntxi/56maraJKiW5a1OgL1ureI7VB
6D56Hwh2mTbCmZhZSmV3TY2SIbay5lVAtlOCiEmLW7ds3sykEfYidfJ9NfAsOZtqdp4AX23gkTpF
bYzXrCrGFSKafHQE5K4LzAvta6uWbKhbnWwrATeFmGBnGdT4SRrqgWRIAuupbstLa0SF41tlCnm8
vKw7XGVRTSqaotYeiriy59GomW5BuLaeqOl6G7EugodYVOps1wpqO9g1UOJD2LWWYStW/a2shPSg
wMPetUnnGbuoMgfOyPT6uYGmYadWPSIgU7VbvLVo2WrcdBzqJw6sDuxRAHexMsBTkSQTdASMoo2F
rGY9Rpl3aONu22pSuWtT3XBUSjZXnF3cqU1Nwk7gSWv4KoeKPJelolWNYQ+Jd0nhl7CdUW069GKh
4q908ivazNKNvQAAu3gySNmwo7701lpuwKeyytvWj6UHkeeKNj3BPgRfIVNzLb8DRjQ2jsnpseKY
oWw8xu1EMS9E0TwvknEDYHjYqBpKxZ4og3WB3laBcRw9e5GP0gZwYcrRtPIOJ8K8zkqOpes4+K6I
nIHaCTTRx2ZIxb3ZB921olkEVAn8fttHqGoghBjhgoVNbPtBU+NjCAA5hLHUXggNmo3GTcAtGbWp
cJYn32I5krYeIDR8k4Z/ZxQ5Cuow4aw81RIwl2ovLS0ZV5WS1JzpQa+7COt2vFTFkd0H542Mah4M
wBjRzyqvYiMkkQG1GYfmcl/YiRiXzFuZIh2wGFnoofO02nt+D3+JkKHmqsPFd5txWHFAkp/e4f5p
lrWmePcRS2JWCU3e1SsSboYN6q4+20USiTaipPgayUkV56GNnzIQhXG26HJ20MKo4khQfQHJh7UM
3AIsvD4oTpepZx3kV+QO6OyjLr5TK7cDu+9ecaAlSLhxyngtM52yuAO+ojR8AjowBIZBceeyGrNR
vqaXgxfy5BJD+CPC8D9e+//03rLLP1ac1X//F39+zZAR4ROoZ3/879ss4f//Nf3OX//m19/47/Vb
dv6cvFXzf/TL79Dun5/rPNfPv/xhmXL0Plw1b+Vw/VY1cf2jfa5w+pf/0x/+6+1HK7dD/vbv316z
Jq2n1rwgS3/780fb7//+TTLZsv/Hz+3/+cPpC/z7t/Pg9bl89ho2eH8099fvvD1X9b9/E0z5d6yO
hmaIEqYrGRvvb//q3v74kfG7zuG3ihhU1EwcW5SQgKXXPp+q/S7KeHAsS1ZUupPBb1VZ8+NH4u8G
KC4oRpqpSlCBtN/+z9X98nz+fl7/SpvkMgvSuvr3b9Oe7+99A5oqTTctUVcsHAsK/rlZGdgA2GCp
LLdWZYrChZM37YZOD7bRTaMT5aypqdlHWeRhSKqu6sR7ibOdUKYruRYGVrnqjGxbJPVVmEdr35Rv
1dLd14ZworD9z4/jlksIMnRVBFzLbfqlPhflIo7uAMel3ii3qmsuURyjlZOmqXSIz8Yw9lY/Pfk/
7+3n95JP5AmLumxYkm7OPrEFyFIODZ/oq8DSu6pY9m2xdGMAj59/kDzt6n69lYYomwZab94E/jvb
DrM7RZRgDuWq8AjfUsooQhOBtws8HcW9TPKjvWZU9S3RL4gJgbD4Q3dDS0+tmj8mg75GjVjJWI+t
ERVpSfnSBZ0qu9tUKyJsLElxItr0Rw33lyvWdV0WLeh1vGPcoVkhNpRFGWaZF1N2qM/0rDgMSXVp
eNZwSFivt77YOmxa2O5Aa1qOXXWqJvnjzOEfF2CRTqWLLNgtkV79c7m29/xGztiurEKJoAs7RRm2
J8ZcZlSunYCME7Df3taSBNtsBJvzxYPsWrve0545SdtnHjDHWhxfJ/vViac5ffXZlRnWpIPTJMOg
W8+6IEza0NegC6xcOdIa3C86vE+PKX1bk8hi61k+TuzB0gV5gFmCjDRVufz8hQICOrsIBiJFlhlT
NFPBsyXPbg+ZLPAzAitgzd1470I4aE/jMGhMjokhbgVYzjgNyjG6hKSRkOZS3rodcmBXALG8SOUO
GyFZ2fYom9o1v5ZDPBvFlco+C+F7e9u4jQvczAvgugLmtzCpZ2O2HVCUP/buSm4V85aZzBfQnHUq
S1x8x906FhDALEMC+fJlZgljc5hOZ9Slq7biiw50qL32lFh6MSFenacANmJ2PIL1rSyC+qHifw9C
5oovhPd0+Xk1liPyWsVAHt0PRX8ZpgGH/bnlDqsqDy30OmUy8Pkk0HHske41WCnnnEjC5/Czqn0L
RmbTRQezAZxyVUbPlVC792VEGg3DUKQsi74f1ykR5yuWqAIKMSPrHyrO78M1YT6DvkPPb63RCIA5
xegLuTzX03MTycmyjYT8bTr+vFW0WMcmP/km/EKqMNWL9bs89PghIskkNwvd18PgVeUBfqyoLtR8
KDREMAX9GT1vm63jJosPsO5q1l3dsNGFzHoglwhSn9ELyWNq6O45ev3uTKLCApwolreE70T4p3K1
dRBXhJpdR6iE7JJF2c5nBYD0Tc2GTYoFRAbY2LYC3COo9fiUClcEOmt14EJ7RCkVqCB5aXp5SxHJ
0A/WiFRrEcZy9ZIHaIK8RkOQT/QZOpKQ0ofKlsXg9KSc1OW2q4RQWbmXXeYkqhjWO4Ktyq3lBTlf
UqM4iri7q8H94sSUoi3soZJAKXgDNoUaY+Vr2NPQRwHxqApUrxdyEAzeRh5kohZQdSr7sdHRc0Nh
kErwuvWd6gG+dKaF0bNMZjq69DBvC3RZFGeXbGMG7wznM8G2UJpVOC1ReOVCQCFkekiEW8QdPcmE
Rd07acFqHM0UQPkXDY1VYJPkSLhjwgoyI6jI0K4AMrv+1vQQfGRVEL8jbVTfTNxd4H0LvP7RFK1I
8E56VmhmfcaNC99x9OZLbTAv3aFD2Rx7d4QGn0V+YnwfrfQmV3TtzkiTaI/xpdkECgVMl+1TbCdm
qV5AOGCTEacDMJ4iXnWt4jtZ4+pXbEb9rTRyEKFFlueoqk/WXS72mIrUcO8bckuch6qtTQVgia8i
DgnlMF76o5XdwSLNnt0wfUCv4tmyMsSbONeRF4LURHpvvIie6cGUD3oHOaZrE3lmkqcGdoZSBwWu
0ESF0rOqp7OqV1nb70wlN/Yd2ouN4CO8J5OgREGmqzhO8Kmz6j4nDFBZCnJzMUjNQZKzfJdQAvQI
XNiGYglrzK/HzSiZNwLhiQu5Ip2YzIJVlsbCBQg6tqpTXgAMLmnbNUayrTMzB/sAV07pqhQhuNU8
ynorIZWVL+UufA8lUd5KgRc7gHy1WwEnHXZCK0CBFL0U3tidiakyvvcUju8Sxs3H0kj8bQmlxyFO
68rDFb9QjISRPCmpAUmBiQGKe4KYsS53ShLq6y5syjW8B4GOq9LFYHyPV707lLmTU/YJnA5pDv5G
BStDcCHDJXKqHGj3QtN9QKCoulm1yTUhZ7l0jaRWgyRqdtatDBDFYaO4SyOgRJiTvJi3KinP41Lw
r4lusA01+KZGiKj1Jkv3uka8kC2Go/aAHzo6RxkQ7YmBbJeShouoBVPlZAHgFAGP0Rbc34GwzB4O
Rxzg/QyuugBhJ5lorCCXuYrPwqzy7rxFsfzuC6aCMCKo1qLcTRlSff7QlAp+TBkr+FqH6OKU0OBA
HQBYsmpj5eXV9xABNTEkZXGB8D9PHZWch3WR+c07eTABGnMLYyZlKkwORseyYsFePmDLet9jYF6y
kR0Paq9bV2SGDztJr4FNW2q4Mwj6vPcZLNbEBctroczlg1T3oI6K9DXSFP2iw6e3zrJxPFer8doS
PFRuWFVgsevNQoaIptijpQaHImWl4hmK+pSM+fAYo0TdxYR+vQCF6Z/i2ByXlqEhw0WepRzIWoTo
5wOkdcw8HtY5+tbLImNViCu/vs2GaFxJjdtdmKRVIcpVEIAVBRpL1Ru2YOk0O5DF7AexHbawYWmr
uq8A7IajAvnf/1b6nrImVHwkE7YcqnOmZPW1Dyg0UC0qDmISVyRiyJSReiqUhQ9nJAhQTalK8dKm
1C2y8TnKgf+mEMrsnK8A5sp9oZI0LE1Y/xbWuTWhn5dKQ0yb75fPqLCpWxeyiPw4q7Z5Cfi9DUAY
kLwFkgT/cS/vi1x+hZFYOq0MgclPQ80R3ahfeZJkVwLpOkULT1mD5GWTPPKC5ai8ILnV2rpijMu5
3SHQfg3g9K7TqOmWgApJx8VRg3UgeUoGH3PYkHY2DkHhjWLetYcD1rPG2s5NP17mEnObgHP8TS9y
aUvJcArm9a2rpowp8QQmQIAYRb5DdIdKOQWWxULETkipQCd8loQjBJrSywBZ7tmXfRLiBgzh52M0
me173vWFh/HnkdWGfj7Su6D8YS5qN8BO47tAqIvYscz2Nu8ijBBmpdy2MaTRCa50SYJOky/9SC2d
mFLTBQBfvDRc9E2cBe0TsFPs7lKJtabNsiDYY7OUUNn61rcxGnXSu11CcykgyuI9PSFA4quUJXyK
tCAuxuQVsnytfhwHyb+ShK4naAgXhZMlU2R73kSSa/P6uiAwwRkJCyJjEeWC9McMCQqeNV0AfiBf
yL5pUEyD6FmCvvOAiVIOoIYLwuRSGPtG5Ly2zO5RtfYotLVeLjacgXDgN5BoeEt23QgEl5StjKqW
Ht4r5DZVWFnL6r1qGkpNoETwaGKdwzJbalV+Gxcjaz2/jJ+yAkuXNsaMQlSYDsSPqOdBMWbqLsKd
4iIvQCsN/bsE6UXUy3c9NmNvCTBd2VZ6rYBi8M0Nipj6mjgvBI0B8/NDyBhgV2rN4UmTLZVE7fcc
9YBJBhyTMmSJ7rch6tV1gsFoj82w23SooM+CoVZfOMdghbnQQPU/DXlnvsdJ0U9RASOFH8/dpMih
SaCpCmUt9xOdj34vrVq3JaekjMBWQniFXG1jLPaWJgFn+L49vb0OLBPPEirnhClQJ84HFBXN4pi3
UbJauQ3uF6IBq5zcbogX2WUwrQ6kq2BlEfO0f5S6xDoTC0ArlkPeFmlYSNZZ1BI16Sd3sRH3rwZb
q7e8MYcbKWory6njvNwiWbE0kgq8KHcQe4ovQdUzhrNMym4K+LFAhUiHJfDLIjoZ0oPLLDxkFs/S
HbLrIuaFwJycCed10Q8pVcQ+XmJlT5ccHFaPgDesx4q2fSjg1AH1Om6vJPYIJFv59XUajMI6hk54
MLqieqD8y2LJgLyGZ0Js+3uS6oCHlEUDS0fwRtwCBe5HTtewaaisO0dltBO3b3Vq7RoLsXLUzmQR
TpiNG0fnXKEaMH+qarjCOim5523mDy6pH1qZvzHCl2R9BIqUmGslV03zFrmyH9/XJD5viZxgRQDD
mqJ4jIftPgopqSbEW4QLQ++j60LG5bQgQqbedJhtqAtmhDcWZIAJXgubAWcqAMFA9tetLDAHlnkQ
UgG1SEJNK74lW/HiZpS66ltY10nvSF1gvMtW1G2iodkU4sAupBeruz5hwuF4aXyogzzYyB0SaZtw
m3Etm6nvtMh3tjqBrMu87+UN/P8Sb8ron0Xl0DInkJGBI7nA0uSONmaVAvJDgqPPbb2ULtOItyAq
m6sfe8j/16W/s+C1BDLwXs9rf7+UC/9/KhCKSB2OFwg3Wer9az/95+Z/Xf9SJJx+748ioSSpv6tT
WUzVYDZQI2H3/UeNUJKU301VlNgoU502ASP9VSKU5d81jZLiVG9S5GnP/leJkB9JmqRzpmVRbpl+
7+slwslRZqiUm+Z1CdEjEsQvW3HvcdgZjTsL+yX2w59uxsma2d+NT/WIn9Rz7VDhBZQ7cd+RGK83
1X0eeFtA/cvPm59UJ3/XVv5ufl6KM+qBMJ1K3Fvw7QqBPVGw+LzlSd73UcvTJ/504aaYh7ChG3HP
JmAZQ9xvEfmHQK04apU1PELt2+cfdOwrzGp8KeFnsjvyQaUJVuhA6vOJbzDdg4++Ae/Nz98ga2Qs
5lSl942MrVIm10YAlWeOXxEC8drMyrxsQVuhK6Yb1Dt6fmfklM7/6j4fvDE/SlEfXfdM6iKEBL8B
hJD2QM1XquLtLI9dHqBX6slEP7QXDeEKWs8uufc2gkzsT8mCq4b2peWH3tIuPInEwdjcm0V9Fvpo
V8SdDvuNo+f8/6r2/Ndrp86qnFmumVA6RXHfa+EjNZ9FHoKqjN45V9tJWrv+/E4ceTPU6dX86RWU
4lbCS88dltInBf9MH57oNUfeDHVWifQwclZxRY83xPsB05zerxLz7POLPtJv1FmH9/qsR7vDRSeN
suRIjDKcHRJcQBBAKW/c7MRXMKa3+IO3ZF729+AeYpwZxb2mvOl9tS/iwBaqYMn+wgWLDmRQMDF8
GtT48PKJGvuR5i6J0uUQTSiRatkNIla9zimR2DRpvhLgkxHO7pRB5PgafBZPWAZqekYKOnlERMW7
XbnpRYsNQEwRFBMUiPARL1HpWbbSxo5f3vfDQ97UbBy0vZufAWBfCHJka+TDDmJ6MUGETc60Mxnn
fdOfw43jSlgca7ssk1dxES0lr14aUblm4HECWd+i87arqDsXmifC8hy9/A6HEwc/5qxSX7jGdxzh
YFRCe9Lhmer1tFeEIvvHlM9M/D85PPr7NZ+NgWkXar45huJ+SG+K8kkNDxJuy8/fkx+elY8e4Gzc
C8O2TJqYPqQXEbATiAMcGi+SiaZShZt+2A41YY3qJXFWLIqBv4NGVQbT6QJ/n1ON0xQwZLFwq5Ts
3utmF1npbmAuc4hDtoemPfGi/Vq9//sezEZR8rUKDK+8z1OBrpMfI/C75fAkkUWUIQebVIpEJH1+
T36MnR/dk9mYSrckzUioxb1iug8saleVealXpe2y4h8tYTvEb2Bi6FraRa3XqJ5EyQFfvleC2nEh
KLWQweJGfPDiGNEdkXkeL3wpafscgKqplLByctIBE5vDQJvoUsASWIvDnaUQl6d+03i3/EY4SJVs
a/m7RCMlARAcgS3I3llwxg13LGPvM9o1wERPvEHKkmVnVCfYRt+a0VtGJZsiz1c0lSJT1a8DIMS1
BvAu936id4VULfGQfn6n5SNjqzIfwUlY67Hw8lhRqvmkODYk64jI56ZYP2nZC4INjCFGZSVKT+YA
5S6yB+ykcjPYJVo1fXzoUeMNksb0ImHKuyLyCUQEEHSZYtznV3nsImcTgJ6FSkE0J9CZetiwzz0L
hdfPW/718PSvt1qZzQAWwakuwiCmFvB5FiVX1Q6U70mxAQB0Yn1wZJJRZhMBtUMOgTsmmVpgxr5v
u2dFePv86o/dl+kjf5oYMRm1UYWtck+RtGg3g3Ziwj12V2bjXR7nUL0l2tUZRtyGwjVl7IJtdO1v
1PLm84s/dl+UXy9ej9OKoAg+pHMvM/08LF718OLzpo/dl9lYlekdsX8e2bd+yQEY4kznRLvT+PPB
uPRDlfzTDS+swjTYsov7HDxUEpZrNJBLmAxOKlKmDs2tESCQophU3gXhtqL0RIT9bVfXjpF72PY5
aSP0SAg42iyjTdsGkGg0/H+Jo8nlynOVVTsWayEh4S+SOH/Ut0FzWQX9VWucy9A7quS5gnIiDFuq
fXmdbwNvaYkrUlpULzyxpjt282aDjdAa/XSywaKoRIRTrErrlFLhSMvybKzRIceXVGKnTcp1OBwU
/GyfP5cj76s8Gx+Ax8WJKunjPqlqUA/RSmx9FIocLphQ2MVTT//jhy/PxoqiHkdBhiG9b30Qd9tS
PdERjl39bIBowGLS41gARLCZRu8whg/j8D54DQln0ok7dOzWz0YKOIjkYYbuuI+910bau4SWfn7r
jzU8/f1PPSIPwQzJWNn3E1kViXN+4oKPjA5zh2/X+4gHXHnc61W+mmBwQ+pfCN6JMfnYVc8GCEUj
TAg4DC9MTXBquyKT5sT9OHbds5WLF4luBhdz3GfuTVUJC9VlFY4G//O7fexVmfVNEQwZRx4li30L
XkN025PPqQY2Yc3g879//hlHvsHc4Es0WdIY/fQZ5aZW74wIzXatn/gCR2783OAbZHEJdpSemqVO
QR89tcc/1u6sb/rIj2szod3mOQaVeWp5dKzZWdfMa1MIqByP+07c+APh6s7n9/hYu7Pu2Ful15ec
lu+nfPROuqn0EzPfsYc3feBP3VGQ81xrpoY976IVryT2YMpXbGCol2bzddwQLNMSirZP863QOn52
/bV7MeuLIFBDlKtcMoJYZdxo2omeeOwez3tiMpJgkE/X66+N66xZfu1yZ10QOVxFiArNRsFZoNjt
uP5Su3PnbgTrDkAH7SbeVa88Fd3b19qdzY11lAeubjEggSfsozMf39PXGp51ObHvCjWm4I6e2VE9
x4++eCNmfS72/NGNW3Xcq/qNPN7Upzaw03V9sHabu3X9ALa2UXMjwvxKj+qrBglC3xFZWppbTDhf
vCuzDujVvouZgU/xQYoMwi7rva8NneKs/+UtxFeg5+J+9Jc1RKf+a3PhXCiY+BAwg0jhhY43xKOG
1tc6ylz+2gh52BQq7Q5sGhryA7+2Pp27dJVRwkcVMV50yS5VV+7XNg3/cOh2dSI1Y2H1QOodvGgc
2H/eTz4unPzDmwuBMjOLjPswWs9d+Y5nbk2mkq24lYMXQfWwR9WXn3/Ux0PeP5y6kVRKblsaI/tk
SknNrZS+fN7wx9PKP3y6SdEh48npk2JOuqYoruWBaUBbfd76scuePvWnSStC8g8fjrVej7VNilXb
f/paw7POGCoipCmDW9+WS93YuM0XL3jWFetUJ5e3N1mcGuZilC+Cr17wbC4E0UVYW03Dan6pJNum
OSFLPnaHZ3NhqTRJaPg8v9Tfx4g6/SE88XYfezNm0yGhC5ViTaOHhbTAYGPbyJcpcWqfP8Af68J/
DtqSOdsyiobcecQDjXspfAIlfulb+GOa1QD+TpJIrtTuMokIyqiyPRTNA2A0T7qOpTW2OkXIbWkQ
N0Hgnbqa6Ut9dDWzuTRogkxQSq6mgpzmJhFi1AZM3K6pyVajZ9RhYDfGNXj5L435mPd/7RltFvAJ
STzsXSQKRZ5dlCcG/SOP7Yc8+qcu1xNB5+cx34SE6JCM3sy98EGvf/7UjjU+6891xdFVM71ttSLZ
RQwSS7wJBPnEU5A/LsJgUPr1psSGrpQVKYl74gVsoe1Bk3mrVG9sP3sind4RMIR5srCTh2YPpHOC
bzugQJ0OhnM9SbBkeUXg7nmWCk4c6ovIEHf10J64vCNdzVR+vbpRlyrInHRhXwQlF2774dTm71jL
s8GhhysWs1hh1BlsKdviG/7a45oNDuqYufjdaTcAGpoVhDIRWkfE9+et/yiPfNRpZiMEXsoh1acx
rYOah7FzRZiWiMglAm9ryOO6D5V3K3wQW2sZti+pcavKa+JjFlqqIzL+HnfqvlVXQ/6gjsmyqiJH
T6J1LuuE+ZBDGivbvLrXhOvPr3ZaZH5wsZMN6eepqBTDyqq6ZNjnBHpGwVWFdDeRiEOTlBOd48hT
NGZjCMc9BAcp4oAZA5Fx/D7UXxvj586mWNNyKI3psCdXb2Bj8rWtNRr2X28JauaI0FKqdh3nJALK
IAw0X1rqw7T4tekgznuktNztIdsjZE/bE0/x2D2e/v6n0U2RtLEkwoEByNA5WexsM/5aIU0yZt27
gBAgqYDt9jqHnji7Hz5/745d8axvWy0oBJ087/1YOfKl9yUElygZs64tcOZLrIw67InJ1c6/3Oys
SxO4XOMGd/t9ezsG7UseV6+f34YjM8fcNYUH16tLkJMs2Dah8K03AZQr8Zc2DhzW/fpWkNgYaH7X
D1gHbM4My68tMvX5HD2wNM5SmoXhSQG3+OLVzrod0mWPx0ezePevw/5ro48+63EErQZ5qfJCpP4l
6OonVLSnDum0I6sjfdbrSl35s9e5ZO5I7TeLqVlDgJ25K33cCuNAxpp3JYYkFJaYWyAgDbUF5/2N
DAy7zvJl5N6QArXKsr1lXvHi2gMHHPJtVD6QdMc/bhcVoLchSyd3x7aHl5yGr10pbEHhb0x3ozXX
NbgstLCIqkOTqLuGnBgJm3cJ87ZQFqK+nCJC0S8vErFcWL5kC/5dKT5+/vYe6cT6bGyoMbWVhPIM
e3DuFXGTpfN5uz9KbB/MSvpsdDCsICgGT+z3Hroa3bjxfM8mIxXv2qMrXIkBpNU3IbkpugetffJY
/nz+uce+z2z08HuxdtOCnbZJNEq6UYcTBtlj7c6GjyjoCDDE3raPnttsM3xxNtFmc7dh9UDAtanZ
d/hATXtieXRkSaDNhg1mPGmIp6fqhg86i7l4vNb1V7f72uE+FpNfhyUFaKxuEgbHicG9omONOVEK
nn7/g5dGmw0gOslhAGLGnqNtECgTJwTxhBpea4S+J6cW40cepTYbT6y4VliBUwSU2rWHFDc/8cof
mQi06fN+msHhlldtqU7PMgH5Ly5QsxOldepw6dhVzzpqNJhNokdcNda4Ott2+fbzDqNMDXx0z2cd
1Y1zNGWkbPIsD8Q+X8mQB3GwusOt6N/5iLFGtXPEVlvFWXgZSBJRLOcEO6wC31+EVbEhynejqcMu
5eCSfMRlQXyrmBn4GjRHENil5IssfWvyTRncipLvpBJsEQ6AyGhwYnIHP/8a0o+a6EffY9bz1VZq
TRnINgeq0LYBJja56picOXfFd4D6dkZ9yfMUjofJtBDNZULG0UjOTtRv8X1Alze2Pav9qjxvSSEp
4tQx1QbQTQz5ZROS3iWLmB8hW2G/IweC/ZmcHvT00Gt44DIG7CheWtJdr34n7QfNzaORCzeq1K40
ObnIohexvjcaeVnh3PE9baEL+koBSpMSKjior1M6oy+gaNFXdXbpA10PV1ADz6R2dHoMgqa2TUX6
xHhFqt8Cf+kiI+IJgyV+sjt4nE7ZP8cxdhTxW5zKdgX53S/FyQBjk3ew6I0KnJNAts/dqF0amUyw
sLHWohAXq+t08XIUYYWZduKpy0jUznXz3lQOUUbMEEnG1mCRlLoWoCD5oXhphqTH6MKSGJFFlryL
ukZGyhOozctKIWumqE6Mucc61GzMxakkBcW0LTWrQ1juyMcS+hNKx2l8/eBlmYtAEdcWGuhrVoMR
LrHoO3lwdlpjLfTDVcv7PujFrjNPQf2ODMdzMairkBrXuUO/j9xLrbotozNVJ7umPfFljjU/G41N
KcjxFNOD3aCHIx4s8+GpsgLyxk4x7I6My3NhaNWQKNtM4z2WazUlH9XcutUO8ZkenfgOR4a3uSRU
TqcIpZrhjYWu0qziU2yBY+3OBmUpDohyzmk30la9v0rqE+PNsXZnw3FHKCVuROpFerTtRdvTTiyh
jz3L2WicQheSCO0Z9pSjHKNMEZ8mWKIumwkv9flQeezdnw2UBHu1Kiw9ihvFfVw8qcJ5GXULiD9U
yUFrDZNc89SwfOw2zbpwpkfkJoVs8Ps6teXGXCPTufr8axxpeq4CbPA2papfDXugTF6wD0+d1Rx5
1yfgy8/TuBTFykCecM+BRHUmdcMWg59dNGRgiTHsdtX5/PKV6Yl+MATNZXyEv9UtZFjKmcohFVD5
KwfLKOxRvByzGo93ts6tl3q4FFAim8FGgXolVvDZCBwvRgzaZEQOeNYlYGiF0wnBugwsu8/H27y4
S9V6PWJrMtO3iEgeDOdCAIiktE3dXH1+/cdqZHONIBExKc5RelZaP8ZTTnNPinfDDgVTcuq/hLhX
ex1PGiXaIr/K3YtYvzLMlzIvAUUVdogFThwjR46K/UhVQrAspw1XNfGFFabI6D6ZQHunRuAjU4ky
W/P1vUAkYs1xjRo5Xe20pL18rYSlTK/nT6s+qIJeVmiTFIDUabK2TjFJf+C7P3o/ZiMMyiczNjoK
Qnl+m5kH83tGtClvgg0eL5c2XrR1sxNrwGN3ZzboBJrnI3vnVXTjXdu4PIC1TsDV5y/KD2fCR19k
Nt60ktBkFplge1GQFnr5DN0wGN5j5ZDHt3G2tZqtq1zVhFVYxmvl3WR5t4srUPerROsWBYk6rV7a
WkHGmHpGZW9jxsWN2DSkClIfN3zbzPOFa14TQXrvl6s4Jm2q0leJTBA0th+BQDgYRsxVEP+7Zinz
7slW56jyzg/vA+Mq9da1sRaILzvxfY/069mQV6sGfABB5IUQ4TwISLW+NuDNpYhuXAZlRw7iPrHI
gbss29svXfBciWj6Uig00zLLK1+avnEI+fzarZirD12yTkW/mIY48zXFktx9+/yKQbR8fJPlafr8
udfVoo+Xng1uyWGJXBJaWV5H3VMiXZQpdbLBe/Km2KH86UoDDaA5hrqL83vJe1IKwgDJJy4odhij
uFblwPaG925gdA0f466wcQ0gU/smgTeJY3Ju1iH0HBWYZEcUpFxry9YgK9GTyB/DWNIPb65wiMu9
H+Liv5byMy3Z5+mZOJ7F2r4e3upyk5OEJ3zTo5tgvBSqKljF9W0loj4XiX0yJe/aKE3G6lJ6iFSA
R+Ou1L8N3QV5IY5mPtXlgfggr31I4yIAkW1hNq6Wyfhu1NdqXS5q/2zUO8y0bFBUFO9YcRXDUVQL
h3F15tciUrhbY7gNcqAZt0V3PZJs1HiXYnozEpLlbgnAitKNB1myuBgIPFP3urIbA9PxR4/48H2I
6dfqLiKZLO3yLlL3ufK9UuOFLu0CnP8EMTom+Yt1txRV48LELjxgevL1B4Ic7QqiSPugNt8/f/LH
nvtsHG89pSsykT6AsSSsz4M/2XhH3TLH2p3+/qf3SYVbm2Q97XYyZpSz8dRi4kcn+mDwm2tCyZOA
8weMADWeS4RcvBAay/HdKy8RFr72vzk7j+XIsWzL/kuPG2bQYtATSNdOTQYnMAYjCK01vv4tzzfJ
9A4GzTiorMrMKCcIv+KIffZ6zCVXyV7S5x+hr60HwfghaO9httqrubXMZz35rc3FXd3mt5qw0cZs
Exv3EkafGtlpFTFg9z1hlPTPPN+/fv9QBOSXSKgwQiAgmrEXoy+26iVq+tPvf3X4N2uigN/j91+B
AnOdxw3T04/KvBtFdyZC+d6yuDpzk0bJhrbrORohky4uR/+3PvdaVwqUq1SN+qIUyA6p4eaj+/fP
/azufK0pzXK9/F+Bzch0Kj5xeJG8xSNGtLJdArQfpLs5eleM92bZ1Qldm27AVnJXYPLcYvg6My/b
DY6BB3UyhthD/GyXEyWN3MS0thGZanLV8iR0J0Vngsjr5QtIPPcSmTn2dFMWvwWz3g5leboYluXS
LsM4LTRXP0pG2HyPXXvOQ68fjkZ01pSTpvl4kn3vm7pG2li6sEhFSLjUNHeZdDAoYPz9lX6yg6Wr
GyEdZ5yQI1awJHv6+5B8EeZ+9rFXBw6oc0UoLuGdKGAxpr+EVK6+98BXR85i5rUACZ5mybsQSafZ
aL8QvX4SzV2LXsthjsQJLN7+wtouCUJi/WGcvyJA/fNN/WFHX3Ns4jJWxFjDmiMTwL/Hxl6dGKbC
o5KqVO9Hym88EZ2wnDuonIpdZDkBt3gx+EhPfS1zNQuvRpn8tgTxexH4PwH0v84uzLisgiGHZV/o
/S/lOVbUX9/7hq5OlWjCRUyTphXlum2ErvxVMvLJmrqWzUamnNRKy+cOJGSxG//+1uOKV4lrggPz
kmboY2T9uRV33xQlS9eom0opdHjQPC4ezLPpY4j1xfNe3uMfVtI16WYU06GOBx64D5FVGKtt6Y9m
ARWgxD9lBJ77US6kxr2bNoKjxrcUMp1UZXJ0vivN9zjVGOtdmPeVz1XKFEr+Ui/j/cQYJYA7l1sm
LJjok4LZlGyxrzYdorfxZZVPa3UTNUGebwYpWEfqTf156l6U6FskM/F/K9T/WpCpjBV1A6Z0r74q
9a6ZvncUXawp/h2jdPgLrsnK6xIg+o2B2H2xfz4peFyLdOMRY5xeUujjq+cJjpGdVVT44pS2jhkT
Xn5vN11rdqNJWQaG8TiW5BKcdO93xsMXC+mTdXQVY0Bx1sTauOyneTN0rvHNLte1ahdfymitTD5X
Eg/Dy/TVvMOf3ze+t//9HmdFwcbaGFG3tw86s71lRY/0cYi8qrv/zgsRr9E6CqhJEBwD1e2+OA4d
2e3wRTj357sFr9j/PjvAUcnSZJ5dV3405Yrh2qE1v7LO/fO5KF6TdRQNy+/u8uHAHwYMP8UvQoPP
Hvryz/+1H2UQ9hjEE4Nq6Q/d+shppwA/8L73rq92ZRJW2jzJLJKGaezQUb966M9exlX5xxCJm/F7
XfZ4bc6bsv7q0P3jXhGvOTqzteSiPvC4RvgWSQc1+qJX89njXu3BVWhBvcgDZx7AP9Ebmm8+79Ud
bK5wTHox49CTXLmztfwLMeknz3st0l1g5HaKkdIzCcKb8fFba8G8voEHrRVXnQ8dD633leHHZ096
teUmS7VWDD//eVIKl39/0n+Ep///3Stei2nDriQHkOZ5P2m1k2YmCpNC/zlJAx6N3QXcC4Zm3+uS
n+aKk2FCkxR0P8uILuJNjRmS3UEUqMgw0lsBsVqJH2r5VNQvuRptJsCMiYZJXTS9I5bzGkwiDDDW
LTAMre9WEIXyrsPyQEsezeQmZeKk3WrjSZEpoZwBQQRDrQFYec7HZlsoNFjSHyhEnFJclW0Wa8hf
9VxyREZjnFk08PWqt2FWbMeqwwkXd4l5qUGvnya53Jl90Id380xBZR9Hmy6XA7kbOlvCDM/WtMil
9O7WYXKzTtU+EbxFnzYyNwoM+MlWi3VrVdPWsspAheWAS7tf4t5pJbpm13Gkbyol/1Y6IF4bk0tD
NxfpxNes+NHj8vPvX/Nna+fyz/918lWiJcILhsSCpeNx2fz9Qy8Z1Z+WztXJpHa11QxjvOyN1XJV
am9rTydfgAP11VzZZWn/6SfI/31srQ+VZmqQkCuh7pfYtYgaPrVEJUn3kC8vf/81Pns3VydWgvxN
BXa/7PNtc/xeN0A0r44rjBt1Nbto1RhIf2z4T/S9K/1a5Ct0ooaHvkBfUO1xGr+rEYH//T18cjte
i3ubYWpnkUnJfd9uh1mlWYN8OP1KSv3JW75W+KJDkmdp4LnLDvHAvci0zPce+yrfl411iaM5YjTO
eG2E9dbMBxtznm8hbEUc/P+7BIuw6aYyYXU067lbTl+i5i5B3h+WtnG1I4WlmjMhpGsZmqFTo6ah
eA38I4UhkjmCKLqtnHjtV3Oqn6jwxGvpbzRUqz529F+VOFhrnCWr15mKACSxYMq7QC1GB8s7r27h
XppUj4ebLHT//gV99s1fbWJFryasXTl7sjtKy1/cW/90F//0/q52bZsihrFqDp/SjPYxAJeswpdV
O5dU/sI8cZul3ZSq5tWc8Qum7aIoUFHbAoPjjsIH0jTRxv/gE5ypDDLzqRDPK6iXiLnK8Sk1h22E
ej5E6RRK489pfMu6+6zbiOt2aEZ/NiB1W78EDO///o7+oRb/6de5Oi/SQllKRWvXvSKRk+5UlK1V
XXgTVk3iUO7Ru6jZdsnOqKyLDk9e6TaR7/7+sz85ZK91y/AMGM1MiYqL+DhEiR2u205+zq39ZH6v
/yNeq5cXzcTqFS/3ffYEEupbabB4rV1u27TLc8Wc9zku4oXhjfDD/v5GPlmx+tWRUkUQ6sKJxzUz
N8SHV/3icz85Ya8FzI1IoDkbFOSS/tDJL7qRYf70PV0gqJn/HlRWNCR1qRAg19qvQb5fioe/v4zP
Hvrqlu9gGqR9vjLguPijKXnq8NIS1/39wz9701dnQwdXFgwhh/eKlUDqJuoXoclnD319OhQYs48S
bzoeA4phNsCOSyHj7w/9Tyn5D5tVv9qsbZK3PR6GpHqzYK+K5Pb4gyviUxsTA5Wj0w5QDaXILQrZ
HcwPQX+pGT3JujBQx/FW/dJq7JO3dy0aTs1IwkSXXEs0X4Tqqfhm2eBaNZyIiWRFCA73cv3UmWfl
Kyq0LP/T7vrDq7sWDKsTqrG8KtlaGmzAwZGrn/p0iMQXs3ufUBcWyiYazxh3O6XxNsYRspEdKqgL
J8EZIOyO4yaODmY941X2PBnPpr6bpBduAlsshMCUKrcTmGXEbs0Sb6TuYChbhf/LcFOGKOpxdVba
YK2GQEA7Uekb/F03HWZofQzIL97l+t2shrvaqvdS+25Yo53UmQPq0g6hAfTq7wrQi2w8CK15qnpU
lOqJErtnamYwi3UgJ7hAVIk7VsvdOstuVu/68GaSSkqPuhuWoSuC32uFTWiQWuk189+mPSjlsbIa
N5o6j5azw6i826Z3BYUJDOudGfeyMZru4lr0NeGprH/XhnTBxfqaFUxw7fDT9uTwvox2ZR/uY9hJ
s3KzrgeEzU7ZgHvtbEM4QuMdVYhjk+L0cNeEgww0tpI2ahr5rVrwNie7qiqvCX+L09s0m7ZqoPmU
0o+aV6SPgwMJwxPEk1VsxCn12qbaZFLEQFU72zUg+3ERt/PaBYuIpaHweyrmm4Vopik/GnGX9d1G
MV+ni/I2qSjh+hq9tFR+Luq9Nf1OxG2XPMlV6ohFTaExdhfhNJtj0KXaUxfeZWj427a4A8IXL1yM
Fq3saPLxQ3CnTHe14WOqarfsa2YW5UDUbizYIIlyavLVFrju7Wnxpcjy80h0NRC1Crc8VBygueBA
l/csPaq1hFuz4tRMP0hz7ZrJ6qrGPVUzKkY2WNwgXHpnSHLHok8ny/u2zYBK/jaa5KTi5a8xzTkp
mMsj0IUQh8zFVqy3fA7QH7tTqwdrLNnGUHgEqOiZOmChlqd6qXqvyTed9RDND2MKQ/BmXPyZv+0v
/1sT/Bjpe5L7y3Cqqsc6u/y15K/jgxUAH2p8mqet5TkZBE9K58XUUz4POrm1ZVLtcTyNiKliWnj6
qWj3jfzSLw3SMGKc8sOUf3TZu9K9mmYw4qce/pCGj5x/Z0hBhvtdYhROngvHPIXkdwzX11DepBpS
4cKJxps5P9f5Sc63ZKqOwDuV4EREEloXN5yORXEEfTmJd1Yi2jrDLI1wCpFTpDFc3uVMKcePhGbT
mJHbFS9jWhK6MSxF4N6+Fum2HNpjmC94Fc6+KJd+D4h5Zu4lFqyNWc6bQj0jt3J64aSNx0mH5Np7
E+RAqXgztYdyqVyjy92lHR5m3MtkyhIY5R1JQbxeOhcRD9ztWgBIRfYM10jrZ0Ds+6GSXT1q7ETb
teWIvX7lCJllzxw8ghTa1qU32/gyZ5HBuF9q2J2aocrmlU9pZg/QmDMZjck6Q8Po3AbHcuzFE7ZV
nA9HK7nR1LMh3hQm0mwXTTptMWkAc9C/GS1+6/MhUuW7OUeIAq5CyJ5SSqsrcr2S9i5xglneZ32y
gTfg4iDh4ZFagiIp0Tjlw11R/2rn7AbI2e4CJQTMEyjKXYibfg4pARwLQBzNnjvYnsJky4XGfTi4
1vRgWYtdd6pnND90kJzZggS9jtw+mh9z6ilD1bqpdI81r62pk91ajwPgosv2MyPVteLZMcxTxhuw
irdEQ3vTGEAmig1tfkfA7GNgnlnRDjpi/6p9VIFxKV2ymfOtxui5MbqMHKAWhGmrPFn6fSg/DUl7
knGfjBh5BPoLr6b2Udd7dfcajZReyu6lFeefErJUwxKOc8c9UK75xT7TqfTCBkq6SfGWj5R+21KM
GGGtNWL9o0IFn8+NLaKTGHLNhTqBfRMM0u5haUrbGkJ/Xga3hd5ulBpEiW2X9/s690Ez9gJVYiBs
8/06MpmaeuWwz7uXST0PzZMuM8N/K5TPVFGFeqeRS/AnZguWtvBaxrcTK6gJLSojF9fYwk5R1WfK
WWLFyMN9VNGWlyNfH4MYEkt1TidqVU9pcq+yWeKyp1u/C2VrT38MOGnq6tnrDE6H89pi7ExQYop0
Iuo2yavFu1GSg5TLb1QeFeNu7VAM524+MXzWPFch455Wxk/aTtGxKitPbVQqa7FnyPNDoryW7U7C
SF+BW1MIFOSYMEOohQmtML129S9N3iod+VS9rbTbOnqHO8uOOOCjs0mbTZ//lPpdyiNV0Q691FYf
e5Kt/ajJdpg+TEsgjIO7hE+IiKRKci343XXtiwbyq+Qd737Hmm61zo26e6t5aU2/mM/CuBvkZNuD
IGBBhjf5Mr2vqmSPberJAkyClVX0Qy/f4LDaMYCobjHA30h2WuOpkG7llMHqY1lKGCtU5DXtJqrA
R1d+vpwqmO5NyekVu510I2VVUGII23Qr4NzUlqLIS7Qb5gG3eXRaKWLn3WYSfuvYGKLbESt2v0Tt
s3WoFFJ00DDpi5jxK8vFqQsI2Jw3a9U5IUy/gXu+uy0yf4nOquLO2SFm0tJIAlEJuI+RjzkZ/I4k
d0UJdt0GFIumPq7DWVKfpPxGyQc6ZLeNgIaLGeZBtUP5PJomCJqXCSuMlBtxip/7yAWSSzcJX4e7
ZHwUuP5aEzP1vsYCeW2p3/IzmP6wyugcwXXTU2Hf9m/gjNiYqj2N7VYeQjdFW1aJ3ggbZxo3RjUc
zbwDg1s4qklosDZnuQ1zFvQpL2hFELgUWQa9KHWifsvxfDLq/cDpVNW1k4Cbiq0uEOB1y8ZEtIWz
ajl6MtPxQ30Pr8fPxmM6dYFVCpjkDVByfUbJbmKC57ijQkvnN4k/xOWYyfui+o1bpCDd5PGuH+7D
YoBn/KNfQy/qbkCG2NN8rJOnNcEVd21dU/F6KteQk7riOZV92Kvcvv7AiI2ZcYJF3PBD6hvYtUCh
5gD/aNMNs0pOUiYsIsPtKA+snADzs2U95MZm7U+NVrkN7Op82FdWcZLAJmURUi28gWYBzBC2Yj1D
I0LC/aLPBkWH3wwvB3PV3dVN49Rh6CZrHsRj/d7PDewZz+CXDq3WqcLmUEwT5ri3xIccBaaP4EbP
38BR2/Cy3aUX3K7qfEl+QABkl1HmrOZh1H7K0rYIL+9VuenAfozsoa7P9j2vQCd5T4RAT0cspYNS
BC2Zva/cbwUBDMRETzEp77GIFYLsBvbwlGmuvPwUuOB0DIGH9rREbxXxtIhJhRFvVt4ymF0n1tbz
oIleqaqXDWDFwybqrGPPrJOi/TLazod54oGB9pOw3PaLaCut5TSsG/hDm1x6hZ/ugscgEHCkIyBM
EMuyB1bElxIobt2mhfo858wTChc7jF02HDN9uE/1D129CXWYWDfEoH3XBW01eWu2tyIUJlLjVOkG
nxhHh/wtQ/RFYJamxTGXNFdNY7vQtaNaZS7U1BurkjdFvdjdCkEq52Jr8gAejK9oElujcmSO517l
rQ0yk1VqMGq/Jgu7v4Xew2jUz4pxUubHenkhZtiM4vQKD4Ifr+wjKXNQ/XK4TUi43pc6ECPNS0kF
V/00j4YtyUT0YNsNIvO6GW+SIoc0Bika3JRWszF6B5yjM+gzkwYTOcEcSMZzXCj+OpSHEWrSEs84
PDW3LYaVcSvdqBpXzjRcEHp7WSlJBwwvSvdJ44aU+azccrrRdJoCnzAdHCUrygL2o7am0yXQtMRt
0xItZnxAwUtpO1fL/NWYMZaub5bh3NSlX2fdMYE6VpjxhlkIR8AAw+RDDSQaaY1XtL7S5zM3Sp0d
Rjy/FV7zKqwHq0RCpmo/cg7UFocdiaBolT96Zv300ADjVGy7aavNudOgzwbkwipQbVnLIf7Md9k6
BSWb06xGfFgGeySYn7P4xpTm49rjv6FoInipX7pRQQ7ct9Vbp4SebspcXpOrL93G6Bg1iU9dhYLc
3NeZYOND7WGmR9mIUbcqwN3YDj/GMIHH8zTo1kZsSh8H871i7fg9AG3HWhzEC5QZT1FmIOXo+pUA
TtHvdMQtxyq9zJjdOHJhoHX6AdqhXy1+b5wNhQdnsK+cmLYYhlNTG54+3cnyEvSUVysR7p2l+9Bn
btu6ODQ9msgWFStYezIZWY/pjz32ZImR/hTFldMw4UHkmEYhuMbKS1aDiVWA42bzYWAPbk89R5sx
dMe6vsfAxdbl26FKfhZqfLNw0jAIWTZBsiYOCoaiwBp5PpTSSHCHI7jEqQ1SqNwWeMv0SnWyzL2G
Ch+PHQCaJYr4CoGyuQnru64FaK1zOr4k1k+8+WqInDlWIzFXGklQ0jOHwimOLbAySKfJpIS6tpEj
NbMviZWbtcpxwmbAkBSXvRXU62PJwGTExatN9zgperWJW3lYPUza/CBi4T0AHKPoxGxj0ElBrvID
V8HO5uVgCZM3ToYPLgKtgDNModfEgMDSBwkOoCFbzgIXrCKXnNLVmdiCc1h6w/pkdIQEheoUur6x
UoB0oiUEJTrIgqMy67Hfb+cb60IPlaTebbTwaW2hnmnxaVUtVxa3YpbdWM3HPwwuZjg7ZXZX0rQV
ufk8q05PsrCY3UldHlblXE7hfu1lT67Zj9reCm9X8nIwnUEIoQkDNVfuVQfUTFDGBgSK8VBX6oeK
MT1G/U110yu+UZ4iaYcttG1JP+TkaYxvRyu2AdtzbiFob5Njk1LZaAbE0L6Ou74uLg9CnDphKDtZ
ld9QZiN+qG06vYG+WLeAOzfhYm37LDqqxeRrkfwrI0LVx/gwGU/L2FAtI2KAhViixkpaxbcKgEhM
x5YZh4cuBIoV70TUWN24kJNTY8C6DX9o2VYUTHiKyK7JJejz+noo7EP9pJBpdAb95OlhMFYQNWT+
xqoEkXIcdWZwL3b21QwzrvXkCwzPrJ2M005WpXMixMeJrvEkuirzjAKRThExaCe7Apw8AMmvs/lh
5fG+6TJbSn72ZfJIw/NMYQT/BmlXxtxw+WCcTLV96PowQHFHtnBjVhUAvNt0vrskpg4gMi/pFSed
jnlJj9mQj/q0OKbaE55BXq73kd6e6pBrYH3DGdExSsWWS8FbzdeUcv3ELqJ0hCQ3j+mSj6ud0yQu
X6ucyfVLMSe+69u3lIqNrqpEZrnbRB8AMChtRWDXmOXFq35R3ma0kTJVZ916D4343hxZwUugDeZG
H0hVGuUQZ4pb6zBtLlNArRcXWlBYXsuTGdNHZei20BkbrT5RzHckvnrcxIPI3MSlYev56FhC4utU
39RRJcFnT0AG6E3GtOfLwbNVom6DYZHWP4d6yyH7sXJw9gzUpGF0KgSohgStuUI+IWWIkFNHho46
1x0wQu419fZSGZG4xya1v0/ljdmc6GczSYS7Wfk7ad6sLtwnYh9IDfeOtNw0ceEZ+YewBlqh+WCt
c1MJ5thy4rUNRFZtqhB/ztpGI3ogN5aU1YuXlTNPVLaNYZLXVi7or02Rjzcw30qJYgkFKU1T7GEk
Vo/E08qj9QwPddAYEuOlWHei8Tyi0omE3xWAN41+0L3mZt6U/Gpl82BRGMqM09JZfkZMVU4Zg96v
svZWhLuJJla7mfoy6FS/Y9JLyI4ZkdzYvaTltqKIoQ6eJh7DpIf71xCf/yzxUk5j3a7ZTG2i+iss
UgKWlexyxo9b6Q6ZNHkNvZcUXyWNmT1KbCi3p3MxCc9A6TZDVp5Szukmh59Q5Nu4YagFHriUokir
b8txdrNEsSvy0nV2CzJt5N+HaDQPBrDYghCu0CPbml8hi+3F8FwnCcP45yoyXaEZ3N56UzsV46zk
mNIVFHneSNR5++O2V7OzoDVExh+FOTp9CDy6IfqrOjeDogYlGrRPSMXyMVzDjWUGJu1jHbBPYuT7
on2qy9CxVmKrStsPJlM1IsXc/pJHascmXnZW5zAa4LQG8nS9cIQcdUlXOAtSdStTD/XMIW4B/os7
r4KrKRgS8w+TUxAVzI1K0Q4tKsyVZmQBwuGURebAiJza6nc3lE9GdHGnT8/RYniixqmhW67WhGC5
J/7o4MZp4wBePkwmC6XIDtFymuX8LoU43c4lw/YcYqngq1ISjFVIHYDx/hIAHEdVa7waemY3SGBU
lossEoYICZ/GuaE/9wwXSoJ026jWk4axC9WJR0bNHezej81qPWbltFU76dir43EJ56BDTStS3JaF
bZHjvE8N8vLHU1UgGi89A+BfPgpbrkN5aWNyTMKxaDz2y8/5zuyVfd/3P+QJNYpMFgqf1I+gyNk6
1MYoE+7jgRJbiyRNojiixfKN2EL5hbHNBY8tgzEmm2lp30WrDgp5dRuRudNC3RWS4PWVJgRT8bqG
6l6j3bFo0EsyT05gZco98/9i5C7Vj7lDF90sJzmU3HI8VPh0zD8UaPFZ+KBFL1Fr7YYa8LFV/ohX
Tm4Y1O26OFrKBtGfzRHijfTRjM8NiA41NrxVgKPTh5A3a6+Qp3PXQgI19PiOpITuhDuWJOrWS9yb
uyku3+YJ9a5eHcFrb+HQYiohQp1NjZ5uLy1eEqGJgyhLkcJPrK/Fm1TBMZqDIE0HpeUdL/fRcjCF
85zylW26GEaoGD2mhlfphPlWD6nAxK5CrnRX1Vp4LqvoNO2tho3bIKQRQZTmrOHprknWj1oN6raG
piJQfevIM6y29yfy/th6FNs7I61uhabxrEzeld1CCbvxO5x9IlCJ+XwP3dTvGmsH8ZbcjBVmjhae
QbWtJ69Td19QuAgteSf2BpXNprL7ViNmWitXUE/AyiNTxZ9IZQG01UaWb9X1FCPHN6fJreA0eEoO
eD0a74C5H9KxfDMv47nZ4MeWTH958C9/Dy/GV2gDN/x3T5/g8veXgeewWj3AruIkmXbNpFqflJe8
B8MkPrgYJELEHFtJ9SLJ3oo4tijNoSdg6Nb41pAHWwBRL0jaxxxWGAzhRtMVpgNw0l71G2Zy3YzO
TrafCoowLaH0rLT3XWUE89TaE4KOcBZ9kOS3tXWOEsUVaboNYuP0y3APzeWtthhBaEtnKF5D1Azz
h9Y+GOH7OnBNCobfa3XQqJSDsfsY619G/dAYgKlH7tzOa6fjHJd+NySeMpx1U/AN/ni9/iY79kat
3g3dEHSW6uL3yhiFZRMA7PsBlNSxacHrLq+A5WNtX0BeLsqDpT81YufVk2RHq+gKVA1S0TNFBo4l
2Ul0A3+Jt461X1PilS4QbIs4vKJgvDBOIdF1luIgEdqXZJSf6kkDaFtMAaWvu8LcCfUmMyJv6reL
tr6JhJ3t3OM1xQxktA2nTdg0mwES8lyKfpxQpRoGP5Q0X2QjLLzsIf41Z+Ub9Gt2WO4K+sRV+8tc
ZqeazadEwWnSMrJ7M5UcKUNPD2neXlP5iCeMH2USsfVunPZcG1sWeNC34raVOAey8UPnlKq6Grb3
QwS9ROf5G97+kgyUGOGNL6b61vcjYrnk1opgbo/c0VqJoVZFAWldy005moVriKoLrRVWkORYlPvm
efFKJTlg3HILNuYwddnB1NdNnMjbUBA3YmmS1akHeKC3Eo3kvu+CkJxgLFS/ycaNOgIfoW0h5cdI
ecyW5yp9t9L3dHqLuAIk7E2yQ6+8VROl9v4caadJvx3J2UrsgiMqkRRMBCH3svU97Z6t5TkbPmYm
rsrlpI4bavgoBUXTp4KqxJqnZ0wqHC/KkFaKmMK8oacoQSAWhJtIvoXnaVviVuh383SbtceoPqn5
UYqPiXQUl/dZvlh637MM3bHO/EEQbvEFLTmaVjF18pDp+mxaXmJmOzvjNGrn/HIDPjRxdrcAdR+a
wsub0eFl/Kqq91bzawWFY8eNO3tzaHlz4nASmZi4xPc68a5GEb6MsfmM3EapnRXVFx6BO0MlAWNc
Vtkp+emSXi7WTSac24HqUXkUQuVuVdqDxpUWqXQDNziT030LOsiptArU9UabtmHxgU8pSqbDIL5L
QrRRFDbUdExTrxOe5uSxBZIt7SgVlBhHZdPFqqbby1pQK5ZbVMuO9D83L9/3fjCUk5Ccuv6sqQyG
0/ClnxZRvdxP2a4cTOVHusoBA0b7vHqVZ+ugDHdqN2PHXIoY0lhvQzWcNWCDrjW+aeJTH0s+mZYf
WQnQQ4hXvVf2Pznzb9fI2qiCAnZVIGO4NePnYkDbPjwKyVNBv6i/N2s3rc2dGu9MQvONavwSpnvt
R5luhbbzukUNOvEkFWf8KGhrOF1gjihOAR6HePZAll4Kyck5j6ewYd2eFGC7SXYyutjDIz3I5fCH
Ht/GnAiihscPMSINAxI/M7FLI2i3pDOFrjqDeT8I+VZQyH9EflANnOkBpYYnDlQlhfs6+lVExbvV
VN46WgdRifa6vB7kmu5z1ylwy5H34sGaE4dbielpHN9J4+v0H4GhJFQB7jNSUrVM/amHotObg9fG
SAJjxZXHR9CAWAV3tJ33Yv8ut5OPJNGWKX3kFDK0QnR7Sbif619MYDUdtYyaf1Omj8NU3ZvDvSQK
X8imPhNAXAl11Djq2mFCqJB3rlDSwv/Cfuyzz73ISt7f7pIy6v7f/5H+bzoXFfcfn2t2fmMda+N7
4vhrZzAxScRKW/jclEbmsBG/K9i40uiUUMzk2kRcubT4SfMVfaGt/GTGT9Su9DlR0ShzXwhcSoq+
TZPXURg9SZe4Y+nIymowZ40T5bJfWL/NcL7P486uqb9GVutGTL2XP/Us++JZPvtOriQ9DPpreXr5
HRuN1pSbffOrvtLyjNmkm1nFVyIWp4VWFg3wv6uEPnnea2cpc9WtMSkKhoYkd0i95Cst3WVt/0FB
c+0hlSitmYUyI85cNqVWBIp5Im23w3z9Qlf3iUe1+I9/x79WfyJGvTAmwoSRKeW6xhnWPohqYmya
46O0NVLRngUwhIqyJWPcJ5rmqfJzuOSEoefSorcycg5TGZHC6iS247kvvhjW+PTRrjZ8PmarGEco
ngqq3hBjGVffYD8Q1fUhG37Rg942w6bsHxH8qPqxxkVdx8hCaAycHDI7J4cgEwIMeAiLB1n73gSv
eO1ZxddRUUywcKotXGrOwFK/t4QuS+tfX0RjFkP3P5yd13LkWJZlf6Wt3lENeQGYddeDa0nSqckX
GBlkQGtxAXz9LDBrpiO9g8ExvqRlBINwh7rinL3XrlVE5A2t2UF/b7+HZlfNs/FC5lVuVyMHNtdK
MyPG53vf92y0sGWsmYoroDbqc9VgG7r43nHPXn27MuNShhVfd9AXPsJeizLI9w599voTiqdnY4sZ
MWv2arIK+++N9OdQqoBEgczvhmGv/Rgf8rc/f1njE6nu/0JShbpiW4PNcGwi0ELm0VkTkJbyST+G
NK6TyzA1WAJ6J1eZetawQSr6izI5FOYTLQhFOZjRLmQ1UUQkY+km2bQO/jryrMa3rIMsK/uLqTsf
qoTba4+q99KV166uroVyG/gdmqidNgoIxLxMqXb959OaXFG/GdE+zvaXx9zWo0DTqfjvE3kzgCuR
VUccQy2fjKJ8CQtOMfD67z2iH3LyXz5riK1UJCWPkh1djtXKdu7/fA6fjPbnXCkjM9tMM0NGe/+Q
R9Ne4c/H/WS0P6dKCbMtwG1ybTolZyAmiFHxKCw5hIB/xYj9sGD87vqfjQZdpBpqafEORHowH7NT
lh9U8zbvnpvEpcro0UDedsahzg928pzVl0zrefZQKgpat3hGFZPSdTLPyx9p9+wqN579EOpPJKyL
gYItoRqEoddT11KBtONT2smTVV6+G/RJCcMWesF0fhfG91a4wCYwc2jZRO5agyBml8G8sY96u7bl
lUodUX0No5Ol/XDHJ6rP8y641PqrUUxxbFdp5V4o1b6PLsIc2UFe0mR8LqjviLK68jNj70kUPP41
sCinGonZzW96U10U6X3n7UqsD+7Ob7d/vmuf2S0+WG+/PGYCX1gTtWCJJjwHm0GET7RqwGsOPYV+
gf7RnVu+RuhGvijYCZsU310/+BZDUT1P+qx7N1ckQvN9Xx59byO/cil89pCfDZZ67puBgn5g3/50
bosv5vTPBrVznNUQKrnTlThhsu7BImEUNSjlsTnoONPH/FtTjmurVe9rC20QM1UdCZmmI+Hbi6Le
BvGW3b5s1lYyUDTkYtPVsC396OfjoxrWl66ZoTYQJycLFuAx1xrF5T4UW3/cpL4xD9LwMFBPjo1D
SjxLaHxl7v7kWp3DtBozkdkYa6wJdkAI5PdANOo5Saur6WZXAYcNL+jGhV9BUz7Ry59jtKa8gThN
eWI8i7bcG56kjai+ORfqZ7upsJZtVQJQ3IcjGIZlGn2xUP3sS0+X/peXTFNSTNcFxw38dO52VDoQ
k8jvxSeqHwr2X46uktiRqi3ccu0H3dHv7TbO8Uq1omd10mPDsh+9W/H659Hms0ftbHkUC79WOmQ6
E56kjhb1N3dc+tnrLmSde3K6AuPjePEV7OOTCe2cpJS2juuaXspazi3XlYskHQ2SrSKTcJrFt67H
OVPJjBhQZGL0+/y5XWTv3zvotCT75XGIADKrocPDVj2W9pIqzvcOO12mXw6bVqHtqjnrRFSMtLnc
L/AMn13ls1dOt/xKkbrOFs5oNzYC4NQv5nZtrI3kK7zhZx9x9vbFOoBYByUuaHmaEu+dOEVk1bvx
F/CiT5a65/CiVo0CQ9Eaxs9BHnq/m7mJ3DuUMwf9Cp/c95bp5wyjKDGl6GPwz3qKzHzjNv7qe/f1
7J3US7Nrh1rDVn/v3yrffLDPX0gzp2Gr0iKwNG9LUR9b+5+/7Scj6TmISHg+/NhptxLGmxiRE+ur
PMiWfz74J8PTOY5Id0kVTjEST9Va2W0H43tX4xxHVAyRRWWcS1zXq2HSi3+xRfjkyTunEUExKHUQ
YgOpcIiCG9j1MZq5UzlES88cv/iQT96e80BPXcSO30R8CGXRSddBf8FE9WXU35tozhlBhkVkiF+D
dRBlHc6EqS1y5Ibfu6Fn+wXfcrS4dbihlgcQDvjDF6vmzx4U/e9joQOtNR0GvrNuLeQPJVr/+et+
hD39Zn+jnr2LZiMtN3Zlv1exhQ1gASM0ab1/iEAMK/3b6HcoHrEW1Xg1hnKh9Courq1Ac6nqM0E7
K8lRc10K3UEAjM2jDNZRYdD0TNdyvDOzYer07wNHnyOWnAChRhHcuam5dAaxzkeqssZaE92Cgtnc
hKLhZa+TO0KJVaQKzyObLAIdDgJmXz8me1NtkGre1Ei7Q0H/HCRyar/Qol9q7LJ8Sn2ClkuQZOsx
6bd6Uy0bEH9OtlBGcUj8YetG/Lh9t2imNnej5q8CzEldelWD9PfMa0dHmZDqWL3vYNihLvhiFWLZ
0/X83XU+G55w4Wsaa1MJfr7Bxn7v9XcWeiMFAWXu3OQD18d7lpGy1l1jO7jNqomr3VALehg7uxno
y8tNah8zD/w++lQT/H7v0iovZp3zNlUl4nxX2ZiJ9Hw9UUh6YxkjA/DVHVLBtW9i2OGnw3hZxm+R
/oL1AYfDbUbjMDM3I73nvl31JjqW0YdwuJBlugjReYfyR471C4rR3KzrWYJY2O57fEAbU4tWMd2N
EVFSQqPeeiM4Wsi90T51ibtOHbm2AookKLSH11x/jQgr6eU2QpehXTbJSnHR3dCzLbV5VWx7/Sdl
+rkU7V1cZ5eF0uyHmKZSR6cS/39t5PMKSZmHxiQ2wMDK+6FGKd1dDUjm/ZQrEV3Y9OQK00YjBQgt
BGqstNd1UKIBMzdJYM77QbnOGzSfL5o2zFo2m0WQr+Ixvu+JAE/C+3zsl3m1N8QqV+nVg3RstWph
80OZ3o+kIUtLnhTgDKXJL+thh0JWURcGgvF20Ge8BoW4AIU164uNKJpZVZ/I0JhnYbs0zB9JebAG
axGJbG5I7SGrS5yKaNL5Vl1ovAqyCEib2oQu0QGya1fqSLg1npQ0qK/7spjUX4ZVXw9ds3BwUrS6
skC3se7DK3TTdpotEyj7tqLNZdhtO1T4vp3MSZYcC5IngnGrYLAyL8jYWyTI0V0rJivDmWt8BYuP
LlGydD5SrKnBuNRNb2F61Vbz6lUnBbBTd6fh9nS9Hk9VugzsZtPSa2vCYJkgVoirfl2Kn03nrcLQ
3WQlHa/A+JH5SKcxaPk0aJ1UXYpQX2TJzVAZEyVmLhTovlVykehvoX01YGWgSDqnHII01SVCL507
drttAms+TNbD0UNM9Ji4xckZwTLRQbFmCn4ERTm6UXMsaPyW/TI1H40hXQTG5M7N2g0boSvqZZfO
KA+ae60F772PYVNDklCgbLfyeW/eqlLu3HhNRYm+qLe20Fvw0bPeX9Gls10xd9GgIwtyawDZR6mp
yMUyRJjlUibjbetgCCqRjarmLOOOmdlD1T+oPIlIo3qaBF7nzVMvRyqVzmpfmVcDHmiSX0bXnhny
AfRxHQbzuMdikqJMHdOVNHYqMgfRBMjZ6FoWqH0TTAAveWxgK9yWkTELbIOoREh/Kc7G6hAO/QoQ
FPTBZRTfxKmDcOC9M5wZITVavVMyuA/UifqOG96JuQEyyFCvLYAGGHdg4OsQtGrruc7TVUA3w4lu
0+G6VhGY++6cm4HGaq9jGnYz9PYuzzHFyCZ+UNIKOJGBF0PfJNI5+ZZ709l75Fspsuci3Emw/EW/
EpU4tgzQdv2oJHgCY+yiYb1QC3jNEUsroFu0TVDPJkG8TJrH3uL9bJHpwHPvjHegjXNdxYA1mIvC
eilRtzb9fdNnazW06b2eYgdyprNBHKQ18bwNiI+czI9dvMvHS40pTAsf6hZVfPTiCnNTFAK5YbVx
bZXqXDfLsXImCD8VlZcOw8+lSE95zGPcWzMHXb/qbgb36NkkttU20Oh83jV3joZ6E439Io+DdzVK
dn5wk9Jf512aJkRpIYCyH0yZMURmy7HxHzy6XQ2y4NRNj8J/dnyk8DxwDfo5SUTMbEA0VPCKqs59
hNIjI0Unj8crUap3KZr4IcVh3GeMy5H7nCqMiEEfV+ukFwvR9PPKovZsVflT1Yltpx4QpQa41cGn
4B4GQiqylRHum+5Vq45hctTVJ0f2qyhnVu5pStYTNVfudZNp/21oym1dGOs4ukZruBy87MgOYG5y
32DtV/GNVYBlxgbYuOhrG5pHXrrRbPdY6ceuei3pyPty3pDAIBpQhn6xHJytVfWz0r5rnGdqS4so
7BaluLfSn4a46aInosMWJlYSn0VHm73a+BhGwnf02j5V0VVRA6P3b6LqPg1XvFFr6XE0KwmPfjxc
SWLBQmUXSxstHSMwGlzwqnM6LhjxUDXFUY0n2NnVmTqXKeKBtI6WbXTt5c2+y/BpoMURyLxLtJuC
lQmbKeG6T95wrcYZOlwELH5w6483fI2FiuhIdbpXo/MOlXpSzDsZrhtqwlip+lBuE2Vne9SE3WNM
C6lAxD6RiNLB/tHmzDjde443LxySVdr2h8bG6uby/paPnqtt+4Aua42yU+FhTVQVv4w3s2jSTam2
StizFJYs1K6t9kuInjUtTs8XJ5zVOWwxb4I2LoKOmmiHsi/BIg5BqTwFeruplXIRMmzhyd1IY10W
48HRnirnDbXoTE/Ews67WTDiUsSyVKCH6CML7/IlgTKzEQOBHLFaKsvSbPcI8ML+FBXJsoDPLuKr
NsPeGen7elLdFSzlaIo1JhZyu5gn2W2snRooAWMjF05uLFVvWLCre0uxa7rxuAp9+BGU14cT6eKr
HMtjuJU4qsLmykLvYwxkIah3HRxDG9tF5B2T4AeiU6vodlJcR4zokcyWPrsup7WPUYx2i7q3xxoE
qxcV+TwmU1BiMq534Kq0WVqGmK9XFf50SR+3Qj7DizNWz2O5BzzFmgFjr50/qAqcaIpuE7O1VQ5W
6V83vOIDmvm+Xrnl0bUuqmrRhCc9HzdqtB3ydl7je/J89LdKvjF0f46Mixl05xVrL9nqsp4LESxG
XnzLRvmILcExkTFrxdJkkmP4Ust2pjc54x3iSCw3xovZXsv0OsCpRb0yn4q64alAUgZewq3cVRiz
VHPWisDRZaiHMLkYlWcGV7SLcmGwxii66yGio+ivVO84Ms1U5Y0zOgtfXyv9TF7b9bHsx5k3dSXU
vT+e9OzW1q6suFqSDDwzaSeH7bG1H2scjMm2ZwAQLCwtzZ19KMhx3sfc9zF8dvS9F2OQr288ea+q
p8B/7ap9GD14uJBDnoWU58+wLgr/1a1wHXHg6DavwikemlmZocnB5E7zhzACz3euAvwqvY3Cl9Sw
ZYtlr0rV2z455XSgbTD9SFKXTqpvXV1bOcK7JsF6Gbt7ck+cuFoVBUJ1XT80ebDN2Cd4iKnzRKAx
4va4A4X18j6vn1Pvpg7vtNTdYaeBnmfcen37qKjFPrEAc9g/RtGfOoIyiSkgE22RkRJWU6lp81uz
IdtDRfIf5DsPnaQRcgHwFYeKf4MUal5jqOxUhsvhlKcekSn9rPMuBqIuCzRh5YunXXd6PquwLLg2
Tn/zzoLmmob4StX4YBZ3XbJu+8coHhZ5u4OZN6VqssBDr2QyhGjGMeNVNIoTEb0zXjLc4jh+yTng
ZX/RouuWiVjl7rt3OKGImWnkS+XtDfqn+hWFBRbGSx3JbTMeLfMQdv3acdwFuIxG3Q+MtKn5HOEJ
6N1703nXyL8TYb70u/zaNv27DFtzCJMDYEgDM33ReojIA8bqmJ2aDwh7zV9qCfiDIVin2g+vGZZO
z4SJfnpemRszWA+yxPO912j3JYJdYv0QRznW4RiFWYv9G2BBV985Sr1XczKCyqBhdym8zchCNG/r
xwCatHBb3ErB2nSx/NNPEbj1ugZFZNosffT5tVneitbdAqC/kPjf7QH9Z7JIBQw/DYua5s4liUrR
tGmVLBrwybfiysImH3gXk99EMkU5q6Z36WI188rH14sFPx2DFdafktWynJY9ZNC5Sr8KEMZmfr9w
sBfY9S5UD3p+31NqMpIBS8U4jz3WrrgeNOFcFyOhGtP9dId11m3qbhuylNaT8mdoJpvIM+aYs+dO
hXXAvBnYbKfUZRTMS2PiL7BGAHfYhi2CYbHp+10dOZe2mWJBDY+GAVE2QX5XNsvAX0cQSpw6vfY0
c93gGfGr9sIzjR3wvrXpTQYj53o0na3dqvs64VlkNHIgFkvrScEc42UMTvW1jwy+qp67ylvZKSrg
W+KZisE7DJl9k8Ryozno8yDG/Lmc8bsqyTSRTV30XyrG+Hu4EDiL9wP2O9zDQfVFhfujBP+7KfKs
xC21TkhTL/u90zZ3DGQXHjybXrBaM8AnEAc2sEp2UqSRzjtQA2ZqMceCtR8V7TLuna1aj/eB8zNy
/QvX+/nns/1dZXI626l+9svZVqNbojIXcOsScxazVJiEvLLIv6ghap8df/r7X45vxk7XlQmNr0I1
Fs2o3kk4OjqpVPJnqNz4rUb7eqtJ9LjNTjIftkN0kdgX5Zc5tR9did9d9ek+//INIHnnguePM6Ta
MOJD14cU10S5RG+186SLN4E4xvyyJ3AgxA9cM0+lOjNMdmiKPYLQHvaAo6vfqIhPF/ysuBdglwpj
2sf7QFlr8m4Mv6jC6R+979+d6Fl5zxYZLgfmqj0W9VlJGC01K9x7GwQEN2wxsVBkexY/ZF4k84ze
eBb+KBOI7tpCHeubnNlkDMxFiZWLeWBpYijuUfcnGZvEU1c8Gb65skS7MkdzFxTdMlCeTHTUueFc
uvmjLLr54IfLNL0vR3suYzxjxbauD95wnzXlAgyQi29Uay6rKJqnoDcqyrGld2U4O4eRlPFsXogD
/riyfIjVliIUBBhSd3psV4zsUVYDoEPgUDwB1Eg8PF+7pkNaoy7QSrSpzcIRM7nSPAQMkj2+nD5P
p/323FPq2eTFL9uCFcVLHLBQjJGzgplIGvyTgXNsRL9VTHTvE89i6SQHV11i9TRHTH3lRZBv68Gb
WxTSdHbrvZFuIohVMYvnvMFyrm3NIp5BFMTJmQ93UZMvqjbY2q4DkurJNogR2usdOaNsz8tdQTmK
ZKLQfxn7n1nu7wtMMWWA1hjHHzSTGH83SlvozjkxALSTDuMYXlRhyHyM+4l5VWoRb0y68Hvc0hLr
n7/2Vr6lAWeyueHYRPunyNSPWf7TyMtN4gyLpJ2c8LsiuA2r8SmWLH8EHjuhLdmezYuQOQdLW53d
dvFRj4+IKgEhedHKHV6NVFsOanRtN+9u8MPUg0UhYRimNkWCiH1JPKt0dd5nG6W4buxiMRrFT1ln
m0YZ2d882eYe0TXW0OaQGsYS9gebXnMOgWjWifRqxHgt8eZUXb+SuXedtckBc9hHILcfJE8OTfgg
yYmYfYwppraTFRGepz1GlFzsfapdBOOxYf1YDf6dpTwMUbV3s3c7wIFqpYveKJcDGvxWuhdmYOwa
33gNDXbriBxc9V3pDHy6pFDVFoi5glzyhwiPEzCutli5sCiy1LyKbPWLnsFv1ZXTu39WKFcFOd1e
0VPYx88jAop4Ij/I5CYOnmTx6PcNTCP/aQSAY2Kxd2MIGrYCQKiZKRINRYGRqkb67+QqBdyXTPlB
jvkXw8dns95Zbbn2Ig2Wk8POHZUPj+HAbvzPM8yH9Os349I5ATyIMLLDSpB7d7hoam0xrTXqCm5Y
+dOU0TpjOGrwQIRVRkQwsDOs5Y2hLX2hzGUAFiX8OerpdexR9/RuqjRdpKyOjUJf5FRuIjY+irNt
2g4/Dji0kJVSoGyqNscwzCDu3bgJr02Wr0SD3wbP6J/Papqzf3dSZ6uEMo46BgFPsobsqJbe9H6w
UBykMwGuwPErZccns6dztmIAAJ3pwJPkvonvUhKWrfrgYuf98yl8csvPyeTumLHlZF28z9VN5JN2
2Q9fXJzPjnw26du+FppUtOW+r49td8Oc/sWBf9fV4wX6gKz/MpcL18hlZtMhaMFidN4IEQ1+HjnP
mbr480X5CLP53Y09m58tO0vqeLS4sThYirghAFRQJtxFoFrC6C5Q10PmMHOEc9d05n/+0M9us/73
JUo2kgUzTKdVBS+GPa3z8TKCPvjz0T+7aGejjhMHQTq23GffUglh3/d6g/EW/p58+/MHfKiYfnfN
zgaPyGtQEFsGaxoxTHPvNqzCi7gwXzWf5gSBjyFzZaP9sLueYkVykXqPTsUGcwoBxGgIXWrRFgDT
/GETF9Qn1PzVFem2wWdK03JVddoyipJ9xt7oz9/4s2rVOeW7ZH+vtSbXpMmiq9Qa1mXqL91GbnUx
rHOMaYpWzOo8WUCvh/MDjyPL710sQhplbT/bOJGcR+JZi9BS5saOftPMC1ClRvPcfvUj5qP4ppxQ
JRQ2NY0lFNG2Kh5hCQ3KrwFqqUDdvHhTO83SCJ5i7yW2iiUOuU0xxPf50G9iBMdJeGXQzs9IC27d
Z88z57W7zkLgD2P/avbmNamcVD+M7z0o54DyIXYDv4TLv9eSnOJOMu+hcZP4Ri/33wr2//xb/l/9
r//izz/yYqhCP2jO/vivY/ijyuv8Z/Nf06/9v3/291/618VLh/U9P/83f/sVjvzvT168NC9/+wPO
srAZTu17NVzjSE+aj8P77/n0L/9/f/gf7x9HuR2K9//+x4+8zZrpaJA0s3/8+0fbN3xL0xjyn78e
/98/vHhJ+b1t9pZn73X48r9+5/2lbvh1U/unqrmGoTsOWFR92jbK9+knrvVPXTV11TFsE52cOcnS
s7xqgv/+h/VP4agGI6Fr2pppWBZDSp23048UTf2nq1omqTSa7uq2Tpj4//1yV3+9tX/dES7Gv//8
H1mbXuVh1uDCMs7azkLouqUZHMixDcdxdOtsMkoNTc2sMhJHMzKGGh6j4lYtuMShQi6aC5+ZL6cj
xXtTmOTbtWFrNKBppI5gNDVFvRz0XBE73es6Wu8Noizme8cnl8ccOlIua4FBW3HgoM6AQ6mk5AWm
9xqMdR0sYr32XyOPfNuZrGsLm2bepxNYLa1Ke+sYEr39uGxAaSjPrZurxatN26paEnun6zMZBhNs
YHBYrfasRIKbZGw9PPiObtC4Eg5t2Pl0/uMm1No2uZ3OQ50pAq6qDm1YyZwb3/Gie2+KcHotpJ3l
47FrYi3d+32esC0H8q7cRG4M1SEFSHtq3ajwoqWJVJZ/YxmuT4iWqldwizLZqSksqUgVOSRKLROA
wQokCkdgIq1yYxkte5+w77H4qqU6/UociiHdV4mbqUSzRBEGTU8JTP1J2pHMT3xN/kaUCZGisVnS
ITbjinV8pfPrj7JxCgd+k+2bN14TuE9trcDAj0XRhRXOaNsCe2e3URywLY5l+25gD81ZVWcavCuj
IORrawvDIK+SEVldqkqk+kvK2XF/MnBLlq9B2cB6MQYzLo6eTLR43YWjpz20leU/lGYSQ51Ta7PZ
NPBxa7yhvVWvPNVSeW31LKUqzR/wneki2gvbH+Q2lOCo7tN0SOSlMo5R9E48iGoSS1xnyJErI+/X
cc2leyqVUCo30jNF+ZpZpgbCPUoy0L05d3Iv7dGvZ7ItonRFwIn06BF55X3g50G6TToDJEweF0Qg
B3GsxxQA8tDKHg2thaFlqFZhXVhqObTvSVhwrzOgHfGboVY1kJjWNKMXrnMwnupANB83tlYpGCWF
Y5v3Ldp9CQCsTJP6qTL9VkCdyAYetJidDEutWKh01tOoGPVLmiBusMl0z0UOMLi2u/bDJmDPGdDI
TWYab3m6Txx4reR7B7WxyPUgCa78OuHidVmO9holCCiaprfdy4EicbaPfdfr2J3a4hCqgBUf1G7i
tOlulribNhEGtmMlbnihnEhptqK0kOcHg8LZdk7E53Xc7ea6cCxMh1nNJLxQSAB8ID8BvnNmdu5K
KwwnOKq5zPU1WZlBsQks2WkHGaOXWGvNyG3GScd/w7BIx3sEZY35Nqi4svvKtOLjX186q0ce31YY
AF/toOf/YYmO6r3T6jCbZEJrzhR4zU6epnIXVNbXCrQpUk3nHS1LLlynju279vFE+nors/3o2V75
lFdx1J+GLAm9JbDLWNlkthzEjuQgqTzXcRC+5QkoHEhCvhldZ37iGcGstUIK3DOR0Ujd+0rHIfgo
3doOZVeQGaEq9BeDwgCOWBhxPzO0MO6pResDFWtvMBIw2bGv0kGXOe1YBDm2v81FGI33f51p3FNh
PrVmbJSvBaxknn+hNeouHxp1mfpRrT53AJL1g6ZYUq6haXKpWFBz7h4lunQfwcZGE5OZnrF2fZML
5gxmoz72DVXrynch3FmqqPeZZ+rx3g4T8El2njESOYUftNvQbw12+UaTU71NzMa9zf0qm1ilHeKo
0je6E6IbgDV1KjA9N5bFg6dpo83VqQcf+AWVCoc1Qo+SZT22DMgrxRs13sCw4ClqlbjwePG7eO3R
j8xnUauMlCBk+zYWeh5ch2Uejbu2U3HSVp1e1huX4sUMDF1prCXUIkrqCS/kUXNHpbweTD8MXtrR
CLQ16Xy+x2fq2osfFgn1uyCusv6URJzVNutznmWlTxlHTekOvDz4RKx+Z0orbHeYYYKMY8sJeZNR
BIsT7NSDxkCsDaUS3NN57MWKFXPWX3S2F4GA6hSbCIzZaLa+fxVVXdsdLIeEQAnMTKcZmUCu65AZ
pnU21cCFlsJDjBXrQEvZEOuwTbg/nSJ6tvy9bqEuUezeQDgwIB2cydhgFAjthv/6iRIyvg/GoJfr
uvahw/BICpdaVF1Tgw9NBWsGGri//nk5SBNm5cf7NVSkve416SXJDQFsjdj/9d41DIDDxva0EN4c
3hj3lBWlTcXDsJrxLip1Kh9FUjTtxdBXsXpqkwxoa2x4pXHI65DjMYKgkCBg3WtQCS8KN+Qt9R2M
fcoC7XrnnNzW9dsn1kx2ejmiNoiPqnQoqGp0vBzqcoYZepvA7BwbQ5Jdcn/+evm7uOiY+vKPI5Zj
wYP51//XTdEpNwOzOlNqbCA8HcMcYleYi7g4aCjbguNfw1XyMfElrhOPEDWn18TvPKbgXlAnGVaw
h6cXuo8h+VNVr+2ygXYE2A868y9Lud+sjvQPY8j/7H3AHpqWaQjLtizXsTT1XOKbjb6XRDFMpqD2
QmMdqLKI7xKf5KNrE/n9uMtNa6LRQrCFi5zEPBpBQH6lNQPFY96HalUZC+AycbgkFAyroALJF30Q
fdSkmpexYOYgYCa1SQ62c1SJReSChK4kcItx8FqSyyuzaV8L3UThpERNyo6+RY0Auz8Jdzw9442Z
M4pFnf0GAw9DgJVchIabLgc3LyFjxdd9OD5a3QQlYqSd8/g3tImsedZYF1qePyTjJA8XCkBRbaXH
wSpHF8WbNO/tmFDaqVbnlM1FUiqntmBtENN5qrGfNc1gzVPfPal95ByNFrhp6oKrKYTZAfUZ4p1m
uSs5tlDx25Dl6SZStbpfYpu79jwbJzLADdqcIKisrPfmmS4z5EZxd6KUuB3Tbptl4lkU8h7hUQ+L
A54J0Q3XGuwnxXLsGVosSmhCUCsVCNpUEwxmoIn63dJsokmlb4ViIfXRv0q8rGt+qHZuRRcBpeF6
/teSRfMdp7lJi/KiyqA8D8LaZH1y7G37ykb86BvKkQLwpa+iGwwNpVwXxfDaVvFe9OgEQxegZe++
1JmoTiUGlbVVmeHCiKQ5s1rQNL5BhzUYqBDzccVMQxeklpIoLl1ddEZ8FXTVjTKG0HnzN2OgmO2X
dj1rEuO2ChBXaSzAhQxo8/o71NVXiofITCTtTtfAoPdd9CMwUPmVEPmTCP2OW1HKrssLJiaYmMRl
DLF95ffDs1DEDU7Xel/YHalz/ujMWYwa93FbvzvIy0dhOsvBnzDDiXXvuPVPtU4QxQTtm+9Xd7rR
Ujo1lAJQo/ype+NJ2MjUPDgjxphCmnWXFHO9myJkQagMj3ZD/7koqN2V8biT1qgvorLsmqXiAr1b
1x0z11yWmjLjhb7QPGetRsjCLPXNEHp3YA0CfDeKwOw18ohrfZWa0TGAhDyLam9c2A3oyNQiPKK2
7ZfI1N7HpDiVsXFjxd7jILlK8BY9iMwksi8JsSN4KLXmqkJaGR2MlpFQmmX4SrNID3nIq5wIpNoY
63VZ5yMzuylY1BGG1HiHvFR6oKbQJ+zLpPIgDRFoEB6QI9WAsDXG/UXoaRqUFobqpZLG0RsNC5Q9
lW81oWSJN6FMaQQ2z3aURsfUH6EQO14jvC929x8eqP8ZqWzHURm9XKFZ7OQ0Wzuvx/KAa0XbAOWP
w47siUhzCfnAwwyjCQD5EGxK1TfwfA4CqjlcLkUvX8cRDwOs6VDXNxKdlLdCUmZRjxB9YF8r/4ex
N+2NE/nev18RElBVFDx1b24v7diOkzhPUJJJ2Jdih1f//9D9k+6vHSm+pZnRKONx01BUnXOda5Fl
/40ZSceEZbAE2jaZYrJnoQrN7odlwrzO4RhkXBDU3nhCOgiP64MN+K24ef1W2ha0aMRm0LWxE7/F
0GyIeJ32Sa2AZ0zNsqQKEkrRhKm9ddiZzesYW2shOidT/DSkeaoRiNZO+CPNlzSCHpHlloMjvucE
3nUxJw4xe95EsdXpkSMtPpfaGonP7znIiYzC1A1V5d2cNJyKPiFP/EyNZdbTAAHVXDvLshCyYPVO
9LVGVNg+UO0M8JmlxQH47+/urPjamyfqOK5NfAaAqCOk894Ko1v8ynEGWACLLGkFsow8Wfx9Znjs
UnUwZHCqhIIQal9J+HUZ1e3YDi70zrnSKN3/fTl/PQnP96WwWVjShtQbvEMDcckNDFQsl6K0t6sv
Qgg4hlYuCQGwFS3YPs67ND5mRWoNjMI8zMr+fQHvsFvWghc4EojC9rgvitP47VpgDNVm1MZIJ2Yd
ed9meOIplmdsJA1Eoxhr4Sk09eviVmC7+LkV3f1lsSdpbFs3C6qXavzgrjgrcPzmIWnQHe2wM+E8
7LnvA/o6a05Sx8mSQwPO1v3CX6hs/jPxuNbLSGOjQ9RQuW2ECl37UygGnV4jhxHlXVHmNrZH5DQQ
kCl7FnGTkTDwwVDq70WkXeX5Hla47Amue77+/8HWncHBFHOKsoNdBOQ2dLpcWlrkqsSBU0eKYYof
eG77Wc1CoYuNss7HOd+Ds3er1aT77KMbtuLSb28YoBWvNSR57cvg/RudFmAm2mmSw6XNhSDBm5MW
PkVvnFa8b74quRlOXXTRr7Ccx+LKLN1i/gCxtZgxgZNQTX+wtP561bTQrlbM7aUXaPn+KSaZtNww
o7Fh7u25J23reDx2Y59XD2ac3WInbWGY7Z7rYMOPeAe3kmFHvENefHw5fy8q4QtxRgaFXp/d25Xe
VIBEbuWkh8THHZyjuYlJ9BhLcU+Z2sDEpCFvaw7xPNR6Y1ib5qe3KLZlEzpcVR8J1t+laF58CQb1
wf36+yFKwMzAsWUA1PbXQ3RpYlxll/kh67vSYBy/Hh0ogeyHMk1aEEN/9NsbHEU5bC8NTTB4LpB8
MIRPToVI+IPw9XeFOpuD9kGWNF2xyzblvb9lOuzjmWwHc5gbgl92AfNkLLZluyrQbFypQ3IY2nXA
E90xOpdsIueeVsgcTpzE+RYydKiKfI+TG2FJnNhkCqRNSxtfZGv8U5sSbzv5naOPU9nhxDqntn0o
awe6VuRPwr6u5UQcuZN1THczu6iaA7bJ8b6J8uYjUeBZ/P32LfLpLzjuXaxaNa/22xWSuu04jUA2
B5ylCzgTATUFTuQpc5UYw9fqmJYWfLcADU+792w/n+CsG96rgXavQdWGBz+jVPyFt0WQuv3OsUOs
3yqSuMmhMR7+CppMqkNQVAFykMKDkGtZpYenOHbk3iEynWbwEbs2Gb94xMviv4q6YPhAWfnOQYvH
6ktbrid/4HHq2IF8+z0leRgVuQzpdedFQf0kI+KO7prFhuxTIi3MEAB7QQh7rRXd97ANEnxKxUzG
0ixGL/88Ne6c/jBNXyB9AD/TME+kXs0oSeL6YkV85wPu9rn56LrfvcEB0W0CMEbZQvKm/BX0jqGf
LHXh9jcRyT7xdsL3zcO8MYItFxsnaHZDkvbuQ5XYvDmBU2T10ShHPYH+iNfBxfFsm3VCtBgIK+qU
f7++75gKmqvzfAYTDicXp6kS7/YXBZsjkHJwb3wSS2hAHZSmNwFJLhCime1AJ14CkmnOm7JuDUkl
MZUiu12R+vpY5qZ6adiYpwMOe651W1D8qKOPN31xu/hzrreTEh1MlHwZssfUNXX2nOf+askYJtEH
t9p9t3cHrtCCrYgphhK21r77domA/C2OorK7uRwomWWvKJg9Fs29dPHZRZW4mORmngIYKXXTYwfl
hbnjH+sOMiaWoiMYy+JSvJ+AnnyQfKdRt7UJSafwYExizkkUA1F59KtW9QckCiKzm6HYyT84hhgF
/c/RyCEdaOFK7XvC8ZjGeO++iReqHleTYNonY2k1O/bzgUws0fru3m2Fc7KKnLZsLkcxXyeUtCW2
vrInbePfy+NdzXC+DukrJktuwI2lm3h7R8Ox9PqhWOZ97BkEMZTbLkb7bdgkTz2lOlaMCTDnPb7C
uIbkaeO0t4OXJ8daJz5D1n9fjbu+4v/fVufzDtmCA5dNDrq5RxHz9mr6Gk+4IjJqT1aZ9ccO9YRo
QNXFgztGFcKu2erng9eruHwQiFZRfrhxVZLa1QRTvtx2GMYwV7Fb1i9gDQeStkZeST3V7G9pmqz4
a7uIU+/Vc38fItxpT82s+vK50K4wYss4WM2nYK5N/RNAtqw/qtHenqbrN3Rx5Bf0i3Q5NHDvXse+
7iyYUmm4Z2ctE3JvAKcZwzFmf6kHW5FXl7rh+OL6lRqepnCg2M7yNuk+p23dmIem8+bp+wd3fb2r
b+66w0WRwOjZnA4SBP7tXR8sHyV+56WHgosJ9zU7fEj+WUt+RFBkzaOu8lJv7GWafnugXq7LWFna
2b4C2nW/pXMx1X881QTRvb343O6ozajtZt1met8nFFWbSmSYHPcmbwMi6NeekiAEWtNRctJ7ALTB
isb++2u9I6xyq7nZ2rP5Ba5S9FbvlnbXMOQhJroiPmndrTxt1a/teYUYv2ZNd0NdtzeVzhL3m9P7
bI6pazPcmtqGdcJB4T+kflDPN3MManiYJ3Y3UvjWUcsHV/p+M+BKXTp619HUgYqd4e0DaGJKipAu
6lBUS1HsuthikFX5gJ6vVtCv7twc9h3s+gWv5zbxhxz8YbDbxzDIQ7gEg3Ru20KgI+x9IKVDm3tE
iGS5W+07HKyrB4ZNjPfSfvWBdzNFCfnBN/hrWWt2kPMeQpnIjPndvS5wZPeswF4OfhNLxmw4iGW7
xDh5fPS1Msl3xqhUJ9CU/YoGSUj91MmKiFE7lug3dNRlP/59Sd5fe4lecQTFHiV9bdvng/F/uqHG
2HUdtykPbkxZlJd91obvGX0KrdrLXqq8SBGWDSOLeTfUWBNzrOAUFyaoAHvsicS1mfqBVK7Kt/IQ
T36fA3yoHcAWNRh/gIXfrXtmkC/YF5uoT6aXS388lcStj3COM/b2aLIE6upl5K1CkUvMatBMI+0s
iAp/pNnkqQsmxfsg5xWFuHxQFK/vSdcnfERDucOcs5j4GT0ZEAIPubN30xW+Jt4VgIC6w507JJoZ
gZjYnq/bBxvNzNsFF5y0QnX+HzT4NvPGtkd4pcI2FHdMSxDAVW7qE4STxiHgbN2a+n7JE5LyLi+0
FTpcBEyzzn247EmxVcTTy9xHK1KDMVoY3ULYS8O7GiAv3HsCbG6fB3HofVQC/LXSfCn5S2oIBLze
7zlvYSQByZPGOtRzPpSfq3paxLPMbIbNhLpwx6zZMJsrmIlkO4kUK9t5RiQB8nGjkXZ3ZuSHlpz5
8GM7WE18Ww8Bvlbj+a0vGral/ZRFErnIMPn2zkqzrPkcZxogqQmdD7uZcwH2ZvcNeOVtZ335ZcB2
967srdEKowPNAO2cSA9PWDcTgGJXfiR2iagqKpjILkDeIqBP4g4jq3QP8XmHxWZZDE9+xcjqJqXs
JMykShoN2YCxI8+rdQBs6CdZcVIZRpVRyn5xpRUs1rs+Vg6JO13U1lfueSE23sDPy27usIMHKsXh
fhR5uCvPy64pc8s66qyNslPv9LxRvrCRU/au17nPEVm0avvvN1j4b9l0vucxhaGqhrXi0q/b0F/e
Ev9bbUkRZ8jmujpevrg1ZnkHoE/rKz4VdL3Gz5mYm1HG8tqtkzQ6McbgT+yZJAW0hSj27vsxKUIg
fkjln0ojvHbL6KG7L4egTtA3VwaRnpzi1SqMEQyRkZO/5EesQfiGKhSjuu7DCciwdaP257D0kvA+
FfqPlwlltdRsazSWfGoyOnzekvjryyhnNT+FS0eQAv8atTtFBDApmwkzMjn6XF7WhyxBkin598oK
GK53fcDZknGf2Cm7mgfGZJU/kWFdTD/d1h4HeYUlRxkxNUqyHqXSQFN2e9kRkqnrmbkB7aYb8NAu
e3WKsTX3jjfxO+qxJQwTee5gm5/G9jUfca6Gu3JMli9EZ8EcLuyw9U+5o9dTkEE9KcPVAP4BMsMB
evmYLpFcHvAfnUKaQjYYrwqs5JmFVRqehD0R7PjaidpUD3NU0KNe+lJfFDwwz4vW71b3cQyZ5jz3
DuJgDSc5Q760f1P/G1rUev5WyrSv2Pjyv411zCudnueweRxT3dmAyOSfzDGWB7eXT17qOsUNIZb4
o5DAeGaoXIbll+XaWwFfS4MktzeFH9Ym28yWRIIHity5zmHoNM3uqA13tHYXvh6IBpfmiCGG8ZIl
c7fPz3P/IDcltDq/HONHhhcaCp8fwJhHvU3aI3kNspuGhzzqTP04uGVqsH73AknYwaw7IlJEtS5m
l2AwwpaVcBjxRdm0uH8Kp85ncmVjT29jDeHk6IXEa+/0Be9RPo/TzvDnbLcTRZn+WqswhLkFN5FE
SMsaKH7rMh+2PP3euxOW8FAhCPhlLWGGQ+4OV8S9MOS/4AOZCdkdYfis9IO+qlssI9cXe5DlWkbH
2YJ+tRhWrgn8qdfEEqL7GXOef5N9m/Y3eecIppzLwgMx7szvIvOGy23PCIXnJOvodinpUMEWnJIF
PrYxYzJ/csXyZDzdIMjIk2LclZ4LhEMHG5TXNiJsUEKrayG/VDNh3zvGObxfrTfzwui6qF+jaayv
4dna8afLakHlrf0TAH39y86LpHnoDOfQIXXncHgu87FoX6XlT7RxRZ4KuFsh3+V2mdjtef3Pp8Rg
2Y71X5mSxpm5TZZ8wSDMBpCs7ZFQKYv67HoMvZQE0XEkFNARVl/e6IGcE0IIi0btIA0hAC9phNPN
/+2Qgyt4ep5q8xwCadwV17UbaffzFAJX7evzvHsqm4y3oTUx9wkDtbVrCZv1BbmsYbhcfPloHPny
MQlTQJC9SRP5pXBUC/cidD6BO6/9PDOM+fNI9uX0GOURM8KN8sXsbQkxy1+8ZR6iR2ccB+SLImPB
/tS2N80bVomSfy4FMAwBhZlpOTNN8nIEta0fgDWdz9LmvNlCGMwV91XpTek3dFWXmycTYPBNEkfO
xN5g4HdUsmUYE4DDrPN7stppHxd4/eFgkvleZ4rNqplrEZ5cGgv9OE6waaAfSyqwKeS0jBFWBtX0
nSEVOatQeSFUfi3Oe5ZuFNpCZ2BwTGDy6LHjeGSkLifB7xX3ae3Wy5cLLyc7076Svnf8e3ge1a8Z
CLW6t5kgK37c77dh6EykClXOulpHt6HHrmVA4Msmcwb8PDxeB0WEDkWcuqqdrJVrYEQ7Qx/PO3bW
qMnxGFdx09t3Omssn3Ftb6YDDCGvPXheMpe3tdBFdR3MHUZJRAvEa25RghdcY9yBkaWWotle9py8
R/X/21KCRXShAIbaC+17lZgGZaXUc3VQHAXfQXxmkMm8DxZ8U4rCwUwEOtF03fu6w0+CPRYnimYp
zHXjQwy5mjqC7A7Z4KTuQaYTAaiVb1cSRxUIANuJOa+4BlukwEkk1uQk/dVlMdxJ2tnkICTvAsLe
kBOOgTAr1XHTtD+60kCgnhOzpmoTtVVDkbGm2T7YTGyIQ5A8lQKYrhHl16HlbESJVDWvhUihhDpq
sGAKjCyelQQzDFAiO9rhfo4UKz4dakwFwGnKK3gX60ubYvezG4wNuxXx2bobeEnJMck6Ph+T/IP+
1qmIoSwL96cfzOtrtO7x0yOcClF9TRJL9YfFEiuSP+peESeSD76lH/O2l2F5Au+FsGgX8VJ9gntk
9FNweRbhsp5lmeNz4JkKoe689+H5wDtyC535fzTuMQsRS11u5uf0vLPGDgDDJibUHnhpdtoFMxPD
ShD76XysAq2v1em5TLmUEOq83V9ocCNpNFw9G7l9Cpe5Gx6jjM1rXxiVyaeBY1MejN80HwCGlFhr
s/a/FSmgOiUpAIwrAse3z2XZ/3RObTfNXd9b0TGSpZ/PRKM61eBw/ts5kVZyZbA8ocWh6qTnHMFZ
QycCNxhTvTYy5xHlBQptRd66D6Mr6BUuuEZT9kChVpQ26Z96aWhhClU0PzM9JfWJZtt/lsIx5hhN
RrxmzN4xuSozCvZsEUN2dNl0oeQGPeVtFtpO+DylQ9OdqsyhNamkpE0JBll/TzzHITk8rrN+e7mW
2AvWXqwC5/rJ3/zgoiyG52ASlvoGEidPrb1EmqZuvayEUdnwlLldUaP1h3uz82MofdtFBQjVR5L1
ukcrrCjs2vN0GTxEDk/huYuzl5ir0VrBJtehJ6w/KdYJRADwz+SZgxZW6eVyssybwxevi9ZuKSto
L8PAW+/okoAT7S7d4oyNDU2hJUj7y6SerpdImmCEnmCr6otXt1P2pK0JCptdwsnWO+VBpv4DILqO
/c/zZI0Wc9w1C19439qdhW957+PzlcWC8/7yyJZGcvRgHlM4wH0NCAIHSRfcBCn2KTfDYIXj58JM
4YupDdeG5IIfLyELug8XmLudlwmXwTJhL/lCv+Qv9/lgJ/l3ApgoOhu5kIOFwvR3HZW6/OR0kYce
1ba+QUUMguOlczayZrHYQcxHrMyH7laRGEUrItp1XnhuqOdzK63imkXXJtK27sMeCJdYozPQfjl7
sXZfASbS/OLbeImc/7rMHopDIEYkgx4OSzUSmtVt9kpoInzRaQ7+ERpVa352LsvjCa5xMF8XItZw
0hhI89X8c6telPFcXC9ZZw9fCsujZxp4MVBBomZrYUrqiNDcFARA7XXS+8lz1HQ+AKsN+e3eSFNZ
OQzjOPW+uelIj92eR/siDTA4sLI5IVY37Faq7jhwbZ77NWfIfXTKFO+MxXWfc18a5oGLhItHAloU
So17T7wlNEdSuoSnDGuqTVME4nfkWjHJmSLejbVlbRHR6s1So/AvMyu+LZK5vuP0XTadG/FoMgn5
G3EjtCTVQWXrsulTErp44VPyR0eKhWiXB014Uon+vUB7ITS46XaDMz1lwyh/Vqk13+Wm9Z+XaOqv
mzGYbozyQtyHSQGzEj/iyMQdy8NdcAedaDnRksR70+r+sW7ncWPb50Raq0ISyOaq7x2VICwKcUMZ
63438ctu8hK/oC7obSiXC+JzNMnx9zYlsFInGKoIJ3d35SwbIqOWGNtwr5bf3CGxf3Lm4Y9h62Bj
45u1Ly1CU+txjbIzpAPOYpKH1IEocjVQ8H3p5TwflTGfM05H+mG6aOJpTXrLdozejgN6P4CfnBpg
CvRkYbGldJbkZkTuvpnSaA0I6L+PwDekNs3+Y2is9JtcYnzBQPNX9aPpN+FM09WL3t4ap5pJ8LOI
4GgDCtfWmm4yJ5128ZLHOKaVI/pqEdgrbEycV+OE+yWYCWkWqMvJecNZjk0YBXEDaenGctN+z2is
fbQ6Nz7iHUJlmU8IrQf3qymq6MGPa3cfCBB8ttu7yko+ITDDtWQoyXBOZzoSncjlmSCecm/PjHy3
cYUN2RWcVnKO+hC+VSJe7My3N/RgyV44VvRzGVEcWaOTv/TV9NsO8wmCnLxOUr/84SQ9MUyjBtt6
Rm0Uu5s5VF8zPUTXysFIC7E+uw33ucXZaypIAW3HT0vqwKyjKbiC1eeiLkMtuwMsXQ79XHXejuYk
bbbzhH0gjjaE2TayCT9j3Qgpz82WYE+MvTj2/CdYzPhSxoo5ab969o8J+9vSepAGBc3msMTNNfwb
/V1ZOPsopwiucYj/3Qg7wh1DeZtQm/m+tDDZcS1pfa8ymb5ACoBAPpiO3LU0/Zpava6v5twtb3HG
wIlm6n8UXSk2kaj8Q0mjuIVl6JurruuRzGh23pIw1AK9bIIt+1KF9lb7jX6saBbHbTz1/ROQbbQx
RKtftbkb7CLtE5lWIir97fRj9N+YyMc0c8L/ilRPn1SNKWLVO9O3fohKC23yGOwqR431197OyJ9Z
An8XjEHvXbG+Uox6SL6qxOjeys56ClMi0MK4QR6eQbLtY/2ALX+J9xqFEb5viWVvrKZG+t9YTGgi
KdPDjHPQ0c+t7CRqKJNMw5dvaJ3UBrmTvWsGvbyoHt2fR0YCbzeKdaI5JLlvFnkbXohcxaqDa+0t
Y7hNFVkuWGQpsg3LPOc/kk1p/hSRjh66QHpbxzHNTRF5X2RixCdBRZKjJb2SEmMB5u4jVqEZ+ZAa
hygj5mcYU+ErOCI2RQlJ8HPmYJEA1/FTiHwHmcQcfYpn+5M0WbPp8745pmNNr9N2DsqQcr1FEeQm
pqPDJnez9jD4VbKt5+F5zvL4UXTeb3+YJ/ajITiqUM3XgrHjddivWd+cYnqTpfn0PdNkJsKvvxuT
RK4Bzs4PzziLe9X147Ap6cw2AIDRZyEWdnu1Ghp1Y+F+MWpxTpGxh5cySJuXgJP6qRDRmpQsxuoU
D8ReUqa3vxqimA+otRJo8LhojpnODrUTwAT0IKP6qhIblQzz1ylT2FhNvYdz26z8z27sRfswDKPN
wnZClRWl34OoW74uNfP/dbqW7wLjKFZUECTfSol8ksEQW2EXY0O2WNVRQgLZ+2U9Pveef+8nYjU+
aM0nmqfuQWFycMAuJNyyuMWDmgKcFIe4PjDxxv1mafRwlyYq+JIlkDiDpnW/9GkT7+1UiV997pfH
oaqq/0iV9G+1aSqQOXdq9o0mebq2++REWyIxj5x9nH6sbpNbg7kSSTx0V8uYd5tIFj+Kxi4wIwCl
uvLDwLqzsE+6ygYwUHI104Mbj8XBDiY6sKkeTj3cbNjLcXBfRnH0VXYYZE02d6Qnz+k1i852O/GC
7U0xf0c9ng2o0jO9y4w9YiQheqggRa5/jbl7SnqMI8rZFjTPI+JYr6mCbkN5Sap634OdSkUsvM6G
dO+khfNDRRF1XWh5u3x0LQL1IjJrrhq/b+0rEtjFeKUw9YTnHPcPmcAY0cymesxzHcw7pzNJBBye
dftsivxn8CjSHmtSnsJKHkKqma/EPOwUopBdPuOzMfrTcgeFNNiUDrnFbsnGzjFZP3I6tteISeat
V3TVXUYtetWLCPjYyYo9hw6xJCLfBwXGHzKGfzmphTq6c8g49Nr0wH06WdBQPjtZDfM8hLpysuqE
MfuCMZ9l2RjYpQYuQdF3r6rt+0OvZXuk2Q92ZRCLG6+ABZ/F9evEFnOwx3nZJsrDydHrVHvjFNN3
eGrePTXFCcvXCIRxtPY09Md6db8ojKZ0pvzcTCZqrztUAj/oZKC9YUkTUpzhLTxWaGTseR+0DDBH
AH5MbqXeChICXk0V5ieY8XiSul5+Xw2tdWJdrmHNHVZ8nYfHPyEbHWecm5RXaTW2f5DnlQdfzwt6
xiikXVPD9G0Wzi8VpfZXr7C+eG72nXhFcd2DYqWgxE390ufpSJTmMMQ7BEbljyzry2tIIv6jzCrv
cxaQquxgorYvTR5dRXqiI4ir8aGQRLuZyU9+hXWkDkHogF8kCglNOvv5HrP58MjBWJ4yzEUZ5q9A
sSg4n+L+BNvdJqO98G4hG7SnXMn41s8jjB27wdl7us+xD56a4HkI2ma+TochubdlJD/xu7IbGnax
8RLv1UKctSnRklBMeOrGYgpfboxdkgKpgonycsJOpZGDc5gB3ndpLxMCZTxzAijH/dGY1wQQY2sM
tPcOKHNTm8D+hGjbfmwrUB3LNMVDA/RCVmhGXjtV0EEwCnths1nuEaqzMw/RqzPA3phaEnEkZBMP
PPeqBedCEFrnrGiMeFvayNaExR6IBatXBXZO44UTmY/gcN/VKdAosjWcs9Ka2jP1l2ccAopfjtdY
r2Vh8wXKIriFZJd8FjTbBUkoS79JHTqEciBFtket9i2sZ3xd1FB+Dxiu3o/KDHcLRJktk/tyr1s5
H0xeFgZPT0wNN0Aw9g6oysuvbD9qiI2GH4+7xj2oJrUfnfKLAQq9LyaGkzwOC+qmX7QnlSmID2Gq
OIfHm0FCoLdMxTrVycOo5vr7VCJPzSOv+Fa6saLYpm4gEgzhQTLCdhe8KxqvMvxVsXsJBvfWm2Nc
FRd8EfIuv1f0Ul+QEbY3tiXKLVW6/mksPyYQLlSnIU5RflpJ+yPw/PzVkrEb8jpgZlLGdoB4AHu9
RXHBZhJYwddFgiAgtzWRq65/aqm6DmWIx4c3+v5d0ycLu6ULsaFollvXbxsMYrEOs7Vobt0clZWb
Sxj2qePdzkEZbOe2/GUD2D55pbTbve/iEMlIZd4GYxUhNVz8+MUp/PwmtS1nGzaL2vuLHnaRVWfo
LLGtGpfsGzkSMcOItr6N2MRKvCbLbtu5Hc9QDMFL4Q5gV8lqNM/r190Q7OvsQJiBe5bJrj8tTP4/
Z662nuEb0sgYC5+DvI/lfkr7+WFQ1XBnx81qtJjV/euSyQWjSsMhqtMcD0mqvVrY3Y2MKxM/ZX2h
9ks0mG1UtF/mxPYPXqLd7djF/9Um6l7yqUh/QM0JtpiSA4UWeKfrzEuOeiysnUXbnVxhb8b4Wvf9
VuoaDc+SeyT8eNZ4E0t/znZRhn+myuqASe1ZCdAKm7PPTTzgk2Jg1T4FrWYc0A9wUB8aK8cv2qot
HJXtSQgUmlFp2FEZVnP1KsmS8NDgE1+exjOxzo4gSnwas8XY+3oglxheqI/tDdTMCHepUFfVblxA
ca8zSO0BPQ9WyNtOJnDdepqk/HMPlAOn/MwaWcYptG6TlfmL90Ka+ntU2OuKb+PZsT9bgGUvjtum
qL2txipfzEROKOZSkmSqcrL9+ksxztZdO0h6ahNgW/bUBBWQSsN0enoBPQEPEAQgmoPdL8GR9En8
7RLRxd6DZeIAT7sM0OWoMar4z+Um7ZqWYf+2alRi30Zi4qYFpVlHqiwV9+Ay9CtPlwl84mfMZLLa
ICJcWaFARzBmwZi6FI7uTSVKrzqMcRKVz90EgePBanuu5jL0v8xXdTR5dBhxOlkPfdvl0AcmERHP
W1SDYEM3ZUm4tDODi3B8d6/B4uPHmMzF+izPKEzutwPgs++Ymptc5tO3pqJe/zOd8aPlTNyfciS5
DxeEZFIxlZzVwAC4GzhW5TXhAqyD3p5mcRP4ZvAexFCB+AZZBI6XGxfK+6bQZwFQl3rWrTciGXyu
F1s3GMLWa4QyAhOCtJFNlC/K1MlyhJ0riNzRCewInMPgK3TnR3R56p2nuUNXNTOvYlWgAjXl5+k1
VFXQuSS15x/DNFXpaR18TrcJhc3SsvP3/KQ7eIBFVjK35ncRAxzVlNBTezdRDFrXIgpwtEcLBLst
SGN+24WCWaFsV9+cuV85GDlId7j/9+B69Xl4B6BqRR8O+UgoB17dez6PU1dWD2r4f2NkO+IUu4/y
vBkOwVAzKEGLHdZMEJfCvxskgMM9Z3r7K9HGLNdZmuAl3/IR9U1YqgykmprZZnYVgDtCYs1hdDxg
2BHa1w27UHwYEc+3H32Jv1Bg5dsr61vaHrjpXyhwj5i2wLRgOFIawI9OVDg8T95Ut7csRXdCrt5n
FcZudnF0GM/+tibJDA8PaNNtcLTO0YVSOWyzXisMYou6SwHT+rHfLwsraDtbwqo+StoRbwmiPnQQ
1/FQb2K+4SkkJO+obE2giY9GifB/tPjFRrHzVXoN+bu8Cz1Ms0iV90kMcnubLqTl3sRGT+P9YAe9
3vgGhRewZ77ggVmpzzVKR/xIAxNmxN3TAFQP0mCL9iXnMXIQndULtlUDeDA2Lr9nUOE2brzQiYzM
sqtbpJA4JMBNamKBjDPT4hcTXlH/JqTGAgo68wY+WHzvSRM+U1JoT45eKfLA3O+oWM7Q6toaSxzo
PFI1akdk+Q0+COnn1nbG/EVLRO5yrMZ4twRlklyjmI+cE000+g+3TpPy/2iHtQNk/wTXa3y4AO7/
vs63GiOelBYIH0BwYb7Bfnv/jvD0ClfkcXkjSUjiRVRnUN9JmyDZJa5Iio0gwWN+6BrDbvr/ixr9
nvfoa9xYtK18iKaonP5aLKljc+ZV5ZHGU/svtkWNhrXFMnNeniFmusRgeColbRq1zRn2ThCsyut4
qR3iCpKIfIHzlpYjDfC/FV40yhpnTAfjgFs64HHmJEoW+5BBL2rv23zWYnM5PC8MEwM2O8vNv2/t
W5uo9db6RGIJTGMkm4/6S8icuZkn6FyPhkEPFg1JN2haq7HxbtqG8uAlHAIGFP/+0Hf0fT7Vd+xA
wGLitWNs9D7iNxJpLBUYEnib5aofo6XC+tVyh5UtJ5yYwb5XWceir7xqN8fLmqra0ZbCURnVcYiL
qgP6nNNDjGCctrx3sYUHHxtvK4Gz6b0Vls5HQsq/9mlfKd6WgL0aDZv/PldRe4Wbl1UW4Sowo1e/
8ESJNDA9HraxzVTSLoutyTuO+2LJ4v/H2Xk1R45kV/ivbMx7rmATgEKzD2VZRU+2f0G0hfc28ev1
ocDVNItaUtqIiY5pQxIFk7h57znfuYsSxi1vXC1AQOevCx5ZxIoGR6Dr9oszlziUMOaoawc7ZqRz
qWN/8DahatsG5wndoYcaVbr81OS5xhBCrxhNHRdrwyJAXMZsMY18tIqLNKyMeo/rfFIsLm89EfkT
YkB0EoAGniYZRZ5X0bWdu6GHOXtWN8anAoNeDaMjli5Z7WAWsTvXBGPo41I31HVJzVF7MT+BBpbU
DninQB8zbjVnQVVb3pmekMYjt4wj9nFoJMV3RqbDHSehM+6YW9X+djnOoBz5qYHbUqHp2FUY6JjZ
GDwCk0DcYJql9nG0ZDciXKrK4jIzIqt7r0a6tNtlGENhQl2BoyWPfzGCow/LZNjK7CNmDXfAyqwl
PiPWoLHvamsUKZk3tKLXcRc24bVo8LUs45fAxp//UMqQuIKxl5Z/BwZB35cRDWm1zkl+LHZa0k/J
dYP7W6ztlNkoMDac/sW+lTYF8lJjG7z1jNuyw6m4jQHc1XsvsUMdDY0/anfcVkYNW4e9/m0tIz51
EEQTQIuhLoBlLE5VfRSe/WnRfwqv6rWQBoztXnm9jEfYZqIHDUv/XfFhIzvi65bFUzUDRZzIA2Fv
ByJe5CeeeVrj5izRu13mUq3l8r2XOnYZMrJfoWAWpyXB7Yg527aaHakdrX4tXS+j3XxQPMYUG3yf
5WsXhelSHmIwpzzEx8nlS1ubG2W5lKbUWSsXwejojNwuyAv8+pNXeIa2y+hbSXKk/KAtDknq6+UF
vet5sniaqeluRO06jF0g9ok7hcZWb2QW/2qDUou5N/n0m2X7UFUYhwBdQ3JJS5pGVvWghWkabR0L
9cB1GKS5D03AIDJ3InPK2UcgApJLyvC8O+JE7ZpHPWOj984dZT5+HsopsUkeSLH9ZxXI0lyDp/3o
p80oDilEqwM9Tu+eGY9N+NRyoYMRcMeOnbpwLkzQ2Nk8z+BNfFXXeGquzdipzQ9mUieOu+WCdeF1
6DVmd0gg9XvAY0pVxb8k1Yf9KddHYzgkUy/z61CTHb25RbQ75THPfVR1vXMbhJGP2ipHxrDRndJr
t0Zup8YFd8BYX/iV01V7YEACjF2UgwhnJ5+j9BpHsk7osgf947I1kA4KWBQbzTxzLsKE2bidgggg
XmR+FpfiOAmhTEqAdzYbxoljImnG9qqSocQyjw3DARpwA0+o/YgoiEfBtNy4fQsZeTJBP9MlzC9s
m8puVppL8zwllXK+dKPBMg8Ubt43t7NIGHBjp70ozNZZM6PHaW/Knl+byq60Qw6t8FNs5nW61cyc
MCXEU4O+h5MV3TEXpENZBNxe73NshuNmrEbYZDNdKDsqk+fmIRetnzyIRk8qpqbNmO4rgSDt1pxd
ZBuYNbSDnF73vltV3jp7s26b8DPNkBI1HoAjZgjF0PbTKq0yKOoyl5baaJ2n+2uRpFAwKmavEuS8
nTXaTRhGMtyWfuUmDyn1dbUOuJ3zQ4n2k6nqaIzyCDJ9LNdzPQWHPSBSCIVRrzNsKeRNWsel3L/+
Tn+xBcBqZbhsAvAn0PE5L5CyYFbEyt4+FKMYP0falAwounTYGyV7OpKCWWnmfsLYNm+o9+0X5aGn
I6wxcAJAzaNGPCvkXWMiuQA76mG5rDz7lbGqlP8dnTN5Cm2RlN+qJIUbnAhqN4x3wYNv0o2lXd5P
OlNxDJ3bkrHUHtQd4cJFX1BRFPMfkFdVWHdFPzkdeQNMN1YyI8OEe4t0shq+RXxljqGJ7l9lZnRs
LCe1o3UXtZ2+zoZ+KK6DsA+Hh1gg+ZCFY5K8hPKw3vBstI8BnRB27cy91NrBak3VZ3X3vV95X9uk
0aKD0St7N9YMbYEuGwycBZqvlLZ3gRYx1ga/3bJeZO9kHtIjxUNEvl2tuoyst9Curgefhevowmda
Y31AHWtNMqrJixr9bsNQ3irYQSf9Nzf1uoNTl/UbdiHMSuf1ikfNpEvuiPnlT8nH3/+mD4IdEYig
TcMj0T2IMjSkSA2qtg41pjKzmcY8BiieyhwY1daSTjsTuC3Ej/R2UsjQVmXelmlgc4JDfdKQwrFn
3EowIMBk9My3LwyvtPWN5zPqQkYw3VrzunuMuenjPXohgHB5NWrFR3CA3g2tN0SwA7URfVIKLB9F
uKchgq31+iOdWSkK0ieGMNmnVpq+Vw0r2NHIva68Mo3+PVKj4LMNF6JaGTEuso/QMrhfTvjbq1aG
5PD2GWuKx/BeX/MybloGmKnTX+TeNA4ri1nHYzsQ2kt/vKrdDW7pOTtBw3S8t0MOMG5rmW08ywVW
7tJc9FdAt4wcXgnKF2LktAqoK03RNBDhsAtM3zHZQFqNtD8E3TD5N33rIxXW40qJQ6jnPTwSZFv5
uusyzdgFcyiFn0RTux0CwGeXNbaVjgAHrSo2RsbzcSgib479K4p4k4o0ttdhG/KodKJq40eMvbPG
euhDWFlKMDVMqx5oaTG64XfXyOKbXPkqvavxuRi441NvAqyRouaO/PRe90JK4sqsLWoS+hlMWxCQ
/0hkPcuDFGqGC8GfThtNQ9t3ryMZAHR40oGj0nQj8CQx5Dx4Lk59yMwxDa4XcXleyam6kqZdP+nr
A0mxfqtkalffsFd2cPgwo6803yt/mUYSiG3a8c4FOhuLC6o32d42Ttasc6eTw65ofCtYWSIv1EH2
6XAn0KD166iXJN2Tk9YPO7/NuwGcOEvidTFGs15mlBkdpEq9b3MRsLYYnVJv1P/sel88T67Jnk3j
xYaP2DnHcjaYTfsxjxjdnOTTk67H+VVFFll81Y0J0mUvdTNmPItzbqHs1ezopw8oYmZ+mslMCfiY
mRfF9agMrftQ0TdCyB0YEX1EGbtIJXPHxVq5YrUY1Q24/ZmsJlKTnjAChFnuPp0IZLbTlPKQDoFu
3ZgnTmVzYlUstb/IJEgv76Tct/B7zbEysB8ia2X2adD/LEPGsg9QLM3uc9FbXX/M+qyKt9oEMmDV
9ynyf82FsnBZNAPKzcAPBrxuMsvQbtpgyoCOmZNQfFibOdSB3SrlRFpm89F26OesOx3gT/W9tkKt
u9boWqB/982UJfJk6pMoq1mBMAm3zZeE/QctG1lESPpZzxDo1bXlfknGYr6rJnZl+8WMsZgUFsNC
mQ9y5nrmHU21buZgX6Y8M80/3Ranrk/ouKiOAw9G2NaF9Ilm1y1E+c72ZCs2GTcBelW6v+IAHjIk
jiX1sVlg7KPcw4iNinHpHimfEdwmQU8czxpjforoUWbuF3PGYnOxFvDEYvxfeA/LUVP7cN2LBHsv
WREnWS7WWMu4MUpHtNtFn7xcLNNmGxaty1oi7ecl0RDtQGcuXSMLN8YLtpO0sFYLLTCRMV4AOHxp
plZKz3hSyB0b+bxJBL5pHw8ou9iynPhKY0wH9y6iaevu9MX+uUD96K7TfGiaGmcLk06PQEcAWCL6
aZY+TbF8UrpPtqNpoP1IHVIqxpVmD1M0rvM6hgbH3+sJN1Q3NACjZo+CZ83olMxxOJOJ43PmPTNm
OrLqNLQCt63lhN6tGQ4edt4TaVPWjGmOGhzXYlviFpV74KkJNofI7mYrwGwMAI+XSyYzK1TH8+8U
e3RU7afOnKpj5NDLklWerDZzycY/WiyiOUpYa12nQ+MegiBjf0epV7OvWU922JKWXYCfSFbUzx72
jEYkTYieeeYWGSc04mRPFT9Y0PvGLtvKIvvsoiQy7glY5sOFy3kU2E75V2lRcQG6rjS41m05coaM
QIXacexN3b5efJdW6rio2LVOIVrE3MASwUhm/gqFQdPteYcY1rSusTrHR6vqEIyEokQDkklDVLsM
Bw2A7A7V68UYtK5YtcKp0uvl9l8QSdLLHJwF4FRF8MPIOmt64IFp071sWuWsrCIqvW0TCdXcD7is
ETnE7NUOhd6mDWms7K+Lb0WQ1fFeFHXPSNowutngYEYTR6uScsalUltb9aOnZcNDYgZRdh2ycK+W
x3PxFiVNp39INBE53/ywAnkxZLTkHtiJOOyYAguly74c8lGsFAJy87JKeD7XyhSTSe3sqH7LHoO4
ME5uNF10J91726rC3VC2dNEhsOd7jXBBo7iswkR19x2A0RW4FhLuYCbKaZvNG/CdY7BT2S3PQuPZ
+TzuTSBzmBIdQufAVFkhUUe+xGowL7LeWH6WJ1jK4pyAD8TR4xPtqrVXU4zdPDkqaCOgtY/1iceW
kYAePDZu13cXpDFYUbmKS9vI1jmdlukOTjJ8R6qRERomHZnyk7TdWH/H1IP6bPl+hVPzEgBV6buf
a1P1+B4FgMp7xKX6tEcShb5/8cznvcX1yNKeNt98q7Tj4QkJ4QYltJE4bjPCqFKDcKUJLcVn+oHA
W722m/z3Xm0ELdaMILiuMrfdyCiKQRDrHjlkCwS3lCaj+CZFF8Zg35ICBMWMnJw/6PQBh6RXXOS0
7fSjFvkwPihujfYKvjTXo0jrJNjAbY3ntFnVf2SJcL3D0zN7svEs/794FMKk0Y2d2xpj9p5rU/k7
wwA6uw3KwRPHZaFN22T6NdJ4KQmUoWW0ZeohukvatcxVE8xUAOETRKWXBSNYd9WfHFKpptAmwGao
aU0tnVxXY5BSYHhg3BWu4kHD35L2BrZUN3B6VrpiQKYEhnmmcEyFMUN6g8KQzM16v7+0y4YokZU6
cTd7p+CEOrHDV8fWxEsRFMP8ggQvjOFEm2Ks3nqOVu8YnxAY0h3AdSpOfnZparhjH90c0PF1dVru
x9DjWywPcVsMwgUr7bTyQpUT700vZWU89mVlklfgGUUN2GYeVfkfGbnyil7AlQgBJz5Ep2X4sdCi
kxRmF7bb3bUntCxORyu9ljTAzXZrnxg0mRtJzoSdKs4E8ZWJto9LQYbxalneXHvweNQrt2nlfjE+
LCcHE93sLXQ0Dm7xcw4qgYDQ++A0V7FIcZ+8vs/VX3Rg6f7TCgaDgBkX8cTZbrMt0CbpcZGy8af4
oAPls0BYWZKFqOz0mvXdRIDa3YIPHrtflCFMgauRvCB0WWVGhcKUqydDWLnkJS0Nr2Vg/PpxOufH
iQdWMyz8l2zJPds6b1hrdUFnX5r1ceH2jihecMHi9er2rPglNmDdru+LwIT1A3ezo1XCxAHbALCN
C7eLMf0sRQFuF4ZZCXTcekOrNgt2TuJN8UZAgAi35K6zGtAtCod9K7RU7YLJaI2LAqQC7UStNfM9
Jk1/Z8ZSS/bwjhWgxSLQ3GOhsaHmiZ5Nfz3KtXBTSK3wh1XQdEW105o8oZ3aSd4d6RgzkE8gE72P
s9Lnlq5Si+RptH/9vindLn+IAypnXCYW+68IA824TfvE465SpDnQ0MImTeaCcHzv2En2bh8WiNa8
dcKVu6C3l7JW0SLFHXtaRcrWnxfVxcEwZh11wYKezXVXWKRrgRbCpxRMzQb+b1XtDY1AkQ9ooXkr
jyf+7RN7y2GZ33dRwf1aneoLl8oPJtfJQJmy9yHn0PJK4rKRxKg3/NH6+T7c0xiiYR2XUPpcXT+F
efy+D6cU0Ezpk4F28t/MyMaMxDPIuXRK5OjuClH57Q6pYxutihHJ+Yo3Yhvu6HTk7b5w0SRuFtvH
6/epPN/ReHRmPI9NqClhOXnnO5oOrXqWjZl5RCiHlFl5A1TVpSA8sQ/WAXZj96IznS5cwzlroZ35
Rvm1LCUP0+JkXsouszVKfQbyW9UHC/GDu9O0XKyW1/NI5Q//Z7CVdwxK9j80aRAnE5DAZA6QZcnt
h0JSGy+9sNPVR2w4yIQTePncQmUSy/7RcEX0zsfpYq4WZzHYeu6d2OlpmPZIKaI99Pwgu0o0DCTs
dnyaBPdM81CNE7XIBc5PL1YMTLxeIZ7MMiUMqD/CBsQ0gulcS28F5I5Hto7e50p2ertpkI8dFTkR
N7qXE/Kl4/Amw5ba8jtetCnYZtXEeQhPCH2JCVzB3cJhuAeDXl/ZyZzN6SqMyhfFYHvqCxu76dPr
l5BB/9mulDEe8gUWRc2xGU2dz/NasyqbqS6huhqC7QAWQ95Ay35scWsn9UxMg5A05d+Z7JTBTu+Y
2N3GRcPLKFAYHfbIO/PsYMM7/iWSPrCBBXv+tIVrU6i7KPZR6azgdICbLY20IWEtG20Q4NKMdxYh
ex45bjJ3tnHpYAIQmd30K3x6AIVpT8+PrYjtYRsPfI4V6lTLv+VhM6mUOk8jtDUg02LtIZsy1syy
muKiHwvSc0N3Ju0tJc8Tl0S0dfmNajxTR/pSBPKy3kMCSQuwNVY6tf22tqfYutFS3vJA4eKZCLUs
IMtWLOorPYJkzOD43WKp7/LQBPcIZ/sWIZQCppm0Hno0lwnQammADOj5QzLho+wHtxdCVfuEiAfb
OKLctMUUrv3Qohkk4LdgO63rTm6XbSDqtOkrdxPuSwvcHXkRrqyzTW9gmfgG54LyIsJozhbJny1e
QTPw/8G8vD/B4Zrar37F5pDaN7If5cHxBaVVCibu3qmtLt+nJ1c/HmNmWxxYMBUkS4YEz7Frma8s
/HefdAatGdaiHxGFapig9R2IqI1upNqn3gkqH82kZ0Clo6o4iKk24r0b2iFdQZ29C8mCiIHvX79x
5yiVZ+IbetZgFKWkXW3TUfHm+/q3VTFMdRhgpeUeNbAWtD2Siud5Ou3qFlCBf9pdDW2WYzJF1TIb
bUfP+lK0eZF963L722J1XgZwyufMrjt/Bi2HvrqKLWuO2wUmZW5G1SdXUdQkj3GXTYRGh4k+bvAj
z28FPO23IYsFcYQZ+4u17pV42JssMtaLPbRxmrnORoMq95VuawcSH0t1U/qO/UW3Uw96YR/o4ZGW
nI4FS1ST98Yb5OWpcniB2GBHoJpqjLqen6qMD+WTwiKOtI4xQS5+Rjpfaryu/CG+qWULoEaVccek
Ed/Im9ygM5SjC+V1LmmYLyAcBVt6Tgg16lJJrWzSyyowsvGgHK/61ARuCCRIMWu5jYN0MNe6a1q0
7ekXkOkB/ba/MOMeNEO3vH9Jo0i2qRMR5dtkzohjZTHWppbuXxZVaeibVq/pFy6FZ5BOendtKKaG
q7bukuCCG9oy2PHYwwe41Xq6T0+O98VB/vrtab14aVP5oDaBucCklW97VmqCeRjgDRvRcbACbs9S
t0VymWVD2O0qln733sZ+fY+nmAcTlnw3bpmSyvGTlmGMAebheDD4Z/xdu2ELXmM/rgyiOiYzpI08
JV0x3S/fGR2gzK6DoSLmoTuRRQLbTnmFMevB17+uR9qgH6Yemc96SgpOp7Iig8xaVapN0NvG56Ut
aNIk6XaJpyPDT3O7dg6W1pvXWpcG+rXhcVs2DIXMSjxWkRiBiHCHo64NBLf1QoIw00LTmXKM9lt1
+7ncixPomegPkBFpLrfRLPD47VlHi+LqhVajWj4ZRkUVsTisFjfwMo6Pu0Cf+Yrl4K/Bus6gpuWy
ahHP9RtwonM9CborS2NCqdGhsyw2E88PZ2Bpw3KsCnz3gAhvEmOc4sPg1TOsvtJ/eAFO2nUwM0Yv
OlyYUOdLVBcPr99h5nwH/T4m9bjBJBYxj2cbDMq5/McMNLATwm+OS1aJV9ELPASkCoGPjcNmVusP
pb+BKdSooygViiV80yW+gL4LxTbqmaOv24zSAjeDxU7CHDPdZAoyl1Mhxl4aBV2kzxObviUH9VQR
6VjOGEVFbbXvqk7x2qlLZ5Nnk17spoJ2zN7G3pBimkzYoy6UFTX3QoITbXKpK14/ES8HVURdQeak
EoUYNQdsnV0Pppqjhy58OHYsrVeDR5VzV06VAxldDAqznNGnLrPUUOX0VXoGfMhC64B+jkdGjPEI
1bM0LpZ8IiKz8OOvstj77NmEeX4gSNWS79kMWeOOmbN2iy4zj/A/DFNzgbE+0S+ZQkMewHwMW3gB
4/C01d0VYlsPDtGQw0fGaFfNMIKFtGMNFdndVe2n3mUH9eBTyyxN2+JTxmBMkyjW1oGKq/47SD5Z
HaUr+hwCbw60nLYcIb2wShEaSjfYuYUd5O/9gmxYvrnKyOcMtVz9aEttNDBG+0oQ1FcmFBkgLIR5
YHRPSQXOhZ6nU9nAchY5SjOaNMKXVkKT+VRySH/ir27kKF5zp8U3ObU7pF1WE692u47QJ0VFtdZQ
M2QbieJT7UOSUPicaVcQeK5yxJQXwrKjfJsEFV2anuPS8P3HuJ88QyRHdyyV2FEVcfdCqey9y8hx
Jpx8S5NahGPmUABmPkXSopI1eZywjTRWJT9AmBmCGwN8MHwfXQpyCIklAuyp4c299NkjzQYejAZb
IAjE8rkBdva1KCRD+L7RKzLtbVq5hMpEqiZ0R6QXfWw1NYiMkjd95uStQewYzVxgrgTQx0Q/pbvE
QUl+oIUlgOqeEFLwX/NpM5Hgc+9lcdbuo0maxbEEDkSzCDjIvarqPL5AyZVTzqsmpG6NgY6RSNh6
5n4Zlhg01uEjYEWxLlKNEEs16FO6eeqX2N1EslI9jNj//GbIrwtjzNMv0WR30SN9QmLt8wyS2C0i
nP4N2Z/xooaArGgDi593CDMH9+wZYyaesiB6/dEPcvbqadFU9zaK53dCm9PBRGkN0cWYtKn43Lo5
E0kfVeTINSlJYpKD4vUel+TmbEBz6IQ5O7g5aIYH3JyorppyQyc4ye60URV3yFXc/rC83UtD69Xa
LQmV9eNc3lsIDneNaxTZvuDHvQcJwCutdgG5Pr6+rlgv3jqmw/6W0bdlUDe58uwVXhuD2TmJrx8H
QW7OYWqTstizyjIXrdgxfBxdngc8FHhquHVVVuPsNIzpui6HDttGMdXuQGdrppNxQ3dXGR18bRWa
edLtGiWCI5Aqd9qWtktQMgLP6MtSxCP7nrsqpw5kLQ2qsQZ+Jik5NlASdz9x3z6BLPOe0uHaUwG/
ThrIrluJVfodrSWzIBpGlQURJS3dny2i+QazJLyPLyINlf+D286ZPqlhaJtbkuQL8ca48wztT8ln
OrOynEeP+gfR7dw7+O2djcqWfZZAkZrULmIziKvkz2W4kIlfkAUSJ9scKUZHAAn8SS+D4n2AkEn/
5mBPiX8tbonXr+jLMpS9KJ0UQ0fkQv1+LnQxh9Bqxsy3sLnNdaVPg58OQUTvgeFrHPvhZQy0ILpf
GuQLoW0Zji6BgeUJA6eNjIeuSqto72JtbIMHmEFNcFm0KjTfBaBtC7w0RdZtO1+qbgeYvyk/W6Ne
Oe+LLJ56tkyJWaAiGURwRViVk24HZ2DsjOJlLN6onc5l4h7dQwCZ8/bem0MezkQcpF6gLKE4P6K5
ReTstChRricjQ6W3kENeP8Wny/qsKrEQG7NGcMEtHZD52ToBqK9t6L57ZMiYI51kb2x67y5lzb4v
XAQOpKwFg0Mbp/gaGqhb1vSrDVYVKjf729CXFOZ0bgg83BODSFLj64dnzHfd88MjwXFWGiE9NOmn
nd2VQ6unQ+K63tHMInPL5ELLL93BcJKVI5qm3qlTq6k1HMwnKPeGm5ooP2eVStkiZ65927sKrMAz
rrKoKscDPBo/PDS5o5P8ihnYlFvQBCzNXl6CC4JnMCPz4IVN09VkmIO1C9B4OO9U4gNXeP2zvVih
bRZnY9YVzG4O87wZZ8qMN4aDkHox1oQn+M1IQQypbupcccsjhuQvnfLR3hZqEN3V6wfgzdf22ckl
1ZSJt21RG9uSNJrnj3xFEGrLBqW6HFSd/WCUG4+PEd64eEPISvVp0Vq6biWrvTzlajFQnOQVa2bQ
X4+nfLVBExayZT+t4oMGbBJww6nyWLb0xAyw1JpU3yT0uQUrI4IQ9lVjWWoWLm0u0KGNGI8cQAtW
6XvB1+5rpRnqxu97SvJY+zSV9oBSqBTkih78oY3bNRabfFzTnaTwrSt4cI+0wqyyWRl6kJAfTfOI
YrYpu9y7dM0ReZhhqsDc6YhHEoa0wUg8Qm/amByYgh8iP6jcvZ2oVHYIsYdwgDA58/2aeEQuQGFH
PwAC69xVay1ULhEcK29NOWA31+6kzJ+Zn0Xe1jQ70tCjlBJqC9ETGuzSg9L8BLokgxYq9IEPSu/9
NP8pTl1Vs2SLfVmT8ph/jvHbo6FaYhG0mFuRB59fmUjnE2BaXlDdJftKCqbO68PpYgZXfnR6q/bI
Rg8QUJtKQ2CCcaNX35jQ1SVRgrUMP3YM1T/1BJ4Xu2XgVLsiFOvAKbXqUgatJyAIDLEGm7WduvBh
OU6/KWlPTaZM4/0oBAtf2atmvIjGeJ59NwrVVA5hZSy6W1kro3njEXkBHvckoQNzr3q2A5AndbY6
xQBUlFXY6WUQjuzK09BgcLoE8Mkg95I5QlaPgPiVuL4ws5a8syCI6t3PZbNdTB5bcQsv9/ehyqS+
f1IInEapSasz2mYawgq4XmpqzZihVhYaWogcZa35l8sUIQtDqm/jBDt6/SF8sQrM0lkDi4an0ekh
DeD5MxhqPSIRIJDkZeuhwBZrpfdhT4LHPtIgMX0KGCfqF07WmQicTyCt13/+yxcADwPrv82W3WY1
Oj/FbMx5wSprpCNjIZZ2Qh/Zuc2rwOeZm4njTZx1UBTZg5JbTVUM0C60vdtyEmFy784o4CNpT5QJ
3QnB/MbhvVijWB8ZWUidLpSGVv3sBeD7NTAiMDbH/jTOWfapSwCGBi+3eGwx3R4wC8bDBhIl4sXM
1uKbJVwutHXgdf5kZccMed54ZdrExm2ViibmbloeQw4waLUf1anRslzr1z/AC+ub58xZSbqrE44D
+vK8lTaq0R0E0vJLM7DTdNMYIuDJMeZw3izV9GFXl6lj3pSnMTQOOtXS2rYGaGZukTY/FshjkCY9
Wgw79Y9ZUtT23VPL7CS9E5gRxOMiBGOvnE7v/KwlxS4Sblvv8V4wDSErgaVMFKZ92SDpsGgkTFF8
m9WVmGHw86RsIn8WE2gzOt9ePwXzLfzsNcMwwPWAjzNx0rFmn9XlRhahCXdr+zKmIwYVMC/TfKsb
szx1tQxlu15k1j2mE715o5x6cfsw8rJILuHMz5vK89unI6SwmmpHkOxaWMMvCNVpe0sPV6NzanJj
N+smGXnLRkFk5Zsw5deG3Mgpst942b7cndChxM7EU25Q0VLTPn/Q41LPi7amghQQkeqbPHTy4Ari
VZHs6PtocMwz2+2/2Bb36X0fs42GRYBKQ/yo8gqVzeydJblE1ol9L4hCo0d5eossYpI0Zd82mxzj
SK2NEZ7ARa4B2Ucgxq0hi8L+7Lc4uDXDFlBF6IoT29CzkdpGqUUTN+vL0Dii0AYHUzjCSfAHu168
a6xCfSKdQCN7BvokTvi6u+t14HqH1hZavhEjPrxrFkz2c7aKeektBuLXb6GXM9V5aknZSwQoe1nu
pudnr3Thucp28i5l5c0rdJR22RW8yTo56KOMCOjtvIcGD6q+MWjjv6taouDXOb2I4qrPrBzAERJk
uXrjsF5U6xSmWIldyUD11NV8fliJsm06ho5/aQoHW0xDVV+skXuSz66YLaOLSOOu/WbAJgruc1FK
8oDj0nxndiPPvxU4HdYwx0+c9pork1k7dMWspG5ltzg/Xj/Yl9NfDlXTMfXN0G6d3uzzg+2jsUec
k1RXgz928QfwR72DzK7PaetT4yfyapnz2ieR3bKbOumiqBhYPOQpx3pZZhZs9JMM51SuLHNF/anD
nzBpEaYeqz2sSqdG6x8m6Q3h6HW97gEK+BddGA3DxvSCaprxL36FUYSOLBpIukzrotGPSwsrrFDh
HmyOrrxqTBDNO9RnIWiFoejVz0GrEvbsePh+5oQ1dZvJcEHMan7tX5mgb6oNby0KKPQ57YCON4BI
xCQpag8qmaTaT6OnAT1inkq3TbOGAUDgAKbaEE6YkDiQNelOCjxoa9PL2W3ydo7WfcxDuLKCUGjX
BmJlI1sZWtV0V/YAH2gNTZW6FM0sDfwIatJbqhjzbAJMW50ryISIKCZi0lhOnl/HJgpz7EbCuFwu
VFx0Mj4GNG66W8vtA0m6ClCINbPMuXqFxUJfyxvSLxMoS3ImYD67ay0GbQOWHkLBgSDyOL2RUWOX
9yzB9eMiEielmCfNSbRk5th4DaZZbEzlN7OjrDwuO6Xs1NAwmyggw56NyohP19a+LjrbJY1eDkE+
3U7ZiMykRjlmPLap9OVlZtIoeqvrdbbcc2oIkeN1g8/aprAyz5YJ2BNtK5LQuaSVIbI9jHVzP6nG
ReSKwNHUL3Ta6PrtQnfPBl93bhon7INNzK5D3y2SauB49MiZI5SkFZmuAJ9Ovo0rr2glMb4cTfgz
ax7j0MJHa2EqV/1Yce5zd9I3darzJ3mPnXaT+ToSR2TzfXClnMo4arrWQnULskFwMm2QwOvTM/4f
38f/DH4Wd8tbtfnHf/H77wwdgQmE7dlv//GuyPjvv+av+Z9/8/wr/nEdfa8JkfrVvvqv9j+Lm6/Z
z+b8Hz37zvz0p6PbfG2/PvvNNm+jVt13P2v18LPp0vZ0FHyO+V/+X//ybz9P3+WdKn/++cf3oiPt
mu8WREX+x9NfHX78+Yc+l7X/8fv3f/rL+QP8+cch/xF9ffHvf35t2j//8Jy/0/rmpkHSzFLO8vjH
34af899I9+/8ntUdqQxvbW3+G2DWbfjnH6b9d9Ro7E2IR2Gac/qipsD0x1f9nUKVP5zNw5YuqV3/
+OdxPbt+f13Pv+VdhvYlb5s//3j+rItT52seAp9tC0jphWCejs62tcMUWvuk1MfQkOPNb6fh6cf9
X7792YQ5dgCaDiMKjrCu6vphkJMWvAswKv96/fs/t7z/dfjze/O3ZiKpCQnUP19uGc2R/1cCbpw7
qTGqW+bOmbFCPdG+xff4V+dq/vPffljDDjJmkZHbsaHbsUL9RG+uUNJ9w2H1vI7968OcLSrMbzQi
wRVcS720rnVgpNnjoMWavFJum4974UwSwYCqyjdGhv/qAxnPPxABaGWPPkpu+9RzxiOUML9bWw2v
zDf218+Xy78+0Vkt6uI+QdcCb3ZIqOSOACl8Y10mjRGiYgpj41rvki5ZA93NFQAoBvZIBPOwry9e
vz3OYs7+OoC5lf/bJSvx/yR2A3u5C4K+WqPg3SOu/FUmJmwsInuGHuSfcsRVgeEFQYHBmAShUYDt
6a26nJ/01+bkn0dAd+H5EaSBylCUDZwCworWZl38cmwmIq9/vv/9AhrnjbWCJ3VwVWuz02ycT1qB
L9zHW/LG2+5fffeztSF140g2JskGiRlFPzUW+qtckDuyvEuevUreXhtw9D4/M4UYmBeGtr1NW6f/
oMPhY5c2Of/WykP1/Py748qIy9Ko7C3i3mnaaqMgC1OWRfH0Kvx/H/7ZamBAAiT/MGY1KCy0JUrK
0VpVFY/S5t+7uGfLAbR7zGoNflUsa468a6ImbD9k1B1vrJ3/6vKePf2Nq3XaMJKtPhV6RvCsJRhP
RElTv3F9n+9d/rrzzx5+D0Zu2hHAwZAW0NFuqPUSAOWgYIBVUWh5/+aPOXvETQtHw1AKZw9W12gv
IG0BzZpy/b85O7PmOHVwa/8iqhjEdEvTjdtTnMQZb6gke4dBCISQEOLXn9X+vjpla8fxKd2m9qax
0KtxrfUM25F3Um9upWZvauZpxc38xrKKI1n4Efub9t2Ia/zHv3/rV9oqu5zePRunsMvOAtwZ5lXo
wZ8wLCKNcJ9gpvkLjWHee6OpXvnimVXQLfwbsMTxrBII2Dt7bPffwc4t3mJbvvZ4u6DrDifq2O5U
sJKFcHP1G/mW7BN/YzJ57fFWRWMTOcFEmeAGdMAXkEMDVLPCdviN7etrj7/8+7NPoLpoNIPps4os
K8U3MBnMQ8juhjH379/4tR+w6pnmXjxD8ZJVOe4gxjOUXyMy+ft01w9uP2AVdBqaaAk8ZH3nYP1+
TuFFeNi6ZjZvvP+f11phZtUzopB0DDlVWrEBuZofIAie1ecIqkT/Wnptnr7HKWmUnN3+FquqU3NJ
O8dxfcURRdxd4fpoy4uWIj7TrZ5Ta16GyHFGKopIKxDNODkvyH/MCqSVirfm5kvp/mHiT62SNk3f
4AQB/WnGfbso+wZHhw/MQ7DHNe76sEGGSd6MX8Ggjr6rsdHjGy33ypoHHtaXHXnYGiQvIlG7gv1w
4Nett9QgVO1wngJiIXVPZDFKXDcD15NwhsxgxBKXCdHR9HH1ZaIcG9gaDQyAkGlGkRzHUk+VUadT
5OQiv/rv/cOSE/zv7JJao0G8yq2bwzmvIn8X03EP6hXOo3rfhysOCYJ510CF/hs3C5pdkT0b43tE
WobjXQgQdf81o4hQe+NVXqnrJ9POs4EjG/uYT7ojFU/rS0junv/Lt03PboN2ag0bAxL/A7BH0wrx
O7pqELY8FE2UNf/8vSFfe3tr0FCBSMAwa0iFU/HsW4ypFBwUj7mN2ak1ZsAaN/a4z8sr+NT9CxYr
Q7Q/TBpmeaOXvVZl1jixdLOByk9klQRxMgT+Rwj/58aDSxpHCOQGLjkVx7nZnvDmF2c7buCc2s3W
M0SgCKITCWQZZDVTBZ/DhRVGEcjX3H7AGj92stNZJSI9qjkOjghibEooSLzS7enWIJHUOW6l5m2v
FtDWqn1E6H6CsNA3xqBXOlVi1T64jq23YWoAKAxBfiHuP8vaTKFbp7JvurDrgWe1m/YqxL6x8Nvg
ywgqqON3vfxJz6oZGsGRIIRir5rUyDtlRh9rgbkNesfnW+Xc4pieR8LslVez/ByuGy1r6GYqt89q
VXPE15hLiqfLOiQHHeF2bmFB5/juVjVnI3SIK+65Kg9YkQONkPKcIL3OscNbpdz7nkD4zbLDDNEN
pyUfm8Mak/3095a5zAt/mI5ja74f67jd98DTFXSC/2LbSdcTgXBvrKRO37queaXbP4UaPes70QrX
WE9rXUUoXOSqT/0xIBN1247bOh7AyCOi90QDrRcnZ8S4qbKHjtat9WOrZAMJhHO296qCt4DcdANL
7/g2OL66NVljoq4pDSJZzWAEw1Qeh8shbTcoSP7+cV9reKto4xrIce+C2OKgT11T2chbVdeDW1HZ
d7s4H/UguuzlSahGLx8jDX/zu1hkSevY9lbVUlwWIDE7RHxyo/YD5fE3k5vxjY7/WttYRRv3HiUQ
kq5HQKJh3l0UcrRy3L66tbxVtBFi9BEzka1oee+bCLG+G/Otdvustn4fWRDC85bk/786gdOliFdo
p5xenVgTbBRntcraYL0gcS4xFHj64twwxJpgARvjiAzE0zfEGx1URhVMf+GbmXh/Hs1sMnJL4mzC
5T+eTsJ/ZxhRT03XOJ5s2c5PCkVA1sFFckSsA6vAGIEqjSab29qAWLW6SVxjD4aux1jCFr4Fa1gE
vJZuUxSxplekgCOpIPLVcYRdu0Dk+r9wvQeOPcaqU9hhkbfTanUErhsYMxJ/89YldHy4Vad+HSOW
o0VsT4oo6XLZuh/LJencra9bZTojgabHSlgdkW4LWUYPKZtCCITb0yNrbk2j3kPwGFIoke8a3C24
HnmAtXB4w131ygD2ZPh8NqtuCpwj+JyA7Qxw2QigcJbEpSe97K0k3td+wCrVcIZLSPFmrQy5eEK9
iMcV16H85dT2kT2zwiCF2BiGmbVeBuAUl6BcaG/cFsORNbUqUcNoYmJVwS3yHfE+7xcSvXd7cbtS
kUnFjPHgWWm9ewyP30wIHYfbs606zbuOpQGyehAm1WYlYPSPE60nt0HgKcDwWY9B/o4n8kypyuug
0oVH5zYNZ9/xza06xfWtRhZo5h2R2/NPZ4Iv0NPcuDWKVaWIZWg8zNemwmMXcKzCBQRDs0SN29Br
Czrgv1ctJRC/wDLnfyUS40CxQKLottJ4sgo9a3Y1DyH4IpOqkLW/Iz4w/YkIq7cyu18p0icLx7OH
11k3p2snVBUbYQ6Mcbw6fevm9bWHWyWaI5oVZlq4s3Arn99lyEW6G7yaf3H6rHZuLZJTpJCiQ3ds
QbWLmP6KxDzHT2rV6E6mHPYUqioRr1ERZNu3Yc4e3N7bqlGiyaYhzcF798sjUeYOsXFv0IZfa/Dw
5S570gDPyaiRR5BCvIPX17fd7jueD9gKyAAKpXT3Qu+Y+Pk7ZtJvmTCD29ASWiWK/LIVoznaBOgC
BO1MJ6j13UbyJ6rIsx5OOCypGw7wj9O+IvUU+p3YbQYNrJUueH8Il4OLv0pYc5tNoDEB4urUR+ws
2G6QWwu4unfk7BO8bIht+uz2YKskB1APEcSNj0ha+lNs+Xv4p9zGqcCeMmc4nI1OZGUWhKQBrR1W
vYqW0u3FrYqMRpDmeuStVosHKUE40qu8zr+6PduqSOQdLxeXj4cQcaxuPT/5AX+848T2JI191v/Q
secZ0C5ZIYkaKR8L8co8T1e3wnk6x3/2dLCJUnhaVg9xBggfBwDRcSXxdA3y7MFt04KpDFpCpTKI
OXS0wNo4J49ODW67WzXuuwzovssxaPmVHnC3j+RE6dZTfKsshVI+9aBvPGZD/BAp/qsjCPZxe3Fr
TQspmfHnLF+OgkUP0A4jNxvCfrdnW6UZ6A4pR1uAY+Mw8m9V1vTXM9kSx1axqrNdyDpgPYuOEu9J
sfv9pyFp3RZYT5lHz/oKuBZEUyS0VltkZH/wSQ31JDJyg85taPGtAuWakRp3NZAXE/4DKQFfcPnw
ya3VrSlzheRfJICMHpVq4nIGZxaa0TB1W0fY3gnRrinOoze8+LY9qOkSKzo7VqhvzZk94AqIZo0W
JCBFdwMEh6CrpKFTiwe2vkoh5TvJ1Sornw/vCaxDgMg6LVL+Y1sUsTfCzceWKkTi/kGzQBwC0v92
+Zz/8WMZ3CgsGZPgCg/Jt2bZrrs0/uj2aKs+NwFsQRZ6ojIwtSI4Np1PF9690zIFwlVr6RYjtgIA
NwGtu7+X4z7dp9HylsbgMkn+95Qe7LSXD0e6LTKmAi2qCVob8DmV8G681Tcf3FrGKk/twbY4E4Uv
upp/FqzgtiX76fZoqzwlJp6WJ9NS0aT5AN/p2WfMsR9aO861Bl2wH4iAw39GOoVuwtIbxl9u720V
Jyxa9SI28K2R4w73lrln2VvLzkuP+MPHtCVT2sN58MrhymjZGqtCpEl/NyccQO5LjvrB6f1t5VQM
KOBIEeeNbLzo+9CSL4B+Pro92ppDARhYhiStBep/Xa5WZP7BxELcruoCO3yrAaYVCW0hXpwEX9gK
5xXx+Ge3N7dqtEXKKhUgFVTxJX8RxlplSDHCLkKdJmnQvl7WKcA6TaZgL4OxxXvfsfCxm9324oj2
evnooYtnbJjx6Nrk76XfvYN53ukaCtQ369GZqRnQBrAJ1SwEFCeU74NGd05KXxgxXz49TFcQkJAa
U9X+jtx0MVcRuKyF2xe1ypSBjQpyKCIgx5X7hb+mp1kDg+H0cFsLJZH3p0iOJsfweLOa8GaIN7ca
slVQuW4Q9AzrfJUiH6ZId3OTi87t3gyWz5ctnqOXIMuIiiqY1ocomG+FLx3f25pDRYfbCaAO5mpJ
si9dIN4PdHbaxAW2cqneECzc8F5USG+cAZdsNOJaWeY2HtpqJBn1s9dP+Yx7m3Y+IEP8vfLyT279
xCpN38c+awTdpGq6CLRnjYOKo/K9xLFhrPLskSq1r71B3eQGZACVJB+Gzt8dv6hVnmsfJzW0djMg
YCI8BAu5x0zqdnsOCOLLnqg8pE7EcJ5Vy5QTn2KsNZe0/yxfqdMZDta0L38BWmA/b7YRbd+0Go5T
HJ7BcU5mt3sEGFhfPt9QpTLBal5l3gLe1ao5+63yVLttGoPEqtWAgTCF1HXEbrRmKVmTAG8Of//J
qWfagqM03bbMB4MJcNxL2GsCETvihxzHR1twBB9hgFP4kVdAQV3S7WGd/UENkOtu429izaagsiVI
70LbTC2C7TvJPm1D4DbnPZl1n215h3ACMDxVaPcx4wDEAaCuh6m9cmt3q2TXaI0MB4+46ut4/4Kg
7+aKpBmnjg1j1WyEcTIODT5rPtbzckoVgkCLuJ6S2fEHrLrFZRzgNnxFy0eLPguRfQJMwu1sHl7a
lyWVUhZCYyw4UpDlx64BEIPKj07tbiuNmhq5acPQzFU65t/HSQdFi+gft0axhUYzjswzTzEOol2f
fU9xqXClKFvduowtNJK+t5k9iqcKlYo0GUhfCs946dGtYayVr0BEuOQDnh6vRhVImbuGefyNUnoa
zf+woYmtOkWYI+R1iJirVhBF6wK3xT0Gm7TbKCKE8oZeMW70RwUz9xlcJS8Bbqad40dY3NL5AbEo
C5gmKUuuANyU01VPR5IU6dDhMB4QsszXxU76WXzSc+ipg2/mkf6Y2tabDwkWlmEZxDhrP6ZcbaqE
+3cwhwS31ADuzl7WVyGSfci5nnptDoGP04SvHpS95hRE/ZKWUbrhmXro5H5q5hwwJn8Id3ViIUJK
EUjOovH7hnC0+kECydH/XIIYwffZHuZrJQBEpSWXoGL3/hpniDwPA/i+TdqoKxjxm/w2yRBed/Dn
PfwIepYu1jARZ94tYq/8Kc/MCWidlZSrIE18XFNNcIQ9tCs5NGA7TVjP5jnC/EQXpQWbEE120+1g
y10h7DfldztaWx/iiK7nfffYvRhXn5RIoQVbsYcDf/84AN6Quq1CbLUX24hKkFE2VUmMvAIMnkXY
RLljaYUvh4SIAKRGZ2BKgbv/tyb0Y512ju9tjZUrbmK2IcR7x6pG8O5wXceB0+EgoqhfvnW8QpkS
4ASpgr1xK2ovB2wGMdtubWKrvITfRAnFpV0FRGtfbHT+jaw9t0WfrfHqYW9dx9SfKmUUv4cbrLvA
QpnbUGZrvNqk89UYJkvVCEpuwa7oofxX8pvTUGZrvAQDSXLl6wT8baM+iwzZqoKNmXRsdmuknMdO
wiaST1WOQ2WEQve37d64Oc2A+X3ZY4CgAewnQywmIs1rVk6+RrDX7HeOuxxb5hWMXbB7EXpk0rB4
O4bLqHYk9cV0Lt0a3ypUyWZde62cKlxU/dacXMfe4uboCOy0Sa60WGeTTlWL2GpSyCVF4HKU9+Fv
t3e3ynWN5z1aVcirYc73rEgnhFQg+xzpi25dx9Z7aQ44MgjBWCD4ASlUqvtj13WOCwRb78VTDW5Z
gykcdzTiAEVZcuCe9iunxomsfQgwoQZJJeMEV+0wXCfRGssimUXipu8PbLUXiOINhEwThuFRpdft
GPnfsac1bkfBttor3S5kkAXrVRxlbeea1KpKfZm6dfqnQJhne4UwGlTeXWanvmPNYdFzUyjJmGOv
sU4PAhFsasM+ufLMGP3bQm3+784Uc1N+/r8w8GcvH4fR2Lc95VWMmGDvTAHgPvi11vEbd4ev+OqC
p9z1Zz8Ab2tdJ4ATVfsQROKR0w7IpzodQ17qZfIeYTi7R0QaUi2xigPYtcmxGT2B6RhPjl/fKmyY
ghNf9Vh/ajO32cFjIOIWrEXOmds22haIASe0Y89yGZlq0BZuWNfAd2ZmI3230ylbIrb7SsBeG45V
FAUdLTbda1L0lKyOCyxbJob0LiYAnxoro4BZaXf1Ber9X05Dh81bGiQzMlf7WHExLoetiX7vMnZ9
cWs6RjxVsAAfxCqsbU9DSK/DcHlj33KZdP+wbXkKv3zWcRngZo1GgkglybocqEdw1aD3D26NYlW1
bAfRBHodq1qJ7KjasAEXB2hyt6db07BOkc8z4otWndi8nwykn1/Cw3Tj9nRrybz0ZJyA6mIV1lr3
6brfDHPzRpbLa21ulWqz4Z4xEdNYLVvYXgeDyApkDWm3ScyWimmadNlKI1ZFNJuaAhF683Wbgjjk
1uy2YIzk2xQlo8+qNB6BNsuzK0oC4zYP2JIxwcemqfNuBM+11beLYOSQyn59//dveqmXP3T2wDq4
zzU1q0YEYjXsZMaS31+a/Ij8y2k6JtjVjW5rLFtDlpmkRlhfM1W+iiQv2lj2l9ICvNJtLn5CFr4o
2m6Z17xD34zDj0r6H5rgrWDoV/rmU1Lrs0cjyUJmvsC743QtLjuBo/xdIULw7x/gtadbJTuiM3oU
qsBjkIr6w2o8/nFsYzc3U2DLyIZuDJQPjPxlDM7ecxbFlezizLHRrapF1CzzayQY4zIcpxLTnL33
SNO5NYytJVNGjkaZboBCABFOB5gP52/7kE+r4/Ozl3suBNLUNZdiqJBD+hNnR3csbb84fVM7JYys
Pm6r4RCEaXWq+wIZhOu/OpodLzd9q2Y7bN/Gtr40O8/q72pesiviLavbosa3ZtYp7NW2C7x8jSTF
YxyEvECkiuMMZUvK8gRsk3jB+VuADHlTjh30CKCBjP3qdvhiS8oApq85VrZDFbSJKbPG9x8m+Pk+
uH1Zq1pN0uGES89e2YAhOV33SA68RyBhrN54+6edyR/GY1tYlpAo3JJEoeskKmbv5iAAa6ej64xM
fSQThqc4J8lSAmS/Tbeewa7glqf9zL6FAAmcVBLu55R4JgZruFZIVzAepe/YGG/hgc2zAXCnAefz
51SbTp1Gjjn3oOJ++xUxQm5W3str07XrKaqVxiOQgQE8NuvI/tgG8Le8p5ecisexy/hSYsNGkFzL
wIhsfSg/7xG96O0l/uulu4vCelrdFpK2IA66xjm8GJKPTR3092tO89uwA83baSBA4vfLgWDyaDzh
dJRW4eb/m4Tz+zxoHly6CwJyXz4ae03DvETTKtqhsx1Ccg4n4Eb//vBLuf+3q/h2RLlSHjiWy0Yr
EBSi6CyWfdBlDiSOKDV2CM0ZIe5D63S65tvpY8GcxwlZY1p53AOcgerhtPOh+fT3P+XPk6Bvi+QA
UlHYI0a0WifSll69fwHX/a12+vMSB+msLz8CkBKdogDXAZYAwA9U1eRd1jbbj60PvDdONl/7CWtV
74PG24QcKBTAn2hStnIWc1esAoft507D0fbGpvq1T24NP5AnNGpNhubYdJLSk4q3AOowbzh2bM/C
AxTdbqdKfm6t9ZsWZye1GNBoI3J/KUm+YCBym8CQH/3yi3gIHMFBwEirANdxMtInGQUf/t6TXvkS
togujaDl3OHBLYHJSuU5H5b4NGU57v2TZh18J3UBAAEv/4AYzwapPfUQ04EgQXjdm6/gxrlZW0Et
fvn0xeRzB4xWX6VpLE/QXGdF3QZumxXfFtKtHY4iIxW0FYh+5ARwBCuzvHPax/nZ5bM8Wyv7CQ+G
IR3qMli7a78GVXh6ixr4yhhha+hM5A/LBLhwue/kWOfzCeBEp/0hEmdfvrVB6lq35LQuaRfepLF3
AxTkG4P0a29tVSxkhT7gA11d8l7P1/2yyMqLo49/7+yvPdwq0jpGRrKJPHT2oFmOnAtSmHwgTgtB
ACNftoqfU3B6fK+r0m7hN1C9fpkb4xYOC6jSy4c3SQq6bqi6ajDhcFK5HK/8eXCTovq2jM4zG+5T
mOiqrkfWOG+zWy8Vb1FQXml1W0a39f6slmjKS8lIt53CUH/iwBu5HSqCj/KyZVpQxgF2H/NyXOd7
OkxVLya3SdyW0pl22xrWYCE1SIDVRjX6h32I3xh5X2uWy78/K/0V6vwdDj8U0bJOBVRjB3B0HIdE
O9ULzDizAHnYwbXEzGEE9mouajECIedUSalVpjkz8FzQOIfRatrDIhtqcQMuXufmg/TtYC+VjPWY
zlFeMr3jzvY9VABvvPnTCccfloG2lo4kgEP4Y9NWgfGi9cbvWAyDUYPg0EckJU1VF+d7VKTzyuJj
gtM1fZgljVfEcfLEnGagv+fjzoMm/MHSOASXJYu61OkE/j/A2c2bwZsN5WW7JGRz7kBVVsd2octY
On03W4Y3dp0EW6JNy020CQYo0yM+vwVUK3Lae/i2Dk9Iqva15oDQTS0H6IzokufE6aQZWZwvSwZL
tjjiEQh3wSX3S8cznNokddJXI3v/5cM58FNLLfHwVSG7eQDms5iG0E3jB37vy6eTFnCDTo3qCII6
P0Q06AucSPx0+6rWfDyBLOcDKS+Pa9iyIvM8GLg24rvNa4lV6w20pj7xInmcoKwB/Vg09yD9yM9u
727NyURzHgXJLI9ejlsPQvfm2JnYsWGsKbkTOphwESuPyKgMH8B2pD8Tf0/dlkG2AG+PWz1LtS7H
cUyGA5KrkQhDarfUE9/W4A25jPYoi5djl27iFNcS+eIedbtjR9Lpy/4IHmYEjoZcjpFmLRRX8hH2
6u2NMfaVqc3W4Ck9IzIrNcsRtJq9AHlDHFLquFaJrTqNqUq8aEar7wxxLVqa375o3byEvi3B83bO
5nqI1LGBe6bMddseMB67Xd7/BwK2wwZRdysWVikPfy4s+sja0M1e7cdWlbYMR8oTJ+rY+cIvNh7W
x7qGjO7vVfrKNjG2qnQI6BxS8N1OST3E60OrWMdOJgkHcSKCYxb8+8+81nGseq3XqCZBjz8CrDcP
tGlg0MZNuSnBfFsJxts6lTLB05tm7MoMMrBDPpl/nF7dloLRHsMB9IziyAGWPnRs7kvQrN0mPlsJ
lnPiSxbH4rhStZ5YC6o4Aox3t5nPVoIZBirULrQ4ynYfTsFCP+1BH7t9Ujvta28Z2Sec9Rx51qYH
Nmz9AZJUN9k/+KMvh7ExNalMs5ofPeaJQ7/zsYi4cUtuAg3l5dNrQgYR9Ak/gjvfHvaYDYcMMfml
W4+xKlYFBkfOoslOfT/ujzt4zp97H0BOt6dbFVtHWgcKYuVjLAL4US4LDh4Gb50RvlKoT5S4Z5sX
EgQ4rjZ5fiIejs5X7wKMf3R6cVv9RYMwqMHPSE/I+aqHYt2hTpTASH91e7x1FBUMUzTtvshPMWcj
BLj9lrS3STCMmVut2gowvmQKq3ien/IlAG8qvB58x5WYLf5CENcsTYhHM4Lp76KHGN0Eib6t/AIM
oqvbdM5P+yX6iOqAHEgLjrhbo1tl2vsDCL1mIiVSuK5GwR+wcXDr5zYqCxR4LJMYI2UC+UM/erdk
7N67vbVVoDFihFoRjaQME8WCinDACc+tZuqT2/OtEh15MPeDmtITmYINEepkIdcXq95beYKXtdwf
drpPSM9nRQpIMCeZrpMT495yJYEiZsCE+cCyw6ea1ueG7bq9k3v9f9hcP60I/vCjtsYrNWENYtw8
YNu6aeCNg6EbQn6kFFU3nNp6o0MxTwy4mmKMZsztW2/EmJ6ngSctO2Fj3VNWDDtdzbmtjVf/iCIN
2d3oQ9JKAbs0u9YFFjl8vqVJkPG7dal1kJw3j6QzLcQ+NCC/+lHeRU0hZMqxEJoSfLoizuep+cFF
y1RQEJp27BztFHHPpcGGPm1KM69aHKiJAJBGhJxeQZClQPwg5tt02zIWwEp6CSlyg2h4ehVwmiD6
nuHMUoLEDCanwgsu6TR+4iHDRqZP++w34wz/LNRM1jKB3DcqFFqIHtZVhx2obmoDdYn60TL+mHBo
m6piE+Af6iLOkqb9NnaE5r9YowD6gZFznwQrkPbVm68Xkd4V35nZihGhUctB624JaJnCOFkfd1zZ
hEcvrLflUGfoaflhTbSJWRmue+zfBIBc56cuVjuDL2yezBUoAeMhTfia3PW+6rLS7yIdHdo0mbEK
y1hWZgwBuMU2N8k8Qr/ZT21Tyhz7/fSAE5KtmfBm8yjSIgOhF74R0NRrkmLZiLEkYeoaX2tqu0Jk
WNkVeeANrATQOfw+Swbgttm39JfqAKI+cTHF9H4XAL1/bmcwCO4jWUfR7V63mWrKYYdHhZxyrQIk
IuxJqoY7ODQyfC/edRwv1/h73qiTj1RjrMaYP+30yiTRpn/OGesAq5xWHAafUziQ8sdgS7fFHIYR
jMdjk3mXGMhBDaP24GLZIdpCgk6qVnU0+JbTdA5jHKSF54SOWVvQhOanhLagECabZgKnKQbigsvK
cl1ufLXQoxYYo+6TqVH947aFzQgSRDNO4XmN94gcpqYlIVJiWzOU2Ne02TcgwcfpJt92bPza2Feb
KDSXOMwvwBVNQ6ygpIyi6AAKXNS/D2gmkhMCVuh2M4Y6wKm2L5GttuOaWa4NvFu+WRIJJWeCkDV/
UD/DwYNnRqwp4R/TGBzFsq2XuP+JvU82oGgYmdZy6eNpuafAVyaPkGfN7NSbFDahfPKn+HqPvZDe
Bq2m+z/dOEwKjhnhTeR+RtG2x5G3JjxzFvTzl9ZjmR9ieKNNEhcp+Jj83peSBj9JX9eZKeomZ02l
9brG177oyPS110AgH5B578ON3ugoyBHtHCfDr1rqhjYFnWn2E0jKmX+Bu3xvD7hdwtwFn8dk7qDq
WzL8z5NHfk29WPczC7kxj3QHTfTAW1TSL6AR1+SqoeF+L3NAYf1wzvp3mVBpcvSzjrcfZtpu+4OG
wSP0cBON3ICsvCQRJ+dFy3H8TXFzA5JmMkemmqZ+qKs5zANxo+Y8DQ89iUj4LUtAq/4n0LS+h4Xc
u8Y10v4L1hZW9DpuygYBQV65dXumr8GQWPcrhAdFX4e8I3nJBzgd36emHcb7oKm74KynTpmjN7f9
dpUb4SdVmmzU/+InNa0/tHPe8AM30kMmYu/nC0w0LFlWwHCXWNwt/i79c8QTPnwCuKOe3inAOUEh
bemUgvLZrxg7dZyJ9gT9dCDu5nxNfg3IBBgPNY4M9bt28wWGknba9DGJwQBuSh+3VesN7RFwfKob
xWGv8dK1eWyzJSdnxsFhLWTtieRn2+Y9PzTjQmVfZGNQ+wAdkWg7LwNbZCl16HulXMYwKMZh1/xb
JHO8QRn7TYA4Q0DlD53XLKLoN28Zj+MlkqdAoN1O72cNY9ox5kJ/D32jE+DVGrAYD0BBJHdYLjX/
1ijh9NCDus4OCdPx9MXMURwj4IgxRJ4VEd337qwlXLKPBnw6URftLNMN4/3O9TQVvcQ0rQuceK/L
LxpI2XwAtT6/AYdDYFagiKzJPwx41OVrcqnEMc4TXHceRx2yuIABdIyrIQ9yelzXJhpM0QQy22/0
tjQ4utjAssqv/NpgoQg7W9ueF6DWvGIXXed9TGIqwrIlifLKxV+DvEzNvvefhb9H/dUqd51Xik1e
Xc46rM1tBGLOgx8sffcRx0dA9hbdMMj8hOj4Rl7nFNuYe4NzsexEaIdJT9Z1PEPsTdrtlgEoTQ/T
LgJ5IBy8aZgXxFJ3Gha6fQk+SJ8yODJGIuVDt/lpeDXh3ri/nxB3183FaggoOggXL2Yt8uAcRPki
38ULuM8/wm7LhttkiBZ0tLFlQ/tPNGQ7ugNDbttynJqsW0/4y7b+GDNKlk8JXdv6emm6PjrDSZsM
d0qEoHwdMSYNSQk4U1T/uyMvGcHmS9vHV8vUNQ0EzrBhoaNkCFO6bntp+BXvWQThcAghsX9cONCH
xSrNGH4cLyTUlQ355yykOPBFTHpcP5KgHbzfkNp/vIherxClEpqTNCL9CPnn9ntaZl+XgYcJEAzd
kf7mMNd8ZrBhxFcJhuegWPOZmqtAj1+oIH2JOOTuA3Y1yEjafQ9AwkHsLD3kW4iuz3wAG+5Xvq0H
vmCx9kBDXBueGnmBVPddGSLV832Sjqu+G/bQkBIs7SX+yPI5807t5PFDu01hAZqEj27A9HDwVbwv
30UfYluW9QhSOUjsBe96Cd/nQ0uQplhC5lTfaPzD3d4MTdlh7YSzhZBGW9kTYb6Cb9zIA4O1zdwi
EjD60QqxFaRP7lpG/fO6LF5UwWfLo/MMBdZVnmbk4x4whMG0Oar+0QdL3hRAIK/oD0N8CEPM+37e
d2OJUWeZ73dPZcc1y8eD8utb3nvsEzJ713epwhBfxgOLym6efu1+Cy4tq7vvYKv0t0QbpJ3rBVci
V6D7GoIVh9wmU/oijuSXOWhgH8VCa48RXyiROIisPop+UEzaI48hWDFh2WkgzH9la4Tx3oN374b3
CyTrPUTDzU0eyW39DX2N7Ioct6x76XvhGt9kqdy3f9KR6VOzSkiXixYB/e+yWSbtYd68lr9vBwyG
36OJ1YVYPB61B0aNQqJK3ZBhKqhIeXO9h4EUJTRHUlV6SdidZlgM/h5l+hDJnQXl2AcNQ1O1sNQP
uTfXDyHn9XaCMHIcP0CzJvuPCE9Iblu/q/+Hsy/bkhTHsv2VWvlOtUAIRK+uegBsdDefwt1jeGHF
4MEkQEgISXz93ZZdt7vSuyqrO1dmPkSGu5mBCemcffawHobZe3+Xwr1BlsphMH+KYZWz5oOJbJRT
N8/NJzOqmnxpG7redzSaH6RSW5NbWLDrFUOIzSXfp7Cdww8LAhmDTxSjsOBjnGAnhW3TsjCoaGOR
MF+krVqjopZIoD037aaKeTYp8O7EmKpIN7bu+WK67oDmZJMXC07MQ4bDNlX5agdQrWp2h9TmsfAp
EhNVBVoe9m+TB52pQD9uTBGpLd25JGtPfmiLyo6fB8SX5alr7cmCR9dN40ew8Xzh6RQjJD7uE5ib
WMQlqCkTOL4g6OJdRWDSZnxZi1iistcSuYNrFt4iuTbwZaMacmQW/FtfYSgaj8myC6H7LYRQc95S
BuMIlYwvqHq/JD27NyGCGcIFj2jsr0zsIXKoP5NPdZtdVpoV0xziyQhDckA0+DoWW9dhehSQ+EM4
2PkE5L1XedgJeuhjmRUGEtcHTQQ/B106qoLU0x36jGU9RCJlyYrvjAzznWzmBvL1EFawe5l1YrrQ
QdoAZwUcFm4yRGKX3TQvbs/CNl7vw5EoGDpjcJ89x3y0zX4ViF56mKOGfuIasUGljitgS7wNluTO
j7JK90R1NrrHQJOOT3pJtnsWCxEepJimwOX6Cl+MMXZcKC7AgeSHNZToTbaxzm4qbJnSFTyO6wcP
ZlVQILx+WJ/0ZmcI7gUNI1vAJrPqC2Rdt/K+18AwcfNqMe+oh25b7CGBDHe8ouNYKlJFsgjbRoSX
2MhrUnCir8U1B3W3qYuMrywqBzOT0OBFoBkfhyXddVzAmivfBkhjnyUUlPS11sl0q0aDsr5o6i4o
QqRWp1i63K15ahNsEpGBt8axTqxEUZk6gl6wXjDJhU+AsshYonGwnFp8GPJoJjyYRcSSuex9Y8ZD
73CefGZE2XUfpb0IkYGjYK4Xxi3lpU9F8z1bWZ1rGm57w437NI5VE6HlYVWn7wzYetjxFEr69kxb
aTH7r/w999fg3U1t9EZz3pMdR3KSQ/mGUrdUW0zZqxVrUJ/6ZGTLsxFVuD6NyoQFZnNz9MWLyq4F
c21Qyr55yZwx+SqDN99DxTVh0pMr1zXHZpEwdomh60exR4ttWzKZp2jIZ9B++w+LItEx6iN7cJPJ
dnZI6U1Ps+yjQEFVON99q2FkfR8C0npowiipEVOwfGB2PU8TToYzt7X/EcoufJ1Hxptj1DaQF2yd
3rLLHETqgVj4D8P+nl3gHGpynni4qBiyHVC2zK81ICf1sAYSBPPFpYUJQLmoAvbK+ahzP/ELxpDw
GEDmLlW5JvUNtrj15BWPXrC717s+6pI+Hwa3gHuDsJOI2aCoLRIgyh6PDu6PsdgzqvbYmrTeYWEg
MCyp/XlL+A/O6+UxjuL4nJAeC44KVbQkeRRMDS/hJtw9T2T3WBOpQaQyou/n3JE2szqv0b/5vUf4
oj8ma1S/JqGT56XzPCu7cU6KYTOb24+qY2cPQm78YgOefqiFpQgaiJYxDY7VkK5W5BWeFQ7jB9+Q
H+1S+eWFsSTx+doOjoOcHK7Wl+3V4eIkvNtgBMRV6CWyoudZY5W5lk5dWSdrGJzXMIa/AITSlpxV
E1bZnQ6cXvYrnCvI65aIKCkyH6/LjYklq7+gFxtmhGZEQXSUrWzj286tAvHF9bhiaw2l4q/UCEnu
Z2qo3MF4xI8w2dBJc5qCNROfAzyZCGFjvmVtabmdTO4BnFe7bDFpWyiBqtvmFQ0oFbln3rTfHWd0
vl3dtG7fELNmUeA3C2c4vQUeZCbzDhK4bgdfqCo6KC7a7tGFQLN20xjTYb+k2PhK9Oh1epqvhNLd
nA4RvYdMrGM3YITTsAwzx7JTCCGg+9niFB3ujV64JIXP6rU561lTkuSwyOGo/7YuEv4RYE8aAdcB
CXm70Vpo7ETNmKKGkgMe/Q894Bf7uWd9doqR9A7IZ7Dp51DTPvgygDIA4MdNDBmiGKs0BVYHKv+8
MmuPBBhlXLkOteIfE7hULK/cNoR/0nrOoq5k6RygWKlGFqwfErt1rs6DKEopqpxKDUVWURHd6Y07
/zOuukz8UC30mTveIYjzyYvGZbDQYJN6QGo5691uXOFXfMjaIJoeEjyf2IMJVdcCAfFIKeDvZoRQ
/9hR0tgj7ZueDGW8KaemXCRJUiPYYEJHjfalmwuPIhWFNeqexT52C0pEe8j6ulevQgfTup+6YMlO
WmeG4RvbMqvKORJu/dJnDOq6pOkz/WWx/bzuZU2GoMh6AyeOua6SYga1Y7n1XRfX+ErSFvJWjblR
oeQ6o8OaExgkvZotzjgk/3N1O9XRfLCV408zjfyi84Vtm7z3QohcIe02h8yxNhSJebyb9t5ylC8c
HYs9dsQluyjZ4iBvMpPmerEoovPFLFY/pqFNm58rEnv4busJacrEwtNrymuN6JTjlgzsm0f+Y9vl
dAqy6oyU8TiJCy22LkCH5UlwcBuW8SGNWJieFxwv3ddsa5vSj3A/uZ8irXZtMG8GVIGgCk7o2OhS
EMDj2Bo5npYCrmH0ha4LaJWrbWp5yprrGYVbtoQwLZ6mtsBBKIdXhskU2XdNMy6lDFhrd6uDPgdY
RgDZ6JY2YXvHO0uAA7W+v4O8wZxE1SZjblhlzhMBfnfJonqJTii6xRfeNZO9G3urz8ucjqIpufeu
YAy7BxDGuvoCNxd0JPWALbXtVH9ZFpJBIQF7HXsSKW8KuXnE7UDURI5tqqi4zAvV4qIqo2+MlFP3
NVKO97uJ9+oZWArdDQFFKYbPk/CT39JYFcLF9pXBY+dNRQkheQNXmRYrGdVOLmw67CnC1E0xo2Gd
Co55/YrER+4wtMDmqVGTKlcIAyCkgHdU5goIuXydhw1W8Oz7SBQS/C8wz2GbE12mbFyAGi7Blg3n
1K6s+eTsOm+3W4wT7wXuNVN0OyStaXWx0FW2NxMHOwzOgM6VJOmwx1VrfB8hmbNcp9R1sEOokEA9
orJIH8OGApOpNJr9PEGi43nrqsCBNTuLrewxSUepUC3Qxn2vRiTOnKIeOGJewXKCv00LsDWcZ+he
kDjpCIgU24I97hLwbFo+YOYWqVsLNwMUvxZJqHexgclUwbmS9n7ASPRbvKG9/TLWbGk+NlMNyVy/
SCnABhzi5yHK0OIghBidQI+kFABBSITEBrjKj00L6ANAs9732vgwx0bhqjbfAEizsk+TphE33qZA
T3KozMIvSsuRFhPwlfXey3qzj0TOQfrJVvNo7s3aZu2ZNxn6mt1gqr49rXXjwgabbsR+9haF7Zfe
13ZYd1sm4ZXdT/P2gvHBAArcCpxpcLnDOa+OrtMWj3c0v0a0oXtMesIbWCzgNOEMRuf5aBOTvuB5
sGKXNUuDzoWHo7u13Iz9ZzsAksnRyJr4EgZRMr7JLsv6sp8qFT0H0Tasd57wbr2rJuS8PXLgqtGv
aJK5k5rS8ScbdZYeXVgLUsQx7LJvcZrVOLFrxyJbVknquCyQlAXyb7GFoMB8WOFtRM4JfJrIDYNt
jjijYnISwX3EjZdMAmXNE0kt3M5lo97AGWmbu2irRrCKKtKPR9jOB9EDVI9pMhXIcNospjejl3uk
L1q1B09NDgVmIsx8G+2gA8Qbbgs/BQI4yCcihhldRILysQxVJjs0MChqhzsD9K8voI5YtMnhpBJG
NySJGEp3tgTjMUAWbPNtlH3mcFVJtRxs3XJbKiZlvxOU8rmMkCez9PmsBt/sUU0JtAUxzNNAnRTX
cC9knU1l17SZO1cLKMcFVB51xkr4KBANV/RqwDQag8ypPiero1sBTEzGR+yTE2btM86xHChq2OeQ
e25dOQ+jEfvYmXB+S1vWiwB1UhgvFGm1sCD5KftBQI3VY7616GIdcCbGRSBUdkgiGXl36uEFy1+N
Qg7L7XXNOYkLb+MuLrrQ0emepa1wHwNcTYajAR3fZPZXL2oU+Svf1vjOXPuTmyqYeoeDBmxX2EP5
qq7v/RBqFGbKwD9hxWAJYFNaYFLC7JITPWTj99ZjywYzz6cDeVPLGsx7A+dOFId4zAEAIGtmUmed
TYbfs6ZbaxyLvNt+9A1mCV+6zk79Pq7jMUAzPEs6Ikk5Ue1jjNIGR0OUpTHbS2zt81sjY2Z5vsD7
2t/ZNDb8OQSw1iK8Bej98i2DGWv/KgMzBQ9TjXHN45p1s4bfgOciKtJ1hisxRG9SiVMzYGqFRRJL
ulcpirxkhxREM99Av1czW2yYAE0DPNZU2qYlYcnCb6zEHOgWlQRPbnsTx/rDKLpendOa2ukUGMSq
f6GEoEdPRpdAkjMNgclFGtngdiLwlnoMjDbtp2BDqmCRoQoYd94MXN21eoFMZWAkXZ83AUJiwYnG
iKalYoRBjKqD5TtPtKyeKQCiIhqRTtCt2znYEL6tSgpXQnGysqY+R63RbUWYusUc/TRm9KiAkduD
6JONvIbNwti57THHKyQZML7fQQ1MFBq8ETA9wHvtWLCfVRSZgiZDF+R45i6J1Fc8amQwt9gTeBpP
874NQkxrkhEDGp8LBKTx3M9OslI1KYuPizPZdpSxC8gIQ7bImizvaY2kM3RgYXfLQqX1K9PwRH9L
69gMtwTIdroXrDHZB2sxWClFDYwP2kLQyR7acRTJTVWLsf9gOW7MjY94r8/EIBAHaAX45cgj9xt7
6Ew61GfXqax/QVELKAmwYeLbGbACH4A3x3BYa0lh8DDLoIBzR+JliSleyrN9DzLf1YA4/TwnEMCH
RZbBvnLYDRjkaHNKB6twY5e0k+rBKdw0TDyxEhBJHqWZ/0Bx2yGNyljTby+YfQDdWvEk77NtS28Z
uq7gJgoqwIh5QuA9F12HcDw6kC5J5KHv0pndbmKCbjqM/LR8tq3JgN/1BsYf+wUx077JQwsgFhPK
CJQpAr3vCos7Negvwxrz6GGCaYKO9lej1hD9m2OIZudqy9auyAZr+9IP6poHt+jkjqkqHk8xdLj2
OI/S0LJevRxvIw2XmdxVPQlP8SYZvQ10GAZ7zBaXthS8zlBcy1lLwGN0aOlXlyL9/aba6s49AVWO
F8DlTaW2H3RktP4m+4mIE6GQKJ5Ia/18gdpfLc8CVtLNyzSy2N2GUC37n35mnbxtVzOku80wDgAk
w4w6x6DOYCbSag2S3rzEF0MGbYvFI/DzpPARutJsUdQX4LQnmHXH8ZUWu/J9BkbynViR6PtCbF/r
i1q2cDyniKtDRQDYu4JGIVs8Et11GnffgJwEgJ8YD6QGRIgSrNAj1vmwwzCpB9qALfTazNhrJZIF
aqWFD4JQ4THhs4LMQbLrvcskevU6B3Kb3et0FQFsAtq0/WGuJ+OP1ABsgwac1ad5ylCEEOx04gNV
KlpMEdeA71VuRAwjBkuR75QCDyUljVgAVgyt5+ouatLF7rF/wsJwFWO7vi2dk+522tKBfUQVkMQu
7+bOnD0ASfeRp4Nc73Fc1/SoUafkAzxq5hwZPrUrRwqAHoct5o4PqIqz9KwbCATuMNoYoFOfmN3Q
v889WnOGvMmYLV+NCWaeQw8UWWCasgdqoebmCeyGsC7XFVnKTx0IiTgQEY0By8Vs5VX2mkpoC2Ux
EoyhAHNVap6WvIVML84njvE/LTCyVuYN3XINTAxdKVm+oiXb2iBPFhAgupxhe122vBYTRBo5vOWl
rfcOqk5k+owuTprPEEYDmc6NRfbMfBjQa7RdYWfYftszumHHwlLRBgyMP8Z0e2/Lk/h4HKZRix3J
PnXxc/LHpPfkvRsPE3R1Gg36jrZPHD1Py/6g/uS9F88Eq8OsatN0j1OKoF/NVnLR2Cz/Va78P3F7
Iu9D29B1RwvoXKi7AzwEczO1y81ggwkGghrUFmBiawdP/TSbowengRIVyMINSAFoFj3H7/OPrrKJ
f0TVecfKqh2AtjZQ6X5CFKgoWyhCLmDezQXKJYztMHLjp99/p3/CRIreESnVrL2OKU32UNPP6YfF
T5UpZd0mMaTX6MQAgzeBQFHo/PgvJMbXi/hHF/eOvNWBXIXNPGL7hCPQYoFny24GrPUvLuifvfo7
6pZEHJ5Om4yBdjF861X4arms/hij7X0GHKrkeZB1xfaYdaFeV/7UGkH/2Iu/t/ZZwnAZJ5OwPeCu
HViPwFhD4Bu//zX/k7vy3tenchhksKxN9jUJNI7UtULfjcP3j736dXH9HZ0t6iUFtQb3BZ0ajG2X
DBGN2/Th91/8n6zQ974+icK0RroOy6VJs+iHHtvBFiTxEUJ5eDTIXBpQmY9QCDH5h7LtyHuPn4bX
NoXhCdsjS5R9jGel77oQ6MzvX9CvL/MPHoD3Dj9p52my+jreDzxrgHNlo7fAcfHPmw+X5DVG4Yv/
M8bhmBxa2T13W/scYqWxY6Vb06BVqJsdog1/uJU2MsqXFBXRf366f/vu/r1+mx7+83Pov/4H/vx9
kl61dbO8++Nfn6cB//7H9Xf+62d++xt/PbxNd1+HN/3+h37zO3jdv71v+XX5+ps/7FAWL/7RvCn/
9KaNWH59fXzC60/+b//yT2+/vsqzl29/+eU7gN3l+mqw1Rp/+dtfnX785Zcwwk7zb3//+n/7y+sF
/OWX81f59X/+/NtXveBXGf1zxmN61Znat1//TxT9OQNTiMQh1gca8F/+NCIjtPnLLzH7MywHSZhy
jmQutM/YgfRkrn8VkT/HV1A4I/BCxnENrdn//zi/+UL++wv602iGhwnzT/2XX36r+Eg5ZQljiPnD
v+gZ0/eqZhPFi9oSbR5Wv0xFoGt+NxFE6dI0TP9PDwLeKkHcU0ZxLSl4bP9D/dilwMtNvXaPwNcf
EaH2cUz109/d7L9d3e9ezW/f4r34EzOg6wDUgDTXhR9Nl52y1n/egOH/394mThMaxfBLZDFjPH1/
3nlAI41dVPdAYbgfBi+kGXYy6Mrff5d3xQM4FWmKbwUqJRrGIJe9V/nOwLjJAnOFB8wrLrBqPxvX
7pgZbqCMvI/p+LIAtCUTySe57n7/vX+7xV/fOosilKKcZ1ESJe+XhXAjsUZE1T1x4tKDqbUE/6qq
C7Nf1aL/vXf9+i4xxCcZh1iHpel73UuX0I7UwZzepz16bTHCcxNj1/a4RODATQ6mOiL2/aeoQ8MP
LDoGp6ILSR41GQgJmU3zMaz7S3Zt2maE2Xc4kLY1a/eybb4zTRP0wQ2ao4yk1R5m558J6YCuOyBF
JSwl4pOaVrQWgVJwJbHRHWk7V2gDRbXidi5rzfgN6E/pkhujwedkRFjkNof2zqBfezCzCU/eOlEX
AIJ/utlhHjrC2OCcUomtla3xMeu42ytrSOEs7cs6UC9gfa5NrgeNRJu1TTjmdNNmz/0Wgz8Nskse
GfiVN2LtDgmXn6XL2GEF4RhgRYaXiVx212LBwdFDtcUEeYPPCYbjoKkt1UcK5hVUCdcUlDRuLlrM
SJqn63TPIT5+SnsyQc2oOagPBpRYkKchjuDb/BLPbr408ZCc06RWO6MhuO9HuNq0oGF8a7MkOnNY
0mJeAmMgJnj6A0elLRz45mUtLdm5GgMsz8N6R7GaTpwLegoACu0V99+HFn2LHtfPzercPtmu13wd
UArfzAdEG3OYpDdPJJKf6ma8cqxdsu9gW1VYwHw3ta5BHkTsKsapFG3aNAvcriqWF6KDcbck61w4
Dm/KpZ5ASBya7DKJeLub23XcL2zucgMOd1krPx/nWiLlo02XXdvF6EBrZY7T2sNuDiAtxmVLbfI5
ABkwA6Z5meNenJBLDVYTF/zRzRPc9N0S62Ibl9dwIeDIBF2/1xTsuCggc17PfDnB7Dy7CYWJb0Nl
ya1KLMt7wbYzLEayA6uadp+sQhabI7ycxyzo9oGWPH7rDLtkavTgPJAuF6SfnpKYxFg3Jn5L4Uka
75prd6iH7RPyuKqT48qePaMxqNMaWeVrtj1NNJtvwLu2P2vDv60Dcgeh0Ez2OsuGAie9wwRJBvfL
4rfH3rK+4HXSHGE90+8Q7ksxCXchvtOU3vtZJKcu1RREtETngGbqPKlnWo4Mvwb+wmvmapD6dLIC
6HTNHob7w88M/KFcMrDnBng77yAJSG4cnrnTFipx7jGIQNyBl6cRcSXQ58BeIFmAb+ouXk9X4uAT
fH5BD2piTR8V8HUgVxxoXsDA7qzWCpOhWu7EBisY0NLA3e01qh/PTHHV7CuUO7uRgh+6xFIfDQEJ
IaxBC8NNHg6DHes3YBEK4z3a5AzmCblc6jRX2ZSdRkYep2QbSwaQ59TUZroL3Dqf+rhZd7wG/a/P
eHairfaXxOGMtHbGl52MNX44IWU4gU+2qaTNBVhXbT6IUB1QENgbmOGo3Iem24e1wnatMHGfZLOP
5TQUXTKEsLD07XnWcVKayp9BGx67r0PyYit8hqWti6pqp9vEc2CvVA55D+vRfY0vLucwjuzGZ25Z
CT7wrnagJ5nZtruV9j9UXX1YaLIE2C2n+EtUO1Wmen0B/RpI5lgB22om7DowoLvHELM6toCE8xDd
3Jn14LcmtmtOajX+OEzI9sGEf7kYL7cCoMxUWgFdOgbYCBILFrE+Kmm+AysHOaBa+IOakdjAYxWX
ksJiutUJvfjAdSe64MSKqemORgQgogjoCkiVNgUf1VqCiZY1YDpghsIGz57c1AdAnMzF1yQ5qQUb
WLgE5GuQMH2DSTl8XrDFIhYI+umaQqnQNb474hQAbSGZh50Qg9xHA6K2CcOkGeEy00Nos2gHxEwc
x2RMLuClb/tmnn9sncxuM7AIQd4hUwH+BzyGJ8aOq5iQ4ImwShDRJc+heWn3bA1r4C3j92glptii
eCvswrE59qL/5vygjw6oyGM42/UNNMe+ARkmvoYLmfV5lXN3E/dmPgH4YTdYasmNQbhOUU8sxsCu
aw/o5J4mA9GmBDulgFAGVJxwPcL8NN3366iO1mJEoqkHw7LpsgO8it0uGKd2b6jvoK0AYGQD3FVA
rNnnFnDaburq4QT2rjzGias/hw4cq2TqwdmITPcAAh7ftbKaCwq7GEwDawMe8ToUTsYtGL9RA7qN
ROTYGMj0GRTFuhBTpY86uh6AFTa5ggHsLQQGMJ9C37Mob3lgscfjUMj9Ak89sPj3gqjkSAztP2QT
CF45E77dtyCMn7fZkbtFPEwAybsLKBf2u0b2K3j9mSlVN8eHZJ6fZmg99uAErPsQE030n/ZtnMA7
sSPqI9UNE6hqIQHNbDXYxGZQ4uDnXSxd8waeHRY4Dh+Mo0dyDJoRnLNgADLOgvbBpfQbXI/qH9Fq
g5LqSt/ztJu+gd8EymCTBG0ZRE7epR2NsGczcRjoqk+AQsMiCG134zjBrTOoIMzUfTeIaaM7pUPK
StD0+8cGfCjcO9vVBwBvbZTj+J5LAuOZwxB1oNkhFXXNR/D499M6LXcTioRdOlJRgM4C5nKm0gMM
n7o9GZrvdY2IwNjN0bkL4o9WTeFlmupvBBcBGp3GKMqDUwjSK1glJofxwpWnT6cPoCiAztoKHNwj
LGMKViXL45iaBkIqRu7CdhE3HFgNNBLMc7TfQ5YTMPYwIx6W+Bw04JNrl2K0VMERCgtfPzoBpLGu
4JULKh8iXzCPAJkdkgttiC4oohJ36bS2nywPutOQBUCjVIOXZtEX4pcaY8kJlN4xCHZg74QYNHrw
odbGlvMKnv2qu59dXKmvDQvf7PU/y1SJhbOcGw037UJhXH5htf3aJXBohPMJhk08EkenZvGGDipE
McHxxFLyPe6ar5OlwdcVbMC9iWG9EvQker568cL0Ee6quSSr/wDQWRVjtdpSZLQ+rjEMbtOF26IF
U6OwrdRFy31QaEhQdmDsi5KrETWGXv2DEeRrDbmIzZtafQvp9hazMThJkDUXBHQ6DyQsbW8cgJld
MqyqsMn6jYoU10wsdpAFYpoCCDjOyWC1d7C2YzkFr6r00erGMpATP0C4cQ+uzx0dMGEi8U7Fr6r+
hInEroXoKw9sWud2jd09eGZJWRn5Mxi2NxUEy7k2Gog8Ugcgn2nsDcqNaT9kCWBsk0Qg4VlT6p6A
qZ6kwHcStRZxtoA1lnbBpUMfW85IFTqiIu4vE3aeO4InKXfXxjFmguzVLKcC+jCT05EQlFMYcB0g
gbaHFWhrmRCIYoau8nsDWsqJUhYWrCdfxrAXRzjV9IXBiPNMe2pgqzhk53lJCI7NGnctgp6Qtp7v
hWPbId4q7MxIANq3IvmOSHUM6giwLt5hI50qyw7IH2peYDmy5pKicu/hW3MCr0sXpAPjPNmy7LYJ
0juVia2Yxi14rYWPdwZpG68tLNvwpHJgszhnQRnt4J96NvBrzsPeJ/hozp1BkgHfZI75k+exziMa
uIsQDsKzePk+QrJ4a0FnurQi/pqEKLnaATTiq2SlBS2ino4tFyZHeTSVmwSNGQw6jM9Gw44+GJdn
LJL+1kV8vm28BKtxkOGTilHIhpNhOHGbExhoj1hwcUl0xu+hW+ofhEbtmrjpxTUKqwYkyasXojqN
in6UfIl3S+TCHRHjT4xnll2SQfYBilR74FdhE0jtjSmnIfb3YkacRRprkRPZrrvGVv4UTq7RhYBY
7xU6Jb/PkLDc5BncLgqQw6qbJoKeCo+ZAamErnDcXFX1kAioGtaa1Rfsc/6ISHBQIVkHT4kZpA5U
g9M+lC3CaWrMTrHpV8ulncFHpkompx7UV3AbyDimeQy10JPWlH0fxr7bDRKumD2mdc9Xn6r7eprB
lE8lf56wVnYc2VY1FiTYzCOP2GnSBEwBtElnSMHYQWs8hTOYBeeQ8B/gPSW7eRwYZHpRc9Bz05Td
Sus9SgS2GzEIzqsY3Mw4bjOQzSNUFvVQbJOk4FJO8tK14Pv3yoMXOc/t3s3+W+9Bv+866Y+gjr6x
gW+XTGO9L1OTnZqWNXfeMah21nHIU4W6kcYrpB7DeHXCiuoikjoqqw2enHnVRdsHB+3bfVWtIfiL
PrPligna0UAO9p1ubtlTGIgf5g0KKiar7ih8uH5rR4qBNZnqXdQTc5zF6B84bfxrh7nEed4w+YmD
rcszjCguoKmhR/Yx5v5+zT6JZO5eMM8DbSpdnC2bIIAVLJqsQw+Cza7N6BNr/FSXDnrIfKtY/0RD
eVQoxWUfIgkIzyzaremAWq05M04H2B4gMgz9X/UJkkSI8TCuOzCqbTnqihZ0bGUBfgD0JJuZ8wVk
0L0k/4+zM9uNG9nW9BMRYASD0y2Zo1JTWrIk+4awLZvzPPPp+2OdBo6VNpzo3heFKmxXMUlGBNf6
1z8sT7Rdllc0DNx4cjj1BtR0hzkIoC/EYvxWtIW1jgLbh6VghpZYa/pTNlFAZ/jRwGqrfDc2y1OA
3f0hMxLzbrDr5JPF4jkyQA33quV7RVma3GOBOt3Xi6lIO5u+5BLRb+XG0S7q5bx3rQZdD16y20Fg
F4OymSow7eFGmZl1w3S63cQWZSj6ZYPRqiB+qsqPI/t2b2mLsxljke8azkgGgeockxh8jBzUMlk2
NidLn9Ld0Ipyw2Emb+2k6WBGhtF9WVjNuZCZcSOKwtzOFj5esrTEJmuz4tBUvLw6oRP1opgYs8Ii
v2iBVwnDq3S/VFH8Uyv1FlyI4jXXYDClUMU6uHR+JtQr8qDsUCMD9HQ4mycJJ4kO032hpyq9eqBy
GrrI3cp2QAu91GITDHBJl8BQW7lQo6/Ot8dEok1SsudUcAy2fsxzKVQsNqWtKP0sJp+ZjL+CbTwz
I6UOM/kuhM0y3iXuUPlOa7pIs0zrs0KIvTdDrNhjZLe+qsvxAF+w8hNUBfsJ4qwXLFq1dXrN/Dx1
OVPReAlpvsR7oBmpX7muus2T7PscmM1xwMDfN5ZgemDQMu31dPzZ2717P1ca5AfTXQ/FckIbz4g6
WgUBkZYUp9Kw3QM0knGLpWPkt7NNRk6Q0D1FCgVZb6s31IjYqsXS/CLdHjJjGuSfeHAhj3xKf6AR
WpdF/lUNxsQBZdyzSaxbHMZSRoB6t5WQThBOGJXXl5axaUqa0KhC5kIEGDLpEup279C2YVattkbR
d1gRxo0P1wwiQZcGfjj0maf10cBeoWeeOk3zlb3A7IF67FlD9zNAOw4XvrfQEbIylBM627Z3e7ZA
Hx5cAY+0Jzj1pgzHdOfEBM3UyKhK0R71upAHtogfj+oIgch8MNI0f9achfCkrnpJ3SbYqqIKvSpY
LA8b7GSHBzX3IrIB9Kkct7bWqiPqgDfCvY0NsqcRsnarI1pJQQiKYN7irNevyjNtqyd5u3N0Y9wr
KeRO6qMWQayU036IOheP1CLiqdIcH0c97fw50Eh8ESlE0C6QW0zQCmwH1tIUhdBamaI5WdA6QYU3
VxoRR3YpufKAENuUoXa0y/6X0ZrIDLA93jSZ3W5bsehe6qBLTweVfioTiiYbKvI+gptx1Ma5JYt3
LA55X4YHq4ZGMSi32aJN6e64BYaNk8ruSKAQt1Mwdd+SRHwZKmSVztQhcFQF+qQxh76roFjVka32
eCbQqQfhfACrolmPo8RjHee3bhtVz2WYlA/ol3+Vgm4JVVvvWwPa0W5skgdXJcWB3+kiOUPHUoCW
boexbO5lBbRt2m77GDdtehpV/93mf5xv4CTsvvSBxgV/yMEJ7+N5SSmBWF7HGreGHWQz95BWbXmC
JoY2uIMvGgU8blgQyY0tc/vNDXX5rVuMeQsdtveWdmYkVxs2gkt2ZhJVNsc1nPbbIAxCv5pMsDOO
ZU9Vw2dHEG5Z1AlC86aTh7Cd86PNU3pAJsJGcJIGxk8tzlXnREz8Wp2KMoj3I5zbrSZ0ZoxB7+6G
zmk9gHjuplbrlpygYSOd2tWx86VWstsXoF+PGLlPWzeujd0kWbIQkKKHxIyHfRlMYh+K9UNFM7ez
0UtsS1oG2lt8Hih03jClLg9yMGf0AFwG6mV0DpUoj4bmWHeFGttNYCD0WiZpbWDaZYjgpnCPZjTy
gipOj0GWAjokToqiHl4tLOLvU5Tmfsj4+xAq3BvKvIcQOoIoFF0udtUM3ECabvMOgTZ6wom12Fis
WE8UwNdBvALHNIqjrzXGbomANsZ9pFWbsIaMjWFuiamC4Y2ovggjzORtOmQYONiC9p+xMoVcWBQn
eHRyF/biLY1qYIUkWJlpXe/F40IyRaohgY56cGvpFp6lNxCedDnd2BGhMIG2gDrYZXUrHQaCLuar
ezSxqWcqq7xbMsSxnW2lfo0c/zEKnfIwhnzeF634uYRpfuTI7Xcwmjq8Zvr5JlH4FoQdBGPCj7M9
bzQ4DOHaJcKX3VSLiSQxG5xNbsN+jAxruhnJw7pBbC2fawLQ+A+HsCOdSCcFtP0OYK4DwCyaF8KN
QTtaLaG3oAdh4s1HqtdSse9VmvjVYBbboQAaqePmhbI32cx0Utt5SgIP/Z59DA1XfBpn1EZCjR5J
IyPGA9RuQq2eEg6RojSQHbAejXtGP/yaL3K6rQztGVuQYdvasByrkGg5J+glan879yanBZBa6h8q
AzUYtNbejnotvCJZmkfJ6ea7sNUWT9rzzzHqcmAnPUEUWFJA4soeHlLER5ta1dprQLNwi2Ky2MS4
3m6orPVVPKh2DRgdNKNHvUCar7TvDraHnqZad9vE2O8g47PuwS4jrxS8XGVo810kcEfXBmImUG/Y
xym3+2d4jAankN6fplhX+5ZE8F0wFYOfNjXGaToc6El2s2c4cbVxEZb6UCJYHVYfn8YSr+8hx4AF
eUTzFqezOjWgnU99XUCg7Ftn8qss7e9KU2obaO+Gr2mlfGH0MsB2oh70irIOmSYUJtwriONBXt7A
qfPSLsse8QB4bYYV9B8XCKoRGSeLHJtb2wUyKZyxeU9h7DwgtqofZEkjiypoJG02fkmWoDsN2Prg
7VlYsCsCUtWJTkrsjV2PxraQFD2qD8vPShUSkY3udMin3RCq3xpw69gon8xSvy8m99ssFmtfJ6MA
ksooEPFH2JjwaE9iXBaUXXa9T2Qy7EZaeh+4VfdabU53BmG2txHlJNihG1L3mlBS5yGC/x5jXjN5
Fk4ODw12LF/6tNSYJVFwdRPULx2+oMfOCR4N2sUdXFr5ZAYC1mhjA5WBH2AqEREb58AMPnWxNd5j
7druMDRZXoldXx46hCMRDaLj3Bpj9VoPRbhxRFM9o/r2lOh/BBVWOiLns2OYcfbNSXR5FEE0PljU
Xh5u8cMhiBZtY7ax+Oq4uf6LFvGLmQbjPUM3/SumJclLYpW95g3AZa8DVMhjDQK3J2MRZX0M2Qm/
XM4PZyegjd6z6F6MtoRcLsY+f9aRiXgqQgUIJ2nBVQeDG4ImbZQHSWM3qLIh2f4cAZW2XR43z1Iz
+jt0ielmEi6nvQt9aaV13rZBvfZxc5cj9h/KbKLpWGKERqBoc8sQrG9s84G29J1jtH8IjFjgctN9
YtoYHbIEgY5TUXUQJqe4E+A0tKPoiRDdbKIFxKionHUQhWS7Xqz0Nmvluz7G2Yl+1IJWGAwPjR7T
xNa4YkQtsGMQqcCr6vG7yfR4G5l5tEefNsAsyYR2OzOh2DhdNW1a1tdjMoI7DK1J4Wus9UqIRAkP
qvLWDLX5u1gn1ilZx99tK0Bnb+fD9ICETdsiO5c3wkDxqmea8HMNhBtaOU6HOVZWOzG7+q8lH4Wf
6WV00/S9u4F76941iDoemMyzGahKEAu0bvelc4yttONt9lUT08KhjCTJdXJEK+OEkjNOgoivW9x/
70SmjoDS42OmOyxmZzTcGw6yzE/tJnp147S6MZa+O418X/06WVZhgKPdlXMPuU10B/RYGDIyFdvS
yjWgWRrNmlkWs19W0jhhoNHuKyfp/ApX+820BM5BKzJ72rjZOH/uhZNIJmuAuY0dIZiS+Fx3Tif2
cB4cr+yNboOcxfmpzUO3s8pg/bzTr8n1L0VcaijkSm7VYLBWpdXXwOjEAULrO+EUyw0jxLfJXV4Q
kr0nBh8iWx9eKubSkddHjgGyRFs9eNhxyGcHWnZZTnq3Z6WTSaPpKISnrp18HZDhpdaEek9qOccb
pDzObZBGBiUIqFcZWzmFQxrethjUnedsyZmE1faNY3nz2N/Fjqz2OgFSd/y4xaunxMj2Mq9TX7Od
iJy2UhzaJUDzT9804DuXhAaC8HSa9x2vaW8FIcPVxEhuyYbCJr1lqlOIAsF7bmUbg2niPdjIgreG
NYQICplXwvktc6Z7rvba2q6FK280HWRYNruYOfNuEAXDxkhfNirooq2jRdEJnLm4Ad4pjiZLcdir
tOiPkN5r+iIbX5FRMKopUtYlM5RznQ7TIQGA3uYqTz/R1oUcwmrYTa41HkxBKa4CiaJRKXuXd0G4
K/NhYZTPGdLjMEBEt8MYby6XQ45x6MYZJa0DXgX+EDoIz1MDq600sDbDaCw75ipf42Qw92HpZNse
KrvhGXVCw+42v2LNXRCbhkqCieNc4TdrwWcUIdKibPkGN0t/BxbXO/5bc/M0oCnb9j1xxinmwrso
7UZajxzbVT1q7roAuwecaORGc8ZiZ7e2eUINNvnK6kgV4sPGWDx+p1vH4WNJ0i2BrihD3bzZxFD3
90ZvV75eMaXSu/kbbt006jneWPH6YYgdFAJN4YOXfR8F9tRNs8pXh/CJ76V6CeY5546s9JUnLn64
dY7vU1PDbkiNmD4PdxdmqaigyvZHZtnpo8FwaptPmeWnrsg+zb1rvqVdPr1ordnVm2FCUOmGmdy0
8Ig9GNKtV3eAznZqvZltiVF6Qf+NIUGE2HOQJzRn2B/EGniXYzO8pKNCbNrZq59UhaBAZwT0TUPD
Ge2SUrNhZiJy2kzp9JUcKgcKeFKSQtJaQ06Jm8Kwp3i5n0OBAFIKAEdhNTvpjN2B0JuOi/fDIQ/H
8Ea5OBZaJMe/zZkwdS+JFAWOa48PfY3eAvlCdMI1Qf+qZYoqy2yDcmcWk/RZa8ZmMiS6BZqfZ0zE
TJwDcuc09yakBEeUry7h2EAD87yZLdX5TaCT16Ez8O6jMbnJ9UoypLSmA9oY+PaaYe86GDtbbSy7
Pb9m2s+YnewsRC+vTbFywvVA3SQz5lsZJjXPYR7RKiSQ960QpT2qqu+YtvVeaxW5n1Y4e+RuP5yi
qi12iejyZIsSCVkLaZssVgotEsLw0Yv7xuw2djVnz9qcJfDopfM9ClRC2YCnSVXF5Y7mf9znk0if
UC65B6HX8fcpxVAL261hD1Y30oHm3XYJqvTZZqr6ibkk41cES0hb3FLI1EsH/aGXQe6N+jDiobTE
8xn4nLEunHWJ1CPGhQ1EgUXZ8NYQmlBZzs7eNKt65/YG9gYgJ3i4a8Z8AlVcNkNkM+Lr1bwzjeze
SIrhYdIq0+8a4z23UXjjUBHcj0bRnQiQTY6oKDuGVuVK0tHMH3qfg4xWtg6iiDwX3cTWjsal8RC2
/IzoFTCK0kLfkDgt2ohNF73womH0h9i0vAF5Ba3uBKTXaUBHZRgkT2RK2J/SbEzewfX6HqvQJX5k
BBn4M1tlD+FrQazrYkTH8o58FyGKVxpNdJ8xAgS1X/QjbiLGqygzF7lg2p6LepDov3r5GOsG48zK
ehiolM4mzV4NSScjR6BnmyLQKNbCWd9K3aiPZZo1W9EcUPSewnhcraZmNkmUV/PGMnRMQEmNBVe1
RU3uGCMOTE7QnuV1lGM2FpTvCp03AxjNOFmltFZ6TeLPYdZSdKwFHyXKjrkB4z071Leit92bTnRq
08/ON2wnVolcP9d+1XCUVLhF1EmIWXgf/IxDtnnCHzjoRC5nXk6vhqppoeJvV7Mu5iKrDYoZI+i1
nHF+qaquPUg8CTLayTjY59jRINUW2n0a9zC27KjZal1rMvBq6+eyNHkYAQnde7Ppsl+YGQRvQSuX
c4JHzQvRM0BdSagBW1ZMKjL7EyIQWDeUq9cM+z8SgmG5ueglDCmZ+RmWMh3Ynb+zjocaHwvkT9Fn
Zp+f5gkEAJOCINK3pXsmLO4Kpe+CbUmbBJeOVAdXmKYp5WXSEzIAy0CW1pztYQbg2Q4wusQ17t5H
vj+UQcllhIC2B7rumJchEFONn5Iux+qsm+O2i7f1oDOsfskZ2f6bJPjHhQylr9REA4aiTebBhdeu
VoANRk6dPBGL/q1hHpSKH7mwD3jp7f59pY90xP8Io46ElAh7VnB3lzGAzB4XvCyi+KmMyekLp7G+
T+Yh3P/7Kh/vxxGuI6SybENZxEChqrxgoLepaCtdr5dH4MMQNdWc7tO4KXYENzH8lll65fmtz+d/
6Y/r9aSOU5xjrXJBYV1GUsQjhlZQ0cRjTlJrvnPnNLx39Kq4q6QTfu5tq/g+pOMzpgVXGawXtPH/
ubatHF0ZrP7VVvLjug9K+CbKMsRjYR9SDaBUpyIcvwXZY7Y85lHLl/rzCFcCUzmK5vzUco426jlJ
4ytM0zXZ6ONDoO+wpQsPFFM+11r//99o/2LE04smPj+X0aswjsv45raUxY+yfQuwE8shJ/z7LV/Q
atdb/3DFS5Iwc7EkGmWRn13ZBH6rktvGtbx6jt7xRgBZryiqAGZvtLI95VV/xW1YrNqRP28YzqvD
9pT2ZaDobMQdSH+Yn5O6uQmm+q1faDKAkYY4jlGOBZbXD/Cz5sq6gcr8rFEDXXkCf3vmkF4ldpO2
4VqXTvlx2hiio946017fT1p3N2QJEIhcfjnl8mZVgM9u9A33w7tyMjcmfG3P0mzAnuRbolmHBqc7
B3uiKXd8IZsTk6//j0XhCt3mKGPTQ4P/uCj6IYQFyYz8jFHc2VpWCZXret3qm1nAzrGwhGus7gdE
hCtJgn9dHNSSgmNaCovj8+OV26oVqUqy/JzCS2pnvmGF603wrnPzc2W+GcNXp73VpivBeWL9zFwu
it8vux5Nv+2CmTIkaioWRaAmv9AONSjy+HUOz2bk4t/3FpCbm7UPAFGwKq9F3/2Xu/mvq188br2M
S7hbeX7WUkr+JZkfTfTDfpRDEbLy74MFBbXD3dMbI1gBNNI/6EF+ZoP1ZGa2zwdvV6Ptxf+DUso8
Kp1eZhIVTID6xxg1Ggw1/dHUZuiPfbGtRq7RLPmjUxs5pSQFF6Z/fC2d3Tz0v8ocBpBZhP46MuXk
24gCzgshmwmmswjUm/toUlu1LG/QOU5OCqDmjBVUxXaTl9GOmOSNYbBgwij1Rzkd+qBiEGFkn7Mg
fCaV/DFIKz7y/GswagDn5o2oihunFtvCql+FFeCAC/oxFc4CVmKlNLqMkqFBo9DHYCvATxdOCoYF
JZZFlvw51OobJCYYnWO3bXIEnHN5ipm/gNAwXQzD5zpuez9p5atow5Pt/EzpRTPlvlhqHVr1wx5b
FYpYBgz4WQngxOF2LtXzpI23RVJvy1kqf4CxXLXhpysHwZ9fPAabLievsBBmyMt9xjmwAJ1Z2Vm3
nEe6HaxS3KkCqtNuplDuoxnyTw5zx1r2RrKcxBR8jmKs3+ie20B+K3rtDHfj2gn552ZgpCOFYym+
jWAPF58E0HBVxaqszmn9bvIl4D0pMBZNfK6TnUvHr83fuuHZwHd7bvZXHsmfH2XwObQWJrWGtf7d
x52IjjYZLETVZ33QitMC1LkzNHI/4k4tzGEm/ReWZNP3xe2gONhN9dBly3cwgOhmEVgJaJlh3fSj
2z009QwbK8aUFad9tUN73b//+7f+5/D+cd/yWxW5lBYFrALr/fhbHYgHDCDM8ty4x3h4j8tXZ0EP
4WKI6T4qwJSkv8MbktEMaeT31HDfG/xIzKW4baaHYIRgEgwbw/lWpADYxa+JhiDTsFMUsIMzpCao
JULjFiM0f9LTRze5Igj6WA2vH2JkJkLiUsu7tilXP/78OAkrxAJzdV5Udwrm9BHnnBhOvnYt1uYv
pzrCfyGQHvFVMeWqpvr9eB3jUjQSRPxcZAwjUxqod8Cl7NBp9vtUTPlD7KrpDj3KfGL0yhQ9nq7F
Rv5lXTmcYS4rynZtUi4+/gQLO/oRn6TqHNcv82h+KvIFsKj2GKe62Q+lZ1c+8n9+47llvp+UsSYF
+mXyq4bzpG6mPNywcK0falwyoKEl24Z2Fx3McpKf87TB3GwSDPSxPL3S6fz1dg3EQ66tCykvBdCa
3gNv46hwBoGCoozFCk56xae4w1UIh7qjCotN71pXdu9ln8CKcuR/WqJ1R1DYfnzIrR4FjC/Xhxxl
GDNlG82e/t8rhA/X+CN2wQ4qbRm66qzk3qXr72blV+YLUzqoYri/udtC4HDaF1d6oL/sFod7ojFR
Bjq6y7qxMnALEYHDExXu8+AIANHh8wJO/O9D5S+dgUn7Q/uPxE/yl4sDsI4ZHsrCbs6tMB/aoPiM
+RujwOwQRu0ThJYN6aXPqEeOnWp2JTb0LebCkwH11M2rT7hNXVlJ6/U+HnIff8+60n4rjbKxymcm
Mg0VGV7TnE6sHKaJntY2u/Fa6tifH8T1YjY2J3x6IGRdHEkTYMESYxZzJkrxqJeMb/vuiCnMoUNt
9u8H/ZdLCTRrprW+TSAG4+N9xTPn3wzgeu7j5AnHdfecCrJfwkT+CoPZvvIU/1w9JlfjY++6hqHU
ZQc922MvkqFbr0axVbU73S62ubxy6Py5600hBNZ3tDfoBtXFIRe58OHWMJ9zhTMLLhvfbJjxpuFw
CqTbpGtvoWJc2RZ/bvn1ko4lEBBSMOgXW17DwCSbBJdMl1EiEBHaSa+18fXfL+uvV3GVpGnSSaC+
3HyGO2kE5/CyjKo4F4N6MozoyrP7S2Nogj9IA96pARJ12ZIzN1XQnZb27OS/Gln69YiRfP0+ObSA
FTzhaaOK8wI1KnGjK6vjb7f3+6Uv9pgBEyV0nPW9tdWhFquJP+bdVxb8X5YgcBseQHyQeJKXH2Gi
OuyaWaz5aA9DjZzQsO7gYeenJc6WK5XFn3uLyk03aRxZi9Yfr0tLBredSeQ896a9sPAYP0YGGsB5
jMoNwfTLlUPz4owCrFUub41SWpfyz2MjDYUlehKzzoNwCl8r8mq/9LrcptlcbQmg6CFMt8aVPLc/
LsoATHJSmQbsd9b+xcoPSK2A0tPbZydo+11A/IBPyEh6GsyRdC2e7006aum1VXpRV6BV18FqHOTq
iN3AnC9OSKMGOskmXTvjYjce9Uaku65D49CXAqlcG4oHzY7HVxpKVICUyjdO2EKHaoY0fVvsFNah
jBacmPoxOxOmEJ5yZuuPSxhTqUwMrUtHXHk5F4thVdez2lzqZGJpOCTWduO3D4iqzQWju0I7j67z
pFdV+WRFazRYGGm3ul4aVw6kP14LxZbkOhwV9FXOf7Xob5fT02HI7DJszmgwtsk6MukJyHFeNVnB
evl/w2BXAJGrOQqSn+TcgIL18eYqSjAEkW1znvJ2Dy8xSkgtKN/wnT7/+wS82L3/90JgMSZgpeWK
i88Vg5o5IXWiOes5GUQDiFD9kF8LRr52kfWc+u3ZMTiaLPSUzdmKwx3csKd0sBGdFFfglr9dRgnw
N4kXKKXx+gp/u0yQdQE8fko4q7/Vsrepue/ElTLx4kv43+NSEn8AJQwHIOlimzguxJghp41EQ/As
3fpW051701xl2+FNFkeLp9a+9t/v6K8Xxbh3vTNO2MsTYcmBYKSa2EnYhk1Ls3ewdkUeSczVXqYH
07jipnLx2fifm/zf65kXeZ5t1VjZnHK9rF82+fI018L/9x39sXdZ3sq1+aybWGDiIPHxTZlmA7hY
BOVZg/U3SSib77Vpe/bx35f564P77TIXR8RQhya2YVwmKPCCbvdhs6/lnqCwDQo0LOSu5bb/7Yzg
66RjH4HrB0Dsx9uqc9yvceCtzm3xmAbvebBN7VtkXtk1qPdvb8jUOfowH0Eq7l5caEpibF7MnBWB
atiK9oO8sgT+9oL+9wIgHB/vBG9x0xks+rwQup3MU0/FcKEU7mO5urK6seT+63PDkIeNhZbcvGxq
bcyd5yA3yrMu8hIegevcZ0neb6Z6dL0Wjt1x5Pt0j69mfEoGBqrIvGE72ROoR90kG/LJEmBs/g08
JJxjgw4ImXq7jrszLYsPyuhC6MtK8+BxK2SrhHn9inHQOSANfikCmE1xtfxMNc0+J2ZobZK5rs1N
H9kYIhAugUHfIN1DkWf949iE6TbU8mBXGljcUnSsbJNIsI6F7YXm2K2pccSzy89Z0/sz3hYbuOjV
nin8D6drsFsGiPHDOv5aQlYaIcxgPE6Sdh63aMFbiG7xMlo/XTvnPiVZAhPUs32OA6RvAoIgYk2i
8zLNN8WSH8a2030H4Y4GrwZNDSIAHBTDUCHqwlTQz3CLtg7odAhM0hrFyHae0CfFCns6iSRBppbr
uaIuNraJXIkSz0UaiWIzlVNwsPAsfJRl9gODQ7WF3GJ/sZe+3xvIrfcQtvuHELvDAz177auAhJpB
JwamdXK5tVAh3uQYgWNjbSVbDeHIp9ZYs9UqKM0IIdpbVKPVMS3g0sm4Voc1nPSL3YXt3hz7emtL
eMRuCSnEiQz7poAvuVmyTNs2cLQ3toFsI2iGr60KLb8we/ErUKixZGOOn+fakoy+5qlHSh7iGU/Y
8WZZVsZEUwWQxBwj3WLFGG+WmqC1Sc1j7fXaBMuoRuTr4i79uexwOUvzIsBNAtn6bTZG8laG+a9a
6EjZltI5Dv2A4fqMB0OzJJiJFOg8oGRJr5nZNGPsTF/jwUVGu+Yq6k5gbeciNjAOhR0LraK5i1PH
uVltNw+mO8NuiHSSaiNLoByvoQn1WIbK2fgSLmTZphK179Cvlvk6PMawm7Nt0szvcjyNQegNxfxM
OCSK6gicvYoi7JCDKtibSZD4jruYh6mf3yFIaHDKHd6HQwaphYYp20QZfgOVJCfDFiLZOm3RHVuL
CNqxCh5EfDukNzEpG0MFPQr3Sg9+uNzDEQgPRTuqAyNHtO2oveCPZAbUwlGlvpH2v5pR+1rPJigR
XpT7wG7wwFc5g4K2ijhOZvsNYeVseWSJwZTHBNVLp2bZtxlJhLrRCpjkIZKlONIei7F0TrIqux25
AmtuIuycvo+n04jac2dVuER0UR3etbb6qbk6ZA6nM0kygXo44Iy1pkZ+nUTCWIv22C+gNuwyLdBx
8RbTURDTQIVtxHdNGg3HNhDBpyAkWqytSjwicQd5cGfI5e6CRww8XhxJijz+pkmUJ0ohR8Q+klSN
LBYwzg3nPu7wf4vhi+2dyPxh4R8D/xRmW1o73zEPsXY11DjfSSXsrDwAkiir5oQSgzpZD+9Itu2O
ReAwooEbDWoaPTr6MG2i0ilewtyyPYN/3BmqNzcT9g27IVlsiJHlwkQDl/I2wf0y1ka5q1b2uVkV
1aYmecuLXUQKsVxJvBPEN1wscHTIwbJTMYckfIkYuQPOoUQdldtoaaofoQY3HRE8/iLK1sAz+3r2
O9P+GVHM4a3ftXsYyaQGdmHmG52DSiIhvWDJiPdxHYcQhCEsN1GnW7DKulWQRkRSbC7DZgzr/ikE
U991Kxe9r5byhhjuZj8UCKGscsHAs14YBqZ14PEngkexrGlmUfUl6WODrM8QcVUbK7xNCT3QDITl
6Lg6DBUwKI8iNJaJGwTbpqzdLbpWY7Ogtt/lGvkfzKrU9zyYdB/D686PaxsndFjEKk7fx6L9WUFd
YxyZvA+m9mpUPQYkk/GjCDjwW5sHoOoKZq9T/yDvovZsGRCB81+SkpEkm6Vn1ptDn3gCiEq9wEZu
SX7RM+EG/MzayvxERHCPc33x0hgZewgdGsZTA0fZKYy9ha7KG2u+txHhPWieo+muILGZJFJtbj/z
B9mJWTzBdo8boAROjM+x3cKMM+vsxc7zz1Ztm6+YmOanESbqDcmj4SmkjSIzSaCz7mN2vL1KkCBb
aj9USNxJXsDOhUo7IgsPjZsR89edBCHciMi1borQ/qnw2eXe0vK2tV1U+GNLxibzQcZm7YTqAlQo
XA1jY9JW9nJUajsk5J7q7BMSBgPrU9KLcQ9Do73DCKC7rypC3pqcs3ftgW9prvFznyIo36X5i0Oo
2gwW9i0Dt8Hf4bkbpE6yqwZ33iN7nHYR/QxLe+zBm+FAQomEqayM2edju9zIoR83S9vKpyqJyGYa
kr4n1KQfkz1phCYMOILfFNGZnSep136Q+hXDwzKDgSKh4WHqY3hOCKfzOznAQ3WZi7ul881Nis6r
K4Eqzl3UPXxRDJXjzLY8CUUYbxyV3ippv9mt+cXs+5fZRDFJnEL8CZeXFLEnpZM54OxhWbProT9t
TlmvhY9mjArHhbzudy35Y+aUwuzCXznzaJlyiHaxUMYhyBJewhyazU1RKca1jgm53sTIXPLWGE+6
0c5OC1L1qAx3XQaxrliVrUXG5geaCbyMQbRv2z2awKjIvKwrlpvJVtNONkZybGGd3g+pgp0QKiyZ
AvUzrxmQt9Btb/Su67ajyJw3QowyvCby8oCddeXbOeos4oygMFqWfGsxFkAaARkHQtliPi+zgxqg
VwnksFAMnwjEyVnzenEnFKpiorF+IauZvCiBk9jijo7hkBY/LCWStNwc0gPD1OWhKnt2SWu04a3C
xthPSsym53XSgjA73PDFC57aLlP70GzVvtPzaZsh2YBr11cvBWkmhz6vHfh1hthpMIX2XQE3GFPW
rsGibHAfEGewjufa/eHgmI4FpiY2mBa4jxhJOVulj5Dppo7dmlE8YV0Wwd+uXiTpD98seLUwD9M5
x39kITZy0hcOe5n2aHrUqJ9FXQfPQR8iw/s/HJ3HcqxIu0WfiAgSk8AUU75K3k4I6UjCe8/T96Kn
N26fXxKQ+Zm91x6aeZ+RoukTybQEMmIP75Qrp3JI7tVgKsVGr16iZxWL36MRcwUuPQVUZs8j2NWR
dOBBrZ+NTXecIRELeoXDB78yGoJZT3cyHe19YqtEFzYjCnaHbVg62E+y7HBih9SP8Zbv41pr86uD
oNsv6PAfeLN5F4T8VQ0W5k1JOdu1aAJUrt/Izces+gZVZO7Ye6twkUNjE7zbbky2wzNBtQq2CYff
1SVIrzinieifiVT6kp3aUf0MP5jio+sy6+11bDXVB7z9M5vbQ5uZxstaQxc6gYzv8XvhblviwzzT
P7O+FpTuaYeUuexvMetbVyk5TO0+WXd1SwrohPh7R5bA/BTOS+0pQKz5GfKXqSFMmR3Yn62lBGeh
8TjZBnpiLB9auU+K3b9ajZ8R86IZn5nqWdRe+6npJChlo3HVeRr2eeQkxFYsGctfKWDGR3Ng6Ctg
9iTMAwtzlCc7smxIcIqH82KKhmSVvD8lSd48mk2R4nOoC1/Ry/UCw63/4g+/7LUxQ7M5LQujS+v/
+VrT8SeY8/MWI4SGPwufMU+QrIUOd1/aJrrryIbURAkiXIz+Lc6wUryMBawNtGWZ79SlfVVaO9qZ
5JBRlsv+HhM5zYDaTNFnl9J47LJ2mR5qXF0txerYfFh5e5ln8xMxYY0Y247LRZ56cnGHC5Z9Vbma
alt9oiDfXkemXm5Bisa+KM0xABxPUkLcmVzrTdWKc1ek5Cl2WIWvcuJiHqVhuQXGlaPZI4rWMPl5
+P6oPlaJ7L40ZOCQJn3I1kS6plA+8o4wiqJJSLBvCv0rawRNjF3EgMJICN5Cmmq18GjvejfMbZzT
ea9nxykvaPrqJXwQ9ZiiKQlb64nMCiBXrfE0TnaPToR1Oae9fU+kq+mHFsScpm2KjtSfxuo/hKkN
i8uC1D7V1H5HfVSSXYPZ6pjmaHUUimrfxGXts3Sh3p9V01vibnVJ6MXvbsDiYTiJHbSg7FFlRrxr
TaxmWltv8BL5Wuw2AirQIiDnQCM5NfzIQ3DQRmZosJMArWfTdhQimHZrmcY0Tcx26Oria9Mt/MP4
1cvnAuN26jvAGCjsbYUfVeSUMbj4ODHNdLniizRxK6XmerVFfZ81+ccALuswEcqO9UhHRqzkTruf
WI0/kZrX+jFWm0DoRrGDB8rtAHgKwS9vJjrx+JVKgHEznJ4fSRD5P0sNRwiiqbk3RVViIe1jIpGR
sXnRagqSrawx5GAQ1XtfIMXWSlvHDTxbB22NdVcJMcNTdYxHjey2uyxs+djLDUAyypYjkjrHb7sF
VyoI9Tum3epmHv2ILOtXyVlTaDQhp3kqlTdHs5V9uyjVl7MQGJOw++a56ISo9ri7lCLu4WgSy5SM
OspoDgbPVBrlgB2EiTkSAVeFyug3YdRe5IT7RtVt0tcYQbk1jb3mEgiElKdelL0xEUrnSogH92o3
2y7DSi0AKK96ZpSubpFBA7E7i+G4bq2MfynmnLj8dSLMdTXp554oIwDgJCz6iWFiCoxDQYFF6nLn
rLqvLgbIDlWfdwW9BTAqgoWJ4OCllLWvrMX81GsMNRqSJQ+tyQIW3kl0aTsTf0lBSOqKTvYuK8xh
j1x4+AQdaJ/lnCo3oApAjCaz2xXQL99jDpwzLpzMT+cMghIvl3ZPlYu/hzwN5gHV8AQW4XecgGTG
/UjQGWFYFy1+Iq0ltNvUoxfiwWiZ+KCaHTlpKILWdQVYoOvDrSWUMIhR7vpapIHOJwLGnZCFZ+DI
44xf03beSZnGidEua/ltrtG/BaL+S6SV1bE3FRiZarFUyZG1aF7fzEbAb7TjXv7FmUnoSzvrfjin
eUCMR0L0QIjmSgBNDYqlq25dr/1IXVdOMClIl1qJN6Xaoy0jJhBbzsgxsNaYx7JZfpbS6g9bisgD
MVVk/KYtfopKR6VQkiFTI8R/ddTlzUrWrddcIGN0NeWekit7azBCLyuYEk4l5StaTlzDWUW8GezO
nWSq7Vpt3+EGWh+YZYxnNUJuhlxF3ukjkcoJ+t5d2kDRTAo1PiRGGB3spmwfY822nvildFdavKSJ
jfKwI00J26g/G7gSVCqqLb0cZ1xPgP1EfPPbAAY9WPpc/0zF0F/0zWLpNoB9/9Y+7/yeI/U8Guj2
8r7DXauGbxpMEU5rpYQZgFGzB+/hl3mrHTqHtw67zffaZmOAORTzgq1zjJL+tksdKwymtv6e8dC/
MGzC8Rkt0Y4lH2QDg0dMdq3xWFrxy5pOs88ECBuzbleYMJbCL2ZCaww5/E6atYV2ZfUhHsi2V3Ke
Hvm42rFazO7RHEvl3JqVdQYyFt8sI193RUbG2AoajLlnza8hthGA8gGTqLrLrJmytSc9guaZOUYU
8pGa/7hkfh3Si7wBIZVnLHhEKiyKh0hqYSA3uWGUJBbXKMDFRk7VnUWK29EqufdKfHL8fDIGK6s1
QaQ6X4hPmp0ylHyditl91VPzjAYmpgDrpp1mVCRwk27+NpeYy/U2jF06yArwh9nuw2LINhseHcJa
y+yDJKRoV5YjRcdiFgG9DRhPdcHBUfd5euiryjlFlvbX1AsK3XpdvboxgT4Y9l9dqw1Qsjw7Lcpi
XtEflr7RT4gqo0hvH5timGnm8x7OSGtAhJoi4AUj2WoKdLtdXXShq6fFN4usmM+2/Yln7JU4eoR+
kiVv/7CKf5uLxUUEV+3sMCR/s4OI+puFZuVVnSnuClwsAXw5JnPGqPtD7zxlsBAu1goyixFCe9KG
eYKBYw/3Vp6R+CPxcaGgwfOuxMprDvTwYdRF/NASMXN1Mtt6B/fHqIoW1eWPW99FK74erJHmwbC6
xYdVpQeZQlncTmTAqVra+0o0aFjHq6746HsZniF3tIc4Fs0hFF18D8+k80uxApPhsXhDOmlnfeTR
RDLiSFcbM6gmvOdFmK77ivzTs4bbB+aFqF1dh4/oOKLa/0/XbaNut5brlxIPFiPYepbHfjLiHfp1
/NnUbjvRYUjqamU6sMnHem7HPI586hlcGfI4zcbBrpPnRuJNisllCHIDUE6qxukRaU1zc2AFnjSG
tecVShAXTCuMP/aJ9Ye0+/ewzuOzwDBPzA/23zlJf6JunvjxGQEba6OTLtcP5m6FaLvjs8p9hBPM
rBqaA9Lt1TuojHzfJuaeJXLUoKh0Ug/TSd+B/zUCpdTqk9LO5ZMWptb7vNrfVjnzvqicN8Au+l1F
iJY7K6V9NMym4ixpyudOscn7AgBHG+/0nsiU5GPUrP5CkHnumYkCQmyYiaAn+91P69yBfKfUL2vS
QyNlRAFZURJS/8TDELSAOSnK5LARXQs3LWgl8mHRSfODWKPxxP5zgO8xa9DSWnV64aozthGvRoSP
qd7FNVMKzQrHwzJaG/IkwztZkDGWksfjFzXdgMn0/QcrR+yABWiKf3GE2ZDoseKPESyaUrvlQF6G
WV6pKMddWRiJXzV65VGUkzJlZvJ1NkyyXbDv+eoYAvB1MmuncDjyBvCK37UzUReRNVdMNLbA6nCZ
KVL70bwOkvncqoH/qDrxnrabxGhufrUmmw5wsHEXStUyuPb6egnYWWB3nepypws9vmptNUFZsoCJ
OQAJ20Yz3gheeWcTr1K/1Z9mFnfQuhumAfg2+6PRoBpXJoJyw3D40QtHRMx3F9qStK/7k+3gxi43
Ckqv9u27Vmi4QduCPoqQFa183/AXU/ekVQZ3RF+afzan/4Xspw/k3/UJ1jWwysxlKqh8JETgenME
/pphQu/Bt04xQbZq0IW8yS7l8EdqYQ/XCvznA8FRT6OoWpYGDQOHlnDCMC3jw1QLjQIeYRns4uLU
SdQafHtmjJJ6kJWraYNzrknP+TDXug3hExLytBjJy+DEdCz69BHXGyzPmFXSCkkQf7KZH4AdG/LE
h+G7AokrCgNiWqGHrpqGjzMtxs20V/zNTKib7iXBljHsyD7tX3TNILakSxxcxB2M0CbWCdrd3vwZ
bNJb2Kqdz/eLnEF24TFaGCNrTvzKbkH1SjuCFSxMex9qinKg4QmPALyEb6bR9GJXgLMB4feeEnX5
Ph0mZnrOWG2wKNNv7Pq7UMvvrCqEp2NEKIPZapXmPNJbtkEeDve5DbmlYsTu9yyegaGYit9gdWbg
m30PgvNxrAuifQ2D9YoyNvo32Krij3NqWDcIbOCkn0zUqvBSlgPQMrBvE0L0sU+SPcgA67YqckE9
aSR79LmJZ2M3dcusZfRVENCdS0X+rBnorHLS+5NiVP/CPNrmlK/tW5GeZbMTT9svgH3C5+KQ8mzA
DICQibfcmIvjqkJaSVnu82IM90JvxF4KEFI9myUc1yDuIikoLWZCEun7nb2FJWaNRsVd0uxFCPZy
dd84+0L034U2hKekSD8gu38v2rYRwXFbGXgJ4PUCA2ZQnwNirJziakyLOKwgVr1OTX4hnJVeYZ2t
8b7A2WXCg2ECqhWSYr7Iw/eVyuyqFSx/PGtR4r/amIbnVNrdp4DE4DtLrwvXMVZxy9LW0QMyuao7
CqbhYoM9s/XuNapViIo5bJxejIzGSAM5A3gnNtcuE8+BkvSsVw6yUUPL8ruhVqezUYEsYF48uVWi
hL6pMKUuEwYWQ1lFjIT7lkBY+lVcyOxOdNA3+gg5Moq1Ceg0tO1cMO5niJTvzcp4p0lDcxM3Xriu
VBSJVGh3gZWoE/5rYwLxMtbaCFZ0SHbY1bFCdAVQ44UleKEz2oHcy8VnQIvpZnYvTRJb5zxdPjjy
tb3FesTjQFTvYBymfogGz4MtD3Wny3toBoi8tnYYyrqh86ErrbYNjLie3LwYu9/CoqvSM7sKqo5y
LhQSgPsU/c4WSaZg7NcyYCXy3nAyeSxjTH5KsvYGm9BedKb6TlMMWsekntUfoXTdue5VuAhgq8kI
R2q2XTy8uon+YxDqx/ZDFfojVKuSUnmtSTsup0+d08rPwfV5WIO/bAWMYKvJZgmMJWeOGK2kSWuR
veVC2+IyTvCTsjr/reiUz2kkF+hMpsFKxcHn0YnYB6jN0rYIMxr3/EONogbmZeqcGEp/9/EwMRwm
L8ImNTzkWSLR8fN+7J8a8mpxiGctHn8AMEmO9ca0ohhMdDTclUX7BUNSC4zGQc+ccndT2OUks/UV
MZzUWAvrmeHNIMbWnWyruCpDW9TnQsuKq8qOycKu0s8wssYUcjSPQ0lXOygjtbjp5GDd1Uz5oViU
FI/q0L9MoqNMT5UZ1COpMHqivfI5sbrWpjEYTDM9rZaTnaS61d8tj4BVK621FjW7Jspiv3X6fteO
VntglQNwvinjHUVIflQqR+MELFXXYfDuh6n5Lsr8Fc2ofbLCLg7WJNQOgPDNgzNrFHRhP9s7lpjL
46gjG+2tST/KjfQ1dV1xqeYWYk5nrz7KvAWyDySDLVyRPAHJi2cQdqWsjn22Iv4L0sM+q24jRGaC
TYGqRQGaKWDKisX+vwWWpDN9eohFG7e+GsoW5A5B8dcWQCFbG0tz2bRvAXHhPSeKAUg+FCcp8uww
9kZy2LhZdDsru/3UoWOA2xtkM/g3DDa1Ny1MuAyAqdytaBCw/7RsJq3iMJpghBOJ+Wdmxku4IRNz
lRTeT43aiI1HRJifaLrzjFHurJqJ9jUVoIXJXRL7qcXHD76oOkC8yR8EJdo+SoeHjICVfSob8LBG
Lq59unk/DH30Y5mvZ1wYxklKsz4aCoapyg6h/LdJ+xknSR1EYK09g2LUI3JQYzzHDQArNgMerY5P
+siSxpoARoIERVoU9l1glusmmBG4Q4RJ+AJzwhaED2R1J1vXg+NEMhhHI95P+cTaeX1bm7E9APKt
Ams0hkcMLAsrJCzQaTPkB12EyaXW2vq8iBp0ij42D7WZ2my6loE6D6aS0UTpXddOTwa150GZdaZk
vWIQvLFtrA31y3Ta7roYOLRKq5fHbtGWp3ocGD9RWngW5UwJB0CP0+KujaUdKM70k2Ryeo+mUsbu
IhcOnoyjoJ6in2Jc5C6zk5AGespYdKv8B+OG/ign44GeIvrqTb3ck/oAlbzPWPRGTeqRYjneSg0S
Y6ytAMCJ4UMKGjknuO/OSV0gElciGb3QLl6XgchdFQSGu3bZsmfW2vqU+c19m9XTtRRFdrBse9gK
RMWDpE21PCjLQSh1icxBUiIvFQC6aYldmZoveT04e9Y+7amW3Ra30Kg0wCNeLklKNWycY0eEtack
03yr56iCk7eB+nSnAuXt/Cm5+NfSlrCz/meiwjhKW8nfJt3IHsZlITKrjYZA5w6+K5kZB9nIulcz
o/KUOpl5ArGQ7NMie0kNK6cXFeq5M7WZP0APx7zMDNdii8MKCmmsnFDmstFajpoZRm9ZtPyUffOB
My/2BCe4V1RdsmOtqu4slSrKUKAab4hPZC6WeheFOB8cK+t2lbkS41zzUBPOnmuZdxjRl4WluZxf
IEMhi3TiHBpaLG6TDAuYdUJ5BV51RNB9W3gQO1YEN3JnbBon83PU+tg3Fy5YW/CKA3mILw5PdU+r
Jm4O7I4HJPCZZ8zM6SwHSmE45PaPHc0ChI9VsUPKHFQidntcOmX19cX8bCnrDsjUkZg4ISi2Ydbd
klCAXeyYgk9B/7RTln6o5huPfGLas0Z9X40puTglWe70NRijWJAnLq60CTEXA4IE644njJLXpU71
B8IUsquoQeasMT7DNY4JgEtqglSYv99p2x7BKWkQDUS2rimJH8lHo3iQkbQxuE9vE7PTHS9Z7DP6
AlYuOvOwhg4reakYf6Fq/f8h8N/TbHihk+ITtZQfk46F1Uv94cwD9rhpGIgYnKdDqvDrRDpDoLoz
XhEXxJu3cT2ssLo8uRYP9rT2b5IfzXdS1mRC1cKzQjSKn/XxB7IekGkGwsmR5GERxdNzWFnWXRPz
hZoZ86UUpfyxJrJs18kVtdT4WoUsGFMycz3RDok7Itb2GYCFnt2OReDEoj9qJIfdD6Rn7rssKZ+d
MdZ9+NOaJyJSmT1IGaUXNpP8NDW1O4z2or9HYulflNqOINtUBI2wQ7GxleaM9ZAOeR1dVWDHzAuX
ZmiAEI8kwa9O9tiy0XkcxxGfIvMoQKUDtFmRXXXZdF9NaZYXRlMGe38rfF4YkbmymSDFRCWz2SRk
4cl+7AqBXf1HAivNDg7M77UPm/dc2OthjlNrp8d0pS3ryEoxvMpBsdWU8GjS376a3mIleobRD9R2
E+3MOSPB1garVRZyerUj/hdgklRB07FVpDNiewEfg0zIqf1W+2Z8FSpNT0qj65KEDRdFVRWmmawK
sk4md/SJEVjNwfKGbIoO4C4n37EGEUQOioTCtn+cqeqexaD/AkBIcQn11n7W9NQTogkfHMyTLrsh
8ZBSj7m9ZKMBdhXqtUadg4QdnBn7i4PQaxb8ypje6eE0esRzwFEq2nRwR7iI70ijtF0yWi92J7VH
3ai1Az0Xih2ZNRzwNTeLbYaXMG1WugEWQXkcPiVwes7sEIuX3kRqUS52fhHyhFIK8HimpG9QdEn3
riwyfyr6HsNGYMbGQn3Us08E90x0HsL+jgLAa/lYVebPSaZdM4QA02ta7AQSIxaL16b8N4r0Fq4L
a9D7JL8A/VC1M5Mat2JSkEU/IBu5Kpn+5mDotj2/TbbKC/LGnSnbgyGfIUJD8xd+Zj7V4myaF6u8
i+KTnRxgpiWsflSQUo59MBvqugvEWajJ1MYlXY/hFsm7ASldV/jzHtb8IIsfx3poiMxIVBqG7sIs
Uqx0QOq5Z/pZDkRsc6lcFYZZwLWth0p90bPntbyLk31nMeAzj0vVsVz7LaZDzhyqUzytY2NVXRYG
S8lRzPfbEnpg3ZiPPVsSRnJcbW3/N8AcjcVvR5s6fbfDZS5+BqzUWnhj3C+KFm48AGonuy/jdhdV
z5HxrjQXUadHkw22NB6sxtlx612qcFPcVOR109JwC5PWc1aH3dz9LEwuzAxtI+2UOr0uDKe6KJhG
JAf0QzoFF8PtfDqI9GQsZztOD42R+6ZxUPOHsn4u+XJaWuyr3TPrB4kz9rlf6xe2fp7d2341/mxP
TcZ/K4L0MgWQsAKsDUz7rmrfVM7LqM5OmbafxBmK9rHIgQPRPnMwDOq/NCaLBWmq6GglHW+cnsII
B+TAZHX+4QByC3GyBsZxRn1qJ+4dIJUZFDS1fK3kUTKDWDXDTcLJbfRTjPqIN4Z7xOenZs7XiHuF
kCnjI6ruc3Hs45+NwohH0ZtM/oBXRYPCfnWKbR32wXRlsh4cogQ6VJfWP0M8L/MrTkqXTUdnXEN7
X7PXwiWjINDp9ymamsIMevGTs1ktuFXh+iWrAvr/WoW3xAA4j34ru9rc4xLgu9Gpza6iywVSiR6s
qJSWTe5ovMTwWI8MeL+0TMtuts13tZIcnl2n4jm2Ca/gaO/b2UP8c2+bilfoRJrl5Foh8QIeKC+h
1pxj2KkiP+RW6U4kF8R1Au8U+jWEFhS77Jc2b8J81cGzG5x4zsvYcPA6LNpyZqmha4wvQPl8dsVe
QzWYZvuE/fKEORVl62GJEtzQTzObt+IqIVHPqRGY3XuqvG00RTa+tn7NwM442eJ1ROjOL6rz2IT7
FFHmWv8xotwr7au6PmrOCxLyNf+b4LSyw6pgwEKvOKhjikJtvxGANVN48fKRNC8JKSijegij+Sgn
1csgPDUVxnsHKCVze4oFlgjHBSWOoY7EbiH6KZ868drpfqUqB2rbY6Vt2FkQu8mvAS40Z79S8TMx
XnDrsXQL+T1LHl96WXlaQ3KsI4Y5S+ghQqelVu4RGvna9DrjT3CcH9IsuH3vLfmDINCLYmiTEB0E
US6rth8M/m4ctwu7+eOmjDRIjYivW4Z3onMg8g7QJvlKXgZJp7yOSNIAV7l2+JCZ95CRD5n+qaEP
X0rAW8gcovqzGjF7jM9Te7fdhDPTQzRafq6gDSBHHm5zmlORFgLNyjPJTSq9IazXcrka5K7oOKzm
8M2EdZvG4SkEJ2aFbp/8WArYYT1Q0nMDbt82ceqO94KYorFlNc7OiJKVc7/xp2o9t5DnF7JDYtOP
9NeyIiqQv8hMw4NEoJJQFnfsPXlgzzLqGGvcwHIZEAAi+7PXNmnqfMuW3i+U8Lsba5/xMmD3q1yO
SvE2TP9M9bAUe0HRlDmn0vmqzHt4Al4CRCvTK47oU0tnWJr7Ep76BN0+E0AEHrhWk2zPaDGfFG+2
/q2cuVPzr82eLfMSo3wx649o+EBeFpjICNA0IMO8rSnC9sOkXO35AKCit/ke7gdY9sW7Un00zGpq
g67W+lK6p2gLMkh2RbHX0tdu/GeV9X5Bdov6AM3bkwGSukFzWCoDiWApR3bptsWXEd1bHSnm1ZEV
DVCQp65+g4tL3jtEVqAHwLBp//iHUTaO37V5v8WMOMrBlI/5/Mf+o+p+0NwSt0t8Zlq4qvZTLGSq
OPuluaQNlyeneA8EzkK6qKf7tXgebLSy650077nddtTTHoiU8K9hSPJHTKYnmegp+zJ6TccHdXkv
UIuI/qxQY0WW0x82sTGCjYQTSYIeS1E0BQDi+1MO6HzP0+89oN+EI+oyPjd6fj9hsuTBxzvqF09O
D+OEmnBgNFjchIP8L8XS+ppMBOaY/6z5t0OIkkLSM2fYZytIXB4JL4O3pL8KqwcbDnqP3nqKDR9V
6WIqe2aKwHzfkJkFMlxvELr3hUpbRVgDq+1AZKAukD/lcvhYhL7romNhv7MpoJXOd4X5Foe/8tY7
xJQRW/xlH5v+Ttb8H870yu5Y7HuWcpicjlN8lCOiw0p14/WyiXvG5UXnVM0KzoztgDB+Cu4pYvr8
ML63CiymxDNUjzaY2jrjIX9wiDnEc5DtUGa5L8k442wB8O4560dkPnXDJXV+IYrm4ymaL+R8uLK/
bl8aS2k+oiPg3k67JfVjqLGTN62AoAL+td8qDxaqPKYjU/ftMANjfcLV03rthn5LvtLsWiM/gJ6y
ymDAQWfeNO1uEce2o5VVD8Zs7UauDd0+CYVNRLcz0ptkOzKtDwhW0arflvZxmb4swRvzkSefSkwS
I3xQFax2rVyHxkcAELQog9TxY7LOa3UvlZ+K3WAdX6aEZJovpj1KSRppfiyaZ1VHifmlWmdpPIbT
C6DvKjqu5q6Nz0XxWKx7AAWeUdwc5rHVdJen9wbq26T/zJOel+Bs2i8gSmdusSTCvvJias9Rej+M
FzUixhHdVP+eyhNkmWG1qVeCBJ87b6ibyUdHu83aQ808fTT5Ht9XcecMAY2cb/b/uI9Yd/s6l5kM
f2cJhbq82CSImTlYUTUP2mLv0Ocb/UOciSDRQH+TPy/UnWwwzqCUCrmc1Y3ffy1A1kfVcbAeU3W6
jNpnNIT7XHOYUAP5b280NJ60Wtoe8kvZXczqHm8yySZ1QJlOwczIuqQmkCpZZXQl8a2kYbO4gO3y
EXACgtQXIuo47dLTDB4y7/4lKKkL4j6X8liI33i03EZ7SzkANDXFRp56zJwLCviZhWI0/Q5L7CvJ
AglguUu7ApgQg1vBNcevXwPWrU559M5KdD8491uQJrzr3boFSVB0zFZg1Sip5ZMmSTeduschgpS5
Ghw0kd+GH7OJln96CetrHpqeQnh6xbRqNf/GrvDX+GmqvwhNraG81ilHQsXcslX8RGX2b97T+l36
mvQgg0srKtxQQT/N330iq8vR0CxKDr1BeyFYMxiqHIhj9M/QWVelv81I8qmJkh9RDZciQY3DacQe
y4KbYxe+JVPmkn+yROESkpVlpehb26dxfDfqvezvoEEiweDQDndt+aOzZm+dhMXnX2UHcjD2Igxf
UMrQizfH2Bp2o/hpGlCHDjEeG/FrKNpjzdxTxa7japvMV3lX0vlYwfhFcLLN8qO/NiTh7SCQvCl2
4i4zd1n8vGgrkPw2YPZ36fomDWZO8Cn0e6m/alnztaqSLNPOM/SfpviLTetswoSNoPcU+fvUJjTn
iN/Y/bFqXkfSNu5rhUs3fk2cl1gTwQAWvFi/Z2Qh4XO5/DkNoH7cN+JjIDNp4EeND8Z6LPG9LHSI
ufyMSD9q/XRVD6M1Xgb5PDU7yR6XGphILFewEabbUdsfol+G5svUHxrS8iqd9cy5qXa5uBus/SiP
piUAufq4MgLEE15PfSjLZD+QXzMh8dPUh749D8a5ZSsu459CN72ZgXGvHDX2ozVD3FS8WNZ1VMQe
Bair0kcBqfFSFJC0mZswwEu2boyhzfA66yBih97V84fZ/gHK/71CkzUKwyuMW6U/o151k2pm5vPL
+W6Et1Y5C+tYpPshI1+Hn42tubk+OubfQCIaM/+83RXx22SF3jpxEmFLOim8PuwHAPxe2Drr5m8Z
1UhGn9mOJIjeEJvBekrzP3W+qs2ziWi1vIiUtzLlTVZvskb1dWg3TLB9rlnuRuZlLP50Kf0InG/L
rCp5lgObJGiqdXMfypdsMr1xufVNyLafkuxNIPxaQAtZjNVp+HgBuvBqJXx25VMxvirNk90+Tst+
xEJd2h6TXybmJzPn/6G+b7sPje7FcM5doh4rBhnZQvUDPb/IX0myupuTW62c8QgSX/iYW+dCvqdQ
UVfEIpYkKgnWfTydVEDfq2Abjx9PZ7Ba0E7H1HRq+jciRa2HQ0S4FxkzSUWLy81dlj8OUFnCBfeJ
2OfjTkfv06Q3JE9+k5KDEtWHIXkdyW/G6cbK+l8yfTk9vyGiA0V/L7Xvph33sb74unoEj4qki/d4
tYeHQSGiC6ylrGZf5HHQt9i4idteAWbLBj+GQUxPNn0b6PoWNQPSNlxweZ0YNYQu3r5XALveyimN
wDo7hQ5zfcW+4SD01qy85NXClhzbI6Me0MfJEmhjd+qg//H3sJA02NkGm2/vdXhRg1CwxzVBEQIH
aQwvi9Q/m5jpXJsDxVA/nAgzEXPYkujFkQMWXcXJ6pdDD41Z3WRNwPTRyvddt880FbX0+k+E2h0b
C69EDmuMzl7vyF4WGzd39JvSODQLH7u1TEe7it6HuXo3DOXgrCTuSvVSVSQVkTfLJMyVS37PLDPQ
x/nEfP/DpDiUzngCDftAxog/TcsuqUn306wKNpwM7FA99rZyKbLoHOsEx7Dzd9lk/LaK3A3F/Bgt
Kut71lOT5q1md+z4ahIHs36h/0fSmS1JimtL9IswAwkEvMZAjDnP9YJVZWUxj2IQfP1Z0eft2rVj
3dmZEdKWb/flXxhfmCPgOnMT95ussLYAv15SKXdOb9/VsvtlikDtRQN0JCzDs8Nli/GbsmJJgbTc
r6EVbr25IO73b6meBv2i3InxGKuyCG8vufKTZdDjnBWRY4gO+Mt5XZMjZrjHMmQrJMND3VMtihtZ
O/qurljm1azmx/5o4vhRZBPYJqCN46rvx7W61NZEJV69i22o4wjLVIxdAk7m2xbzEUPhnYEFVife
h2iHzcSFORSC5B+2HJFcZFLCBM7fHMh6RqxvetX7kP+NjTlyXJJtaPK9y8HR0XiyLiv+HKjUCQ3h
INEsz7nqpjpKzfcUR+Wcqm0f+HsWlV+dFRyLZr7rHbNtyFtqCiTYYVJ3RpHdOxb/o+rNM0rkxzyN
Z7eId3KF90mp+wbEEk+e25sWJTGiqw2TNbvTpcHP6z7Y498x9g6hsIDN+pfU9iiplDxwGY9YGGBt
f7I87l7Ft5ee60taMrkXZOIG5TxKe9qr/4jlUD9dvcNctk3T/tjpAUL7cBhtA6Wb4gb2edRBnXzR
7BRxQFncvj/87NzImJt/QgofZsc/0yW1A/Z2rxqmtUnMLxMC0uC3UWKhx9moPsYzuxIBHlnqx17C
Z/pDWVBPdA0yv/30DX/voNq3HlcUDttO4DmTjI+0nlF+59Kd5RmX7AblgPOQn4q53IV9ebLtmrRn
fuhM/cUOuaQ0MMUk3FpR37OGuVkORb1c2UsgiswGmGgcsSSm5hJwR5onNtod5QAxt4HiTSpUdimC
Gfx2cognQ0VgSMEwQkRp2kuTcJYH65uL8ZX4gx8RTIhyZJuAfPyU8EYKOA666dYOFqIKYv+54DA6
FYsFV5GK4TDlYUIvZLOe8A6NPO+or1LyhQKJHem0c4jzZpOTTaj65KPjg7wsEBmd8amWPtRPlxZn
y8lf5PBeTLz2NClzR5Ea5FfL8dG1L95QfOWL2rt4V3BIHk2VQPNnvBpbZjvCongha/xn1Y7u223s
lNeerVg7cDwzAvFRyblLurF9WDBQ6pQviFNvA9wOeFlJdOMNXznxB2a+OKBBM954fXquY5oH43ZX
Nyy0iTzQw4Axst32DfcRkETM18jz7T7tg6NAYwX8us8nsy8GfyMKefCDaie8+p4x80z4l8cWczF1
3QkEvkCQae8VESICmOCXt1mNJObSxsOKAIdB3my9kpzW0J1DCiqa27MtpTyscvTRZertx+qfpwng
VXL9dGY2btNyN/E4XFFmWx/vcwCDGr9xMAA7pryXEzZ5rUf6tsGalSTkcZ2FAW7bDoGluWjehPRK
0MQ+RxwQJ4m5btH9TuDQC+fyvR3z82hye4tr9mFNY0oM3Oq58TArerSFl7dAW+7Wn5qQGk82Vi0S
Z2xOWXM3oZcH/KAl5imuFDa0TGa3Nrr0QFprP+csf1f+gGijxJZ2cWy2QAwj6r43owqwENBEUiqS
ZbRkzRjEfVT5opXIJpqQJw40/E3ZzOoclxd/nFv74RrvWxxU5TpTK295SBt5tVMEllt8a6lFTjQN
dti1tom5Pdmpdq7rqx0QPnY4YBpdY1cSNOGpv5K8yXYpXBrr2frbAf5pblSbGoxSEeLX+qdhEG/5
ea2V5b1qL0b1+3i19xKFr3XknYP635Hj2CQT/OGkF5faXV9lLo94vA+t0C+QgZ9YDN+1/HImow6j
tTdhgyyaz8eURrdkUIeMLQ7xsj27uSd7YGJlFRkQGATn8+RX1lc74xQNWP45Np23OdEMlbI8Dnd0
Vm1dRrl0tJ5DqrTduT4NDO40wCxm55nxXFL6qHsS0MI/hObPLW8ztfynkZnUOHXp25swoykCEPx/
HbAL2cBE7CYrOyP3ewH3h+3+N589zlkixS4e5MEfPkvPi2SZP8xodINJ2QvX5L6SS9Z3B+L9bHmG
rTLFg+s2J2ckJddMB6HyZyLhSKIsaNndn2wlTo4b/utURkFWQSInrV8aKMW3Lbu00eHU+BukzXVk
YV7F7mPjDDtC9fyQuqKiB6eh5Cjy/M/FQooftH/PBPI1YyPcxlb3VI7GsBjin1cLVkvhR9HG13Uk
tDYPOCrT5DWszd1QjuQJSQB47VBvRrIMOLOaAyIzi42M8CA9T1nOkoErwiWuiPv6tlKh9XrCnW/m
htql5UvkdMkFE0Yez4fDSZ5bbLNyZJAe7HOdapYBcQufwcPU3bNi3acDx5HEsRbzRqUW53izbS6+
vqPY7QAF7eKPy3hkyfY3MDLysvxq0BkrV+zbRH3YyRSNce/ez3ODgBjAtmhCXjZ04LBVjpXvbCfQ
un4X7JLby7FaeM2TVKWC/EP1mvpnb9t7wQab2Um22b9GBj8hdbc9uOCWNgjX1UyI9Xnuiz1VOkAE
KYRNyuPNBcP0u1sCbGc3KQhlSSHHOKJHOTHrRno010pk+Mbi7kYRG5Apk9u1aBHCyXixuv2C6Yh6
uq5IGeqoo8gVEI2qS/ZYGyIj6MprKVtheR9NJdtXTcy8Nn1zclN3K+AsdMZj/HYRWQAprBJlfJgO
flnjsRzxnue1W+1HkCrP1kJqnz6g4L5pFWjivOBslvYT3r/Xtqx6mp+C27JoEk9O0LRUVK/VcKiy
lKAn9VjfuQ7+2L0d8uvq2EQ48AzfV8kyS3hXrXO/f2twf3yA8ykPM4mu3UycbK8ULiEJIvkY+3VF
AXxTUDIpy4dGYf/CPwS6mrrMYDj1wmFr4C4W7x7vc5wo8jV9+r0WejyQOsyIkteKloi+oNMjjR8C
xyH5mawpn2uZCmx3yHkChoUdvLdtLz6J+QePwl0qCrlNLw4uyvaWEtn04NSIDsUU5+dJeOc2hJPh
9sSsaWcjhUkrzJHAS3XXQQg56NUl+tZ2tG2pYth3hU+oRuPRM3RRcTXIFQsR3c5k1vRdJX58J8Rl
m9MJJQNf/KZqB7fWhDk+aeEMtHkSn3XG874qRkNKNRQsoIhXP+NIow67l7iWRAxbFap+/kpsH7NX
QBVMyUSPguyEErKLILPzlAPnCICaJPPj3Gb+t6o82CXLiPAZ0M0Eccp7cDw3dm9jrofjaXlh9x8l
CT0z/uIDftBhT+Jbss6GMVN9B866RmPOX84ugXoQUfo9GmtOcEdptJ0JBAGpyl1eerjgGaxoyJyW
9Mlfh+ZfsQ68dLOm5i3qChViwvbBj2wHAn0PdMS2x3m0Xyoz/23tPj/XnnNXeWV8cIOJJTk8kg8o
N1y3Q0D02AO58hhmrU8KbyAo2c/OJwvo8BV3snkH/jJQulXghSTeeel1P0WJaN2LHarxbdCCZXBY
rSdek4R7lFme8sJa/9W6LD9tDJKUTJvpWLM3Ba2qMr4iOS3ssk8kM/osrb9K498PrfFVJiJDoyJH
DBfq9izmmUHI4L/PPjXVDJroNxS5hZ3Nv7idvwub6OQN0XaUi3zprMzDStLWIzNMW1hnfCs2OrVG
u/aSitPKQR9GGizfydZi+EzW2ouoUMiuOGTETgi2FS1hVeayejAnqlkwgKhxfJvMRE4jDNAC7bB5
sxubCXWyOKzpqlrtTZm7/cHNycRjY9Qu5hBvODS3jU87h/6fMOupliIOBipg6kgrFtCU+a/OdmXr
GXSNhAE7S4OtQ+sQ2i1nUA0H74V/BWeUYBne2NV4L0Y74SQ1t7W0SsjcoTMc9JT9gLPPMDrPqER1
ERJd6FiFpcCi2Hy0FKmUDT+NI3UAUZraoLJauHo1IIglxWAboIzm+bg8WP096zpiQWM2P2QO5a5u
BsE/95kw/LA9tk3xLeP1tSoMqZa7KVOPQQpWkrgmtI7QLJj+MNkck77hPBftS848NVPMzXla3SLS
XuzVT4WRATdT3WKxp77lRGfQDTnheG+WGVE3afKJvFufbBGHJEW0Wh4Hv2pPupkCjLooDjsjrK8p
5EU7Mgd/FovTEMIU02l+Ay6QThE/en/K9NpxBqDDMhmOza7K/ZZ+pjL5K8PkF3PKeueYuvks0Ync
5S0pW7RvdigwN2JwB8vKYow4KqdcFcf/ersrn+0xiH+GRTkJ+/E4O/lx8BBzGb7Ms9tfXAuHYWVR
bgQyMuRQuR0c5ersjUf/agwVjNHWDUinlr2eTgDgWPIntPXtmH7oULbTOXQguDN37HVfgjkgCNse
JfGiLXRtpNaF2nV8x51NBTTeceLlAtsjOta2XpM04s+anKysS+mb5YaWucMHcLUc7zJDe8AAxYvh
WvafVf8ZESLZzUDL7joXI7FgTsPszK52AuVuKUPH8WAxPKtu/Wxg7xwxR6pr5ni/FsOnZRDZfoKw
hC2Wxwv49xhV30JSmwEJaPj+bI4bve16Nz5oqFDoQHkX0RwCV6SjjBdjplMxfuO+GuhkpxCiZLwj
RMGgTtKPrgIbnlUaKzK6GH/41ttFhDmW789YkSti5b3pBU3UiFfsz6i0oaHa5i1TMSknlv979Xlv
l/ZIg17hFZvEQXSQQUwmZBzKettmC/iimzswDgnmYrnrtjrtEzwM6ikhOkKHQYt1YuyHeIPORbew
XcZxv5vW9q6dhx8b0Pf0rBjNcCPE+WM/y/Kke5d9EbklFzU9vQ8zbeifsML4LbHE/K/iQj/yyxR/
6sD/i6wV7tu54p3F2F9sw5gtYJhM58n/g5UXr0HVAX60LWHhtIVszr1efdSdJ56IO4yfUILI495c
8nMgfg1Dk8t9Vs4OI+AAlSyBeHZiezCcghX3jQvz+bG7mSBzgWjl88jZ+0NRRWXCXUxWiwSzq8PH
rhQYGrVzKQujHwgLtFgtsw4RR1mkbdryM1hLuD1B+5sn7IhHKSlavvvMJ1NPEdOWLQGcpiBPizsg
Bj0b2jYgaa+Lh3ZV/+Ixu025nvnG6/u3XTBDmc5/CJVl7uI0JuPrhDyZfLubhj2IOJcLrVWaDwjJ
K2QrhH5jVHMQqzMHp7Qn6xybuD0Dc4FHv4TVI7FK71qNAaiXOZxT9qHEnd8rPLF7aABIBdSAWXci
xQcZzPTOQRtiXUxoYpvbsAyujVJ5+JQlIbtrelP5yilEf4uFiYLZkpjwq6PYegfEQkWelz0kKN3d
6GwT8RkPvCkQXuKGFpyZ/vmfovSewYU9d+6IYNhOj3K2rnVfdO9xTM1vPHTplhJ2ycWXj6xD9PS3
Etpmh+y+zQPtb7VfvVNaklIYnoxvngmhoNgG8VaSXqep7Wlpm2dCVq9lQJLKJUbJZc5Rulm77gPJ
Qd1XOTOgS5n3jg9mHxVuM3/ZIqhsIstkKg8rucHqwW7L9y65RcYWn+1WPVuOj/edFkRAStW2G1fW
BQEXRoBQsamm4V9ZVz829eJIVBiGlMdSugNTxVcmT8Zp20oLToPNBzU+OFk87lXgu5j6JUP3PJCp
nphNt11HQbvKxl9iqihF0EVwtwzJraMlxM7g5mDd+hQ5ceG1tIXlBVhNS3EcZYOFP5vCxtmZvJIO
W1eXhskg1/9o2av2ZcGQU65YsMvV/87Q56K6yb7atiZDsvAQaktr3eQQXLbjQhd5TsaTZQZAjD01
3tV3W9nVbyhqN1t3gVa5d3sWaH7iY8VXbsuxLWgM3cjRb5/pA3V45NsU94Jgy19RN3iAcolhUNAq
YQ+QTt2RznRvica+cGkMDIxzavJ6ZliPhVdE4+Dxn5BgGX/nHaJOfUuMb6I8FVbqXASRRzkBOgXI
WfI47vroJPP4XfLlLvZWYH3Mi/pTFex+QcvVEZh+gFL+5P1MshypDhfzwzzp6Z1/Cj5oRd1zdqOI
VgXoZp6L+pWF7qtNcHJXxpZP47QYoq5ksc/4nRJ0sN9lSsfRESuJu1/c4IdmXlZ4w+Tvp4qHdNSB
bDpJbyUWXAZL9aAXVLiOcnn+Rx6vKMmm3OOQvEsL/bT2RP0Y5QRzWdG5T1Vas6WoFpu1KaPThmZQ
qACEMlhK8TdJJxxJmR585JTubVFz8GTRaxRN6VRdqJQWe+aaDvWTTorAo31j47tpGHVx2P8UN3Qb
RhTmxcm3HkeoU3/7nP+htfIhtjgXdlhWg70OkA4SE8Q79CAkzHDwj8pd3Z1V2QOvE3u88nVrtqXL
pw6G1nxUGJbuplB1pyzIglPZ9+jmbk64dR4atDTHZQli6od+5pipJlQ3pEt5E5QJHvX/te5CKHjK
b4cITKjpE/INRZv+6N03tei+Clvrc9eHxZOmdPxOyCn/sH0vJOB7K5susiUKodDa+5i+UmIo/XJ2
Pft7xbNmAYjb2A21DLTmWqeJEPrRTcS49xDKtrkv2yNqCfYFYXOgB/xAcSrFea4z9Xu0wbAuXjbv
BACEnW3lb8X/jV4YBskyEOSjSmfcm8xCbgudOHIm54f+3k+1EMW3c3v5FaDiXKQh081evjlTnVG8
rDYOO7s05oqvWw1bAiqsoHX1unoZeBiFXOlamMoslf9pXUpMXeauDU3D7j9/8PhOMklv6QVcnglw
ia1hdbUhW+ZsWO2jtFbnLFxuhCGr3ZoiU5Hr2MFInaMY9poYACQgprMhJkCkk9aJAhM6O9tm2cpL
o4WagJzl4XKpvGHPtx8YSNz6l953xL9ZEHvWZuSNNGTWGmWM4H8LcE2PFCbjX0s7XgCQfa6jceg4
dn/gmVG9mg7srBhzQ2aHQkFjm+o4Mj7MTNN21kvrF96uUIbQTCxr2vVmoYLfamzTd+YNknc1IhFt
G7iuZzl/9JWbHxpyNWT+SBgjCnXNx+qTFqvxTOw00NJonBz1L1PPblMcY+XNT10JUzKqEvaFbZhw
WYilP3fSysEF2BYJTOZtoGvlpzt34CMaIhRIjUv2QffXwhOEWOQWuyrVjiuSDmhncbEXZ7lQcdns
mbh5cyOcnGur/oLBV+xmoV9LbX3YPAj2uV6cKyir/g0rtL5nN03jbp0gYzlFfAlJ8JET7JJvNByK
HeFCk22P++9uyaZIjEW8GVEavppmtVGxZoSWtfeufLxaYBfyp+x6jyDBWB3Tyl3FxaN8ePhrfEtl
pFQDKr79hPOyFdmlx8d1znzMT9WkZqxNOcibgVSpXy5m2+cLghOnTrrcmdl1nnXsze6JXFNMH7go
80jEIjdbgil4OxBcpjLKsxGeTIkJDRSq58hL55J3XAAmHVfc8S8uK1RM+LqM6FCjCIoIwtUpVrac
lJ8DIbAcOlRCsKignPeUFVu71fdnH5nJLpBalpbm3EDBbypsD+/tEnwMGZp8IWRS7Gq5vstVslGC
LiURTuMEE+iCN6mlmPU4OM5vmqPNbqEkeNnoblnZhOZt/7lSppnAem3wElQmFVvR0qJM24x8DJx+
Qn4X7j010PZTbGfU3k74ZczIcg7s17qn1a8/cHDe/g3hmz+Uwx/hILtpTURAYEDbsTqotsPohvtq
Lcq/axj316LNaeOs43JWWy1ZDPa+ch5Wtw2AMfde1A55sC95wJ2rNh1YBbKh0rdqW5k63j0tXOFT
Z3vjLlQDTRoWst2Mc2/JUnE1a7m+weVtjivd0SSBLbUNg3x4JLJdR61YoRtphxJpnqPbVrnxn3Ji
8ECyZGxYpX0gD4ubQ3O8Z/SGbud6yFDj7PJQBg1F5DMaO1FyzFtB4FAE5jG96fn3nOv2Ia8r7xuw
AHQ3D1G/ggK58iOz+ltNZx1S7adbxeSwI84/7ZRxqru1XXAyyGLCWphyqbGIyjjtWZHUi5ORaU/w
vPgqeZM56zkuDEu+271VkWcfrGtAxTd8GNEdUO6ag9F2FWWmdh75LtxWUIibdLjnUFYbOk6mKoQr
NP6iNDbYWMTQDii75d6xs/TD+ItNLfHYv1YjnxAsGBTkDqrgAWSxNC1d28LKmbYQUgEiB2BPwNCy
FSvq/peTZt3feYEfhCo/HkmZFJcuqdr7ejLftlLJPQNFxecKe3PYdx2JqZVXo2rnx7Wt1YUYMEQ9
dpI7NXigZ2RSEyUkLTcFHO5tz+ajIXHOC4gFXZghf2VD4uzKRpPU6SAE4+9bZ8zJ/lcKqXgzrJSy
L6AeokTzZXMQ728LdqbLIrl9gDnOlgU1YyBws34Wyei+6ZSZbU5JadTToMBBBmFUem51tNGwNnm2
fAB7QxrnaQyrQ9koF2hRu6r30OaWhmvGQ7iwGFvYDYGHyUhmHlzQiv9SjGXkXeb4aFekSb0KV94E
/IOlAC8cJ6OPw1UF8XQTZhGLMnkYZxCuMJOah9sRtvFJYW5qbt59TQ8LQc0GmtXY/1pAXwE0je9j
Rc49Xup818Oiws+S/uMgApXrmM9lwm7c97E8pnP5xtQ0bAPbejGBNnv45NNTUYnmLVG2uQ+7xL6u
dfbXpcaHHzRIkvsmKOzImJkPepjOjzwh3YheL/3ZtSWqtSuxzrUO2680+6nWgNUxPZTvLRfKTtCx
c4I4ZZ2SmJbdlsLqfW+7cPZ8vzqD98Nekq6JuF1z3F+eCew/PGgRlqSFh8UMEs4AH5QtpevdrnMd
dQgansWzdKb3JKfcOdBjf22yetrzTMLrN1fZC8sO8uM9nuEMvHG6WYlKbdY++xNWWXOZmr68YNjg
R4exhBqQYJ5uxsG5lkWL4hIMHhNIAu0Qt6dbvgAqk8dxrZ0nlkO4vnWNQW0ivoCX5/a3SJycYWQd
QGhNppO/vNmu7/nwgWJI0x/YGnjZMgn3J5aYJrKGLswsG+ROS+RU9A94fANxG6+1BLpyzbQOdZr8
ptwbgtmHqaOgLul6Vq9+g9gu6m7LX5guwlFLCI6C6nQb742ET7DB1YlJbGgIYmBc2hgoWzyFh+cS
ZQWhpHoxo/tYjkm7t8F0H8CB2r/9m828uaUN+RoxPLpej23Xs+/UZP1xyrmPMu2abkPAu9/nuTOd
wZLM1GzkvwleU2tc2fh7RUC2N+nsKAy75ZKurtwngn1haxdfWamxCbswdP0xpc7XqaIE3wVItMJc
m7rhrTGEOJ0sXgO71G0Z7W0sFqES1SFbtb9PlrIfIvxqrKvX0GylsnhHCoxdwa0cODHDJSQ2u1yD
pQb4FbthersCiseUFcAfCPxvSFdkwjRz1KVtGkEJZzkAPGehiuOfRZw+imHofxw9pE+ZCoLHOMVe
3FPW9kDj4g1dFfecl2WRTySKl6bBy46Rl0gSUZv05jYfMIH8ZY/s3ce1SR+cgJRgjbIM4wRUlyDd
b6fsXBG1ifmx6WZpDlESGoH73lEceUyduj+QliXsrxIbHAkFznMLM1UlK88q5vSDJYgIaQcRF0Ot
2rkSD7Ev5KlNTXgBiZjswHE7xDq6bDtzOm8LE6rLVNM455v6g/ZuGSUh2d9iaWbiQ2mwH5xFvvbN
SlZuZtRyrKGMxDLfzJn8VSu3+cqTAKdwYPFxnvhGSUf/5YGLq1PYMT4UAO4WAJMXMQ0hX22wB5WF
OZ+vBzyjWU8EOxh/PBcZuYyholaDBHZQejo8eajr+EgrH+ZTwqrkVRKVn/aaXvhPwh56G2qyz1kd
TptY3fDmzsLk1wcYLGTLsDOXBUmQYc7PoTRQkevxZfbr4iiBx2/92WI3DE/qKPwpuM4uQYGN23Ss
5rqGpvFNngjDyru31XKpMl4C82Ty17it/nIGgz2v1W1L1OTP4xKbF68aGw6lnEhn4GMbV6n4XACz
XV2zFIz5mIBCZvcJwTx7q7sccv+KsSP2TRqlNrK+q2Ibw8cqmwPuBOb8IPxJ/Or3AK+ZX4qTHdbO
aS6t6ShEnX3mvbaHQJtCx+MKzLALoD7abwlYCjxtmH5tCNuIqGuyk0Y5wSZn27BLujVDXbbkgLTa
Vc7WlvzKhtUXL4Q9nWdZ5VhBJP+cPPuFfBDysK6mXTnHTAaGSBByUXxcyRngAsZaZ1pkPCtm85FP
bHntmPOabdyxGvv0V2kp9gdIZkdhmf4c0k2zw4GBuboG/XguoahwvVqD4U/DaAvmsLhSCYxnZdJe
xC8pjRYv/LFUiju8S8JLKfvpIvnOgBpv1yv8Aws5Nyx7rv8YiHgSE15F056WSzl1MPezJjk4PMOi
ZZnQME1yA4FAnmDDnHdAvBO9d6VuDnmQey+zVOXLkiUwFvw2v6Er5MbTpC+TmZ3PyKTiC19HaS++
Jlo3Hxbgs9EoHVLIscu1Jd2I2T8WP8BEp509jQoqn0qcl8Sk+t0JCqyapHxQ0TWjP1lxVsMWpgh7
GPtz71r5qxswK4tBKkSTcdz3Nb6zJiuHLwN48rkZElxgJrDedMWGkjUkWuTEaxG2OODSGddA4WoB
gXeBhB1gAqwnJQ+sBpiSe4CTgH8MO8HcPAGads6W8obfced5N/6Y6R8nB04IARq9dcr2LxqD/JlG
hyOdrdxeiZxndADSYbUKXB2kCsjIuGoTd7yXnTGtfquykPtxNsNnPfLCAE7CwD0H347k1hjTWEbV
7GJ8Cbwe1V6b8Snt/OzSjOinDkY2I6db2EXOKUePU3wFLPp5w+NhGJbOeuzSoHooA9U9CYQttFW0
Yem4ZH/UikfTLMrbWkVGVQOcfQIifNWjQPIeZBM30nMx+7vUFut96DFOkCNE92G7gtNp35g5Z14D
gjUKVL/c/GA6r4+BNfgRKePlAKWwP04dzQM2fq3fpZjnFVu2q48Nx8bOXbm+LNcU12XGGrLYDt3e
ORT7uKPGryzRNCWujzse0FBmZ7I5UKs4Ahvnh/GHYc0rb1dx35+1xVCx0la5hyk5O5Gm7/U5DnDm
wmFLHx3y5xD8YbqdRpkHh9GfK3LtqjvE3ToA5vCX3z0dEhHpeQ4NoIHcAYRc2RsM72W6gNdyK8Ve
4JY6YUQ4OmydXs2Asdye7fWOig/6hilYPsCHhRxscwfPjrDuReBOEe8wcZz7If1Tt451knFebNfG
/Jk8ejyHpsr+1UD5cEMaHTn53EYzfdYkijMJ4yqRkbNi5WVxzAOS2oDIpbkDzypWtbRxtHsoF2TH
PBMHA797s0hy21PiAWPI42G/Su3jPqVaoxkm9dm3M5Ld7cRdSPudJmnF58Cghm8y0/8qLDf45S49
i8VGtc0JTnC/U8Lj7wFTIEm+qhFfYtupes9CIj76OWmcmDaVfW03OdwI3zoWaZLvs2S0OGGTei8X
TMudCP4NrgUp6oYHQ/CB5ZMW8E0c2DrD2qEdwuHg/0RtYPGprefEbtzLrU782cC0gsAAo4RICt6F
0XNOccE6b1aCjsJhorYmUF+MF+JKa4B1UXAHmVSAT20l/OUdEeIflnU3VxVVY9vM9oEx6YaOj6IY
AUQWYX4qPbzdJVw1FcJrRg4AyF5++rUFp7GJW9oDyeSk4epcrKJtP7wRBI0iirYf+Tg9SOagcw4c
YNsrXCplnid3Pguq68xHn5tqmPFCkBWoCxqXpgauYOr9YVMkH4mjf+MBRKKjL/0wzWrYdYlUh5C3
4JmuCucSiEVHXMLtoVw5AfO+DkmCVjP8KDeLskKHXyznzIZHpb2hVQybqaLeguIvvc16tBM+gFuI
ZmrvVbgrW0giG5Yx+R8pdHPnERG4Y07k8yht8mgWm0PTNLgwrQmBP6jd2zjnv0IMIDcBQwgcHXhE
si7pLa6+pIdUzZTD5nSz5cr65qbPXJBjHExzvrpRHvvJFQ8s9sAVudSikHrXO40bCbv6QANL9h3a
4naZhMXUaWUXxLx0v1g+U1PV2v/WNHzrScK8qdLiKxXXXvjkj8a+I3XcR2GZMVgRgiNiL6n5xtME
4AKbH22Gwa5fk/qaVsY7JgK7SQJhoYf54bOOvWcfGXw4SZ4+8jKZLsLm07E2a7tL8xXMV0qOsLaT
Zwglx5UaTrJcHZs7SocZxJYSPYxko7Dq8lBUZK6ZD0gQaAt4Xgk4OPXtedvYtX1C84VWUWbtxfY5
h7bhrZVHzov/YNm4hAbkIchg5HqKxj9oWXZPVVsCBiq1fQXRvW4zB60gVFlzDNloHDHeQjxwmGmi
SnhdZLL6XddszTlw05OEsehj/1+YnFuolxsTDP5upshmL+su+3DrhboQ9ENsnEj658Dy5AeWJy/S
t9EC8kV7GAQ6NLKYe1kJmB/zfgqjyuCqzbIJDseMrdi4VfNeZH79bHkkcXk6L3i40MGLsn0NFyMi
TgkolixijkNh+0+Zrbsog9f8js8TwEcZsJjCp8Dus3EItLKvMeUIfx5Qc0QVH7qpYXGKSZUdrjsz
TQJ6LTA2106H4UOHyM/BwN2Av/TWi2pbb25RAbEo0/7Nqgy0LJaG9yCl+RUPbfUE7B1YhwtiUq+t
3qE0tjDDbZT4oi+vcdmurw1T2NVLs8cFisUur8cfDhWeyWEyMhQCkY+pPwE0wqjr4f7ZKKZFajUQ
nIGvmSKmXmMop1MbC+saV0g4fYdAyS8TC7KRDubiwT4A4f5MA66FTT2mwJDxhMXl1No73yv+AQVt
+LgCLiA+2mFYwtMLrsN5Msn8m8jJLw334jSv6fI+IJvvWNBO0ZIAtMvqIWQiSNUdC7bmoOOJ9wn5
aVALlOpoS2AbLZqW3DREthDtYgtsJtwUBTvGqlXNVmrVwSHmCupNFXwXUCGvXQDrqJ0Yam17Te94
2HU8UfDBPbdBUR3+R9qZ7batbGn4Xfq6CXAossiLvpElS55tKXbi3BAZOc8zn74/poHeFqUWkd0b
GwcHJwdZqmLVqqq1/sFuHbF2B2pFnYYISN4a4QHkX3fVkda4MYP9aTO7R7qTmmaVBmDDM1fe93oO
gza6H4uXSkUGBa1/9d3MG/N7oE+SWhLCkIUOy1XYB9WD5nbyymqi4TodXevaVp3yc9hVlBMkr2MM
31UKNH5/D/Rc+8Hmh4UaxhKTmgifDt4GD2g6co7qXgV/h350nDrJPXDShEtVxsUDs5cf5YQjzgoE
dVLwflsfyfQ7+n3RRu+N6ofrN/5PJUOcMozc4ForghZ710kDM2rBR4ODQ/HaoKzV5s1bANrrs8p9
DVQu7FPZ9j2NcxfHojBv/Feawy7X8jjad1iPvDio1gO5H2pErDr8xszC+m0JsDf8R/jWSUPsTGAS
N0VD3fIqolYDJD6OAccGcVncF1FaUDEpkhsS1fiqG7lyq9PH38ZFQ3bhnqI1XJpAx/A6DCVkPFf9
hnTN50r1XhrE3hH9p7wUO69595pJ6nsaNZynopf2nQf6HLAG0Dpwrzo0M+CCEUsIs3U5kcmxDt07
Y6be6EmDxwLl2q2hR8EnfWKIqVLz76mWRb8Sg260CojsUc1inpda02+cuo/veGZkz2OfiGsFN7Rr
tFrwLbCit0Axiuyq2oUZvi+IxjlUam0K7JimrE0PXeVdYm8MUI/ixk8eoLKiUdK4tEfyWofyEVKC
sNH+mdRS6regnRQ3bPROyy4BXQLgk0YAmL7eCMYrXZbZhhwSbGpcJAiBCUbHk3U94NvLUjBKMPeZ
O/5ws1jw8SdsRxoUt17lheBdFXTbVf43dJPFizmOBt3ZPls7ona2tsGXskrECVQEkGieZW9UmNVv
mB6ZOyvM9mpBPqTi+z/4OXjbaDWvtN7BAynq3+3Ozh+gPfk/Gs1vH7SRihxNGWB6heVwkUDvFLWn
JnmmLDx8bjOyAG3YbNfF8rUo+nJVyv5doxf0041dlc6S4/BKcLlOJbX6ZeAFvjKNPnhR6M1sR0NH
0SCuWShssTvT73A3KCIuO/BSGl4hAkXDyYGF+lN+54GrXwUWFysH+dWmcjcpHNpOn0xjaiSAHYqY
V7V8Rsm4eM0EyjyT05F35/SRuAXMl6+tYaD1qRrDQxEmNid2bT9qKQUy/P3irdc4LJhWOqCCaMDT
D8SPY3DK+4K68zMtjQCN2PQ7sB5vI3ifP1t+oe36Fim5kA4i0CI9uaWuCg+Xsuu2NRCac5vSe+oL
6wd69emtlrWQfI3Ovjcig6prqqLpPvIYTgGWkyl4p2t95u4tC8CkJ3PqKSnKjhGtzEMKpGqj89B5
7iU8g0Cj6mB06BHVYW4/lm3FwemI6WIG/yPs1YhyIV9tUOEzRdGAbcj0dsJ3MdgFNugq3mv6JACd
8jMMXtcpaaqrHVyPAxgpZp1Xe3NABZNcgiCMhzUTWEYFNo5GybUZAs5QO//uTVfmtCjaXzYKjT8S
q/GuY9zA0JlDmMVX3HZL1TI9qO3g4Rgjatpb0H/CEJSONNThEBuoELqgTO5qCfcaS2I8J3R0BsTA
IPWyvqsknAHTEcMbHlk6ZUVX3ILIgSZuae820hJhSKEJ7cPaRMmt9lHw9p2tCWbiETGvAI4WYA6s
77o1Hl8N8IucIloMoFiBVa258M3sOMd0IXV7JKAQ9KmdWMU2URO3OdD8a8tonZsiGfOtooGjaUal
3LHxuEZXqJvXoQzWnp7YdzHI2DX3ObJR3XzJQRXuKpAz+8IecQdt8FJEUCG8pgjd3SD4yXaVFRf1
QbVfXU3dy9js1mE2iPtRml/01kRfPuY8rVNaFAAu7X0Dv+4+qhMA3TXrozCBaMdK4+/orcCoAnew
HRwBO7YAiUWXlU1CrZTblsJa41ByHjDD8tddZMDCQYGbxwzM7GqoBlJ9ld1pDpQBoyl4jLk6XfQ2
TXfIa6nAv5twl5pm8Q0dQFgawEmMAaWdhhQo1PoGuS0WLlJBCqglHq3JdyFKdTW0SXudO2X+yLoy
bvBvG9GUGiW8Qr/Cui9LyRE5hFlZ5+94JUEkbpVGrjSepCAWdSgnJRgQqnk8y6WhkSvBGvVRCS8p
gkCjAELfG2wuUqAm1tYIe6UVZQ0G160+l2VZvagVlo9eYUdbb+i1NbJr5hqA7je6/zQFEd28zzhy
NlbtIcOeVwgxQNi+Atgjd3GIpoDROCT7Qf/a9LK4r2jfQzai91Np4Ji9gsJ+l2FY02ndt76N1C2s
e/vaTkTzCzMj61ZzQrANjvoDub7kukR3de90zjdf2uDaSkoGtM9+gu/VNrRteJlST6eChNqbnXeg
QESDw1ZrUfFTs60puJtp0MLRrDHdazlAEBQYe62Fp2Rb6WDWlfV6xo7PjWTXKIb3rJt1shc8FEGP
1317XVCYvmVR/ShqmhN5kvFisH0OIrdVN52ugiitNHUlpZKuezi9KzGkSBVycbvqRziagAKzTeNx
8tUurSbM+3wYckG/7RVfhwxEBYbyzVDjpIUeogO+7jbEBGPNp+Dt7avDxo7T33qDOSZyT/H3esi7
F1M2yreiozKU6EYNIVHsC66Uj3TWkKNS3f4r97x3YGYWpVa4MTih9uuyoVLUteAVwjD7yeDY0lSD
VpTl4l0W0oKyc7+67WMhEBAuyheftLPzc/QygfzRl6Crqqcw2gHf4LhC+0KHFheZ4aOJtfxaS+DT
ioAnk+ydBta+O7g34AFwgWrkAKqYaqU6okLT4AMCWgpIUyXL8dZxWqSNfTv6XLugJm2dVkMVcTSY
asccUvq6qjNFodhWlkjnlxXYnO4dK0oKylEs0RlREfaHStL32Y7ejHIVRTAgW80YNkCpbTglsCnU
DjOiMYU86fQWWIC2NrZ6VEFWLwfsEmgy3kFAeQqjiMxipcN1ZUZUUn12WozAB0Suxr+yo0GldUP/
LMgaLgEg7uHPqCCPpVLdm7VV0HQAbkObQPDGaIbc29it/O05TevRKe376aWvoG0FfwpCjbnOuoH2
YeGCWUYdFyG60BqaWwvEusctMPQiMPxFVGI6a9lcKumQap8BH30u7vGXbGj+Y/VToRYOfMExW7qt
JrqMylTsC5wqeu8awFm6pSB/jqgh8DXPvK1yaKQrQBs/ra5vfnsWSoYCyV8lzn/ZFGa3IHHyLUZx
w/Trkt+wDcS6NWjq+zr7HPUI5AUnMVOVVAxPEEHvxEcISP1UoKa5ykoalHYsunVhqeh+wce9o3pE
9b7j/raqOHhhwcloV+IIhc4pqmeBDYWlcXR0giOrvKeJNb5ZeCYc+P9ialD7yiZpAmUjGn+A2Acc
CVCi+lNpAGNSiyt+RpYR8FKIdJ6nBVNjTKIIooXebxk2+iXAyW5Q9UQMkTryDQ/SFqJBWN1EDdUd
xOXtjU7HDgURQ26aLDRvdS0K8A3tr40CfnJOc7TrHtpW0d/oYkOUFDr1SEtat8LlWslZAcVJMzAd
NfX0MdJ7fVOOSYFqBIYBsgxguZWQ4noDqSCTv8QtuU3m2aQGQm0aEFoQXImyQcvGMkFzesgW2Vob
bEHQ0ESA/w79suw+hZ1bv+vodqGySlHppTCAmGF6bF6NuYv4ssHyKwPEXfCifLPphV9L98mB0cAF
b3IrUUegrrA+/I3J0/OeuiBaxBDFwH5OjdK0EV89LgpfipSG2NjG6n3np+azn1CHVQDe79U8h7PW
Ow60ezCBQCJLSvEmLV3a3rCwQH9LU9PurA7+pOI272MzgSZ19GnVAIo578dmU9fBu6B6s4pbahRU
1MWW9U4dTnQCZRoQayiKh1sE7gBKqGi0TTqtisIFJFQdOq3ck6mxqM6DWaHhiPhH+cbjV9u28MVh
ReOfcltoGlslbLkSa2G/0zm9wMMq/aOkqK3u+gIsMmZkkcxfsh5OrwuoimREaUzXS3tlxzH7Lbf5
bAkMm8Ax0cU30+QzuPI3WVvkmzbB8jjAbthyovIX4r0Annj0VqjKWtF6TAYkxjArXjkFNNnBJ5Ur
PbplNT/0KiwUcz8CQwWVF5SfcY3Rt3Yed4fINy2OFJZdpdNDpXk20kVGV8YOdHGn66DaObg1ACtG
QzeVApYQskD+Lc22Y23YP7KwxobTpivguYCmLnu3n1qcm4ZuOLpp0JkxdXVmEd8IT/ASHrIXSMuf
vDG/yrTh6+UQpybnhDAdbtKGbplCnbmoU/+STVi02Ys23g/2W1RzZ4FRDEvxcpxTe3MGoUlHFxrp
GWfqYzP1wC9Hc0ic9CUPn6gniBxrORJnE7wXsAEvx5p+c4YYY5be/Pyv/7B1yJlHsezjWCX0o2Ay
N3wZ+vfU++0g8+3QkdaohscJmLA70FuXI2rGaUihSmkZ7AIH3O/0JX982we8Rv7rP7T/9HCgFNN9
5CXrUBUA0N6ML3BEgeT9AvN61SjUTKnUdz8d59BH1AqrhTGf+Y5satuQQmgGDZHZd4x7CiD0ltOX
73H2tYVOljocaOvLwzzzEWHg6BRVNPCUmC8ej5ImuJGgW5O+SKSyAf5FuQPIAu5MdnCdu8uxzNMZ
PYo1W/uh6+ijgZHFi00ZqYMKJ5Ce0IYvl6PoZ8M4hmOZzJ3DFjgeEnBL2ak1YTi1cYB4QV7s2vpt
Yp5w9akQn0zD3bTNq2/e4HhF84cqpoDE8uRkDySswOU19RQj1dXfYIp3+aedbH6pq1JlnnVDM6d/
j39ZHxe1oviOvjfb6kupv4LD/X05gnayaKYQAEF0i/PA4mA+DtFqYPlxMjL2PF0AECAtobsIiLQG
tkHdD0UHkeNVL3off9Uov/dmcZjwV14Yb7FsQk0bS7cV96jt5Z91sn0l9wlNWJqUqgbKZPrVH/ZS
gdMlv7moDuZgGddqmRZweIYCx4dRfXai5lBVJkpMcM258CbcnP8+PJtIJeFqlrDnK4IilA/WTy95
8oMOK0dU7ixMNB9zXdZPYY7voDoGIZ0G1byp2A/3l8NPc36UvBi94B/JgamS/Wef3YS8PdCiLw+9
9laOhwJtN5xpYOM5drNRvJvL0U6W/xQNkX1YpjpnwJ+89mGubRolVFntEs9DmtXUawrzl5EnC1N6
kjemKLYpoe2QIi0xT051Ckw1M8sDoFu3DTBt/9V1uG02Gy6llwd0umssxzSpd9qcZ44hZ+cMxcei
sLu+PABf3JeWd9uZxsPlEOfmzLQEZR8dAII2n7MyDfrRDks8TSDD7ZF/0Z8jrUZQJlTUhXPl3GKQ
us5w2KeaKmZJ0OMZpYZGVh/oQGNabHwBCrPrLGjWNV3KWGpPPXJWl4ennZtCSUogJwjhnFwJwL02
dKEJmlBz5NZuXfuUCOLfiMRce8Rvm/ZzFzbPHdio1kEYI9gljrguarm//EvOTfSHH6LNjpu66Eqf
e3J9qEGiWO3LkMGfLD5fDnIu23wMMpvioskrcOBlfWhwy1SeouHWlFTQYJ2oB5z+KuXL5XhnZ9eY
9ptD3tXENOgPOw7HIzPKBwalUngv65fQda/+fxFm+RMX2FYTALMPNNc8btGwS3t3YZv9mft5mmL1
U6W3bQkNb7bPHOmonTCH6lApz5TEM+r4gfbsFO8aVFzh7hA0WGG3s5BIzn6sD1Gn/fJh8lxZJSnu
0NUh7kE2tDepeHNRvBsRjuJh3sSrgurw5dnUpgVwMlLTkCpZ0rSM+TnsgnFA9smvD9hvrFXtJune
ffc5d7cIciT+TRvQuFJ+gZRYGOvZhfIh7vTnH8bqBchE5V5AXF88UTf57OL8uTC2k2sriZlTFkly
qQobpYjjGK4NdCNguyOg3FJmcOBMvVjVs97ca4680qrfmfyueU9K++rnj4l/fTn8uexmqxqtXEGq
JsUdR6eSGsUR4OVDM3BrBu6TrQvhIQgitfoqmdqCfjz4B2Xk5Xo58rm5/Rh5to6Ej5JGbLNFMrSc
R6wgkmzhYD29WlkOA4OkZjgqen6zI08bQGkmSc7MWnAM3uyK8xsh2Z+Xx3G6H6SKyBFfj54L5/gs
meC1wm0hN9kPxReeWCRrvChoEMf3SbUbikdbWzodpm9yvBu4lKnwYIQmVJuX4/E3C0O1H0HvsCpR
TgkRMW8k7wz4Bzqi8mW5dBk7s/uO4lmzM6APWt0DwVsffG/v8qEC5VbNPXQZ1rWNOVWJLsNd0d/2
2sIhf/r9juPqx+Nszaakv0GaJr/14bsX3vvlngV6+fudrkOiTK9iHS0nw7Bmh0+WiUyFJlsfkJO8
8rPHsVpYIGeHQQ/C1myV18T8AkGDxBhazS0PEqpjOr6V3Ga5HW0awI2Xh3J2YQBysx0uLPrJudbY
aqGAJaoOWkfFx/KuNQtKTKmjFls3NNbi8e+PICbPYVgUuHQ22WwpRjV0u9ASCAXHGHiIDinlFkmq
rSFvI4n3wqRApazA2l0e6Nkp5Y3P1cjCsuzPi/JDXpZUoNF04H3QRYi2AHwWGGIl77Z5cznO6e2H
Xc2zzDEM0+S2MMuOHpoVA2Sz6hBF3EyEu8GM5SbqxUKYc0tQlzqlHxvbCkefLUHFNhvaYUZ9sGA2
oLPTbeNgdP7F4vgYZLabckCNtYLJ1KHgEdNQ5KcjWRXvGX23cuH2c1qK4UD7GGt2ppWyoJkdSmKl
z777CbA0DavryRZbUQ+qvOe6ii3AEKtw4N11kCwkjvPz6VDmml4gljn7bDAkqAaWWn0wKZqOVfMA
oOr98so4twKBfeuqbQpB7p/+/MMK9LFREpVImoM0fJT4RiA6j7JB4H97Oc65FUilztYFJ4x98jiM
C2nTb8qaA/JNeCl7wIoRHmy668thTq8BIOQdh8RBEpx6ssfDabve8DzoiYdM5FcWKNBRu+lwKA8e
dQxF89vL0f7cTGcnmMaoLEcHnwd8ZLYWYRfKWGlHwqFDZ3ivIRC11Nwr0YuQj7p3bWb+RDFf5aG8
Qh99DeDpSlCchiWMDD216su/58zH1AwhpgclpwBX6uPRA88yZBhEwyEw7yxfQTuV1rRzK5aekmc+
JkU7Xt8U7wy+5Wxdqj2P1rbWx4NpoX7/Y4AqEoYLNbvp75hPrSmZXbhFJs/j2VgGer1pH+TqQVST
b+bBw0ExDHdS3gZtv7BqzrxApGaBExcWb1VQlrP0X4IFzjyOhoMnIEMxe2mkqcAOAaFJGOgYnit6
9b0JzNsxDBcW0bnJ5MZqcrLy0ShnH380wNpGDaJgQJo13MCfdUMF88S/P2i4kf8TZDab8aAjwZKW
w8Fhf+MYTlfnpTYR0zUWPtuZlEUg24Eq7Ji2mLcZDGy0iy5qBwzuoXXrFb7a679e5FxvpEm1hKvw
yVGNgGUvAfJ0B1VHFDpTHwzElGJk76nVLOTfc/lfZ0MJg1o8ZaD5+ZwgQA5OvegOkFrwMXcQdMoy
OrsiteFM60lwhZ4hdlUKjL5C5M5LU/XFJ91Coq3nIgvKWu3bv9/kR79p9ikHE0tZzFI6zqTgqk5+
tsq+0B9t9dvlaT63J47izDY5jvNJoWpldzBohPXRixpC2ApWff5c2C+tsunqV4Gaw0LUKWPOtr3O
McE11uYhZ6rTbvlwHpkat1f65e0hQggPSeNYL6GjrumT5f1WevFqDGk7p58QhimNfCH6mZyDICTb
EJa5yo+YbUXFiTtHsWVz0JxvIUJIFIoBIKTZnWsubPrpI50Mk9YOzznyG2nueJgV+GWq9Gl7GPXf
MbCkqUiUw3AO84US8JnsolMuhUpAEfr03JUG4uIZfOdDg+4nh8d21DCOMZaeqGd3ClwOzh1Ks5Jy
9/GA6MOOQLWG5hCXB83ceO2NEb46+bbV7+leb2p962F9g7xJR0MrlG+Xl82ZY3/apCwXGptUVmb5
O/eMNEMhrTjokLidtlh1yMEW/aH3wfxANxyjzeWAZ1YKZyyfDuYpnLB5ycqiWc0fOPlBSwBFuDvh
Pygl4GoUJ0AzLCzL6dfPFstRsGn0H/ZEYRsu+GA7x2cKwEB62zbXSvXixT8j/1VG0Gh64+ry8M7N
58fhzeYzZhs2YCLzg5vGX3DQXjW+fl1Xwy2G0UAQkGUcu8PlkGd2hCCp0ySRwAfQsDsepAE6I22k
lh/ap7h/G+SNFm2d9PVykHMlgKMo833XOQCSDKIMw66DtCGCzxV2JY3zu6Q0DQFe6bcuvg8iXviG
Z2aUxhvrBS86TWfNHA9vrNtRqce4OMRglFalIm4znJJD6BfIIK5LoGWRstTHPXMWH8Wc/vzDuols
03Hg3heHIvnlKsp6knG4PJ9LEWbZOtEAp+sdo8oHlAMTPKDThQjnjiFQBXib2gabTZ/3iZEVKRCI
YymW1U1dQT5RXmOwYI71LNynpEUX5NnUl9b/2XFxoecwsGza8LOvFelKETe2YDG29ZfCyO7dPNz9
i6n7EGJ2vDYZnPPUYyXmouhpX3kYftZhtZAYtTP5HwDDPyOZ7eTMpOxuJKiTOoimBIgSdSOaHVg2
r3UjwJnadnPIG/rWVaMbW2lWulN9jgN1By8NLh3sU3Ru3y+PXJu28iyfffhN2vyOOBZJoMYRs+sC
sodljTyCm3vNOqqCbuXn8QiDztxHTM8G7TYEvgNoLY0Dy9Ojebtd+DXTtzz9NVKQdgR6i+Ysuzp5
ro12YqHfapR7CWglEOC3wOwXlbYROiBy4Vy3vXnb8St05NY4Qbdlob5c/h1n8h+T8s/PmH2oUY1G
3jys86y5ly28U7SR+hoEEXCFy5HOb6l/Qs1TbeRGXeqmnCdFBq1Ke7WyxyJ5DNQHkcOx2Hbe98Ef
Fg7Ms/nvQ8zZjtJqKwGey4FJk/GTOREvfITpGw+saLbRbLyndH/hy55f+v87o9Ys/Xm6XedxOx2b
zr1RPSY2p9fz5alc+Gjz/j6mEhZisoQAbr7BUPvFtLzJ//e67OT15VD/x675ZzjTb/mQzUdsePq+
MPOD7z/WOEGKVynfJq0DFRNHJ//R6q/O8DU2t8JZWjFnZxLtGzrUNv25eTrM9STsgdnnB6PcuW0L
+3frAV+7PMCzc/khyGx8VRehgDZlBa16Qc1a+u+6t5VoNl0Oc+bmZhqmpBJFAYNSyZScPkwjEPUa
vABXRRuvpu53lG5N5BV0+RVU/EKo8yP6J9RszbeQboLO9IqDF+4G8bluvzR09iq58JZYGtH09T6M
SEdqO0ottlZXwyFEl79bCajMlY3v079JUhZsd6Hxz0kdOelyBee2KXOg7OEZ93b6kBUPVrMAVTib
oSgEmtwDKSHQ0jgeEoL1Thy6Xc6r5T5KvjfZNsaJJWj3tXwxK6gFMSKYC0HPfa2PMWfTmNRWWFZx
xYHsuIekhoxQlNexBus6Sod/kTcEdUpKh7S+eEccj08r1B6PZ4PxWda9maOrandbpKw3wGuW6gXn
7jIfYjmzuWy8AG3YkIsGJg8rtfhWAda9vKXOz9z/jsaZzVyToKpsedNo1J3SvFnRc5l/D/yny1HO
XmU+DmR2UCPYErWOy0CaKMJMDgpS9OZTkUjzOyV5Fn1yTQFsZcvvosd44cF3fhnIeJj/Jhny1jQk
72nECed9NhXwG+SpkpyftBRFJkft8rub6wvJ4+xn+xBm9tmyQNOBrLEcq/K5DD675lKpZSnALDsF
AyLlPtYJhw6AvKx/WdmXyx/s7LIA06ECsNboo0x//jEvQbfCOHTk5o7GWK9tOvM9IzfFcum2vhRo
SpAfAjltGiB4yFTBlkT09JNIP7VA+Ybu7fKAzs4Y21WACeZfZ7Zrh66O5BiyzkeUg+FE8eJZAmqc
X+T83bYjqNmwwI7HgkT0kMRRwQMVjn4BHsTq7gLrsfO1ay1wVmjEYCK6l/X30byNXMhLUL+de4oi
C8vv5Mi3Oe5p5enSpNMr50c+5hl61w5V9hrlSrDzM8+68zspb/LBchbSh3ZyN/wTy3Q4jyVIivmO
6iOACXE2Zq8JkuphSKG1x9uqWqN52lT3DYIzGdh5+GtXWR3tgcgG8Ay1IL0XUY7Wh35VBRHVc3Vh
Ck7OVX6WxQ7nmWxMXavZBilx5RiUvC1evQpWnFXjkf4po5ClwbixF8p0J0t4Fmtaeh+WcNyWdiET
RJ9t+7OP8C0U0Ss/xMQH2sXlRXzuw34c1SxZD6oVFUXRFa+W5yIADImySzbdYiH37OTZNBw4sQAk
zDErdt8nZpMVxaua/lJxokm0p8DzVsOo4AK3hCU/2ZjMHgJOLFOL/3ZSfCykixaPMeSvkZW9mXVw
Bx16YZEuhZilY3CVllBkl7+6dfY9gkDbYC95+cuc3vBtsMIQNEA+GPRk50VFVPjjIJIRwxifTCj9
kFMRCCNjltV6zG5CDy/Bul4bsb9t4IBF5UK748w3m4qWNnAcSqiAUo8XIbYjmokSUf7aY8/ehjpa
Gd0IP1XhNVohj5pV0cLV9cysOpYKiUPYoC6MebUfiqgpQkS9Xpv6K+4sm9ZZQj5MOfnodQ8QgdWn
SYrT1iloBcVTyHqZmr0GMEQEMpxW8CM1q7s6xiEYrV4Nr+slIsCZzXwUc7ZWor42YvAe5E44mrXY
w60L4EqZ/fbygjkbB89gSoqW5MiY/vxD0khQwKAN22SvBsWbrh/LjRfm/qbLZYsS1eJz5kzmcGiB
WcIAjyAo9B+H86smjoshjl5HBMItJ950FG4KaHmXR3VuTQB3MDVAfHy5+QNNh17fgP0OX/O4RFTe
FPmttNKlt9npYEwOcqhQvGYtKrKzfgUka12hF+S/1p1/jZwuonFiU2rtQto4PdosDjS6WQL4OACj
2ZyVRp9ZEjb3a4y2Lk6FQ/RV4u5m4iZ1ncbfL8/c6f61ODxhG9A0p848r0a0EjWfDjdU6gBosHRv
WXyPyAOqxl9l93451OlHIhSTB9oTTtlJRcAz0M+rKJC+homLNZNioaaAlP1fBwGSNR3AKqAlUBbH
C66i9oea8Oi/um6nP5Z9mmxMO8gX3hWnK8HmBcZJBUlCs8x5gTmIOhXaop28pgMu3uiwGQNK0/pS
mNPWA/NEJEG2m67D8zdf6gjdtexOP6A/uxk68y5piyvUZ56xFNhYQM4Uxb0WA070lLdVRawvT+bp
zfJPfJPbDJ1AU8zBRGkxeqFdJPqhR24iN7W1YeziYYDsi007ug/+QzvcI0MNMWrrglnpg51V73F6
vfw7TpLWn58BBg01CoAC8ywSFz7ZOGz1g8ywuwFlV/nxWjYt3N/d5UjnZ3xiCNrYE8iTaoVZKJVt
YyF0MFHVx7xxlU16usEGo9oMPre2zi3MXyTWHH/9RpwG+SHy7BbvjghOxKPQD5V6W44PnXdnBwul
mJNlOwE9OaoZF4Us3ZqSwYfkD3PZ8AMjFQel7G5wYboPjP6hKMbry5N4cn5OYSAR2SqcNhD6sz0Y
lb5aa2opDmb23ogb0/hdU5x2nacKm08c5nFa/9v8D4OOp49UHdI/do6ziDYePHFmBN4npUv3Zt3f
RoA8/n8x5ns+pdPoVR0xBroLHTrPMluYt5PEz/tNlyw9jErovpizs9nQg9Qn39iHIYITjMpzol4Z
zWM9ieYhTuaVC3eBk9xPvAkoxQNKGpY676m4Y195I/6pB33ERHxAlA5bW4zS3Ueo3n+99Lin8qzn
Xg+DmxEeLz3sq+LJrNI9xKb6E021HYp2uyGOf11eeqcrfDqfOTWBZgFnnj8L2wyQkYefwSH2YOWL
+F43GoRNnIU76GlCOg4zu/Wapo+isO6IQzri0RSgy4jSpIeVQr0EGjg7IHogfCebK8f8fK5p/YZZ
iHqvF47f1ch5qEYsccMlzuOZMKwDA7YAiCXtFAyRxbmu1oF18Nz+RpEuZIxipbcLC/y0RssLQYdb
KSacFw25GZo+02Q8jgB+D3ApNypa/umdWjyijBJo0ZU01ipniJ39/cdiTBqvowk0wzCPl95gqIo/
AjU5yAg0bFM+ILGyqdrkATTDwu3jdBrZShSzwZFS7gFydhzKjjQP/f86/5Q5+TfM3/BVmioN4uvl
VX6aKOAxalxxptshztmzdNc4ie2Nahh+6rNPNm4QNQKLCB+uSltuhj5ddcpfj8vhGmKxdwEU69Rb
jsdV5ggUm1amfupUTbnNVASzWIs2h3Fd1kvkmPnm0sDESpv3JCA6Huhz2IOlDd0Y5sX4ycbc5an2
e0rdSlxtrUIFTx8jQbEwutOAGocHFRugFlNNYLZA0Imu7AFbrX3d9l+LvMKYVkFEXl4ni9IA8y9H
4/pjqPkGAPoQlBRtmn1fdijKKCuqtRCAKoSBf2vFTR14C6fWPMdPASd6LcODMnPyZhmsvBobrwz3
uSfdr5rdAxjz80maL3aHuz4shttY6+JFCMZ8JxB3qkgCr/qffsVsiSp5aDv4O4R7nL/Ek1YOlrsa
HUyJra4r6Wc5v7Hva66rwHDvQ2wmsFhUajwaevQ8r5WyQfTdDTF2j2wU30pUbBaulCcwbH4gb3sI
FIJnNeC92ZJ24iKJQwTr9mjiFbhTx2iBWbVmYW/boROoT8YvNiphcdE3u8KmEhBrGqwS6b4bgJF+
tfEI2EjB5Cd1bXUVxniRdYiL/bq81c/M49HP1I93nsYjA5VtfmY1+I+NSH8pAjH6Vt78dRgbtq3K
A5fCCs/O4zC4++TZVLvdi6q6iRvAeA7E71HuLoc5s9OorajwXandwD6d5f+wKIc6U81yn5q7MTBX
Y7kPzPLKCb9fjvOn2fexhMPX5QIPpt3hHgByaralU8NFmEmr0z2/Bku6Got0LbXwEM1i/dpXAucq
l5juxSyPO0QekM+Oe7RjqFCEP7m+lgfp9++GixbSOAThE5CO7hPWUKj5tZ79VGDbe12FbFsVHRp9
1ZeGXNpBZz48QOWposFjhIQ4O0o6BWsSz07jfdt0NwIw9q6AGLPGxObL5bk6F4hnrEnanZD5c/oD
MsGJxIg13ld52j4PudPeAS+LXkYtX3oYnH5+WgOTtxz3M7LDvICCUJewhgo7FlN9xLxlZyP10ksU
38vm+vKgTvMs7AroL/RdVNCl81ZEnhugK9qo3YfiVza8V/7PvPweq1+T/repLR1Y54JRQ+a0ssju
PNWPN0+fq3h5UmXdS4kbe7ArnfKmHUvE6CGmB9eZ/X55cKdfbGLkT5dc888La7aLVLuYDGWcCkKi
+VQq7rrPh9cW1e/LYU6PDp0iFOeG6rAOWRrHwxIjBQXFc8u9Wt5XvrXuhufGvrfyp7qoFz7XuRFB
aKNwx93iFNqc5sJtPF2v9hR0jc0oMn3lT5zcSY1xYVRn1qCtgm2eAKMT6ni2rzDYzmADdM2+ox71
JcXEd6P5nzO3M9Z64S31M8/MITdCFUIi1TXmchbN6mDxJBbnvVJw7QxWjXJr6zsfd4UlXtG8uqZx
iE3UBmqGpFb4lsdfyw+lL9Dy5mbhbeIaYxckeS+vh+l7H+dUnayNuJCl8T49PTFDdAszJe32tZfA
X4tWMuwf1TbctYPzFMnswTLQxFQ99e8Xxx+CMYmDR5Uxp2nrWLqPoNraPbpKK9l86ZCk8wZtYXSn
88fTQOfRzRvLnFSMjudvepPbeeoE+7aN7gLp3eHwuIAWOV3lxyFmZ3mTVbZbkREo7gMvzxBUVeQD
sJWFvqA+7f/jDzW9ckjouk6Vh891PJSm6MVgxFWwj5ErBUUEnWR0sdyRY/MonexGaF+8olpXOlKF
SJTcY780fPOCMP1ug1G4dqJJUr3TBHqzxjcqjxTBslSsm9T2EPMXf0vDn6Ru6JBTY2RforczTduH
qhSeNZ0YRi/YB2Gy9dB+tLVtOg43rd3fWPrGoZV0eSGflDX/ROQtCMqA5XTyqG7aInZouIR7JMS1
KwFrI9PvV+t6kr1X824jY6/DOMAx1qFtDavMM36UhehxWonaTYcayEJOOqk6/vlBNuUKKaB0nVTM
xqrgtkoNYR+G/03al+1GikTbfhESEcyvQE6eSdtlV70g1wQEU0Qw8/V3UdI5xwkokfuqpVJLpe6d
xLBjD2uv9TqA4BIJqkhvS4h+dPcxZHoyou5q+dMxvzo1PRlGjAESBqSS5qJwFo+0G4WVpmcDvbqR
928pwnA37mwJeXstKLRNOovlY6khBESDDUitiVNmttuUcp6zgrCzjSmEobodeQoGvWMbG77evzX2
XlfuowoUw/QmQ4e5IO8QVIN89kQnDgkDmr9fPwwrlxJvKYC8DgaI0JSY+U1RsAFKIk16rkWQgtim
agQEa7daRyve5cLK7C3lqeGkqB6m5ygxdlx8kE3kwaITjK2ckjwQTOJrlkx6nQGBEVPR03My3HTQ
0ISuI8ih8KelH4s89VNwwDeBPr730MW9vobLV05D72iqUMHdWNjZyxtcGLQ3wHKdnqlzB7XuBOqi
Fl459TF0oi8/BjCFLB1xHVD2QJdemkJvqUReYbAzZJ6gDPfNgkhdd7r+OcsQAdV/SCmiaYn8EGP2
lzYKiWn1kVTFeXReDVA4JghTox5MzhC3uG5pMQKFTXMQ3BvAkWNUH6Rjl6Z4noeJZUflmWVx5Vqd
/j2LbQA6QLXKixfRlEcTRYJUiw8Fr91agKZXY7vKCjfa+Cu3ADzDiBwwvDDxZM1+R5r24LOG9MyZ
ZvyBh+Gv1KlPeZ9svIArK4vozsYZxU0D88TcTKtB+VGgGuGII7Q36/YeIkm+LM2NdV1xMg6wdvhn
daRbQhQBwoeMnc36jvXxqQD/YQfoKdSXSH62N6etVu2ho47eMwIwdd4nq1p0nCFYwM4CVM/ox91Y
6RvtnyDnE/ITheDX9WOztluguZhgKyjVLi5BRNQ279uMnYec+4V9WxXBSJ+v21jbKrAoTe+jigrJ
vD5SVVyXcQkb3AJlP/CfYfuCShmYlpWNLuPyazAFjwl01AUQj6OBf3kHQEXuwD3iStNUHmjx2lCC
saO/1z9n6YAvjcwKAoMJOQxIqOFEmL2XaS+QSPzyplxamD0kYR8qoKKGhaztgCN8dBwI8PENT7u6
ViYmFqems4Ew/3KtyBCNFTQc2dlS9uNI3A4Fc4e+/4e1+mSEXhrpMXKB1AlGOgbhod8y3AhQ1z8C
LwaggoDLzbt1I9MNgJkR7Sg09SRmO21A3LE/Gxuy6DaAPw7I2v+1Y8wWy6DtmIBznIEmFUyokwCx
OLX5nYJp4Mg6lGSfob+b1hsXZ+2kmajKo4UHGCSc6uXqDbK2IrCXs3Pdga0zfCDxry9vz5Sg2FMA
i6fDmaX/eY5yLVSjo3NEIBkV31qjebhuYblBGMYH6YsKrgYHGMtZtCKANWciL7NnZn+AVcc1IKrk
JFvogqWHgRULQBpUAvFm27PvYG3Wl1YWZ8+pbbW/B4Bjz7oAuMCoeLhDG2mLsGfppCeKAQ3kE6C1
QQdcu9yYXjcUZUSZ9tmAlAycNcSmD6XxB6zvbqG9y3FrMnx5EJDRqEAKwRjOwTz3T0EOyoAwzp6l
8pFUGLCon65v0zLscgzUL6e8CQU8/NvlB42cS71IwSxdQjsCPO5/HIvdoCnlwwtB+olt+Oll/j8N
n089GfCloLY6fe+nPM1g01nMzPZclIGmRvLUJ/IBHPR/0Ij9C0mbm0av4xsn/up9QmFyasoQDOEa
IImb+dWYQnyT9KI6A0EJqbXGH2Jn8K6v5L+9uEiZp/IJMFegJ0EJ1JjD4tBhtRMoeI5n6KCPJ0Xl
fE8rmvlh1UYQNIVERlzZB91u3mmmdL8FHRnk2DuI8EA0hpIz+MsLT9dTou9AChKjqWBjwKqq2InF
YFvnVBYPcRUnv7mSO72b6mqn7KHNOfqN1Zk39mi1+zamxQF3G43/ocx+9JJmj0nRgXgjHsb6weqd
CpqAFnRu7A6jjhqt6huoBkMfRfi1NgjDgyK7nftWAS1CCKpC9GGIlADiFtq+wVDKAaDJzJf40++q
fPwx5qnw4iiJftI+7oKwN34oFYQODKS/LlPbZtxBhxClKgo1TdJnx9GRI4OADCN3GJBX3FqO0NPE
XLL1FkNQYqfHSXwrU1ZDCT2rAl4O4+9I19rbMu6Qf0AU1LMTAk0FpVL3YwuCaJQxzbfcBrWPhI49
sPGk3bNch3h9Tsmv2LLSXRar2Xuv8bFzSWSE3jCU5qMJjcdfkDbvmQcJdhHg3KiRb0EPwXCVMHSe
OtazvbCin9B8wSTB9dOycFyT+0BxBYBNCxXSeboTAXnAtdQYz+CG8Yjcp8qDQYOi30I1LviRp/QY
kyEUb/0/lNnkpz/duB5imXFqsvDckzH6gJhzGOS2BX1WRXvLWwxDplpJMYiBwMnNG2XcTxVA12H0
NoyhGkpVrxXKH2kA4THYL19dBDgB5JtTf2ViT1pEbb0Skd7Qz6PxJ7M1d1L9hNqZW1u7/2AIPDRo
P8NnL5LLVieVyEKhn1P7uesPWvg6DO82ZRubunjzpuYo3m2boEMxwYku19psJ9VbPELnEsFCLG8Y
yi5Mvl7/loXHnoxYQO1hZhF99PnJESmQL1L22nnsNX+ECFDZPwj9RJpXCLFdN/WvmXLp0sB0D+AD
5iMmuOo8DslonxACKtZzk2FWfPibiu6gg34vTm8c+zetbpi469TIU6Avz6EXWb+iIu4KU+7G4kwK
iBE9FOKXNh7E5lTW4iXBMvyjbMDpdqZWxuVaq2oDHh78cjgx1bMmiUmaQefghbBjllUeHTJfKPeW
vYf8iN92+4zbmGT5E6JtF5U/StCEy+MmFfXyVlMsFaC3aOSgujD/UfEUEEfg+gNvfgmGgOG55hw8
YPUPiVGE63uzZsr+Z2zKUnHkLr+/wWMXJk1pomHcPUBU6VBJLYZSCfSLabRx5JbnGlwun2zNgvky
TA2LZbAV1+8aNhi4Qr71RK/ZALIH4S42DT3/2d0pYpZnI65wEOs9RotBSxN2O2zY9VVbtTJdHOC6
wOkwD3dMplehUY+w0mTA76h+yqqXRuk3NmdZjAUfLAKr/7Uz2x2LtjZKQKoRJPakZI1aVk52mniG
RprMdm3beBCLc6v8XbO/ffkLoW0A4PdEzQyevlmoo0SmgJxfqwaOBlhZu2NgxYdSzXUjizCYoJn8
ycgsuMeErFKrkD8JkhGUhOFP6Ht4lvlExJ4lx2qL3npl0z5bm2+alFZL1LJXgy4Rj1ZhftgdJG1l
vPFRS8d68VHObM8GiQpGN+CjxvZWCw9JdVaTewp9YBtSydfXb9XUhLoiNrIw8PhcXt6RKiTSoJgb
mOnfIX8bae53fXtIojO004/Xba04CiAzkSijEoOe27wsh6J4BdxHoQboPvsFlEEnHwlPQT7+ix08
4gYQ84hpZgfPyu2Cq2atBll0IBYUn9gu1p819vu6mdXDAF7i/zEzO3qDPtCG1pUaQBzNy5WkcgtD
cTsSbXzOsgOGM47qLTJkVDQxdzLLjPTMlII2ggR1VdwKKHPWDYJYzereLdEeTRsNhbE4hH39ljeW
zyCXB/e2U5PY42a6S/UaWpCFg2m63o81RNdVMikWbpRB1jYX1EUgMLcBrlsMMpmYVx9kEdHptp9G
kF8P5qHpMIvTtRuZ29qVR8cFnVu01wGpmy0HbSpDiyoVx2hgJ8vJd6SYGGttryOgbxl69CPsLebk
1a/7ZHN2TYwck7yQ/lUDjZiu4pzG4pZqwrXkn6+fqc/fNnvfWGjmQwZ9r2AovqFjaxg/omiL/2Hr
W2bvW0uqWgwhbCBuuW+64b4hIchWkBCGycZWLTsC09H9tG76pXvJ08YKh3ZQA7VPwAv6WKZ3ILJL
TMe3B9DuQPwxMiVIQd/L/htX4bCfr6/n2lkxMPqGCO0foGXmCvQS4iZKAvtdfJ+yR1nfK+1LFb+g
979Tq7frxpYoPHztZ2szj8CEFoJoDtbQirkxRmeXAEvQ68KD29sRlZ+E0R7LhPu2lJ5qjz/6PvNr
ER1VjWDWd/weSdurIQC38bumG3EZPF/8rrkDgYpfHUPyXg2stHQdsAKEp9QKBoEpm+wYp46rErYL
uw0izLVz9mk15k9LbNMkCQXuDNUHn8f6N7NToNJZYUZvC6m86iI/25qd6Q4yBkKzEWuESnrPSL8P
MY8Frcs7IkN3iADKilDsT4azUWT7Oiueqt68GUQK3Fu+Z5E8SqhIszj1NRAsMtZLT+TRcWMbJiex
2AZU6+AmAXdeJJldwp2KOdNhzG7K8mhBLJLop0beDZK5RR7eQdTOywvhTqR9122v3oMJADWl4OBz
nvkvUytyBY8v7mH218GTmOcgEwFzQ1//0PqPGIOn1+0tcyIMKILbEbknmlYAQl3e+zhLMdcY52og
zeGvtEfIQkJEy07OdqhitKzNfZQs970y7K/bnfzJbIlhF88+biKKo/PRSYTZ4JrXYRejMx4Rb024
RdKzZWF20hK1lVaaM9wlYCnQawea5Kt8JcgnAdDBnxP7wNRdvFw8GkVRlrMMMRmjfjvuErbFlL8S
uuCVBl4Ef05zs9PffyrF1K0RN6mjjUEh9B9pl/lKq/4pNoudq2YmkhxkbEjf55kUkzGrczBGBIoD
Ke4DlBvdEU2K61u+9sY4wGcj1ANvKlD9s49hqlbhug1DwCg9hhA4T9LmsUF5sWXWDqoYz5hEOeRV
87fWqluL6V4rc6+G4Ob137Hi7vAzUNRBEI2ZEG321MVEb1GltoZAR9k623H9ZwVW9FxuzH+sJXQA
v6PHgC67NnVlLvfONquamo4ywNW1Xmaxo9Byr7RuU03Zo1vjDuTBDKEVYDyp1q/rn7i61MAf4yPx
gVPh59J2wQtapWOqBWZWaV5CyQ3A7DVootF1GGT6CgDCLiLmCfSZblVZvzHe8zA63bcUdEzXf8ra
aqMLQRBbQMEGNa7LX0Iz6AYPjaYHdvc4hh9m85gR1HDZViFtCUTB+TXRN0bRCVk0+IouDSVdDExR
qepBSTP1UBkNdEEgMO4CGJDfaVEb70IAng7CLD9o1REXsQj3KhRlXCdum42zvnKhoK2H2zRNhWFA
fHbGmrqOUFvhBmRl+EemR3e2UwKga2wc5RUfN8VsgAAg8FiSXJmsDc02ibG4dudDqv2OWsPp6/v3
2cTsgbA6cD8qkE4Nyri0bzFmXUEXDmO/FcANLteLLYLztfPyb6ASDRFcHXXmtlF6q8xGLWCv1n1M
YbgadLYxJeNXbGMWY22PgDIAHAwv0YRpvjwwCnAnERAGeqBBKHgAcQ0hqAoeri/fynuOYhumUaZU
egJqXBoB6EWvC43pAXhfWsjL5uhrRsZPqn3j9lPabFExra4eZurJlFGDPW92CUpmSwcQHj0A6AYt
om9mq/hJxzDfsnHypv/R7P3Gd/2fodniQabSyASFoQHtwJuK9Y8QjQZkKM6+5QgzfFtoWzd87bD/
U4UEkh//+7mEWDNGgI1SSoMUWB43IdroObXYmrdd+7AJjTQJTACp+c+zfnpx1YRrWl8lNAAMbJeM
5snJHF8bFLxEsdxr1penwHBtJzkx7BZoxJEnXx4QKqUzDiSlgTVE4TcQ62g7Wco8cY1BVzzH6Izj
9RO5duwxNgC8HLRvJwzYpUGpOryoc5UGGcl9ET+F8R/CtpBQa+cQRe3J5asYqZu3NaTVUEC2TXwV
N6DFbvpaqO719FGrNlKmNUOIIRGpQ7EP0K7Z11St6Qx2gmpG05LMg8jcK+1o5VKCGqYGfULv64s3
wTVB8Tu1yObYDgKvnmqOQoK2ebe6H+G4l1tgtZWIHHVYpABgbgPWZn4gOFegg6ngQOSiHk6qmRnP
TK0s3whzcjJ6B2mHEJ3pI15jKnRIe8u//o2rSwpsxDRTAqzXPOYUtp2GsZ3TgETNvZDpz76Contf
m7Hbhv9pQfFwT8nOpMMw/ZhP1y1LobSSq4wGiJ/civ6WxXFwXq5/0NqJB4vD/9qYXbF8YGPlgCQo
qDB77vXG+CYgnI45yPbt/8/QzCm2YEZmxMTpQI3wYMYQ71VaP9kCrk1Heu56P3/O7EkRcc96SAuR
ADc8cWVlHcGQu3GtVpcMCBI08qZ/5lj+zCkicBnABs1uivB7qSeu2m1Rcm8ZmdXQeE0zUmshLpPx
qEoHBFI7PTE3buzyNCOvxeQ/htqgMrOA+wgIwMi6R1io8SG6izryChIwVDuz8uzIZMO3LrcGBSNw
GsCXgxsL8+aXpxnCaQ4XgOUEJO/JC0+c7ofSx/qGlZXoHtEegnpgfPAnKhSXZpwCYz91PZBA6aE+
j0AXeKCPvrdwP78JQwfNY36QyU3VPw4gZRv576zZiJ1WVhVUHmix/GPdw0j45S8YyzFCUTImwUCG
fVRVux58/1QquzDcKE4tlxTsXghvga7+J+g2u7xRHGYth3JhkLHXMGZeVf+9fmmXnwIDyLEt5NcA
7s5TJasx0D60lDbQsnKPI+GJ0q+UfWZvfMiWnenvP3k6buQ1ScERH0TwdFIBpw3fh8Yx3+wkLq/V
9EEYJUJZBfHL/O2tCc0BcaMtujeFL2v1V9tMpIBbeMAtM9PGffoemvbpYDDSBkWt7zWZnjJe/rS1
7OPr2zOhzSbeIzC7zDkASIGXeORNEzAWWGA7KsvcZcbgV/Lr7YpJb2ECBgKOrkOX6/KD0OOtzRqS
cGDGPhTGU+sczah27fSliz4G9n79s9ZWz0AAPQUTQNnMKRug8ESzRqRNEDPd5ep5Soptvvu6kYk0
H/yceDAWksZqrLQxBrfbIOMvNXK2Qn3Ut7KotWNto6AzoVigJz93eUw2UIWyrA6F+/TG4vqDUxp7
3kqfG/bp+udMG3D58CGhtgz8MwULi1AZhIMcUVPWB/bYuFZ+6pIdyLh8rXthm/pka/vz2dbsKQ+l
U3eoi/aB3mEu4pssATNKXq5/z/rSTSdgYl7DgMnswJEIA0k1lk6HlAeJ2n9NP4s+qNXTdUNrPhQp
E2oiU4tnAXzposaJpVb1AfIlzOQJN9uSJlhdrk8WZstl9NxJmSP7QGq/+vImZOigbGmErBTUMFgP
KhVQTgJhjWr15XoVYS3tbCj6IGRvpfItpzdjaoIia0KXMDcqC0+hN5LeyUYcri/guul/UrMTHwng
oJem7ciOWWvRLqhM/t5a2g1myZ5TLh5HW9tpo+kNQrsF4kV1TfQ0RlN+/08/wJ4YruCeFokHBzCl
7SjOig0WA/qXtK0v871QTmrzZrNdw481udO1jTBw7YRivup/rc4iNIjdDlVuwupgcFe0gSL8IfkZ
bTFfbpmZ1XwgStwYbDC7QNjvZvGdl3ue3mzKEqy5D0ylAmyHygU6KzP/LvOxjNjQYQ8l457aV340
ZgfFsXeJGn0HwvXt+p5NZ37urlAE/Od6gSGe51FaKKwhBr9aEAKuS8Vp0l9q+hPpwKSBVl5Wbnj7
5fdNU8QTJ6oFxvuF6O2YG2MXa10RxNbg5glx0/Y7pHSI45cIN776bSDXREaFGU7UEgB3uLwPsjWs
NG67MlCT1CfNTTW+GxbHY9nskmKvqFscZWvf9smeNos3mdn0vM+qMhC0dUnmuKWRPOu5Q1yV58cI
FMxfLuAiuqbALODtQh4058EAw75jFLpaBExNMFPF4DqZN2TO/vo6Lv0mzOB1xpuGlB+I88t1VNoh
t/NOKQKb2q7TWX9IAYR3H3Zb3bCVnGGyhKiQmDiU+KpLS1pPs3iMWYnTn7k1PynihGlnVzX7naYc
TfNU5S9jQ/AjSpf2j9lXFbQJGj+f7c9fCD1pmmKEfTPlH1Ind3nIahd1qn0kiye92OJKW1lZC5dg
ai5OZufNpjAkVtTkjAdOE+9NVe5S87HdOpbLhxV8GFhRPEmoPYHG7HJRs45XAiE9D1j0UYPIpe43
BiS3DEx//ynIVtvKaKkNA9R8E/pfhzxfP39Lz3v5AdMqfvr/s6qNO6PueDDkodsahz70HTC+8vfr
ZlauLziiUXBEG3NSyZitU9nlbQkIZRnkqgRdp9TB8lbEATpYb2FrvytRfb5ucHX3bZSnMdqHAz/3
T2hElVltkzIwWggHOT0Q4iKybhVHfpUDEud6wnyhjzANciw6bU6YZjmm9XkQccJv+iHvz2UTb/Hx
rZ2Dz1amffy0T0U8tBgowDkoVeUm7fR73mzpIi5NmGDTtoGqR0MEtCGzo6BrmdUJ1G0DB1xFGkTT
AenaqBosd2XqhWIOd5phABXPzAcNSVyredORwK7BFmLumKXuC3MLY7I807BiQo8Ahw2FtnmfQECk
zA4VQQNhdW5pnZRhx4dA3WLDWzUDrw34NqS3F3xxkBmwBicaaVCS4qga8KVjlD0gikEv2f56zxp5
HIirkNLrIFzRZpvTOhVIzMqIBAWAQV1Zo9ECzQWee8oW9nNljwDctyceo6mMYMz2SLDGgOY1GwNw
ujTmk57+6Nm3r17Oqd2BKAX9B4IFnH3MP6UCpZSo+zEbnGzCs4Ybvd8IXVe/AzdfBScXmv3zYcJY
h0qZmTFgMWnkpn3QQ37Cal/+w5cAyoADjVHhBYcI1+xGYTJUA54/YiAlbEGdvlVqW/0QNA/R9ELe
A5Te5dVvWIVX00CpzaQ3UYoe/vjY0a2Zn2WsCucMjlc6DQxOEd2lkThjGGXKgPjF+K3OvinVyclP
2gAyOkO4xVaLY8XVwFOCdgld15VsqotSB6SYwM2ErbGzOudtaLa2fyVjQwN06qAA0zKBcWeRVdhi
KlHkUg2oOvyUHd01uREj+eXHDLlMbIij3es7szR3FH0pCSHkL0eQEAWeipYTnRogsLOUUWCqB0xW
zhhI5dUY7rX4lLWn68dvbR1RdEHsOMF5sXeXu1ZD9lQBkncE/si609r6IXTat+smVrzcNJQwvW5w
qhiAuDRBQmJGMptMiJ80x4iFA57PwXD/Qx0Jy4VuOEpIIIVfUMHW2AWDC0DpU7UcXV5YuqsOvW8m
WuJx3n/dBQGF9I/uHi0OQD0uP8tOCjyFwlSDqkw8o2VuljyHSexfX7xp/S8zwAnr9H9WZumzXSaK
AVYPNcgV4z4vG7cuGlj7UJL6YKqv140t/cS/VwilbMzFIaqb+YlaykgmfTwGrAELiyQe0fMdVTYi
uVUrFFXy6d2DKsH8WsVmYecZwFMkVCIgZ8ansSuAtC6jDf+9HKPHsD/Cqv+xNG8xlGoycPQ4YYlQ
N8+fQ+vNyf8ayUsFUIjaoAsaa97Ivxw4olME4tLJCaKfPGdGCanZoxvZ47wnmBMdBlfKJ4f9ur5V
y3t7aWR2b41GVFzmA+B2jXozyu7O2CQ8WppAsRx1oikiJdATmR1wrU06Xqq1RGH5jg+3YtyicFoz
gGnUCQIyDWbPXwwaozQUj4Y4x0Pqg2vOjauNaHHpeqDaAJzHJFqNzsw85zcbXgqV9/l50G64/REn
L+gUo911vL4ZyxONFHFiF57cDrQWp5/xKbTOQAPbV7oozlMl3k4SYC5KSLd/PU+AGUTVuDX/oFrT
C/zJjMxaaxS2WpxDR8UId7bL2JZw88qVmWxMdMITGf1iZlWlUFCvGCnOtqq4pDkaduhH/A9jbJdD
CTtGaNpx1eWbk4VLRzfxzwA1g6lhVBjm+FFMYDdR3oHjxswdj5TaDytKD6NR/LYFdZ3o66CBCVYH
xAewW4CYzE+GXrOqrKowP7e66Wq8dBWBUbkvUzYSWAHzANhuMJ+PQPJyx/ooUxjmdopzk98aIcR2
Re5W3QPI+A/XT+DK6uHNw2GHoBHoSfVZcaujeoHS0BCf67x/bwvioz8FQkMFxMDtru+st+vmVkIj
POaYaUYmDhATZk4vPywqRxiUDj8z82dkeXkP2oY699J2X6uHyMEQP9uVxUMIVaXrlldu9IXh2VWT
plWNlhbyc69097XZ+Vav3ZV5eAIIwLtuagUOOn0kqH2mxjEQfrOIVgUzgNAtlZ81gIAi9mDTe729
Z/x73jg70/4wnRcNAx6hWXvNVs96GU1P0RLoMZDewEfOSR3RD4uIhPbomeu/a3nraHcQp9hZECsR
x6gbtz51xRWjGIvoDFVEZCHzVEcKp+dR3/FzNj5ZIDLkUH9WIUEXpWCPNv6Y0VEXIO8aIAkNyKZ4
crRd6XzfWO+VQ4xQB1pLU7yrYZb08lAlHHx+Ou3kGerxjwS8qi7SLz+Mkz2NtBfoeu+bSnuHVje6
d7mba+quVap9NIRP+VDniIwKnySAvUmt/Lj+0xbLQwFTwEuI9AlSA4vCRp9oAiKYcfWcGMDP9wLc
CVu9/cWGA9A+8cg6SKGQ284fQ6OgAxml2T5DdCQtnqEsoMpDp4Ap13QLfeP+rnzPJG6FVQYniq7O
CzVK1WUtAmjxnBXf66LyGqLvr6/Y8nOm/hpIrBH2o/w9P1ClwUeFJLF8jp37vsfjYd51+m/Nuh3G
o1JtvYwLrwCPB0+Ekg3q3xhAnt1UBfzMnV0y+dzFpkvyGpM1e8N6DZWNWurihE52QLw0IfcAzJ9n
S1x3QIoSNvJZrW2/L6NHIXKPkBwDXgUoLbaYKhZxBfSToIoJ9BHmxie9k8sLkTkVGJnGvntGVc0l
3Z/IwlzVBrEdHMryNGDOHl1R1B5Bw7tAagnZjGEXmtpz0lrfaNwU9+gCFcc+0cGMYYX0HJa1eGxM
mns0tLSDhFZreepQtHYzRWkwfBOaPfGYY4pDb+TZnajrnxS0kZDKysAxDi5muatjg/0aSZy8gr9f
yV091PTCLRgFyYneab9MvS+e+lxoJ3BxWOAGc3rmM6nwXdcUysGRZn+O+6Y/K4Njfkwki8JtMpCJ
1YQToJeiv1zE+8ZiiZskyMaEgIom6qHSayML0ZjTk1MSsp9MSeM9rzGilBb1M8qZT8VYJjuNxOJP
2pPmrpdDfFuAeN0VkiY/4iKWDXhswKu/i2vsfBbp+1GiU+aJ2Pgh8xpatbGVvEtRm6mrROUzsbtv
WVeV4MkY07cccjt+k4Afxsgcbc9z0OS0JByPCQanXLsh6Y6HCm5Fnb6iAR7dVYOi7rRG+Tli0FW6
bT3S2LUiO/+rDH3sNoDr76AFaj7wgbxiHD59lUB8HgmX1LONxsq8KBtNMNGZQAPsGpdNs1Fp7bx3
iLGrnY2BpgPhzUcq2jfiQGuOlAO9tR0svls44NWQNe+/M15a0rVKYxRumOevAy/xJoBaNjwNmlZ5
OWX6k5V0eunassgzvyg0O9Ab2rm1EudeKHIkWCmR0ZOllcMvDFP9AVS+2kOm4kcBwlbu5owavSsj
nlsupOu/dTz71lf2Gx3HIXZRB1eDGgKRLkpwwOUqQ+SrY2Hjv2sjgNZMpy+l1yhK8du0UU7IojDy
2ioszglCsqPuyBdUi38YpA+igsXU78DbmFTqn5p00g1Ls390qrGr/cpujPK+Usrm0MniLzh9rXAv
aiIxrt4aL2bSisYLObqVPrCGgDBGrQ25cQhSJM8dHd4Lsy58o1TM3h1od05l8oMIKxhYzStXYcV7
R/ivPhYKWGZi3StSnoD9Luq8UE8sN+Gxva+4KU+O0pjAiye82GUcAg++ioL9bT3GiXC5Jl71SXXa
VZOw3ZkmSw4lGyM0XGruEzTE/vK056c0zV+zoY9ctUz1HbRH35pK0b6ZBS1Pw1D9FmZdta7Jo+IG
9EOK19TGjybSRstXLEjcHfNkJL8dbipA4kEy+U2tU6DZBIA/eQc1Y1DelrsySTBUHuFpHmrzGwoG
an1Q0KhubgaQxOiPoQpa4rGSoyuMuvTBfZ16feuYvpUlf00mCt+qGFTgStvIME7UlNne7tsRB8ig
Lu3UOwbhm8IFGaUQp2rIdRcAO+KZDEKMRSSA28pK/c4iWXpUIx55aN/UvjqkAY3RJa/1/meSa+Jg
ZnnkdaFueHGpGd2+qqShe9Vg/9ZGpcrvOiiKpoDJ3xcdvBAOhHyleX43MCXIrJIrh7HlRY7xHrUF
KDJ5CfvsO7EZ3I6gam/4uQNa7BuoPbM7o5WYyWjAsUxchZSF24LhSXcRpuqPXFM7zUudtHst1Dzq
TrWhRMfO4NHzgC674kvScLwlRuGmSqQd7DGMTqLOi2THFKsJDzicj6lUD3UI9e+Gpu+WitYuZv0g
/dCZnVdZvPS0WEbQHUlD9oBhVv1RgirX79q2hfie0d0OEXiB20Q9aqgWJDEOYNaapD0WfW//orVt
7/s4VH+FEnRb+1aG6Q48Gzj+SR899gxSfqhhmBA6qVX7QSY0T/y0NOSbLbXhpY7FT2CW1du8bp+K
DLtSFPnwLowyhmtJqthDEZVUu7GDCCmEls27yLCzPdS0+o+mluFBayFHqCr961iw74S1/GRTYdzR
zATvqcDpwBVWvNZoQxfVJIjEKmriIxsK3aQvhj2Y9oc7JQ2V4lYzW7CAZfn4E2AXphxIBpbaZ6fO
AWbo6sEVWRsNH3oNIZK06zu/ga93s1g3fYpimN+YAix+qFePqpeZpeN2nQ4Rajv71Qqt8zKlhWst
0LI5SSPl9R+nHkPHRU3YwGR7xTBUr+QY7q5F16X7vhhDt6aYgE0oWMmVug/EmEDBOaywC8P3cshs
38zR8eV0zG+jEVIFXQymXLCjgjU7++nYCLVjHj/W1kj9qpXaDupd9qvawa8aXQtCXZ0r3/Fs/B30
JFG9uiwb36ZgZnDHFhhFt2hUzg+gFisUN6zDsXZBjmdQb8yyPj0MQ5Hj5MYRHke8o6o32lJ5UAfB
uWtNPCdaHfZ+r4ojsxT8N2gakqJwkwi/T9VAy9xlnXYoFY3ukhh6VEljs3utT3M3a7IDByu3lti9
X4203uO1bp7RhVCfqIwKD91O3NRwtMdiVxgk2/NBpTsjSUM/0yFW6ocWYLpIjAbXyMbW1YBXv0N1
Nzpk/QhmlLr7O2D5PLyx3LNRaHkyB6ilTQkVrqXW7TS9wzxeQsPuu8hIssfM+1NJRLgrFFZ/h+fr
vmfpMPhwyuVNacfV2cYAORyDhQH+0OrSB5oN4/v/o+zKeuTEwe0vQmIxi19ZauvqfUvnxUonHbDN
Ygy2gV9/T82VriadUaL7Mi+ZFlUU2J/Pyht08117JnBfTUdClL5oOCH7AFFUc8DetO6+B1MS7xIe
A2qWPCzsErJCeUYeExTI7mlqfpBofvBd8BIqMpYT9bLHTIlol5km0QVf2rGIRtbBUhkMkFPEJ2UQ
BcdUM6CWzecFgU/qvDYJ1GlJPx2xDF+mpmyoJNfpE3aw8cZF0pxiiVAcGeL9MOGATrcOY+XeSWL2
LJTuiqIYL8+aJQsr6c8b/Nn9eJ2wgLxFVrzOYda8uFkMebxk41VbhzBuCwFqdcLYpNIRb8ziy/Qu
20aqKs8uUV6LqP8xzX4Kvz8iaVG/03YYs8bLGXFFol/YDIgLtKO+CJTNVHiJlfOtJUgVHdAFk2Pj
eNU0vJ9Jx8/Q51LAZiNFNVFANqvRMqDPPk8fEOmPlEsoRPMk1m91Nt8pMQ4Hj3a8CGWzx7CWxQtE
ystONGyvJ2OPEmniZeAtMKeu/VyARBlz7Vu0wvEBYjsdbALKT+zX0dohtKsH627i7qbeorpipNHV
4gUWfzGVtP4Gd0RXWNoGFcu8wp+tK3kSlVwpeOJotu2x3/6M1uDdKYeSpboH7wVERNI9EVk5svhH
HfV+vkkG4g0MOYJE+KWBosNJjzfIvHP4Ioma0SJ34bIhIb/k+te5cs2H1qLdLUrC3xxOr5EcedGG
ydu2xvwk5/jWRWFTppn62Q19diNq3/xAcbx/Rv6TedoyxrAEIvMy9px47pHtWnXMXw+1ShytVtL6
4hp2kzFHsmN95ePmQ7K+JldZ6gZahtrEcw5HKCYwCZ1ERd0K1DzDHhf3ZsAM58GYNWHz/KJWbIC5
P0bNI/HnZS08PsJNULP+LeXDNyjjv7k6uURSISq8s+KtydwTW4flYdRzHOUNlpqzP81WIawmaf1C
CIdYhgw7048l27L9kgn7DTOELnHQi/OOcABLYtZj1dTeWMWsXSsqQ3FFw0bfhp3z76Y54bsxUTF+
ikTKQtQosMgVX9mznBVUSiyc2vQ8mxSVLTXiB7eyTr1w54X+T9bM9rZFoLNOkq7C+osl0ufjAUVM
rC36IcjQE97VyEbtZwyqOtG4OxNt9gPWqMIFbfqVeHq4wtkBHsrNaxZ37kk3hk9ep8hwaFRG+l2C
AbdoLRM72Y5ImeTN0zhHPwaJUW+IRRHFZkVrksGhgm4/KbXzPqpjLEApPr3Ez191MpOvLYmy86ZC
US0C1A2Sa+bHOdkwxg+IgONhPD95xLsdtUVaHUUkNvZAU/TT2CHxs+0glER35xNA3WzeB6vgAtXn
va29q3Dt+gbmcguvLiZUoCuzGUfMjSg3q51/aTTxkjeLH+iNtTSur2ENT/J0qt3B58tAjsoGNwAs
LRS1NhqKjhj/0Io4MlWTaZxo6xWAEjgncjMmPCtF034PRYyZFqLRm4ByB720a062BoqPGPvOPBMm
pyNgXbeUIH3w4PYJ3CuZrt2JEI6IT9XK5nVJ6iz30hb3Aej/rsXfgzgNoqEC1/8tiTfpg0LDHEyW
7E7Nk0KNUzMW4bTxQtbiyQ9WBITo/rHz5+cBvMWJULWVcY0ddKVwL7Om624Hv+uLZWP6tU/6u01d
OnJ8kxawHuOtRqzoMcAmgn5IpO3U4RziZY6yEqxNf4IQ19cPiDQM84ywsb+uXTN2NxD9PMyJ/xVm
x8mcWT2T7J75PsR2m2/anI3t9y42T37UPodYVvG8Evva+LF6zhBHqnIvXLdXRcxyg1X3nHV1UkI5
Dp2ootlXy7dXkr33TY+NUXn+oU5i76vohZ+jSYDKnKdj2Ox46roHBt3ba1Lj05NhSN/tZrLckOge
5pm4Wlf1MgjDi17gvUBY0sdk0afYyeGVuAVgAEqQ8ubSvZKiehFm+bYvpggsvVmo/4Rh+LnJCH+F
9Sf9FsVNc9rQa4VddUrbvF3YcMOGcDHF0OIg24I7rlrbrmcD7aG/Q5goexiynvYlLFm9OmzEPEyo
R3NnLi966jbB2a6h0GsYxz4Cu37I2VzZEakaU9J9W9PtMWggpK+GNNp8JMJk7xHr4d8PDEo9lU0x
j42bwUaYZOBvsrQfMW9A+Qg4ex7wg8O2FB7pPKTg+8l4jAf/HYeBd0KNKIYeC2Tc+e8IToACEktR
vnHcDETvd8DFlwb3bGTzywYOp1gzJDGlprU/R7KhHBJFgcWq0w1Blrqpz3NvzQldYCbKpVNnttVe
wV3kiaNmo2tzWSeviwK/GPD1bmmTtMQJHyc+h6iVBPZH7bNXT3EvT+OW7DeO2ut1i5CE67JmNwhm
8NH4eJ+43uIory78KBP6K8RdaI3YMHTjmMoKlBfRc8drxOg6CG3k1iJK323tNwkH8BcIfXp7gAZT
34r0Ag5g67GFS8njxkT2PMLUe0id5qIIG1+eIX2Nn5VEbG9uE7QkjhOcqTlmx+hNJRE5biHKrUo2
eOm464cu2Vsz7mLV+684F7uyA8F2Y6HzrqZumOgeo/a3dkBV6cHWkuU4UME7Xl9WCt/QnM4+opgy
uu3Vkn3BrWcIqWhxdsswtK6b/zS0xB0kBwiQ2kMTBDvKZ3rydeoK0SLj8maepSZnOiBM2MQ8PPEp
0wWgd10SN7+kTRwdEi98ow2OVstAnxuLL4Zw3Txp4jMT/qNjCIbfZP09ndQbZrS02pqIHp3GoZCC
uVhS6R5V3cxzpbXfFtp3ui083+9LhEvxUmc44swre0+NZUXstV0RkfbQteEhHJPD4K2dRqAjlsE0
2apxWg40aQ+R/pJFhzlB4vIaf4RLrXfTqIKrqEFET25i9hEDAPnWpDMO5L1fGxQIwv6wtv0tzp8v
4VQjRs4itIepSewcTadcmqk9E0ce+Tr6b6vH1VXXpSnSA5n6Rvs5OgWtnSrdbMkNI8TdS3bpIzIk
Lv1UPHXz9l3UQ7yXPOuhywjD9mzTJHsWmxm+oUEhe7IUkWDjjDyXScN1jb5Ai9aczSvkHNDj2Hpd
KSDDHHKGfeU7d338hv3YDYdNiO+XZrGrFtTYNa+TsVyQaZj7WGOutkyFt3PQEUA2nefnljCYKzLv
Cw3dHUEJwV73xFWDmPnZhfB/MAhHcm76n1lzCR8esC5kAuW7SJVWGJ3LjPvvjPUQ3jO7lGzj6bGO
kVVwWhAG8EI2wF4icllQwOcBR+WCc61FzFdWxHUw3xItNgj8YoVZANVQwFKBe5nAqkM0CfXM+/qS
I5K+Whra0rZZ8OBcpD64GW2XM6yeW44p5YvClrCfI5x0dwvOg0hdCi/9j4lS36dIhrmbxgcdzCEs
JPgYaNdt3IyzVP/Uy2Q5YacF3r/Sdjnblqe7xar31XOkK4gRK/A2zV5HaPegw9ddVWuP3nSpqXdo
NP2QyCMpBDRRaa5ZtwAypF+BCKA/eu6m1w0s6y0+llpxOkpgs/M2nMFwdsiqJBy5D7yVpTvHVlf4
RsDvF2Yv66T5BwUEegdx6qvBlnSwpiUFy1xgC714qNRjyWsADK/FqlwksNdBX97I70aHqPmkYkL0
F7GClwgHXZHKO8mP1K/jnDOH1ZDW0dd5tsOVt2XjD2Yuv79P7vDhp3LRbJ2LEYhZGVJjK4ZYsSeG
Gs08sPQhtA0rLBnSPIwGvJV95/KWcFIsWH12Qg8LcE4VDrsuHeeHYJq2XbjN1zZx0R24ZWFyF/LL
gcOTBA9WtCxYcHE2jpQTBz55IIKFi5HvqABWnbYoWfbE79Y76H2ya+Lg+F67GKHqWDYeZn2JWxd+
n+Ut9SwQhw1UfB3B3hKAMUuKMYjkX/ib3xkVWBdQN4hyH3Dxv/n+xgETXNMMKd75+FouZdztCYBv
jbnyz0TR7xwHRLwQAWUReiFCiA9+5TjmJIhspyiWS7Lx8xr3j8Ba4lucgslfrvQfXymC7e/ilITz
5DeSqG4AvYcy8x+D4GNBf4dbsMEBS8fp9P9/JbBrF+74wo3/5jJ0wD3wjRMEMa8hEk1Gp+0VmJMQ
8VscB6smY39x50UXGdgvMrEQ0tFLaR6soNBDflYK6ijFyjj00WNAcS6ovbgtOt5mYG31dL11W71A
/6SQ1gFQqQaDGaCZFTh3Pm/BeLUFmTwC6+QPAUiMvMaWvcdcm97gBVnPUbf63n5NELsUAA6+iZav
63Dmdk4OMojnXevXqEPXUL1wX6FMlsViuvW3tK6W2PcQjCWDByHwfP/5ufmPXxNmRIhhkHgCzvqz
NYrCGOUnm44eM0BJtH1aQzBN2x4nhz9f53cVAG7tJQsK2CIIWvyuvz6gi4yS2HASPVo01kTuzkC0
hkF6nTATA2ivl7Mx+7A7YuvB0fYvcoffqTnInMH+I0MD8kkwjr9ePF191yZM8adxcDd90J2i4C+U
5u9XQJstQhou9faQ1SeXJ+tfoiJ0Z7FlEn3/5Kdyp5V3Yq35y0/1WVQEBS3wAejVoI+6PJyf6WYb
ELSJwCD/NKcIPwxx7AxPnnlJ4cE15rjRtQQIiD2qOfz5t/tHJfGv1+JCnOIdxI8HERje+s8yFZRD
R0HNluhpXYA2AJiSJK9xJH6m2xrteY85X7Phhc+x+2BdaD7ckNCrXjn2s6NJh9wKHyFLBKt8CKTX
ixCZnMcWMGXk4aefx4k1mJya7KFBsmdBTdjcZtPkupzTGRTZyUZF6ko31h0UU89ehtjqXk0V5Zru
cS5W+8BEIA4ASB8nwBewtMgFBGZHZXsGBdE8OBo/Qfzgl3++MdGnt+dyY0I0VkLfjLQzGNQ+6YUi
x3mkELD0BN8b9NNMyps6DdRzMA/1nR+P8uTFG8xCAxP/C8YC8I6vMSFja7UuRdF8ZABVhjJ56KZh
3mNBCX8mzl2zte0OfugyLK2eKEfhqSPdpmAv0GFz2OauBX2G8Iwtm9TOzkB5LChQYH7NUqwcLH6B
08eUK2n8H+OIe2HYpTBqXaIrQCV/k3h/2nwutwGYMDSaKHNCT8NnfZaaWUa7jEVPIHBzgoPKspxA
JP35Zv/T8/LpKUS8/EUFhgQCJOJ8eom7LZ0XSWvylK5pObR7Nn2he4vFl3wFfAfmKBpK+XEhyBDJ
s/5Igvsk/WpRw+LZvyliL4Kz3z4K7EwQicHahlf+17c9pBODInUgT6EZrvXYVo40d6jLBigEz1az
3SBkqYhRExoNQRUOf8ui/I/H7iIm/b/Lf1psgEUYIzgubycAsDIH5e+pq5r8Lfb4sz4NKQKI3oKG
CEZFZGpC2vTr99wmQ9GXHJAbbMW36O4G5Yl33Sm5i9pRVE7I2zHjXxavCiZ555O/hSF/Dqm9xBj8
rxDvEtlGQFX8+gGkQzwwANb6NjQYCwdDgyL0fGCMg3rqRr+9htBzODZCkstuHB7x7MzAdkHjS6QS
xP7BZG1d1Jb+3GYRlwI5c4AYF+jOtHUHcGN/KxL67O785xOjGxlSk4sCFPzZr5/Y11YukMo3t9Ps
xRVfgvGB62UtLUz5O4vt/2ZVQY/QjD7NRZNkJYvcTgEs95X9wXsj/7JGfX5WLmkqSLDFvYuCCB2v
n96aSPitbruW37s67I/Kyfk6DXhctAZMBurR/ub2/LQR4oXA9eAtxBUxQ5Hs07MpQrVugxkExOI/
KJA++rcYoc+LzecLfLrBGq1hU89xAc1AXabPgX3QtvrLWvP5Bb9cJILm+TINXgpBPt21YQoaDU1H
fc/deiX5cEO8aJ96gOcRgHK7ROEuiFnJOLtLAzCIffb85w/wX18SHiPYSbDtYo359CXnOePADPz6
vm1MWfNoP6W3av3y54v816Px74tcfsp/zSwpNDxR0AX1fbii9pYLyHOAX3r3yPv+84X+89vAzgRD
E/JzEYb464VM7CjQbtrcA65+b/jwI0mgZaD2LzvEJ7HcP48e3vdLZCA8jb8J4YN+cQPvo+ZecN7l
prGHyQAP48Gjah1OX9HPMfjbCvVf10TZLgZnBKFcRtxfvxp+ngFuW9Hc0+SdxgfBnzp+QqFlPiJN
16G+6s938j/ergwyVtgiYN6Ey/nTT1bTBYVgtcVz0fZ7kErfUi3/f5Ps5S7iEhABJgS1U+jl/vUb
WZ/ZDu7Q+j5Z1z2wsysNrcifvwUK3H5/9i7XwakY9lNc6bNf26pwjcC1bnfeNvPdhAJy0O9dWuNo
HmhgZVIDvejKDszuzSb7sUSrjEV/Y5cVEkMZJK3GFoualnxOGHrKLEhu1OiSfOvB7AIOQg9rC0/4
wYLOztuoN4+1iYB/mFYfeBcidNdN5IasDhlxi4nKGdKp62HJ7KEN6pdITe61I9HyQ8YdPcQ1917k
Sn5gaG2qsYui+6SRXTUtIylTOwGuj1H2iBaNd3BiwDgif1NdaQbTo0hi6Riq01S3g7t6OI58SQ41
0TafTbKVEF93V5SvazX68fCcTlAKkVGQyjTau1Ud98sohPTF2TU6DI1S12Yb6H7Dnr2bWpOemAVk
CbWMAisOZQ60lT60m4DhARnhTGdnsHEh8wL0PiXZQ6Y7c+/g/b6lBDA7IfXPIfOBfca6vW2XeEb1
R5MUzEfwdC0HHDLAr1x3EWRQ8ADRcoEGqByBbFZGz99EBIKNxF0AlHUNSmQooiq+QSx7Wif+TRf2
/sPUEWS9RUcF/HftF3BArKs4Kubzptf1EcFOK8BWeY0xJNjByYsVVmQ/4rjbSi5gUUcOEQRrCVWQ
rtGxMk54FTWT/AJScDgvce9jfcQhPSfJkgbnmfMHRAREUJ4sDElV9D0apDuwlnjtDSpigi73iGmg
Tmne6KohGIBc+0uw8cxB+UFqU2i9vSFdPp4KhLt1t17mIdAXmT7v8CJNpHRZSL/yrPbfwnmeKs9p
TxTemqbP4Rr27wxdQU8gt4Yz/NWwuof0Q/v9/LpFUFzgrjzimVgr1s0fiBvzHiE12s6J57fvA6qR
w+MM5d+FIdNJSWKe5XgMw+GA3e5nY7fkwU0AIXlNAeNnaw2FUGILCOuSPTaL5qH3RaZyCj7hhSK6
/p0rbgvfa7C669B9YxPt7nHq8ErmxqYGBNlAD7S06XU0uscU8XhXmtutvwX3Ve9Bbm24ORNEdrhe
PiT1Vm4omztxNZMqmAXwyctDssbQZaLB4Q6MrD2skn+X0Sq+9nVmbpsInZo97sizwHyZHBmI0h3A
2ORxZfgBcogb6vsUEo4bL+jrp3ZUX8NUda+TCt8kS2K06EI8b8mWgHCBRh0UzpfNW+IdfqnlFjeY
vkbrHBZ9JoMSFNFcAmUZdhKrRDlI/w0AXxxDXjeF+cANMqZjhf9oHCzrdqYvBOQozDldX/p1NFXp
4k/oDiFaFTTt6msyzgZfNENIBzKdl/U9Fe82bArw8bmNPuo23kCXSKSuOFQDjKHC/xiDYEymVOyD
TkxF5qgtt4QNZTxTsZuhFSh6wNJF5/NgF1k9HqOBklLWTfo8EeGfLIf6sq3XGsxyRIoVD17uNmST
w1bgFwoKYqQr4VjJsKDhG0PXgJVwAunB4YUhMhpfJ0u8dwC8Nt8I8NwuVbYIeetdJQ13+63NuqID
Xg8RpfULHguIkSfTo22Kk+kxbSFJDRnP9l2Lpjht0uWnjbR/pRHY9m4G3h4hlYhBCw2QVoQSEvFV
1+sBC49fwBrtyta3wQskLdNQrMM8nSGnlO+xB7F5znVNi0jo7aJCtqdIjPFeOS9FAmRgX0MjzVws
mQqQrA+Ovl5ddgiRaFe0SxO+4jCFKiyp5VPYzXyvOc57NrHNlQVOcr8wo7CMe+BuKFptBGjIGyNF
vIOwenoAtYCk+3YypZmz+fJArrsGMowr683JyQsyephRnlhB0CG/gHfvDmJdA0DUEBPOrQ+xPR+G
UzIB9mZyBmbcBFl7NXeEnCE/E6XnI6kuAGcrGL2vvYCVoZh+tAweCnAsU07a9hXjJMr+ag8AIowu
pYX2Yud7EBh5tN9upEPhkJdB/yPHERsDKPTraQRFDq25zcMWgZLDDJmzJqyvoNuE0aqZYnFCgdCG
LlHwtlbMZsdnaa63EKyeP2S6ilTaVWM7rwVZvaFs4pUc6toPdqyvabVEtCvGOjBfsfu21doIXm0L
gIXUU8DnuScqJfFM24EkRw1fR7EkBCiM10rw0gG9TsZAws8zNdVEyc+WJtujzmr9oITq9lOEy6ZG
xzvUV/RwnsnlpZ/btBwdZFOwbvg3kIdAFmiEf5SUzXvlTapqUrOc6Mxd1XY22WkwOmCX/fiopb8U
npbJkQDbeTQIr0BxYQChhF+PZarw7EwyDau0sUm5dcBCvBV9GgX4DIFNa6rLeobaGeohcm7XzDsA
wvYOMUtBITcge+kAL2vnsGisntQnqKKDChpb+YD6kXofgft70EOrjp3ezPOIBscyWDNyryEYqLCR
oRbOs/M3aS6K62wdwYQDxBTx7KAbo+an6ZvvWoX9nQAxk4e07qu4naA0g4v72IYsKqHuHq/UhSeP
VoqiOTzMeLU5tPUL4d8RuyRK1GjYQ4goU4huIP0H7/djgF81BxwokLOMx22RQ3CFV5chyCEIdxex
9T4FoZivc7YdgPzgZWNZXQqwjQWE6lsebS05zr1nUZwEAOCEA+Hq8kZAThNNyaMUNaJUwCCDt/fx
7CZbU7ZsGCpl/OSk6sjuxi5O88yG3TXol7pIJgUV9BB3wP8wZTUpkJBogbaW1f2b7P0tZ2RD42V4
UYcjNGjnMoJSHb/N8rVPJtikYJpeVUwrtUCV0o/J92yz33W6pG/Wwp3GUE9UCBP6e20HkUM1hAIH
rthh1opcoeW7hgi94Xuo+YYXuXmsCGMz72XbR0U3Qfs01qh+9rsmhZ5y0PseWNvZYoDEjbdDvhgI
JPRgaQWU59JTRuM8SEMoxqAV2XM2ALYcEmgQ18umI2bkK4qLnwDYFHlYCFTLRHq+LgIK3pVYDsk9
ah2gZprx3k0TP/RTY+42kOOHYTLTTbcBtvL0nNyMFpNBPfMJa1XXXOt+QCuZDb2dCDy3HxxAhBVA
YJp3UJyVCPRQOyFnNpfGpOZxDeuPNh6KNopvx4tGDa3J7jVBVM1aDJunv0bpOt0Fo5E/iJrlF7ol
dRULMGLOb77LQELK5Tl8WrZF0FfQqJgsRlpkZYWHIbZ0B42xX6GFpUH83CUEe8uWajZ8KVindWUV
AbvpJXO+jY4cIASZq9ZDhXdLkKcV2OFtHZAR1iy0u83IJsqob4DmEoS11InK8sUPo6omg1ctMEMg
4MsFfnwiKCmyO+1g4OvtwnLS1K/1Rpq8nmcNMYBq4op08EY0RNhzDKSzPQkqLtLbmHjQbc6mFERH
p1jT6YbW6Q+npcvVgOedQBy6gxMGc6mrswOjDjsPqoQKjrLMahV2PqZ+aB7dEDS7FJmGb1EIpRsY
gPkpnb32NE3Ddpd4NU9yOW3TcKXrDYGyU8/GQoDJxMQNkOx2WrAmNCHyrk0CInmZAJy1q4Rwv43l
3QTkHcbtHtI4ptpdg8TNc7/Y7BlSTaYK4ZQ5LUstRT4z38FZguLQj9b25o54affY1qm8mkcLI7Ow
NWa1TC6Ix08U2iNduse84CFJd8XKECPPedwgndrCwB3aYWwOA3VTSWT6dcZjcM2Umq+FY93LMibi
bBvoBGTH4mJbLX9uhFl3S5TAg4OgxTwaR/8pCxW/C2sPcq+YNw9JM5p9Z1evgq5rfLLtiCr3DWIf
quRl7oGoq7YxPTUz9MpDrV69SU9VL5LuzMekfzSKvQYekq5VHI23cauXxzQZ66OvBR4SkPJIshQ/
8UeibFyEDNUQbyXqoYaDlbY/4MA13o1qpAdPBxlQSuJY1cja3qHg0ss9l4oqCucWskccMrqmds8R
i8NdomP/luKVfpr9ZKiahnVlL1xTcr+z+bCM9goBNv1uTez6wEk3PxCJLOdoI5CGOzPttGRFJrIj
RL4vkhGvNAIwZR06qCW73t6EC05LExbCwif9tINug+wu/GIRTb7bN7ENSkhcPpjUkO0kdjwNmgc3
QwhFQAvt7JL4kPdtzgJQzuYzHFbzt7YHYQ/pRnQNXR3o7BRWZenGBJv1Ik8NXCsQEzSqlJu/by55
trSHrm0Lt5MjSVbNTIwnyBHrXRQztGBsSP2ikQ0L0IRQKM+6u4oyRlG7i2LuDFqnc6CELJWgFBAm
x8auh+mJBP0Pwefs1o8g5sUJDYOLgz2He1F7XGuefQt10AE9Y6YMZz3fJl1ProKezqfU+B9JOmBp
Njo4iSVa8gkGiRxYe7vbYmZ3DdCHAqIYksd6WKvEQCmHLPyk8pYl2EPSDfldm4mfJDRh4aIaysxE
ihMfTLeTkFUiOyDGYOIgwcDi7VWQJvI9jydoAfwZYyiitU4ZzTT07DFMY7CI5Y1UWYkURchlaNMe
wVPGV8vFPYDGVFTA81q9zaNYK8SvM6isbFdsfrudaLjKb8D8k12mg+WMEImfq5DtM4k83MtYvjiK
EOvBsO8GeRmPOhLqbm4ZaLQlDO+GMLV5f1mLLYJv9hjFL13rAUqsVOig5RwitJ5v9dFwiK/DZPRO
pkb6WA7sxL/xacTgPYL5qkVfcxO44MjQBFHVdPVuCaov4fYhw1XP1HBtiXD3HYc/BMKlRzBI4BCV
39FHRgn0Jr737FEkVeJVHaDdE7S5I+GII0Dtt1dDRIdCEPaT9tJcIWFzOYV27I9kwfPBIcvF8VCD
pNsy1973IcTgA+6Oh+sbPz0mrHao6hVdPvaI++y5n0Fdo+uC8VhdRWPg723vZ8WoMrvrGiaLMYpf
YM/PDhDc9T+lhS1tW6ECsxFK5mWMfN5l1eMtRCwwKoV0i/NBBdtDAq7imJhAFBh6/T2kVT91K+nB
htAFLzVaExY+RVdjuKW7zgvOjXJdkdXKvxsR2YN7iMqemXq05JH81nWS71ucv6BSaQ1wBdiv4Ce5
GPSgbQbwrOMTENTleVgSdOdtPg6Vi+i+SM/Tr2zhyQnmMkiNha/zNVmmWw+jFHq2WF1m4wiEy3bB
YXBsu7FeuuTNEA8PIwePgcMru4LxKaw6tWBO1b7ccZKw72jTaDBcpM3OrzUko207Q4La0aqfMGvW
ZvzIIHKCl3QLoetXUFxDdpSnC7LgN6XUPebmLffATuSjj8eqprGDPW0JrjOztOem0/zlzzDf72Al
RZo7mlugQsugf/kEVjLtZk/bxL/zdPg1xCEcYMNfkkn+4xL/QPRI2ECPOK7yK1g5YEaRalLxHfO7
WyS/ihwWlp9//hr/AVVSP7r4ypEehea3y7//CyY3ZCAi8Yf4zmCRmML0MW6BRNL2a4rW8vzP1/od
TqagaGBSRsw+9Aqf4eQVgMu4KWSez+1ykJ09bczcw3T8BEHhd381gGX+Rt7+JitAHxK0CwSAMvJd
oM34dA9jRWnbQwVy19s0qMaQxcBU9SlmgJWGBgYZ6OLW/mmJvMr1ULP++Rv/TpjBbA5zO2QTF+US
/ZyPIzY84TM8wncbYN0aE0R/12uXp+q0KQhXIYnz5v/h7Lx2I1eWLPpFBOjNK8tKaqkoqdXuhWhL
7z2/fhZ7MHOqWEQRauAC5wINKCqTkZlhduydfBFd9QDz3gHp743a/779G668iJ8g0eM0J43JaX77
8guXQu+WwlCpDuQEW0TGCVtW/HRpldBVI+iHFgAwjjnhotZ6VIndfHT8uNkm5GuhfyBlsIXgPmXW
JzKfguG1E7962q50j26xUtS/7uRS02f4nWYquq6aPD8oLfPHJRNCoyNpIOblrT8Fdv3DSL4JhuJU
lltapN7du/dVoRHDqy3R9JHnPM9u2vFAqWLvxPIvSQmYJVr5cHNUEadRxMIkM0d/k/M9dZ7Ozqbs
Acb0iq7nyyFEVXfAtTY0Hbv6JIwO0/BftVDfaT1l3mpNm3T60+cYgL+mJ04Tc+L3obt1aRqe20xE
mLZ3lMb61A7pl2jQX6mVbd+/hzK5t6lDE0OHadY7SwbJj+CVGpxGltsdBzI7xlG8hlOc/sp8MfiF
CkoKQ0CxLhcTWGidtqEwOKYC0L7OHlTxt0iJVxOpEQ0vt5d0fePw1WTk7afmqoHW1swarB+4qqAN
jmi9mjFwfj0+NMXXXOooVKPnOtBKqfZitaL7sbhIGlsGGnMTG+Dsoms7ut/AWAbHbyoeilb/2AMH
i3RqE1pzQHpy5dAtXCsTywkM4DSSFW1OpxGJhUb6Zg2OQW0w8pMPo1L9iwlIdVHKgfoUIM7ld8tJ
QkiflcHpqvyPWLr3KLkfbn+tq+dv+lhnJmYOKDL05sVwVThR/V1KJTtJT30aw9u4v21nabcI6iA2
VKAgoTt4uRSfiyRkwGBw/tamPDWxe+qHK+/rhBeZ+TkKoBOhHHcSkcns0DKWyzR8Am69rBgxtAcI
aXZFz9xZGloVavTI+jJblcUPVtgoTuxH3cpuTqu4+gFcGpOQI2Tmcy6SRIBEgXEVbg2SckMPbROm
BxlssyJVmzZaQ/AsmsOKBKkVnPRz1GVYUWebxj4ciHF2Svalbyo7pq5cNZ/VbEVfdHFv4XCEqRba
s6uH3CgV3ZAAdDt9L36SNW/P2F8JM4HZEZQNIcPWKSOf8U9pXOMZXrRsySpvN31xhq8vXadTlbx0
JQlQKWCorjHg14DoIL1zlQ9S+8xs5QYW4t1td72K1MC4gO4xcFfYXgieLm36LUqgLRQlpEkZpAtD
8qQnORwJxTYza90eCF52iSyvYaKXzGrIZ6EjBc4UN7o0q1ZVA3W21TsaQmAM96DSySS/TKIlwf13
yPKVjzpt3dxfwaBwaRJfw3Y8OzCM0TKlCnO3k5KEmZYPeQE1xnotClw4/CooyoklEXgDqO7LZeGh
NLTkqndG1dj2o3aSovLu9gdbNsHNAlBeJwCa3y+QHRtR2fZOlGfN82BSdNSr3nu9bWXp+xikOga4
f42XbWYlsdxS04Ssd/AYumZHjfGPIr7Pm2bTaMe+/Xrb3MLlDOfjf+amn3MW/zC21Q4oxveO5NP1
73+b8kd4ffbjGk/mtP9zNzBk6LsmGPC1klUj5pbvaWnvUAt50dz8ASQw3DbqJ6OSbETrN1ZrPCUA
Uza317cUKoAXB5DPjY3eytzfM6YWAQaHgxNkvg3TKZUDBpW1itLOr8J6y8hNPOWHqqw4y5LbQyau
UN4m7bsKlwXB0uoqkHpHH9+YP6UI9ScXfq2sbTo7s03VAI9CFYWzQBs3bfrZx9PFgJYXnJeOJ540
Lki5CmARPzWuznAyg2dQn6ZHRXz05T9CdweG4rb9hQMBK/d0X8IVxxqnfz8zr3ZZGSuBKDtFCrEH
VUIvWEOOL2wj4q0yR4EzR5o3uySDVqXUHkijY5VkNcXQSG8FiAZ48yVt5aJaynDAxk/xlgzMUf77
72fLGbIqHaVMHJ2atqIUfEWCZxSCvZ99Uv1fEC5Q14dpGvyNupLbLRz5C8MzwFSoRYrXa83olKH3
KujGzkdLoXNqudqOwbGJV0K+pSOBPZRzQOTCnzbHJkI0rRC2VKOTy94PPRJ/5HK+o9pOfdRHyT1M
DxA+/ERcCiJq2vLvdhp0NrgKRJiNqX7NEO9tGgWDLxNDE+DbWbGrzT//YIAQjZoACQkFgUuv9KqA
aeKuGZzEEz41PcQvcHZp7w8DwVT+v5E5bWndiqFodQWZgIsB8riXNGKaQbB+9T5FU1H8ClcAMxbm
2rjN0oGYigwqeq5AcufvXKYPdVT7f4Npsd3Gpv8tlqsnqVyTI1+xo80+k+n7lTrCwuNoxGK9XD95
dEdszX+nntmUf6NRQdwFhA+Wwr+Y/bNDZ3ml4RWQUDsebe1pXFsLD7f9YeGF482hNqMSU07TNZf+
INDqyqpQJ/3gAUg7ppManaHa+04u/8G1pyofxSAVpvD5U2O0AvT+VT/CzkKnVaxzOzS1t/evhmQK
ZOWk6nsVHpix6wae5IkO5CA7KyyPocuorCXtzPD96dQE2eeBIduxeLkv9w0sEKGrMMBDWprtQYrl
BKIDQ1yZhFj6OmyWpIkUz67R5XpCJ8YdtdEZQGfKXrGJDWPXZEe9Xrnelxz673iJSQhyLSIgV6mG
9KjbO7QP4AX7ntJNTJPj7a+zYmR+aoA7VQpdSIxk3iYvPjO4aptroe6iEZ7cqWYFUeQ8QoysEVoQ
uHZI2ctNIvzBll3Ur7dXsvC2G2wUtb4pob4qTsmkYiHFwN4xwSTdV2MuH1yvWbmqF5LLCyMzF0NV
DQ5PVPacEKRiJp5SGhy58pUvY2X/YopGwjQARGI1DyQ6tU2s0QBlGDKBZsti+fBX+jsbH/NQfyuB
XP3D/iEaQc5DORj11svTk8elWkaFSoVKQ0tNuutyZeW2mdOF/r06wY0zOiUyYcNbemkChZIcJCVL
QlKo4il47HRY1OLqMyoP9UPM0MGubfTyK3SGA4BBWbETaOYODSSCmd9uQyNZGzBcCmQY7kPBnVCN
u1a5/EVtFkuR0FCByZPyRyIFj1re+BvBqINNDcDKthKxPRRp8uP9e31uduZGg5d3BBr+4JRatwGX
sFsvOC4dB22qEPMxqS3+DanOninDCtDdBHDLytyOFJZWdTrAJtK3lf4gDlL1ILSB9QT6DbhlQHOs
T4VkFyZRcVdYRQ7xTFZshEYNv95e+tJdwEgS9WPmOhnPme04xGgtPPf4gARGJIKl1BXesqpbcbWl
S5p5UVTfmNoW6UBcftfCBOPVWlxrcS9t07G+J7eualBGxkpYtWZo9iU9M03rNsSQO9D0EzOoKotT
n/RMl1jq59tbt+SsDKQRdBDs0+ieRThd4I1ccVQ+U0F4lLsBIm3hoAbZM6jE0Y47SDfF4Nttm0vt
Bt7ISc4ZMUnmI2ZGRWsI5XIgRIj6dJuB4a3o5Fo9pF3RJyN+UDKifs5JeN/G4l1ey/9wK3GpI2fO
20ENe/Yhg6gvAr2R6WyUMnREkNSZA7iI24tc2lieWNB+Ch1V2ZxdfWYYGBlqWkCboOw8KIIwflAK
z924Sk2aEcXGLlS76LVK/LWxkEXLPIyEEoz7mfMynhIDGmfPSaSq48RLUVLTGOWPAazalu5Ixkrs
snD4mBPiAaYdoJLNzD6mWtOVpxMnOmDqNmP5C5Bd7X+6vZnTZs1SfJqKBHwqNw8k99NvOLt4arGN
K1dtZUeNI2PbIOXkwv0kdM2D0mvHUqujzcRKARo7+nLb8sJZZEqI+U3DQoHiqvemRK4UGr0vOjEi
YkRM1j20He7Gt8Y3XUneH6RT8lXAvlEumbb0cplqZzGVSQ/ZaSr9hdnU1wlmbAtJeBrMte7Rgpdc
2Jr+/WxLhSqMdbmPCKHbb3H8TSoRiNnKwRtduISZq9u7eB3iTCLHE5W/Ru3zih5Bkt049MvQOGkB
yA/v3rO+BIDzYdLc9qFz29ZCj5gaPS2QaQSLzH6+i1Y+6CDh4SME8OSXzNSMp8aDggvBWu0uh5RT
r39JE55ceJAA2Ur9x9s/4PpAXNqf7azFRDN4QlhDBOutAO9dBvdNIq3s6KIRlaYYRQTq5/O2aWt1
aTFGLFIKXooGqGpiR8bz7YXo09G9PHZTuw20Gv0ASFfmmIJspJoYco+eSF2LfdkmEPz2nqK9+k0Q
fmaXgQJnyUuqtcpbBiflqUrywLeFWHKhaM3b+3YMrec87KVjF1I8A5wZBp8boTEPECM3D2rgew4S
Uskdhys5aF4ZHXKFFos4UFIDPC/XSOE2FYwM6dDf95Tyjx6BF+RZeXc3tHX8PQSV+KEA+LUPQ1P6
HI298LkGR/OhrnvI15oSCjNXj32o9EaYO0Ow9swtGNsuaqT0wFmDTjkb86cQ4Cc4DVV560Prtc7q
P0EnyLbgizH4wTGoxz2Bun9XDoMHW645PpSD2dxBHRtQyG8L/U9PH+N3LMOhfPsrLJ0dMg+TrjyK
D1c3UJbxO3rIiE6i2EHgcxyL33mC0Kx774FovG1riiyuPviZrZnr9kWtxl6JraGFJpDetS6vPIvX
96miMwsPRHeqd1yr9pqqkPuepZ8kCL6fYWtkzEUrhI9jrHRPWgtK7vaKZPlqSSoj1BNig54WLabZ
O+w2jdeOcZlSGi6K5y4f7iQTGPEO2tORKT8TFjIp/WqKebTrxqh6MmpmDWEg8SEpBoUgBtBqV2Zl
vWa4rbkz9bjYDyViAfTfjI0C6cR3jS7G8zQasMmgbX/3baLqpDU0A6dpXP2q38KToAJJDE+GWGxG
KvcVTLHM4N/epusPP1khJuPpWbig09LP5BC5gpPQPkiWv+nGNTe+vrCwYBloG1HeuoZk+Z439MhP
RycF4jfNALQO9rTr/7x/HVMDH/Akod3VbpHWQlLTj8lJTuNHA0gvyITbFq7fTaZ5Ld4X6v1ok8/9
KVBFP7AUSIUkuQofW9H0P4pC699Hml5+UN22u1ME0bB7H1rE25avv9FkGYyCriNJg17K5YsNp3wV
iWFZnSAi2ej1XWt5/2CBEhTLIm7E1CwwVjxJRUYwq05D+STAgausLuH6RdFknaBYRGYd8dd5ICfB
SRN5pgcRHrZ2XtppG7dkzGwjxolhHb2xCT52Br1R3UpVqKsZUt5YdVvI4PaHADq5XhO+Z65VbmrR
LTdUpz/1AfNlUKkD3k99vdkLVGyeo1Y2t7CemvvCigUw7kO8JVGDUkWRX72u1p5MVxOOIZy4ns28
+/jWw5CFWksme8cKcEG+bTqIZURkDR46uejeErhQ7U6HAtZOKwEO8qoUh21a5sZaY2LBw2goMeLP
TUn5YA7GCpOa+eS0lE5AVpN7MVSB7zVt+8zAm7Rr9VgZ7KZKUPPT+kw8At3U70P4O/dV5skENYMG
f7VV78tQUkjFh3LHRKH30dONYA+rIZNut93y+kYnRgDQTqIhokc0T4vTcCi8FrbPk6a0w7ZWCuVJ
VoPhwMlIP6CRUigrBhfOAa1M4EAEJCoYl1kyEBEFeN5I/yn3lWdpqF9GIV15pRa6YOQzU/ImkSIu
TO+Peu0WkEGf/Jzx1FhU+5/wrWqHLkTwcgouHzTY047gXBixVdHi0NCs2VKPLNZ+iXz1flHUUBkP
whGYuJ7fN0XcDWUuGe3Jh6t/Xypu8abENUzIVpZHL0rkyx/HXP85DG62bxNA/X6ObirTIIlgZ5a7
ptC6tDO8pFTEDapAfITZ7ou1IdA7FrpTqEbNlvm1eJeaLTUXSAhNwiMOhWyB/zR9q3kFukOrua6Q
JHB5WN/vCLRMIPNSeBm57WdPe4he48AgUn8a0qcJByS0P2679vWbNeFY/9+AMX2bsxxJH/jpcpT2
J1P8lgSO7h/S7OW2ievMdkJcT/LU1vSF51eu78JpKzFLcSqRAVAZZEygPUgaMf1V6Jb3U6+gcS1z
a9z0MIOPsEIN788kJu4ITi9YqglMONtFBXUlP6gV6Fg6YDaW552kiWxvpKNye6kLrgN0F/2TKfab
imizB4wefZ2NSlCfLPmTNO40/6Hq32S0sfyDGVXbQj8E9T0iGSt2r++LS7OzBQqD3iSVhtlQ0ca7
xNe1+yGB6e326q6vQV2CTI6IGJgiRB3Tv5/5SuKV/VgyHH0aIqHYRLnQboI2Td6EJOr2kcuE5217
C6siYOOrATeH2eZv3HtmLyjzrqr06SUdXhP1s6p9v/33r9OOKSD87+/PYoG6lcI0UQXp1MWB6HRl
XT1K9MAgBRFbpbA7Xw6gABSLlfDq+shN1Uhw9CY9Cq69mVkzToVMKdLxFImwRKRxdJfKUI7rWvl2
e32LhiAapFSgAiud4yQjORasMBrGk1nmjCHJD63H5G84rMpmL2wkaQSZG5gpYt/5+9hohBNuWbGi
oN+Z41tF+UgO0keVkSgYtG6v6jp2oMsLSwAdXjIGwsVLL/Rdv+qmMSNHBxvvKX8097mvv+jNXcCU
GEwm7z5aF+Y0+dJcD+UvWE83cwTtrjMHps9+3F7PtZdfGpi5Q6hLRS1Lfg4jb3io6j1D8O8+t8Qs
RC9AtmkgXfkBA2gMdyVZALq4E6Hh8JntVzrby429q6Ih8u71XFibXYEqIjYVfBWBE+gwy5jhk6+t
RvHXng3gakp+FMRrIVScHPLsZmhSwI0FFIKOaIhgY+/LHN28NT60RSNTDsSlB7B5Tm8kQlSHMG8b
OGStz1Qnn6RMeKIyWqxs2IJDT4CFCZaNcPJVdTkNhgosrBSAzDv04YMX3yESgDYV5ZdtuVbKXjM2
A0n4Ras0RiXy0qtfqd+JMOHL4OojT4Sd57eLeNRtb1jexP8WNzs+OZPDCLWxuAi2BRciObqR8NKs
FOgXzhBbyLur8PqS1M38IYFHxeOuD5xYL6M39GrKewMVobfba1myAlOdRS9eRGd4DqEfFXdSCQtC
J5HFZzn5Wsfyp9sWri9SsFoAfibmM2gM508DYghFn7TsVll/rNMHWEKZQZZtHRkr8Lz/4HfnxqZP
d3aI4F8zOrhZA8cVXpFX88IeDcjUTvJwi2okw7krdaolVyCgBmZAs+j6lTCyVIOlJvadEVIAhZ4Q
ChT2qKzBgJb2kDiF+EsH10CT6HJZ3eCRfbe+74TmwbLuJfFFkbqDIENjEf66/bkWDhPJK7NoFPsW
SC+zsO98Vxk8J0WYx3e7PRRD92JfvUl5eoT88C6JyjWC4utdnMDVk9L9hNiQ5o+63AemoKtC4+RQ
mgge0rim2X705GTla10He9ihlwEyRBLlq/kHNaESLhtl62RoET3RmW23pExIU/aZcSjltluxtwBW
nAySCNJSBPA2p4PURrEVy54h/ICilstwkQ/Wqf4ZIBmUn0qv3wn1uIEa4/YnvD7ThBAg5OEFA3x6
Vf+PGwZcVcTdnNQYj2WWnlBt2N02sZAUTDaYmeIJZmRqDlQ05cEIhqCHXiBtbY+xdyiPpPyYQZsQ
o5bVQOkQIKDTI06pJsLKBfy3enpZ8J5Y5fkfSTbdqfn4gWWqdYHYe+0wbPDYB/42Ks2tpKd7RFvv
dVgJbYsZ4UJRdkMKcYtXNrWtJwKKpwAq8/x3HiDtpYvbomhXjs+SK8M3SnY4FYOuBtYEpCazUStq
UM2KsEm0UHvwfZPWh1u+Uxee4jibwG3A6CaR41XZLzSVuKKXVjmhss38yG5Q3pK27RpP5pI3UVUB
qzVVVZR5N8k3mxg2JLlyEr2/AyTzIgnxylM3hbfzz0kZigdC5IK+UkSGQUqidCY3jqvBh+7/7mMf
ctbvmWocCvFZih2YlVYeiqVVnZucRXTQKVsIzUiNo+QSWAnpY6I0/3AMz0z8bdOdvUW526iuHrIq
L/2dKD9z+V/+PkhNPA2YFqHC5aNQ44CVKkat08LeF8bRNl0jgr1+CwCATU0YsEOQTs+fHakqDdUv
lIa0JDgmqmjXZUNE135IYvfNV8LvkaRsVy6W61IzNkG76owJQ2I6r6wEnqr7iKxhMzpY/ZfYfwLm
hyaPCjTJ2wX116goj2p5uG126dgyUKSCgCXf43mY7eVEnKaMuINcfkK7BYmb3s6HFRTn4nNwbmUW
OJqm0kiDJOLn5hB/jwVVvUtcT/tYFIhmZqME+BreRjsY/a+BVfknGWnBld+w9ARO15IiTc1hBjwu
F2poUSAJ1tA4MEBCtLdLzOigy3dKuQIWWnIdU9FFGKEnXtg5QEmBZeJ/XUc0k/umiw+VbJ30iB5x
Pjx5mnzym7X78DpImnoT9CeBKDEzc1XiHDO3jCFicSJD3HTtc1jeNYj/io0LLepa+XzBYSYydqoQ
BBLcsrN9rHIoGVu3KhwrU3dd3h5Euf+Q5ur7rylqtSDmKQ9QXJkHEIVZNm7eDIXTQvCAfGXYH287
/pJPEihAt2BN/ANXGI/K9yato7xwpPAlBsZMdwKVzicUytGqfZQac6tJVGqTlXMuTyWA2Z1Psksh
hxdMnKKIS0d0I3NQYqusnKCl4i2ntg5QrnDDnd9/Lt2H0TtI7pdW/+aikCmidQwfkBS+mu3biFqi
RMIVT7xi6p8+7tEzLe28eFTbFUzK0kc++41zbgg/VpJcByXpNPFnSg1KEdqV+Hb7A6zZmN0JBk1p
v1TqihnVZzn7lig10oUrL8XCYWSvGdUn8lWZK5n+/ewlEpg/bZsirBx437onFCOFE9p7io0ue2ZD
nMXQYSu8DVDn/Yt3nVuefWU5Z9Bdh9TNMRJ4adSjmj9Ba7TzY9melN/rfZQ7o//l9pYu3HETlwcN
BqDyGnW1y+V2rSbx7Mq5A+vlJii+VYpu98K+DX7dtrO0raQTkjEhpJibmH06AYRPWblcOBDp25r0
YqKxDTlP+cnP7oK1b7h0u50bmy1KHQJE7xqMSfmzlXwdiqNX/argC1C1lWhs+kuzk8nlSfrHhQDg
cA7EgtNKNCC7YjAv+FzAi44e5O19kxbiPQVqHII9wAUmEcblBzIl6ImTSicPQ9IAep/ytXCrz4pf
PPWtsTGC1q6a8oM7CFDnBQ9IVv0ayJ/QQ7Jp+R7DyNqgXXAfJOWvXNUdIEArCKqlHYC1e3pFSErJ
3C5/n1obet+jR+sY8A1OwOQ6WtmCha8JcwejHICDmCmdB9WID6PBXAotE5Yw5Q1a8Wo2ybFAOMmA
iGs7VP329p4vnImJKoQKI2C+SaTgckmVDLLCaoPOcUsmiKpm/NGZhbEJyuiur7o/7zfGjBxoa/jU
JszQpTFFyWszQc7PgUj2ZPjJcxOCQBvjlz5bS0SX1kWsaMBmwBAAvnRpKqwEs9LHpHVCNfyCNvq2
DuOPZm/Caav8w2WGLAJdXWb8iRHn4hYWM6MQEnUdw1iw34lN99iLxaOkeMcCaNIdL+e+laInLUQc
Mk5WfHLhnWBmbmKlJ9pgJGPyqLM7HBCEWCbd0DkV3L+Z/11UT264gmFY2kzeB9A+kL+RXc4utHxk
+MQCFkMUHN5BkgYZRfS9i9qPFnW02y6yVEDggsZLJnKsa24GSGlFAF6F6IxGkXzprGSSbTe8gwev
n424eLojKxvu6zHStx3TItskLYvnsreklZOxcNgncSxa9ABo6ALONjaFPwT0K7ByaSD+tmo7KXcr
a114KC5MzO47H8o0A+Tz6LRetamHz2Ki7A2wLJPiqL9ncHWTDS9Qwe8n/rtC2QV+tUHq2ha1g9f2
hzR2MlFf+VEL3xogPTc8SgomKNHZsg0zzVS01jg4cvYhMbJjrX8p4Pau+vjT7eUvrJ5WNbgMWAfA
fRjTBzjzXAAAetjHAlePB0luzZBUuVGCRzN7QJBmG/UrrciFx4XGMVNLEAVaGqXtS3M1bHrMJ0AK
4PWSAJOPYhwjH4FheYTYGWCKANJ1SLwHb4TodIwKf+UQXR9U4Io8HgwQAJoC+3FpX1C1ukvarHUg
uf7Qt4y24OnoIJir1GXXngv4AHopmvIAs6R5h6CF5LJsLKV2QojKBu051z7G1R+t+5IMRxFaYa8u
oD6ONjl0mc1Qbge33MXvr0LQI6U2QJuC43NVUyW8T4WJTuIkFJ1tmsVG11YmzBc2lGFvhhT0v590
ntdB4VL1TVMbJzmHerUpd2kmv2hx+u57gDSVl5i5ZBLjq4av2DWWmseFcUo0bSMlDHP29cqld30S
IEICp0vmyJAHKLdL14AkH60c17dOgOofB1WI7CKwWlsX9J+B2RxLS7gDyrdidMFLLozOjh+lYDGr
ysg69QWQaEFEcvtw+4BfXyUMCVKIlacuD5Cn2XNvBoLophAtnvw0Le3U07ZJljpVrUzEvyvB6aIt
WBX/ajpNl/blFkp6gFR91QknzfpRNV815bWVvwrBSuF+Yc8mlqT/szKf85eZiemqBCsjKiw65Nhi
fnd7z5YsMCxCK4diF1Hw5PRnl2IV13mltLl7iv0MRXLx0cukj7dNTDf4ZRwPDBG4lwm0ntaePvvw
0DUXcupb1qmI6DegpblJdGmnIZ9iyB68yFWyUpZf+jYGWBoLl0JZaX7zwgIBOanEmiRB3VQdyuew
hiqpU/grn2dxZf8Z+lvTONu8Menjpu0xJAQvcvfsZ9WW8SxIjq2T4K6BCheM0b8GGsS9QINq/lA2
LiSmAqTYJwWx6eJYANDz/S8h4h9a9v6DNIHsuYYQJAXUNXeKwhS88O+8jYKiR/IzSbN7OJYsGG9v
u8ZC1WfCQtOSsv4y+M1DWdmoldjMO/3Uw24EA2/4EPnpfaPrWz/qf/RdJ96x8DcZuZtOT3f/YH0q
PpKkT9xKc05RrYNzzHSZKyrldBf1Bw0hP9ERh/usyFHZzu22ObpriJGF78jo4H9Gp8v5zGlIeXsB
Cl3j1DfDRoyaTc2r7OeoXksq/3/l8C2cb4DmZLeQVcG5dJXg6aXrS5Ds4aInXfhWBGsIi6XlAA6Y
Znzg7KQ7c7mcNO3NjO6aACpPt3P3TfM6W9P6vRSn+ygq9rc/2fTXZncJDvmftenon21eFLomhMqm
cPJkqbFjD+EdL3oorfePTVBJkWHNodUtw4Iye0qSFEqSGIj3KS/HuyavPgT01KN4LSJf+DqAYKb+
Nv3Za2yFOBbIIGWmeQLZeFdm+S5J/JWo5ToMhXcCVAAzDVM7Y37CRgmu4dav3ZOlChtLfcv150zf
K5bjxt/c6qka1zpaCw6BTiV3PYrR9H7nmTDPLgrNteQ5fYnWQ1ObduH3R2QVBSWfGhrjiocvuMSE
TplmNqb/zlG2VTDk5oCKgANmedjoQ74N3HY3SG218qwszB1TYcctIDoFP3IV0csjOg5GBfoh6719
ZeQfmEw/NoiQJKb8IU4NVFoSbUu1HoEAomFfQtoFAP0qEHYKz2aH4Px3zJ+d0PMaZWxdz4FCvzpB
ya+hBKLIz5YFx3uOnsGOKDZ/UHseC7PWvsSeXj+MgJHtvBzkXyIi9rdP5ZKPnW3M3xz77FQW03Cc
gcK6AyRmL0JmW8cfgXh7HroEYJ/QW+rGlad3oXY3tTtI2uBMBnk3b3xkhVqmhp74jmXWAsiJb/SY
bEMqXnsaxbaat9XB6LJ8I5mFt28iK7flLGDCuGlauyiTfitWebENvCbYErKo2zAM4gcylXJvqe8v
BE+/lakYtEihZpzH2zUCaEMOTtrJzO5Zi7sXJgJPnhZtLStfiUsXT8OZqenGOfsUUuvpkVCHvlMY
Cnfjd58MHy732997IcBi/oap/4nXZqJevDSiowUkJqbknjr9oYoHpjHdTRQ+x+paQ37pLqH/ClyK
ogh8GLPVpC4iRrLpuifNfRSsu04KtwgsM6d9ctU1TsdFWyyIYihJBPjhy0UFSi+mbakKLMp/tHxq
v/lzXg8MSiAevDals7iDEyJxKnuA+Z7tYF7EosVJFU7gnHZ5mOxy1f3sZ8KvzisO//CxePpNkNHg
tuYRftAWyB+qontKILZTvA9yNexk70NM3+W2oSXXm2jgAVBRsL4KNXK17lSr7dzTKPh3eRI+eoN2
rAZvpa6xULGDgvDMzuxDdQ21Sddq3JPRWx/9KPjeBZTGG9naKcn4KATyJmP0KquUfS2Kh1pJvtxe
55KjsJ8Gw53sKtWkS0fxNCFOGVDgRY0gMMk7W8jhOxXeYkQr09fbtsxrGAKLPTM2W2ym9zVyf7p7
8lKG02KUIrnhjV+oMzb3itsGhyKv9Y1SBOJGUCQkd5BzRH+tTEJ0IKvBltsaERYKRDtjkLNfgW98
FpADMV2di3qsPrg6KvDWEMsfNKmOtyVZxr6OBYTRRXqbGfXujcDzYWtjbW0TnhVmTFLvRY8i9y6v
SushQS9qY6GwYtP1szZpVLnHUnQb3kLVffJh9N24g2Q9WF7yHRm68mFs6no71mN46HpU4lCm6+6K
VM2ekHapdm6KkqCZ6O5jGcV/+ibYN0HTIFTfJeVGDPX2SairfFNGg2HTynfhxK/qO7khNaaEqQ6o
Y8UP4Wi1cCwMyiZzYUj29NBDQdNLjlEbfBmE2t8yysoP1scfvKClnQQodbhwWu3HUbXstur8gzom
ubRR+u4Pgi/d9vZnvToqNJ2ozIEx5Pq8LsAoLpvW1Bg1Badrv4EES5oVz5muxosgYTLB9NnUKZge
sNkNU4eM8imWK5zEwG/sEX1JwSxXbEhX19hfI9PsD5ykXGXTUTl7bUa3kikghEQiPXNHDLine9Jl
996EpGc/ep3/nb2LbbOu802WhMM+FeXywBhquNGkPPgp5rW0VQLUM7QxigZbKKw15var0zr7ifN0
q03ltKxiz2mt4ie953pXNMOzIUiPY1FukPpeeYCX9/2/LZntuy727ihFgecYgb9TTX8TdD9vO8/i
ijRSc7Jm7Zp/Rs4R+Mp9QTjp+ufBEjd18qBJ3nbMX8Ap3Ta1uBjIRKaG/TSYNFuM16lBgpyM57jh
8BYn6iuTe/vbJhaPwn8m5mVqGCAVrdFJFzT/g5V+EvRNHPzLhp2ZmF3YMPOWYZeJuIAJ5rv61aDm
bYAYDb4EqvHeR3ByN8IHKG2IW67SLaPWIXipKw9FI4Ai6b08/KndP7e3bNEBzmxMX+3s1OW0RzQl
a+C+6IVtMrS21P3Iytyu2geEgf9lQVOXkYSHi2SeCctGHJgGIwAOk8FbT/7WJfK+EN1/sCKRWJE5
gsSRTeVySSOkt+p0ZZ3KBK0rUf1RBf13sffvbu/ckrPhxUycTHNBBESXZlqiYznvKVa0eYu6ndAc
pR7Vnlxb27WlixFeWIibuIIBRs4uxrxDgy9oOKPtYD2hBnJEPf4eztat2Kmbf1gTYzo8KBO70TzB
55YAGuTqXPTSV93/5RpHv18JuRa3jdr61B+VVYZ2LretKCS1BxwknKo89O8GZhUPOkKAh7Qq1lKL
6TqePVsyUFJeCV5HUraZI8QmY6R1RrteaobXyEo0u8m8L2MavHJP/C5H4vLeRD769h4uWgUdTwcJ
FMhVZo+GnThqUS2doNrbeeIhTHtbKz6F7q4YH0YwzbfNLRxghiNhnKYkThN9nrtqpusJbWaJJzf7
46WGXQau3cEoqBgPBbjL28Ymn77aUcAdUz+JAfC5z7viwARrmEqnKO3cB0MhCxiCNt6XEjAyFX3Z
ITUm/UY9sNUQle/b1hdch+LqlE+xr9elZBDUZRd5oXRqpXojyl/K8sX1hZUlXpeRyQeIxnl1ybCp
cs0c1Atz3woqSTqZ8rM/ynbT3cuZaHvtPjS2nouE7tGKftxe2V+vn20sKE86ykQ+zMMo09LPruHa
JfaP40I7qVlU7BiwZmZEEfxdUNTiMRErZQtv01s0JmVrG+VYHdq6TjfjWFe/zdLst3qQSU9W7pe2
lRuNHYl6fZBLv/zaKlX9mqKAbivFED12Re0hLyzIL3KBAqLkEc+JQ4KjFn3wXA76134okmNv9PJG
FJt2T9SebAxwQ/E2iyGw1EvR3wtj1O+qYlACVLNgiO/JOk7uKKCFXkJsUUj5Wt9nwfHovUwKH+B9
YO+aPVN14Y+M97fmKdaS7f+Qdl69cSPN1/9EBJjDLTlRcSTZa8s3hIPMnDM//fujgXc94vA/hPYB
Fr7xwjXdrK6urjp1Dq8HSXlDmrovHvMcpvPiFZja9S9yWaCDWuDc4uyLxLIgZFWGFqIbWwgQmY4R
0mhyg21tZbab3MrDTuHNJks/+mTb6B+/XIBvTNNR5MKXlLJ9YXi5LMTmYzFJFhb6rRtUnzozWDlR
S86uQtwFNB1QM1CcmbP75YD8nECnO0IZ0Oq3blFBNEXAEjJb97/L0U2qajaQhuu7u3CS35mdReZg
DISgGQvzMfGyn8oQ/Wj7YNsn/yGB4k1EwGWBkCPPw5UR0JzOB9l4BLNj5/JzG3yKzTU488L1TLcT
uAm4twUKR5FTZvg9PRi1VbbpgBLlKDt58r0Kttc3TV20xHQQ4FMu4gs2OS1TmjQUPeORPm6960NI
n/JxbD8riQVWQg/Kr4YaCDtXgoyrRnR3pzHIeQiR/t0PkDt6NgsAmiMIyk0XpMURdt/caRRUVHPN
j25QRUxv9ICSayeosjOC1H/V9Kx39CJHHrHmwDV9pe/CwtRC3vRd6oG2Dcvnuh31txAB2ttei000
ZbVoV6EefCLX08DlueZd5Outgwq2tQ8zo3+QxjA4DhZak33VBA81Usc856TMzitduA9LENrX927h
Uiao/t266e/P4qs6lsIoCHykovvMoIVa3ZW6YjfVTT4+dcnuurHF7wRPGk4H5JTyzXtjWdR3OmFX
f2xDJsaSQ5J9Z4F2Jz1ftzMFvdmlATiBih93MTWyeTpNB6MMw0rVH0dUon3pm/VxvgqC4KRvR9WU
/y4I3zo54GihDf1YMOenRw+esEbztpC+MEjIqC6E8yh4zZPbtkTqnGqt+8h0pJO37S+C4TGrTFvx
uV3KvF75Nmv2Zo5Qt4nYVOgIPwpx86CU6j71moMnU0CCVTur67XWwhTJ5t/ofH2zV0LpWp4ilIP7
6NZ56Yy8jZ9c33hDFhtp2KG0dkEZQxIsedlGNMrfrZC+MoHhHUZjgDUSVsrP131mKfIaRHuiB0ER
t3nvm6EYVlrf08LTrMdOeGsb4Fwfz/DB4P01Mbnt2Vnz0Z0zEhETtXWvSM9x/ZyZKxM/S54/VUyn
WgI9m7nXqNCT61YRuI9BX3wLBQgmTCM4XN+ppYIUvEuAJJj4Z6/mtVkGv6sx1S33sYUakIlPBl0P
DuPxPpx8IZLU2U0V46tBuHehcswH66gL9bYx3C9xrO6v/5jFBVOn+fOmBTE7c6MuVcRWyWIqi74E
61cYf6nQ4r1uY8k1JmQzI7B0wS5oXIS6LDw1lTka2gTHRaqzaNTeHlHe+g+GAArxSKfizfNs5iB1
n5toDOMgRnLfSMpOiuIHffRXjjqs2wuHj9nLfw3NshtDFSWvq0aq660S3BYQy+9kM4j3ced+4e0+
7kTKsqFQKvdIoRa7cVDcY920+XZ0NX2X+lW5hUYL0RepLewmjySbGeSfCpXnfQzV2E06Gs2mdql6
C7KbbMHBMDeV9NkegRM00gDDYyvXrVc56qu7xEy1jV9llK3JJ/axIQbbfEAQr6zjclPIQeXEhcRg
f0wpPLXa9jYO+uBo1Vaf2aWpFrbhZvrGGMbSaYNB26V5lt7UnmLt1GBEy73oY7CEUNAJfQwHG9jD
fZQRsb2w6g6iHxo2TbjxszkYXNzI7O77MtAOoQRFKorkht1VtfisGlQzRsqrehUxVywOD6LrMUyn
jZ8T/q+HqrXS7WiM475K1FdDj39Ukcq/UqTVwYvDO1VMEKn3jX3TjyI6BQXCHl0fO0rRpXafKwxc
jl57FwyhAFw1HpzYZA7SbLzhWSzIPXJYP50yD92Nboz8BRWRLcQuzQa+vuyzlvrlpkEUaNPoWbwv
m0x1YOnpHSAl9YMQKPqemXt925jMVwFe7zdBqVkoQ+afrMjsJHvE8bdZXyZojNcNskxuQRuiyqne
eIF3b0R5sCmCfrR7gCN2rIxvxWCMTtlIIlKdcgE0paztNCJ9otHYPLRpJm7VHk6/YZKylhO1va26
QAKX1rT8SPcbggryZzdspRurNDrLgZSp/V6nnqRtUnTVNxpzp1YdweJJgrljSvR30ra9DVo/+e01
wne5K9P7MSZ9q600eG4GgYmtpuscepmGIwZ1vSVeqC/oWvvSTee+9KlpnXwB7bhRq11+62DcIkDc
bDyEXRzPommyyZpRu4vSILlPfHF02ia3EFTN642cJvlnXzaK02giQT65UnrsOTW22PUiD5+AJE0K
c9tAApquBwLDOzEQgSqU0asa17+NskwezKZRHOpZ8m+18MydmnjeHsWs7s4KFXPTlGq+69Us38Q1
QlVA5KvHuKhDTpGX79Kiam8C6JYYdh+rdKujj7cxSA1uKw1+QYqILLRPgk0sxm9d6Tb7tvODJyFE
swy+Ge+zrHfSRNneUs/24GI8Glk07JO8LGxoJf0bKRSsgyzWmmOMvs+0qmTus0rqN5nUtdsiL1Ua
0EgGj2nnHwOlyvft+LtFlN7HbyvKjhsFUO1K2WEpL6GKCJUd2Q7DH7MAL3at0elZ5j5mejZxezSF
XaU+LOni78yt7xBj/3U9CC/FxqkNDqCcGYyLiage3EfpMer1WPTWQSkAnGR9dchKl6ggr8FMlq4v
5K2A1QCnVknz3kf8pgzlNAxo8idqs5VL6ali+nJlBxds/KGZArFNJxFBwPc2BFEa88Qcw1OQVHZn
UAkZPl3fsoVvBD+eBgQKZg+6+7PcKfdK9K4DhiZzzboJrH9AFYZj79QGNZn653+wxaMSypKJ8WLe
ae9NwTT1IQtPbWxAt7njT6QQduThmzRfuSgX13Vma3KVs4QtSBU974jdJwXIGKza4dexFelu1Hrs
wDmo2Xmofrm+vIVcY2Kxp+QwJRoXhWZBHDylHsLw5KfBXnTvhiC7CdzX60YWXJx5HzAfHKuJsmR2
/ctWoIQkkCHzYbDgEvxr8afkdlvXWhkMXzM0cz2zDUwzznE9Rfplml9TQbXd8pOWrbQDF77Tu/XM
/I9hISkNUhEPH79ltLBzeHkSZjE076mSv/+HvaNsDqSWFtQFAEMbEj31GZk8oQ8xAHpPQv8T7Aj+
c1EFcIwo+Zq08oJHoFuok2j/oRhRZh9LbGAuhkc3PHWyC2wqfAhN8Yji1srLYc3MFEXOfF1SWVRt
Vewhg0p5QUtVvauslQO1VDxkMcRzAH4TL9ksw80gxq5hLg1PQy7F3GtMe8oBxbRYG4f7JlNah2sw
ArCeqIkTNom4UXsr3CRelK3k2os+g5YbkYR6pjkXDeu6SJDDjvX21VMS3cvNsxudlOAI6fGKpYX4
CzD0r6VZFCkTQR+9sg5RhmRiwlXVyIm456+75XRRzJ7TGKEHMDEqWRT23n++oRUat4IP8pTEZF29
4ws/xsbdTkCuymvtJvlVrcmuLXjM1BFg+6bvSaflvUm4dmupiwUwoa56A9PyS9/x3tTKtS+1aAdu
fUbXJhZWY7Z/shIzSaPC7SpW5aYy32qS5LUJjTUbk7eceX8StkY6xtxgdV/aagtBQZDzpF0peky/
dPaRKNVPgUOjWoNSyXsrnuGrXuwqwUnTRjomv6O62KFwUYK1ue4NS4ZQnYA1iT4f7ZrZckKtLrJG
0gKUJR995bfQ/K57w1GHtSLVmp1Z0UguDSqv0MUS33+k8U0W/CzbjVGvgYIXTtCfzho3IlfiRX4h
NqWXqCOscp08bFzLt7NkLRFbXAnsvtOslknlZHZTjVJcino0+KcA5JWti/nBDNPPiiEchPzDdCIM
GyFG/q+t2XUlD0UQldxPp7hF28iaFIfyQXA3suaO2+uOsBRwGdOb5LPJZ2Hwmhz/zLGFOPRqzW99
VAvNjUXiHGTjm1kJN3KabTTf/y1X4ranhmq7hrVtXfEtUt2P173e/YZp789+Q1pTYoZ+0j+1Uqs7
ZWpuqyB94sWz9lZY9JOzxc7cfqzG0HQzkYhk6nfcZqKDgIWwsqWLRqiYU7wkDUCJ4f1qzEgN3Mor
WY1gdQDigjupBxl0/bstuuOZkelHnG1Zw/iz1HWNfxKLk6J893VlL8uJI8kv1+0sxT06QBPlJKMr
F3VsHp1y7g0wQuZ6aCeaxAjpNsm+XjeycDeh9PPXyCxKZGIMJQBkt9NVq1UnMbgRhDshP0Tx96b4
UbcrHcq1Nc3eVHVUVF7oYS4TP7nwQBrSXlNWsqWVJc0jeSKMqYkgN0vSpM0g9Afo8Q6F2GzNuLmv
1OS57NQdpZuVuD7t1PwCOdvJOaF0XoAKqfoIs8I3T2ns0D1Z8ilMu31fFTZYh+sfbmUn/9D6nHmh
1Q2NLqIbdvIGYZ8Jow/kX3Yhc2lWLsY1QzN37xq3JzZhSM9+uf6TblKdWSM/WrQxjdoxvMz9O++U
l0bq1aEucImoqh30T8XwJXU//hCZBND+tTH9hrMN8yBGr3vThQnXypy0fRu1T1WzE8fb2Pt9/dMs
pK/vLM1iqmJUXqdlHul6t61HGJFAE8tS64SUqip/3F23thSOztc1O8HgJ7RYEszg1Et3ofvDDP+B
VBOltZ/Xzfxpslz4N1fwJBU/PX5nt3BghsMwTn7Qo0Rj122b3ZcK1eWyN3JHBvC8BQmtgsGjttjl
Vu20kJJ9kxvm32sh+yqLHTxHLU0/uQi1pyRN2uMg6m+9RyoUZEwKGVZt7OkZGFup1XLHFMJh2i7J
DqOi82wzgFpyhILXziEN3VYWAHQTUI3dqtW40xNXO2SMSa6QGCzuLiPv5O2oJIj67EYpmgZ2lhGR
NTmxTp2f3WaoqBTC6ISR+v36Di+6DRQCNHwn4Yx5LcgrvEIzWis4jQl9ZyAA9V1b08dAJyK/bUsv
sE0moVei1tKNSeXOkBUaG5dFriir1VCks3Ey/RHGjUHobDU1VkLIohHG0cmsmcVDM/790YMZLC2H
iO+sFj9CqC3S9sf1rVuMH2cGZmcAoHmmhyVsw4FnHKZxwsjSX1Bt2V43s+gMk+wW0zhgXOap+6i1
RsYsCa/F8ZesDU6P1FWpf0lHccXQ4nrglABGAxMibvd+w6xK8XJSgvAErAK9XarXkeRoXbf5+Hpo
7wAzpJ0N1mR2G+dN37lR0gWnClYn6kwJUxKjtmkq2b5uSFpakMJkkYgCOGioudSIEua57PX4dum3
e99NPwkVMLxWCBPayDQuMigRIuSEU3/fxSMKlYNdJMZ95PZ7Bt32xtpA2lKOQCEPsCPEgciGT7/3
7DKwfF2PAtf0TqOoPCpNN2x8lxdYpXQ3ea1urCY/eW7z2rTd4fpOLB3yP3IGPPxkeKdmhjtBRF9J
YjyNo7JLun6jZPKul42DLNcvZbemZ7BmbuZIo5z0Zp5izgfLkXf9LtKFja7IjpYMj/Qz/4NDQUEC
K9JE2cWY6Pttjdqc0dMx8HkMhq+FEtGnjyj/CrbWfJglhA2CHZsXIQgwHu4z360jLYH6n6rAUNxG
1Vff+uf6h1ryWKr+ZN7TeApv9fdLgcs48UwtiE5pwe2t9req9Jyba+3rpcg4Ub7DjgdmhZLAeyt8
H5J7M4pOmvsj9b72w/76KpaS0vN/f/b9vSYKEwrkESQgdx1MCUX4FsMz4DW3vKBzYW30efrn5jnC
ublZHIZtZZDcelqOWtlh9eqjNTnSWY5WPs7ats0+vm40fhlULMvMf5djCnb49fq+XcqiT1fV3w8z
HzFOxamllsURHKbWoW5vI+tWcI+C+zkLfoVi77Tpc13+VKxjI+0USbhp177cpf9NzOjTfAtlIpRz
Z0vMhpCHuTHGpzx/bYfnUrmRtQ+//bnzoRibWkNcNHNUe+gFnVUIQnwK4oocLWXuC1msdO3lf+mD
SIozcYA+EnD2i3es7hX6GGl+TFX+KXG3NGOf4uCpB6afVDdqfbr+5Rb2DVQWUQFKPwYQ5h/OMIQx
yNUwPxnNTelbdtP4djCsvCUWjYDShy6M1zmx7v2xzYwgEFB8zE4GMtyHKIjbVzUIm89qV1gfDqmU
iKiwQsNMV4gp4PemIgleGlQT8lPmwYSsH4fhlNFQX6PzWViRSgrA1SSiLHXBPgtC2jCKHuXwVqC9
XlBo16Sy3FijVB8//IG4ceGaI4uaTM0yak0ME00Jx+wkU9iKGMKFWtLpgO5eNzPty/tQhLjdmZnZ
VeQaAQwBCmai/J+i7OkQWrasPbrirSCcFKF2umHlhXQZlLAIAym6etNUuDpbGCwmYpaManoKyl+e
Mm5q8+36ki6jKw8DibIW9Wn8YQ7RZDy0N+S6FR5l60UNGW3Vf9RGYY/d9rqdhYW8szPzbvA8VtJU
2FH1zs7i1yJfMXCZlbAQqBCIObBFkk6/9+nUQ5WmQ1OaAknBhzGdHOXFqpIcCp+2Uq5V3BcA49ij
kQQb3fTKmQe6OqtUsZAnrWSJQeUS4FCyk5ifr/PPvfHViCG/Sz+5+Rq14uI+Uq6ezi9h9s8dc5Zk
jnKTWIUVMXYXQX8rTzChj58lLghaS/QfIf6Yt3kIQlEYB0yNxYmIHIDlHxkfqo5SOqyR9izEBw4r
gHsWQ49w/vRBJzDz1SikyuC1r3WdbSPFumXHVwLr0padm5l5Rp10aj22mCkE+bUN1JehWfsqS84n
kzoyZceoBIt573xVo4RZpmg+ohzT+I+8KUNrE2Y3mR8cJeXl+lFa3La/xoxZTxXGt9xKM4Na8Rht
fU/7wgC73Xbq28fNwJvEC45mAvMmsxMr93UqZj3FdbV+toxyD9LUAYa3ElKXdo5RPbiUyPHplM12
LhCDtq0yPo4hAy8qmbp1k+da7I+hJWx9IVxLHJY2b9I14arg+F4AZrVmjNVGLvA5MwltvfEPspDf
m9rayN1SXKV4MLWXpuD9p/J1fk4pbRmD2eMRpbAJO9du1Kem8zcArVZ2cNkSQc9gcOWSqHpUY9R7
DTR9vI4UUrTsgrJ+VlV7s//nukdckkTgCtAPGSa8xjzv5zE2c7OhBp/mnQZia8rzWil3OiNwdrCD
hLLaBNSwsv+QRWCU4RUwsjpJ3/RFz3ZSygVmKDPGpS3rPkDNNi1ufXONcGvJLc6NzJy9FQc9jGuM
jMWn1iihODgaw1r6sGgEGRSkeSWi3bzaCZunnFkQJZwaJXhs+uHYpN2phadg5TNND7xZmoJmKAxw
UJNxI85lL4VBLkxA9tjJhQqiUFTpC3enCNFp1HpnGKaXhupkbQOvOXMvbrfR43B7/Ucsnevz3zAL
ur6qBVapTF2z7jbMXgU13RmjvoGlwEZq5LqtpX3lJoQzByTlZSEIUk5UTsIRVSspeep6/V6AN7Ci
MXPdzNI9wq1LTGQcDXbH6WecOWIxcm9IlOrADAzVLoJG8rdcanCoXzezkGRqgPYnejF9esFPO3tm
BtaBHrQid0mpEnAzaZ/mRwvNHA+8vQ9ln5a9NNragNhSEDk3OvtcQi0ntYxQz8mcgNypT9HstfBd
xxf/y8fiBTotUJlAXLOAXyVu6mV+RTnHzO59gVeilQVOYDUfz5zJaP+1M2f5BJcxNkpLRxW+hQ1s
wRt/jRVqMRxa2oRTgX6Kj3XxpYTelavRP/WifpuP+YubmI9pI9hi650AXn5igIUKq36KUGUWwmLl
iC25PTVj6uxT/0Sav+ZFsx1cMXKnb+Y/8Nw+wV62d01ljU9y0Y4B0R1VVl7A83ACpK+nctxBRJYP
Tt3/7us3I1/T9lswglczKMagJ+DYeR6QhV6rIipLJ02GLEoTjmOFBl7UH68frgU/x4wO0xwXM1x6
s0/mgcdOFJk9C3qDyY4e1JvueMKT1/y6bmhxPUClQOWAj7+YU2lzvwuyGhDTxLbutcq+ljRHrvSV
vvSiGXB1SDhD/H8xQSL7fVjLA+lTDt+wMdSM//xs5Q/LUZOgsZR/rcxwTGnXFV4QBdT0tYqr0bIF
HZh/unYJL72pkBVgzI4JfqpT8yFcoQR+3/OSO4XNF0uId0XrOrGab2BXt1tGcaToRZILBLefrn+s
hcvqnd3pQj0LuR6an5pW++C06Kr7mc+4wmc3O6Yj0w/+WnxfuEYohpOrTRCMyyLz0PajULTQD1Ox
+BYnqVMF3eePr4dZRdre/AkUZ+blTY0Soq6OwqNUfy3h1Barx8H6QbtkI8Qf7mXi4DCycMnykruQ
SiqMMjPbsPBOoUcaaEKa427HJjgU4+hcX9SCq09RTrfoAoCOVWeLUj2V932m+qdkqLbRKB0a6pdW
oW2vm/nDGzjLnt7ZmV2FqV43eeYp/gmM1r0raA7EhrterPZB8Qywfq9IsaO6jdPSdac6c6jM3Omz
te7WQhbw7lfMrsk6hI+G2RGuL5i21TpzkoiaY38bjV8st4PXAJzn+Hx96dPKrqxcmz0sw0pKRikk
8zD0yg6aBw9Zpr6p75tS3mtZd9LrlZfswlEwSANEwP3aBJidLbJLw6JOc9Mn6CubKK821dqTZcXC
fEnoIimtUltkG8E9XURbr9+u79miV1IYZjySkUFqdO9DR95Z8G4p0CC5w9ZTbo34RV2VApj2/eK7
wHFJeJ9UV+ZYxVYtPZfiNPlt2Npi09iDeAqtpyC+S8X2JjEahzl0J3RXnnsLUXF6/POFKOVTappF
/UIoBWhiEszqhneADvafvFc/B61a291Qq8dQ8NZeSEsmya9VEl8moC9qTx1qQLnRkz1ZWuo9eHmZ
3JSeoG2Z/yucsB2tndVF2e+Pf0JipSVKlG4u+YvKSpUraDUwClNSXv6g4PfD9Vbi5JKfoHMAMc0E
bOaP935SSVBoMB3nAWr+UVsCWm+fmS9ZeToseTufCgY8sPa8JmfnycjAGWRhSkYovobljV+s4X+X
VjHxUE4cD9MkycxADQ63SSEyfyx0wJxDTheWMYK7pnPXhpgWEjUSzn8tzYtc2egrtZfBtDf19Mfq
qU1qB/I9O9ZWejtLewZABolVQDJgnuZLGkRXbwcOsOllEWK3g3kLPihdyTCWQuuZlXkcSrTYapLp
iWqY8austA9Zox0Q6HrxIvPALe5Y0a/rXr20gUAwKQDAEIlc08zh9DGL6MhQn5ab0ZbEh0Ti1jAq
25S2Hzc0lZ3UCV50SS7VCnEX9hmGXC2/cTPPtX1V2DP2sfGyca18t7AqasX0lCYKC0Am09+fZ2ow
ZtZmi8R95g+xXeMbmYyomNe+ldX36+taykZpjk3JDQSv1EBnnpGMYdS4eoXceOvemWX2phWN4zPZ
DLbj4HnjqS3DGytXt3XWrmXc0789C/nntufur8d9oHoZtkdKakp/l9Bt6sTbWui2qfZalJDOdisu
unC2GX2DPJcOFyueD/VVaWf1llsCfjA0GEo8W+20TWytFUYXzdCAnli6CLnzKgpzmH0gRiMPPUW/
kRoJNXD34KvWStF/4cARoiahiulpRMntvaMkRZtXfFNKXlHiaMXebQ/gqVvdtLMsB/lsrGSnCzeX
ybOVBJWERgLR+N6ekhSVWKVKRL6WOUMYUVoGESofDN87lMbKkVt0TV2dhIEMCqMXU4NZ7ZZFaBXR
Scw8mHJzx48t228lB71PW2Yy2WognXhLtLVc5A/Qee6YlJmnbB8OXf54v06ezYZfyWl0ogtl3KLI
ENt+Waq3ddz3jFGIKKoouUnBMcucjuHUnVoWP1utG25MPfkj433nBmWI6p5vhM8AEiuAUbq1LTLz
zTeG/KbpVMibaX19/KVsTv1uqM1BJ1wwtqWy2WhmlUfEw+hTpg50g1QYwLK1VtDS++Hc0DzU61GW
o8vEtyl0q7czMThWRXBnRPdiBtVfe5DU/K7s0g1E8hvYTnaCFh8raH+uR6+lY4bjc4VCpsxJmL2W
lLJQYnw1OTXJeFOimgdGzpN/XjeydMig95FV2uo0iObROChUxc8jNzmVfbFr4maLhF2HtFL/m6rZ
TVeKiT0kwhogbGHGBTpxsjAmnaDKsdTZWetpWhdmaMWMs2aOAheyp4Pwjt60ILVr4waCQauFxzXe
GcWvoK9XHGnxAzNazXQ6j2vGk6atP7uD6FiicRl6yUmxKltt0gMUZUfXL4AdxvKxs+j8TiV11bwZ
5fZLOsi3Zh/eQy36dn33l+5C05z63fjbxCb7/nfU0OI1SZQmOBqyZ4kmulvBq/NtAJTJ9j0l+7hL
IX42zcDSOiOszkKqkCJfW1mIP9V96tAydALjWWo/fXhRU7HJtCYSQOLFrBRjiWnSDz1xuwrpmdF+
tOtJ1wiuRRtCrOu2FtwXMyA1p7fnJV+80kAnqvWAiELlOZC0rZvf1fHvIr5vkm8wdq3cEJfiChNf
5F9z8yvCbcqShxzmTPkJ8bqyOEqw6fnxvSZCVNjfBwPjvt9zk/fd8FJ7z0Pfb1JY9brvrfs71XeC
9ft/Wv+fc3buyArMFqUQxeBGUTEZn2oT5pGnNnv23H9i8dt1Ywtw3ffLn7mPkUpVq1sB1hi1HMav
pXebD99E4S03byu3tgX3Ns4q24WqPAsf4/pIXclO1ZUsZ+HQ8BFAiVBDotJsTD5xtubB0GGKq+L4
FGkN/NjCThPjQ2TJj7RXD9dXvBCC35maXZUNPCuamGBKjG+TsIIg9FjXr9dtLKQdJPfaFAWhPUei
4v1y6IzmQaoRi3K0zHz9m9WZm+EudipvxdDSYmiwEXJRPOJtOdu32KrGPMvkCKCYuom9+2y6+Fdp
1hatcEPT6iVlu0CMqU0VaoXYcUl7CWPhohO3d6q+4gJL98ckawjjEtMJzMvONk2U5HZIPSMCBmne
NVJwzMQWCMDo5NAj8J5hmkSAGc9jSqRIX0o9deDEXxm1WvJDAJJo206M9RfArkJFRqXrkhjeh0bc
wd6ibWFpgEw/gaKl1ts1zQNpKdhRcKZ5T/JD+XT6QWeOP+FJFKtPEgxGNwkURKaXPMSRv01V43bC
1Ip+tEl5Y/jGeKPk8rFNmQ9V2+9aHb7WcvzQBPk2V/R7vTBXYv5SIw2PAvcIlIpBlfmI5fTOksXB
jU8oxfzUi7rmJgXE10AxcuNFYsvkkYqcojgE+1QK7/Sq2DPFuCYM/X/8DBxiwtqxTbMD6xOFcqXQ
4pMyhPcCvHRiLO0Vn9gUpjlcWf6D3qvPpTE8Rkn6WR/a4/XDvOT9dLE5yahzA2Gb5WxBlhRFrUYp
9gtHqR9SwIxisPvfjMwOcqXCfSTGQXpqtR9pfRDan6O8cq8uBaVp7AeeABoCF1W8ohosw/P05CRT
FBWLu0GwHFHvD0J8U5T6ynoWv9q5tVnGULdVrxapkZwM/xulHJBQyKYbot0qQE1D3/FKpuWSG1W9
B+q4cqcvHapz27M7LS/UXExkbIcN5LDqS2v5DjNJto67VuHnCvrp619v6eUHJuDv3k7lrLNjbJBg
i35pJieo9nZ9xRSP+CL16bZpnkxEs4ZiK6mjzSTxyjYv+aamw/LO0RAvdePbMvOMeFKNjnvdMZWb
If4uNWsohCXHoc6Cz/Bq4cKdLa7LjSofPGJUMZYvo4YOSird1FA4215vHANX3VzfzcVFgcOhdE/6
dzEdN2hCJQ0m/UYjTlCd/y4EL5H6Hw711Dz980qi5jFbU6zXVj0G9E5b7bnNjkL17IYrd8mSF3KF
TDHrD9XK7CHg9oGc+S0mUs9nUk3b5I3wxIMBWM94Usp2m4zJ8/Wd+4NVmtUBGIf/a3N26sK4NUDR
0d9mynYXp0iB6sbem+joqmgbMWHm8dpvkngDNm2XFbDt6sGGpzEPYrITE93QeHQQQdiZNQrVtX8H
Hv2YavmG1Th+7f8K1WgbyM1t7eaOkBRIVNXQoVq3imscC1Xfism44g2LkQRH0GBVx/uMuWqGDL7N
a+lzn3TNtDXlOJSDrdXxTheeYmNbVU+18LOMa1s010wvfsEzy7MvqEARAVSGNn4jMN1b2KXxyetP
eXVys9r5uBgyD5Hzdc6+XeJ2uuzJYC2Sun2p0WBso2itfr+Y7p8bmYVGvae7h4IR1VM9OqSVbrel
Zkd6aQeBetQTFXmi8SuV78+qXOzCxHyKNfBomuL4PdMvnf7PdYedjtmFv57t8OwYthFFJzPm5xjB
nVbXjhussXysfUP9fWTWa0SyjIZdDbPWcdVPA7pRXnwconYXZT9RcfrfFjRLFqqo1nJE6IKT0Nwq
iUequvJgWyr14SaUGJkYmmbWpgWfXTUe5K7+CNPiyYPXsy2/uuEn8n/Rfeilp7R9MLVnYayQjfvc
5l+SuLDjbKvCFqiiAh+3+yz+KmU/6h4aw5XS7gIf7eS/f3/YLE8LBiPxioEfFukPbYZ6HZgQrzyJ
w1Guhk2ugNrITo38Y8x/ien3ttj57u+wOqbt6/VP8H/4+P//IRfsVmCvUymI8+AUj5JTCPpDT4/P
DqR0p6FeNtYiw58Q/6jlRujrPRoFjsrPHaLwILniDbfPr+s/aHKxCyc3aTMC3qe6Pk8g2wFClHwA
dFwN6F7UR7A0hw6imerDqu1TBDkzNHONEbm4UeqBhKnycJNSd67S8raBS+T6epaOFA1ToNpQ8UpQ
iL33wD4UXN+PudiGP6rtT5XeObkGXQ+8U13g7WN3DUy96FvnJmeneBx8rxxLInFctU7Q7CzzW0+9
oraeItTgehEgUuRv+uprH+zAqzmy0G/17qHKyIqsNfG/xWwP2t6JopoWG4NA7zdAsuBFzSdUXDp+
GfI91Gh20h2a/FFD3rjNv6v11z5aaYgubvqZzVlgSbPKlcYIm1qXo7VlOmn+aumCPVb1RlJfGm9/
/SMvJX2kLpPIDkXVi6HEumrC3hj4yGUe7Nui33SuRiGsu9cn2FIkH66bW8r5ULQ1OR40uxjCfb+l
aSTwyhc5s3JY2Vq714BBB+nuupFlNzqzMrv9cAW1aaj7n/I2t+PhWdVv0yTaM+PSly9p+6yGj658
BykjzMKf8owHb/Xc17skWck+F0PU+XJnHlQ1ogxLGz/E978L8VOr/SImBMHXaMhhhv2n0E71sNfD
b2axb43cnuDMMJSt7MaUvszjEjI1/A767KBJZrsx1ukoZAwVnZT0Saw/i0PlhPUhDDUbGljHcuHs
MVRb159Cf+VrLxXreU9M6DQgupDJzUybYz4G3jihxuKu2NaqZD7X7fAt1PLERhD+TdeLeCv6krvT
dIh35Tj8HQxy+dIE6Y8urNbeb4uHC9cDKjSRmc6nxoyuN5JqQhqWarktPPHkB+ZGIGUOymgXl9Gm
addS9YWxY1Rlz2zOPJ7IUqKFM71yRO2B5ty2jeRtnELpLQ47oW43ahI+Vkn1vQ/dg5gFG6l1N3kd
3LWK/P9I+7ImR3Wl21+kCBDzK2C7XIOrXNU1dL8QPYKYBQiQfv1d9L7nbBsTJuo7/dAvFUFaUkpK
Za5cayXEXhv+bDVst6flMEWeJli2dQe4b3ufgaHWZvlmcG+0+v265y1u9pOhz6I+nfQl6SnOFq1l
NzVQ+7ab/JFO/v26mbVhzTaZ2yeDloopFmtuSsMLc/FWdzhWIh7EGvTn4WvXDU4RzsWGOhnX7Jay
St7JYuqcY3H5EvHyVzGO+ySq/FJ2IFupzUCU/Qb5x5XttGgXmTHNAIYaV/LsneISY8g7NCo/dYl4
0PMWALT6K3gINkWe3Wmk3LNMQQXw/wAy9QBuplC7wtMMznx+ZleOXRG9BGqbetkNU9Weo87codBW
W2sac4sec2JqWuqToLdK9CoyE2wWI5ebXifPuhJhnxYrRcSlSA1tVFPfLeC5IMs/N1OMHTO5BjNZ
2fktu/tHPalZKxFO/n3hJydmZn5SSkFr4sEMjbrvGTH/QHRmZSTLLvHvSOZrY8RRMSicaOi5fUiM
5J7WkAqHriG0njWgOvPmXWVyU0kws13fBEuDQy0CIkCgVoRUw+ww6QaS6r0CRgbg9AOLmyM8ZOUe
XxrcqYnZMsV2BcFBS+Aa76I7L/Im+nUQJ8rHQopAN7PfOMIfCXj6r49syTtAWDZl69GIe6GcV8Xg
jy0TYGQihgyE6jaGId7MPD4ADLIywktTFNqaIApH9n8iiJrt6BLMGhZe/+CiAo7KSNm3iX6+jZxj
Vbn2yum/kGCBMTRpA+EP+gY6L7wQ6J566URUA4oDaLb9glaBryRogatdO7xreu1HHG9nm21SVLQ/
O6ewDUFHG0GINxG8nO84R3SKmlEN1hp7qIMawI9AG2pjh+ig0X27duo1i5dHCSyi3IKXEirZdN4e
NEI8Kq4pHkkcOtYgQgCPXoaH80ryb3EBJ1oKEOUCkDmnPogGFXHQeqDRVIKDTljNJtfN21x491Su
qWJebgeM6MTW7Dq1baI8q8E5nDnpbWqRu6ygIcQ4t3UThawoNlrHj03Rr2BnF4eIc3/ymIkrfbYL
VWbXNlpDkqdKmGFTjgABx4Pvse424+Cxuu4nS6sGnRQbEgRTInD+hlbRWFtViU44Wv/ywCneYaeD
Ffa6kcujC+lmPOf+dj1rF1g72kQ6T1o81C2pRiQJOAjo+BpxzpIROgGeJj4W+ODsZHaokIPZ4bKu
3Bcg03yrWGtSWJqrUwuzy3IYrCxyDJz9Co1uZYWiFSIPFhmb67O1eG6AAAqwExtcC2i1O9+7lFmx
BkJt5AGq1B+9sG3eikaGNgSHxOAP9Bh1Bzm2vm5+uW55GsD5/UmB8vnX8GwK0Syu58pAvJoazaYu
TD/RviYAPdcKqgC4CmyISF63uDyl/1qcTSnp9LjpLVismfVFFM2OQ3AyRUfvip2FF+r50Ka9fhLo
JE4L9JCEoaLY8fiLlpaBV93o9E+S/GjyLOT53WC+offRN43bAqQdpgBZu9g7ycv1ES/t7pM5njdq
Vk6DZmEdlQQHCoK+NljPtBS3WZNvBaf767ZW1tObXQIMGizeYEwpTe+gy3vkMj3oO0RI8Njqq7MG
wV7zW4+ezzFr+9isLLwLlPeYsd8abYCOhMPWPwVosqISHT3lhBj7qa+BeVdNz4IjBhFASodpVnmo
Ve9jv2X178F76l1ct9FXQz2Aici3h3xlr67477yEpwP4mCUEQ/ZALNwfa30/iuP1RZw23ZVNOU+K
cfafTYmQ5S0z6R7kzDdpovujyEPhkJWdsnyM/ndHerPDR3mjEZkuZrLX/4AIxZf9x/XxLN2qpxtg
dsi4CbFSrwHrHDFsHxL0wMa6etizDo03yV1L3IMwu6dB/B9wMNMRgJcVcjMY3xx2MTZVSoqJ0N9w
k10GOTWlF7u274OhrAJVbzN6m8cs7Iptaty5w0oaf3EZ0awCbUgEuhfk+ErXIcBX4ADytMMIkaso
Cyr5YpMvEsCb6zO8uO3Bg4CG8AkQPj9iTIdpY8qQ84vQoaW/1VXvK62Cmus9Nf841fN1awtZW8zr
ibnZKcOtIs2scqIR9F7yEhAIsNebAIzUt5rxq3UeivRm4CvPsMVT9MTm7KiJKzCsVMhygP7I2XH3
nnLLb7sHy1uJxdamctotJ9eGmeIxxinsNGOzETWFmrKzcXovlB7ZQy8pTBrUvf7HCZ1twZKbQmMF
kpiWUo8lxH/j0jq2BrtFH3pY4PFSa9oONawbfZThdduLmxPNfSiBIZa/6PEvgWPX0L6PzVm2gVPe
x6hYl09Z8gIhs60b/ag+TwMH50HOf9JNh3rkPFc6FDZNUFcHeW6sb6vC+z4UaYikxO/r41o81ZAY
nRDxIILTZvdDrVfQqo1xTnekeIdMq1/Y8Y/rJhZd5cTEzFXAtQx53hImLEv6Bnt2lbuLoR9YdUc9
fTPHtZBmcQuc2JuuphPXTDNHxS20uZ84RSrgSzIQf/C2YpV4dumKwxt2uhGmbhl3ttWgOyeSTLo4
TdAP5AkXFc96h5z+9dlbOh6BLZ+Uvl1vAoWdj0aJ2km7koC+XCt92oiNHL6SuPWVaQRZuxIXLXnD
qbHZFVThhZLSFsbQo7Ft2CNxxeb6cBYt4MkzKfSiyDNnFet47TW5a+MWTT2/EGAQaFZOiSV3QwM6
xC+RygA+f+bRyuztZpRofmTF77qogwEyeGjk9jO4AiQ+jHSlTra4QJNSE14kwMXOEwqQ8RiYM8Ce
xKpE/Futm0HqflS6uYN6/PXZW3Jt9BpMWS7wi4G76twZeGSQPM/wXrQHa0O6MVSmA+IeFvDh13VL
S7MI0goEBBAswQt1bgm1Dyo0HLW0t4J2QFsxeSiru7oZplT2IUmylWWjixbxEv7LXwWxg1k3h1fl
UVRUafaUSqEBwJajOBGDoR37DynscVBhzdApiwz7uw7uxW99ibaSxIr4JlcDnmFxr4LB6vQdxJ2G
DUEPrA+oeY22KDk8Mgi6+SrOEW17+i+zkhVgxXUdglmk9VvijagIGFqYE+F+7etIrfjIktcj/Q0V
Qyiig5ZwdiTVaScsG9QZTyQB0ZgGJkIs4OfzoOAZQXCDCjkCnIvMllF6YqyTJkOrj93eatyqfVBM
pCtFvCUXNF10Xk6cgM6FhpwpGzMGngBtTVp6q+XEL/pyA4Cnr+o1IfmlAxYCgoBgOeCEA6Xjubc7
7qR1kFjpk2bW8ma08wrcC5Hja069pm389z0yf0yg3j+lBj2g5+Y7y8gdO8uJCRx2B/ikpeA9xegY
j5ZZgiYrcQfXd41yRNkdYgRQ0EWSYWzdD0z1V012ZaD1ZhW2aDfcO6Q3/cHoFTRiagjFaV5z8Ey3
CQ2NoMmta4aPnFXZHWsaeQvgfuMja55tzRKAOM+tkl0ktT5C12VjPvK8+6r1Mrnzxr4I8QwwITTC
gNE2hfvgIqcYqMR1ngoc2gHEET/QszM+N1qpoHwiPvBc+S41mT3rMfDdKWqyd9K1s00HACU6HxE2
yeyHJnm861Q6NaShRl1KhecgHV/6pElvekPQ+9GxIjC4M8sHZ94BFDD2zVA5lt8NVe4DMcn8rs+/
ap78lqAPLEApSm2T7K0Yv7jqWD1BbRbaC+jVldusEeCFK5WfROkQDij1gqW17dGxKIMqtoKoAoEh
mN53NZTbQ94C321UBvoMTDyRKyOvgpZ27q3bcZx4SKlu07ria9toyetAwI+8O2I9tM3NvK4dK03k
PRD5uR09xU78YMtkI/K1AtPSPkIKFaUsQB1w586uWpFWsS68DiDzCchSAoNthkllbYm4uX6S/83v
zV371NJ08J7EQzZIcSNrELBkx4+pGDRfELqPwFVqSRaYNA2ziZsZksiGozaD1x0SarzbyRgYsr7p
8iIkAw2HYe0kWbo40XkxgVXRm47ewfPfVRq6hAK1zEHk8r1rX2LvkdbbKHuO0cN6fQoWl/TE0mwG
8thkCeVD/mSZ0veKfTdOkOzgupHlBcVopmMRYLnZjdkqKGzlZYs2HzzworEPnDr2mbNHYmvF0uSB
lwv6r6XptjlZUGJrDYsqWAL8SgvQkdMEKVMg8Y5Sto2MpgBdHBhh4xobRpNI110f6NJseng9w2mh
IXrRUiqqXImsx2tLoRmPwpoy36t+5cZcco5TI7Mlq0RO2zxOIEFEtQBU3G809zaqAO3jEG9xJK54
yAI+ZmJsBUM1BQTJQuf2+ZzmHcba5RBrTGnX+yWLhicvIdW+gt79XYXzP9ATOW4cQr07XWjJS8tx
egS1Ng4PaFKxtwZP89sRr9NdF+drslOLU44+V1BhIFFycRPaBvQtpMfTp9FTQa5VIdOAss5ery/s
kl9BigaHHi5BaC5Ov+LEr/Iygq5tgwcNyNDySXN5+OI16LpRjZtDk920H+NC9Dsdkcy9bZfWil8t
LDnAOZPcMzq/0PU120BFFNVgZZn0BEBH6dPevldRuo9K64anEEIx1wTdFhox0ceKJz16PtH2hD7T
8/FGhseU18cjisagMc3GOzt5J5DvTtsDSmgEAvZt8sG9xnf4n8EcAqbd1s1P13hBiOdje0I5hT3q
7lrn+ORq59sb4QeI6f4qEk405uc/C9IwJInjSB5K/b3P6o3NPyQzUG7+rVrztvaer6/65bRjus0p
8IFvTQQo5+ZGbmeEmBCyr9nzUPzgxdfcw+LrWajp36+bunSwM1PWLMQHm0xT2VLJQ1ZEqNttvXST
ARPjOq8ifuIyRPf4dYML6W9Us0E7j6QPnksXFfS8sjje7kQexPhodqDGo3si3xv3kHXb1nwqzN/5
cJRWt3KcXN4FIFyZtB4nmlzjgtG6Z1ae1CngVFnXBCa/Y2zCQ+9I87Yyvr8py5mznFmanVu2LQWi
xxQwQsgg+Qby7ltr0H4YceO+FqAk9jNV2R+N66T7Iq/NfWbadSjQMv6tjFTzA8T86DKw8PO00Wm3
3aTW10lDbgutfUP0bR1QwFSBYpm9Ac7IeY2j+FcmHEsETFnRT+VpElwoY7t1cy4+DOZ8SUVFg7q1
y52iJIIZVD82ceqxx6ai9A8b4r69sXFv3NFeFa9ujvuxBvXD1h0i954V9fjMi6LBu410x8Qlb4mT
eceRkmLj5ZW2y+WIZ1xcZslhiO1mh5SulflgbzI2ToFOzgDi0/2+bzPwwdgJQdguUNLPaRz7PcAj
O6PPADYTBMRVsWls6zYSd0Uy1vtUtxo/5r26BTd9vIdCRxWkqkt2UAI1QTiEZpMWDT7bPuc0jDsa
Pek4/pFbAlqTmhKnY9e2ATUY1ACEpbkfQ1mQxyRtJPetwep/DO6Q32pq6zbiT+Q1301AYQZGblRq
hJBRL56T1G7uWq0/JqQzd+XIxT61q3EDlQYTRBmTznTLZdDXZhc4aBV9jPq6OQgkLL9alJFfFXCF
Wzam/YvpEXKnPK4CaXTON26nIiCsKx6tRja7zJYpVlhXMtCllXxrhO4eK4QVBzSt/VKWFW1blWuB
a5tsW9S83VAvcbaKQWHNc6LhNuo7ENAaRXQzJF6N5wBzNigzoRhf0THQ9SzdA0Fp4ytDHzQj/SEq
t0TLjlShstwkRLDZBaRElSZ41ZgeZGTMnrXOKV5V1bjPGa3ShwS9uX4Fwv270on1xz7K3R2LmgL1
F1AZ1npcv/NCiJ2EBwU5eI52Th5ZD7oRA04IXBrIjvBekxQiuwIM6WifcTpft3IHotOl8V2TBvmj
dwg/vRQtRBCuNvdNkYkNNObKHRMaJnsoQNDlDulGuBrZ2Mgu752y+pV3E4en1Yq9HVX6LTFEs3Pi
vALQD28bInUe8DbqA5qmdGebHPFY4VorR9vaETM7ts2I1E7TZOkjsLZb6n1wtvPiESq5P68fMc7C
oY2klg7YBahfJ8al8/vBaVg8ZuXIHkcjsb9zy4GuFhut9jYybIF9gOe/MCN342idukHAaEM0gnph
bfPm1tEzzx+LjIRt/w15j8AC59nD2KRosxNfa1MDe7jTbQRDF86gOvWUFNrww23hNdRm27YbaABa
NhqgGdx8LBM737kdwrB0QAcAZMLbkDd59dBFnfGMpCLfEaqibR+ZPBypGp6YICSs2/xdem1zwyy8
M4mZOmEP8a3QBuHMLi1q8UN0ebktbO+nLEFoG3NULhzFvKDyIuNBcjz2G8/dUku0z5qEJIbruRwg
h8zuXyBEld+gy9reNFn3p2ihXGA26F4ypCZ2vV00uOhIkwRFDocYLddCsUTDCysyet9pWfenY7rp
a2k/7KIW6sNJBgpunrfssdBFHZRtwo9DKbVPx1ogHkWYC9TG1JQ4h3u1hdv2KKSwx9xwHqooKVEM
pm/S4bfQ6NnFSXS87kVLF7GNbtuJhQxAKKC/zr0oG3lRlpqTPOq1U93brBvvOR7Gm8ESdKNKK72N
EapBsLyi3qPR2d6dUAm5RRI0WmPHuwymMfaTn0JnP0UASaf3dvI4NXRU0AnyjPpZGeOnE2WTGWSv
kLt3kIae4q6TaFoXVur00CZ6dHQ9gCP4rf3KJbKQw0oAd5lcPDc0CwF4xoksdDN5FN57iqbBHFXU
66u3EJECLocuCcgYIASfI4g85VVtqsFbFMER6iq0OJd+Q4iPhFoIgp2ArvFLLVkEEQCaHYG/AsJ4
dugUEu8U1taYvNx17lDgd+6VpamNXnLvkNS2m/la3iYvqqPWymDP3QMQUscGHwM4LgDLx8adK6tI
wJ5HnTsouGT73LrxqoOxVhk+X7H/mJjywVCswpaYeWBegRJ/sCHiWt5bJIAg5/Xlmn0e2waFSvx8
cIIZ2OXzGovFqWS5YyavDrl7p2uFyfnXEdCiKIAtDH08kHPMGUDIAB5VFWnFc6HtyabUbj7340Eo
BnAhLhroS4D20Z3Mn2wbyxpNguuFPPeD57NjWUYrsfnl75+oCFBFwVWE7N4Fc1mRFtSNdOvZNQcf
F8LQJivzP/Mg9JicWZhXMtxWQB+DwILDtgnQcEP01R7W0pQXwwD6foImwoOQQYTG5vk8pULT3Z6n
47MsQoT5zRpx2Nr3Zz7ai9TlRoLvc7WXxW1mrw3gfJZQ5pkQsRCgA4+tjib0OZhfI1HmqnH0Dhzh
1rDR8m2Xba770ixGggnwuaJ+hfo5lGsuauilKCJddr13UIhCfjUqjNqN6D8XiF0YmTmsKvLKxG3u
HUwZ5DxkemiwwErD/20o02yebAvonuQp5FS9A+DZajhENKDUz9b0uGcThsySDhIEFBiRvUDVZR4W
1FpOBYgLyVEl3zMZigxtak+ZXLkZz13LBU8Rvg8VMyzJ1AA3B+xnGjE4Xor8KCT4rnz5uR1++f3Z
ivA2L3SuefzIv3V1YK41A6z9/NlS1KOqnILg55ty4+S7au22nfeqXczPtEona00t4mixjPjRU0/u
m6cf4/4e50cx4i0b9OYurbat55vvinwukrgwPAtZOsscq1qY/EisvT6GtVhx4rWZm0UqdV0MCZit
sTBqA0Uncw1pv/b92ZsImSVFNIWVKdXBNJ+1NVDuyvfn+SvHE51TQRYPMhEVQMaHmuyu7/LZmfj/
FwDlThxYyEHP1S/auBuRCiH86LovvNqN5k5vV95zKyb+BuonzuWabdJJZAaOCqCV6gaKbs0n6VTm
o5jzyaFQ5+H5AxORE0BgiOr3Yo0oY3kl/jtR83KtnjaxXnowYccQMMIT61NBwn+OkH+/P9k/maVI
R0t/1uH7Q3bTFBvx8j+t899qxMnndWIyPUNzz1HlaC4Pi94f1lKQazM0O0SGrMjRTemiD+MLHXFe
hNdHsPj5iTgPgE20gsxVGNyWQCjIbpqj5zwSuwS2YiUOnKWl/3Ei1MVR/4caDJ4f5ysAutLelJqB
rbBzk2CwA7Bh7dUa6/fFhTddRVCFAlcveEvRZ3VuxeoBqy1tzJKpgy/0zvijutD++PxUIRpH6gSP
lomq99xGQUFkhgChORLnoXe3db4GnVlai1MDs2PVNrquUTYMeG0g+DfG1yBVS7MESmhAZiGxe1mr
Lqwmxgyq+lh8b4dNNe50yMVWKzjgpVFMrGeA0oHqAT1M59OU1KLnManqo+X89Kn34/oiLA7h5Ouz
RQCblDEUfV4fpRva8T5ioWeFnfhcE9Zfp0U8O9HV42mEItb5GEooZSA8iPlRbhL26CY/zexD0ZXD
Y3GiIB2DV6oFEN38eYe++k7UtV4f7ey23hr2SnS2dEGgAvjfz88Cf4XMkNSIVh/LWPgpPeJ8AjPh
9dWYQ6P/majp+YjH9rTzZjGU0xWKdiKqjo1z09W7xNtb7rZlPkMGqNkUP/QuvG5xcVQnBmfexZBC
n5Jx1bGjfp8+JlpQVCsn1tK6oI0XeusgSEPhZ1bdcux+gAJjUh/dP6y6N8wVxPXSCCwNoTnyMBP8
b7bLNasodPBE4/PG1rVvgJ2MjZURLJoAkBX7BG9YMLCdu29rNknvcr06Virg6U+EaMWq0OfSRkTr
1n9szN+tU12mxP6vjsoITPNdmiE3N5GxRpmyuBiGCxQcXhp4ysz2u9vkuWyYVx2LAbCa0H6/7k6X
o7CgAIjMHWAQ+M+YzJ9c4CYAEBlnY3nUQfvPwPx/QM+GWhvEtKQnxT3sEhDe4BmGy8lDomJeERd6
3UiLkfKI1iur8Ee2aT+kd5PTm1W85+V8wdREhgLQhY4rfbY/4ggQcwFZj2Nx62iboVzxrIX5Ovv8
bDmQYW0bQ2bVUavvGUe+e0fi29peAY1c+u/5IGZbBGl5EIZDGObIi9sYGqvmXpjfry/8monZFun6
goLMDCbQga1/k1lQrr3057S006pbKMT/VQfF750X5NPYkmZrROUx++74v3sHIKInN79tU+C2bk1x
GFFx9d6uD2ua/5mnTRbBBOGBrlOzZjNXKscEkRg8jXpvbRGqISS9hy5iGrhq5Sa+8DSHIrE7HQEG
TjJU38+3ziQcS0ji0WejOpbe05/rA1n7+rR+Jxuzb4DySVJ8vdG7zZCFxPM21y1cuPLs909/P7HQ
RLYOPnJYcPR71PxihtLwXRZeN3I5jElFRZvIclDehwbSuZGsikagGerkBTl9235NV7qE1j4/W25T
ZV02UHy+sTd2sV1jt1n4PJQwcYqAVolCwmkWu/OM1UYyWtGzrW7EuEvHlSVY/j4IQKDbDGTwHDvJ
yibuI6JHz8zxwQfvfvbx50DABmArOjGDAw82i4BoyVGk0lrnuWkfGoC/VgKspV+Pvh7kn+FJ04tg
tramkca6HKNnEd/KbTN+fm0RfeAgByABjevzS1yvK6tOSR6/2EYFHqPK//QOQ3SDIgggmxDQMIzZ
CWgkZjvmxCHPjMRBXH3ha3T8S/NzYuBC1kHYuiwblzzH0k/jXVl9NpDC8oJaGSAtVBgmbo3z+R9j
JCaNropfPIAHDChT+HJNPHBpCOB0AdsDyhiYq+nvJ2dErdUpGPha8tzGv7wHutodfnkGIQIEYfgE
xEfGdl5NtUjXEVlbDKydoYy3GfcNdePRzzvqmZXZPtCJbLrGMNgLKzedDHj5+X129v3ZaymXwEy0
Pb7fNfuO7cnwP35/tgr45Yg4mMle5JuTbMFsdv2MXlgEECqAjwJBOcRH3Nkhyiw36tRo5C9VGQIM
mN+BW4Gw4LqRi4sZLgooJMr0Jh7fMHTuSS3wDRLinvmLJkAO575G5T2DZkS8rT9ZFsdlg7YHaGmh
3QJtuIgBzi0VDJ1mTiral8I9AF+fEd/0Vp7HC9sCtQVcCxaFMt2FgnCZaEozid68bPn4kZGP61M1
/cCzGGaCXSN9jLqxO4mezqYqqbp2IHXUvgC+1tgPRbLr1lhylgYAnKgLTI3tGaC/Pp+juCCe4kbZ
vcgx1ETQrbUurn1/Flu4qQSdpYnvQwkuLwNTfPpucCAZPtHag1EXZ9PMZVPgKsBpb7Yv+pYYfZjT
IfzsGkwGQJWkTR2LF41OyonRHcR7GBjfu2hHtQY8mSvb+nKdYQO7Aogs5B1BGHm+COaQjxlN4vZl
KHc82+R0N+gru+5ya8MEdh4aE3BZeHPME4BUUW+iy/KlQraoC7U4VGSTZSv8+JerfW5lttoFHY1G
mKR5KcyP1Hj0is3nFwPpCFQoAR0Hwnm2IfAQQpaFuu2LHNDpZmydofDBZvo/GfkLUD256vTeGFuZ
O+1LUj8qa+f1Yas/XzcxeeX5xsaJhOXQETWhnjsP9yLwVo59il3B8CzpNlYT9LZvpuGQhKxe2SFL
znVqa7ZDtNFN8qYpupem2zkUT8ht6q7skSXnOjExL7KmER/xr8Im1+/77JHGoenturVa28pA7Nnl
WneUCS+GlQlF5YWGG7ifLjFMN8W/62LPNuJoc8vlMu9eXCAQB79dY4mc7Q8Db1EgZCb0FCjQ0II6
C9R0VuXE6nVgxpSsoEsClspSfrKm94+RqeCNejQ2yhzuE7GUKOBSk0faP0Ym88tiJWOwCH2DJqA1
US/hvTtvqygTXVZJS5JHbqhDIpPXXAz9TZIOfxQbjlFiob+QPoBB7r5Nht81H1+vb5+/AfPJ/pmG
CBIBDBAPgr+UVucHJoR0U1OkLDo4qpLMT+zC27Xgjn61aGH4HJqdOOTa/KZPLRm2wuH3TZG3m6Ee
2qd+5OlXsC/rD45hRThsZRoou45fK90B8KTHwjR6PG6jSPNumshVW0Bv/4Csjz9wL2/3cRfXDXga
9HybWbx/LnNlHxPQ6AV6m8v7IQHHKt5igJExZwzRgIl2QuVl41eJVTlGsneOkDSK/0SNW32JNWDU
r0/O0ur8zXiAgxXFjYuUfS77THMjZRyozuUuHQz6WuDmf3aoKvYej9ydjT4kaMHa9TZO4X4JZ96W
Kj3+s/JLpuN4tkxYKADs0MWLJ/+cz0YiztRlwexD7eRZBC5U4oBWnUFoF/Sog8M3DrTckKBxXbnj
rKtC9JPWtyQClULbxM+uHvtg2zO2We9Ux5To2qZHd9J3t7FBsCq4Z36A7fmTEQvqHLjvcVcCsoUK
EbqPz33LLXHfR6bQDyIbwypt74Eyf78+MbOTbDJhIY+Augr6N/CsnZ1k0qh06cnCObgJFb7XkeRN
S6IBCOFerJianTiTKQ9gIcAOAU1BjmpmCqyjZICH9sDBx17h54kpfjAC9P+nRwSfQ5RkQRgMsdjs
YOsp+lsBXu4PAoRvRYXV6d8TfQ3jO7tn/g4Ghyby03/FuubBKuNAxlulBFhoNDa58WqKZGNr9x2w
C9eHs2gIEpNAiE+0jnOKCr3pokFT3XDQdVHu61qSTdJA7aF1k686fHbl/pztk3/GhYsBfTXIcVzw
2VFROgIopuHQD9w3mb1zJdAeg5+m31tURTyzAVNBtnJOLDghYMtIZsEpDORkZ3GBA47ksWxGGB0b
f6RPdsN9Znwuf/13ZM6Eswc1Bhrf5+F57DiiHZKsPySttzWk9CWA2ab9+/py/cNzdHLS/LWDxDKg
VzgszAvaQY3EsYUkbHeI7Rbj8MBFvc1wSymfuWr4gechGmZME/DzNI/RxpAoI/QytEAPkBINSqUq
hCxF+zUSNN8yHdTVo0GHtwjJikDU6EUXlJAAZ3n6krhmueVRBnVMIzEK33Tzao9eI2urM6ruJVM9
mgIogKSuI0JV6D9Y6bX7XFd2WFIIRvXm+NZjzUPQENchWA5J0KWoGlZEllBJ47pPYsu7LZvyNcJn
w37QdL+KE2oGpt4IX2TR6I9p2+7QnMG2dl3iFhNJd+fgCN0yp8gOHbbQixSiOTgD4tdS8S/ZGHWP
TNfau9JofOnu9ToCQNGOnQDUhJAdq0cSjiBwI7mJbh/K2zdnIP2+jMcubFyNh6mWuXvqQn09QWOE
n7BquMX19huO4x5RZuuwsL16cNyC75GrGj5YOrXCi952tlLq9W0f12OISgCa7PsUrOCgEf4jcytH
N6xGwoEa+bYtaRdyq8U7hWnjduz69JBXDejW6jiztmi8AHazmbr6q9wAh4ZdIBSUce0bjc6+SFNZ
G1OQMRhz+ye1ub1XNi82Eg0Xt0BOQm5pLB0egArTAE4vtx+SXGq4kqjM/AwYXcxtnu85i7I3ws0+
HBwdTB3Qs4MGVhv9du082QzNo44Cn8tAs45rVDJao1kZekCjNlRPsnT039QuMwFJBXT0QBgGAUqk
uOm3re3slSfkfUyhDJOX6EgFh3ETeMQzg5KMFZ8YGeI7zxa/WGEYRy916n3roApn6CQ96KrK9wqv
4LDovGIH4gXwu8qsNUBrC53LAf3Fx7StQMvVclwmUyQbtL0VmVvpRjVDq1AxqQ4RFeogTNB8boOB
wheuHNHXoX726JlEsMj1zE+GrDPRWlibW6EqmvpJzUChTxM0xA02D2pHZTsJ/uIbg9vCb4XHXuOq
57s0QxsL7qP4wDttDNO0YQ/cscoNJ72GIkxn3A5JVVe+lRqa76Lx91iTr7J97wJGqdq5uavvxiZJ
Xl2jBul4dc/cLOiLqHhgSjSan+QhxLurtzJpjW9NGmcvMQepgvLiZF/rxXArdJEcvAH6h8jlV4mP
4jPWx0pGIIpBt33HJIRkoUDO36uqU6+lEchCtTfS9jhUE4pO37BYwoEiZzxqDogv4jL62sjxZ9Qa
9Q/SuFGQ6rWCgGeq3ANxYyjAZZbheyrWQ86x+UtDy/doPRtu0R0ijbARpYSMiFA7hAXuruEi0n2o
Q6eggwFtYtrTd7cf9VDr3CIHwYmOJo7GY2i88oilEDtGxnbQMvoAUon4NrbJrxrw6V3alr9jillF
V7m3wU+I/lglqbcjiQG+IiCmoCDBDCRafVk+dn49UPumyv8faV/aGzeubfuLBGgevmqoyVWl2I7t
JF+IDI4GaqAmktKvf0sBLq6tEkro+7r7AH3QQHaRIjfJvdegOoeCMS/kli5Ouq7Y+MyZHSmVpn91
9YYCmCR/2mRo/mhtosOk0AGwRKvMCzpc7YNij1U0GWZzJrXgEeuEdwZv3/bB5e58YUG2ZtQVGrqZ
5gSlyaBRAyWOZANYs3Z0zebMKLjpaGkssRYt1PYTaWXDNc1f9MQOC/6jLL7dP1NuY8zkWhQq8fes
g7S4ODGObJe39nD1+vrE+u5id09QIbkfZL4WfT62UDr85wiH27EJNdvPd01NjHQYoMdyNWFMwO2/
A7iK6XQiJo8Ks9goBKwGQwkfolsA19904NwUNAQ1KeUVn/NYjhcP8iyjmvlqb/lqtzGyJR4GJzJq
ZWiUzQ6uOJJvWk6TURW0VeQVxNEvho5ab+eyABD6J0iHwtSp9V5MSp8Vnpx6Q7zcn9e1j2ejcz5z
s3D9WPb+GzA6iFIOAtfRLKjUa2v+MKcmuB/k9tYGEIOKkWGUcJJa+t+5cNoYirwer3mrsC8gVMpg
bNUWCjIOtlYK0PkbNc3kybDL5sGEl/2WeuDKKPH8cVDhRn0YsJBFNUzyNjEHYxiug6a/Fkz9CmG1
d6MjGxfF2ycEZLn+N4yxQAGZdjtBF04MV1E6f9URqvdgtd2fytv7NkIAJjDDVPEuumkOaw3v4Y87
XJPpR2+4u7FBghq7EELjG1ft1UiowuBVBOiRtyxVJR1wnprLhis1xgen4UnArSZIW9MIC9lt5Kl/
jbfF/sYLEnU+rEVU8pdvSeIR1hiO7K6sFvUOkUSglk37KLTEefCELqPBVgOTxpBZyv3WrZJTblsM
5OuWPo9lC6K0nnk+Y/YU1YNt+oTz/nh/7lfSwqffOM/Yh3KnOdVaUXHeXdtCjWgKj7FCVKcJevKm
Vr2NJYvux1v7AqBiADkKrfzZF+lzPGvqXQ7OdndNGh3t3EQ56A2PINR46YtNXf45gS4/AKAZKBKh
eY9SxCLBtoNVqU3Nuqumv0/iPVO+OcYLH79oMPWqcOs5qVQ5Wi1KPs0faWy0Zddm9mPweWN9mNkW
TwYvHZru2lUd+LO6+Nk44kVS1Qumyj4YfEv6cgm0mZMuyFNIt2BQoWu0BFJKOvueG113LdSqm5nI
2gG8FAttkbEF8m3IH1hh5DEeMxDyaa0k8HDG+1arDQHOwq2e8Vp+QvUHd32w326ftX1TlAVPp/7a
CsjNd0yJKS/eZbqlHrS2oj7GWbxkZYZjAFMDW+Hmog15qBRKkBdp0FfVRvZYS4UYDg41NNnRB59H
/OGLuknBXELa/jqkSvILmu2dT2me/rm/Q1bnDXxEyEiBuHkDNrF5N0l71Por4Pp4UIwHh8ko69KN
3uVqGPC4TRSG0AJcHh9Iw51LRILB2NVhcMbn1nMC4ZItS5/Vz2NBU9R0gCOF0uznSVPATHe8ceiv
jZcy0KHrBwjR7Cq9GX21dTY6UCuH8nwhhAuVPoNwlwBDL6deOcm8vzqlFYJ0eWlF9SWRWhkQFxRb
8Bx3auX+0Wtl4zawduGBDxeAprjz4NK4nE6qEasfda+7mt6zqhwgQYItVoUEt+GxClPlrRUJMs5G
gWVe28sEh+INxEEBvEFdbJFNB9oUDnjm3bVELQEqGhwiWTDvqxRosBWWtwexK91LsiVtv7YRZiIz
Lseg9ty01qmXT0JpEJYjsaTUfsYV6df9XfCPMnIzNLBy56sxBI2W96uu7Y200A1M6MSnyBPVFIHk
CsxArxh+ZfdumEC6I0gMVnzlVTE/850JKL9Wg4Ygs/Cqx0uWVaw/lQNa2/d/3cqiRr8WciEzoRqu
1XPu/5AJtNSU/ZjR7lo5ug+5AdQCTop+4tbb/TgrEw20hDsX6UD9REH6c5zOglhDxhGHq2+yfNfa
LcjK2rr9FEH/HGGElnEuihIKUXI3v9ecevA5ihte99xqUIoUrygVQkBx2pjBldPxU9zF0VyW0JIA
gh2nI3ttzCRwOyilHzr6lJPX+3O4FmlmeqD+iPxze+MgFQpw8zls0Z/wcU7llVfvnbiq09P9QGsf
60OgJRLcU7s0NwkCSSiKmB6HrMZWZXr1c32MsfhckBAoS0OZLxXsOuJu6NQkgFvJruxfJ70K8SkD
quW70dkY28ppgZNixt/h5Lv19dItogwQuungs1eO0VCbfdRALf2cGLCxvj+Na6Gg2W/NORyQ/eUd
PWOy8GpUKq+eR89Oah5Scm6tjcvZVpDFPFalACoyEd0VkCdYer91zs8MyqX3R7K28j6OZLHGbafz
VO7ibp26x2Tu+NoHU3+xjK/mf2SvzTc/cOf/d84Whyw3JkUHGAnnABkf1ARMfWr8uj+YtZT3McT8
3z+kPFlYJdSaMRgbD/mk+pUZWqBDeum/yTHA8GweCjgC85GmI+A8qR/i6H3jpE2BFU7z0UK9y1JD
qUx1dH80a58G7pnQNYDc8tyI/BylpLjo2Nn8DClK74m3EA5tqVpDb8dwQ7efxNnMjGJjE61N4ceg
i0WXijyVpMLK1oozuuWpgQbwWale/vPQHPRAcAtBfxxQzcWdoE2pm7gQNrxmaIA86lMjD2pRu0cX
bhwhd8f+MfeGLa3DtbfHrDMyy3NABwStrM8TykHwrkcNy2NSHu3uZ4taawsVhKGEmErP943NQyu9
kDS/ECLDdjreH/TKfoYLKvp1AKciyS9XTT14kH/L+/baGZUvEtRt5atubARZWTQIgn9wmsxQrcUY
4R+sNmVTttdU805ZAhEk1p6Bnfd5cWJ882ie1+DiBoTt8E/pD7AtdLo/T6mZib6kSd5e2zJ/tAqi
+nre7nlKf1pdUoQ1pZmfcPOl5K3f2mkgyybf3Z/WlSNtLi1BSBHNY/NGp5MXKWnH0muurMh/eM33
TAxbshkrV9iPIaxFfQnvTnh8dE5zpdqBuf0lH214vj/rqLEzu38yzY2PqM/TdjOtAMagW422OCoz
n6eVDuNoQWevAUAi0U4OauCJz0gvHoq2H44Ak3QBncwpSrqM+gN8Vi9EVWnIKg4ttLwr3gfuzv1D
nqroaQ1W5EmZHaTZl37DPe2p9yCDl2ZF9helye4oIWn36NQV3TJ/WVvyoBPPaxG0Cm2J6TMKSEkn
ptlcs4r9tAf5woF1RRtpi/ywkrWQRPDn4x4OgZPlMhykpbdTbzdXLTdRRbiUw9ehf7Sz7/eX2spw
QD2byQ+wYLdvzPCg9s7UETCda1lYp07pgmmAtTzdolqsLDc8KAD2R7sdyWo5axDNo1VTJCr63vKd
peZ30nt/+sE9l6VC0McgzNfwn4L7g7uNOmM9IKWMFyIgvct7fOb03ijZqF4t2EKG0zC5YaMrvp2Y
sGamSTASyIdr41Zh9d9oPq/1OS4wxKi3gd5wcyUVFQ5ZVqhXOKIVPmwOWTCmpA8HWVyTGgW/0twP
ov+tZ/U3XNd/tu20YwoKZNpUBUrRkXDS0Hcd3es0KL6X6o+dYX7JiXHIXfnIuId1oHeXYmp4qBrD
C5wnv8oELfaE7WuXR2gtP9OKoXHHIeycyIigBtpDUtEY7Fc05E6oc0AIpO5fq9Y+UGEFtmIEWq89
UM73ON42miD6nE2WE4KalAdvwlmA/6ZAAG58blOhXhlLaTxRdziJutMvldT4AU127SkDaI77rdTr
GCD530AVtM9jQj3bt4c9sS/TD5EOrAgVtCYvHrGr0Gbu75a1qFf3wxjdXzi4+9z8YludzWxw0cFh
cCMr5DR0TMe6sy6Va5dBk7mRlY/fumEKDE1E8B9HZ7dJwobYO7sydhAcPlmtAXerpjrCa+snZCH9
TvZ5CINLMPbdozTzQ1W1R/xxYQ2nbJXWAUT4cQEaez2AFtZL5dIhHCWef62bxGrf0xOUhWFqXpjv
+ug+JLXu+JPefhlYci4L77Gp2+RB1u1lSGuU1LMmsmtobObZPjfG4W9iNIBekLxDMzSrfeZUtl8R
sZfMfavyPgccTF5TWQmfal2kaMWDPh/hGVR1fJGayMLe1KEvPw6wKzDBd3YLEUkvM8KM0lB3lL8u
ywMJKVM3qyBxWgdprzS+w2GoAYeTzKdj1u8IiumNT9Liu3TtM6/6t8zyQlG5R5M1saV1FyvPQ8NI
n/o+PUqiHs3eeyCZFWR5d4KZ4hs09o+paR+gtQobQaA7uimkotiB+XYpZXfI6+arQ1qoOiTnKS12
NQp3U/+9rrVQdFbEHeUCW3RkNuFFlmBfqmQ81KPzVbPJU5FyfhCQpw7pZJ+TFlovWSN+wkXhrTZE
iGLy1S71qBEexECLa0VFeiwVHhrclZGeYiW4Ojj61i+iTSc16Yeg8vIE2BYv8eVYpLtaA7PPU7Lr
ZOQox4r8KZNdaPTmL6WynJ1JRxaicpb6QlQ/jMRpT02W7+2BhB2qKTaDUqoxhnQozL2VlEcTkkFh
B7exAJK2qHO55Geepe2paD0tdBrVB4tZhADrmD4ketNgSNgP2cOFxybWBq3Hvd3UtgYSAxD6qBMB
XLs40QGrZQQkCutit04FvcCp3evu8Fx1TaSlRuBB+dLwBhpO6iR2HnA6O51BF6NVld96N0bMGEJC
0zLCYe5PnKOF59nz5j9yhT5BDOTbINsQWqjiOMmiwAJN0nPeU2jRyr5BFxxCunRqXmQtjKOt5EFL
lO9qwx6FokJOWzyVk/EIdA8MdcxzJgS9SJ2XvsPGJ9urIj6Yex37Z2DmN0KLH16ZvhVJafmQ8tQC
rW2RFD35s8r5D0vrz7rKLqOphRlnF6dgx0RMAU09w3dhSDH22Q+Ue5GqLeucoXG0G5Okhliwfu5T
Dd4U5ld1tJAKmsDkRqC27c5MOR7BwJmlXHsgpn7I8ulZKwyAo3LvjKrK8/2MdnuJxsdCr1tFAwjV
7WXpLC1c1GQzbl+snuPi5TTMZ8P4NOjZU60qPrHtjVf4v9Lr55yPiOAmggYHUCf+/fOFL8N533dy
sC6q16lXDDGB/5jQ30alBjQDYszI/JYRauqOoDUzhjFv9aOa5WrUln/By9lXsF9UYKcp35sm7JER
LvXQARYA9Mu1VFuI1ALbZYw8qstmCuETPL3SXOvOFF72+/uzd3uRmBUr0cyy0M+ClvriCUlBACs5
nbSLN80AojR1yWmsZP8sqNeAu5sRuI+kY3+purH+z48B8C5UlPAhYjkr0c0n1YeXudo2jFoQRL5Q
XKG+oLVAd1BWFBv3QHsewufPhawAbgScPCHafwMmdXWUa52BiEsKy6NzY7TNi1P25XHoG6iFoSqw
h9ottCA9XfkCB2r7VwGY4UlLB7ijJapxgk9ve7KUzn2FurZ1brOe7tyeFaZvOSmA4rIBmAlauaDR
VYWMaGL9qls9eR7GmtFAZ13yReYqf5pp7ZFVJHCeQMlZfdWZof7uCBy4TN4j8SN1fNGsCVBU2Ft9
J6rV77za8V5couOSPCoVyiONODtTR85mx/hD46bZRVGyBhgm2h9GDQ6DfCA9BPG17GHoJPyNdOp8
6TgZvxJiixdeMSwzXI3eNb2Dmjk2c5BBzZr4TWorJfSuIBeVE95G4Fcbe5gzbpWwbm8fAG9YDihD
IEbgkyzeoIJntG9UDQPyQLZpqKn42pC8qTZsv++v7NtnBiIBymDAiXsGKy9WNmoZGhPz1DlG5isd
3RfG934umlkv/zkQhF+tuWPigRa9ZBExTQ5TX2v8Qi2HA2mnTnsKa/Y4yw090lCM3+qA3WY8FyiY
mTeO8gR0AuaRf9w31mSOJfbohXe2fpyGbNpXjDV/ytSTz0av5oEjBWCC94d5+3SfOzTwQJ2NAsCZ
mn/Vh6gGkXRolIJfLLNtonZU1R13xi2Bt9UoIIK4/3peeE9/jmKB8AWPMMYvE37Jc+mpZMdMbUsd
7V8fa5ETUA9GvW4uMAErsjjhKbCUYAlQfkknQEJ5aUKuDjYP8WA33ZeUTcZvOvYAnzpWcm2nSfmZ
pzQ7wDlPAExSVt/7yc1OBEkgYiSdgqoHwkQphvzJ4x7uk7VG8FSBY7IBLLBvl5Y+BElfFlEBk1lf
FikE8WUPz8WmbnaSF24o2ik5I38MAfN61cc+FIdUdr97ZnJAqhRkmKFuolFC9E6VuC5xBuc+o4Jr
Fra9P9oyalM4wAiXZkhqMoHgKdxXcivZmdJCCatwvGNmzDWFKdVDvYGC4VDBR9rOzeINNJd3TfbW
uycnO+hY30e9qQ0nXRMkytIeSMyqobFaDWjnDiiZvU8kUS6F2+sFwKQ5TAXsthOPfU5EtfHUXckY
MN/0oDgMOvetnxorE31SgdK/mL1KLqKuux8UXg5nra/Hjdfc/NWXq2LmHRjGbPV7c1JMLYEsA6fi
0ilDtZtsy40p4SRuFDpGcB0xItLXxdnRC/KOo/i/yeLOlWqUOkExBtQMrSUUHT+vfdpRBfC+Vlxc
bfzdDqAe2TkM3JNiSwZyJTXiCQ9rTuRG9GCWWP2MpCqA9EjCts2CTl67DGgh9uwmaXQ/Z6xMKG7Q
qN4i0qydusgZNDcFSkAuvxhd/63V06ixeADZ3LDCNbq0mt0koFFRGuH9sCuXGkgCgQwJ+t1M6pqX
1IdU5XaO4mZ6Ji5gPF+G7G+dvaT9sUiB4YAed239vB9ubTpn2SmsHA/l3OUoYUDReEph8IuYHlGj
hpvbQ2W+acqf+2HWRoX1AV6yCyoeyjCfRzVCs8KVDuEXu3YCkpilX47lN0fS3yo1+9lm43WC0cBG
2l8bnIt6rQuCLCTOl4XwtBDg/OQA4vcpOoMJKKw/Eo0GU7nFWr4JBOAh7p8Olj8KabjIfx4ecLGe
3Ygmj03vDBNo0n+r0IZ0vt+fxLUo0G4Dig5lQcziYmloBDwpaltZzPk3SQUgIxpUAxx097eECVYj
mXiPYDQAVC4/V06ZiXIgyeLcMk5ake5NXvtDUZ8K2z3cH9RNisTUeUDC4K4DFDPAiJ+nbtSZTsC8
T+NWAZfEoV9HvOztbtpA+PyrzH7Kj3OcWZB4RoiAx7SYPOmpeJtK2N56RhkaDJaMKMU8Z/RChifQ
jPL+mcFRRKkKH7LYMDrZWIo3955/4YFvntGWt+g7t69p2at9FjfCmWtAz+CY/BhUQN8JO01gN/0f
ZhXZ6X/CzVeVD1kEsB9WpBaMJqhuQWyABpr1Ld2CbN/cdxZjWkypakpRWiPP4kp0vmOcvG5jwa+s
DeQKA1L3kJK28eU+jyJJ0UUzBUbRZGbglRpg9K9lfbw/VStfBt11E9hzMLOAS13keSwMtcH1Jo+Z
ijeIgrL1Q5WY/KfHbDvMCwf3IpgXbWT51ZFBvFwF/HwmQC6mTpRuMgkNGwzE0JmeEozeMU2LjevH
yjZ2VKByZrgtUvsSPWBbjcJkMuEDGak/mI+VfM272UhqYwpvsjuOD0SZ8T/4381j2CxTvcgsh8b9
P7yFK9Vdz4gXqsJ8gUh/A2oZaD1mzqz9/W+3JPgCBITIgF3Ba0HFS3l57VCaBtAZnhex0aQRlHf3
aHfsYA/8Q+rdkdfsvbWsC7Wn0Gyqsz78vR/+dgOgzGZiBOgmWPh7UUypdBW8DjurYxT/rae+aaqf
UK/gW59xLQx+978XEyD2y6YTH7yimdqKxWYOEdhcmG2oMrEFRl6ZSwtQWTiq2Six49W5eL4YUs9p
q7UsVoviSlQdLjtpVHuvRv5S5ebZnbQw1Wwg+FAo7suNDXEzRtCzASfAX8AL3jK1R2G7U5NrU9x1
3Dt2udLtvApOx/c/2JwwPh0Ciyjzr/iQFpXZl7V0pymuyD4b0Waa8rAc3agpj3WxN6fex8lwP+TN
HkRIvOGB3UGpCnyTRQ5rYFdvlXqlxg6X5FzhURWXkuShXggYBhtt/vh/iAfhMVT3oJ6CwuLnIXpe
1U15S6ZYtmUWCGZFTlWePZb/HgADvR/rJovNY/sQazGdXl0ZBvFSNYaJWuwa3Z63ErJwWvR/CYP8
D/VVV78B/iksQQ8HmzgumlH3p7YPCulWftOKjVNz5VuBGA6sLJzR0RZdStuZsoEYBRmV2NDPE3uj
7dXof3Z5ujFtt/gQMLUgcoPCrwPIDaBkn7+R0fS0QadRidUaSoOG9CcKVOf0UFm1b5YwfOVaFbat
tM6pQroDR38lcrmyVc+6Sdvzz0DWBlQKmsY3PlGKHGvQeGFjNw2ar8LHr454RmAW9VxR7rMtv8aV
1YJwOGaBy4f/6JI84zWZYplkUHDQXhX6Tbf33RaeYSvEom7mgofLrBYTy2ntA9kDQYHCB3n5/npc
mzecpgCB4MGNUsgiUZpqXSql4pK4N36nbhFo3hfRHzXlwRsn3022zKTnXbRIWnNNCeVjnDTQ/ltc
UKo81Y3E00kspu8ZzEmbdkvmR1tb+B9DzCP+kBdHhbNBzxGCoWR3tkvjlYL4IsAVjZWClYdulJ5P
+7ptfcuYvuheQn05jD8NaYWwqgsIMZ7qzO78yR3Yxm5Z+6aoE0JU2HVUXC4Wm6U1cmYmhJC4mB5q
OEVJdItAYb//SVFRX5llpMs5RUPOHTKpn6eApxCT69DgiHXpavFYzOqvHP6XTKBp2LmoFZWS/Wa5
4+24a4hvtd3UUScN58hRiYDFoPtdywc4Z+bJnw53hVDrIPqgAs8TWI2Xh7y0+KlGiJOOXtahUfXh
mFRcQcGLo5TV6w7fK2pX77US+yOBcMngu+oALSQolBxh4pmHKP9n/jgjnKitaTDvZk2gm5nqEyv7
4XBbi+TAKxTVLDvs0HUsbDRLu8FVQjMzQS8KGg34bPVJoK3kjrwOklamPpu8oFQL2EPmieKPSe34
fVth+3ChX43MtH2qa53PNIP5JZp/Z5Fr5VkXjjio4Jvsc88GNRks7ADAM+WiVNm3pnI6x69dWX7r
uERJUGZFHRYQxgT1cWyVfTOxPuJGbkU9TdkXSGYaB5BznLcySY09Wj1GOA5ZfxItyU5VbRcgsyj9
SXGV3FfLbHzoHLWL0xSSBBpngIzAj20PSZVXQI2MExEOiUbdqU7m1OUH6lntfihVFnkpoJQpns1h
Z8DVGfZwRQzgMAkyAuo9rm+YzxKSYJWCM4ZQbkStbVQ7AebUrncUGU4u3CSlTMS57lPzlBmoQSWD
Rg9SJyxCkRklbZig+JDh8GDJKvVw9Mw0GJmUoQQDy0+lM57Z2A74QIM4E5dC+dkU9h7iecNXV5lr
pblD4tbJyU7gwR93jpP5VgaLGHCVZ0kMtDtNVXF3pkWuBumLqCMUmDfgFOBiraov9zfGWmZA7Qv3
iFlQ8waAXMDGlPfEdmNYewVOCniO0MoQqKDXfNDf7sday6uzgiAQVnif36BdM9diOIITEnuycn1s
0gezoBdFl2jduzXQtTTUCm+DmDhnz2V2RR1PRVERii3wKPi879EpLbzJkiTWyuKUGOm+aPKw8qwv
0G6qIfloH+4Pci3P4JKNNxnKpACHLu5nriPyiaMWHXtT+Q7z2qjNsw3iz9qQ0NIBz2+ut90ArEa8
YQduCBLD6TzoTfXs1DBH1v40Vh+livdf0eO4RUAfBpqPOA/xfF4cTwDxkrysNQ9epaCcgOJGrXxX
TFvgn7Vj4GOYxRGV54JDzmny4smJM73xFXHEmblxDKytwA9B/oErPpyDbMgnCUAjTCqHvXAeRf1k
l/CpTQ1/Yn87a6MmtTGk5YNrsnulzboR0bj3Yij5vrfHB4IMc3/FrW1haM2bkD6CauONpQToysx0
p9l5MyEBVwncPU5unQfAd90PtPK6QpsNgvyoJcNibEkJJJAAq5iTeLEChIX4m+FkMrJTSyIvw+kJ
gB0wDv9/ERd3A500+UBSRPS6ZsdqkOrZo7R+DB5KyvUh1RmAhFuVvNU18mGUi/VuC5z+7YiYjVkG
tCpxIL3aHnBZrNx1BQwBpflfyzjzDsPLGCzLWSlvKY0wos2lJmlKYpxZE6zbEwvAJPI9z37fn83V
heKhjDFXM/QbE4qR9wlFKdaL9c4OJTBuDfuReN2O9BsgpdtSA0YE5CnaK8ivKIMtk65lFkbLpR2D
bB5XjbkvXftrIyQm0Xrq8jFC57nwZ39caKSley83/twf6srWQ10PvWDo1EKra/nSU6hILC0r7Vgb
nc4veVIH45QDo9UoU3Q/1Eo2Rij08KFhBEzWsr5IaacONZ6vsa28TfKQCNyMqH3I4Jv934lkAMPM
o5rpiCjOLg+zYlZuydzWhvutFaTEDSkZ94pDzpwAsVDQTVbP6jxiFtHORwME9fXPp6em9dBEmno7
zjPXL5Tpq6moF+lZf+/P4WqYuU2ARhV8PZeZUmVjjgIZsWPdbBRf0fRvg270+1q32MbxvBrJgcIw
kP4QYLD0zwMSakMhG6TbcZf3vgO5GW90dmLTdGktDFRb5tYiJDnQmvocRrWcjtVuCmTd0MWdqnPf
AH59x8002d+fOpif4s9a3HCw1QxnZqpBkW652Wa0n5pZwooh2FM/jooDORwJ3Z0saYFpvVqcB0w+
KShbpk0bNXaGIrgHYSqlZe+lyus3AEtl4+t9qx3AHoSopFW2APZp5mNDE/GAi5rcqSWjYVF0wAoU
gk0+avp9YJm1FeJXvY9UQ2Naa/lzwmsZAsVbHUUzsGOWQjCn81obVuqJd04bggoIjLsC4B/AJIU9
SnNNFM/4opMUKM6kHAM7cyDFTSBHS/Q+jUkNZ9FR9EkEy4M2tIaaRwn8xYIEmKUnuALZxwagIb9V
IWLFIIfp21ZdBZM5TJckF78qWKkBLugkJwGYXtDhPAb+TiUHYUp6Av3FCZg2O5gnrbdnjWpcet65
8DnhXxOhyr2s0QJOrNx9cAFJ2KcwWwmAfJMPSUF7iHMlANflyWHWmkXHrtaaBwuv6cwHKLOKMpDI
8FxxnRND5fyA5ijf5wAMPEBWSY1Hxxwfy1Z4X2ENpD90iaVGiqJWMG6iQJEP0jhCCyyH/hLBiGhr
TKcUUIewgCn6Cf72//B83lfa9nitj0W3LyrCdi4wIIHDmXbEv01+UwI2hapkFxZGXwEVaSQ+Mkbi
G24H2HAC65u8b0ZItfV6WDi4gzsE7oLYPVWg1XkfasC7/x2ko+wrktmBamTuqQTp+MIbyzxB4lxc
bQm8QQL5j3PTgpFNzFw5UC60Vwr5NKwsQ0qYQ7naS1W0ZOOsWUu/KBtCtQip8bafLnIyFJldWKhq
199tQaaA1HL0Saa+Wm2HG0qebNy3Vi4I6IZALRHIAQDvlm1aYbnMLDvbioGuiariRRneuWRA1YKC
LX6xbpMbdQP5Rdb/GHBxCzJSy1QUwK6A1Yzb8rs0flXkmqUHy3hERczv1CngW3CTlWcM9BmxC+ey
NjBIi1tQlg9gwFkE/oBQqeNIyoRtJK61FGnhOYE/BxWLm+Y9TWBKJ23pxNz4oxEjciZ4OUBhbSM9
rg4Esn4gdgFWcqP6LvUB1xSAWmJaWcqOcFYfWgaNDmWof8lhMB+gOWa8FaadBxBG0wNLqG1YtDkw
NtRhIUbQPeZl7/73twFuYmBloSSFjsyyLQ5waVFJOv+sxvkLjENyho9iHhnwPNi4XZpr6xXXS3Ra
QTZC22DRoUhQ0qLpNLkxDO6aMBXAhcOt700dCj1QM+cPwLNlSPTSiVyoSQECk9N9X+UzNR6qNZNn
Jld7gIMVSqGQD87qbJeMnXrBAWCjqgxhHz5Sb1eWFJbibm74TtOikpfbNSopngzqrNSONQP5B0UT
+wGqlfbey2QSAXhavWbQL4hsRRl2ZnJQyx4qcAmKTeFQ1fj/eMagOkMlwFvAlaGmI1EbkWaETAaE
nwoNBBOIfKQejgOgg7in24ISeX8FbUzfkrNnS90YC6K5sQM1vlyQN8FhFG3rie/azr4deaBVkLG7
H3R1c0AOxYCTEDTFlrCd2qjtHrQQBOXjeWT1KwQevyY5VEvux1ndHR/izIP/8CD2ErWR1QQsmcA7
eMwy34Tb9v0QK68Ob1ZH+5+hLJaf7hUgquB2F0P8QC8eOgur3HxOcQe4H2djyv6xoT4MxQFguDJb
DCVpXuFCgxPxpeZf7sf4d29b3rU+DGb5rmgg8lzgwuPGrAbJKKu+Frbi62Z3HbrsD63sZ4y2AaXT
PFAju+S56lt1H44W2zj11geL5IMOHZhuyzuf0lUjHnGdG3OlCBRQJ0oQjqAWE22Md+3oAa5rhinD
UxA1u8/rw5JpRQtFuLFKSUiq5lTUls8182COxvfWMv/0OWg9kzg6U3a8H3ttiPD6MbF4QHS+EUrT
23oqa4+5sV1dVVFihE9V9+N+jFvhFRytOH/AIMdBBMT3Yv1bisdatx9RcmquufK9dKHwKQ+Wc1bp
1SXRgMqQ8A5igLardRnYRdLeH8SfjV+xNssff8ViizQlgPJyQuFLLa+qzP08dQPFjGgNqqsbVOm7
RkCF3nhzrW39D0GXTk1U6gADIIfGTlnHorBfu8Ld2JK3Ch7z9ALOhhMWT5QbZENTpibX09yJc0nj
phkfXEZpYNYsBkHvm5UVP/FSgoMQ+Z3r7sas/uu8L/fq/KCEauBciF3ukdRRSWdpNa4wg9GoQQ9h
9sCZSHd0h/9H2nntuo0Fa/qJCDCHW4oKO1mbzt43hNuBOWc+/fnomTMtUYQI9wB90YBhlxZXqlX1
B7U96WUR7nTTzz4l4eidMdaO92DlM1S2IenJnp/ZQiH8qDufGYi7zgl9LzhJnWwczGnonWQ00j3q
pN/HsdJpBmFV11o68rGlKH7udI12K6DIQzyag+2hQ5zavQzy7f7KUVY3CfV0YCo0mtFBuN6fmVnT
Uw8M4yzHHDPtb70Wsueu1+WTIRfSIY/SeNfmUNLKKSe9aiosjFM553k0WqxnIXWNLhaOadB2bg+t
ki7EZEDoikNtH9UtzOTRSy2berN38kkudkh2i4/D4FVHiQfiDoChsKNlWD7yrlKfLRTw7Qgk8avn
tfm+EErludTohiT6WH62qo3tu7qEqZuhTDRrBvxhv18c+TD46qniUjyHaGYoWrvX/9JUFfUZFvBF
hPkXXEQIGzUbNYk0WGxDJ41rR0C31sg2ehSr40BsxoB5MtesFvtfCwKEGk3ZOJtF+VFO88fJkDdC
rG/Ff2Ms+58F6t9V1mrGOceIMmlRQ8706ZeJ3Ks9xN1ZlaL9MAiPWYfobbDFd1/LATCo+t8BWsuO
eoPiOOK/xnlAD9VXvhq6m1NiQAPy/n5Y+5CzlA5QP9LqG0k0HCyA8Ma5eZYqD/6sha6cEG9cvasx
cAJhvc3NlyWAWygCP9A7xaCCJNt6DrlR6OQtQsvaq3a+j+Zy35y5L1aEWIow+fLAOvviyZL/AaOz
j+JHtZpO8V8rDLPEL0ItGYPINgsxlWHrPPovkpHZdWs3yof/MC9UtoFJzVtqWQ4rLTE3kfW3zoY4
vtKmeB0bYwMXtfrFsHwEsQfo8qbP5xVSL+mpByuihGQUJxbLq09ER0pzcVdVrXw0ZFQ37o9r7fiF
jkHhcm6HgN24Ph46rfEzJZmpGMgZdNpT3j0N5sY9/SenXN5jnAy0CPh+VCwXa8FvGg0mck0TJKNO
Vlr/VKP0ddKAyjb5e6OJqc16rmg2Z15kriRUIMMUhI8nHwPJifKc8jUV44dGiTq7RM06MH8HXQgU
Gleh+19jbWeAr6L5yXua/uf85xeHJXnUWBVKY52jfCr/scomOZSRKT/cj7L2HruMMs/JRZRUNXOA
BXwOLVDtdjLg6L1a0ylL0OzQkW3YWLqrBydoJvD4WMepN+XVngylBIpGHurJ6OmrYFN0NCadQDOg
VYOoRNu9xmoA2v5Rkkvzga9dfbw/5rXFffkb5vP1YswUuGoz7FrzrDUdlg5TwEzirhDIsBRlN9FK
5368tXVNqw88DvqfVGeW6zpHCFEoEvOslvU+i3DL8DynwtLzfpj1b0vhmiPIopu7BDA3IgWSziPO
4GfvfG304DzkT42lYJugBK9tbnzP8+Gt8bSdWqcbH3Vejst9ZV4El68/qthAmsytEOjDZL5EVfRg
RenGfbSGBKT9BHEOtAMth+UBEZeqkMXoQ5018dXKcmfyHvsBnapzjF9Hn+7ltt97srWTdP/YSP7G
hly7dsl85ZkPwYm4/LyW2dS874kOpuigTOlvw6oOk+Y5aVJuvYzX3jCXsRZfE+8HDvkOLYFqoq6s
SCMmDcNPOZs+Ng0aDP6QU8xuD8YgHqdGqTdW0u2CRfuF/YljLuO8qXFRcaIyM/RkN8XPrOmRhzpp
wq/7q/X2axKDNNMAqD0DZhZvRX2Uc6RROv2sBMI3zDtQdc6fBbl+KvVi44y73e+zlM1stTlbGN7w
WYW6h96stvQU0yOdYXiRb0Oh2F3xpJhbe/12G1zHWgyrzKcw6nxafHI2awXUjrZlun17Yl9HWFxg
AfKmQ6Azmqh2A8PJmmZX8/qgCKu3vzZrFmvjoVgBZZGLCPjmItecEqMJjCHSz10kPZeedZz6jYMD
d4SbowPGIKrTnE+0uG/KIr7Aq65RR/9VzyGVHGK8TE6pXLROw3VR7wat1R58xZz2qdxXH3ujC5wI
5NNDUQMG7ix/eh2EUnsQkY1+zbIiOPhmrH6JwmjAj7YZj2yh/gvAPu096UV86iQvORWK3tkTFhm7
UqwjpwpB1qEgIWt7GMPlPqYA9gH1bebQC9SjN6AkWTZlhyxu0p2STE4cU4efpNSBuc9qIzoosEnt
SYyDxxj7ggBidhs/Rkb3rar03wbRn2opEV8bHf+aVI6tfZPD60t0mnlVEnVOUMXFs9Cq02HwYvUJ
CrDW2V7ZKXbT5eM5GXT/rKU1fDzwITsszJSDFkT/DGMNWikPpJ1fIEailp7wzhqz/jm2wnhPNaaj
OxYXB6sXVQeTvdzREW7/oMAFtktcVHb50Hq2HAbB3vIiBflPuXjvtUG6gx5rfPYEPT94UZOefAy6
DmVZ909FGelI5QzyQ2moXwuqWrQuTdVGM9B3KRN0O8GnnSnV4FjMSkqf0Pv9x++lwMlqgVJlO/2y
thwN1k4Tcjoee1SfOLDmI+DiSm87kJpBhf5C5DV2LtJRNX3MZnI7/nsSDfKSlNGMWQGSSsgSz2yh
lzAOSuO/ypF0siJ6moH3VJiFQ9cJlTdsVdLerXT1e9ykL14i/nWr4zr84mZo/bYNBwr+r/pofps0
+bMWNMe+kzeugLUzE5brjImD13tjnW40eqiquA28ep12sJL4CXg+0FYYSmN9zKRu40G9duOg3GaR
6tF6v0n9G6OWtF7S/FcjCA4p3Eav9p8SYwuNtBoGNSzQ+2C7bjD8fiPqaJ3q/qs6SK2dZ8Ezu+nc
t/rh/uW2dmpihg0wk0ct7NPFqdlFQaqgr+udczP/oWpw8RvJ28iG1mLM7EiQR+SVN6zTqpFTsbVq
4SyPFM0VeN3Jxtt8JaEE1/RviD9/frGrpDZVq1GDg9DphY4+uNXZeRqf/Mb6JJetq1eG09bjgz5w
+ghb2kxrW9qiXcp9jWLMTbUzxiVJC43COw9GcoiS7wUlxWT8Hk0b33E1DhUObDZmUvIyOw+bQWnF
dIL7n4009D/hbmO3xns1+3p/TazAuECviAhJGAoicpQjrs8ozBMtk6a/cGZvyXxSVJQyAfVvyGr+
S6vE6ODVqYkGT1OfQNVLTtYP5olWfejc/yXySgqBnhGVg9nNBwTU4pfkatUrA2Sk89jQL8TFadrV
vRjYSFqMGCBIydexxwIBnWMsP3UDV6nOi45FKGoc8l7ws+GaOwyxD4KwLiMQH21yVIrpm1n5gKho
Px+0OB4R5xP8fVK0v0NLewo77Vcbt+rLVMut02F8Rrlz3PK5X9ngjGxurUg4V0K3uv7Gakn3MMLE
9CwYCagFZe8nhitm+WnjC66kLMT543gPXRT9sOs4vV8kfSIEwtlDfjGLS2Dp1IFzxXhNJw174QxR
HsGu0NVGcemoGu1rp5lPI90PX88edK3dCUF1NIf+RTJrtBTDkwT/7P6PXDnC8RnC0OOPehX6D9e/
Mam0fixESTiP7XtPBC2SOLJY0oLWDun4/n6stRWFIxXdH7izpPWL+1ePVWD/YeK/hoVn5+UPwdSd
ID624XEU5J2+ZT1zK8bIK4yng47+62wQsryEeb/ndSf3wrkfNAlbCMxwAk2B7llEAH4mwA843cnu
RF302TPMBraikTh+433ljYCFeat4e4zykg+6l3g/hgRqRJGq2J8ZQnNQys54QvrG/3D/I60tTrg5
852AIgcC5dcTUnLPyH1icQCYn/wZRwRNBsG3/f0oK+eZxMsNXZGZnnpD8m1MrdSHLIOWVyNSSG6d
Ok0IJdurUglMAnJx9+OtLTNeJJwlPBbnu/V6VFPi92R/uXAW6NcUFFN663eCk2QJiVrcWGbrsXj7
z5L8XAyLZYbCYmrVOWMT5gS1xeU3bZ0cIZtCEmxEG+37Q1tb1cDA/1+4+c8v7r9EzeVCSxjaFGm2
Lx0tGDmG9bmR3bCSIZH8/YZlWYPxnd/e8+P7OpyGNlkFp9I7Y5p1EvzwrfOUYy+E+6oOj0UybeRc
0vzvXZdsgBMD5CE/IZU1ltAroxGVWprJFWOt/sQcErm/6ah1HPR79m0Q22g274Re34up9UGOyjcx
7WxNSji4jc9D3z+XRXHyxPD1r7/6DHOeJZZF6oRL+w59HGQxzLmdJu/QCY2dlI9C19pxEJwGP90B
2N2Y5pVVdRVw3rcX0yyNURcDXfTOJorNWoyDasa4LW6pcXQmQdqY5hXYA+GoIf1xc+YfXswzWEAv
i9HDOY+dNtL/al+UKTuI9ZuefMjtcqeM/VHxulMxqcdYTiMyL33jkFhZ2fwEEivMgkgElhtpFBrc
aHF7RyvCs1XhXYuTZ3HQm7NlfUmyjXNvdZ3BqKDMCbjiJpOrCtThQH+xrsXMURNtb0rP/vAzx2Le
A5yfmjtP30jq1NU5nd2WoA3NdN3FSSF1uBS3eeWdA/19PoAl1NG9bGCmqJJtNK4xfMU6XFADm7+L
lJ5ldyANC7T8aynfCRlC3n+oLGSE00tsiI7l9zYt2neRqR/z4YSD6g5tzl2tyfbgnYRe3kUqtnBP
oThyAAKIa855AtvBO5rau4gM3e/fheF3zTtp8YMufxesL6P2MJUPAd3v+/tHWptclhdaTJQq+QCL
9VwHPYkb3OSzP7zV3T4dzxkCZUYw2dL0Ax9Ou5VOst69Ctq7rI/A1we8Wce9bA1ALnFsESOEjbaU
a+S1GZl/kgz3bZYlXtwTnpqMupTCfNJ9VEwbZ2i/WKZng7KHS6jsxwk6pXQoALsVb4rMQYtmr1p+
E8Bjatq0V6N//BrtUcBh0+B2mPioGQJms3Dpby96tnLV8cqtV/AKIoDfq5HUsGpnLP1iqzZeabRR
pFm0pFqMW4t9wJIp/d9ZPzmy9Cj0nzO12eXal6Z4ycH8xcq+47UnB0dFPKRqxNMZk930TdMz2/Oe
JCE5wh2djI9Fd+zUc527tfW5V0/T8NY1mL9mP9MS4mRonorgYWNZyLfH/fzwtUD3UrpAVPD6mDPN
KWuC2lNpe0h2F7wT6sc0fhorF1gHidPnpvylhtg2H+JNhcZ5xS1uGjD15GqzVzmuRIsVqdZxh/J1
qZ0jXX2xhuCo6RQtEJC4P8SVJ/EM3QfHNVdnbpwkDOAbVlFW2tmUI9RWnxup/P+MMP+Ci6ti8Nup
q+sWfLTq+lptR8qX+0NY2bvUseQZYovBADYm1wEweVY6Pyt1RFLUF3VowfqYn6Kh+Ajf3BkN/zRo
dbpxIa3NDpgXdOh0UMo3z0Gjl3upi5idLqo5lmuj+pB3QEqzTt2iDN6EYukBv54fn9w91Eauhxfp
vJnCsk1c1Far7LPeHaZ2g8+5FWLeBhdTJOu50HVFmbhBNnYPMF8og7ZBcs5lc6tPcnOkMRogg/OT
BwbfDa5g8vMs8rGcccUeGfW+OYpRZNgwvGGoQ8Jq/ex4f3Xc5PZzwBmYT1WGCtYyY5P6Erdmq4jd
OPwS6CjXfq/qBLXv0/0wa+OCvjEr0KGyDZjv+hP6CDGmbWvFLm2o6tAE6aEwa9Bm/Q+y4ZPWGL/v
x1ubMvg94LZJD26bwuWk9L5n6bFbjziti0H8sfbVcyGrf1s75fOBAuHByBFIM3Sx+hJQ2ZI1TbGb
wECsEGApfpTNl/tjudnAixiL5Rf5YaBGnhi75Pg/cfH9Min6I40uejWYJfj5O5jOW5oX6zFR14Cx
SjlweUtN1OnGfFBjTvLQroMPel84jfJG4U7tnsx6q9i+Ol2IPvzfcEvwkwCzGMaKErt95zvphNBu
V+78rUWxttbpPeKAC+wNhZ7FddWboyehZlG4cW0E71V/0r5EZYCC88fQ4yy8P2urwUAz0dedhe+W
RcBRy/yElxeEr6pycpUaZx4+zLrFiDFvXCFrobCWpu6GcqVMn/56cyVqoYRtWhduW3NM9J/HHNLJ
9IMs8v6Q1hYFLVyFHTVjkpabONXyNlYUIXfxLJEOQiz6O2HSDmYk/dTl6AMJzbPYqM3ff0hODrh6
CO5yz1uLC7KtBiVroypzsc8FxtH4wrMRV6ON+Lfg+GMkb8T7kzpcpRYzVnHuHuqz6N1N5UkbpVAX
uiBzsQSMaDgNkUCvXJd3tPZMo3itAmEf5T2WJNanJhX22Guek3jU0Jmo4758lTUqnUUoRfjuye3H
fIKM1ppIN9hy5xcf2O3SZI9mojwQZ7D1Ap2cokvF50LRQqcodXFfZGFl6/yVBy9Te1uv2/DJDyJv
N1R9/FqXum+jZlUqxzqGCGdDfAM2mu+wcHESXvb6BPGJN0pnJ8mQkOj61ikQxem56nzhgU615/D1
ojN+Y5l0UHooZ5IX+TYFJg8PmDJ9681WOoul9Gbm3rciFMb6AMmGlnoYi/teMGBXGGaNEkpqqBkc
LvO3hIfwZ0UQZdsafKRQSK0/6gUeignUEleUAitxIh0GgzcF1QPtMHOvCpW4RyLf+27FsgyEGwLF
TohDeZeomfaYJpg26DWcWQkg7Lt0GBWnz+MeC6rU4MP01cbMr5xCPCJoTSGERolGn9f/xT2P+Voy
e4Jkblz9Sos3r3/nFX9/ll+FWBxBZiyhpawTogi/60r4kFhHE6H/waIT7R/aYAthsrJlgZegpUVz
YBYgWNwdQTqZmSyEmQsPwW4m8ME1eMi0c6ruXAQ/hGjjSbD2Cck2weRyz1NPW9yHlY+lHNY6kdv3
5d5se1dqS7D7xvH+SbQWRgPaSbGWxzhVh+uZClpLHqyg59rtpuJo5nVNWSPy9rAnxf+wKC5DLWas
9JJIG8oxdhnxq9EHkCkfpu79/fHMZ9jyyNFo5VCnm7/an9rDxcorBsTkkJiKXShuPycBjUhP6je+
2cotgWMmvEjEjVFxWmJ8tcbM0lhTU9dHsDyc3qT4JewfO7bv/bGszA2FKCYFvBiltuV7I+qntvIa
llwyDjaumRA46OltlIhXgkDNA8uIoB8m48usvwsaJTXGNHXTyXcUKTvDLDp5g/z212MhDN01sOsQ
OJdNCG42tM7VMHUDpXUpnNl9L58KbTzcDzOvocX080Cbc/5ZXuymV+0DTUwV0a8gh/e2bIGT76O9
KiEwf9ahwXtdb3vJxqNmZTnMgF+RVcfT8EZsolRbKYkSr3CtZPzQFfsxjGhbCyZaePv7o1tZ3NQE
OQtmYQu00RfpidqWqaqjhOrWYfVbqbkR5WyjOLcyGG7N2cmFDEGFjnR9HqD01QYNvHe3D+qHWOg/
keVh7hOeSNA35mplNLyYVAUJPdpSN9AiIazSADR27qp6TqGTToFgjVv0wtXxzIpPKNcj2L1Mv1Oj
FXLdyxmPWu6nun6rVfXQNuneK9K/XwdIPysKWDacyG7KmjJGBHGQM54y68J3Qy3/EkIvfG1iH88p
BVXy+4th5UIiu+Kg4yPSSlouhrweuwGlhdztk0x6mRoj2MlxZyFH3ho7qW0CeNqh+ZYoobzVe1k5
MwhNSoeBJCfH8q1WUfezLC8sXKH+KgyNY+TvG3j298e3tjwugywWeyBMQJE1gugKBMTufbzZW1gd
hmzMKQpJ0g2HwsBjHA26KXfbTn/WxuIRbWtwdFsl9tWJuggzD/TiSoo7cnJ0J3LqKniKdseJBHgY
WgTq3qnStzD49h++G/J+MCVQOSMFuw6XIQ2dixKj6sNmB37DlusP9yOsDugiwmJmvFzj/VCLuStl
5slCdE9CZATAwWC8qmZkh+nX+/FW5wm4DngaCucomlyPCLWIyBexKnMnOYLtNf0e+xJ8uidspFwG
/87i8uCq/TfOIuUKhzIvtLLNXUPOR9y1On0v1WO5y4YWRKrRCFh+9enf37/cinOJavZFumkIaANY
k6biKRgBgex+Ycoabukhr47rIsR8Rl4swCKdUgF9tsLNc0zFNDdEx1DXfwbxTyly7k/VWqi5SMQ7
HQl8/uc6VObhAIXyRea2gbWT8+TFS3MHs40ath1mDKmmbpwSa2uDNJlaBMo9nLyLOVMyQUzU0chc
OZfwSAl5T2KDF28RPrbCLDbVwFkkBQbjEuSfvFhtpfyhbaVIq9/uYiiLbUWxZiwr1SQGSl81il9a
4oZdaTcI2upbrvZr9+Lld1scSoIP5dhPGJDF3KjVZ9TvnU7OuRY3Eoq1Yxw/W+gHUIfg9i2yflFO
kTRBPNSVM+0JSNWzEgQbIdYmBziFgoCHNlMYFx/O8PWR0h5rILZyWxnPk/C5tTaSla0Y859f7CFt
1NUskDQmJ4Q4hsaM1XX2purv2qzMvC4Zm28km5bgr46iVKnrQ+pKg0wH9Fw1haOkP/ItNu3aCa7P
phhzmgwid16KF6NRg8EfjCLPXQFD2KA4tdObUj52QecYiu+o9dZd/qeluzxamaDZO4gmhrEcGOCr
BKx1krtDpE1PhqBNu0ioFEccJOEYmagI6F33yRNRoi1kbdwj1hPtu74V7SrH+lgq9XE3KkoFGlrI
d6Fs5Y8evMWN02ttktF9BHYxv4dvoKEIz/b92FgcJtnnWC7sSf8qtxvn/eqnv4ixWKwTAHA/tdgP
tVVgU92jmj19ymXlsYwKB4s+hFGjeANNsjoutDVI2FQcE5cbBIEw2KIlmSnU6F3ZPQTdP/Rf/sNJ
PAua/W+QxYkyoEZvjCNlWqQTd6oQ2qVW2XX08f4FszoUSxN5cMHBucHhGII02yTofL78CYGX4yST
7CL+dD/K2lHMhUyjfq5i8Ti53h9RUSptPxq5a3UwmcKPXn5Mrcoey49B8vN+qLUBsd8BqyPcatH7
vQ5lZFpixJ6Su42fPPumfJB6/0EIzA3gzvz1lxuQJ+P80EKv0Fp2pwwPe0S9mzJXVAtgBaLwKpjm
P/eHsvL4nl9ZECLp5fLf4lSx8kjAW0KgNVX87r1To1s7S0BmN3sIi8ABXVCOGwt75by8ijhvtotz
LI7JF2M+nDuguxUrL6UPZIWHpA7S4/7YVqYJ3t6sCWqB37vZQmgHp2IY03ZrBHSOo0OF6XBqblxk
q8NBMnhutc3YtsWyU9I0mAwM5FzZ/6qlxRFxxahGlyzv9/9hNOC30YoAW42T0PV3ayueqHlrxK4q
fDF0sCfm16Z8ux9jbTBzwg7nY9brWxIC9RxTa7NS53YyqFvURPCbdMS4sNtxY93pK4ubfijaMNR+
aEr90Q28WAZC1HRT1VaJa6lh/Vrq7VuZelmOXEMEQgtTplekfc9hEh4EN0KcUEi0Q85ltfOCQjg1
k4SBlyTGe6uZarssoNDE2pR9hTOZHSsrE3w7UYLyYCE9iwVLpTx2nT8ezUmo9lqh1Y6BdNgJkb7B
9eois6u+H46xoEYO09y5UIj6lw6sINbEvfwzTxrhSQcUCaKvVqwfYtGqw07OzNZR2lZ2pqnsfzdq
VO2UYux/VZMYfvJTLfrh57l1yr1QetSQ7XfMNumOwKw/RV1GxV8eDZQ4c4y/80A9NGh77DoBU0Q5
x/BK8mibJXGY/WqVbFZFhOjqz06vNH63vCNv5x22GH+PMhzdaeb+em3pFKgytWZteWP+a9KkfVMl
X/pAek6xF7+/xG5JpyD0KLjMuF0ezzdrDAvuqUykNnbT2YG8DmpuHTrWuyoHvNA3j34+PA2V+DZ6
5nMST0dosF/FKN54N66NeK7SzjWf2dlg8QYR46wSUzj3LnBOdwijk9iRVGt5fTIBk98f8m36MI/4
31jy9dfVhtyjt0V/t50qzL8bR58e4qk5FNV7s4Lcu3VS3G4t4vG6oigoI8a6PNP7tjLUtqBlnnZ4
gPrScyfrx/tDWg3BC45lA8zgpgItxZXVmFoHcEJkH/i/arx470dYmyDAR1CvYZGQoSzOVV+o5Fzr
6KWg/nJO8OeUotizQyP6WJnGxkW7GosaIAV7YH5sgusJ6kXZwrPZi9wIou5DWqEoWhn14HTGkDmB
VRYbZcC1rzcrYvNYIB266bHqbalHObLorjr4xsGHIrhvZa/fyFpvEyIMvri8UQSDnkVyfD2qPJHU
OGwz2kSZDOT4s1b+Y04HiZKcDyrk/mytxjJQgqOPw77WFrHqptIbrQliKiJp91HnVbzTyJpzW1Y8
74jSmPHPhKT9xiae5+U6QWKEF1EXG8viwpC8NOKCD4ZT6oE21ZVW2oGWzDfGtxoJWgqg2zUVWx9D
jriOfBAh+bdsAKfWv5f1jVr0SgyWOVIOJlwGKE2LVSiOuQi5p4zcosfbvBG/FGPyIvvtRv61dgDT
ZGNN0BOltLM87IcxrScZ8wwXQNn4nMjCB0vS0kPFhQVylAvfGPJ/KkHTXvSu72ilNxmK7Yn+XMBZ
3vKuXNkKLBrADRTxKBMuH5mZMJZmP6ihO4Bn6AZshXvv0/21uXL8AsimCDk/Em/rW2NfSeUoWKGb
KJ91PXASUT0G9XMZWY6EoW+xJSezNo/k09YsHAGsbFnkDwo96TIj5TTxqvepVr3De+iEXuLX+8Na
ObTgkYvcT1RoVqpo0GbbBuyLW3nVye/EtyD3HiywvGGrfrsfanWSUH/CNQmUIWXC65OkTAwkygq+
IKq5uTMKCtl6lFgbe2wryjzgi4wwbboqr00jdCcDj0xxeNVyf+OgXwsx6wWSvlJ5vHmJ8nqMmgHT
F7ebhEOHKBqUpQ1M3C0tUQElBASAgxdGAiD962FURT0meF8GbiCVTp5au7iWdgKq8nkynPVAgMfX
Dr+Qu3/x1eFTUWy96Nb2Ny0emAGAEFaIrGzVpBnb0nf9WD5r3WvR/JMJLeqWfWw3cN0jRTtmjbTH
ffqg+9KHWPoPM3n5C5Y810ETvVLN+AW1rr6KufepC62No399lLNxJrkkvl5LxqAeIjsEUcF3hdTK
vskGsqfDKHUnwWyEZ3Qb/aOqkUXnhgd+ySJxDxClAQQPBChWqmp/f4es7HmyWYqic2MP65PF/dcX
uVyJgxa4jfSapF+18pefbzw0b9nDiglVnSc6QEFayUsp/xw1dC6hLHTZIz+pwf0I8CmPm19N2R4Q
l3rClPyTEsutHTSIl98f38rGQbcM8vBstI3W2+KBYMZt1tRCF7qIlnu7WBkwWk/SrcbAVpT5zy9O
gCZSlazoiYIam61SRm83GQgrlwEDmXmV1Jx1Xp7XIVDszC0Db0JeuGWN7vcohB+wxKmepimIT2Mh
jWcL2WBHMYatl8/KgQ3SAOM2SjokfssCbqlOkYWse+gKZfuoD81jYk4f5b775I/q37rizEvlItT8
FS4+pDfQ681qQtEB8+yuDYp3MjqoO1OMgr/P01kV8BDohs0M4cUH9UJoy1Y7he6oHJN8eGcqz1LS
7sp6SwNg7fNdBloke4o4qVVuEqhKPnkoYwv1+yYbwJBtFb7X9jKYZurJ/8cRdPHxKIsUUjQWgdtq
ku8Yk198Gnytf9YrEGT3t9XqKQYi15oxCDRCllXeYizqqMDp1B1rAdOvjA7cEOP8aHjNUIAslOwA
B5JBDx1S+c7RIuzGiljUfyl9u+VFtTru+dbCKYTe+nJrxFnUISZp+q4+mE9Sgthm5zlBsvFyXJ1G
A6a3TDrBU8G6XppBWmQBFlSBK+bNDzPKj+Nk/YpLSjpNvZHprg4IYTo4GAB9gPhfh5plwrTejAJX
Ai++78uxOLdaibMgzOGN83HtWJmfqjNKdwZZLy79UUCzfAyZR5SEhnOd0BbQylet1kfHHyT5pfJL
1VGqctzKNuZVv3gCQX4EYDRXBecCzvUYLSzCUBQcApo02WsRWIjDa3aTjPZYgFmnzpUYWGsYCMDu
MKzAcrY6eCOuCvfX8dqk0iZChA5kOapDi25/4VWGJ5tJ6g7tMe8hteo4yY0PSh9tbJjVQMio0P7g
AEWE6nq4PCTHCkei1E2C7liXX9HFtaXmM3JX9we0tnRwR5nFgSX2p7Y4A3w5FsYOAzxXgeXnUZej
wS/QTbgfZW00SHGw/zF/m3k8i9EMeYWHbZ+6PYjuSkPZf/geIaiVCT/vB1odjoll6HyozUbA14E8
SrqVXtaJ20ottqRV+i5XmrdWizdylLU4xIBgwPuSJGuxDaJwUKzBgI6Eowe5l+KjtWblxymtP90f
0OrBeRlpMUHUf7vKkobElZTygFeBjUrFcy/gE5poD2GoO7ovHrAV+DDpml0k4Sc1lz7c/w1r2cr8
+mI1UgUzl1Ujv45q+IdT4qKH8AY67xVF1MP9EH+ev8vtDXhZ/tPUmmt61xMnoQaVjWGWulapfVTL
CfmL0OlLhhfnO8428AZqbRv98KzQdIgH6zHNowdwbM79H7I6seRLs/oOtaTlqW1Gk5xagP/cXC4b
pxZKJB9MaK7Bfyi0ULOkOjy31rgSFxs8TuMwbFs2eD/E0cdMC/0Dkht+anst5Nb7g5pX483HBaU7
I+KomC6BL1XU6l0m+2CCi+mnUTxaoBnT7FGZtH1fN/v7wVa/oEm1itQMoZNlwVmy/GaALJWxWs7g
bWwcRBNji7h0qxj/51/nbuUiQtJhqcYKUwK39rTO3EZFdsfKp7PmmUczjDCw6A4qEmaFPdq45Kqy
I0/CC0JneBgFpxpD6I2jej5Tll9XA508N+Ao8SwFCdHUK3pAm8CKEvBE2G42u0CZioNkZqZjGF2K
wHKJNFBmfQI8u6VMtTa3MzkaDhIioTfFtBQdGT+Tysw1k+ZkjdK3MkdOYyS32w94mkBg3NIJWZtg
qj08+OnWqjdPpEjsu9irQX6PwnNa1NgOflXl73+/iABKWxbpDL43+nyhXOT1uBsKQYLzn4uSy7Fs
0mMvSu+mZEvQaC2bgaGNoxryYSZ1s+swoSeRMVkW+HLpm4U8u+f/EuvODoyvrZ7arbTVqF07SdFe
5lFLqR826+J6SlMTaU7VjF2jhO6D03hRThurcSPEsiRBrWOKfZM+dxY06cM4lMk7OfD7jSirb3QU
/SmRUYBhky8uQHbRWIkVbSUtTI1vozeEJyEUUgT9uv40xF587JpqfKLmGR+kKFQPWTsmW62TtZVo
8KZgz0ngVJe3sN9BCG70jltYmNBNzL7GOP9lybAx2LUNTplzxqtSub3xLkqUHH4zZl9upz6bAPXB
O+86Ku8cKYHwbEW4FUkb9+FawnQZcrH+fTKcMLdoGjfcCGY+7NLqQc4tW+lO9zfa6sV7GWkxkZPa
0DhLGzrhoXHKqviUqfq+TaNDG2qPPRwmO8G0zYSrYgnNlyzTncwUPrZetJHgr61bitekOsgGUjlQ
rrei4Ru4Q/ZkVOqAlFrSY242bYx1LQQYE2po3LcrLiolmpRFSkMWuFfw0fRS78k0sFi+/0XXzhSM
5OfbFuw2iK3rgXQ50uGjCVd4wCYp8D+pEXWCl1x7btDlNIT396OtHf+zLYuKRi0djiWQwRcnvx5S
OmyKjkdq0VmnNLEegjh58WPlyUq6rVR+rewLEOjfiPNXvjiaLaHWND2i2zZG9UtXpMEuE6tHPIOB
nqTtE/qqB6HT7RESom0aKuZ2zZZQyepEwoA1YbRQHlymGFqnwKaTSo5R/72c/Jiw877/VdcOlv8h
7cqa3NS57S+iCiQG8YrttnvG3elOJy9UTgYESCDm4dffRaruOTZWmUq+l7x0VbYlpK09rL0WwEL/
Gli8C06TNUZaYVcTCTJsCBnetqb4Tu019L3umgMJiHYiRIHmea3zvRQDCoHcQF8vNg0rcKb2xYKc
IM3ENztxtn+xJrRPwHCHK3aRsrCce60JGuwj0sBHb7Q/JbbcejT/cd2M9kCemJmvx8nxyAY2SrfG
1jluFPCYQCASsL7Y2GVZDimIm+vWtB/qxNriQbXM3BgcG4uaaXp4wwPFwZLurqCFrluB5OD5mlp4
QClAYHk0MBWPOL16LryVnqjWa/y7EGc5wakqWTVQAIJvou3DwC1oIJXbSjpHakXPXty/1mQN0q09
fKA8xOgthrwv+GihytP6BQcnRKcIigtRdxubzmFoAR6q8tvr30l7Kk5sLbx7yRl6vNAuPXqRnwYl
H7ZNZT90E7vN4IW7cVqLtLSLc9A2QXHDwb8LLyxZo0azAviOd3cCABE1birPQN3hLwoB83TOjCjE
wNOSc8zLXIB8OCK6yv9mGi9Ufe/S9+t7p/V2mFEHvA/ULqhbnp++Iqaii+elNDL+CRmNXWE436+b
0Jw+pPYgbQfXPsq+ywQRuInINPCmz3O8t/gdBBpFTRWUvfNSD+zRy433MYWSxXWrmrjqzOr8DU9c
RYH+nevFwBqggfUE7NgdzurGdlrwZ0+/yGB8M8BUX/A1uIjmNoObC51RjEVC0nG5n7ly+k6wDKO+
7L5SWQDCYBcdw+tr05w/G+n97xFpYMCW47HAykJPIEW7H5Q2COBizEzww5jgjSzX8MBaU8A5WKji
ufNI7vk2JnJQJYHw29GbKabyeFuTX+YQBwNZIzHSHZOZNJOh/oq4f8kzGGVpZea8TdAwKI5UuAez
wczO6GNIQxk7kib7tK9XTr/ua+G7Y2koPV0WnyZBO5QAVHIkqQgHn9z3dfXWj2v+QhfWAAwKeCYS
Qai7LKHOkvWlB1Xy4Wg4t5nj3Cj7aSCbumKgirzr/E9x9TGBaZXaK8+yxjOCUQZpNPqpyHaXca/M
fdWnGe2BYROB038X9F4at31+UPGKD9Z8PY+A2hNuBEnmBYe1Jzuam3HcA2h/NNr7MQW53fSVVGE5
fjaLcnP9Ami+G6yhKYFBd7jgZYGGSui5dQbtjtLnj0bqhnXuvCVNt7tuRuMccSoAX0UMBUJisojU
htKZHKNruqMQXTDyd38NRaTZtTMD8zpPnFQaMRl7Uw+kbPHJ7EHcIRqc9CfXFDuW36t8jYhAcx7O
7C2cYhM1vHfcoTv6hheMBOkX3kb8gpusCTFif333NB8JWK8ZPQeIP5hQFouLfQgDsLLojrR/shq5
Laf3mKxVJDT+CUTj6BeBNJpettuIxJCPXZH2GLnbrsD4he0Ec41zZGvcB5pJHpCnox8MqjoUVy4m
7MdMSMuSpDkyuwN0DZJ/5Uce/ROR9168ZVXwzg9ITbyQ/zTYhrs3AKw48eH6nl4uF281KGxmfkzU
J63FB1S1z1H+5M3Rxm8Q9m3Kd1MD/ZyVgPHi0+HpBMMRlopmNHiH5nN7ci5ddPcl8RtI/FWFeQMF
gyIAtZ39oJBerziOizsGUzM3HuCVGJEDa/y5qTEW3I5LZYSJ1/Jda3XFvciNNYoy3YIQh4LnAdBA
VN8Xz1gns6ztkT0eWTscAWu593q6t2rxp0cei2EYLcBg/0zBsDSTQGlU9gmJQoRuod/1T6hnBn7u
rLi/i1MwmwFluzMj8shFz0QR5RmSGlFIhwqOot84TfIEYPpmSvOVA3fhMWAK40a/id0QwV3w2VTC
jrrMj495npuvwhe/oIZHt+VgjwHjLprpkb82cqo7Egh4AWgELg+l5zm0Ozl9NnrMbmlV8TEdB7bz
O8/dTnEe7f7wKs0rg4IMBGRcNH+Xb6NvJWPWeE589Mkvt/unaL4o8+uQ//PHVsCOAQQ5kDIgTVki
MwWECtKGCQ640TyMsGkaYHKcYtuka5HaxVsyx50nluZdPdm1NpmywQQy5VhDFQbgnGNHxjRwOuDW
nOQmJd6rVOTH9dVdNhBnoyhFASQHzkH0Rc+NKjZZNam8+NgMGeA+vjsD41y1q23DeU0M0gf1qNJN
YuUYezQhkVzMXNxCgFq1FUkl/jQwnn8ORjsxFgGGsQsgiJ9mueRmHR8LHyjc/AVDngG1v1D/1/V1
a9wJQDRoOgM5BzTzMgG0mpFYA4QBj5YbgTE9kdYelCvxJldJc3Pd1EUeMy/pxNRihxvBXL9TY3yc
RnDjjmO+KSYBCVrEjoVjbSYot04TpGq7aqV5rz1PDGV4PK8gB1ieXJmqkfS2YYSZA9LhKVG/kPbM
GcczIOjv4DH+ytARX/mA2o1F2R9VKyhwIe89P09Dmeayt1V8TGi5l70C4r7cRlDhvb6pGgc6ixDY
wJaCmPACaKIKKu3S5fFRAMe9mcbaespGCCy15TiCYzlh++v2dB9xLoQgKQTAEdXU82X55WBGqH/E
R89LwW8L/gpgRsfiqWsfjWGXlrvcwmyiNRT94bph3X6CkvM37x2IApaQhRxzj4QLKz7SPNrzMcmC
0gVrsR3/xYbOHe0Z1gwxgSWABmEBKgxZzI8lRJDL+HvtPfoO1J4+XV+O5mXAYv4zM79WJz6uQQRo
DMrAM84NaNqK7Bv0rVYeV+2WzSXoebtQzF+ABQQze9oxALga1uwm77FCI1u2a4A/7UpOrCxSi7IU
bTuinX2kRTWG2VSJ25yhoX19v9bWsjh3dWRNqhsjrCUGt+gIhdmuQODYILu+bki/HDQ54XpRD1sm
ZDbGApEszd9/8I+96ewtXq/4I91aMBqKHg6wwSCMXqylzLx0qoGbDRnin8Cqc7nj/fjsDcRcOQG6
xaCDytzfa0F+eX7KIC3DOEgVolDE/BW8U+EYkxWHoF0MpjXmuS909ZeL4e3kxEZTRKGsRn9b2+OP
no7xPcbB1uQpda4OIa83I/VnmuvFlclmDDlRPArrWoDEn1TOvoAI5QjnunEFYyvPlW5heObR70YX
Gq/w4itVg+hoW8GzVsNNI0uwrRw61AKunzadEaB4MEQELR0wnyzexBGxN3B0cXxss5xsZFSXO3tw
h8Bpc7b730wtHiRvNDInKpL4aMLReAJw+J9mcXvdhu684ZWdVVGgVQLM1/l5Ux115KRczOr65iZt
k02xpv+sOwSnFhaHwI0ri8QD3vIpuxl6a5NMage5hw0dVvyA7svgfoKmYM4cLx7WvnU6CFg7yEyU
sY0m8iSatyJZA+jM3/cMFIMAAVM0wDchEUa0N/+Kk2egxRKaJMkRmuQK4h+Qs3P3sQehnXE0aiyQ
j3uRdD0QED2TK61k7QqRNYARepaqWL6oWQoR2L7KjFB5LpCahRndibSgB1lHYuUu6b7azO8z01kh
dFhS40PJUeWdmozQGZxtb37YSLeS7AuOy5/fJyTFDPU7pJUYPVw8eWSyBkyIgHlhxBS2MY2baKLP
Rf/j+jGfD9niq51ZWTx5PaD05mgbHhB+9F368qaAXmDiF2ITyx4k//3KqrT2wGKBzgn4JS7wMKUJ
+HflFiyMnOjGb0ER3mVBPmP3IZ59SxpUiq4vUHOPEd+BjwckhYDxLkcTHM+gOUdgHnpp/2305dYc
y8/XTWhOHzwbxlDniR30GBbutcT9athUeKEXPRL+CsqfrlxBR+m2DSO187OEUu5Fxb+O+mlM89QP
XaNIg1xYTwbHjEdry8+OF3XIp9YIX39XrZYn49TkvLEn97kmtARLR+KHfdvvDVHvY6fYccmeerSF
LI6ef8r2PG3e265+Nqdh1yvx4o78ISXi1gEVMOYMVmKASwwSdA4w7GgBLwK6PxygxW8a+ERBVgNP
1sevykiOvcx2aSfvmmjaDp36acX4cWXebymnKzdF49+Ig8wL/s3DC7f0MQNMRRg+9UMKCNLedqNm
0xCh9ryKMeMsIUmsILKK2cE1JpvLRsW8avzPQJDBOgRGzlediowxNzL8EApM9sOEHP0w1NJ8TMBh
+tCVTgqZmYw/gFBbvUjwC+wadFduAfH5ef2cXxZb5x8CyQmcQ5Te4f3Of8jgekmTVFkUuglINKqs
toN4UhCQTUfrkHhZ91WWIgvcPmqfq5pXD3mFSdQcNGKfopoUUI1K802khnJv4TMOyJeN8hHDdNnH
9R+q/VQnv3NxIVtLAXqeRH6I6jQHoZQagwJv+VszYsJLNS7f97XpbH1erH0rnSs43aHFpbFK8NyX
bRKFDTitGb8TmJIwsu315c3/ycXNxCdHbAJCXmAZzz9D5kFns+exH1bUvvGhMD4ka7m4fh3/mljC
VHoVtzmiBRb2U/Yu0Qy2ILnQ96tBg84OqJMQ14N4FdXt+e8nTibvmeG6DffDLn4B6jxACfMmbn/+
+X7BM2MMG73SS1GplLS2mCx4shyKfzSbWblfrlvQHTjwieFWINmCYs7irfb8PHcq4TNMhHpg+1BB
6n+12h9Alu9wyDZesrtuT7ttyFCAGoEGwcVMZurbUZT2ph8KZjs7DGUrRAgVUGBeKtZ87nxZlqcN
+Ll/bS0uPUQqY1VZvR8ONvvpcP8B82+Ptj9CxEih1eEc+xqU5xEJ+sI8zDqCY0fCwSN/HnfNcxfw
PxakHJHGnJ+Ujtfgqh9HfERwxlSBLajzvUCkF1huPn2brHRNCv73s32xcIyhozrkzhM5CwxQHidN
loJkKaxbr78FTuJ9UsTaAPkqHrtMFDuzzsZtVbrOG6Qh6a0AsSVm6oB57TD1Hya8y2d5pu7AJ9nu
bagN3dS07TZO7vcbv3Hsmz7j0bboSvIAZ1kEaKjxw/WDoosb5iYcqA7nQapl9JM2xthUkxeFGU33
1D04zsExyx3EBjACt+KWNJEx3uX/bM2X5OQuWz3UetALi8K48NQLs0R0aMeY/2C8aDaqK9dmHHR1
buKB1ITNaIFZcv7cIKsHC2hEOwqNJB5f3aLJHkYPjK89HtMNrfi3borcR2N0vJB5OftnNEwzDqRp
dUdwGKzNwOp8AMIzIIPAL4nm5+LRmViRNk7JjZAbxdcygtyXyqHcDu5McPEElVS/kmgNSqC1iWK3
C8DT/OwsXgKvI3mjGmx5bzzwatvan1UpN0aHSP5baf4xsSWef8z3migDI8cCc+L5fitUdmIvwmGi
UziR72mXBoz8zePG0BF0IXwMTWe2eEExxaXw1qRRyAf6iyXeM6pwKwdV5z1PTcx/PzmoZd+nkYxh
YrSefecu7vd2G16/d2sm5nt5YiJuaZJ6XhyF6P7cxXX0dcrNJ89kK3mvNjSEQN6Ma5pZp5ahYYuP
DwICFYVVnj9xWwUlaOe6YXjFSwV1+wLNrbipfrTTsI3beiOUtfLy6RzMyQ9wF05yUI4B3Bh+gMyR
l8Tl/ZA7D31OX0U8bKGGvFY81cU+8zgoqAmBHL/g68h8wBcKKEBBrMW7EcBXj+6aVJfuUgHvhARj
5t9Bpnr+7SZwekJJhcFE4gpEtCl9Q2WN3JheY93FbdYckG2m264EoOz6qZmv6/LFwXgYbhhCCSCd
F5ap8FLJGaLHvEs/UB462indqgF4nazY+aMkG8ObgrxeQ+LrPDfKqihrYCrNv5hxrRs6Ua+dUFvN
xu4gDAqnhXcMw9mGuamiuvqLtxxxGAY4UEhxUTA832GrgedOE6RxCf0UJ7+4/yTiT5V6u76buqPp
QyQFyCd0OqAncW7F66xUiJ6wEE3BnQVH3BfPffGWljKwrBVCKu1FxFgKogQMZKMMtvh01eBRPLVz
BGjGt0VmbUnS3AG891YXxgvz+3vLli9W1rnboiEfZr42FKY7Oqf2F1FaVVPR4FyxsGtUINibnPZ+
5QVd96Sgrsz7Yz/+uL69v4k/lqcVc9nzgCEyQoTW5/sb4QMmTS5YaJhlAingCmifuJiSF8iE2D98
IqNnK+2QD6ok4o+NN077uopSlEiyFjq1/KMb+wycdLR8dpG67jqVTs+SR5ihEPxzAc6mPcQSKsSZ
/bACpdEeDUD+ZogSwAzL+ntX+pDs9mIWOm15gwrYvo+g91rsbYzzASQfXN8pnc/CUwYUPljIwae8
eG94QUurEzkLS5/eRlX9hmmG79dN6G7wqYn57yfvTU0gRlZ6CQvtSAUYXEA4uLGj+2b4dN2O7l3z
EWtBNcV15wreuZ24BZ85eAZgx/DSjXAdY1+l+bBTviFur5vSfiNgGMDXgA8EsMu5qZR2jYHyAQuJ
qh9VK28QYN11gr9Mo7jthjXav8uxKEQ3mArEKBcYP0A8tbDnQLPKSZoKbr8ds58jqmqbwoNyVDCY
vbG3Gp/cTciJJ3RSMdcACBa+Zdq5blCmmBrktYJwLxXmimPRbjjankCVOfhpzsJVCqOo3c5F4W8i
9g2YM25cta3WRop03guoeYzwou6C0dJlg0gVOamtyUecbA3PTsp/UEyKuAKMoYkBjmG0QD1Z78BE
9FLm9KGY1iCXusIeWgdgzUCSDhLwpbwU6bKhVIWLMrTLAo8+UpFu6uYVM9NokHY3pYMJ29zbmN7K
i6u5N2d2F25zIkOsDAHWxcIb//GL8UNZ7DBAQTBoaLrGNKT5lqicAbSBmV3gKJYTlFPljphRQEVf
xerVgcTz6Jh1UJvycP3maBeFvBUKjzPPwzImA1RiKEYPNX1o9rm3PB2rYOJTtLW9/t0fUnflohJN
wATUjYmpppm94oK9KS5J67WehFMACvKT4/D4WZDWevEktX4lk99sZ3b5z00JhvSpIKQKQJyVPKLI
iM/b1VZ1q9qEPbKE9ts08eLbkpvtRhl1H6jKbjdxaQ5BU2XehtdV/8CdyToOdgWpPNnUG8+P/I8y
RyiIzE5gOxNrd30/NZ7o96AHxs7RHb4kHUWIYTSJzcK2x0/o7u2pDwYb1NW/oLR23ZTuiMzCnDN/
IVTd3PnvJ37cp1Ms3SZjYdJBW6vERu0y7899OBSIMJKMvj36SsvLXuBNj0pMqocMyjyxP9zI8tmp
2cqjp920mcXPnWvmFzSqlRm1kEVJGZLFKui5fYhi+wkYzRueJUZgecbKodf6sBnSNws7oGO7fNMn
ltg1KCXnGpzxtUvoq5uo+yGTx3Ei0PuQHI9IFJiVsUtS+0X4+UpMoXnloYfwn/35lpx8uiyPMjMB
KU84NO1dl8X3jeOtjB7pLjbwijPvDzD2F6wOfdxMlYULFUZ1Tu4Mn1SvQ9FiXN7N2C3lg72yp9rT
iDlTzJrCYwGZdb6kUUJMsiQlKmD0Ma2fUvuYym/XD7x2105MLAKXyMqjAmMYKACbwIeDfpqvpMha
AwCtUqBKwSywdLoJ6Trb4mjbWOaTkwHwGK8JVWtCbyQygNkAYqMh4SRsIk1RIvQW5pOM3gnYTMDO
V0KrdSw++umfdu0Y6PwtOpogS0DDW8PCafiFOUjEBHkqb1DHeCCGvCskGwJaQUehySJnZ6A99edf
6tTqvNEn59uvci5rA12HQVqfoOr10SrULK/b0G4laNNB7QxorrPkGswjO00kIDOhPbWbLOoh3pQG
xvRFNsfWfmnrdDsOf+FxCXgtwKUxSz0vOx1lU/eA4JosjNP0H7+1XivTnwIerREx6/whIhtQFkDn
Btxg899Pts+Ria0yYBfCPlHfqaNu8y7jG4+6P60ULcNI2eb++mZqj8lMaDgP+M01wnOLClkbzmaH
VrsXDUBsN+PWj1iyozyVGxMsvLsYQdd2tKNyd92yxk+B1wSK9Jj9mFPDRTIMfD0FU0PshV037MHf
GgyWs8sH4JFXHKLGQWHCwUPgit4AgteFz63Qku6nlDih7fRhSbNPvVF9asTa5MUl9wwg76g2YawP
DZ7LJ9OAUIlScW+H1iTNpyGa/C8sF3XQ2GU3s7rzrde71QPL8XJTmZvAVlv+HvpWyZ61DM6govm+
9N3hwe9X54d0m4AsCcAXwLvmsYDz74wOUGlOXmOHcc9ejdI8OKDmhwhAtDbhoDnCkOiZcX6YKJvp
AM4NSWGmKnJzO6QQIIaRwAF4rUKkYiV7j6xpd+kOEcg3gHVASQo9n8UhmgTUF+Uo7ZAYIanyLcVI
JbPfJvJ6/bBqrgnyKtReQVU2I0UWF5OxvLZjXjoh8V+5JwNiPk7mW2Y/FMZ9a3y5bkz3rZDHQWEN
HJ2XOFbFs8ItfeGETtx3G2MGUjtJC86r0vsLwCRS2f9MLVIbFpkuwQS7E6bDq61eIE684qy1x2Fm
257rpJceDSXMjvWVb4e9YMD6sTHZCmWOt6lnQSypc7yHGXez4tS0Rv05oMRAKnzL4gy6UrQMTGy4
8SbZRiLeZfYOoflDk7/wdOVp0J2MWUIVDRYE5MDcn593B4WHPKuZE+Yk/2Vztcm9/LarrHebNd/G
Pv8UlWRN11l3QBC+YkAPDJ3guVicRih3jL0vcRoxBb0pZWiRA/Xy7fVTqImJUHpEvwBPAEL0JZY2
j2Qe96VjY0LzSXVJ4K6prGnecRjALCgaE2AbuGD/s5LKm1BuDlsQdYzSCIzE23b1r8576nK05eK9
P3xcXxOZOw2LciRyJuTWM/xwHpM7/1oqaetWgoU2hLB08zwNHb9LeObubQv8lI5C/dd1gTmZ0snc
TJ1b31esrZ+qYiQbnqU/laeGMMMotctvCrTwEShG3l71NdD5EgSQAeDnGJC//qO1H2ImqJnrkNZF
ZdDu0hw9YPi4uEyDVKLyaEMGZcWI7srMLfO5/IjYaTlTRcyCGF7Z2uFkfh4JbqrnB135D6kAU7C6
lfupWxEAEOBGA0oNQ3CL81sLLmODJE5oqOStgqa7MNcwNrqH4dTE4tHnfDAbo47sMKvIFPidccNd
OAAEAru4kytXRVeZAqQDnAEYtqfA2yyeIUoNEcWoeYRxHbubYhRbajT3PM13fUu/GoI+JrLckTx5
b6d8JXfRrhSuAIEanlzc1MWRnqRh9ZUJ20VTbatqqHcGpuPCwrb6G0eM5YrD0zkfZOrmXKCCWghb
fDzl2E0j1OShom8FbUz3/UgAZRlWzogOWYEnA6OyKBiBs5Ms7FgT9HjsFHsqpCMc6D2mMiyn0X2G
Lredzv0Cui8Ns4Vkkml/1JGZbn1XRkHvcWNTmlLsIf/Mb7zM6zcZYLJbGwx1H25VpcexHVAqLKLs
rhihTxSXgCJTUGN/KQSPbq/fXt3nARAQIRFiLNBeL3qfKQCQ3BI1C/3SOPLIfY0cdYiB0k3JWrNl
zdTiFHo0MngmFVCsssCknrOdmILWOxKk8Z+/WBRCk7nYRfDKLh7YMe9KAD9RHWpT567EfKTp7drG
eRxiYyV41z2vSPL+tTSv+SQjAvMzNQcITYV18y3PraDzvzN72GJkJaD1j1Tsri9M55lOzS0OHYt4
keQ22lXCJWA4mx384boF7fX5b0FLqmBARjuPc1hQ/tvgfDUTO/DEWjNJh3oB0+a/27YslcuyYlU9
AkFN6wEvlXqz7ekjZdVDBxpYkzWvNit/qsjYQ5hpB+Wrx4KsUTDoFwofj2cWmKxlBVGAf7JhZPBQ
yPaf0tLbx378RfV/rOuNrAsjK/+amb/oyQGJM05toL5QxwbHQ+aT77bl3wALsXIOtauBmtDvSiW9
mGy2/EERZrRemMSfi+Srin+JZKWLo72+qHH/Fp1Fk2lx9lLu5S7v0G/kxqNTYADHAXQm/UTEp+sn
UFcExeTFf4YWL0am2gaTmij9R2O1Lethw1i0qbvnEgKYZPwMQtim9YIa9Gbjmiy29n4hxHDmtiBO
xcJFUYE59zj2sI2R90Wl3WfoI61cYf3y0EH5XZBEf4Oenwin5sqigrhhbH6JYz4EhiqbDYQjROAm
9S4zKZx9c5SFcdtBhWwAePX6BusCW+QemE9HzRLwlcUiI2XmHpT0vLAnJkQkzU790xh2/rlovP7F
8M32Wz7F/S4d6yZI0mhaCQi0hQhciBn3CS2vi2qmQBOEpFJ5oTW4d7zI9kA5bJuo3Vik+uR73n7k
43cVpz/oUN8Crn1MRXfHZIe58+5OtuzX9e3QnmvMOv8urs4ItPPv0ffx1HZF5CKdlSK0apc9m2k9
vtTct/cxUX+Bcvitf4p5LHidC4wdJslzAUSgGxKQRYH1TQECZLdBmncvUzeZu5EUN7HVHvjwFzgn
iJMAcAQYJYjTlwOosc8Ss5pQ0mryr439HS1pF9AB1z+Mzoo70g1ewBRosZE4zYPzi0TGjMQ0idZy
Q08oqQJpJGxrjRVQm0mtvk28fIf3zwJSmvWu56a4AyOjeOidWh3bvutum5SPhzKhajMao7srhXu8
/tV1DvPkBy7jHpenhktafIWRpndNgSgtrwPl/vloKT6wNaMMXOSpy3xO1LYZcQq3DEKer7Ud3UVu
8RGBsub6YmbXu0wb4U6AM/BBEHohDSHQBHMNF2+ZDwIIWSuMC4xPlRt9t/L+g1ZqDV2mc5On9sj5
lfEa32mMwUJMP5lbyNE/ReVa4Vf7fYCJxXMD2DLaeecmupEmo5PjVqqMBW7xzbXKDbH31/dNd/XB
0YHjCR5L6EwuPKGdgU01TmrkCuq2gCjPkFeHMjXAV7sGBNEuB1MvWA/Gfy/oB+TU9KN0evTo6fBd
jagETt4rqsErC1oxs6RnB0deOpQVzFj2GJZ2ckB+u6Pu2hOt/f4YnfndLZoFGM4/TpJnQ5Vglj20
ouFnLIoHIuyVTqT2SM/MJjOJ2uU0ZIwcIUYyhBDel5tsogFYhRUHkIXFdzYGcq4fBM2+4UGkqFVB
IBE9qfnXnERpYNexLDWH8VK8irwPSIeMbg2huGZkEdeYcdZ2IkV1nXC5t6f92KFt7a/E75pPA1gw
8lGUFxGsLx2vdHNGagUUjG92b+C4gwIBX2NAXLGx9J1RjLHOagLgZMij17gZH1g2vV3/IJoYBTPl
HoJnREqAkS48TAl9ZmXJ3A07VdxAre++q/uXIZfbjgINz6ZvAG1/wWTUyrulOXXwBDN6x4XfvkCB
JBam2muIFYeyN2+R9NkBZtYerbG9obw50EmtQKx17+TsesClN0tLott0fvBKnpmtwQo3jCR5scln
gDHiB1dM29Jz+UtkxvyuERy4Pr/FBLe0QimzmwjypDtuC/PbkBf9DaDSa8AH3VFFnxS3AZccIsCL
C06qtlQEfZqQuPdG9GWA5Djla8MG2s2GwqUDhZUZK7+IEXhKwR3UgAXBAo5oxp3tJ1O8Tbn3jq9w
5zR05WrozhTwwSi4z4VEDFOd7/VYOkaKAMsJayGbAHHeNpnqLwBY7vLfOprGT4tlDiYP1qIAzTOD
cPc/w4vd9HsfaS4ZUYMHY1GftZvOAZ8c+d6zaHv92uhuJrA9uPk4ShhHWyzRrUnTjW1PQ9ur2KZG
A3PvgIxqRbhJtx4ktR5azmiRXmykxdreEl1BQuVEwUC9WyYJiDuNegvvtuZsZq+4iG1QxQEyd5bh
ml+c86+WotE7AJVMwnqkMdAIoFin3ueyLb6ABZUGwoXAWIWE4fpG6s7KTIeOSjOw0JccRZkdD3Y2
UHTU1X1p9jumAFOg6TewQ/YbKGN/UN+gQSvAC3zdsu4Too03A988FMqXHgEgtwzjADENzbb9xKV/
n01yxevobjcSbEgcz+SkkHk/39I8gbwCZ5yGeX0A8VMQGduWf7m+DN1nmxmGUR6ddRaW7xAGOlCc
9Qsb5ZW4SAKrl98lNJwDkrv5LwJSr4PA+Oc2KkAdc92ydnVwWzgvQLJfvOV5UTtUmQZFKjd0XxWr
hncGzdetIv0aR6TW1O8mEboEmJpfeDAxuSPxjNIOo6x4TJg8ZBa/i4p0pfKiN4PvBIAO9IyWV8BK
vboY3ArNj+qxHO/a6Buz3v5i08AAiWgbSAvABM6PBDPypC5Sn4ZdUb07dn/wk+hH2bL/zczvRsVJ
nDWhKBv1lUtDCcnabUGgyDRCgxupIV+Ta9a9LuiS/f+KfpcgT0zVVtYm5hgD7pC4JQmQThgH6RX2
bqzbbGNK9CF6Oqwl97pPBYAWKFdQwEL8Mf/9xKpqx8QepImG/yQ++qh8okLuHPBw/fnnOjWzyI5c
K5bcKagdjoYsP2WJnWwdKY0v/WS1a6bmJGjpgIGJRf4KVwEB1UWSNFimpJTHToiqhh10id3d1GlS
b0rPEW2QxGnxIKdxvCnystiyOnI3ShnDpga7I6KaEQiBrMkODYgld0NsOW3Qm6bY1+1QbEhh1ncM
/GhB6jZ9MHltcucW5TEFjBpFmCoD048THWKgg25MTH9ux6INZKbwDrgW3FblfncT1sfoIDTmC14/
aCr1fbvpOTTvDUlIkBTmV8cwjQ8EfGRn8LF+qMcBPUrUuYFFt4GzRS3MCjLHpK9OFFtBmvBka+dd
c1s5RXJjdtFatq57PnGXURdB89q56FwXZTLUdgPMgW/6W0oxyQNJHWME9D5bU/rVXQIk6mhS/dZy
XHphkfpTKjx4jqJrHoA/ClURxaDqcp7zjkHdxlkb5tO9XkhwUUAFFB8K5ovz39pNXLeGTUPkWt88
b7xB9vHnlZuZQutfE4uz7ydx1HWC4vWyrO1oOS/+YB0qSI1ev2K6B2ye6Ue2DlpX4LLOb/JUZIOR
tx4NQZrx3ljqbqqmvSttIA04pBsxQxeIbA1zoNk+MAGjnQjLiDyWtUiQekI22VU0HF226VkSVFGy
El9oTh+CC9MBLQ/EiuFEztdVDFFrFAOjocv87zFpzNeWSrWTyrB3dm+5K7GidkUo9KI3gRjugo+s
b+puaDsAuzya7iLibMtuJZrRLujEwvwLTlxuD40/vxew0PLoJXf8Q2vw+6qFtFKb/7HCCl5GxEwA
QAJthVOx6JZm7ogQniC2GNPoW+yi7zv06jMbcIGvn775niycLvrXOHsgS4YezxLvAHqqvhJRRMO+
UT+NyOIBmygPJKn+yhK+NS4r7ixmRc+3D+yxrQ0RXTu06+bdTrMdkzl65mwl+fotKbFc0Uz+g8YK
KJkvsPQ2maomcXsSNgOk70ZTjveYUnN2jNVtmDSOs82L1gz8eqIvNKnbT445jAHFaw3pqioFKbbr
lUiEG4M9QHsmOaTJTNOSRN0NcZrhQ7DB3QxpzR6oqtA3YAaYzynJNlYcqVfsZ3YvJ3gMO6mdzUhL
fmi6CLMWUBGVNySy8/soQwk18BRmdDxuuwdom1TPGKkS934c8e2YHaamva0AmWTxloktsL37eBDb
AbRnxmaIo23usvs0Lu1HvBrIZKWqtibmV144iO02hfF/pH3XjuS4EuUXCSDl9SqlLausruruqheh
3ciSEuXJr9+j3sWdTKWQQs1icC8GGKAiaUQGI44h9T11e+sEokL8Dy5Kd2t5WbOrs0HtaummO96X
DZCPZAiqAddjZ4s0AEjI+UeWTgq7wEz39arTNqbZjFsjcosdakjpy5gaxp0X6fWm7cma/dTS54UK
38SXh9AbwL2X+4PFppFWeHGGkNr1a/riuo+Mf+T56+0NvxZmloBGUqjRkAjT09q39BfDeRpxxNI4
WfmyFq5ED0jMSW4BcDg8fy7HA+Yqd5K00sMMQnJSsH3Z0UPlgqFTKuFXkbW/PbClAxD+ilBVh+8g
vWovwf04FRY3dJDL281opU9Nlq3USpc6apPPKcTwYYWLm35264JS17SdaGgoU9t6jUYv3jplSd6K
sR42ZWXnX2GMaG9IZVavvSbjI690GWR6F20YQwpUJ2n9xgXxHsGDSt9uT8DShINd5KG8jiQLN8/l
hNeqN+IhUzRMjHyfeszdEL171KN69LOK3bf1aslgacohOQeNK2DpJj74ZUSXAdKn1Xjf2hx9Yudn
kuvB58cEsiGcK20k+1ckd+Z4rZnCUznUxjArP2jsBhW6pcq864Y12dgl9Bacev4NNstE6oGPEh1b
HUYKcCvTJET5NaFHGJmlAxIvyc5qOT+UmaxQ1QKQixrwv7s94KUpRR9r4hlSoC7n91FvmxWL9dIA
zkX80xn9c1euKVos7RPgj6B6DaYonBBmq6YEoyOs3XW8M6KDdDcVcQ4lf5P1SSNrqIzlOUU/Dq9p
VDehdXK5RcpeQnqoYEZY6e0WSfIrmEc7UFT36BkeaNc/Z1AyNm0WB2hSrxx1SyxdhEX/HaqceNJb
swUd2ya30xIZrCHyGmYt5n2buHsdl3wGYWrV5JZP8wqgU1d710fL9hMv3uOhNfpsIiLcXtnlqQCU
DZ0PELuv7Cj1pOsShas1tPO7Gt3uyMIxGP8EAHUTQZFOp/kmqR5T8vN23KUD30QJGWxlSA1ApOJy
BWiZe6YGGFNoZ53tDykz962kUBYimuYLt10T3Zi2zzz/wJsBkpcmClL4nC7jCeaomitdR9HL2iRw
J2ExCfp8e3tUS1EAWIeeGTq+1wQ+GVdMHyNmhW3yEz5UAYTBNlStXCnTFTUfCvxfp49EB6Z7PnVO
VccJEI5WmGRvSbVNmi1UV/NsCNIR+sVVu3G7tSrs0mqhe0hAZsARfnVr4gZLx9HrMS6C13cqUDNP
jIMasnfNLFaus6Wz5izWvIkJTEIm8VK3wpxQ6E6lW6DUV1Zp+sLmMwitkKnOCtUTvPIuN0MzOqJg
rkJxaOD2c8sdkGEBybV8XVNdBUOj7lfcV/ygIqJ8Ju04SIfsLrceB8OEysIA74rAFsx6guMviJl6
H5kB3iG18EtJs9CCk8VzgzrkFtRG1ENSCVxPb9StH1Fk2rhy7V+SOMlRJT12opR5upOjbX+vCDjj
MfNkYJmy3PaG0F+qPuv9WK/qwXfK6MnD6VB1VRDHe63dFw7p/iRwQjjpKv2tW3X8NeGUb61+hJ5/
BbtXt5DFPZKG3B8UmkX6qHrfw911IFFWrHzTS7sfFH+g8pGMoHA++8ZY1nmD0EeUpVRs+YU+FgAQ
yQ0xkpUvYGk74hKyUcJG8wgVjsv10yokaxYq9KEHztmLUcCHoh+i7IeK4/hV1Oo/kA3QVcFVgX/A
Rps/mkHytiQ1Yb0CMRD4dLduvR2Gulx5Iy2NCuqYU7sD9KSrkgNyKAj4A+IRajH4xpqZPIIAsCdx
94Bq/eb2J7AYCxVKpPa4inD+Xs6gMUro8qCGGWq9WwcoRrC7lEb1XhU9KnE6pEc/X7ZBMcWAWDjF
EK4KAVlPh5GbowVUn7upGw2wBPuYQVr59riWtuBUPMGw4L9w9cyUGnQM6wplmzrPPrQ0+y4MgKvG
1ljZgdMJcXmCUDQXgBpDtj1ZEMzmj2pjOxQFWA+FETtHr0MzKEGbWCpAvIvWHe/Tceg2dTVY29sD
XMAPIjLaG6jg4AdcHcWWXQgA7TMLhe1+XxIzGITmR7WDW7NpHxjsh/AFEh8qH15Ae/5TU5+XMURk
7ESUJ8CnvgLwAXuvddlgmyGpq6OBW9yHReCu5uxLJNqV4V6v59R/A1EKrSRggeaKtWA9JyZL0Eca
jSGYrOmzmO48tebJfX2lXoTxZoWdlBGQpFRlAtxatM5eWBGDPi/lX8eE62Gc6jlqzkWbHlVZyX8c
PiZvK8u6OFBk7MiIQHm7zrBZJv4vqy7SX7v2K9hTgB+CZeTbMQsY3EPgzuynKFBkuOR7uuvsxH/K
1pSmF7Y1ANEgT1gugKHWnD1RCgsCXg5UtFLccIXxUx20D6hqwhEMmjH92lt8YcygewKugk0ECa35
sarV3Cr0HMT5WESbKtpzt9oNkbZyJEyZ5OxTxaUE88DpDQ6O6exTdVsO4qvbsZOb9keQogOThmlx
QhYXELVbWcbpj90KNsvt6TCYGm1bdurKX5hpvwG0wRCPqYzvbDQI4wJVvF5WU6XKb3pvjc+4dDoA
Y4bJhLwR6shz36TRzFhZtTBpImJnRW+6+2AJwLUPkwhQmxwrc2ulj+aaDcDiFE9Fch0FPtz/00Kf
1WBheWV0Ohx2Tpn22NsqiPgr7AYOBEI/Y7yC0VnYNPg8gNSCUL55jXCqa5S109HFAgI7TVvYqLS4
K99vr+NSEJRdp+wQQn1olV8OqEqtWmYg9pwA2dpkw5sLqh3Sw9tBlmbtPMh0R5/NmnDZmEfSLKBr
1gVl/rsZPSR6v9Jsb7sr41ncF+expt9yFotID1Z4KWK5SqChRrYaaqGgt/sSiuNJJ3et2/3QY7GJ
PRlqBRph/39jnWXcDvC9npnZxUk2aZDDuKNuH6p6H4uDma18g9epDYTyTdN14LKDz2B+ZRQp0A36
YBTQ10Gp1niqnWCgO8teCXP9TLkIM78yWEFLimsfWyTRfS8TfquvPIQWNyGs+GCegOb/1ZM11bWE
JULHnI0frQEVKfenTlb6MwsxwNoE2XHqR05hLveF0YgShMOiOPW8CmAiFXD16iWfBjBMNqf/Bpl9
TcDFEgLIR3Eqy6c8/T3qd+VaF2hpgyMGSioQCIRx2hzcXhdQVM5FheXAM8vqvpfRXRvfc7yAOvun
7by35KCRDUm2t/f1woWJ6xKJGPo0SKPnwgWtW6VNJCEsjjeOLo+OeWyGH7VXbVLgiBu18sBaSFMQ
bUrYJ28fOH5drhYqtg0rHEwkdPYPlH+Y2VcP7OSq/23xb0V2x6P/sj3OAs5WbpRuj2Z8VpwgCr6t
qh9Nc+Rwnrw9h0t7EFVUCx3jKRGwZ+dg7lVT27PPT9b4rU/etfKP2640CddCzI4fuwEpFBqM+Uk1
29ijUFA/tul/SGcmqRI84CYpMbRYL1fHsCVleP2IE3ebHZVkU7n3Qm9XZmvheMPRBpEyyF9N7J3Z
Hui1qAJYualhtdtvDPOQtwVYFb9hTXN7VRbjeFDDRq0STOh5lSnRBjGWHOVX06v9Vnq+m3YbHku/
0b7fjrSwOOAj4YADohCUzTnY17BalkUdqU+C55sq+5Gi5NlyfWXeFgqdMF47CzObODFy3U3aAQOi
1SbJMhTnSqAW+yA2trnsDpCt9Qdh+PLz3iqXgWcfkaw1OJ9A2/5UqDwY7Cdm6j7Xj/9hEk24I0EA
csrCpqPj7IJ3hBXbpcJy1f1416fDXo1vUb1ykC/ceXC/BFEYlUBIys/3BN7bhjc62HtDLo+eVWzQ
SF1J79ZCzL5UnKZGl3oIAUfkX0Bh/tZRIfv0VKHCMlVodUBwrhh4KtU75laJOMmsONQNe9Kl2Jnu
WlL897E0ewtcxJmte1HoqAniBofLdy7v0JL8XfeOAxEYZjzkTkqPCsLwgdGmzlZaQ+TnkeM+tqbz
x+iJdRLwdTxAr7x/U3Fe+pnGoR0jzGw72M4frco60ASltalJNan5seJYm/GfrMPbQpnaqy2EGTQG
vEqa0f2a9j1OI8f8okhm7DXheAeonUavqiT6oxsnxVeT8jSwGw8WCJZE5V/qcI3vBA8cEUU+rUka
ZLTzAu6p8pDYvN6JBP7ATeyaB8mEQu/aGgPUUOODDgDLpuNWCTZ0mryWWd4cFYOZXjJQ86tnwooc
qDXnteicZg/Lo+5bL3gXRLbdbeOk9vBfPfKcgBZ579IK1E+Xxt88Etvoe0Nt1zfRf0IjcfrXODOL
bZluk/IOyhb5HdgEFtDAHqxbSpPf5YUAXgxyAP7oZMS3Rl3bp7lNAkfW6UZyHbDzQgB+2Jlr9m4L
uf3F2k9n3tnnaMc8Ux7H2ovsD4+38BPyCShM1XBMvLV7ZyEHwVvor4QNvsyrilDsNJSILKpOeqMH
tjwJ7ZuhMh8YqWPmPdA1OOrCF4oCHhp0EGtaQGRXnglHCNMsT1ntbDKaPmXtGr5xOQRKoYDYOEBC
z2aPqQI6J05enQah+l1qZtqu5Zm7uX0OLNxwEAqHOg7UTFFdmhcGkpRqHelAOYyb1tqkTgmH0Ra+
HGWkPeAJsRJtaUdATwT4F6DxoM0+G5OJLzaF5Q2iwf1K6Ycc4p8tOUUsC2DYuHLELQcDvhtFHBDb
5kQAM+VGU9RFdeLiWBRvFrKQ2EPzWNR+467S+afEZn7QoRb4v2jTcp5tds0dY3jgINoAwEoSKT/W
Nq377opTbH8R7D2GRGy/prq4tOvRyAMyBfh8qNHNyjo0GQANGrzyZHLoPPTHumN+ZGpBOx7Scc/s
Ori9WxayFNTmPFi3YFInMfbLQcpIdxSVET81Kt5q8mGEMYK+1gRfCTIHmLVx3XbaiCBJQ+7NODsO
Gn0Ukfo8ChBgjH8HMxdgoKIdS4iqlyenfO/z50aNvsDraE2Y0JxyqvnOwIsFuT3q5JM24WzSkjjW
cL2UJ2Yq5xCZ8LoU6C0EXMBqwTJGba+sVNvo0L5FF02kPiQZmD+mNr1r7bo9ZS1LD0bbpQ8MAnFB
lxB1P0Jcdqsg8fHSMiMLxsowg1QSVNthELrR47YISviqvI2t5e15OihfFwJXgKh+VG36p+94th9G
r9tqxGWbWLhxUHuW2BALqkqVRGkXxU8Xaqs6DyjeYj7Vh5MZtdLnHObYDevX9D0XdJ8mMCH0IgHw
R9Vift5VecxiWjj8BKQfsGUsTfaVTCHendrABY+RHJ5oXrpb0ZH3rM8ZdNHtE0myYjNZCvuUc+0I
/E+yYdz9Qkwz3xhdnG008E7v+7h7c4pyraCzoOFx+Ztnrzaqs8aizOInoIr2vNO+eW1yHwn6zdPS
XW30Aa+l75njAXichywCnE2t5bxL18T5tM13lxflDTxK+Imod027M2CZ/vlvHo8SyD/ivXUNArY9
l7UVUqNTKfjGUo8Ve+msz/Pg8KfPgswmsuyk6wKNwk9s+Mi6I7S+tp14MJNyBxTTyoAWsCeXwWZT
5nqM6B6UHE+m/Gi0e6j9BLn2lY9TnvRWes/EKneN+U8PkWOQnLJ4d3tCF1cM2G/cuRB5BMPq8jxQ
qnTNzrVxvjlvef/uOSsPlKV7D50LdGrBbEYfenYpeEkRQyIFf79yn3t1H0HbLiu/wplj7NnKVC7d
P0DoQ34amTvErWYzaXa6wc0c948zlW3LeDOS13i4a+Svsj0w62Nl4hYaC2BSQUYSKqjgJM5PUqHS
HChdLFwRtb1vD5XeBxkc2w74bXDLGAFUSCwwWxTnyW403GaDVHGA1f1ogymhFQdPc6kP2YN05w4s
ubNhAbnLLbcIgH8vAi2pzMTviKhem8oavlAbt1yWec5TA6+EF9KIV9BYcojxtD8tWXSvrEidV27D
RAbP6vE40tQJUqvhAqrBbrnpYm/4VadZG3Aior20I9iqt33p15Xir0wfms9DVJADgPcMpxSkpaiS
XW4t9LrtVtc6cUKoACxhyd8a7y0yy5V1v97C2LuAEIHUhrWAyuFlnDLF/VXaRXoyi39ixnwv/vRL
/jLAbA+PjrRrL+bpSabf7Oqfvq4DsgZgXCAeT0EgFwHWMWBYcwSFzGRSaUJLkAD0eJmgIZUfhP2Y
8WMXvTE8S1s42XofXfKns39r3h+eHpJul9fNyoEwZU2XCcKEOYd9Dj5WFxnk7Csa3IKrFsJCpyHh
O9ESP4cHhWv96Mxt55xsEhbly+0vaTpOryKi64iOI4RmUbW9XL+uBNi7GQxEJHeuQt/F7wdoTX3/
dBR0G02Cf8BOAhHyMgoxI5Lj3YEccTAAHb/3si/OcGCdWEn0r08hOKqexZml3tTQ3J5P/nGF9oHy
TKB5J90rN7aXIuH50MsV8Z7r8/Uy3OwRo7vxqHsxwhHjO8vCKNlL9g6d2cyQK5/ZdSY88ZfxXreB
e7nGTdO2TjXOR2CaY3vX5dYLhHQPWrmm9Xg9IIRBZxiMaaDCcYxfrlOVWUSpvKUw7eCHiLV7ra5+
U6hJD5DyE023st0XRwVlSfTXAU6+etiqapRMwjkqZFp/Z6WR73LiE/Lr9ua73hR4f0NxBvxsHFBX
H7dlCIh3JPh46mS8z8Tw0jh1gZtB/Roi654r9cVN1m7e688KMaFgPa3VBHSfbfgk6T0QGQoSElYl
vsoZjKqd34YYDrWRrz1frs9gBJvEHVGFgFzH/OuCT5SMZd2RkI9fI/bOgDa7PYNL63QeYPZZlSl1
K5UigCv3w+SOrkFtfM0mcDkIskvHhBwYuvWXe093M6bs1iOhNPlGqDZQ2ovZbP7DSNAvgF0GKrdX
uBLL0YUB/V8SJmlq+1AQtPdADYB8CyWNlc29uCpT9gVsKvxv5lQR9Cz0WAkX245UX5Ks/GLRYu2W
/+urdnl8Y+kB+kNVCKiOq/aHQYYhh4AoxmNnMURacMgl5EGI5k2DToZDlRnEdfMHZI7KT5L00Nvl
AR0Tv0E/zhbV9vbsLg15wkwDKYCjHot4uYRESqfvIouGmZGwgztabCMqZ01vaeGtNcnD4yhEqQMd
mXntIdGsLE6MlIQpvNLpF27n+wTwX/1JT8uHCQBhtdGmL8agVM/9sNKGXjoiAUmCsTHUWKArMzsi
UXwuq4IqFeYjLG98dKvrwNLy7uuI43nX64QfLUP2KzfN0nkC0Vo68cUIZOpm5RaOanPTUXyBA4fC
A+gG6tFqkPOWrdXdIcXvVqS6luJB74Hg1TDhBuflpFRCqbGOGxI21N6z1j00/FjYuyw6fH7HnMeZ
ffQSzDerlGIaV/Rd5fUB6s1fb4dYWjCAVfFpm5MKwjy3E3lkK49KBahlubeS7NEiEVSZ+/Gx0K17
sK/zlbt6ce7OAk7//az+VyQ0S1yCgLz5bvV3kIffVPK1Nz/fKMZBhVIfWqwTCHdOZ06rNI0tNe2J
oQpAjqzAAs/yn7dnb+FUPg8yVzcCyq92sgRByoGO4Imb24o5HThpazDK5UCTh6QDIBNAcJezltlj
lLPpEvPaQ6P9jtr7eni9PZaFhUH6BKkWpFFQQ55v6pLCbEfTdAWS0mPdfIccTJ5YQBO+3A6zMBIA
NKcSH+B802l4OZIGHhaysU0VGrBATNnw2I7RVtT5Sk69FAbuarjGJmI25D0uw9ial8eJm+FNUCU7
re5DBpFaQPRXvtDFMDh0bMhoYd7mDEE5OChodwMmrdf3Uut3edV+hwz7CrRi6VC3TZB8gXyASgoq
IpfDgUJPXts8xlfjeZEf6ZoMjCI94oW9yxuj9aGBeOAxPdqVeuB1+avWvcbvsvjL7cVbOC3wM7B6
mFFwPOcH7WgnEuWUTIUF9MiGInnSLPa1y+xvRpTgDSZXFnEBqAPyPoTIcY1DJeNKY6sHODkCyFyF
1pDpO1XR7HdXe/0hRddvk4ix30pPFQF8W4vvdQfaYhmZA5oyDshYt0e+9HUg80e/HAcK9F5nCxBD
hJho0y+ZVFhrCOHIyAP7Ig+cLLwdaQF7gEEbE70N0JCJGnS51tJCG7gpLBXqdtk9JnH+LddGuI+o
vEv2hQ1cFBxr7TtSm03Qghm86TRnzeNpIVdB6wLJGbCTUBiec/jg7145rKMqHJtka7jVqTXWXJ0W
Z/QsxPQTzi4CPmScNwastZFc+vb4aHrapo5zyFSvFTJd/KVZGjhh30FIAgxmEhq6jORlyLp6PZUh
LSqUwD7SgmwF/cLiGEzsF9qfbi/gQjgsIBYOJGiC62H67+cDMxrwwHmLnEs0+1qvQRTuN577qls9
VE1E0Ovx5nbEhdVCKg0kOJ20LpBUXUbM+wr+Dha0Kbn6naNskBprdefFCJOKI7JXvBTnQCLKIa3o
8tIJVfHeaH+86vMZ1WT/8b+/P9sMleionXgcOs5uHwxk20ALBqa6lfw0YgQP6slvE3AoOiFgLmdK
RJ3OTRdSoaR1vyVMPzhR9+P2YixcCRchZrstkzqBsaMGPTzPeRd9vot5L9GXGQ+fjoPDCNIc+B9a
jPOasg0KNm96C9usQnU3E0FSPxj962eDQAAYaFIbvWgcv/NjT9mwPYJuPQ0bwD1RotqWer6PE3tl
Wa7vFYSB/BIMWQFVA17xcllcFIPLmoK2LEeYR2k72zkx+tDme5283R7Q9alzGWm20ZLWJnlZI5I2
fvHEHdPBn01PZfH5WttlnNkhXtmZxsrC00NqD4FpPHei8KsWzBQOXwuYd2w/PyykO9PxBgTeFazD
9QDoKaCVHTpODIuQBHZVj71DfV2tpG/XBwG6Jf8GmuMWS1kVLpkCRa6+HbuPGmXY20NZ2gsop0w0
30nrcp7qDAAMgU0FTksFsyhl5pmvZ8PPqs13aZ//1NXw/Xa8hRFNuIe/MBUDlJrZza4JaAR1dBxD
Z3B+FzY7ds6a6ML1kTAJLiBzx/MfN/s8RGTKhnZGiRJU/NNNOKqtmz7f3x7GQtoAsRQ896E4M6W9
86OtKIyo6Ho8rKrqUVpyl6OLQrgNd+xj3D3G5V3Rs2NVfvrgniRaoNkHZg40QN3ZPkc31E1GHa+G
JveCRPW/BmFuCTc/QFtcSYyWZhFKgKAcoQx2rVwBkx1G4ZGCXNs78P7PQJ+05OvtSVzYC1ihf0NM
p8fZ1Z1BLgzFCoE0u9U2+SAfmyZf6dgshkApCvVP9BOuhNWFxqjItRQpbdbD0bdsn3QyrMSY7vvL
hAeLAjUg2C/guYBNdzkMgO0MNTYYhjZ4kA0unplwA5v1HwW4UxCy6f20ESsHw/Q3ZzFREZ90B9Eo
0eFJexmzQqtYry2tDeGXDnNOeIFktPR5K59Epj+5sbD9nJo+RD1W2rgLEwriDVJlvCjBJL5qdo5J
XSYd73D0AWOYRAF0EW7vioVnCOREDbRUwRRBUj7PhkuioailJV1oAJPXlTvS2I9EO9QteFrqQNtk
A6H+feyqnTeu9XKXphUHoY2CId5+c7yzNIDx9JyiC5UN/MqE7SzE5982WDYMEKJ8UHa4kjaHdzVc
wXO8kQVzdy12Je3soxG7G1WsbJKFsx0NLryiIOKLhv78/RgDpjowxvtwaF4m34i8+hFryP6jeJdW
77dXbeG4gFwGKpGoZ09w8dm5bprMNnmLRdMT52CPbRmwrPwNfZCVg3cpDkh0AOTgg5scMy83/pCn
rOdN04WdLMIxTk+RqF8cd63HtfR9Qa1ftyCsSPH0ng+nTAs6pFEXEh6W2T9m/y02jrR7qKzAzT4c
vrs9e9PnOv+csUaooCDjB+JxnpFpRs0BRe5gvZz5PIGA7i+mUFJYy8cWQCaTePa/gabP++zI9YZJ
9rCZArEnA4a3Jh8flIoOhl29CaPzSdw+m3m5Y8DuBGbxOwO2F4sQ3B7uQoEFPwMqQJOR3oQLmHbu
2c9oSOWqluAU4To4kG37OKQc73sS1JaNdk67aRn7Rkj+0PQcdnKkOaSu8Xr7RyzOOT5CvOSAMr3K
fKqBenXZZdixnemz4uD2J8cBOWkNy/p3618tLuSI8HVANv8qH+khRjdqET4Na3BAuuT3pRxfKxh0
NjmUI4i0NywzNyn/5rbxzxGiaqXFHOSSPKiJ+wuMgo1ejk+dGz85NN9XRvHsMLptyBp8YunTmjSB
p9YdqM7ze6zjMYoxKSaksA+leMiBoHDztULxwv0BWQOUlyxsdVzK0484W3kFAdDI4rkMyzwNBBJ2
tBBur+vCpzu5z+MCAWFlEjG/jAC+eFwRMYzgShqBA0itFKdW/jKs14T8jOS9K77cDrg4pLOAs7s4
rkoPdhVIaYX2oDW67655Hy2c48iSQHYFFg2J31wCONZbt3QE6UOjzr5rytu1qoXoHDD/edmAtGwl
K4/dhU/jPODf5PdskUwzzdu0pj08YkAwH3eAf0Iq5Qv5PPdrSv/+N7C/mcBZnLHMwVgpECd3vUci
3bs6gbK2V+9uL9DacPTLHVHTQed8UD0sjHO/05/s+pX376OzvR1m4ftBF9cGfmUq6AMgfxmmhOYO
gLvdGJqwSW/00S9Q8WpW7tmlzYbytzUZr1g25CYug9im/H+bjQN53OQvZfn54gBImuiZQlF4AXrP
3dbS3KQcQtuCHI2ZBrEt/dx5IQoWH93KaJamDKJiyE+AnYMIyfQtn22AAcqLpg09jrBT71UOLcgH
CD3cXpWl4+AsxJwMjJYoyNtuP4SqSfcANo4tMBdBXd4X1YNtp+CVrWyDpd12HnCWOtTcpE2uENDu
f7DifkgfSvFe0JU8fHnm0BeAYBYKa3MnVPjWmVyh5R5qIA9IjiZiMrFa1yiNi7OHFi/eGMCGXrEV
WJXCUCSuh1DUZLjP+148epBXCSBpye+dEUINrCP9wWmkd0hyaa0cREujRJ4AU3B49QFgOc312f5o
SuCC0IIhIS3fJexzqffFQwvz9g5ZestPcgXQLpjQP1eKO240yKhSHcU79BBbwofcKu8eZPFLwkiv
tH+YLveddK3Iu/BsxDeGsiRy8wVFYWGaY+caABx19B1KP9sKrquVfu/xTVTTYAJk3h7m0lyCdk+g
YYT/v3q5lUYi7UJXJGwBAA1wkBRPo232z6rStJUZ/ftOmqU8ExIEFBfAswEenH7L+bpp6DKRESUY
t5e7pnlOyQlP/V0J7WQLWqhUBaDA+MbQ+DUoNxrZOeTO1qBatuVQ6THpz2qA5/Yv0qHNnx+FWLOY
pEv7GgwjzMdkEHr1xnQrT/LaAKZAmfuodYIyos8GBMGQDwMd/2Cme7vZoKsKgO4Pyzzm4pRHRWCO
ONGNE1zQbJFsqmJN0X3ButaDBh4+Z7yAFyR/G4dHuVsQMqXnJnvwUtcHO55oA0wHf2o8O4GIJ0Df
Y87DCOmS8qdKGLo5vV+peh8Z3l0HjTStjrdu9jx02cltaBA3w8rZs7y8mL6pgAzS1Pyx1+Q86jnF
8gqw3N3El+qJtC9KiB1F1lq5ePxFW2/8h1k7kz8w467iYTJCJLngUC2st3VhB5YzAgAe+UrDqLLT
p/c62k/I/6aSDBoo0y16tv+i2h2g9eei29XAL1CWevwQc0NsbS7XasELnzEeMsAYoDKAksX8KZPF
vWbVDZas0prqIW+Y3I1ZL+8s2TcBhIuaVzfvqpda87Tj7UEuRv6LcMdzG6XbaY+fDdLSc4tmaImF
g6tvOpvAq+GpkU+8jncD4KaqXvmqry62iVwFySfsTHDlsfkv40mlmQPJKWpOpQW6aZcnPhpvXWCp
KD0AcL/G0r06sGbx5oc/1LOawRvacJhEnEH78zlJHgs8jFcGdpVfT4Gmahoegvj85vj0wtWBMx3G
LqSit4PGjt17FK4N39XSN70HfR9Q4rUezMLgDDw9YQaEhxDmdLZ4jW0UEAtQdeioBN7eonjhlaKB
4UX0++1tsrBsk0oX7FaQlsJyeZaWusxG9y3liBTZP3hjP4PEe4yGYtsX3ZoY7cKoTMAz0CDDxYx+
7GxUPFXUiYUlQmaeyg7s6iNxXm8PZyXE/G0CRJMDISWEoNpdE8e+oE/DGuJsMQYEPKEXipoxrrHL
nc5QOk1SEVVhk0J/srdYj9u5KJ5YpJzP7z3UpoFsA/MUszZfHRZVeKzaWR16PbOYX7Z0hEy+0EHs
Rs5YtklxsDuVrvQRrgswf4/FiY+B8rF3ZXUKafUuNeKqBrTkrpVhFd1XzrND35ry2URtrf2ep8+R
OLI1tSMTM3eRGExxdaQFgIhhN87fSKorBqnpZR2CKZgfM81RASQ1tJVU5zqjsygIFH89bPGFXTGA
hMPGcbBVGcZd+1pQ/Vuv0wBq15uoyDforkA4t6s2VFgy8BKy8uK43j36X61k1HiBDsCHd7l7aNQ7
+UgGBoeqfpOTGKhX4rfdysa5nsmLKPPvwDRYCR0COFB5nLwNeNVGao0pP/3Qy8W6DDH7DBLLBu1j
oCy0GXTuXzro6wOfvDe7xy7+qJLQ+XRDCEsFUALSU7wFIQg3K4PWWWnahpazcKSbWnd8lay9Z66P
+ssI06ye3ZlM73u0BhkLYfO8GwtsCpYcqszZUzt6kJK93D6sFhYJEokTjwFdduS8s7M3STsbpleS
hW0JBRMjD3K6Vkqd5mS2SIAeI9eBARDIT/PLi0SlO2TjiBHl0f3opd9jxR4iq9vkjNxrLVjXdrE3
aXeXUG1L1RiMAo5YdruScV0lI1i6858xm1jD4Y1X5oSFyurzIE3H57iU26Zs9w6IL0A2/Elr9X57
dq+pUn+DWrjeHCg8XSGDy8RsXK3pGWR9YXnpFYekSR9A+tvVenYPwc+t1UOpNZE+heyT0aggHzNU
kjNIWJCA1PlWAM+2cvYsfP0UskyQeZqETq++/q7zGlvpBH7VsvZNEYJUt4HT8kqUhU8TUSb9H6iQ
QVZwtrFap9QG6ThFyNMH6YJN+ZxkLwmHonGd++3wUn/amnyaaiRH0BCccGrzhghANppifcbCmj87
fQNJ1R20Svw0eawnLcWK4NmRH26v7+JU4rshoPgCnzeHe2paqfqsxXFgiENXbCWF0me08pZZiTFH
WMRl0bHWxrgSvPVdGLLK9CNVazogC1HQkJ3scgG1mF53l8eOq1BgsZnDw5h/G8W3nL3l+tunJ+si
xPQTzk62dtK3JTVCJPoD5PIPpvVDy7qV0+Y6lwQo82wcs5S87PWMgsLEw5Z+awnbGwzi1YkM4nyF
2fD3qJ8daxeRpvPmbDhmahsq5xYPbdUFef7bKZhfWYkfJTv4Zm6d4qcj8EjnZuAOYs/twrfZng9R
oMpnaP4GBe588kCY8m3tQShIRZb/h7QvW25bZ7p9IlaBM3nLQbJsx1FMO05yg8q0SYIzQYLD05/F
fOffkSCWWPK+S5UrbAGNbjR6WOsrQBT9Qdie62Z3UwbmSK3xRv47Lw8aiGbS7gUoErvZDTFW67na
b/C+eGX2lvMJg7Ql3o5BY6tBDPQwMJHtHfMXEZ8zQP9k7HkiP0a8T7pKQ03j1U0+EHXr5lq5SmAK
sMGlDIDahqTfVIwazYuyXqoMllaF3GQb5rYuYZm20xDDX5RwKxMUSpaZ1UdNHUFxhS46N7x+Rlcu
ieVZ/q8EaQ3EMvvR0CABKIEPeHZ5Md3jevSseqcoQ+j2P94hD7PAYJHAgwREV+eHSM1IrhBNq9D9
Ufh1nAOm/UisXT3QQFMe4psbQ4HKDdePfiBk/8GbK8VLJh4mRjfQ6jjO+oPBv+bFFrr6qoqQ9sfE
GMDx0bB1vqBuIh3wPCocAvOLkf+oso14ZcW+TUy7LY8R4Ihd5Fv1vJ/BUq5BQZh5q/rnVPucN0gm
bU3ob8mRFGMMiFlSqkIODCu1+33TP1DnaWYb75zlQEleBOsB4D3Ugdv4D/XViRdRi1R34wrrAbT5
ri7mAFiGB8Gdjdt4S4x0rsu5LpwU4FpHhe6dGtRjZdCx+R1CsIYlksRViDNwrvtlDoxww62PTtkG
wsX4ftftW5burtvMsvXylqEij0FBDfxmgKI5FwNQSeoYWdocqVV7Wf/RSQAzeN9OAGfeesqvnQIT
UjAviOzZxeycbVE9o2beHCcHBMIakB9LFDGYcA8Ai9iIT9csBzMwCJRNoDRctNhPFmuEEWfN0ele
Cfy7qb9j304FLD/g5KjNCdjnZsoa9PArgSMeVPbVAP9P87veArhf05CJKeWl/3QZDpEOQkPFVMRT
0hxjHUn0biB3aU4D4JohmY36wZy8XD8Rq2qyQWuClB/iFznbq1hJTipRNqCJ+lmSnyqp8Jr9ocY/
r4u5uBwwoLRQLGgqkqhos5aMqOnQymQCJvY4q86jXaoeCNM4zaOB9vskVx6Y7mxEM+qfCPLssEMm
YjIkJIAYjGqAFJflTj/NNdZ31BgGJtXWUv2KA7mzsuxi34jYCpW8jP2kp+WBTjbgi6a2enMKKh4G
NgDGp5/de3DIpTujiOdAIGzxywyTIrqbsx3wETv0cAj81RW+NZZ2YPD8LYsHMBslloLhC0eA1lTR
QcTBtEjUdhzymXcYBm6HEFN6zX1usdkfO1V4/Tipe+QMrQddDEWgpWn/1LHC/prjlgsZmEOnrtP8
BGevznYcyCHc6bw2j6rxUR2y57ayD29JOCfWwbEbP39WDko+fLIU7ZAKLQ9BIz+H9SzQ9aGS2rPR
Oub3mln4Kalzb4YTCbIEP9VlBFBlml37fcufST3+ZqLtPVrwxmf1RDxNw7s6KSruYVxL3zPM1fti
Hl51RekCpdHR7+LyesfF3GNRseanXWv6FTH5wQBoUVbO1i5VZgcDpRxkUz0dfKLGv+0uH4NmKvNQ
qbrSqwtdQfExoV6X0nanCMC5ayP+YPYKC3gyVd6kt7pX10BWGy00+FTE/Q3YptJrisnYYSAORF2O
kRwGhvijjakR6JmueZhaAHlurk77esjbHTGmxEu0VPNHM0l9IkD8oTSpCXyAOb+r+5l6uokVMgvB
X2bleVDiJ38xbTO57wsBotDe7XfgAVQ+otMMDwzqzGhtSlniKak17rnbtSEZLfHg8qSGdVm6x9hs
3LGp5SHSk2iQqXKWHnmj/5xGk3xFhb47NAysQskAHs0RD8WNSPCyTQx2AV9pI9MPk79I04kGNE/a
aGVHe2oOTvegoaQQP6ZV6gNthFTljrdfzPZ1YI+1HaluvvEou3DWSxOhjp4ANOCBWUKuqSCjUY6C
a8WR2sdeTz2B+fHrzubCp51L+AP7deKtR6fq8k5HuiLW7hNAazZJ4qVEDypwa12XdBEbSJIkb80n
XYx6irUkyox5Dis0zAqvk62+qtUFYYYMYOHI5l6QxxK8YjMlRkKAoadBq76343NFfvVb86SrmkGF
En7asZbmnfNbzqAx5zMg4499HLHyCWvfUMwfWBnJJaPtBDHO0nS+NNifS5gxC0cF2FGOCW8fzbHx
QEX+qRZfuWk9mqbpsUr5VFv6g82eansPFNd9R7vnqdkTAko0lDUQ83mFxeB86IeidQPGgWyHl2OZ
gMe6Tr15yoIBAAVAG/Wc8Wtf/BpU4g3G6M+43Mr7WsRh7+Qe4P3i7CkeTFyvuWfQlxhlaNp81BLT
M/g+BW5obZjP6sg3rA+VEqzxcg9wwyNyRY+PPJNYTlz0k8jKI5pTtQfwpVIMU1PDs1Iy7qoR5XN7
8XQAWXx13OGJpeBK3bdfjbQKctM6pEP12JPvoKPxiN3/rjEy6wF/CxSE91mR7nZzPj9hNOYbRxcZ
TYFYTu+QTBoCjWTAIhmVIqh5MQZoHwbTSGrj0V0M6IAw2XfwBCiePStg/opb9JxgrhmOuDB9Puep
77jAD0RvSJzmX+YpmYOSab9iZFV96rRAuIg/8rh7SFn1E8PPZFdM4KeZddx5cR1ppOEAETSE37Uu
LplBe3Oq6aehFcadm9mYfc2THPlEkb9x0Fl80DHjccfabp8d2UKYfNe58SMyn7HRBk5GDu78ILL4
GTC/zt4egDhRtmoeEFBHh6Ci+tIQdfa6enS84qdbJbjt7vV8b2uHyXB9V9+xpPFnAGtPxs8+K+sd
SN0Nj/BhDMGFWvpmWXqUhnF8GEp0Tyg26F6GFJjVA4ZiG8W3tJ/M9RkufXRilN486gwMMegnb3il
3pVqjlZbu9P/qZW2/RjPvRNQRTe+KK3yvQCPmV/YGTifOUF7TTyzvasXvxjnuK9iqoVdC+j8yZhj
zGuB4dagovVLUSs7Olc/RT+ikzyu3LBJGQfmWQMaXKtpvNYwB8CeWwnGVEj6oRj4EA6A4g1ctdV8
KgAj1uUt+9g73AZCtTEGmSKSx1S0TqB22RdcoZk3N3xEviOv0LhOE18TrN/NVORfMKuthmWnFk8V
x5Ht6+ZbLibqlVPJArXppkd9QMNdQasfCP9Uv5/sr2UeA/I9RreA2bhayHT0Xthdn+y03IygOFw2
KPDdd4Zgvt1Y4x1a8z9NADLz8zrHFLtRgSbQnKqIZna8HzP3FV4lQySG5nPKNNWL+9IInGHg9zN6
uY+ko84OgYHxUBpD/FUfTDvsyhlBBfjKEaiZ7hwQ1MW+90C4DSexHPA+Mx7s5s9cT+54eklY2MdT
dc94aR94gZ4QTXDLVxpH93iDOeh+mIxHygrHoyN4VBMNoVSKgMDjQ1Z7lQL+P7hpEaZsAdZs20b8
Q91UfCgsfUi9bra1MEMKIVQ5wPwdQP2pu50YBgHeyRlZC21MPipQYphmbRI4igI/ljqJn80VQ2FL
sXdcsWGrKgg2cqDt+ZwWyc4ApMxdjgKR3xkTqHtBx/AFhdTGc1VQUfWk43vNzsGBzMc2tJhjgh1u
6rWg7ZLBr6o2A8yTQbzSmlE1TsbOZ2YO6WneHxJN4z5R0hHNgSCw7+JKP4xuW/qKqFV/0gvqT7Fu
eJlgcWDH4rUc69pPhf7ZAuSu16nudG848GDtaL1lnabux0oFXp2d/mMbMQ86MfT+YGI5Sj99LNta
8Q0lTkO3LYynBKAynlHGQxDHaEprZpeFSJ2oHgB1nP1UKU4g2qr5kFe5fmhdEN4hAQVLVMciBDOg
GuJ91XsJzdP7sgI+Xoug12vjeA4nMBJ4fQPbLbNGeMA0At1TkX4fFNP1ssyu7mMs18uUdto5pC3v
kJwThwJtjAinSp8ZbhwQMSeBMqLMkA0tsEN1swrbmtt3iLatHeZ0trLMFw9DXLfATkP2CZM5ICLX
zq/OcspRY2FjeeT1L73rfExKhHT+EcN5btLOroU1p7KkQMDuYrhQe0BGu3/UeuJNCOMnthUMrN2D
JwuSnoSJYoAJsYIQbr7ZecTtjQLS6j178v0lqDqJAkmnpnid4fvAAPBg+O74cnvwd7pLUjIlL0er
xU0OGGSb+nWHW4iQgCs/rku5ZJk+V/yfbreTdTRu0QNMBqMqrCVGmBnKYvfAVme1o4eOxYWHnDI4
am1SoASmmOA+h1uqMHISYpbme5MVP9XE+QICgS0Nrh6TBZoI3WxA5JXHxQqjdmrbxQbE9GkuPtX6
11bbeCysi0ApDK949FPK42JFNSc9zK0E5gyKEbT2DLfz1GprrGD1rADcBs8RpF7R6HV+VroGd4Gt
sPIIdxvW40GHc72uRm0thkd2/F8Rkv3yPkb6qk/LI1JhVsBbazo43DC8VkP3AOgGkj1ij1dEHMzv
5nr4kFljcWdOAw801iYIVpjjzWryzc4wNDObGFRveALg5DxGWJcCSXJqxjREysMK7QHTA6NDp8Ae
wMLoOgiIqWpn7zHgkxVJ+ZURFIEppGOGCmXJgX/s+VadaM1DAA0GFcI/RWDJwGyR5WOGIY8jM793
uNqs6kC0fEMx66r/V4jcaiGAb81xeaK2rWYq6klgp4sRqF7X/mVLzmLE4PBAwL+w+cqTbWVWDc3E
leKY0eohLWiQGXM46+y5aNTAHPMQrOb3GSW2r81jmFjIIRlVeP1HrNrSyW+QDrmt911PazAs5s1H
K2Eot74O6Eq6LmR1O90/aCtIymNM+9ySaIzWxMkqy6NJkRnDM0o32w0Rq+s4ESE5diPPNCUTbXkk
yAqNgFCm9j2M9z9KkaoYwKISXS2wEHDr+iDZ9EXq7uNxd327Vr3CyVqkI+7ObcepVZVAVHzLXARg
xr1bvWTJxl24IUYuhJdOAZdio1EXSE5PY6V5c8w8Q/sx6hs1mQ31y811OPlKMxhYT6tT7FaK6qzy
8/qWbajf1M5PWErR08drrKVV61BkJh6KKYbsnA2cqHUxIElHRyyKmvLUZgExC1xyiemED/Mcg1b5
BegW15eyrpa/MpbdPLnarWzodDo35VFolse6D4pi+3E+hQaC5+uS1vXyV5JklmlnxfWUYDV0/sqI
8tbNSFb+NxHLYk8WE9tuOyk9RFTTPKBhpH7uKnsje7KYw0XuxP27DCl/VKqTmxsWZIBX/jVuj7o9
hKPxNSkfRWr4Lkt8fdgYmVo+eU2kZKFKWWfNgAneIzJzD4XbByZeoKR2AlcpXqkVo5Sq0sP1rVw7
F4DbMzDniAGSCwgSWgKjKtNgRZm6p1XuaemTW4ZxvgW3ui4H1XNMkaNJRU7F1u4Qu1bpIARHWaLv
C7STCVCpP9bpRtfk2vFbkN3+T5Ckt8ZQut6sLdwK5LG1uV9OW4P3a+Z6IkHO+dKWYA5Qg4TO/km0
N715aMXG4Vs7CacipPtTS9WiRkkGNlTtRIGwu3EfORKyvfIVeD9+0/+6fgpWNw39UajOLc2mjmRQ
M9KnwkZx6ijEm9lbeAtvACKsPSkRXAEOAQACmJWWrjhXdArQ34rqWKoAejP3IvmeiCzo3R8lOHmu
L2Z18wCqtWR/AUwkFwCRV8UDvrKKo6pXAdVjpHmOZfkDmUlfGe420UdWjwP4jdGRjHo60ATOnZHR
g4g0Nd3iWKWTV8XPRCm9aos/ZEuIdKq11HEVIEGgbW5qX4XgT/lk+qq6FTyuOT28G4Aab2Ak9AJX
lGoVKKz0ojzmE9tlKGlVv9AajA69ykvcwudmGU4Z3YhYV13DiVDp8AHlt221JUttucdkKoIpDmoA
Lpn61nzG6iYCoxjD8xisvEBHaF1XULEcjE59MjmSGfu03/A+q2sBsg4qJy6AJWU3Nxpd1dUErc4l
3snUfWybzkuLj47zcv2MrxoshkcwMITyiS13cZF4ohjk74tj3aiPozG9KM60EV+t7hZGkdDAAfSj
C7hv4CmlRqWgKVa4Pwj7PICRrXu7voq144bBAQCZo8seqK9SfKUkJLecGHfs1JGDxQcMgLnII3+e
zH+q4TVpnsyeveOwnYrUz60VRSelYxg6PaZx8ygA+G3NYLB21Pt2ZK/XV7e2gbhY0RaAwwCsAuk6
j4HNKsC0jrAeGf2p+a5zHcnH4LqQtYOA7l10n4FYE1YrCXF0Plm8whY6tPpEausQOxjivS7jApEb
xL64suFJMZuG0S05ZzEq7uQirdx9aAb1o1bHu4nGL6pe7vPsexEDap4dc3d5/av3ivLZ1L+iJA+q
EeBsbvyQ5UCcRkjLD0HfIlI0oJMAsOey5SeBX56i7DHaTv+BNu6ngrjfu5L2yFyjptVnbA+0usNo
GHcFi/d2Q37oCWbLzNnqN4Jp+dz++RlomNFxL4KHWu6Vd7jbIGWJn6HGYoepmL3gRhJ00/A61qiP
GRmyZw4AQT19draaA/+8a873ACP7BhDxAYXoLkQ753sQAzAMbK59+2FG+9UeKGjFvc1LkKQDvMZO
6V6xlM91XDkf6onfU2Z+a3Xx24jbX+rYv4oYGdzUpRFxUpCpaQV5oiBi2LWoY4cgoXrGNJkWALOm
RDfFHICh4ZCY4J0ZUS+053vdnZ/gKXyb0yDvU+R6xnLfW93yj84DpsBDM1cVChX2bxDOPppCZQG4
PpnvxOlurs19in4YkYEtgDfxjjDU1zRYOemjQrMTX0E7bqz22W02AmQTjF+BMBUVoQU8Ui6Dtv3Y
zZQ3XZSMbyP1MWN5/VhKNvi/7y9zm4hvAHInDyMpLMEAfaPzqGBvyY7Vn9/xeSTkwWYCxLuL2fl2
JKwXg8ojY/T0xtee/9vnl9Wd2JShzbozj/g80ZQwPSh9sbtdgA4uHUBRLpztcjymw2YznRd9NDvM
O1KU0K9/X7pz/2w/XCCKxOj2uJwiJhPID8Cd2kfA1PBAJeJOvqZ5PO035KyoGSlbYFoAZgKtra7k
ahU2Apij6KbIin+hzFd+v3kZ6LBBbxwqLgTQndLN1DJrAgKLPUYkD8Swm4tDN++FsrGIlc1aer8R
m4CFGbQU5FzblUGA3d6lU9QX+2pGRQn153u2Ee2v7tSJEMlFkcwQ6kDYFDW4i16reSsdLN2si8bP
FqGdLyIVlGVmXE4R44ch9jEVg6L7O7RxsgRJG1Mdd6bQCyyB/Vz816Niotp4YyLjYiGS7bFRmebG
gjYSfjei8sU3LqotbUv3pdGNaoy5LWwU5rbwGBIfZvfR3QKsWVc3Tu0SxwHsXpJSoQQ6kaSaIrTZ
oeaqbbUSb31/WeWJh8LgkpqilWuK1Bm8Z3cs3/Df68fp7++XXnA0dwrdVtspQsGWqjvUaet6d/04
rYoABxaayAGJhd7r8yXoTlzk6P4cI4Dg6HWIEr2lhtdFrO7SiQhplxq9HQuOht6oaJ+AXjs3z//t
+9IuJa2emcmAJbi9b4sA9nD79xcoCBtN6e7C13u+RSqv0es5dCRShwdOFJ8Df/m6BCkx8MfaFvYi
1wF4CWp8khI600S1OWFq5PJwKO8cdq/F97mxc2mo0Q1Za9oA/CPuPeDCAeFSklWkwwSS7liLeoNg
WiC0WhZcX82abZ9KkPQNjB5B0eirRQPaFp7YbgRX3YZKlh95Emr+2TAbwKAAZARc9cWVNAAPaLYq
Q41IEaDwXGZ3LL67voq1fQL2LVmQ1jB/KUf0NqXGOJvJHFWa4hVZ6QFE5R0ScJz+cAphaPzi2lbq
ZEZ1NwJ6gZd0zPt1+/fxvFswGHCjIpV6fm4xfoIHU1dPETp4qY6u5XfY9en3pZPU5dPMGhdhhx7v
O4Lu4Y1ztKIBQCcSMETgMYE+QGl/WM7n3lR7EQ3ofi68ZN74/SuHCOAUBBcDSjILTuL5/hB9woS5
0YxRWgSg+uXGs6pH11WwJUIyhbZN0bnVQwR4OlNAlqgo0m3Y85YIyfuhrR6kbjNE6MpuSh9G7qn1
hog1RSxNN8iQw3HgHXG+UUkxV5MLKZGxZwQ9WbfbAWLLfz8vV58TzS5rouPzw2fHeOqy2y/Rs89L
MZ9hdcVIe3ze7EKmPJS2Xw4bvmLF452J0M43iFSxIIRCB/HntvPmCnUEtFW9wxxOt0k/FzKDqxIN
9O0Y9Tbae8Hjzn5fP6wbapYxhVI14cJe7MEYvyk/8vKfd3zeVuG7kSBYmNPPf38CNmOHV+MQIQ2d
99xjaC/7bxKWBZ6EY5oBvAheQkJa+9pBz8L3fH65ooFmszy1zj9fTBoQ6RI+RPXc+CQt/K336GKq
0q22jAP8nwBbsrPGyYVjYDAmcuynHDQ0ugiAdYAOO69yNijOVnSNWA+w7mAVWfhIJaNIkShyR6LW
Ual5069qw+1tfV1ShNmOAOUZ8fW693vEre/wGGe/fvGJJ4pWODpR5wbfb2a/K9AGu3GQVnwqKIlA
zQOvBG3LMRJNCtEJlYJF0PmaNo8acDuzHzcfJogAFjGqaWAmkKm+cmRgweab11H+qMzofrndp559
XtIvsZmeoi+9jsjkCfFF9Fsv3TUVwwSQ48d9sNApnaugH4hqKIpeRZPx5PIjRfv79Q1aMQbM5aBc
gfw0cIXlIUCMCOjCzLU2SqvqYUzZrmPcy8zai7kTavUW5NuKCwdYIUzPBv4D7EG6RvHQwrRpMraR
cJ4xjuCDbSPoSWTf1lGxBK5AzEHEtwCNLeBt59uWp0od12CqjtJ/YgyZ/dS39LKybSguYnx+QXVC
6U/SSzE4gHxuiibKWmBYpLseFMvtnleebb1dV9CKkSwI+QDbBsIgxjQlbwVgEnscaNxE5hg5yMBT
rzf310WsHDIM/CD+Q24UM3kyeiqGMq0MDeN1ZGB+wNlvji5tfF+GTk07DSaCafAodz4YesDH39d/
/8qhOv39rmSFiQDGsBUbYCTtlve75gRZ9liIjQBnS4p0L8WJqIY41SEFhdDkYGgB7Xy6hee2tVfL
3098LjJCzf/WUieAZkASfsNjba1CsoxUsbhR6VjFzO9TESrNfax489ah3VqFZB6U0o40BFIwUFFg
tqEOrmt81fz+nlh5uKvl9WyJAt/PQMxFHjXlOSU7xsDRumEa17cL2X1JHWi4oazEFVgVYVL6HX/M
vnZbb4v13ULqAyCnAESUmyPUxHKboXHrCPOnwMzfrBGu79a/37ekRZSJPlhmS6Fz4/OcPABvs0zu
qvih26JPWvVVWMb/X4gc7rg2bfteWHUktCAD/m3qYSr3uubXFfJXxLLWE/uweSxyUM/VEVf3oFEk
7mtJw+xGEu8/9wfmRpHLRDM4qJWl8wvEd8AtoTc6MtBBlH5ife9vnODFbUtBKLIqfyVI63CoqbEi
hk8024Pb3xkYXqpfMmXXJGGsPkxb/c2rR+xEnNQ/oovW7S17gMFY3lR7YkvzW9+Xbqk6B1h+ilJ6
1GT7t27asMKNzZKjOCTTMjKp2KxEDQzLa1G8/w2eYrt6jP33ZO5ONaNLt0lupwKFXyzFxGDNCHrr
5NP1I7xqJX91oUsXSZNjqMrqpxqzaTuMv5rk4ygO10VsqEOuJWUg+kxYjw2r2sl7FmzciBrXv2/o
oINClzd81rkVmmPlgqF9uUXau4kdMdv6nt//9/vSLSXUgvdlhe9P5s5MD8UW2t26Cv5+X7I+28Wj
z8mW3x+HzATskxc7G1u0LgJIXRg+XhBApS0qbTUZbMByRjz+YlW+Yj1k2e76Lm2JkLzUhHlCi/wJ
DV0P8DpDgf62jVWsKRq4ouYCX4rmPRmzY7SLqu7ZCGMAU+y4J/ZGy+uaOz/9vn5+kBrAhIypI+rI
MnfLLGy20zDd2b5d36hFnbKzPZUi6QLsc0mm9vB+mvLWTHtWoBKGichg3iJ8XtzoNUGSRmy7N4uq
gyBgayeZT7N7jFhoYzCQo7MF1La1ddIZVscYCUnB6wgNG1OKks/dPH7Ixne8pE63Tro4yp5wfcpx
ADhQrwB+OOGF844rHT1Sf3pZUMOXnwcVBiBHdXG47SG+I+iRwrzIxmzX+jH+K0Ly6Uo5zRqIcevI
KfZq9+QY7/BXp0uQjvE8dmPPEnzfjvTZU79eP75bv146vj1q4ci34cIoKsDJh+WWN1/zI6e/Xjq1
ZmL1DDj7dRRXxyL7TNJnZQsof2sJ0mFNgTFZthOO0TjtYt0fov+2Q1L4gVlxYFDFOEI98Dc6dBa1
GwLWje3/DhCS8+d+Kq7rXo+XO1tTP40GmKx3GKBW2ef/sgyU3M6lUNwXc1VACrBKbP1Ov5FH909Y
+1fRQJA8/75qpUCiqREWaA3Kqwcwl7zj9+v6Qka/4HrId97sdEMnRrgkoD5gohrwide/v6qFZSIZ
vbULqMxykE+Cf3STAX1pgntVC5+1Xm7tgUUL7KHrUlbNAY4InMwo6yHxdi4F6LN5SmeYA3ERcHoz
fWtv7Nr8nyJOREiKLmxBc+TwcU/8nAuv+319AavGdvJ1Sc10YbcfJ+RDuvi5AeLHhi1sfV4/359W
aY1GKxE8Kfa+1DGxvhFzrGr55OdL7o52utamNoy5tPbOrvr6Sd96cG9pWDpHcS2KxloSUmbuT+wJ
eZxqy2GsbxJ4LUD6B6gz+clCpg7paBOLQE4qG/xs6x28ugRzSQkupLtIn58rQR+6JueiRoRM0T29
s/gXoGTcfozA34TsORrnltmNcxElo11pAiIMuVr1zgXlhsE3DuraIk4lSAe1onMxur0ooln/J66e
jOagky0qgQtFoDEQGVqgUZroYgc18fkqwKHVmArwTl+7DCPMb07Jb3VKkoDlOJ84Ja0ARIjCqvpV
Y9TLgP9Cyt04AP31ZrtD4yEmekHXC1RQpIIllYOvxRZVMlSv+lwegFeW9WQjGl/ZK2DXoaSAWAxV
E3mUxVGcOGE0qV9LBRhkmNnccq0Xpo0BMwvTP2jDxaijJc/Yd5noKnR8VK8mLlDyyQvU9PONhxYS
YHDLMA66GfA2PdeGApQdxaUue03MwxRU1eHWz1u4dpApX9qU0AsqxTHcAjSHFfPqdcJYGYbp43Tj
NF2qACRVaLXHLeqguCAXfMYhrbu2tuvXwvLAyNVs1dwuNQCMTCBvo8HAgT3ISIVKUjIMW3T9K+hv
Sb2z2jtwETntzasA/eiSk4fVEZfIGUcTrmluaQOsq7YzAzdUW24Et2riXISkaIckyqCipe7FTJ6L
MdoCz7rUw/nnJddElWxqOmCzvNSPzCi8PNvCd18RADIyFww4SDECqkj2SyXYQMaucV7UHrPFx5gb
4c0bdCZA8ksgHu4FKNecFz4COQoQXePGgNDlUYKFnaxAsoVWRzOilWEFY8UDJLS83MswjosQ9mZV
L94CHVYL5g4YPyVVT+NQTRjpKl61fZOMgUFuboFykOJFpRAxJcBQcaOeOw190sjcDm72inYKz7kT
gEy6rouLi+6PAESTeDkAnkHmn7NMSjO9V7JXM/+IOjFTv6V9dF3EpTYWHGdcdZa1VPFkx1dytSoy
R2Sv5dQFJnAwDb8DwIi7NYNzeW7P5UiGwVSaT24MORQIRvX3lLkbe7UlQFKGAy7PmgO17rUeaTiN
hq+mt2YDMCQAAhB4JxDm4RqSLCOLG31ShTW8oBO3r5rAmbd6cS/0DQmAC8dxWZwspnXOD1ThuNXo
5MP4YvRBFweAARva/XV9X2zTuQgZZwHRACstBhHqTjc/ulvtXBfHSfq8ZHOso3YMyLPxhar3/T+A
T/Kc+r7aquOtLgK+D3c2scG7IbmQ3MyAsDhBSnqvkNwb0K90fZfWlrGESnj1woVcNAKMQFzhqT6L
l+mTsA6CvtLprU9uPk8aOq0Q2GDMD9VzOdvezGpLkmbSIvMNHJbE3MCmudyk888vfz8JMOdBNYa8
xucBfRe2ZJ90zc1nCRLQy6ATtFyh9VpSA/oYmr4CAluUck/YAIELbtUC+m+gAngnJB0uQAbQtkfj
GmFJNBVh19zlD7y5w7jXdSEr24Qk4kIth1YZFFLlRXRzWbqlbkZVmvit9mlsjtcFXJ4l/HpDQ/YB
IRr6laRU6Nza7djQxIp48mkQs1d9a5Fvr82X62JW1oELYhkEMtCprv4BNj1Rt6nPtl3lihkJd6cp
vr6xiq3PS6vINLfBcwWf5+STSTpc2bcmgQAhgFH0pYaGMakLMp22cdOWUGpGVlt5v+ys2DDpS9+K
7j1kZRZiYXC6ynrOXOBUln1uRdn42qYUnW9q4Nq3mzToVJdTCz7ERRPnNucWc1Yr1WhFwGn2XADt
xr9u1jIGdhGFI9Gx4C4sajrR8qSVQA8cGjsy1F2fBMbW/NKKmvF8wO4TjHCje0y6gUqNDHoyAFW5
QH0cr/uQhbcuAINwgPJAdQtCLkh1rN5t8hFTFpFOA0BpNvnNXu/s+xf3G4XHA/KkGxH1ofsNpNDr
P//SmHV3SSMudqyBYU3a/9IduN1ZKo2GIvVA3/TkjvzJFt9s4+bjei5IOklG6yTC0iCIxWF1r4zh
FnrU2krAUqdrmgXsjov++hGDsyJu8vjFcEsfbAGW8RoD5pOTm/0rugQhA5ET2gQvEFw69CWpzKjj
l9nwS/qQGBsB7OWJXb6/sNaCPxNw4dJG5fWoNbzv4he8qTNxx7a6xy+/j2IiAnyQrMIeEIufW5xb
MFcpXdWJugCluW5Lz6ufdxZYiaWfEtS755/v4rRuhJa6UVw6O6tzdxseafn/Z6VFPEtwdf77/eUY
nDgMCwxjvASnRjTNmAIOaP+B3O65z0VIN6g55YWuZhABTjul82rt1uQJlgBoEeSW0JwOeDrtfAlj
muXtOGVK5PBnpB/cMt2wtRUdIE2JaROMYi98DFLQSm1hu7Vi0sj5zDCrSZKbRzTQg6siAEA38cIk
LuevFrg+27Q7GvH7ynCBqncjCzBo3s4FLCs80XJbjA1vKaeRyrJ93Nv3ldiZRdBqgaV1d1R3Ntzg
2o4Z6MUFnAIm5NFofC6vH5uyTQvIY/knvXq0NlIEq593YXRImun2xewVeIxSJEdrivnWr6W7Q0/V
OzQO6pcFr0YF14es8SFVeWM5JY1agTT1rtFuDmYMDEoT1JwWMKGLh1xq9FNvcdeMdHDlqD5YGa5f
Q2sb5GC4FHkNQO2CMet8/8ekrYYeECJRywPyk2w1oax+3loAXAzk2S/SlaLuersZMitSRefzajfk
9sYCVtwS/B3m95ZEFojvpQNU12paoz8ZGzTPQVM3mJkJwZH0jl06ESI5JoMUuTEICDEsF1wbn4r0
1jkNmN3pKqSguGalk8UxBPQTaEuAXnv7a/1cgBSOEV41LF22CS3lgfvBBsD0zVuERnQNRoa8NN7S
0vVDQO1hJNTWI72aDyC6Dud64+GwoukzCZKmNUP0dIFHiKjyNnFwr99tHKWVw4pRWQOPBxAbYuZU
0rLGU4woEGpFdfJofDTE7b7IxBsd87hocUd2RirrFhano9BKKxrYZ+ejor/drgCUZTQ8EJeinOyJ
kkqtyqGHhpFo1b+l04/rn192V7r+bZCz4m1uI2a9uHn+H2nXtSO3EWy/iABzeOVwwq5W0pKz0kr7
QsgK7GbO6evv6b2418MmMQ3KNgwbEFw17FBd4dSpSHOydC4l6Wq+mUZ/UDD5vsTU4cIRpe43ttnG
AYKL54AREBnRpUWa1VqWqmR2rkP0WpnGUS/LSxrt9vX0hRLuoY40eY4jpiQ3PhenVESoubFYjGQO
AQQmYcNbZSft5hWNa8kxyjkNr07lYUKC9HuyzlRU92PHkdsRdLKgzYRxIpmgRloqARd7MtMudK6M
8cZy/jHNIEwftK+xsrvWC8pEHCkgwzFfSgPB31KTbGKwEUwv/KYe4zngWiq1dsoa9Xz/iK3vn2Fh
Rgh6pdAIBOeGMyFoDSW1Hk7tCzEbNxgwnWm/fB1PHHxsGzVGPiQFX7gxF33WvuTar+xslD/3i0cP
Nkskmg5yr5wN74rIGsfcbl6c8RmTDJTiP8rnTHhYzoVWN5Af2Qfry26SH8dEpz1bd/x+uK6cdR2c
eZzH0Im+TPJDbZya3Q8cOq+x9AiAMNIcHuzyCDlZiKKiReuX/mKZGaYeTMe9q//uhMEX0xWkTPjy
g6ROIXJZWfViqRiFfpTD3emApXzOUWrlyAx1zPgDRj75mLk0rwQK1jYD5XUk7EF3h+WBr7RcIQLq
Djnv0+alGb4nunaYJMyrQfUhq0TZ0PU9gyYggi0FiFqUYDnr5NQ1GYyyxT3rz5XjVqIWH5F87h7T
ppcoxja0L5hTP1ou/bV3p5c/nzupo2F3Vjo07YvURgfjbTJEcMSN348KO+M4A68dG0693AlzaMoq
tOX2JcuJWz8omKWx+wtg4RD2oPKKo8oDW4oc8/XmqUlf4uxbe8z777vFW7gGDssdYoM1bv1n057M
rCzjF4zjadAMLzDT7H9fvjsg47sRz60/jSS4BwXEY0bTW/WQd//x53OvTZo1WigNkK8CsP6jtMnp
/vJs/X7DgYNhMroPpHyW2ztNijrPUhK/pOSoT2clPI6iUQ4bJ8jWkAfA649IXefbP/W+SEGHR+IX
ecC0GfJQ9y/3v2GtAHNNkflE5hA1V/iqy28YmhDoQcnIX/rED1293e1qL8Uz9Tf+y0STGLAsiMcU
lpMxglZWAY0oJg7/t6/gDiouYFMgD5e/VC6m/syiiXXsIC4P6vIruIM6h8kApxviU31yDf2rdJy6
bxgZvPs2I9ljg1wOzioacfkOZtT1Ab2m6fhSF5g2mWIC0F42MxByINENFB/yI+saYpGaltGpY/di
HvTOT9Xr7l0A3wfqAGBjg8/NR26NBP69PpMHcL4/FZlzIFG+f5+Zu43qHmZboJbB3Wiak3qaGmd6
ofQxOhNnd44ENA034jnHi8RjRKIe4lXztctezOO+9UFxQQWyAVgScCzD4+ZcFz1FsJBV2vxSKQ/P
qXLZKx2SweT5XoZBEZSLRDrbmsE5SoeAfCvsY1QJEHX8HcATvxDPGTsCrFWMoQFDoE2gpmm/qbqn
FCeyN7PKq+HsUSKTWokMqOn1Q4nhLaKB67y94+VzBgmua+Q0FPJzB9WS6UOTCvxT/lGAAgBXcDqB
wdmgoVfChMj9OPSBUr0ojmfLuAb+7p2+VcEXlCKNSEmNNFKgqG5dHXaOVFffvwCWCLOUwdSJstLS
ZseO1lWJlvVBJ5/t/MnZW19g8lHuQpKT1ZOAaVjK76RaKVpK+gCZJHR7xe7+5UEh7x33CRZKeKZL
+SqGLdoa2AyCGMzV1Ekw0PD++jMrc/sc4AOQBkbYh6cRU/xUboFa2jegSR+bwCgfpBAwWUywfcBr
kEgv9xVtHFZMfWYta3C/1uy8gMWkuNEY5klNN4w8RfA4i8RzdwFTgsDSVEL8kL5Kw5u+Fzn+vk43
P597lZOJ9vkwQL4sf1fqIA7ur87GTQNIBRk2ZBqRTdI5a51pmYZMatYFtDop/S+M7iowS/C+jg2r
t9DBnaXCAMs6xlR3gUK8ENOt06NTYUqxwBHe2AgwuuDImgDMojbG3Yg4bkdnUrFEqm8px93sN9gH
8KrbDEeMshgmpC4vxExbwxxrtQ7akxS+OKVgH7Z+vc1aZ5H2R6sH76MSVckqvanqIO0PRuoZw+H+
HmzJR1oe5hQWA24R9+hnQ2/JVZ80gU4/xJcue/hv4rljFMaNUWgNxE/Gi5G9VoJq58avZ40BLL2G
qg7s3nLxp4xKLZXkJqg1z46PkSWI9gXy+Sxn1Ug5JSHkD4mnh+4gMKYbFwDVENSaAXcH4zGfDNbs
MaVZKeVBMl665CEqMTTGn0qBc7HxEazmwqh7EItYPFx/tvMyGjAlJCjpk2KfEhEGesNULORze1z1
EvzhAvLjyledj1X8yU4ECyX6BG6ftQrT6DUKFbJynj6btXf/lK7fHLBO4zVDJwBM3mquCeYZqqQ1
tTGguqvq35E6ldVjRP6Zf93Xs/4M6MHTBjuhYdjy6m2baYaxxuMQFPGFHpN6t5OKJnLw6gK2Dwor
OEjL29CoFcUAv2YOxu4PudR7sUhguQA2UoGJAwIDZ4kzFWNv9IkcOX3QgO1Ae8131+X/VwH6b1D2
hxe/stR9DyyukQ7B0PxSrV875+rB9QJ+B+ET/BawrCEWWS5PDabVrJIm+PBReEjO6MYX2NL1RYAC
rD7CQMwuQhFmqWCwEozataoxMBLDjerAlq9hthf3jK8A+S0rsYEcCxaPK7ykAEnGVkWNoAUPGqj3
W0EYu7ZJII9i/Oi4CIzsk/O/5g6DryUjMwPjqZG/2mV6TJziaCiv96/CO4/k0s+DHkxFQBIVXgbe
nuVizaEetqSiVlCTQPmJhmtJP9V/+ukXGoouUSEIHDZuHrSxbiUUDtdFhSEniD4naOsIWtODAhMr
73/PhgJ8DBLzSEhayGtzez9Hjl3IY94GqWK6HzH44a/kI12FbJjCKnvL5erBMlIT0rYBMC0H9QgO
HcHhZcaB2w9WE0bGTUVbAEAYSwVjIVsUWO42MDGEuaKfW/q5KT7YXzAlIhFxvW4u1o0u7ozlmUSc
LoQuqUCMRdk8679YLiQOQRYIIA5KSeyU36TGxjrN4PLVCIN+tOY5ss77dxvuJMyJA9wk2k6W4qOh
JVIUJ8xzdTvraDa7/RoEcTfyuQUqFDIbXRh3QT5/wPjV1BIUud+rXPxuA4KE/DY8g/XwK6OXhhlc
yF3ggAs3149yfGn8CV2VrfxqpgcnfcjTx/KfqjqU02EIvTi71vNHuKAATd9fSoVd9Hs/hduqonCc
TpW0Lpis0q2kT730NtG3WPqUpIzrw2iDmXxW6ct9tRu2GicdPTBAQsD/sri3MtJKrc4Sgvv6rXlD
+QNFivsKts446ouIPNC4wM768ogMY5xXajnXASbeSOVZ2ovkwDuA0WXwrJDugu/CAwkbJaQZmaw2
CIvQHS2P1HthckwDSo1AaOOhAaKdLeHNHUqBmYp61e6CxBov3yVz3O+uwBlic6kASkVkw62QMoy1
PhdjHyR/JHKSRYX3jQ1gbgriPmA5GLJs+fPrsQ17rURgRr8q/8w/9u4uK7CDwAyWGJAmHoSSZICe
z2GfBFZyaqJLJHpO1sdzIZ+fvzFmkxkZU5MEk32oi4dRPVuivPt6faACTVoMZ4liMh98RNpoKVk9
JUH/K7ZPjiIwYZtfcCOeM5EN+p6cdB6wQorb5+6ALrC97JroTkWrDrYWGSOUXfkKmq72uhrrFb6g
9KLQA6tqGF6S0C373WHgUhFnojrVqHK9hCJd8e3yY/Ow/zBhag/wwGhIRhKbc+nGoe4rtU3fD1OX
nERkquweLQ0sfr2pIegAZAMpEO6e1UMLVJ5RJ4GkHVLjLH3SfoA7Jxfx82xtOKwp/GuwSqNUwXlA
JtWrMtWtOJhGz3I8FXM7+9P9hdr8kn9V8NzkcaFkam+acRDlR+x2ofo2PfThMRXaPrajqzW70cR5
p3E4hQP4FuPAUdw2PqX9aQKzVSd4hreu4M2Svc/ovrGwddlUdt7bcYC222FwMXPr/nptfgW4ANBb
jZQzJowtTWAi24MkmyQJwvmgKW4zunn2YBTBfS1bX4GeLcbUKxsAIHGGVleSTpuMMg8sDU2Yp35/
VQHnk/Gj4W4AZst3xdJUT2wzRvCvhsfaOtmiWX8bv59BCCw8ohpg53xKXs0a1EXiJgtU8vOHEf+z
e3UW0pn2mz2mc10DsVNnAVGfEyvYX/bCb7758dziayMyYDVcmcCZX52jmX65/+s3LjV6d9A9BRZj
5P15FvoBBCvR1DZxYHSw4i+S8bIX0QQjvtDAfcAM5IDaVEyDfsz04/B6/wO2NhdnRzVQUgBuhy/B
x1OSGeNM4qCOT6GLtM598ev1YS1miGAZHAs5YO6GmU2Tm3kEo6fVF1I+zMUHWdT8uuEgQwcwCvDA
gNAGyd7yBOHx6dB4DlvUfos7TA308uo8tif7NFiH5hUT59X9ifmlRu7t1sZhbocRGnvWQeKV08XC
uEIRe+p6a3TUslEHe2dlBmRx+V2SXhcdoVKKd4m4SvgcEu/+5mwqwJhiDR0FGCzHEwLM4eDYOui3
A6l8DB3Js/PufF/D+kHCJwBujJOF/C2GXy4/YbQmFVNpzDToWi/V04MdP5Xt4xzTg0P3fwz6GZFg
YOUxQJ85VU40T2krDVFQfKq1Y2kJntaNtQLMBmMDkRxBHoP3lqW4iqeyl0mQNw/FoUx2uzgIJNB4
hsok63vi34hcn6kig2A/qIYfKbqGBEZ24xouxLOH8MbIgguqJE0J8Qk9hLFziM3BM0UBxfo1tdE4
B/y/gRwMUknsMNwoQaWsD+2mL66y7hV56U058Yz40qq7vYKlHi401cekzKQOeqz6OpTuNPy6f2jX
W42YDvUeTAvSkOHjI1PHzFIkvBN6bX+a5oe5FbgDG8uEg4osGI4qg6hyB7WLrUHuUcJFktv+bsrT
KX6WSH02ter7/e9YbzpCMLgb6ATEiQXp3nI/oiqxJ5p1YdBIz3l3iuaTud81QICBLkMLyWiEqvy3
qIXmYFSrFF2j8Vj+U4hgHxs7sRDP2Vk916tCdSBeql7tf8pWkPRcWyegs5HutNHKgBQEX5rM6yZX
a7VJr+A50jQQ0n9z0qtJvXC/8QBUGwE8Kz7gbujcdxio8lmD0WbXEpOhDFNyrb2zA9GLgWYM+CEw
50haGdwF73WNmp1u59fP6Hl3R7Aq3T9LGzuxkM/d7dLpdSktw/yqz0d9uOSDYCtE8rk7jSroAOA+
fr86XpLxZAvckA3xqFzBC9GADQNqknMRQPuZ15lSplfJcYuf5uvuxVlI5250ojd2kZl5egVSFUS1
jb77cUAvDHojWGuYijI3t/h9NWDlHZpeZ6CGYm8SIak3DMVCPrf4mhK2SWqQ9Grpx7o/zfNBOHJa
pILzA8dZGloMME6vKuYEEo/aZ2Uv5Rda9EFZwfw/MGQww7c0d11HUk0tK6xS7ZvVQzWc9u7yUj77
xJvnzTDGqJjGIr2G8wXMccKc+XqJlvK5K1xEcTV3Ds5olHml5vXOp3QvXyaWCMaBPT5o6gFCnztI
eWgM2gRUS4BgF6njQjTocH3NIB+xNPp5wDEFR2a5RBaJiizKIjNQ60/lxRSh29YvJ3xhJEORDkX/
BW7yUnxapd2odOEUpB75pySnPj9Mjrd7l5ELwouA7CWeTb5ykaG52mmMXg6S8nkcj5qz25AC13Yj
n3uUK1ByqqkE+UQLyvZZ1QTyV2sEnCc621RUcwHeUnjEB1F6zMIlahfIGNFY6K5RE1e2vkb9r/vr
tKkHaXugm8HFZercbau1bpRsGdgkCkxS03tZ5ZV6KULTre4EvgJtzyrzL9CUybvF4dhZVRYXSLHn
ZyQxieVpopGyqzMLFeC7QV6GcTKgH315qOLeTk170FHoCM9Ze/l6f5k2pAOUBBZC8K0BWcKTTdoN
GhikKZuC6RE5sqg6/ifxPD2q1Pd9k84QP9hPyrmL977KDC3576/na9BxHmpm3UN8K52io6Gf/ubX
s1oqawrHPiyXPk1LFDlNdQr6J6W49JHg2dw4PAwN+//iuWc5Vc2wDy2In5KjjZFJ8UcqYlLe2F5E
OqyxHe41u9bLLzAlOtG4qOSANqGbPU6OqPq38Q1QgK5I3DRMa+HTM20xquUwETnIjdCNJM0dM4zq
GUSh29Z3QAscDBbbIge+/A7DQTyFuyYHmemVo2eLqvNbn3Ern+m/eTvHXnZKMkJ+I3/O6HNenGYq
qJZtqkBlHsVmDTaJr5apahlVchLOyBUf6fAQaW6VCcocmyrQnIxWJ/QZ2HxgSIyc6Eo1zwHNz2p0
6JMLFfGKbm0EKNZYO5UFK85z6tWhiTHviTkHSu2Zv2YRj9uGeFQTNZQrgfRETpq7ErTAoD0q1QB4
VIc59cy9LWGolC/kc4FONdotNrqxgiQ7YtIv5r7ogvdtvQeonkANMgw4raAFXJ6kek71tuypHmg6
cfPwpNNjaP7ca5eWOvjTOnRVXaNeEyjUcz6RarfZg3gWMCNgQ4cq3yJpo7ReFKOlBeYoPTaHokoE
pcX1LkMBMmBwNNCYh9BkuUaSXtR5G5l6gGFurq0GXfwXX4CyKIARqO0ie8wZ7qaQh1buBiXQqpdR
eu7P99d/a49B/YOOMKTCGEPM8vfPTWdrkQPxNH6uZnfKMCjdv69ia4kY1gn4LRg84NyXKlJzjLN4
qFUAJi/y9GF+3iseIDSU7mEqGHcvn3qxzNk2G+RLfDmuD24iJAY28fMW5TdwkdzK505oqfQ0bmLI
n6o/g2YddbU9TumD3faC67Zep6Uifp2qUNPLAYo0TP3uwWZNZ3f/UsHQ2ehYY4UU3sVLnGHQQxoa
fmWBIq5tXflvFKDEx6htwJXNc/NI0jjNCdoAfacmB9mVwH2y+wsglZG2YMwBwBScSXKUmBhKb8p+
FeGJdh1FcNvW1wH+7418brNJ1I5mNUK+1B00x9OTA329/wUbx2mhgdtliyYOjVpowOxyBUNkezf6
GYsADxtHCU8P/GwVkYmKZrHllevxtMl2N8i+ZX1OyWf5L1aJFRtM1iiGLDq3StAYm1FFFd+yL5Hq
lbPrvNxfpa19uNXArRLIh3UMnSaK31rUdfJLE6Ly8+O+jq1FutXBdurGUQL15pxnM3QkumtNXiYC
zm1+A55PIEuRKVxZ7miCGwbqYcWf9R96+uQAytYLHLHNT0DDBPMw8L7xBBJZNBROT3LFL9Pe7S+2
vt+JQZ37RgGXBlBzOTGytlH8wXjtTm0jAPhu/n68DQYcDPx6PokxDTOtjdJR/J4c7cjLyF+YC1RE
/08+D1CO8rmawsRUfKqcY/pQ7fflsTzIE2p4IAAV50NOBAlp1IcYsNObX+z25cv9A7plKkD6wzgA
kWsGYnh5QFs5nzVSabI/GW7WgTDZBdtWL2rO39SiIF+uIrPAxmZwWpAxN9Nklv12OuXDczl4RXUR
zi/Z2mlwCwDqbqIGsMIM20lHzWGSZb9ujsljLB3vLxVbCu6RZt3UwPChBIrgkLvLSdI7jeTEsk8x
WrM4yX/K8TxpJ0N5iUS5yY1rjbQe1CCnB5+Ypw0xy4HUYUZkv4/OZuwZ5LB7njwj9LhVwRbzxjKl
uTQM6oSvCZNrg6G3Ik7AjS1nfJgwTBb+pfF0HlJegYHI0WbftkpXKloXkylH5Smhgl3ZWqpbPezP
F98x5LGT6LMv6UfSHJzsXIhoy5l/ym88GkxBSYJkNIJqziEY4eUUre7MfqQ8TOMj2nH6r4OIznrz
O1CLhnvJIqFVMFq3JrF6efYn5VzX5zo/l/tTY6xfD0zW6NlH0wYfa8lOL9k6SN598xCnyQFg1P3e
JXpxAP8FXRJCFb55L2yisof/N/lze4Dzl3j3L+DGkQJe6Z162GY3kNuHLlQTPBWy5jfmqbV/WiVB
TuAkYoLe2G1kvTGeCASHKHrz8MEeSaa5ShTNj9OnrK29eqJAkv3JC+cwRILIbuuLkChDeIfYa8O2
16pO0nTUfTtujrrxiEnpIOZKd08nwGVHj8b/6+Hzig3jDMacbt0f7E8Wrdxud8Map4BzBkupRZSq
QYGcPAKzkcaCrd+4HThUCg4Va86FS7i85ZkRagUmmxh+0T5V6qXKn5R2J1/D+xohM/ceuLBJOUsV
QxKRuZVLw6d6c1TswRv/wtHBR/yrgXtAMmq31DQLw0/jl/E4ihgzNt4n1CKAdQC4nMFrOfFUmQnN
S0X3TUy6CD/o9NExT3HyAawBwoB1cz9udHEh/dSMeo+KlO7nneqm6sEuvc76i1By8UHcpnddPcXN
u5L28Fven+uFkQWxFTpa4JWASmO539ZUjpJTlrovVZcyvlzu26oNXwQ9cah2ACgF6i8+IZFoZppl
SoQLkbrSj0yEdN1a/1vx3F7nRWdOtKK63+uYqHVo6ydbFxQLmNvNvXqLL+C22I6ycOgzfEGUn5FA
LnKPaJdcOgK4Ubijud+LxsUG7A8bwf7mbHvhNEOZjInuj4ym7kg7gaXd3A/QTzJIFioTfLRaJCOw
hsas+wY5l6nriBiKtzYEyGOcKLDjo8bFWQ8MkqjstCxVXxtOXX7SKjcRUb9vPRa3Krg9T8kwpKix
qD5BX9LsjepjQQ7J7k4yWHK4nAziCTjTitp3CCPJLJRI9Y3sQF570Ru+tQ/woDUNpWsbnUjcOg2z
VCi61qgIWJ+s8pMhon3fer3hNSMEANILiWVOfmsYZpx1+Pmd8Z3YX9LsFKKtqv+iOd/uX/Ct3WCd
MMzTYVaXC2kqFbnwuZeQn6gfqHMs5we9eVBEZA5bl/BWC3ctlLyx46zA51DnMI+n6AO4uwewdoau
9icM/+KRZZAUZFEREK7awqMKBatJSrH19bH+lccXIUB/a/dZkRnDmBAVODzZfGakc+Gww9UbAcVw
ZtEcus1NATDxnTIKl5CzWVk/aWWPPDe+wIs+SvKh/jiKQBdbN53RhPyfDu5VskAZKYFIlcXjb2Q8
tcql6//cP1ubywTcCxI67G+T2/W4q2imGaHiq9KzFT9i3Mle+Ri4hWQ5nGm4UiABWD59YSP36Mo3
4EgXqVv/GGTRLVx/AEC7IPqDwQX0AqPDlgpmWUW8L8GHHj/Mpenm7W6gImuBQpcPg6AzhC2XMwqV
aaylxIA5j+WjPSYHMguev7UhAaUAQIQAQ8IzXHEXRCH4wZMu0/2q9ebkO1rPUW2WozdN8/ZvBiu9
qGgnQW8gbxGbeiIYDdPqfvhxNB/D/OFvxCM7iOZMYCP5bPbYqk1vxHj45ORDD4bQ5voX8uEzA6XF
ZhvzQOo6B22ORFFRaKZD2p9b1b8vf33dsC4IvRn5EsNacm4asdLRjh1ioJ6AqPUC8qJE5ExtnFZG
FMIiS/Q0rOYwAWJTRoYuyf4p1OVzQfcyCCO0Y14gZi+AiB11Qu46g3O5loocFkNvpuOnrhqP95do
4/czEj4YJAwXwhxR7ilS9Dwu6JBovmR/7/2u2r/DcF8s7AJAqXAJubsGGEHGRqNqPuiDy+Grvj8P
j3zEv/JXwWmU5pZZ25o/kD9T8RSPheuM5/1LBIPEOGyBqgXobGmQagO8NoYyaH6CA0TfGl3kv66P
KVIFyK3AecIlwFldKpDbEdyyZdz7UnrK0KpHXRoJDMWWCnDa4NUEU4W2yq40Rpugv1Vq/Wq+EMtP
k4sm4kPeVGFh1gxokdESw6Plmo5izLeut76SHnSMlFRcwxZ8xfqJho177yEG7GINsalJoo5hZQ1+
NL6he26MH8v5YO8vEoKVgnF2M8ICG1CV5XaoU2EQeTIH38HUAlJSl+yuKkABI8k14fHD0+TunJNp
MYra0eiX3+Lwiy6CLKz9vqV47rxi0rpq9wXEyyWw/sSzIoDlVHcwVbet3czpPVkSoGHWG8Py/zAg
rE6/tiJaTahiSlHhYw6xM6iuHh9ppB3KvaOI4ZPjLUJzDONLRiTAbQ2QSXnX60ruF64JXLsjxLav
X24Ih+uPJnuMTVgxnwItmY/xPOU+QZf30fzjTK6qHEWTxNZXhWl5r7phbsJq0BeqMmSmPbQkQGS6
WkVcUbzHFmIZgC808H1wRdKnBqjtcx8kVmAgikX0PZvyQYEC2ApQVqA+WN4R0mhNV6I+6aNbMDto
0e6HG1YKM6fBocSyK7xfM2KoimaQJPel4WrFvpUfhTC0rS9gb/Y7YR9rGFx+gY75JFkHmiy/mHP3
YSIix2Brj9l8KYy6Q6OYwmfUMLk8tpspanySHnKrvrTKdKn2g29g1G+UcDHL3CVdQ0coyWVPqtww
2PvyYXwBOPtQuMBuwI1arlEzaV0ftlntGy4dj7rk/YV4xpaBIhWccX6XiQNK6TCfSuS5IuCGX4vv
fyGf9fvCc0VVgef3rKUwHuMa8sPya3aW4y/7xSMWQi0BwFTURLhIaCrKKs4xYc2nnTe95IO7Wzyy
oPDNYIYwx4BHPulmqGAKndr68tvYPI75blgS68T8Vzz36+cK60UoxHemR55nebfTBPFwzQDmBUHW
KopDA3zcWmBq8KM3vfuugfn//upsXC+QL6EaBSg44Nr83salLVVkSjtflmpXRhCaFp4lyqBs2Ago
AYwHeRpknXg8uEVlCQ03WednRnlIjqFw4MnGu/nOPguEGwZGorNnecGKArw0nRG2/mR+GMtHOn6Y
2Bw9wT3bWitgJOCagQrYRhJzqcVpQU4TS1irac7cKP/dqL9VSUQwsrVWN0pszuvokdcozB5r1Rjf
qkOXC+7yxjcwCCyLI4B+Bgft8htGlHDqTlYaXwrPsXqo5/0vzkI+039TClZK2c4KA/LRkyw5L4N2
mEX0pBu+BZw+9GwhSQY4Jr8NKskcZbST1m+ww7Uyebr6rcmDMQ+i7vX+7djYDNbHAAo3PD8wrNy7
IDe10o15WfvfFMdPJ8FaraWz9meGHEInI6bIc/FKh+FtrUpl3a9PWnMJ270cnMy1B20iG7oFPiV+
bosyq0ZJ8lHzozJy6zp2d/NAMAXAnoESEC1K61qwLFljbExIz0S/H3vya+/am6CZgHAHcJI1Zijt
q1ZR4t7wp49p8yksBRH12mSgtRZZUPSRQMlqvnecGw3Vc0X1m9olxqF2vLC+GJ3Aod/YYjAaMgAd
fBc8oJxhsu0IzIZhI/mWm9evJPx6f43WtxlFRsRAMihWwb29wp4PxK6UqrR92rdfOtAQ5bUGsKT0
5b6ara+4VcP5eDQ19CmzKky3UwtXmd1+3B3JYSNY5Qn8XzhN/FD6zmzRiqlgr/X6p4rpHoLfz1Z5
6cUz2DaSP8zTRlDCGaVQi1UzL1TDz9KfUXsqv8nF06ie5PlExz+7lwr7zeA24KUBAJRTpdgY6p5U
GlJlRzl63D0pFpM9cNdAmYB2TBODHziU+GxoZO5lyfRz1Y3LSyuKqDZ2eiGfM0k2leNJVqjlK9c6
TFw72t+MYSK5B2cGSG1EuCr3AXEiZc1UVrLfPMb9czjtBhAsxXO/v1cxy1BKGtlPXCt0ARTfvbuL
X89dhFLD/PBshHhqeDE5UBGUdMMoYUCvDauKcBZLxJ0eNCKFcZgAECbnfwr1KSQPoXRyasF12Njk
hRb2K27eaHmyQINSAdmmGb8L+TkJT/dXaf0VFkJZ5CPxJZiNwV+3LpFkPQWwzR9SoFyOVQcYkjuL
Qme2FstLDS1IeWLoM8uU8DaDDnE3Y4bL5FvOOZs/S9PnTtQ0sV4oVgkHoSJSJaB642PPOVFBSBg3
RfDZrnUXdkXgfG/Jh52AH8M4/WD5lhsBKCMK5Q4pAiPMXVtJ3P0lGmSTQN0KviN4rGBwWSpQayPO
MpvmQZeCOuREdh+khXjer0/CCo+rBfFE/cKoMMjL/YO0tT4GqsVI8iFAxGS+5c+nY02V2FayANRA
rtopbrEbkYCZlabxXsKCA8ZTKalRltZTlGVB4jbht6LY/awhpwM8IebbYTQzArjl75/lvLTsUa4C
NQeBbuOit9e7v0Lrlw0aGH0u/Bg8nbyDmuuj0iqFUoEr60Bkt3A+xIorZ095jEmru6txyNyjnosa
B7KtcJmWX9O1Uj7L2VwFXuN8chyv6w6mq4y77wS04DqwDh88ozwxQwZK4CYaMNNAz2QvnJ1Ds7+h
bqmB88lGO0VQPUJD2uWHgcreUJ3v78raAEIDChwMTgi3XmXn+sbAOmBcTwpHLoMqecwKpHAvTffY
iuAu69sBdwmb/87EhgIdZ8ajqTHLGXckaNoSLSYu2lkFhnxLA6pC74C/917r5XdYJCajE9lVoNEv
efG8m4MSDHtgN0LFBlVwRI2c+ZPCYlZSSrNgCp/H+JDvv92Qj5SPhQMF95vHA5WoBllOGqaY6A5O
MUNzW+mye6Mx0h3eDBo/2E5wwbpi0NmcWsbFpZ9K6aNZPwJwm1YCr2PjOLHMJ3qJ0aDJhgUstyE0
lTS1hz4PJDepf/9OnJ+i+acbZgQZIEylYbh9GFvuwCZIHo9GC0MuGclTPBieNOhehZkEo+zGo1s1
3+6v28bBWujjviglVdjXMfT1ZDqaenuURcWntXeAtDduIBxNuMqrSZa9HM9jMoLAMaxOdkhc3XYr
XXDNt74Cw11Q8UVqC8U6zhvUqi7V7bIrAvVtGA77vTSk5ZBytcByyYAunPQIhNx5HipF0E1vqvp7
FuFDtlYI6VyM+YTHydJBy1OlpJbVpbYKCs2r1rpO/YGm/v1d3jq3zAICaQY3APux1FAlQBPXoLEN
iuyo589SfEUxUxFcjs1NAPs9rBRS66jWLJWgp7y0szbJg8r5nV27WHBSt1aJlfVxO7awcnZKQGk1
G1lQzr8154tSfVWnP/eXaUsFcln/25CorBpNipj06VSFWVD1T7Z17kdPDQV+DrOkS18Z9R8ksmCo
GGaHby52qlYDsXOeBk7my/iE+Eupau6Ef+Tw5f7XbOwHUFMYEoUdQXvLypSMGdyE3oBJtF5NtLcK
9mNTPKZQoH8JSSFkz5bbHU5zWLcU/IrpC+0OwvFQG3sBWBwsIIC9QMDySJ1cJ1IoV0URtKqXhp5h
edPuThYVzURAECCrj/9Ccmv5BVFm92SGkuswfkYGzJ2UU10fdXKWo93xBRRYjLoJ7gjLlrLFvPFD
tLEcurruyquWZYdzGSWCu7c6Vu/y32NVkOGt6M7NSZpUYreQr4AYefLACOY1P5vqByn+2Xmq2FKh
AIKQGJcRH7X8kjSJW23M9fpqAoJ5zESDX1enCi0NmOkLnAJrL1/1m6idNNSaWdTXvL5I8qOyt0bE
SH5RCAewms1P4YHPTZaEvZ6S+lprf6KjlgsMyNavR7M3cIQGHHMExMvFmYfctBNTra+O6v1sd7Mr
4cffSue8tLLLzM6iWn2tsh8HUxOESKsLx0lnnsnNEdXjNuoxMKK+vsVTIL0N3de9BwcYGiR40VqJ
Xj6Un5bykctyij7q6qtCjwU9injO10u/FM/dsFGW0yZPIb5rnmj5JRUxsGzIB0QUxTl0jcER4Ocf
DXOUJGMWj9fBGjyjqD31dff6YB4e3Aw0w4PZigeWRWGTEpN2w5U4bkM+Emm/fNQo2fxMvGxr4k9T
MavJRsfYtT01TonksSihyA734mkDwxRsKdAByNEAz8xt8Jwl6aRaxLg6yZsRXyma0eSTCNO8PqXI
uYI9Bpd4k1/UCCc0qlH92gSaNnptkx2JiMt+Y6sXOjhHpm+tFjEGdFCqenT4WmmiwJfdJX6pUALX
kdNiQR0fwOtF12VUgYaSeJn2CdbklOa/5ekBbZuJ3D/cP1kbawZHA/wNcIwZqpb9+c3NlsEmm+bg
Ibvas3xJZA9EixjLft6vBHws4OhkU36hZ6mkLHUljIZJu1r962wde+1S7GbzRkEZQREebbROrwEu
GKoZWlGWaLiCnhJfota9/wkb+44iGsrJACziLz5KNZBn10iTa9dMOjbGQdlNM8qqHqiisYwEZr/y
NzxL5NBJGse+tsY/ww/SpILfv7HPt/L5koTZWJg7g1zwNS17NgxDB4+jKWIH31ikhRLOaVLqaLJJ
DiWYRF2ZF0lwjLbE490EMw5cS+RL2Z/fnFU1bmaAR00LAcrj78gW3IT/Ie1Ke+zUle0vQmIevsKe
ujvJptOd6XxBSU4O2MyYyfz6t9xX756NQRvRV0k6kSKV8VDlctWqVUvpwN/jIQe+YHATIfk+l46m
rIZikM54aZsn5cHNL/cP0NICzsVLa1OaqamzBOLV6oPnPPTTw8DPTrobmIB6zNtZSPYpy6ehypTW
eCmm39P4Sn7dn8XWIkl2XK9YFeN2MF6q9pJ/LIyNHV5dJNgj5Atg+xDwne8BEBWFTSoLX6+e3NTn
lW/+Kb29GXcsEZ6gwB6jvTze7JLJiyotSSuKyy4fTd/jpV/UG8q2tkoAOaMBKWKjeJGKad4cVDAU
FTmhnvWCFjQ+QfeC3U3rxBRuBnDmA9i0nGgFYMJLZ/T+4B4itd14NKxNAW91dAAykBrCWPMRlLo3
ECDVzZevFTp229FWXGNNPvgJRSkBIu+LMDX491NiVJ39MpRZ0LS+MygbmyDWYH6Pwg9AO028QZE8
QGu8+Qy61ExwT7fOSz98muKDlz8M5+azV+zXiNkwkmus5DSNPRfDVORgHuLdrSnhMiFDh9cugiZA
y0v74E4RRx1za74k7Mj6Y7tVaf12986XCXElxMagESAPwqmaL5PhFl5RuGr0ol2ZY/l6EfuR9bsy
v3ikDJQq0Dq/8vbmf4F0hfYJelMMrMtBraizS9cZq+glieNzpCin571WSgBeRJEH8i5AdUj6V+at
xwCrIa8d99v2qNgbgZrl4YV8+JjC1wQkSG65mFp2kndGSl4puiWBT3C/ckA+ml+A+FL8LUfLvK7q
1AxAkRdNb3wnPwNY+I4FuhlAOlUsGs2K1xigUk/sVdV3Gw/4MXifI6z7VloqiVf7FiQEVay8IKSY
VgB0buS4lusP+dgBQBWFRykHZ1ItVtpyiJSX3HkqtPOwVdm7dJbQqvVNKQQGb2E6dKVFoE6z0ld3
eii8V2qfCr77EpoPIZmNYqwttWsxhKUcEODL490qhs5d4i0qIChQAemSiwEYTa3CTV9N9SF/LLfo
OFZ2ABgXE9Ee1EHgUSV5M/2QZEM+KfS1+J20Qb6bfA+PBVzOuH1QIwS+KGl10jrX85p76Sv6v6DA
ovy29/jPxUtBdb1v7NbpIT4vntzuY+NsnP/l1TOT70puDDgJ3bQ3IV/rgsrJQfvgp6WfkiYgbrbh
V66cVTyoEDRBGhMZFDl0MlLbTjIvL14d+0vZ9f44nrVpYz5Lt0yg+/4dQ5yGG3+mzhnQCRXGUI7V
ADbEoxZTPzru3pTZINKJddFGIMoiDFKCEmCiT1OxXyUQzMXFg248SFnLtcIDi+wiirLi9SvjH0e6
F0OIAC5kIhasoanGAqmYZn0zxkXivOTpr7YMjN29XyAf8FaUzWEvkHGS9iAr+wz1fpH9MqoH8rDZ
rmpFoWfipdVPFTQTRfdr+6Un4ykjL2XKNw7R6gjA9wEvgCvflP2xTCf21E8DFqhxfAKaDGvYGGFF
FZDQwKWDcinBaiAZJRqh9alau84LyBz7+minp2irz+CKJqB2A34xnupvKjfXhJJYpl6y3n0B4DMw
6adSeariJsh2l0PoSD0gLgOCcHQlQHZ/Pk6Vk4wYbue+xLR6ih7zTRdmxUTNBpAsbKInScP70X1J
/2nYIfFOFgmc7OBslZNKCwbst0DU4kmN9D7yNTJbSax7fQ62LuOVWE/fz2XxIf2+y2z8ZwAU6yBx
giTK4ibKGGvB098Zr2ofHxx0je71w/82gj7fC5a3wI4kmAJKO5Rz9I4J6KiIwIMOrgz8GekySgo8
tEqmQbypnAlNLvucVbFACE4LElg8tLBEsmZTpFISezRfDf0f72dsfL2/OvIGo3c6QtNgY4PDJDRP
UjpPZV3exCV9TpJDpfmN/Wykh8HYCM5Iqo2yNbwUURkkgogAEsqQS1YazI2HOkHl84PWvNLm62js
XKe3IcTtgBVzwZ4mqVyqDTW8Mjd+jpqTq70UNLy/UJL9E1NwYPxA54G6ZKHb82NUoHM396Y4Cmsa
+5r5qu/sGfo2AFxuwOSRJAMjojSBrCg6RWemF+bDUT05/XH/98NnRUUyAPKCwXv+/ZpbOVyLLS/M
+k8femtfa7O3j0fqG6Er0Yx2gUYdVaPQ1NLx0BEMN8O3Id948awcU/DjI4ArjigUzZh/PbUVavBk
iJ+Z5Uf0t2EHuuc38YZXvz4KuofDaUVcQ36t5zFAXtOoxs+x/migraAVJMW53Xo+ryiDwKsh/oMM
OxLHssoZfVX3SJOGWWP53AB45mEnk4HYDjzggD+GVcJZktn4NTdqpwap2LBtA7O5bPYFW1kolNMg
zAqnAy6+HGzNVeKmvFVxVkvwlQ2+6j1WINkedgKMMA/sOvBSQCjaWChXOrRj5lqx3sReOP1u02v2
tet3n1sMIPiEDVD+ACogWdfYcovGil03LOIPoLS193mVb98PXA6WSnQXxL/mx1ZTGMIYme6GjnLi
Hy26YVaXNklsNKr+UT+F6I8c5WvGwbYmz53CTnuw9Q9TedprM7ABoMoVze7RncKQ7raCxcz2inEK
2+7TSB+SLSK/te+/kS83Qx8iR3E1AvneNYuCcadDidXHL2QtwTgvyiBkl3V0XMSix2gKEaT0DfUR
OUtOt+hf1+ZwO4h0RJmVW4MNJs0wBUeZ4u+MJS3mIG2BNxGboeH9FDpmYJYoAvuxf4uRr0JRsIuC
EWR45yeUOzW300qZwpz9FTLj533pS1OHsimBUxJcrwg3S1+Pp4RnkKKzQs27aixsiidOXu8PsbL+
gmQBBXJIHqLST1IxtVJAm2PWVog+ZH72mMR/35cvPvEmwCo2ACXBAqiEyxmmTrLWmZ5OKByInFAv
/p7ac064D5INH/3UfFU7wDveiHuvzUccWRezgvGWs2Q8altRsGCHsK8BHx6pvdXaeGsEacv7JkuT
AcVaYYzLOnd95rzeX7Ll7YBaAgSXYDnAsbbopla6XgHEZostya2j7Z0Gk/hI2fhxt5Pfy8AlhM55
WC4gNwAOdcSX3EQ2OBoAFoPTGSErvCDhvsK2AviLEyxGQGkBCtvwFFokdkdLcaOM1HrYlU/mH314
0na2eHybA4CP+I37VABF53NQ7N5Fl3LNDPPM7/OH3N1rxJEDwsqIxnCiXZUcbR00Bc/USB9DuzgW
ylPavtzf7ZUVglTwNeJ+W0nddxlVzLyreKhm6Cn90WSPSrLX98YUUHeBaDoGEBiB+RLZcZmZRRVP
IXoBX4z8gHT7OxYJnqtA2Tno26ZKVlwlqeuWkc7DIgdTS0UCau7Va+EvIZkIUyKoteWkYuaNpd04
xhgace7nRem/4xwBWgQUImwhGorLBBVuW2tea0166OYM3bbOyhZBmRRzEAd1NoC0C41pZB3IhvQQ
5UK+ZpyS7mGo4oDSH52+Lyv3n6GAKweeWUQF5IaJ6oR4Ac0KI3Ts33b0M92/20LT/l+8LgV4x9Sb
XF5kEO9XOvWnbPetDRwTyHKQvNI1XIAyYqZJUcHTlcMUato/bcr8vXwbYoHApOcI2ieUwICtbK4R
aLdpgRFG5SHK5aLKTze8ghWdFskH9LYRDACLTk9NMxIE4yi+n323B99uz8ZOeqz/zOBmCHFL3Zhu
k9n22LN8ColzMH822jFvLmyLa35x1YllQqJMB7cA3uwypx7Tct1gEwYxpoPFg2JveOxtG27kS7Gl
iCvg0Y4reJjVqffOsXYa2os+bkS+13fj31lINwRrXd4VPUYxUO9s+OS7sTWP1RFQ5wncGrggFwjI
qGCgWO4cHlrlx6IPRhaSrYt0bStwWhH+RkwUdlayHmnrEs4VE36y5bd+uQV4WJvBrXg5euK2tpf3
EJ90zkH/0z/3KK65f9GJL5x5gjhMaOAKhUAEQpSIz08sZ8AXcYpaXhQ6kSqIH6YxsHc2xnxTCxNV
7eBQRHeBRTWm6ihos01UnCh2Uo7jdNw/B4SXRGoOAKwFxDuFN8UQJeKh55ypcpiyj7F7ibbUbm0z
hL8B9lj4ZkDEzVfKmqIyKUzCQzo8Jd+7+qAm75iH6AWI2hoEpoGLn48Q130Suc00hVl0Lc1nN1P9
gQbKFqxPXPvylt8MI5OH5KgYiRQdu1FoB9B+NtO3kj1q1iHX0Zv2cn9rVq5X+JoIsbtIb4kTNp9S
45LB6yK89CzlGbYk56eqeUKUy94KqqxoooilIQyIpu4IqEmayFSNp9zp1LCcXqPpZA0P9yeyKh9J
D3GKofCyI1KVca71Y62FzAtG7tdb6f0t+dL3q80UF52RaaHu0SBFbWy9+02PxLUA1SLgjowgDvB8
K9Q20fOMG2qoJqmvHyZvJ9JSaDlQO4KnFsh8tC6Vjm/lsiHPkW4J3Y+cGj5avW14myu2SjDVIscF
P2fJ9NoVqVooImwwlT7K5uyvindEbeP9jV5Rc5QeIaiPSKJID0n3kuEUrtM4iB30NZxmHYyNpur3
yVYr2bX9hkuL+AToccFeK3lrehqZTjQxKKHRBp7HgmJvlA67gRekCDGiBB6Infl2N7FpFWplwxUB
LZ31RMct+Pz6DP4dQDqxhj0hUtUaU2jWJ3t4bP/s3wcB/0f7WKT5ER2ff//YDE7LI20K6Q+uPrpG
GO1szfV2Xt9ar6NGFREd2Y/ynCGZqNdNeFv8XRW+BQq8+1NYrpABDgLgRgVbNzCdksaVINazNMLt
a6k9kicS7d7huXjpeQfOYFubCogvPrhl4JHg/tcvFQGll6I2VWQ+kL2W1NkpqFmquWVdtRodAk8O
uTS70zdgdbsZQobWGixqiqTCEN6pS097a7OwwQJoiQpSeJng0pODBFoZF0YNXb9q/ak6WvHG3bY0
R7CjovwcQ8BgyCSyTgy0qxZr7lUbXzpcaLXFUKVyMbfcgpVjJIhK4NoAKCLyH3NNYJTEtaL17pWo
f/VPhft97z6LIBD6/4p6JJFmnIuPM63tlXzKr33pq1bvO8zwm40c1HIK4FoRZFnAfolrQlbmkltm
apTZlZOgfObkcH8K4hPnHs1cvBj+5tlFtXZIBgviI+vHRI5K++E4RM91e6btWdsJpMapQhbNEWQW
CODAm5VcGpAhOtRtS3at9ANTzmW5cayWayXQx+IxgaJ65OAlq5GYlc6ytmbX9u8+83dSZr59PRwk
odOAcS5yml6a1TWdUnYdfWXgPkX95f29WHp8qLMEoQ3eXWvR8QSMABkI2bUrL5ugTfzG6w5lfGRo
laoe7w+1slIYSqBR8VPMbL7tDMEbNhmmdjXsh8x+1nYCXoREuEoigokUOSBU0qmdPKJMNYozrjqa
c6s6er1uNSVc2licozevDO4xQmiS7kWMM6OJDONqWqepeuTTiZPT7kXCEPBZoeOw4nK+aCJYwIzZ
xpX25zI58K3Q/soUxN2JPYApX0IIrDTOdbR6H69T86B4p9j4YGwFAZeG9o3RBZSE8JUQIJJ8pXSi
saYWGAKlehH8sYszBd6wX+0Ebcx/B5HUWrdQyTuiZPKqeGD/8ulWEcxynZCss9GVGBXcwAjL0TM+
TZOVRnp3VbSDVh14dhq36gCXqodTiIyvwBKuVBdYJopHBtBbXqHYfRoUeYAIDlpTdDsLz6AYaEeH
5KMg6kbkV/YtVS0hZq/V3TUyS8Aiv+VbZPlLg44rCZ4x3o2AsgPGM9ds11W0NE1bDPAl+qLlgcvP
6HhYBEZxbobdbhRKfEFdAlccfJeLnkaCKkqZnFS/ojkdrc+Jt3E5LU+vKCFGNgFsLyD2k61INaR5
6cCoXwf2gdITMHoaO/Ffe7VcDILDhSUTXaykBdOVPrGLPNGviX6oDb/br+WC/xiMY6hoBGOGzJyK
tk/xVED/r1wFh/ZTrh+cLSzSioLcDiFrOYvVklmgXL6mSELGAdEBSNq4m7aGkFaJAzZXeDmGMMan
9K+ePjRbDbKWI+AqsuDwIy0Fwy57tH1HpjKvvTLspr/s7KEs+22eq60xpFmAG3/MLF0pw0L5mBUX
ExXYxrf7x0m4lHOHCgcWGH1B+AGXUL6X+q4nJCZOEvL8ULphz9CpJ+jg4rJnHn+5P9byFneQgUSC
ByYFjokcIjL7pGNm05OwNR5erGi3WUebc8HkA8AloFxyjSypOj0xrYiEFpz0MfCc7/e/fmUzZvIl
b00tjREhD8iP8weVXir1TMrdBkpMAd3WELkRxfZiAW+8W9dScPsRlYSqPRx46Qb89/05rO0AsGHg
IgLUEKASMcebAfSIawVupiSMHvmPbL+/LArq/pUu7OOtdLUtCZDoSWgopv+pqreUennrzeVLO9BO
OR80D19POpGNP+rlX6n6s4+v+2/w+UBCaW4mMplF7lZioOug/HZPSvbzf9sGyRmkSuEQakJ+Yfh1
H2xxLq+cVNHnB7WTcFkRP5N2WYsKta49Lw6V+KD8ctl580G8co5Q/ATLgVexUGfJMKW52ypkarJQ
s+IvufGgIca8e4lE/B3lxHh3oaRBOkuGoQwKMcs4jMhj/OiNG5q2XCL44siXI1SNDCRSOvMdBia8
UVFG14aKddTQeqZnKVjtj3vnMB9EWiU3cRrcQlkbetmHXv/YbYRtlpsg3hNvsGpgMZEinM+hTfOo
BDqvC9Xpo2Y9FjuJbOH7QT48APgACElgsebyATtnRteAgTfNLtNnbSuDuvr5+Gz4GTAZC0xslqlW
bSOQH9Lm2QuinUXKb18vqHQA7XDEL+lJN9hOoqlU7UIruyY/x5287AvxYnY3JiLhlkY7b+rCKDvQ
9mfK9iI7sfjIpAAbiZsAAQhpc80CvI3tZHdhavZ+drKAUr1/ONc04GYAT9IAt3dKJ87MLiztA9UP
uns2m/P9IdZ2+HYI6fwrTkzUcTS60GzJUWfKofrzvw2gzzcBrgRJ0hpzaJ1f1q/IeI94NIsQGAVk
g2TcDsgHW2Wyxi6ML5qe+p27RbayukAI+CG4JMIocvGFPQBxU3dQATX6RB7Val+h6tsZFSzgDho5
Ac2mSlvsAZPfaIXXhd6FgCG1m/aHveE1QjgAQSgggTGdr79aJ3rHW17DB35w6KtbbwQTV84oyMxF
ClaDow3XcS6fuWXf2l3LwoodK+VQOpc2Pe4+QqJhEOqcxD2w8IiSrG4KUHSy0CwQwXrSqr/vy1++
CZEpE2B5oFxgouVOqi2ixkOsGVVomifV9nP7A/HOGtmoHllbKFz4oDZyBQOh/Cis0IQ0r+uhCpsu
aKuHbDpG+zP7mAhgeKACEIl9OUsTUTVTJ9fDRLhfaUG6VbW9tlB4MpsAKqJyAd7FfK+9Bg/nCPU8
oZH8BL1vUOAdQq2D0ex2gVF9aYGsDBFqcW4lw61X4+gOI2Nh1Co+qMe3cu4rOo3MJXYCLGt4VMmV
kmmumuidS3nYf9e1J7LFMrUqHtgvXVzKoMeXTJ6gywSVW8nD7ENi/+WY3+4f11XxMEaCmhGV5zJT
1ojsioumIGMILrpAAYKDbTnxqyPgiYZHDu5mtBKf73MSqxpCGEYfmgayEFXlb0Vh1gYAZA0JURCH
iBL0+QCxXiVpZysd0HEN/+CVu9FMwECC9hG9wAQjk3x+jMiqqMncLpyqY0FPg3Iwu9P+TQAAEvA1
BHiE7ZNmwHgecXXqQ4YO6McKP/bLRx4LEW8Lb36c0rn8tMwGvEO7MTT1Z9v6vJNQXlw7KIiE2yha
FEDPpFuhb1jB60bpw7i1D7+U5h2OI/qjAVUp+PBF5mH++WXVZfE00QFIk599etGTDbdlxZhCvsj4
4YgioygdIBJpo+oyrw9590Fvngxy7djz/h24GUJWAiVpGo+nGKLwqG8mue9uvA1WrKkhOKdFuTYw
x3IUr+SKpoytDURcdHLzT1z/NHQX9XJ/FmsLhYpqhDoRdlkWhcep3Y1j2/Gw05/Rmo2Rc7M/qIPM
LsgYkNcATSlemvO91hpeo+qZ8VAhX5SgG1/uz0Bs5Tz6BeSECEd5ouEvwkZz8WPHBtce9SmsmxNr
AnCGRNqHFDap8/P0w6Ae7g+3YppMMA4hzAb7BE5CKYBhMORlczOCv9r0gQXCY7IF1VjZEhNWD5gW
MG8ska+JZyAl58A6xYob1PrHTPmkNuX+aQAeJ8ptRBueRa3qYDCYR5b2IGT/mfll/333Ks3ES5tC
x8KhTkbQ+QWAOHYus3cYKBC3gNYadgqoE7loqBn70SKl14bAxNGTtpNqQNi/mXihmzdPQ4dyg9QV
xMco6VCvvbWTsncxgHSMssomTpVFbUgm1+c/ps0WNiunCJFtPEgQp4WFlYuRVRM+8TAmQ2gnwej6
tHhqx/2u/RtXPR63SGZYcoyKo8ncwFO7D5uKnAskMqbhWL7jAWfh8QAVB75o+X7ghDjEIvEY1iiF
9Ytiw8iuqPNMvHTRxa2Z8clThlCLD2URvEfNEKMC6ETwhizgGlkPkOOgp7im2+qg4c/GJbS2y6K0
EPQ8wlTIHreTlBOinNYYAjLdoiloHkzGfk8DT09ROQ9cjohWzVWhT8YodYZpDAET8I94R+6XD8IN
XAzAG8MZlh8lvRubXW+3Y6iPQYfqxWTjlK5co6LwUjxtHTSicKTvx4txGlkUDdC04Jf6k/V+tdWQ
fOUQIZeL7hOCmhkVydIhAnFLrwJxPIRtdpry8872O7AVeCfAFUOcUyCwZHc19RQjGoW7PZA/quaP
1v6g/3wAaYnyrm0tgIzhzz9z/SkZH/ZeBhCPwnzxfhbsm9LyFJo2GiyFs+cMkT+Z33RrY4uXWjAf
QPImux4FsBHAy6HZnMb+2NDrqG84lMstFkOg9vINZoLuOHMtGEhSu23jIpBaf4qVq7VxHa/MALFY
hJEAiBekZ9ISNQ3o7qyGdWGulkcnJ2cVf0aeH3fvBNCBqACDVwyVkIsVPc4IqO+1Nmyv9ugddXX/
swcMQzcDSMvUUl0tzMzAAGDRHdzIT4yNvV7ZCHiRoA1DSgGaJhfDmpHLksij7jW3K7/MjSBTNwIx
ayMAvIezCgI6ZIWlvTCIN6gK+MQFMEOkIvuNvMWWfOm0OkoZWV5PvavJgzY7sG+79xj+0L+fb8xP
KlGdfuAtxA9VMOYFCMOm3RYb5PMOgJoCvYAehWKCN85RHbdgiEXV/7VBuwH0HfO7rWbgq0t0M4Jk
kJqGl0OtY4SkeJ6+OltUISvahn5EIl2Om1O8z+cTaFO94Z6VetcpO8UU7f0eyP5bDbyhIhsvCoPB
5SEdojGhKWMIKV6B4fcttfS9r/u3WeCGgATVRDNwyUP1jBJ3RRc51yEox9c23nhVLW9NrM+NeEmR
K2uYLL2H+IITtAa6JNapqh9Sd/9RQrkXYEOgJ8U6yahcEhtGNph5dFXLQCefrOLn7lWayZeUAb3q
Va0DiOQ6GYFXn4z97iMcHlGz+4bHXSB5zGJS6mFqoqszfqZ+Tp/vf/7KQZ2Jl0wFjfHIKXqIB5Ku
63x3OmzRIq1o2mwEaYEydHAxpw4j1IHbHTPtdH8Cq+IdJBjQn0fEYaR3YI+HNC2cNrrmluo/mOn+
QiKUkIEhBA1okGVbmKLRzBVidEN0Pdh5F7jgmtn//bfyJUvBq8RSE7ePrhQ8kvGTMb3D0qGqQdAW
gdsEeE8pUIWcjJL2YLi5FspPN/m5hbVeO0A34hc8ksxk0ZDCDGnjU2b9iq1furJxIa9YCkEVAdal
NwyxPAPdVkpualgioz3ax/6STU/c+Xv/NtyMIU+jMZPYih2xDdGPqDvGE3+HHcJ9j0AqSM5QhSrF
qOoo7gDvxYWDQmy48H41bXUwWNEEC2X9IMh/oxKSE5Fll7pxU/T2tfvo6i9W9+P+Cq3sAvgugIkE
vRbybXIaLy7QHYO0iXPtx+IxMS/JJ688xflO5nPxFEGpI56zwl4v35tIdZpNV2KYTjvHx64735/F
ynGdiZdunYnZJY0aiFeutvfV9d3h6/0BhIB5sBAvWcCzhK0AMYgMW6w9A61WGle56iTzo9Btr3Dv
htZHdnv/iUKyEJF/vHjgZ8iVaYo9pBkzwUPBzdqP2yD1NnZ8Za0EX46wG/DEAMKYOzGdlzmkNHPv
GmcHy/MLftT4xnasnNnZEOLQ3Th6TlHrFqkKeKrPiX0e6On+ZqyIR2QEMQWA0ZHwlP1IUk4jrDsu
h/Y7A+05TuvGHqwskYecv0hro7BrEaCK4cNUalskISiXTOWC7sSKseEnrc0B4REULCHCAMY8yX73
Ax2KwTCAcXqcnFNXXPYv0VtDI6ALgKKS34W1NrJx8PIkHNynMaD6wzvEA5kl0AUCii55qQhPkdHs
miR0nD9jS33v9b78tQ2A3P/Kl7yLsgDGrM4hvzLx1AnyLGA7iZ6FRUI6EwsPJxhhYJk+zeGTGg9s
iq6s0AMru5TF1ila2+LbESQtUKLRiiqEd659F/b8SN0Nm7QlXzJ6bZPSJLMhX/2T04PVv+MI3X6+
5IJx1QaOuoH4IsIzITCr/fc/9gCuHfIICJDIrAqDBfCxMakR6m4eiV74WftQWm0wOhvPcrHMkulG
RgQ8XoJWEI8FaZnqTi0oBRXSte99c3o+Bb3+1/3TutgIpLRFswoYDEB5FjlbxcW7kGmTcs2yoJz8
Kt27E5J8yWKbHD4qsSBfeRmfyvD+xy9UTUCmkfQH3h/hcjyo5rba4MTN3dRUrq6mnOPxwUrPKJTa
uBC2BhEreHMhKKSfKrW2lGvlfuEpqvc/5dVekyTmge6VuDxFvF9O7JgG3jyO2cABOI/W10Lb2OPV
GaDAClWNSHgu8l4JnFWU1jdxaKbnCP029GNcHe/vxOKgoi0FqAfA1oYbAU6ZZC/i1lATZrbWlWrG
gWmnpAzsnAbaVsO+langVSVQSWj3KZAe883IOtMrxwYVrZZ7KbWnsji5W/0SV6YyG0KyHRVgdXlW
YghF8w2AnMfHBF3E/t69XkhUgXbijb8LezKfB52qNB0IKmbdFH2ZLrQOytT3qt1FMaLwTfCngWBd
BA4lBclRmNakQ+NenfK1b840CbxkI7K3tly3Q0jq0eWsdLS4clGx8q3MLnXn+ap6HoyNA7Zip0zg
qxDEBXACrHDyTKyOUt7F7jUJGtQOeWCIuL8jaycLZMyg2kIpBt7u4v9v1DyPutYEf4p7rTPfTA80
vahblHBrS3U7hKQkhgfGR1MMwbTnNPYdNYjoh/j7/XmsLhRSSmACAf/SwpZYGeXmRFXn2liflSik
79gHzwYMDXkNaLsMtCq54ZYIakXXBM2B1KCq9sKUwCiIGCvK3ESN4KIaxilSt/EYsVFjdVaRYaVH
ZYsoZWWnZ0NI29DXHXj7OYboypNb6L4eK36x2wOBcqPJB+ASghYbeLH5ccqcqNSMhNDQQ+rtsaEb
jsHKLgsKWg2Kjdp+MI7Mxfd6xQHEsWiYu4F9sHe7fyLxA/58dDdEidXilZJrSmInXCMhi4MmQZTs
tPuQzuRLyjZqVcvQrI6EzjdqnkZl/32Kt66FhxYQmcJHnq+OnoNZxJsYCccTN19U9fP+rweKzkDF
Mg4pBpmLjxyDq/3o0dD0PlnoU7Ll9a0cUOAXwFKDOhj4Zq70+YoLJGCq6TTsqtCIzn0VkmG/UwMT
AQZ96DHYtWRacjNJWlOvMIWUfG/NI0WnevXb7lUSdRjQZThmAok+XyVncqJGnxgNG/M4+YO5YYjE
CZ+5xsiG3YqXLoQo6Vk7xC0N2eS70V8VOSXVKYo2rOnWKNI9TTh6DHhRTcNJebQqNBN9LRmWKnjP
UqFXGRZqpSzJa0olLhONhk50MPhR2U2z+bZW/8qX1qpNEjwiHJWGOvb5wJvDOz4fOAYTeADhOkna
jISAxqa6hz4of3jvT7sTGuLzoQ5INeC9Dp2Yn6RKT6zYy/MUHPq+YT0X5sYzYsWYCncSbc8QUsJr
S/r+vJySYkq9NDTPqBif0o2SmLUzJIKsovkJtlcuVa1YUntjrGdhY/00y2A4efrJ3mpNr4mwhawP
cLxFdy9EQ5F2mC9Slg6RXnOMImJvzctIDzZ9yuKDyg4KPNmhnXyuBK2xVY+zunjAi2NMT6T/pHAK
MDRo+TVMGJd9iF6HZr8pB18/QLMIeQgmaGlv0HjIRuf1IQtpDNjeiZBfu88umEKBocTG41vls8Vj
q51cg5Aw6j6bP+p6bykL4PS34qXVSVNeDNSD+KTyqUkOydjtVz5BwgyoFe4iaJ+k21Vjk0HTKAnr
GlZWeVV3s71gCqg4wG0KZB2orqSDVbAsb6fWTESNBgvaLcTvyvmZiRf/f+N3OzYfY3RQQnGse9Dg
amzsrzgfklrglkYBi0g3oSpNEl8mPLfYgJJVdI/l7bnvdN+jjr//EAFUisVBYg4PLmkQh4B6u61T
USD+TzIcYnXDgqxNAp16RLwV1+mieGIA7yzLqIs1Ko5ldvDKIypl3jGFmyGkXU6KfMraDEN49TFG
S6DDe8QLFjOYCOGXzXe5KEeQRzeUhpn9kDpnZUP8ion1kNn4r3jJSjixrjWNlsDXiI+EXOrqo1eD
AfH0jkkgc4ziYWBBFqU+NCbEdsaShgqASlFKD+1WQEscFPm0Atvw3xHEPG+UQVOMIq86NNFxysof
fjT57so3KPPtAFL8xOYNGLeVlIbo61Fc+i0Exfr3AyAuWBahdJJ4j7a2ETOFhIpzsYHa2834Jj4f
CA1xqSANJHcdyCxiKjTzAFDqBj9S/GT0k/3cMWIQkL6hAh3APdzc800gWdYwHmON6HBSPZ8X+6+0
mXyxiDeb3JDJLHkEXUi/At/r7Mauis8HBMd+a+y1gNWxxGlJw3Ia8vSb2Z55+x5LcSNfunBGOPZp
q1T4/CmI+2fM4x1adiNfWn59ZJXtJnC53QHth4/vuW9QPyfuTDxvcWfOVz+OqyEuXDirfLj8aHdz
NGHxb6VLi2MUddP30Qj9+m7wg7HVnXntIrgVL62NyZWqiVNOUWx4KtiBFwAg/Li//GumFJ48Wj8j
viO4+efrA4b2fBhqYAC91PSrV+epy4Ox4Rs3pgiiyoYO4HZYCEHJtUhspKU6ti3IJMIoRoGy9al1
Lkl6GcrPleeBGH53wbLYlpvhpJhuYzcjR8aJhhr5YlNfaz/fX7S1fUG8RGBCQH+IyO580YjSDFbb
syRM7UNfnyd67rauuI0h5IoitQLLXOuItGLxQyu/svj36P19fxZr1lvQ0KDeF+C9RR+uolKolXO8
swApxqs6bfaHilHe8698yfBlwMFHhgX5zHuhEdip/1HV33a6EUHcmoVYyBvzivyAG7dJkYLK+8o/
WO3/OAnpilN41Tt6i0mMXTCkfhl9tvh509VY08KbpXp77d1MQnPI1GY0S8OoCvh4iJNLPJ20+B03
EfKXiKkj0iR6ys+XKskcXRn0Mg0N62xec3NDvFgKWclvxUumNmdeU+sOxOflT2qd0j9Neoy0M0l+
7D234IB6o69FwBUJNEn7Eu5leT8hfJKWQLX4ntpvWKvlboAqBqUIQJ6ithKewXydcGpHJ3HbLCQ6
3DLynbXHRn0csy3WuqWOw+UAMZctAh3wMCUFMZ2qHVRBNAUSab9EjfFuchEwFd8OIOnGYPLCKAsM
gGbvvp2h5n43ThovUUt0qEPkGC3w5KWimtu3U5Ln4ROvvjTD6+6dhleGdBaS4eDkkuselcJurMZN
sjC9WJ/IVrZsaTmQ/0F1MR67KK8E1dt8m0fdy8c6JlWooNPK+Nlt98dK5gNI11DZD85gtxjApQfW
HMbueH95Vs7pbAKSIhTK6KhTBflF9X20Hoc8QP0btV72jwK8nejKiaQiAuzzZSJ0bMEfR+sQVry6
9MZDE1/S6nJ/kLW9gHOGvL4o518wU1eNFmkeygVD63ftfTX1L/fFi2+cmyZUB96Il3aiG4hajppd
hVXWByUL8u7gRlsNwNfmIGDeqHABKB5Y4PlC5VVtWZSkVVimT6GubKSA1qZwK10chpsrIrenzLZS
SG+tx4ZU6LRX+c2wAXRZmQLiGfh4PNlFNbN0Q1gKjxwHKd7QVJ+rItwiI9wSL90QCupp0TsM4iNs
dBVu6dvKEsFbfmPJF0ApOWlcs6JoY7CihemY++P/kfZlTXLqSre/SBGAGF+hpp6qCk/b2y+Et+3N
JGYQw6+/S33inlOoiCLoLxxtP3RYiabMVObKlRTUdBeSbb8NwrFUAeQXzSblakSbmHnKALC8auXr
NH0ieXeMu+Kk9M2KEVpaq1tB0n5bWWITlFMBxeHFaevmw5qVW1gtwNZATgBUE0LhVNoMDlZk9BIc
gabR/lasA8gO9bVo3IKCQnIXsVZEwaHHZYqCAin2NC8DcknTv2rjzQn2TXTM1zrGLKwUzCc0uICJ
oOJFMtdpEiYNRY+sa2d62d/DWpcpoRsk3TEbXrrWjaGkjlMDToNMEGiXiyOJ/1Iityv3gfdYSy1O
BNWPuH3iMSbHdqlVkIHVAt9UH2jqsXJFhSyOj81Gx0NNtLqWDB4dbLUzekTW61/KcIzL3fbPF3hj
NKlAZA7IoLmGCiyjqbu8BfNk8TLWp7XuSUtfj9Q3MPgocUWvVGl4ICDVglmgAOXt859EWXFel0cH
xgi02ohnyUkhOyxpow4Ie4/mruFvZC1uv3TbAG/47/jS2ufogVuBPCpC76cvBxL9ZW4PSossECgC
URmHsKsjHdM+d0pqBVh9qC/33EVrGIF7716Mj5IynBxRwCk5G0qmMD2uRJK9fTb5m63uqO4Gzi7+
vf0UQRAKgRGtgZYVG3Vj5wiNaD1UmEf5mnLbjbvNlczYYTD54UcEzUA4NhdQODwbS3VAULGO9jbK
ORJ95R4vqT3RhhWejFCtco4sbFS7sdsxvDqqR63M5W4KdPYqu7ZYcVkxgdsSQQg44ShWlCZSgkdd
G6YWYtAThp6M/qCrryy5mh0wKF5Qf0B73IqTD4BZRUlkNeGVMq9kO7K5HRD2Bf4fgu1AyyNDJ42P
thZDn1oweIX5d8s/jfpp+8FCyAHOJThzEOqVlsvUYiMpjCq6ghTeVl5Gvj3YjocESmtUrJKgppYM
ajeUVolmy1Cv7WlKn6ynzd+P2wBGFiDZQaAv82hmqg4UDTBGV2Kfwui49lZcMHMwOTAOwI0iliwT
UY4pLXuYpfCq5hdWgZZ/H6o7J/1S9cd+rXPZgi6BLGhxZHiBvZPJBAaNRGnkGOF1QqfX5MDSN6U8
6RfrA57BTI7kGZBODfVA+FDU8afSK7N/Hm/J2jwkXcViWgjiGex4vLe0U216Te7xP852gBPOFE6t
4P8RuG1pHkYOjiR0ZgAfcoKmo0bprtUYLk0E7pnAo6ACA60J5zoRHaYawhsWXQvXGl5i50Wvdknx
18rrYumIgbIK4HO8uQXz71xK2Tt6Pymo9ODm79jah5lH052TuxrzhjW2gQV7Do2IZwDKaxBgkTFh
HSqTnK4NkcYmz2Rv2yuXccGcWygEgKYC+QwupLQjldZW9Wjq4dVCs+qodUPNo9txKsLREaQq6L6C
Li6SRQ8dk4csQ/arUDUvdFNLXbFTC2s0EyA9MRwEHQ2u2PG1NxQvHHYF/8AuQAJoDMCXaCmAvM93
fCrDgBShHl/rJHeJkru/H1/ApRng2MJdQ5r5Hj7KoDCdkOVAQ8ShW4zHQdlMwuQgzi+w+nBIRJtZ
aRMAIDYLIqCL1Do14M9ZY8JamgFcZVg+gSRAaHa+QmZehbwkRob8VHvsI3KKtkN4BbLzfxK0uQRr
KLupsyCBFW6jvHT6cfseABiM5zZwO2CrllaoBOdsRu0gA4uE5lZkx9Y8woW7BluBoDUI4t5ZXOcT
6BjPDSOwEI4tX4Pa2Wc0PNjNdu8GlYZ404uyBrAaSBd6SgcjCwI7varZQXfcVd7QhX3G0ILGAJAw
BHylfaYdnThCyuw68MPkq3y7PpoNL8TfeM2VirrYQonZlTSfu9JF57hpMxuDaEciGFyQKoKrJmdS
0wGFdK3tsCvKh0t3tUH7gtM8G146ppHetrWGrt3XKjnFbKfYbw0K6tYekQtnCewtoosfKmNgg4Qh
vFknUWnf0lZLr2W0U9hTX6OC4QMnSRRg4BGJ3tfgA56LUMAWrveqlQIKHluvIVtJSC0dJPhpqPkU
pNswDfPhiZ10CDKiMqkqO3c4p0AkP77PSxshgH2CcQD4I7kygutOrtcly64xf9XHfW4cefQdrs0H
pMB8QuuBug1NQOfTUJVg0sokwGkaURrxbQJ9yEQat9G/fkQObDX61QFJJXMzs2hETio02NUZPtPh
U0hdpfa0dGU2C3BMmAbUxiKZIwolZDPRMJUUPdA8164+xJULrMSEwij7GKeosXO55jPz1H4gRIiM
OpIvotkcyPyko4CGl11PpwI4NOKlx0LbP166pZOGYCpA43iOo6uSpLIcpoeNZuKhDIoRNyvfqmb7
i0x0wQbgU+R2kNCen4G2aIfEpsDRaflLxv+yNtNNQ2NhZeAcwHbf88fYfJzCwREhEf7UgXOqOGbb
wT0QAZsHvYFtR8BiPgVOWGLYcYmYV7eD2SCbe2SIKfxvfBlrXQwBV6wpi69q07tjcJraT3QzNRpk
AGko6vhFsMKRtsHUIgZuC2yD4cSn0o2m6AP7jMsHRAY4Fcw75gmq8aTTNWBWSYsKopPOVzyQhXeF
KO224YW811VKugRxL40EbRVf+fSafUO7Yt64Ct3X9qtpHbbfCbzCQJuN9pomHP/5foeI/vO+ASLH
qFNvQEoyqFYms3TrwIWPowS3FihTyRHpyy5RuS5qZfKn9lwm/8fhpbVyapLEsRieZD/G+Gew5i8v
GVhYVpENRgkqVNN8gXolZ7RTa9w5excbXsa9aG0K9yKw9oL3GJBA9DCTUzChFhj92EHtTcFzRZ5y
0x36FX0u3IB5aA0ikNYGphHwHrCJz2eRh0nJednhZWS+lJrXFugYeYzMnbEdvTcTJL/sRxopEVBk
uN/Gvre/VcPvx+d1ca3+NxHZLoWjY+cgJ8LdNk8R8I0gKKC7xyLEjt6tFYrfUH8I4sA7fqshaXVu
5yyGX1h6vfOzXKuPWhSAKwF2SLCw3kWLooAjhz4AxZB0HincwF65EotrdDO+5LARpU1GgEjia2d7
Yf8JmcntkUFUpsEbxJHFUxjPgPlxaqIMazdamEFs7otgV6JKY/smiJg5CMdFTaucOipj1mYVmLSu
X5zpa2J9ezy6sADyFkN3Aw0DHQs6eek6BBYvo7CdUB/oFuQ09p5leMPaE2Zpm1Hvi3c8+H0MtFqc
L1IBX8YY8iG6Vur39qUbfz+ew9LwSBIi5QmXHG6aNIdutHlVBQgVFPkOrWrWarqWDhGAdKj+BMAR
3oZkRIuBkQrESiAMIKcqTVwbfU37zUxmKMq4FSLU1s3rZbTqOA0yCEEFq30Y1h5HS0sEgCbg6EA2
ih548+FLBnKFtjXRLmv8Cx5l8PXxDtybaQ1Fsv8dXg4GMTXSjSnC8GP8XA3PgXGwjAMv9zT+lccr
ocal7UCeE2AMAezGts+nEmkKSMEC1BHV1i9d/+F0f4y1rj5LNuJWhLQZIQ2moq9HhlqfN8bAnHKw
BrhoXkM2v/gQmYCDj7uHxxJcgvlcVEa0KDEiEFHQQ8J3a+TB97uO4QGDAlsUjN2dw1GykY6jwaZz
DZalQv2XBp8f7/uiAJSfivZZooeqFAQsgX83yjSZzsXgmc6niGwHcqHSDhkdxGNF0Z2sXsfKKc3C
7uILWHhdAha+aK0byP1eY1h0IkSQC6kXMCzMt0ALwjItxim6aP0OJMWpsZ9AY4Nu1Wtp4oW1EnRO
omUd0CVoDDYXpNoj7cNupOeSgWomK567zb44GGbgEANAiRAIrsZcgFblaRqOoXXOX1XjkrOV0qWl
778dXrp3WU+GuKHEPLf8mbFTPqw4Zvf3ev75sppFvxfVmvD5WnnI+W/i/Nts7iAECYIwFbFjWFLQ
gs9XKDA5gLhTap4t61P6VNcrKyTNALQsiDwhHo4QGh5bKCyaD18VVjtpZtuf0fbcBWfYbpjCvW78
3nTn3qWg8St8DUEqD9acuRRdU1ramGV/1mPLnb4FjbYSJVqaxq0A6UaYY9XpXIMA5VsEyI2O3PNa
/xfp0t3NQTqqiPiOjE0QEZ4UEI+S394UIMr/z+OVknyb/0hBhsjByxfvYDmtmiutHRQdpEzcJc5x
cFvzYK6t1ruOu/Gg3qUglYMoB/h4EOqQdt1s7bpK1Yyf8+bU2IcYdbn81EeRa7GX1DgOzrdxIxvj
nUhhjm+chZiUWUnDgp/HN1rs+420bXfDS85Cr3dJpdkpPzeh306XdKNSfx8foVoR3wIqADVO888v
wTuiRl3WnUu7daNy19GN4bP/SBB2VbhU2H3pCE+pNQKOkHbnxmW2BdYwsk1Z/UeASKjCtML8yZii
tg+aTLMUfs6054A/pc6hzY+PT6+kb+9ESMqqq4FlSjqVn9vmmY+njdywGB6wPYQWYSngud3Bcoec
xGreDsO5bJ+T+GBPh62fD4A6lCBQ9shqU0PeZGAmHNzw8Rz+LOnJ3ljBKT4fXdoADATP9kK1d6ch
+c/GrjnX2msQv8YrX3+voBDmACZKVN4h+GtKCqoaDd6WrG/OU7SLLQ/npzG8sHlL2m1l5WIeCO8K
gCNqvqHSpV3mTh0DV1JX58BvjTd7LaUg/vtcOaGD53scFnNAIYJ0Eca867UpqapzTPZ99cL5z8Zy
jX6/da/hdOCiobIcbscdLykbpr4iOVPOpbrTv3J1800QyV5AD6EycN9kJ5DoHZras8x8G+3vtf09
3G39elCcCu4UpHUQb5fRSVleqD16CRlvOnF+qEXxV8RX1ud+F1BQhjuAWkWQzdyFtWKtsbndjeNb
NoF19sKzp4S+6O2K+3GvMCAFWUgYIYhQ5IdRZfGqDO18fEsqH/WEa4ZuaRJA9cC3RMYc8AjpEU8T
LbOGkA5v6vDZ1g557YIksd+uWBEjuJEiHVhSRelYKNrwphT/JmCNKl6UNTqbe/9mLkK624NmD0aq
QUTqABohcpGkX3nX3asPIQJFMwgBvvsFcwvXpnqgthlEWE3pmumui35WrdfULsrNHx/ehV3B006A
o5H5BFhCfMmNK8CKota7EqjNEAwhDZrR6ZCSR7UXDGuMfQuTwhWHx4kToKE2SxLVqSyiBjhd36LA
DRAGCXc298fkwvPD4zktbNBMkOR/gJXMsFo6Dbgup4L8QRFYtLGHAtSu4In5/3OBuz5fNmClOajX
MZd49KbkS1kdqrXr+HgWiHrNRZTgtB5KAI/f0mw/8WNBfihr2v3uxqs6UsWgZELgCy9YefM7bky9
WZnJZcxerEM5rZziheExMtoOoeIFSR4ZVE5SK+oosfH4Zn8H5rc18vi7BRKQCUQcUXkEKiBY2fkC
KSNldqfExUXxm8FDCV64RtG8KAHXAsFBvMoQf5xLqJMwoJEaFpdhOOS/h+6Pafsbjyr8fuA+wGIA
QNp9njY1TIIXWksuMXtO7Gct+LqVxABOzkyEXMzB4Cgbet0LXtdDnx/StQT3nQbB+MB9Q08hAAVV
Ii1SWjN9bEYFvT7Cy/T0JXiha+/iu3MkJAClhJMqardleEnJ4i7lDEzZ2g+7dPP94y1YG11yNGvq
TAUpMLpZME9LELzpVu7BneLD9wsoq/CgEI6SWbLbjPaw3qDXV7NL0T9lqNAaXst+p60hle7OqxCE
MLZgVoG/IMeiQCPeahYbnMs4eSAnQT6HbMSbvp8mAc1FGg+BYJin+ZVA59uUUCVwLmWtuJq9j7tq
69MIUDodqTVU62AOaP41l0A6RpKw4cYlrP7l4S5sd071Z/OWz0TIqrVkLR0ciDBeG5u58bCRQlSs
EjALMAuocUJYW64fDbIptDtiGBdYoJDvasM1zK1GTiAOTbSaRuMG+GuyZ270qcaGAC1qDNstFO5V
Fhpnr7WCXjhQgnodjjm4DBBhlu52q+SUI9xoYy88onh67Oqftm8FFDh8c0Q0BWnZfLeVoFW4FUwg
KUW3LH5o1wrbF7QTkNGCnxQYSlw/6bxO1RiMKjOsS2V7HDGV9lxUO23tNblww0X/VbSuFkGDO6pV
q4kIkjy5fem+FVO5M03PqkBQl++SjyzXjSAx3Rt3LSkNk3d9Zl8m3UPUY7C3K8PZRKTtiGqz4XGL
8b93Y+GOYeE+3u6lAwW0L/gmwYIHZSjdPFVHJ78wFY2Vmp2SfQq/t/kHVki8xZDbEU3SZbepqboG
VkS1Lg3PTxNtD465ezyHBYMhSNhBmCm8Jij1+R5oaRRrWerYlzIsDrT5GYT2yiotSngvU8V7Fd1G
JAlOY46haoATGhAAl9TuBAjzB+ZwI0GbzwEpF4vVYY85ZF4Tu9UHlBPuszARcC7vGn9GQJ+lWTDZ
l1R5GvifOj5pG8Ew7ypW1ENCzyJujj7j8xmYZtslhgFbR8aDol/HNc/sPd0xC31AwQryZEA9gLm5
I39SSlDTalHjXPLMq1WvBxm0/lSNXqp/Rmi++lspDiV129hTtP20OawD4ZCOSkwNMTD8M59dFAVB
qyXEvETDS/OVttuYUd4X73Z4afuVgNVTEmF4vUrdg4G/th6v9yySIOhWcBNlrV6PRjtaFtr9pG5i
PGkb67Xw+Rge7a6wQOgyfwf7SOikaVU4mpfJad2ERW76e/v3IxYCOAa6XQsin/nyJwE8kNFAmZ4F
YrHABXLtAwv03j3wveECUrdzAeXIygYNqINLwPY0fUs3FtyKFRJohvegIJSgTDgAqEzMUWgTXLrs
k+3m2afN6wMEmmgRCUUOlKl0PPtparpcS8mFNzvrzVhL5d3rP3w9XhKi8yuC5DKQGdUW2gRkErmg
eMAV3bOrlVTnvRmCADzsoJne4dKSX4NGTlUSqmiExMs300ZqO3SrcfMdA5QfgUGsD8Iqd6HTpMur
BjUL5DKM5yQ5VStH9N6xwfCwPoikIQwBLTs/QcZIwPgQoxmFol7Gzkt+dP3LKgObhMt4P0bgxgA4
Cf6TgC/PhdBedZKmbNAwKj9W0Ztqu6njHnUjcpWNvaKFKJxZWG4EtAGTkedT90hpR/YQ4O3iTu25
y75vPrKz8aWpMKvJrNHE+FPhIrmWrXEBLJxZ1M4DPSQgSvfg+6Ye+5qHtn4xA7B1v5X+5s9HBAUx
GpTRo0JZht43upkPQ4sXhcYz17WatYzq0ucLJn8QT+NUWXLVGs3ReaaBSrxkjduesl8f+Pqb0YX0
G7e1rhuHdi1GL6svuXa2QSb/WMDdhQZuAc49kvNQGfehJk7SMO1YzXwGAH8+WL4xoq6zX2OdvFsl
iEGOBWWKoroLnCTzeUQkaRQrIYXfaq8qeXWuj2exNrzk3Zdp3OVxFZZ+5fbJzmp3j4dfWqTbr5dd
pqRoiIZYh2//KCrNSzhAN1vTUdICSZnlxKhZZ4oZTPGeNAf6f1wgSW/3iV5noEIt/U45kbO61uZa
/PeZy4evB94dvgXiffD4pAVSejXiKNIq/ZZMxyJ7HvpDmX1Pik/5cDK0I0i1j4935E6Jw4IiI4KT
hPgWWv9I8xnqqQiqbsj93Dkkn2Go/+RrL7qFTUdjRHC6QWlAycoghiZL8wRkVrk/6hmCpKeaoUQ8
W7l+CweXingTcrWAX9+lwEZwxVCTR6U/Gi48m501FvvHK7UoAfUOeDeC9hXxp/nNI4HdmzSqCt8I
DiH501srqMC18SWHLCn1tM2HovD1lLra8CedVi7fkgD0QgSgDtU4cCol1dGhOXjRKSTxLeohHsTW
XO6lfRaHSHSkBhxatp9xqqgkb6bER1YKiAJC9hXd6jXhtKJlLSjRAFbB7ZCuR1yasWKhlaffhnsH
wWTUN2/kx0AcWTgbyA8JSDQ4vyQNWHHbmWqupH6T7xN6mkwXNVnBP9vPEnJr6AKPej+hy+dnCcwY
am6oCfM1A1koFCKs3OqlrYaagKUQcQg025yPn1h8YBQmGkaoe/2TNepWz5IKqLtIZAsRmMJ8/Eil
Qa+UdeZn0VPw2Rq3XwVwrYlnO/ZZAA7nwxejMTVqRZhvhV/7NHBpubGFk9hlwGfA9goAxoKv5JSl
EpMoz/248ozumzlufZ7Mx5fZLMssHrOAY3zd2Tsgctm+v7efL3c3D500MJQRw1sviMG1yYqmENdI
skIiIYuSJYEhviNvaUYW1lFaMn8ywbNfdk+UXnAjaiN+UsjmpxaW6laYdFbtnoGG1SmYP6ovdu5S
7fPju7Zg4QBZEFMBkTZejNL4epoNJhiUmNAZRdq4XVK4mborDo/FLFw5IUDwTQK9cAfhT/QcK6YW
tQ8Olyzf18UH7A/y5Ai2Aw2GYyu3ycmspLatoqh8Wl4U3TXylXVa2HTAhUQpPqAkUIKSfYsLh6Zp
q5W+oe2yT5+Gb/WwWyvAWlokaA0EqOHhIHwpXWwrV/UqGSBjyEqvw8/WNwqeJiioBDUTih7vq3HG
BguXK0ntjxHzxt0wfmQCopeTKJmxQXYjHSaFQGsYQ1T7b6lV7Rh+tp8iZG1geXAl7utMmFo4Vp/V
WCBQtnRtdKDq02MJC9cBr7f/SZBUd2tVam2D1sGfQuaGlrZDenlP+D/F5hAy9kJ0JQds1QQoXY5g
RfE01uOgV374s4pOTvmB+wanErYTzGQgRRDH+eZBZxEeKqNpVn5TfBsrT7PW3Jmls3orQNrqpE/L
LqIQoGdHVTkGW7FO8F4QAjJQjA8li1zj/PttVk5aT/rSp51XWu6wVhWw8Pmz8aWrRodmDNQI44+1
q/Su+vXxMVpw9mbDC/E3y190k1bUBMfIqk/EdgPEGzZj8sQKoXs0AOmou0ICbS5CBc+xGWt26Sfp
63Tq1ri5F2dwM7y0v6ZSRVpnmhi+AR+Wsm/UfV+nK7dtcRduhEjPK9XM+IB6ptLPs4MNh/X0eBdW
hpcpUeHD9BVLrNI3cy8t1iu8l8bHowrpUShs4y5IPNSRjShlUvpOu68KV9uMlcMWY2iEMfD8BHJA
2uI4y3iWhXbhZ+gI9XfZuOmKo720yXgnmOikhSAiOBDmZ8jgacVDcyj8vs/c6tgFz2G34qyuiZDO
UVwVaklaiHBi4prP4Zek3MgKKLxVpAIEwwz+wGxKl61WexJQbuR+NuzK2g1Vd/sxwi0TzexRkgZK
hfkqNUEcgwgjzfyAfIqNp2CNiHvB5sAIIKCB+Bgy+ba0CzTrGyduzMxXpmPLSreLCrdmx9+PZ7G0
EcC2aGgYgXcDjPR8FmZXKkRVSO4rmk8q9BzFhVizOmsypJ3IVI2zHh2W/Pp7Zp3rbMer7U8rdP4S
np4gm0b2YT6LBFxDqtkhRDYM33p+piuLJJZacu3BnAydKuI99y/oEn15VTKlhU/VXYbUdHRQoiNF
bbS637wbiARgBnhk4RktV8zWRZgHhFqpn7a/WLKv1ENqrcxlYTNwlgTdvogK3HUDCzWzDKcoZD4a
p05kR6OL0v95PIuF5QJsG3V1onPafR6IaVneOKmW+uP4JeGAt7g56mcfy1i4HXCSBF8zcsg2KCjm
O94kesriqEVQozoqxD0PxN3KrCA0CLK5iMyIvt6g2JVuYDExi1YMMrKy2Z+VvF7ZbXHu58cKSaD3
fmBAfglWlvkcjAIl8Bx9pP3gGHQI/Ww2o4IcEyQgUOKiy6nkLPGI5HHb08SfAKZ4rtfiDfcHCXlc
qD6AvpD6uUu0p3wMHKdPUl/XjqkNb3hvrhWTLIjAwIKxAeEeCJM2uR9sOtaRE/uxdlAnDmZBbaev
dT5f2IWZEPH7G6csFBHKBC3+/OynboMkMdmc1AWDtWh3BSpGOK13pD4IqHRNzDQI+KY1X0n8+fFN
WPp+eJW4DdgDvKGlU2RrvDWRF4hhh1LPPGlI9T0WsLQLAoclOPOw3/JVs5s4N4rYjn083CxlZxXn
vvEei1icw40I8Qk3e1APdaiElYWNTk8aPRvbXT44SqLKAzFKA0S0kkfZGJQHVRZgC/J9Vu+SlRf0
vcKzgeqDsRahn3tykZA2GrhTbAI6nJNmvmj2ZweM4sOLRTe/3yBIWAjh3gOiIa0TEB+tI/SeH30p
QEb2z/ZduB1dsqLMQU9ttMiL4Lh6Rf4K3/7x+AsHCQFieBribSKajMx3OTT1qu9rLfQV53Ugbxki
Ds7KTiyLEI0cURkB6yZd5sg2K4tRM/Rj49BkzxN9JsHKLBbOKpChCKSLiBUuhWQVWjtKUprakW/z
2Bv+muJo5TIszuFGgHShST1OOro2RH45varpa1zCK9v8jkYwCaEYBBGRe4B7Od+JTukDVWlK6Iyp
2vet6mbVl8d7vbhKKLsGCAtu011GYDIKSpJch9LojvnntD1tHx4oDZHTFVATOVSMBm1tkhck8gN2
rLXTuI3xD5Yf+XQ8sXDD8IiGAZqvzxiyNJtKDN845/5rUH3glILf2xLZEriVcglEEhV2OYGQDxq1
dFMaueHf1QdUqujbrYjnCaK4MhhHs7teTXON+Up6snTP2tg2432JBOWiKHsHzaNsFcCRnCOizjO/
Hg+T5sX2E9jw9I3Uhf+RIur0QCkHqiD5PnNFz/MsVJif0J1Ve63jBsXPsR1WTNzSaUUtrGCnh69x
10chneqwNds889Xm6Jxb9oHjdDu8dKOzwAqMbsB+c9V0e+BOu78eX4d7bxgQEyQp0cwHzHt3wK7S
nMKWD1nuU/uopXs1OmjOkW7k83nfDNGoGApDqFc5w6RTnkTgBsYqMY8Z/6KW7gPbIIwbOGeRJLtP
YXFEfSojZX6nPsXhi7EZhiCizyZyb4hBw+GWbrU1RbE6ZQbz4yDwxjL0+rU86NI5upUgfn/jx4xh
k0fgD0TaxHFRodAa2+0/ZoB8Olx6Ub4jjW8EjQ1WWOT4JvuN7brhA2YBGArkuVERBKy0ZBa0bJym
eMqQxkWVJ91F2eaoDxhIURNuUCg9YEylFwm4xsKMFRgf8U+tPza/tY/oC9E0BrZZFKzKAEozYqWd
OAPSbo5bRse0OESm22zPJGIeCDUI7il0MZAPErCVPbErJPcc8j292sUHbrN4cULvCTS2XKwz5K2d
mWODZaKeNpz03u2NfTVtjplgEiAAw1qJZmyyDxDSojW1KmO+PTyp8YmteDFLKglKG0QAWCn0YJEu
W1CWTcdiDN9m3mQ8Jczl2WnKPyJFEPMi7Y1TJYevSBA7cWoBE5COXoFS/clF12I0FX6sXhc8MjAf
IvKDknpg101tfq3DQY+NzEZAo6LHaToT5xyvFfQuaA5dgeoQLMMqasal5SrbjuVoBZ/6jKFJOx9X
1mlteElxgDKwTLUAw08xykOeq+04HEQPUeQH82CjMlJOLLU8GlmuZ4nfAiYzevlKKd7S598OLxnQ
DljWZjAxfJjtWfJ1sDa2KhGmDeAeUNqruG8oPJKWX9WK0tbjJPYnpN6mM92+/ILzhIpnCbCgct6K
T+g7mXfa4Gv1wf473tjRWXw9rhneVQg0iNCh9PWO02pjxTvu14XbFQd9DQS1cP5n40unp0EQzNDF
+Hb2T0h2g7K3wt+Pr9jCDsOLR6gKRROIiclUcrHT9Qw5AbSjrj8bR5V/eTy8OCBSqG02vGR5uk7R
g8zC8CNzs/SYoDoRLDGGh+5l1WbIMnYDvLWi5Qpihneke8ROE00pw86PotyN9V/Tt8dzWVqqm/Hl
pSpzwvUhZJ3fXht1l64hupc2+3Z4aal6WmZp2OLzqfEUJy/T8NxUK37Agm0AahJvN/QYhU8vB1ab
ZlBaC1Wvfqw+Z7HH6KkAF972FxA4blAugPpE+Ht3b0SHojKYhE6DPbfcqqjceK3d6/1OzCVISwVM
RuFUQkJUukkLXvDd1p0WzGsiqKSBMAmGem53SG5VhZJojR9/AyHCUPx8PPz9TmN4AThAvYyAA0if
r1Ws5qWStL6WnPTYQx31dkwdwlSod8CTCmSBsGpSsIQn7YinT0Wu5tHhsZuhlvPxHO62QAgAI6Qg
Q8A7VHb4yiBU0MYsDa7stQg9bTNZgTS8OMk3Dn1V5dnIDQwPJkWEcd2E/A6NrXF6SYa0Rk0XG2kb
JME16KgLFmq317aaH0hAIAalrnBbBV/ZfBYObUJCw865FuPPwN5n0VoZwt1JggARihEhbpH1lk5S
TskA7rDCuerqm6oUXoUXYr85KAMhYH9HZ3MUmiCwId0GOqnobM+jyN/pzS/a/Hp8kO50EgwPQrcC
cS2KsOSseh8npoaMRuiPWujFcFdB4qaMb7G1VoywsFaYAIq7wLsLwJLM14OOJD3uBARpxsHg57r7
p+Ur0bElERRLhZeQhmiAnPqedNLSsYpCn6HviXlGH/iUHx4v15IIoFmBQhAMJEhWzo8UHYrUHNUY
swj25s8gPRh/PiAApV6IAoAz7o7vNetzQysqQq6Rek7ZC5Rgs3bxxIGZOQXYcqQE/itC8ione3ov
SAz9zPGK9LnkZ4c9N9TV0aQQ9AJrL6IFVQVx4sko2jmC1nS+ZDm1Bw0TItfMLSrUmA9sq7nAfFDK
Lq4GHCi84ucCtIDUKJxvIKD4rZa/xu2qFuFucaTwKAXtteRlGqnCWtVk5KqLZhhq4RrJyrldWiH4
sFDjArwE/oL5BJq2mOwqwQRotLfAi7uxeRWMHBboZnxpBxo+RShDacnVCV+txrWqr4/P7Nr3y5ei
NEhboPHaNet3DgfDpf33YwHv/dHlI3s7A+nI1kHjtI2QENuemrlq7CbfyC/qk1/q+w8nO6K79b+0
dMfYDehpjfpXbMHdBwAmgq5vcNPvEAokBp9tHHACY7UHXBRsU+oaD9SCJgZQFyEoRD8QipVN+hD1
gcmGOLhmzLW0fWQfCu5N1kr4Y0kKEqZUlGmLVI7YyxvLbk6NoqFFBmzidCrtU2X+k/2iG5sBiAOH
syw4gnDl4chJBy5QwY5XxKpzregzSHwcbSWwvDgJlCzgSABngYs5n0SS1PrkGBMm8XWizC30n7Hi
rlXdLpxqUSApYJeiB7CcSSAFVxNQJwRX1FWpP8p0ZQ6Lw0MlQqnAtBuyk2uQkuVFA/fHTl/Mq5pu
DfpiC5B+QoYcWUc40cp8idowyKcq6QPolJ1ieCnZPb6Si5//3iQUOV60ZZNiQ0phkrgx7OCqtKlb
RJm7GVIrMsoKYqMO9Lrwr+YTyJO+pV2M6zDuVfpkFytvsaXvvx1eOqKWk0ZTqWL45qzwz3W0svwL
+mL29ZLCioK8QUF+GFzj/BjQXdB5q+28F0WIhoRgIgeQTXZFnCanecgtB2QSO5ucuL1r9O0uOoI2
/xMhzSJv27ptGoiIomNPvXgNS7h0j+FG4Xah5AKEWZL/nKVmMgycB9cemOkQPsihnn5Ua7xxi1KQ
HkLqV1Sgyzh8mmRObilVcCWdF10y3W0+Z2v8soubIchxTTDtQZT4/Y1aTdJmSAFqdK5t7HbjkUwe
JSt+iFBqkglCy3Dh2AJfed98CDlBNSEJtWGC/mGoddLcMvBKFIf31Yq5Xbobt5KkbdFCpTd5D0lc
26m2V29/ls0mIqmOtK9N0gLNfU3sn331fXPQEYrDeX8Y42IAdiQdWpIy2PHAtK996oZoWbYZai6N
L9zrm63mLQGhB8H4av49yDM3Ttb8taXD9L8ZIKEzlwCqh7DvS9u+msWZmkcj2CvBB272OxeNjaI2
mGtxBG4mUTcFolFTYl+N7rkHyDY4bDcPKOgQXVbgBiD8Ox8/DnR45Ty1r2n2nKRP6VqAYvGIAueH
5DgIDwHQmo8fEkJZBITEdbCe6mQ7XbTYYxSjiF49Ir4i3QBihUmTNMy5WnbnnttyY7NU4SBhW4Wz
bwKeddeWKdNbXik1bpjyA3Wj2VrgekHj4bNRUSOocREcl1Y/szvdHAPdutq9VxfZeV/gL2utt9TC
HiDcK+IfSNiBUVFaJGVMqMoj1br2nhJ+t9mPzUcI+VLRtk8EQMDzMN9iVnKdVNimKx0OmrlXtvtf
aMOEFQL0AWAguW9jNAyDk0eI3fAMfPlj5/77+PPfcyeSvkbiTFSXodWo6HY9//6RkLro7cG59vnR
DJ+7f638RdX3se3W477/Jxj3ZeExa0dWtPeC9kB3OiQ48SgGn5/MgtdbMbeqyLCvdv6ip0ezfmJs
/3huC6YIuTqEvICjQmBKjqAGrApGbdABQ5qeas0bol1rHFEPgx4AjwUtHTHEgd9REUBiyi/jeAL1
R9wMkV+DMUb9d1zLmy+ND6YY2FP0yEBCW3pITLxVAl7W/4+0L2uSGze2/iuOeacv9+WLaz+QrK03
sVq7XhiSRuIC7uD+67+D9tgqoqjCZduemImZVmcSSyaAzJMn47NqewNIqg3Ba2tVPsoxdPhBDQB9
zk0VtkGbbAK0UC/vpcx3RMUeK4YOwlpA2VB8hhcjz/CBs6hR6n4wgxCtvkolPcnjfOr0h+wVMRZE
5HHVxBwBWcUPJDFqXS7l1gi61HSr1nXAe7N5qRFHRY04dhV8F7/Uo066dkZpS5AO9412UjeTPiDP
zOp6EXpEWB5/X5pjUiuA54+JEfSaT6ZD2b69/f3MHXHmvpDPLXUakUo1ZsiXh135JadkR5t0Z9tg
wXY6d2ubZ3aCAKmC1x2ewKDi5XForWqSGZAPPdBxcz4W5HB7NCtOBO9S1gaPdQS4grl1QPFpY2Tp
QaX6oI6rVTdxBFeEFScCyj0EntEgCDWsvO3pRq811jDogT0CRe+22tGxvNhye92/PZYVI2ScxTAP
MGsC58OdU2pmdZY8zHogz29s6zSKYBJr8lkDYAAzwaSKxtLczioLTQE9mhWYdRBKj9l5++czLiWw
WICtBPf/pfix1qw4A4lToE+H2i9ElKNr+5YhYoCgRxziKm2rRlR1kri2Azrs8sKXT/knCYQ+1ANY
7BUD+aWJJ4JQCnWUyrSxg8nwk8qVRFGntT0LmBVqZFntPvKGy4ky5DCfnAl3zpIcJ3OvDh8z0WSt
LvWFCu7uH6VT2qB7go1I57PVftNFLehXh8D4Yl4aIV+1MDNjhXRVkthBET7O+SnRvXRzrS8cB+tu
+W8V3G5ViWImZQsVALsZ/SGuBWC6tSMJWBhcDAGnu4Yoo+DDxrUutYKudmvDNz9luOWUgq205jtA
t4eyffwFoDI3CGkCgcwoE1xw0VxMu0f9Cok9XT/O2XH7nsUVEdBP5HqQtudOjXQOa7OeJBPvmIMW
Ihzrv0Y+ngAvnZ0B5Vru2ZgoREJlMw7wHEeSr4miaGvWzUo00EoEUeWr3AguqC3KLG0Tl0EvDX1a
7wdzh+pftbkXRn3XFgXVONi1YNpGooRt7os3Zd0WCFyAEydQelc1PJvsJOmhGb1KFRy1a1uMsQrj
6EP6/jqgo6ZyQ6PJDqryqKPh1H0CchwRfdCKEsQHgTllMUjcojlvYiZG1OkNTD2L36vFh9Z62xYf
Nhcx4emKlkTI77K0D7hbl1MmmU2XImdmBSOmDKhHgS2uuCsbDHyweOBmLZRtLMVHUS3Pdt+YwTS6
xeSXpiCIujZHuK3ZsEJW3cKTnwP9Ng6N3ZmBmQJfJ7ka3Sso39Tf3zYS5lW5qxXQhwqjocJTDYiH
5TCq2i7ntMImjsidnfs2mg5UxEstb7JTN+m9Zt4eHcGbAKwajHoZTwxu7XMsWtJaI6ze8sGZs5n0
GVN2KZ47RcaWWIUsQ7zRfRrvZOv59nStrjqwWKwJD8spslW7sEO7KPsG1DtmkFv3TvkkLE4QyWd+
4EL+kNBqoiHkZydV2deiZlRr4oHBZnRXrJCDz7uQYtDNrLMNuKwPqXx2Dttn50I8X0Iz1HkxqDXE
pzLxmgSUXYI335pRoO4RMGyUiSAJwz0E2jhq5qiStEDND9m8H+qjSo/byWWwhxjOGMTeQOjCKJaL
UE7l2FRxo7ODowahgwgZunITYXA+xomNF/5VwjM25W6OC1sLqtaLwaCamIlrmYJjfE0JTnH4ckaS
h9vnchAzDTP2ZsLNPN9J+jGOHlMicIGrKsD0hzpavGTgRpYq4ijWa2eIjSByvMx8bMpdrO637yg8
YXAFd8ARjyD/UsUsRSrpk1ELzPwZ2Wej2/4AQCctpFJZRzAFhPdL+Y4EAhV0fNQCq3drS9qFhiIY
AZPAOVgUw9lYAtYvGfjNpYYKL/9ZnbDY0qc23ekfaApFXpf6VbGbRQXUK/aNdxjqOeHSwQancMMh
UZkrTjWqwah6gB+5OjG2hxIuNaicbeSNZKH9mKwGRv92bN8boiL8tRGgjhOlCnhq4CXOjUDKVTLh
WogRGHf1vt3Y2ZY97XElAPoHZAIvrHPL1Zhyi1amHGE/xR7yiMcsJ9tvtdCAsBF0ABjHOw+pKqe+
p6kWTOqd2vyIikpg2GszdKmAu3hkQ661pIICefDDO3MS7NcVo2ZV00hgwOiYf1rOkFTmhlIrkxrk
9r06n6L2jvaCq83aCC5VcH6j6pVqNgbsUrl83z5mSbDZZyxGwJ2hc1dUteYMahB3nzTr0/aw6UI6
d38x6krpEb9RA/WDMba+GWn+f/f5nAVoepdNKEfEAoxHkCO5cIGv2EHoFMk4SMGSh0wMt8REjUhk
IZxWKbvJj0TsB2z5eI+H3CBwMLgnXbeBaoYqi9NiNIKaPsjxuSzvaXNMcvsVngg+jkFQwX95xVlE
qjqz0kgzgkzzzNGtZIEhrxmCgaAQY7EBXR1/uvU1TUk9UCPIqyerfT/P6PCw/b7EHpCIP7HHPEpd
lgtRt1XaU5pBhf5WfehTgSGsLgTrpYP0P2I2OrdV9Rr9Os0IC1Fm7vhcR36R7gSbdVUFonOAe7MQ
tsKZMg2bWAd4ywjMcGflwMPjkM7T73319bZRrC7GhR5uKKgL1coSSMjAGfaJ7oIWJHoF/BS1usga
ohoV5Mg8WldVkhoV5jNUzJGrl88sMAEw3O1xrLk+vBoYSz+uHVeoZlWeWnWuEPs19X1Vvw1f8WrE
NemXfHW5o6xyGIluhXoQTw/4S0L4Wt07iWDVRaPg7paxPutay0aRm17x3FmCSVpbbNy+kRtmPDyI
eCwHMeL9NssGBjG37mi+a4v3cS1QsToCG28VtGrFUvAvlZKaY5tPjREY4TvjURs+v2KZL8RzZ7Rm
tHJvjxCvKK5yr4roU1a/HqEluHAsNjBiywnS58kpDb00gO056c0xFUW21uUjcAZ6ShuZL259VbOo
cJOF45juSilym+jHK6YHadt/y2f6L165VJ0KGVRtmH20Nn90SsErcXX/XIhnP78Q38qtOjQ6xPcf
7ck15EM2Chz3mgYLj1AZBXiAYPIgyWSiNJxn7NDKPlXKQavIoasqgZK1VbhUwq1yGk5GZGhQYhb3
tUdGwUVmdQzICtoMrYoULSe+KqwQ3CaVEWj2G7V8oKo36bvt68zOZ/DjmMypcmYAOhCkBQfbCBr7
ZHpV+ZoRIM+FMBmQpOgRs1znUJkpmczKDOTCn5L3Sfk0byZFZqhxwDCQv0ag9ypXp2Wd1ZYVMYO0
vbOdu+0tOZl8pGVRxokXA2JiyyGAZ1ZrEwOHjlx7ne73m3nyOPmcKcxqQ6JChXwD94v+yVDPnagF
0/U+Yrk5nP3AziHPxcOFMmO0FZLjNjnLbmgAZW+mO7q5LA7p8Usl3DzNWQ4sSwYlaXPIcy8Ste27
trWlfG6e7KTKtZDJl3/2zVtC3241BODlQMyGVw84ChA9XC7zkBAtS+dWC1p6Suzj9vMY4hFeADsR
sNRXlNE0l+ImzREWC21fLkavoJP/igFcaOCO5F7q416LLC2I300o7FdP/5147sAJ238PIJ1Td6y8
rBBBINgMLx8lyyniNlBZKaklz6aGyEjsZfVeobsRGY6vVr/9dQVNLHiIsA/Wmw8AVFNJ4qLP9cBw
vtmnWNkM3YJ41oSTZWKxm7itlKMZWd3EPczte6HjYvS8fSXwHGFYDjCCyHzaIXLqJA+7wghGOZDS
j4oo9rlmaCxPDZpZgM+QFV9aAhmolVJ49GCIToVLy+0bCWIZiS0OBMausBQvT5Uu2TMAWprb17Vb
DdvBkUju4j2I84wRg/PhvBotF6qulNBxof7wfRJRXK34UhZOZXW5rCSKBxe2CdpMk2IC6U7oqr1f
aF+c/t3mBV6o4A7NMs/TyBigwthLeaA1grY/K3aGeDML1WKVcb3mHAUrsknQhDY/S/EOFItS7klf
rfix1bZ7VCRecSSzoxnpDN4MxmmS8oiC7wqtpFyrEwxjZZsCvwhqQtSo4O3Ms/vh6mePppHn53i4
q3bWZnJZ5FZNPDvQkA/v/iv+/aZU6irKIuyi0ZM72TXizru9zCs7ibEF4D2LuwVDSS4NIZObfugT
LTvHvZcqHkn8WWTK129/wKMuVHBnJqnlIq9zqAgzH62HEdI20OdJhIRd1QK6NwMJYxa65SIMWu60
KGVWQC4b+4nlpckePe4U0XorLG7NnQ+oDAPVFDMOaOIGU+C1VukVkt1VezCtB9lxYYJU2ceJZzn3
tvWZpoItxgztWiO4tZBsQjrxCv6A5tZWyPph0DZzZ9V1UKU9eurkDt2uVfehLqprX5lJdOCEc2Hn
ODYGtyWI4RAFyFJyVjOfJl44HNLZMzczMiKtCyQjcnRI7qKmmvPA6JrV1GUqEZAB/1Tk9wqoPUX1
RSt7e6GC8zHFUKKPcwkVZbPvku9pvpPH75vNx5J1nENw9kim8IlGSenBRWuPaIZi3BfhoddltxCV
C64O40IHdyXJM0pJ283Y2ZlXVG5b+oW83QsAQM7YypHsZV3xll6gUEhixwDznMf4OSuQ2X87iMJm
a7sKIB6GImctinlm93aYVMA/0QrKkbwuOan1sezfhOPmNsXYVkjY4F6CKzTrxLscCbr69Qje9eRs
oMF5f8xlwb1nbTEu5XPnCYoRB2NIJ3I2LT/tnvLEF6JeVlQAiYKrCYP0I7LMWUZudmYUGrQ+K+1d
rRz1+jTFmyMfDMmIFzHDWyNvyq233rbgHDLb5lx+kGUci+cQMdnblrFyMqJkEPgg0LkxjBA3UWmT
lInah+W5OaXRQ+oIRiASz0UlJhpH1ZiAdr0xvj44xbfbH7+yWTEpICdhdaG4YHGeY6wSsyJ5VJ5n
ustzNyaP8eSlm1sQATbHWGLwsMcrAAfXcq8aPUwuztEmoPtggCaGCIx6bYosYB+QdWeK+DLjJrWz
NpGV4pzm3mR6seitt7JPnUv5nKklZVXSTId83fbS2Z9yTxW171lbh0sV3AyNaqlncqgV5wERQO2Y
pXcZ8edBkGdc1YKSbxQcAct91doF7E9hjS4BxXnOvFT1lOpAOtewdrf31Op0oUIAEDAwiaAiaLna
ZogE3dhhtWm+A2bHqfclFQS61gZiw9pQdaJrSLJwZo2GVhQPD4qWh8kbfTxo3jwemlSA5rjeVqqi
scIm5LtA8confmW1jXupSdJzaXuI60+9YNtez9NSPhvkRVQWWY82HgvIVw13tvfOuHOKzc4DKvAo
wFQhj6Pxic3RSAsiOeDkjlvLpyDMjLeHHLHKeBS89DMH/yq32LlZyQC9FMm5tu+T9FAUPskFxHRr
83SpgrONPpII3iR5cu47Ty09Yuyi7Y/Y5Si4/TQBItdqMUZh0n2b73IRPb1gCDbnZu26Qt4lg/yu
9uTpkGl3+nYnxYaAzYqqXR1tNLnd5Gg9DQsljM+z6nfq3o59U3SzWRuFhSI4MDngxEAVxXLDSmE/
TFULAj978FEq2odvm/Sw1Xfg1nShgtnkhU1YTd9bhMTJucRERaeuPUrbX2lLFWyUFyrCWKeN1EBF
Yn1SAAUrjlbtmYZgIGvO43Ig3HKwVhER3uOYq3BHh2Mt718xUWAWY9XsuJHzJTkIkU+oAtKAJpBP
dbqrioOQSn51CBcquLXQUrvtaabGZ6t1gfqzi+PtIazKZ/VqeFIACMa/yKmkkLpNzPgcma4ke1R0
LWBTvHxPYqEv5HPf77C4VB9Dfuc8RbmbFk82gMMiBOmqUVxo4bZTgdBg0iDMfzayvZreE/go+3x7
okQD4fbSMLVm0+Qgq7c+2YC6256T3hWDQIloNTgvi96BSoz0cHwep31o7VKRfxLJ51xsrwFdZo5M
vubZgJsRwSkhkM8nsKWkcOzEgnzwc9IfmShcLhLPvVW0NrWaJsVmQmCi/mQKruEi6dz5oJJWs+H5
4nPb3hn1vhf1gF/dQYwhEDE84Af4U7odqG1N2hSfwSpl1Ic8eUo6t9A+3t6nq6O40MJtoXGIrUFt
4JOI7Rn5MXT82/JXTe1CPreFKFjYysgCgorOpz5I89MooltY0YBHEHIUeK2wixO3ynVLUL02RtG5
Ld0axSTVYWwFUa6VSULZKRjwUWEAn8dDFaa+TfQq7sC5FoauY/1Zy+N+6zQBn4VHL8DaCEKgpxZ3
wNV1Pk8klAPDPJqRZxVPbSdYietBMBW44esozL6+f5tRrJWDVihBoXpWpO/aWHQREGjgk0aznaU0
f9GQfHZMbxC9INbkg4qYPYbQAx534+UkEU1rjLSMlcChp3Z+U4kIVATyLW4R0sKUujnEIlCzdwvf
qrYzxSFbZCLlBcTfCqzWMHtDQeRBCYj+Nkm+Z3ib3t5GqyMApSsy8WAWuPIZaCMDYKeEGdJN6rfh
5BmiGsprr8SqQHFVRZSZZYG5OVKTrpe7sQd0WvPqD5ICqt2gFvW3WhsGYktIUeGQvmayIc4Q9TKV
lSABKih614NEZfs8XSrgRmFXYd8DUaIEVvqQjPevWedL8dzR0OhGRNCtRgnm0B1iX8SDL5oezg7q
uTf6UoZ4yTr21amUBWfC6hqDUwNQf4DM0YllaWddNRYk73QlqHQPbeSo88ZRHtTtt23spAst3CSh
7xRqKlEZHTh1Cg7ZxP+5fY3BOoJ23YBogVuBu+SV7QzehtqeA9su/CQq/M1XYaRZwDwG6DE6+Wgy
vwqqFNYDYHmBaqD9tOPJs4hxem2dUS8Jl4fgD7hs2M8vXj3aPFWJYk9ykKEa2qgOsSIKZ6xogIHh
ZYhwIjgi+CAfAeQlsSSiAbv7KXJ+ZKI7zPXZDNwRkMGs0RHbTtwcIXutlOA5mYME3VjbN+YnILVu
r/KaBpDMwEsw9k2wQS/nqFIa3Z7sRA5m6VGeqWfNqddUgtDVyjQxAgIQaKFHChqM8FtpLGatBS1q
EJZP8vSU/bg9hjXxzNaQ42BEIPy5Gc/OGHZKNgeO5kWjm4kSKGvyWd07bhYoj7yq8iQDWFKseZrA
w9NHT5YsuB2tuAuQmqFdPfJZjH/YWi6BOluxU4TNFNyr1se9J0Xb3RE4/gCFYKcBIFrc7He1PrcF
aaegPUaoVYifZvUpifeb14Bxv2GZdYBG0OlgOQhETkar7icAp8Ga9i5t3r9GPKCizBDAXcLPkR51
pkRAj1LkXwrwxzvbMdmszg/vBBSjsjcD501jYg+TnACF3wCyEB1ygQWwOV6+y21cK1CADGIUuLur
PhZD3xS0aa2gjNwE2+hcpP7tGRJp4B4KXRKpFCpACxDuFGUnNz4V7KN1DUjyIcWH//OoFy3UjJIx
VQUxvcMFrCQPqojBYsUUME2/VLBPuPDYUlHLE50mKyhGx80lZso6+VK8vz1VK/a80MK+4kKLkdnq
3MwYSCIfreygisIjbDNeLTb49ZAXQwYOxN9L+Y5ZFmPbZ1ZgxF/N8s4eD1XyVf/czKIQ67oiuA68
3eCCeMtu6agmfV+CIExBdvoYxr5O9uE3p9vdnrDVZYF/Yi3fGBkcZ9yqY0gT3l1mIBnfMsmj9hsC
4oxXrArcFLLHAIbhpcWddWMZZTadwG4gle5U+1G43UDAxota+hdux6uiwnp2EmWcelDBOgcjP3V/
WtH2Gw2a1uGNi0QTa0fFT5NO+3ZA3/CgA9339yQRrML1tkV/NLxNWIc0kF3x4s0Bh4c+pmpAR2/S
XGdzGzagXgwco0A7ITiJvkTLbatopU7TTB+D1HiO93r8fHsTsV9fWgXr6AeuWRxzcIJ8nVNb0UqN
I4i3PpLuoYkfs+0VC0sNnN0ZVpePeaiNQUiI27VvJ5F7WlkBBcQuQPw7+McVbYEc21aiqcUUpMnk
Va3p9pF22j5Llyo4N55HtjmCxX0KNPi+dvbBE2RlIjjVS79vfi2AZ8FgAKnGinNLHZWTpvbdOAY9
PYF1pdDcogaH3iGSPEtxjWnXmb4pik2vzB5eEjJusXCJoDXkzvCob3LStK0cOOrg2bTzB9HkrWlA
hMbEBQFZoathESnFEVuUc6C1kWt4bfjn5sXBJRZXKNZNCw6PC/aVJlqzmlU4BWXyKNfEHcvU7ZPN
QV1WOgzh8CMIZfHcGEM42gTkK1OQoY162sxeLnLnK9O00MDtsYnOUtor0FDbnv25ExHBXZ8WeDLC
zQH7yWBm/F1HC81J76a4Q9fiwTXowyQdxsHVHIE7XFWDkw/WwqpKeHcI9lMQA2ikC4rkvTQTL+vu
pg4Rm4y6t1d9bbrAqIT/IXiJdeemC4R8iZVW2QDe+I8ScS1FsOBs13DGiMcFzg1QyYDOgkfLzrRX
hk5PuyD5aUb0sfmufWmH8rH+7m0fB24jFt7DwDhe0Xe1ZZpnWjW2Aen91tVrwXqsTRPrgwnDwLLj
IF8eHyZewuoAfFMwk9j/ESmbmxahfySAX5BtsK3Fx/MBOnOMwiRToMuPhXJQvm6eHdQp427LmGmB
+uVtO1ZBR1SpY5CU1K0+Gq+gwkQhNBgMweuJ5N8VFweeHAAwR/IYGPqucfxRRNm1cr7quDexfkgq
3tgWd/rVemNMo2P2QWQ57pOtvo8VwSNmZYXx3YBMMbZNBGG5U0M1gT/paNMH6Lg0Gw8hfbd9CXAo
IYEJjB/wqdwB4cRVI2dDMwRdjN2PFmr/nXhuhRtb69JypkNQj/5seURkANe3ccYI9OvzOT8hJxRB
jgHybX0/tG5YHBTlrqp2w/Zr/0IRX54xNKWppDoUadRvMjezz86Exrk4wzeXmUARg4wCa4JCU57Y
ve5JmCFkBEWlP1P94EjD6faarG1aVO7jzEZ4Cyg5bksZE8GlYETKoAzfKvKdNvr99qyEg1Q7gkPs
r+sYmjnWhZlTVQ4K4Lf9Tt7qN3D0oOINLwvWJwP9RZZuD+jaVK/SvEXnlHt1uv95e36uDjmGUGTo
FlC24izlOTxLJ+tyYCHaQBkfqK64Ehrnle+pCEx9ZdmcGs40rNFqe3WEGq0wfFknaHX6efNA4Jss
BrrE2YDq+uU0qVE9OSiibHDn2M32yZiPtD+O2bfbWq7HgSZh2LLwgAiyoJHuUktcaSCOz9Q8iDUP
DDaupGxGvmIb4QhCGpBBjkCptNQwO1VN7RYayp/NfbYVfccJ5z4/be3CJhOEE/V+Uvw+fL49Pde7
afnx3BENtOVIaKLkgWTf1e8m85ijQV91vK3kyqRfBmEzjLODv/O04pHpSJFBtTxIrbuoeZjie9MQ
3JhWlpmdQoh5sIpH8CotF4EWToHOFnEeyABtuH26uz2CFfEsl4zKK53RBPH1uMmsW0QZjCLo5OMP
NDy/LX1lERbSuVOubppmxMiKwOjcWPMj6Qhi71zErriyCizSDnwc2JgZFnw5RdEIgyutpApK5V0f
HpLxoyFtn6aFCm43dS16o9hNVgWK/U1VH5rC3zxRC/lsmS7CdH3byJVMIH+QH7PhENmnCYwfosYi
K4uNyzceEciIo50CnzyYVC1K+6iqgq59SC23tQWjYK5zcbtnbclNxMXxoAP0gU/hSCkluhyaVUBM
tzM9Oh8Lxa3Sj1LpzaIA1JouTBkYIVAIj3sgt7Xw3+MqqQuwJBuuUvlDvgMGTAO2BrzMiSBrcXXb
wbgQAQHrC2MSxMm3XJ06DEs5lKHLeEsGv+q9qNyH3Wke393eBVfrw15FqCRC7gjHBzh+lno6Msbh
3M85GH58PIbbzQ6dk88dTHNVhnoxQb6c9v48S65SbjX4Fw2IO4LgHfUr/LU2le3a6E04xI7u6/4c
Gcc0dDMR1d/qPKEGEmyzjMOTT2AAzju0JHeyYP4kpV4v4uC+8icYBN7AqBwDjAdvYG5ryfqgNE7Y
FkHsHAZ7N1FkGATztDYCxG5QwYM0EooiORVmnNNQHUaoQNHK7FYiAM+V42VDuJDP7SRDJ3pk9UMR
jI1v988luJObd9Q43t6vqxP1S8tLjeGF16qKeTBzCVpI7dH6ua8/hLrA9AQDeYnuXajQWmMwrRkq
6p+K7ZLyQep8VUSGIFLCHSC2RUojm7AaWegm2l5J3mSNZ8rf/rvZ4s6QGS0DYmfoCtY6ykg9vXQl
UbBzfUFgFSCneoHDLB0IEpZqWMRKEQyxZ5eeNLql7N8exerORZ0gev0gNngVFx5beZJI32PnJj5J
3EhxXyH/hSoZNcdw65xlFE3XqmMZF/DrvftGRljttnz2+4szilnGhXzOMtIwbNOKkiKo8PHFYbT3
oT90d4rgDbA6TRdqOFcra+FQdhGG0eXfwvTBcH7eHsaqfARPEZzHUYumZ8uVVqPJCNW4ws1q9sGm
OogKllZ3EiIf8E14D+N+u5Q/dXOl0gjTBJ4zlBsk/UGEZBBp4IwukueETkpRBCgjGv+Mm327mcsG
S40LIYrSQEwJwnVuDcbJHLuhNIvAMe7GCceQoPqGzTG/lVgTT+Qk8SJGMdRyjoZBQZt6A9amWvcp
9Y3Elb5GB+2rqgqAK2uLfamI/fzSCSZpNaQqFKEBSAy+kHm3fTMhg4DIMu4eCIOwpbqQj2AIUcrC
YU9Jt4reW9mft+Wv2dylfOZ/L+ST3ARlXhHiXoNgmuQVuTc6e1K/qchrBgLsBzKGqNm8eo85Zhpl
UznlQSV5H4koFrW2YxkqFuyCJmaJf4oNiTUrddzmuHao8VsDd2hTsNAiDZzzk/upNuYKGggaKoPO
q3uww62BTWYUsGvENln7Wb5kDGyqZSgpQ448+h3Jv1b91vcq5KOOgBFUIt2GirHlWptR15EMZYgB
cdX5YGj721tpzRQQhgM7MivAvmJrbfNeTVpcn0A2887o3mwmucfXM4+KoA2DV/Exuj4HTL8DmU1A
MzcfXSKCxK59/qV8zhKkscrSLMIGRTWJXbjm1kI3JDtM1DPC16HZHELLnFMtlEahsTm0j7GExr/2
NxTICEyMfeGl0+M1cE5PS8FvpiCz8kiGo1w9mc775gFt3retMqYfAUBmyDrgVdivy03kdOGs2XPW
PNIPeXSnRf+qk/2f7+P/i36Uwb8+l/7zf/Hv38tqapIobrl//edj8r0pafmz/V/2a//5Y8tf+ueX
H0WTFPwfWfwGBP+l2P/afl38y65ok3Y6dz+a6fkH7bL2RTo+kf3J/+sP//bjRcq7qfrxjz++l13R
MmlRUhZ//PWj05//+AOgs4spZvL/+uHT1xy/91Q2bfy3+7L5gZDvvwT+57d+fKUtEyD/HVWYAJyj
5yhA4TIWfvjx8hNV/zvKP8Hgzpp+IIOOnxRM3j/+0LW/o50eEj1g70FQAYi7P/5Gy479SLP+bqLA
Aoy4YJKFI8BW/PfoFwv0a8H+VnQIJSZFSyF4seskFcYI1hjkwpYbAYwuSTUgwPPsWIjf1VGkHGJ7
ljfFIn9J53yVZYayTMNaAkLN+Jy3NHYnkOxfzPNfI/m/fDmzo4szjyod65aZR89hkb5x8goddQEP
fqVwdo5cCNfaqq1zkBKASSP9UiFkcSqishdY+u/mnP33S+EoCjSSEF9OB1uFE1HvJdx9BNfw5Un3
a8o594FG23rVSln0rEsKbpaDVH7NCtnxoz7fxrH2SwXnA9Gcq5LmGSqUqRvvy4HsLUSDNx1zv4Rz
92K7csgYpXaIEnsz8kNd/4AXEWzuf7jNf7llfjc3HD6Zhn06T0ninC1A9l3SENlDDQhecrGounR5
c/3P1/M34rYcx7kAIOocWdWMQGNVHRuDKt5oJO2bkYS6WyjdN0m2RC3gfrOX+IhWhkqpsc1y+5x2
3dMcZY6bhfq2Eopfo+HMF4ntoijQb+csR+YXKeszr2yMj7fX4mVKfp13v4Rz9kvspuos2vVnWis7
tU52w1y6dnhS2w/2/L5sZreuvJS8IajOlQrT1aJj1n0Pw5PV7vH30vkeyqHAaF64n9Y+hrP3ulSo
Ppu0P3ch2qlVw36O7qX8eUgfzYj4hvYNOBp3lGa3V0+9/clCt+ICJpvV9V0oP+QO8f/6R90b7M/k
SurGvbXPpWknlT+10BF86QsP9tqXcs5DtpswH+O+P2tSfNK0b5ON4mvMiDbeN8VeGSY3z4krNbY/
13upqzxVb8GJC1awwrkjiCPdXr6XC8/ad3B+JnPyVGrUKT/L+eS2g+MOmDk7bw+KiRmaPUzCYH8K
q3MY7ZVydDE/5QRAWO+mTeOh47A7tu0Rf5gAZapqLjjLbn/Zy6Nq7cs495RPFkk6qQKjQt6n6J1l
nYZR/mTXuke0FKxIwMIh6626cVW9VaSsczPaF+fQSD/0dvNA5fpnUjkP4O/85GjJszpJj52TfBpp
9F6iuIl0uT8p490Aetsmnu5tRXq0uiZyxxiFcKH23hyabySX/SFER4hCGb/Ufb6Ls9p34vi+kyYv
CcNjY6d38Tw/me34FveCO1kOD11n3Utx5MWSfMdmLFFCf4qnJ9p3h1lXzqlEvyRF/VhUiuxqoEVy
+uYQg2AsMdGzspbsvZEl/pRlHwZp2Gcj2aFCL/baod6r2XhnJNWdpZYH2tf3dtY/aUrxnGUVaM9J
4U1dGKBLhuD0/J0X5Hw4Hj9RbbSkDtQeBxxr3uuaUxcfOmRTH2Va6G/iGZ2awm5br49fvoR37OOM
o39KMYam2qtJs0/r/HWHtczdlNNBTXQnV6tAH7AhZuA01ar6fHur/sZ58xU/epkT8CVrdVDXauXG
Zvhk28nzbdm/Oev4AHgv0TytLKMOQE5HqTuxyvE0a9I3aW0620r4/jPv7Eq7uMkU2mTp0USDaXDA
A5zdoU2T4MX+u7nhPLLVUMWhtVUHUi117pyVz2i+Jmo2+rvJ4ZyoBIZhKdUiGvQOmm5LBkGmhhL5
QFpZfeW+4fzjaNjI7ptKE7TShHooRIpBgt4IfNzvJodzcR36WBd9NDfBYOG8cYyoOQ4N2YZx+rWq
nPmO9phSW89okI3ZZ2tOXNPcxtf+SzRnqLkTT4kcdw1w8/3shdMMAJ62rZ/Nv4WD02O5Gy1bytp+
gNvJQkX3HHw5ImHWq2wVZLxL4akmFaXutHVARuf7nCWOWyaiWs/15UQodSk7U5sp1cukDXJqH4oG
GC+q1LnAGf9O+JWNTrQmNoSrTrivqDp7Q7iRzfnXlHNWGhpj0xHNhpcBhfARiUnDT8MmE1wy2MJd
n+QInC7nJe9zYqCBXRs4nQ6erbnc9xl5W5P0HgV6Pwc9uSvarA9A0hQJsmK/myzOaqlpTrNM2GRV
5Cf2k6cV4TYI8K+54ozWKa2IDHrbBGpTwdujYtwt0QX1trv/zX0M1RfLuWrRyTVKKqkKeqDWvxa5
IX2erZm6WR8CJFWP8p5gm4EHu1afQATdhG49hYwMSnnGlaF+U/RGuJ+tqXs/gtT6KUPhjltUaKko
gUTMRQeh4aGZuj+JSdEspVdM//Z3/27COYeALLM1jpLcou+B/SMaZcXt+lYge/0aAqKf5ZSEXR42
Tgs0nWoR6ZgbjeV2mvVB1vudOWTNQ5fH3S6rZHp61Vh4Zoq5HXKnkOo2GDPZVRqZuEobizhXfzNR
fOIfCcMQqTsJR+1khp7UgFOI2vDNtz99/UBE1eVyqhRNquesm9rAsJF2jGYjv9eHNvdppyivOtAB
K1iq6FKDQi9pglgq8WIYTR3E/sUscBW/mx723y9iKmGt/X/Orqw5Uptd/yKq2BG3LL14bc94m7mh
PDMeJEBICEkgfv15nK8qJ+mK44qvUuk4dAPSq3d5FqnZSuZTpl1YADP2K3XtR8XOGdXlz6177khA
Vs+BnK2mE1gW8dHXIrjUC/sJI1pk4pPc6m613pEQyD+6OcxLuLVN9UCz/JN3dxY6RDYgykLD6LTx
+QuAj5dm/G/zzv+/tbO4IbwuhjaS1ieRxT+lH//yZ/vr3xfVH3CRf4jf5Gxzg30SmYYwderEao7B
5NKii8Yc9aoXYjisWlvJbo2rvsueUkrjapmAsewRrC48vZkypcO4z7emr7MlN18zPnrXnJFmt+Rc
oLpxXuk1DS8lhzKfaHq138J0qEfp5/uBJveTbXgVbMtUeZyEtfW2qaCEJgWielvaQPODhmZula9L
tCNs2MrYn6Y74hJ5pIMbCp0aduPl8VhEaTNXPNzIcw+LR1R+Dd1Frg+/Crfq56Zf3EUwJW8wqcXV
jvg/jZu70l+yrnL9LIttCXgBnL2/X9L8ObN8rZeQ6GJTVhZstT8gUTqVEwc3/98f/jsb4pxgOy8e
TN/A/jppvvaVc/1WeJp/EOneOZjPcWhAhpHY9lae1pZBMpTlWcH88RXOKug5kHFoi042tAg6VB6b
oO3+3+/pnSiVnQV0C2uwufUBf0Mop0fI9QHhkfPpuIb2g29476mdZXmhGYYeE3t5alRz5XEgYkSo
PkJgvAXTf9gO58iLPlxEY/1YntCKNyXNFbjbeeahc+C5YwDUxwdv572bOAvm69Zz6WfBfJrldGtU
890fxf3n3sBZEF9Zz4mblgn4Fx59IyriX0ZobdRz2v83HMyfAelcUddtUz9mzMmTT/2rRbpfXU8+
6Dm+t37OYp2SLuyWFjmSGlh4qY0MC2dS/zpBcfzBtnvvK85CnonCPoMlW3oKmZ9fydmzhyhTspSO
rJ/qkGN+9/ejzngmc8qF8PGWQVqssXvo8uUD5MU7S+fcwmnL0olZiWt7gzIQ4FfXcv5cZx/SS3//
3b1bTAtwMZyPhlIle/q5Yhhs0L9fN+uJ54DHg8O11UeeLy9tlH8uZzmntobrmk5q9tNTxiBGDnH9
vuiW+b9Rjf9c6enbS/hLzqJyb2sciCwnUKH8KhdrXLqAfiBZ/N6bPKtkomW1UzLw9JR4ogOzR980
DmT4fw8Db6/sHyLZOT5UrZMODXxvT5Nv5c3SYJDS5oodTB6oEu4RCxyJF6/69y97Z0uda8qBAK6y
2UbJiayQlMs7wQpClHeT2nXc/ftXvPewznatl+c9SGRBclokK5cUWlph/vqpSydnu7VlkLOXyuEl
T+B7tj4cINYkmD54Nu/88HNSFUk17Ttr8MNdY4uAjF8tDT53jJwDTXqa+1PEUnUaO1GAqUbRMY+f
//2p/OHu/A8rKDnbtFBcJrQDGeO0dlejzvY+Ael23YXjfUObapbXKwN5KNiv/DWMfgzRkx9vl1F6
zOB2/fZv0wXb+t3WfBD3/piX/dPveVt8f9mLMV2F6zuenUizFOm6lmQdqgC0bJeHR7+5wqAiNrfZ
1B17ezOOqhQN4uMU79cJzea3Icb0H7Emf8aFcwTR0oFZmKaDOCE52IkBsnFOdeaDrfveijmLC2Os
mUQpKeDslVxnYrpYQu+jSPzOGC1Owr8/Rdr06eIzwk/E6OVnQjtz5LJ9QXOe7eQWoQc6Je64MvmD
NvY+DuSjHH3yZXVbVMrE0IK3KcSp+pbVFkS1QtiAVZEMl1sbxO2dmPF3sybZQQj5jc2+BYYo/I5h
w3U0TcMnn9BZlrBi+J+YRgFG7NPfYQin0JzYj+RQ39b3P62zs0izcZFOoI9w8EaHa+E0EBEo7Irc
8Zew/YgQ+c47Prc8XzBBYnZZhlPWri/GtD/S5fHf9+17Vz7Lj7dsFtHkAb7VrHnN8+7UNfKj5x6+
E+jPPe2YpttEt3U4Gcwsj3Tdgq8yEt116MG2VQ6sPeZ8lrLMyaQq3XrrzRjp4ctmIlXO8IjeLb1m
FVm69Adlwl6RaPR3LUPrUKMSBBYiuE/CFUY4enldVaSnahFLWvEEVQtnn5vIQ2Ly73ugHbZGA+GG
h6+DQoV0j4qi+tzTPwtSbNvGaFBtf8Iu2qfZ+Jjo4YOA/N6Lffv8L/EvIwkq10H3p56Mr7nMn4OP
wLzvXfks4PjLCsFyI7pTq5K2judU1dSbP1evxWcBJ8kUqDLbwk7cgKAUtFNQOTN9tFnfUFb/tFv/
+PwvTyUavURuwYrLZzsL/wJkNWiO3Y3miJE7T4Ah6Wzti5fo7WhnrxD62PM4R2V/fBub9MFW0SGp
NIViRfpIYrpLgHlsc1o04A+I4Cv2abnR+75Bb0A+AdiAHBmYyPBrY6d6RncS36TJ84JPE73739cG
bfa5rlJ8FosW3wu7IB6GE8yRf/QCodUHqPFTSzU6S3swjQ66qBf9SVmBWfm6g8fL5975ubgCy/sW
8m1jf2qm9kqE8600n8t4zilvUbt0tN/4W9xEy4d4ad2uw8PnHshZWBgQYKhLUgBT0yMceKdPnufn
OgqCD2OwpGt/iuwQVjlgZUdpVLb73K8+Cwt9048cBSeuLqbrtjHP6Ms9fe7SZ3FhFBPvuYrBldv6
pGxNL/fe0H/E+3wn6kRngYEmAtpHNuxPW65ENYv+Jm7Cj/S037v4WYYgRZh66WS6kxvapyClczmv
5pNVYXS2K5ttIdGygSvl5NjvWlVAwuu/+Qn9mVmew35BHgX+DVntKejyubYLQcaVN+HhU2/0HEu6
oevUpgHjp3iKn3g3/hglSv1/vzZ8V/45Fp8rPsHYru9NOrKTH3p7BOIrbPskfUSsTSZy9AdVMH6c
1+NbjF43XVP9lKIXGzrYULcwHYpRYnPvrrVbHZlor+DWtMy/ov4eVxjQGI6G5CrEVVJtEa3NAb3f
IubuGAVXrOVVH2GRiieB6jNFbI96v9BaFWo7IYDLMTkIc7T+7i1Uz9lSSL/b45MNy8KDpzrOjymi
xzH9vgqRlUpf4z+GfYwEIQJN2P0gzS+fPARNUMTxLYrdKxwG0UZ+qfWYpbRC9PfwsohIy6mjb8eC
MFMR0HiPb58y/TVpp2LFjTD5BbruPe7Ho6+Nk3i/P2eT/PE9uGSAXrAHQq/trvFnYNzX+B1JsAK5
hRYu/99jBDTfV9FeQyICXy/nueT2BvfWNa8GftJ4IDjNrC8vIOhRGeZXPGuKUU0X2t/lTYt/3b2d
cQ7qX9wOtyIwl+gYPDU5kJbyKUyO/dJeGZQ1AWd1G6ZP+A0t+ivtwA9h8KzmELj95BuL+WUz6prD
OyP1ab2BCjfr6zC9yjBAom1bpOigmnkoWz+oV/gKeMoc3h5hsPolijLj74xKK/xyrb91Y1L4i7sc
/bkaKOCDsurl8e0eQ/NM+vQaTYDC3/xq+mRT4dxnki4Y9+ZZ0p3mrmVF0CTf2/kjou47DZg/Uui/
JCYtnS33JcqITC/3GdzpMYEyuo4EXiVTVJfM2eSDrfdOtAvPzgAiVKosMCGnnrZXNhEPcZv+J87M
/8ejszNg6ifZj2buT6mh8ZGIJiviNfuItPneDz87A6SBglH7VupiYvPMl/W61x9ZK/1h2fMPddy5
YNiEoXWSLBGDEEwDhBstA7VcYINRk9RY/28Zz9zfLVh6lh7oFtwE+oMS7L1Xf3Y+DKseh7VruhOJ
ht+YeXmnJp/lPU9J/ztiSX5DzIdyU+/d5jmeWbkmTuWWMsgQ5dPlAveku3FuoPDXwP/CGG+9HknH
yrabTBk3Jt+wJ4P8KKOZlCM2/pFlbfDB8fLOjZ9DncHHGQY18BHkeiGvwYcYbvRMhmcGyh2ipmtr
0w3z5xb9uQcb6b04hUMQ6J/r8jIN5Jm79uXfj7J3DrI/kL1/2buDjjauAGI5BW2fID5nLZxabV52
OmJHv1f5wcsHV0GQRnzQ3XpnI5xLu2Zr8GY92g+ncOxsCYALpo3/Udnuzz18bh5IQObjIHeDj7aI
b+MoX7gf/ifpqP+/9Fl4iKiaPRKb4TT17jFI7Xf0Oz9YTO89krPY4AwEoLs47E468x+buXuaVPJR
G+y9a5+lh6KDOLMPR9lTbv2nps93w6Q/yMfDt1v/h7gTnO3+oCHCDHnMTioLOUi38OT0Ex7fvwkd
17QLWVt4I8F0WXhTWA+Lu3sTYOuAEeRdRQ0L9kLQsBg6j1eem2y9rIJBpDqfKjQVgoPibVzEtk13
PW6iWkCK7SvaTM0HN/BeSX2Op1VQ5V0CmdOTWceiT/rdiEjSYVY+9qRY4axIQdTaavzDn3nRW8wT
kGot6VOSRXUHk3pkVBuIRDjV5+0U9veSX3Qr1J27fo/PUFTrlNd9BrkS8URVXL+lDpY05Vu2xaLv
vP9iZltFMWbyc3zQ9pdvnq353GzuHNGb8syXSYe7Q+LL3D74aJof/k+47h/e/DmgV+VCLeiOdqch
kPSrY9Ls0DzdHuJ0IQfLhrSGq4Cq+4D7dbAM7X70Qg9o8pxE+4D4Swm4dYMMR41lnugmLAGz4I99
SNGv8Oa4LcY54BWbF3WzKIamt0ihSZt1dh8ZuiFOLfZmFUl/BfZ/AG5Gog+jDQUvZKqDnZZLf7no
cS5Vy8MLX0lkInM32h0F5hBvKPYeiMi/+INfJWtwS7VCEr1GtBgSADL05gZo00pVZFTCNaAZM1GM
o5XVyFh05dE8QibvxM6HhNlDvMTbzoVjX0eDx357ZuleSL6kr1ZY+UplN99ukegL1ud9nW/4EYBw
J8VkAvPUgMxYY4fARnXNRjSXSViybvWvGoD4d6lch2PUeaQSUXRHguRHRyNXN4HnlUk6qEMHy8kL
4OxgeTeG8Cthebvvp+mFEWULudj4msT8FZT29pFu9Fsu5PA08Ti5jMO52S9xPO8SX/LS5x2AH2O0
2NvRH/R+0as5OBj6VgMAKuUWsOwinueoArYCmeoCVjcX7HFgSt50nuwqDxzgR9RE2Yj2tExf4imI
bzsY9eK4LrVH44Ob4rbGtcci8LXb9c4E+ANMpRcxL2UnRV8PWdbeNpDxumXSwu/AaK8wrPu+rJLX
rkcYcTzfDpa7sFKwsC57f56/wmYc+1TGvwEcivckbMdbXBZID+U9mAGA6r5dgRK0rcGjssxBaok1
PqbJqfej03lYRaORVTszfYiCySvaLTI7xrOwmltqDxBFCI4d9NDHalWQuA+1a4/+OGR76N6s3/wl
iap8ivNjN67+XsNJoxhcxAsrWA4hGUhme8SMP+jYRkE5AxC0E0Z2Fw246wXw3cjKMufuh3HYaOF7
FP39KHfxBPkCMhcKsRXwMZmWRudAIMHzk5YmyExawENwGSAJ221XOc7QO6Xj9lWnjahtM0Q/4jZW
EEjqG/Gjt6bb5V6i6sD4/l40Ialc7k03K+u6SswufOBQNevL2Wv0SzdE2XFcZFvPboB5MPUhdBAa
O//24wQrVPj9BQHf7oUpYsvYobo0tneYFXv93kwu3Nm07UoWeUONDm5akETmQ2HNqg/bMMujGoV5
aRKVXMglG9tCDHLFjtDxxZKJo4VlZBEZlFTRFBQ6fE4m6N2F9KgU7HL4msJ8kWUbqDJ5fucGOl6M
+RZ9m30WXQebIbwIXM4uDDYmUs+hPTrP6Ts6y7xucZrs/YXMU93pjD8GdoyuEi9We8FsjInZ4DJY
eA3Ra9ITOMR2kW92AJjMl8qgXYPGKQtuKM375mCDMXWoqtf+cosSKCuByxMciQnHWzL5fV5DJg3Y
0SThj8uYdHsORs2Dnm0M2YhoEnmRUwJ/2ID3tBATA4NmEyBQbVBqZcWk+PbV5dg467Rsv+ZkA2OF
DNKllU5W3+1EJ0BCIIQHAL8SD8dPGIv5Lkpla4ADX/XPzsuatwsl5tHkPZpavVp+S+UheHQmWIE2
CyNzR7Y5rW0Y8q0e8gECkvG0eJhOQDN7bXhXLnQDdbAx8mYKud1vWkR1Ig3YVXE282prw/GiY+GG
mQXuBkI0Q6HmSBbBQsD2cTS64tusL6c58GouFJqYgvi63mLhVWm2tjDIXcydjwZhtXapX88aqLbe
LnnJxqhBD1sBldFn4rXTenuZgY2Dfjd8k/jCSjNNZSMiCEyMV3IJhSiWDaCyEQt+LZYe9kfdbMIq
89qlcmkuyoYlS1w0Ng3HKsQs7Qexk9nPYRt+8WnqoBdClrgCtwBcOqnDXZTAwTJr7VCvYaRqk5i4
9iBSVQ8B3crAtshf5yUsJdVDQVhOVRV3s05v4GMcQvBn1pA61uZpMdty1QKKe5gys8paN6T/aqe8
gYkvs+iaKN+Hg89AYPOaU6/gDVhZRTz6a8E7DT01b0qAKxt0EbA0eIlcon84uEfCwDOYbjSZGqTq
Lb+I13U8RnRFByEYs3IS2EdzMskin6P0NnVshr5BKpDeOMzlxyZsL6iy474PbVz7OR8fvEmNBxon
7Ea6gP/uaAqa3rrekrlB3gIJ2FvcVVRSvi6vTePcnQXIudQytz94F5Pd5qz3FOvAOy5GRhDfDgas
LtNWa8QQ2yBhULSd/z1g3U+fZ7e043BamIPobhDxVsTOTuC/mmXHhubrEuIA4PFgCzKPW2XzpKvg
kCex8lZTGZO8bLGLi5DjB5FwHXbD+KaBRL2tAoGTXwMmp29nvsxFxgNzUOC03w9Q0EREhP2GpDSp
VYSMbuq9sOADgJlUN0lpsqz0kKsWjuPzNnqRY1d6kBGHAAMvFxwUd8hifvpj6hddIlL8Xe5dgy+v
jhyY2GqQCUGqugLhEsIpezg6qtieq7f7aHW7UzQI9qS18hvE5Mc9iXV2o2DEu8t76X9Z0iGoMa7r
6z5uImB5/T7aM0hI4fsVdP/H0Zf3o8yjCBbcwYDsynjsAGXVkFYTzNeOzeaPgG86tTMmXWBrnqc7
F5FvyhooDXjt3rmwqQfR4/BCxl5HnHnVEBGYR8qVX/SQH0LJnK1NHYar3mW9oeDFiVjXAlqSOzu2
rzaXrmwzNsRFrkbLSsa9gYMvydR96ohEiOJxRYO8KX2Z9nAIE24f4nF+gwprUHdvZEwWeNtFFNiM
lHIBTVSqNj/aYYquAFb7ErOBFDFLpmKLvaaAsd8MaMP0+pbK3oCZa4oMWmp+QTPdJgWJUTqIEO4/
M1Vd4flwbGWJTPZe1MRHOdKlzAQ2MTfdWHAcHRdchAIKxql3OXj5M9269Diy2LvicnlofRuWPuC9
RzsF0bc079qqi/vfytns0GvxmMmoLWJkbuiV9gCEqC3xHmKv817Q8vTLLLPphUqy4cQd63YJxLA7
6nY0IebbjB9YQuh2vGFeEhyImJqH1CzqasN5Wb0ROvPRfUX0WCrtrfZh2nz6k7C+P7pk3Y7h1E67
iCBMY4uKYs3Iit0w52wfDXO+H9nMS7DqPVp4axRejYsVu2nM2nqNLKjBudJlHgVft80gM8xBhpVz
ll4JnrWXsoN9q5eP0UWHZGQstBpJgXxhfc35EGZwa3T07ZFBJaDw4rUBOw3UcRkPC0Ql/RxFk0dc
aZZkuJnmcL5KpxXpbhtYCKaTldwLpYwp2pBFP2noB7vUqvbSbvIWSWJ431n7aOeuKRfg/Cu3tX7l
vJB/6XqB1AIAkbpbovxWNcq8Qr93uWhzqMnn0q8jycKHLRWeLcBlF4elDYMDTTcJKH+XXQ8iAIa5
8dFqF4a6q2ZCDVGOA53eDumpEMa6AsGxwYPxxspfJt+rETvHb/2oN1umfd9DMZj1CH49CNRdTnaG
zTduarPLzQn2PU5FtwerOS02zocqY9QdVsJ/o2mPgsbM9LJHoL00oJTsVp36VdOMr0OS6RK4i7XC
A6M3sKvApg+Q4snQKsBMA7dTXbKVUxrlYDz0qoAW1XAIoghxMKYxxrSLGdDu2n5CPtK5UpAOrike
jKPqPtGImzQP1S5XfqxLGq9sw4RbF5zKZ+435KobA6SDyFrAxe1/isluO+nEVId9K7Ci/A3QLRtv
oJKPPtIJlYeXC30zXCZc1u0bmVdkbq091r/G/pLewXoTphroyO7WMZt0YWaP3+cy5uA8cLTS8bt/
GcntkTWtV3Rhl+1WJdM9pCH4cRqg6N4mZtzBOQm4dr3Ib1Mqou+SJaSMss0vcV6mhWrYegCZbq48
u5g9l818tbCgPXR2G6/NGoiD0rYvg8bNhQUIvuxS+EQbG8UPSmh5lWhlyxmz/yLXWFLQ5AFujyKy
+XoakP1TWguB86XznCo7K9qb3kRvB3tDSowZsmMayfGRLHJDopD6Vz5+Qj3MLAXeHClw6hQt13FQ
NwFtNUpWDMumeNZ1DHG7alQxBQbR9F87h1+AVnl2BGeGMrw7L3+atYfCdbXjNz7rOKqJaMnjpDMN
7S8XgNSd+PpaNct2OyDbKAeZxb83NBK2IqRqXFG4Qq/eOj8sib+mv9qmDw7BLEnRZYCmkDWjwCLQ
dceS9FmYhZTWh+BEnHu/Y4hi7qAAE+3CtYkRU/PMVBNo0vd5iwOPDi2/bGOTXjrhB5UUeXe5DNF4
wO1tu6Xlb1MhnV74YwAcixzDH2LtntQIjpdCiYB6pgtul23OvSKJR31I2PwbmIKXpIdLZeGWgdbw
Lvq1NJTVPIA25hDisJ5nzmstJR6Umf0blL4bcO/gUPZqSnauR4QiZna31iC6OQm3gaVr3RfUTvkX
F3qspB1da+MtrBp9vCDQHNJqHPSGsdMW7lSTgXIRE3E9vhUhSWjyWq2jf/R8ktaRx9SFIBDpzAOX
fB0IanhEIVR1zrNwTcfq+yJnQesGjAZAfGyGnZBGX8dosn6BGtMvIyVAUQu5VxKg8HY6COKdbbCs
YAw1PXbrCqAGAnlhKfvdtk6XVkvIkkNnqQItadjBE2Tcd6Oxe2HToF46UIHHcO2K1q7yxoaKzQjJ
8jcVDXseetZe4qDMHgTsjo9eEr7V51NcBNAR2G9t05Sxp1AubkYcaUjcDYTXmzIatngPXS930+Cq
+9W32wFpwVQFBLjHZtMwATJOFOAWLXcYyuLhC+pB2DzcfrkpSivPx0yNyxz+jQ7zHviw/uQD8+7S
wXq1hIz/A9l4c5DIty8ntHsLsqF6gIeRK8i6vblVE7aLO5CiwI5N7rkc2uttiJs7uMmpyiYgPMDS
gyCtHyi7NiKIvgShbnYxAE3HdtoU+H+JfXBD1+4D3QAQE1tVp9PyvMQpeHTziO6Syggmk9l80Dig
Cg9CDJcNZggFc1l2ky4YqZppJNezb8YrvSYLGDa5M8gqW3twATAGI49nrIsRfgcKPaq0tew55HhM
IzzLTmh3xBAzMN8bFoPMJ1P+TabJvBsV/6JsfBtal+9XR4eKaNbdzODfFZlYwlNKp5Mg3E+LxFvj
C19QM1dT62eYmmYe3emJPKYwpCu3jD0TI8rQ73Tl6+0VJdfzQJtv/Tzw34S3rFQmq1i2+pVZTeiK
dBK0HNL1u9+I5EjA+677ybEyCjkpNc65e4yf20qjc7ObGRT5BF0tWECWXbnEA+/Iw1ZuUz3V2Owv
LqR9gSZFgj2VvzaQAUZvbFjqQKNwNdHMLtDZuusBu0NzZBtr1mcKe1WnsKpEVlQbCu2KwQzJvQpV
eCFGRKt4XA5uncyXYFu93cB+SB8FKAGGct/H7oR6KDug0rZl9qZHZAbx1NH2NuYWK1nNC8qxdH3S
s5/96mc0vbDnJPnSY9R8GXZe+IXGDITKyPBHpdr41EBqu8iiaS2sVF1NWwVYex+kF+iUBDcsQUUs
/KwB2Ch/ns12E9H4sokxuCfNIKp+DdtdL1J32dCeVQt0WR44+gvXPlLTX53p0DjyoFRltcsLTefr
XnQPeGasGmL5a9DBhP4RPOsWnmICLfSj0+QrErITxANQJwfhC8uHe83H7gj0bla+qevaokkI6toG
R826oO3gohuUKbrAZrnmiC/N0o31tmzDUc3YnwVsirprw7z5ygOJBw2GcT3pgbjv2QrTiSVRQanf
XL0aiANPItmxOb/KTRcX/ehlF51tDP6fxBWbcekO6ZNft5Shu50b+hjktPI7cqWHMKq1Tp8hR/cQ
x8n6GGG5Hlgg1FXKaXqP3j7beSPV+1SzsFC8IXidSdUYsxcz4b9MawJWqGwRWIa+uKDpkO6WUfuH
WERpiWJgKlpIeLbFMgJvUiQcGOxFRnde5BX+SEgdjUztPSiiXHjRDIkBFPCV4KzdoWMlK5/m8YEr
CSESxZNdTEZZZhOn9YA8qEo9L6tGHbsymFb+NNE8vTAhBryGJhUawx2cQ2dXZFmHosFvL3w5V0LN
9ICDZ9mNoN9dma737rZw6h6iDk8dbzq/JOE41SbXyAK88DYjAYrEJMH2IhwCYCOKR2QDPxMt0MqG
BV2JDP8WcSutJhye19MWX5pGXGUBC65kOwFNMVpVoPj2bpvIvVjX05JLJClJ5ttSrHzYe3FvkQFs
P9O3thPgfV8zBYdhqSHwnhEVVRgkMehrqJ+Bmp49+oZD9NmNXYHtw3xjQ1s0uFsHfhlGDQQJ2uhx
4xl0WmReTGF2NS1gB4UzTOyUglsulkkxz+HVLOKu6HM7170NfkY42qZVlij1OiSMsDVpRvPdon0S
IQcN1uYuTnJU6Rt3B58r9pRmaFh300hvJQqK4+JEeAkVOdiYQXWzTPMc1DNJL7ItvEhnDHHDYD9F
yT5AmzMLpgc6heRExlkgtPiwd8h1W3oh6rzVQ8UXehbHMvGrPk3NDiZ9R0bFWlMaItr2WM1+ssx3
QJR2PwMDcyjpP2BF4Aj0GCubRGdFEPqHRUMWCyI1yPUOqR2uNr99maPmYhrEzcTTDpad6yXb7uYt
rTJ/3TPK/o+5M2tu3EbD9S/iFAmQIHkrUosleXd7u2HZ7W5w3/dffx4lU+ckPamkcneqZpLKjNOy
JBDA964NfMSEvMMxdOg5qt0R03xoxFoEruFv1qa83Pte0QM/yqT0w3Fhp1+Kh3GNjp5nZAe6cWsA
iAEAJFu3jfRPPQdc33u7BTGwLtdxu7LmN3HR3qa1PLdGKY5uMXyDLb0jTOdkRfN91/Htl3aEPSBz
7KDI1+kwjtOdRvu0qdJkCBcnIbE786vdNK/jo6cVEHiyvupS1LvE+Gjr9GOVAPk28QaBcmBCmmzC
KLq4yc5zW/XpFOuxWsbxEMdRuklSlkrMNa2pNn5ePw9D+pRDctFP9y23y7DpNPdWo3xzs+aH7nKk
0xwWUZlbFxvmOeGgN9zEujZK/QCnEqzFei9as7gSoi1C0qANPrtFowGKn2dj+JmO8iAVctfap0LH
bh+AC7J9qiYv9NYy3uh5PDPTnfPJ7MNytQ4zwtcgy6I4cDs/u45n07hxY359a1q3dmqeGqTLbD1F
Fjhl7D+uvRkjHOIzsyAc5oigjrW386BpnC1ZRo/OsJTBkETkRPlF6LeASFNcH5JMI4cVhQJ0LPNN
mQ/9S0PN59aOI+IMuvicNZSwmusrNipzO1lck7jjDYdZd34w5hHA0zJf1zVqXWv+bO3+wEXS2AgG
+TVPv6vWH49rHw8AX+3Bm8t9WSdvaZOcmc9PzsLZH/Vx/RRZ8tS4XzSLvVRme5SmDtv5lqsBed2A
IcrPklOa9siAweKZayZzWgNVdslLqcrv3cR24VvZrpXJ6xT17smevfHo9YB8NNvI60JUD4C3zgaN
+lMGpL5pp/XY9W2PJBXfM+GyRiDc6S0R7C6NJCm0hv90+jt7qY5dpd8AO6tN4n/4ZQX2VQcxOvlm
01rF2WwYqdvEsq7iVvTBJK+zqNXhmOBmGQdxKwz09bq12svelF41A+YMf32hHb7b2FO9X1CylARZ
BQPkWeDadcM6E/ZxXfVO60dSTE6WcWdNzLWz9852fx3JH1OX1xt01Nz2hrW/nt0cuDWff2jbH/Yx
aZebxTZ+ZtI40I7UXGFKuWLkKa+QdqVwK0P+OUVVbhypGfScPX6YFOR61W4bIgTLobBzJ+MiL4cN
Y/q32vDBlqkd1myZ7uwjXnPb905MX50BFwWtKe9jMX6LLo+q8vMK1sC1DpVV21xWjBEpT+2DyI5R
8iPDsW40w83SMqIXDTcIxv3sCUD/h5Eb9cHARtqoWIR5Vt+bM+OvcPJNluDLjCnR3spRvYGFq1DU
1s8u9x8UekGrJA1Ox3kfgGc2WxlVxb6JPhNqFhZjqEJjbjuQx+xlsRIvsPPiuvTPCMbNwBzHbdbx
zBpjpzfu4jwYcFpjXv8YuP+ZglAzN7IabrIlorjFhOox7R39jFujd+vN6KhTPphBpRmu1inO8eQU
p5GPaFyGwDWTUzaYJ3fiR7Hzjoc0Nx8vx5lo5tNgtuXtrOYHvDHbWPZ71x5eXD9xN6Xb+19Ee+5N
xYEXMQhBgn/XheWG07T8SLNuYxYOCLRXZUHb4VBbyD4z8juv1Q9mw8hdy9KFhZxPqYp2o1el2yVK
D0VtUCZalPG1k4h074v+eepaN1hUeQ2pmbMNwYvIkSSTiAs16MxnlaN+GzhbV2iKQbceGWrpG1AX
2JiKM6LwYNaGoQk7Q25UNZZbpeKFvad4NObsibR8Pp/uRjooIqL6vWd9UrvQP3ld6mzjclixl67v
jeV/5kn2LvzuE1Jx3RqeqAOrnMuQA0YFRlo9Dqs4p+aXZbcuMKlDMxIy6vMwZflm1b0TGKVvf5u5
rG9lFx8t4vDC0oPFSA3ZPJBR7YR1Xx2KpGd0ipMRrhlIPErhiWihyr+SuXWCOjdf6tHoQyM17aBZ
iiJwVtRojeSAckVZPwwxg5NmVmOWXNoXpsCHiNiofVZLNJ3unLErLfbBi4w2SNyxDghhzw5qGJ+d
yuhuzCiJ6Ney0J46Zb9L5mx+zO0me47HFGDYjrtHzwWKi2M9XUP1qa0xe+rRHUb3vq6Gtya2F+4f
pBnzJihSnas+uma0sR8LIzGfOAnkg6srLmnufB/BExDx03o7Iai24YtxX811bPZu0ZV81uzlkTnJ
h6Yup+1vV1W/ybQMsfYM55oj8GwlJfLBbqme5FLZW8dJHypvICuFBNoNU0kZrtbg309q9U6iKdlJ
iJ7aJHbygXe13BdckgO1TmQXWPBWSA7EHlJhgWt29GFtiqelSXp2bjne563TcDsss40/ENAXV4Df
OidgweiuR64GJ1W7SWBgVDhURpSFmTVE2I7q+bBO1W61WL1LnBpb1Ur9yo6tIWC792klbHNT9XAo
Pl7d0HEqsTWVbk5WVttXxizENhmKJSB54ZQXogvKVPg3ufYFSGA04DLBK/cUW3Z5FmJNCCQhhtLN
lnsxuND+mYnDTlopsYxOykEZEZKXp/IWJcJ8HzfGRW5j/pQ931dWOvLJlmUeOkYP09gOazgXxksz
ww1Mfd4yTcDKT3706FLPDLTCxlkHPB6y4RFMlxB8wfhGTAbA0oypmQWUcjvsnPwwiKE5WCOYAeii
csLE89bTHPMhjovTXuloYiVT8KdFaHPEh11nJ09l1i3HyjHqMJ+c6W5yL5CDPblBF+UlFykjeZ4G
ojDXpfPvxTQ9gS6Ymxbe3GY/j4bDOib+zbx6+iz6vthFc46AYJra/Zg0670nJtFwcSMYqyZK/3ru
5/RKzYn8aBJ7DdfIF+ckFajxexsSq7Yvh4ITx3vyqVWQQartoXlpNnTqwj4ldpQAw0bepqG/5Svq
bLKAxsLigohwRCAJX83oc2qi7EpRPXzVN916NYnBPpMfvTokAabF94nH6pYfru0gbsz1WY09cU15
X10vqjMf3KrP3+1MyOM8lUyncVS/2N4kP+HHFKKXqNilUHcBei7OChBTO0zWJb4G+dTBrLW4Kb3W
31DSU4AgK8DUBMvrWZTzvIcAi7d14uKXy7ruqh1y4Lxl9PbQzvKlLUyLrmc7uRJ92Z9abjdPGTf5
B79J2y89isXFKp/I0CzM/sKzIcC30LQkPVoZa2qMcDWG+G4GNPtpG3Gxt1bg1mCOqmkMxigD+M4j
vwyrNMvJh2kMkPx+iJjn2GbQU6e7dECHsLGGyj2uY5bezLW7fsm17HlGWuI7x3r4aM2G+aIq/UO2
mOyMWVLttY7sH6z64Txqu9ghWPQe1rHvAk+y4GGZingBj3acNy3i+LptvXKXjSsjvlWRr7uBkqXp
tqv6Od4vbszvMMWqC5cuac+TnOO7vtTW2e20ERaJW21Tu9+lZgpbBxjq7RveJ2Ic6SJ4a2bvY7BV
AWwMcJ0MwyVfoFgtA4BaiHel5prrXlktP6IcMShEITypLvXHaLjTlWlK98lt8rQjU8aeQiG6Gb6G
jRcGGowPNECZIwvABwasvOZnysq10rK7SV2+THRwtvfhQLPew4eWHyJR08/KH8Gv0wiAjcbcu751
2eibWf+clZ09JH3hhu4gof2iaDr6MY9e3lYwOZZMd4XNNVdz3J9zu8Nys0ynXMn2Klc2Wok5U83L
WnH4+PlnrF3dXZCb/GCIZgqmpiWP1bejQ+Zm2wlZ+zaalwpUycAoUE0e1nYvvoEXe85qTk4/s1kl
ZvSY+2n9bW0XjS8DVKPaFl2hvtt6Aloy+NP1NOdHEvATQoT7dieszDqXTm8GYoIOcnN0OxFo94dp
+PrGITNoo5vZAu1O2gDa170dpE2wSdO+GX3btJuUMYWNMV6dH3aRj5jaAFvSdIzRXyXu/WRxUdOT
7rNNDXVyVyHG2w2diB+7rkYYkBhIBHx+momN/f4i1951c7Hu5MjvZAy6uqpxqYax54itkTXM624l
T6UXxR9pBhNpxvmLrkpjU7IdGAFRYE4SNhY9ra5W1cvEB7N1nZkjAlcxcWoIfxbqFpZNYpTZvom7
jylrNXxo+5547rzHMd3RK0UnPPdwcRDkVd7ktpLPbtZ3BztZCqg4CT4111z3O2dhyGmtnVlF/dYd
c/QdDl3yxVqjUdMxfLjFjbaplnfhLGq/mFO0g8rxmJ89d+umiwzL1MrQ4EMar/4073zPgDSe/P66
WzOF4R6CSEcEL1uT7DcN7M1XHaGqm/LGDwbkPpskx8my+l68lxSb7zNTZ9fadcZi00up90LarMyE
1lHV+c9O4vE4cEjnb7Fs29tq9r6r3mzPYtLsDF1pcryI/Bsb/7iNFcBn/2QS/fRoLzV4QVvJq2hw
840du9lpASg7lwLqvC9HIwDt+VkUqiB+qi/O05Q23HFTkjinqX+cUGVCrjvTszNHKSynCclBMDg2
5Ay0RpZVd72KbAmtSDAORjz/Kid8T5BHdevY7RvPgHu11sscMrYVh7nozLfMi8bjEk9wyi6Kpa7X
5re0NdBvZvUDd7I6WCZR8PnFxu3kdHMoUJaG6NIspr88g2tEAptEfbIhxpLhWne8/RQhZ2uv74Oe
VmRASvJstOXWjatq23stQ1td+zdI/dNd73KlNqC4g0jlX7FXe/vRB7mKY7M4SHNEFaGG7qQ4iyro
tkmcxmpKz/Vsi4dELPbVXM3RXhrRK/1QYj/HmXGe40F8RE3LPzb9cs7c0bmKMWfvbTOJr7K2avd1
NeqHbAYc2IyTY9wkzTgF9ijH732RLhXvzX70Z9GQMjyuqGripN67VPx9a9rxOx3NSIcZ+e90ni41
9LJnnR3tpsHiQEs1tHkdbSQ+dVh0Q/uRVdHMVzgwTOS+/z0brPKUd7a6I50TOX5mvA56yc99Azcp
bFFsmwjUyXDH/mhi2dsD/S03a0p/mi7KMujXfn2VOnbDuHBlIO2leyxav31qpqLdTa20rwjiFOHE
AfGWTOUOndtmbKsR/CQO7ASphWEOD6DpYOGdtDeD0Ta30Wxl20QooTew2vzZVdUGfRGzJ1riFhbo
S0Pabe0xGXd13KD/La5gw8PJW+KNvXblsaZ4Cu7LHJ/GfGm2xrgkT8mKVMzVYvjuAVSBvK3tsVlq
Z+suEf+oaWPnrxSqObP9zL/aHR0O3gN5zt9jtJN8nv24V1GSf6yk4X2b7KzfsTFE53YY41OJ6JOY
Celv1YrZYbGy/sNCXPFu2J2neHK6KCxG83ngXe35dO2HSFftI9VZTbyp2yHZNtXahNHchXo2mu1S
FtHJGgkYE71YHrFHLiTH2TJ0l7y8b60aAVRWo4QXjZfeatotD4SgcQFvreGIemF+WJ2mCtN56cNR
NP51BzP1wrzMmBnbsvhuzDFGu6hmGKphdA/+IOgissblljH6myuLZU+EqkNosB6as7amb/XKcCua
tQlG6X2MiSNOLSnYSGFAl2EfM/hItJB4DB9Iznl30uq7F+kUPCABZCWiAexC1dNPU6zwP1kxLGyq
ZR8ysJZs+AwaZPSZn8KN5L6onPTKrv0aQxu8YbQRWssmSDoxt4S/8z/neWUcFkdnB08q98aIy3dj
WlB+riTTHZSfVOciWdBFefgb3bpLoZfrEhLWuZeZSu6sqILmcpP2funo4ExcoulqKDuMdtDmcZFN
+yw13vPZSwOUWM7BqeFPskti5J6sRH3KPScOYUZlKDWbA1GjY3ODavnbYjjVvrXr/KokLTMYyxX7
9uq8OehXTkkxyldKsQskPGO88+foWeXzZ0JkX5gVhb1FFYEFkMqdUxvJ6KHKvIPp3EwrqguV1O+G
KpKbxmvLB6dVHJReG6JgsdbEwC0YryTTo3XXEBgblRu3a05BXWHLz5oNOeB0/5l6atc7e93cm7Lr
b0RfdTcKT+I6KL2NXDSJno79azNfPjvLKkOrHkF8u9Tj7BpKTlvAu7xwmXPKQnrf/Yb8tU3vIqmK
V1ttF2l2uzlpSOMDrNhSvGhsOh8NHv6q17Gr8oARgKgdM3KNEKmvelRsgbeiy+K7BhnEW5pU60+x
VOWTMFFjuP1gPaDuyNiIhhLQ3aCjWo/pi2N0Eh19WqzckY0lRGqPNtMQh2gw6qPhMwZuS0fk930+
IygCuG3g/iK3+fQFrlg0O/W2Rol1sOBhUWcnRGRXtkYUnFsB6leOj6my9wuOVHguo76LweeuZl8k
h6WKWM6x1Z1JA//wEOYGQ6HnqzyfxAzfFcG9az09Dgjv9ii+OLGmPNr6aBGfGrPKQ672y6GOUh1Y
AO7nODF1gHYC2GdkylGQKpvfomkjA2zCavv8yjItbsp9BNzmWgZgYrYa/u00cx2fdOrvfdR2Xw1M
K0P5itxJjNm2G5PyuVF2hQCxBREJBtNPQ0c1Yo95wPROsZdB4uVMGNfZ0tH7gM8yQXOjnPvE7Tks
iXbomSl+doD5N4OdJmmo1ej9dEsPodqAeieCF91HxapuKNsCAEqS8nEqhCD23geb7NPl00eQeqwM
XIR1Bog4OrhwonRMv43Ip4ClxunUtzVyiMiv1E605GpZdALxRhD+GotPfROCVQB5Shdxz7oPrlkg
LDFGsUlnNH1cVcx9LZpXIMh4D4bKH6pRjq/x+EWUSPHpm3N/wyQefStAt/Z+s1bHas1mDrSE0aRm
hbaJWg7MRSKwZNEe/aFMwoHx6HlNVloburHnILLI0IyVPqoq645jO+EBcFMUHbNwxr2XFfqmjEr/
YxzB9lrVRVu3mNtDnHGdqcZqprMCnuO4TqM44NQYub0qLjQ+g1q8IKKcM72mgMRe89Y69rqd2Qw3
Kk3ms5vgT+RKpOKDw/2BngQ4Tmkl6I1ip//RC2NOArurqldA6+Jh7hB/VIkRnRpSj7auhPFdLZ08
9uUwnecBNSVZolhlCiYT2Y8+TFiuHlwrfozNJtqbZQorV1hvyGmGNMg4DT3ZRgeEstW+nCLrqq9d
dFy2lumm0sp+lNprzgu6ORZ/mwUNDxIIj+PzrMNrxZECzzdmtZlIDn7hKU9vaBAuAkbl4rn3CRrY
iEktoDheF2/9QU63oon0u+b/D1JvZDZOOT2rOiK9Y0mo2Sy8dNuRDLytfV2HRE7qIHfANjSBbARZ
semC2j86KNpDYjNhE3XSfHY0ZTAQpNNBo9cOLGMZTqO1YlpPpuyq9L1ul6z+/NN1Ip4FnyN0z/lT
BxVnORTrRImG0Y1YUbp01VtcOGzMXZID2OjlpfNwvIMSf1/NYdiOEn2lKfUSB8S1GwdbNe+xaCAv
kRltke8Irp25nrCGULsBWoqzw23mr4nevo3OIEEHd4zDdErifcMTeGOmKyajwexfIY7zbZVhBF0Z
Wa/MxVPHvPZS9ARR+Z5l+dtomcCdMZuI7eLliKrlzTCqFUeM7SAJ74ygRtD7kGFcwDmf8ygvjutk
aEjoqKF5j8fBbrzfLab/qiztqSr4z681aH/qTdv/qC5VY92vP/T/ZVcant3/W8j0P11pp4/1I4u7
/uOXgjX+pd+r0jz3PxQnKkE/LV2QkPi4M3+vSrPVf2yq1S3XVhQ7U4BNrsx/q9Ic5z/QvSb/ku0o
xxaXFP3/VqXZ5n8c5SmgEIThyvZs+99Upf3Zf+xa1KFT5GmbHhiktM1fgyjKGCy/7xFxVtglYPjm
KPth1YhAgAUNYkWdwrmxkyn5d9nc/33dyy/vUgBPt7zCEvoH33ASAxhOkbnuOgUbZZLitmN4qw9i
ytU/hEZe/qj/5zH8/aWQfwpaiD3bI4/szy9VrHG6Dj3GlxHH0DGXw7PPOLMT6zpuSmHc/eHbv/v9
z/1jHdefjdD/fTVLoXX3JP3s/i9e3KnBwpX287JjlkLM71oQkiaQI7IDYuOmaQrYo6ygUNXj37/w
X7xNpRzLBC6jz9Ryfs3TmkBscfbwTXrYDeNOmT8HVSzbJF2tLe6X6h/Mxn/1er6ilc4zJSje/7jp
80URkTesuyLOL0FQKU66ULfreK+47/k7cKX+31WzuHyspmNSKghWY7Fqf42wMlob/K51p53jXSyi
dR8fmjT9pxyKP0e2/fYqLoYEeH5bKViiX5za5DIbZakAdRhzyHSX+Zy8pDUkyAarpvkP8Ux/9WLS
d202a8t3/me99LHFaKn0vDOjOtmreP6mBWeVTMTb36+PPxu4f39XFA+LS2epi6v1l/VRy7QsE64q
O8N3b7PaaYHR/PkfFsVfvojtXHYUh+X/awoXa831vK5HAyrt79KGBtVr5P3DA/1XH5mNOcihbJqd
49dQIRlHtOlhC99Znhr39boCyvjVOdfJP3U+sQH/ceuQjnnZlk36aW02bv/X1NAJHAY5VZHtYton
7M2amFH7IFVq9fdkVXXJYe5FzX1gjcDLRvCd+hluP5of/v6r+2WTvvwagpZNW/FfFr35yw5mMAJ5
K1jJrjenbH0lWqTxNnEiugoRU+bVB7eM5fuMCEr9w+r85QMQl72Ep47gP+Xy119TDJVYJoDNPD+Z
23LzT6Vmv3yPv70tNmSwEj5liLVftkpnXWTerkO+ixIv3y9gnbslxQrSsrie/v0nyLbB+YskDLH3
5X3+4bixY8yapW+iqo/ROhu6a7+zlQ9XY2Sv5OwXw0PWeMM/FIX+1dd2eaTJWJdScPb8+UWjVJgQ
0S2W3YTm8u3g9v3LCIVEclKPmHIGokLBNVbyx798swJpiW8i3PRYLBzvv7yuMKsyM+uC4CLdPxrK
JT0oLsu3Lp+a/dQN1V0pcvvl71/0lydfOsKSpjAdhZPEMrlL/PlF7UnYbulbxa5ZLO9+6r0pD+WU
yHHz96/zP4vm8jrcf5Tt8+RzCfrz68RJ5E8dHhHM8zq6drLRvquF69zHGkP937/Ur9+f70hqzk3L
s/ksWaGXE/BPiwYhNCot5EV90L8n/9DKw2XglyMUgbyNO4Jjhu8LC7h/ea9/eAE52JgypbD3Yx87
7tZc1vI4xpmZhFN+scWlcOOQ9G3BKO1WqcjCvPQmMrlgocvNZKEDoe/P4LImbYxkbk15wWZOtf9q
945tBGPcke7F3F9d/CM+GqPCQdWMW7hx3yr46GOOlkIH0ptnoCXZYSGQY0KOrezdoDbK4pBOmMCC
LmvlcVjbzrnOxWpg6xUFKJqdSGhUQ00vLsxFsklqET+Uma9es47KHqgv+8ZKe+c76h73yxzN8j43
0gFss+vdtyRzdA8AImFEmIlJLGllppE+FhXB1WiBsbJF9tAd3Hm4IBTVrPzA1DDelzft38SmUG6Q
Ltl0u5KNIXcuJr2ayfGiUM/mpDpInaJEllafdKFtIco5gKxBvRiZ7z7lIw7f7ew1s8I4qvn8ub7P
9qH8jeR1fWP5lCAFr3EuKSJdSqvIN36RoYS2tWiOKQfHJUuhd/pADUNVI1/WMBLupMtXnURdgcfD
zO8bV9UkWOEHPGkH3S7ZHs4aHaJeablpvAve12JxBvcwxnw4ZE4DtMlFp8LGMLndU5SRnVwmnkVO
wEKM7Cani0dCAat0PmCq80xwt56KEImqgwtKkV+52gCAaSgmyXZT7tVfUeGst06ymviSl1bCLGd1
fl0DHcg7aLSJ6D8MfwEZX1V/HpK1nDlXJuipaWnL8kDBg/W1Jqrq4HtgoOZFyHdhJRNQVewxhGu+
Dzfsx5LwQN0bbR0y1iNmRpcAj5g5qKyBDscJibYnMRaquJcPY5a1eDgQa//0xxS7UR55MA3xmPVv
kZtUxI5Wuk7v2tScT42d+8ZeIuNTgXDm4o1bnyX3FW7gbldUnJCHXOM/hziKi3Jjq47fcJZTC1CJ
ee9CAkTuvpC9t14Bc6PB7FdMvFWm6LJsq8Yw8eGQpxukRTN8h9mx4HEBessAub041UrE7q62hswK
ymEw7/l1UmxlZkcnaRQN0sBS01hIBdSKHK1t6lpD5Nb1xWmpWJ+lRS+lUHJ5RwlS2xsTRroifVXO
hA1ko4iORtKgyzLw+u1NRAf0s1hOV211WhfFTuYIn64g6Vn7wlo7fY+2LrLJYbCJI1HWkm4zrqkn
NPoXr3o1YF0keSMng893wCbKziyPkbWw5NaBHvtgrdLeADLyJ/YUGbtwAMhagcPxBYwbY/Bba0NL
euNf9PQ64npvS6cg8BZLe7DYNTrM1ez1Z9vCZIVFkzs2/jA0PUGTI2/dk7TQl0++XQ1eONZZ723t
dYxMTCieNYVxi+xiE+cudptycdfAkfHwYmHLcb5NTu0+J4k2cU7IbPky/N4ReHnN3r7q1oUSsNqb
K/I5ZNId58Z1HFzglXqLIEX6K010og4qV7Uv2MLzLByNbvpKIqeUCGJyheY9k/MYGC7eZQT+A9bx
CQDyNs5riBcvX9cXYk2Mc9mY+BKdUsQe4BN92fBNprZ3k1lUfVCqJt+3y2LEW6xoCySFMmy98+t4
+DmNs2EFoHbZTSScot45Xb7+qJuSH7PF4DyTdGcNgVeVrIO6k2jeXLePP0Y/rh5GN4HPtZCMtBuM
1igyM1VWJB+gsl82pa1adKc1/Ou+VjEMo458Y9zOGWzDpsQz52+UhdN1s9YuUUIdnNih8Ga6s+m4
HnOgV2HmQUZ541U//bbeuqLZ4Z/vqyudDaMIBZoJ0FG0JgPJgkUktiK2ozukD/n3MZuR3CwuP9aY
Kcxxs2ZklCWG3UvOqt75MZjKcM/acVj+8Oi+vyV+QFHjzGg/bvlCaIRNlvLSUt2O2DbyaVCgm6hF
HYTwulcHq/EzZ79wxWaBkKP4ZFqsrtCuB+tR5al4h5h4K1yDNG3djUcFF4bsq2CRO+S9hETGldfG
2CefkCFfTAoTWsDIvCUwj0ygBNGvXPNLagb3CzCw5kFW7D1hldPjSBOuV7/9Bn5g841gOtzUQ5Wp
sg5WjYsCIT44j075giZnT3r3ACZcjMcINv88cBljV6i2g+N/EFZ02zmFvy2L4qs08OTgT0IWZ/Rf
ztCtj5PIfgrP3XGCHWTiPebNUBFpY74uyJdjM3uFDz7YtXhwdFUFZnOpPPXS9BpDK51PKxYaLyc4
SiyEPBjNuYnb5bRcJMdVwnO1cMQFrmOUSK37o408nbfg7n0lqiAfi/bcoiF+ln0fhzbhHs4lSoPc
u2iDGrcK6jEZoECRb7Yu/gxkOt0xpXB1M5R6Z9Qr5T5tEd9CA4/niXCrjmhndj1awi7OO9PhgUf8
2fwgf6X+Ul0xzNsU/cFTa47NsXAXb9MVzHbBZQ7bd8qCzXV853u3ViSBxCZrbAObKh5J2ekf7EJy
i0385SnBQQeAWgNEpbyR/TBO5t7yy/TWbvT6bHfWO8kq7lnSSnQL/5boANwjedW1hhWySi+/bSAp
DW5TU0EtRt/bX40qAC6sYojMp9bvYjvlA1H+t2lcSJhBMbE4D2rA+JmN/bfVQCyIK+Sx90yka90s
HmgUdNDoRktzpUYJYZFM8idRNyrUQMJbE5Ab9N4M15kjqUSzNQTSwqyzbVuz/Yy4yKZE+nTREnjZ
jGhsHVtz62T0eQUlfzNCGU3iXXaStmlBtdlGQWmRA0LqyKaaujtPWUSU4Pa4MdQqP1Pg7Om5L5ZJ
bhPaAqH5hipPITub5Qf+pPm4zOv/Ye5MlhtH0mz9LnePMscMLO6GBEkN1BRSSAptYBEKyTE54I7B
MTx9f+zsTZfZXdxe9a7SMiqSogD3fzjnO19dGE+HbnbGu5z+P7OdCt+sFOXfplzDr8EmIy6vmqpi
KrrXxY2CpyVhGHJ5RXjcKhHNN7CQdAsexvd+aWGn63QOxDeBjR8LEIAnD9fJ8zquV9RGzcF1XOfb
YQd87tLcXLxz7wXE+7cgvFiSppGgMSHnXT1LrAE5KbD3c91eVyj79zFZn0+GVdWGYReZxyxTxQ44
+bYL/mMCH1lLLZV3qMd4OwxxNWR6cpirT7O3vtRpgJO19eXBD5AzlEiz98ItkHAHIW4gjfvJFSgt
6pnk6Kicr1KxPSQOzokdwor4xoQdqeMyj6KvoVhb7tDOIfFWE7H9e0bFZi8+3fkgAyF2ERuc4xpZ
2GOzaLLS849zHiLf9UoP+oBqkID36JuwBTPIp5LD6x0uEGc3xSvrwi8yaNEyO0VpVk+wjfZ6EN6f
IMijfVosr/kU1c+6I+t6J3W63hiBpDfNBXCGOW9/+Yg7XsYUOUhS4SNc6yV6rKbWf4HmWf4QlYfv
iikBCoNydDG5U9o+lBvLDXY3PFQqmetzwF22iwmxvwFwVpzQc8xZtKESXIBRAZgZeeXWyg2vHNZN
NVq7Q2LtuudnLo4LxlvUTMNAsTKyQRniC3CkXek81NTeCDkMD1SA/T5UakCIEEb84hQADSprZyCt
uwkfKwyar4EeFh/ESnmB80QNSz5tll/l1iW7ZLWrPqiG2/y4bZ58YMq6IfX3Ydns0spiMPG6lVOD
Au9m5reEAMUtnD0VoOY9WuPjaBma7vq2YQUzb14B/Cpy8o3l3VzQUAB/eKpCqvErnBThp3I7W94q
bIj+tQ/ZydxBCxpH/Alods6+SqINycXUUa64LVgjnqXhkJiO4iOpuerKznFfgsJBiZ1Q1dJ9gfjd
10G5zfvEFZs6bqUJ+PtU6K2XfRq+W34GqGLV+IB8rqNwVRGu8jk107WJBjRladIXL1hru+nJELwG
WMf5wuYeYrVioeMPqdgPU+gcfb9TfAw5/kwpcL7gRU14MiBx/JCUdIeOqJGHOah+TUiGkMHVD6Uz
mX1UFi6XMzUZ2CJCivYzOsoJ0bFGXYdndEIeyIWMX5Zqa7fKdPm11fA1MjH47WmZ1/q4cMk2+7Xv
251NkCAqQ/falo6T4e/moI0YdyB6gA9WuHftVr1JRwY3hcwxLvrVIaLouWkKHd/FAhi+ddrpOXIK
QDcB2BG8aapgowe9xtZ9izA7okscm7IcHnWz6nM5BfWBl8d77FWPFT/SkQmOvZC4x9KIfx8M0X24
IJBywv7KOpR0WyUF6/JSykfaKTZyeDZ3DGfMFfL0FRjl3BAxjlK8x7N/8uPV/WTLv76Gfl3Qkni0
RqGDjB6dynrrcz7FGVMgfeQbeGUHIAyKETfBVcLmAaU8KK1gBxAdWLRsgpTuUYftNSVhfPJ7g0Wy
Czt5iqri3FfJp7eBtRm99C5oV+XtlsZe2FKwxq7i0nlrVz3+hIRj75M8EY8FvgK0vDWolm35Ey1G
PWg3VA+96Za/PFmvzNmwQSFd7naxjoszmKzoRhn/lIjC/mBrcR3PJfCDtZN8t2joxLXbyhWUVvcL
R8Tl3sS26DaJz27BdbenPGa4tPP8TdxWMknptTE6BByK+7ZV3hvFQ/kyNhPKlT5ilr4DIiL1oerz
Zj6lwyJfYKSlYMhWKxH95zVPLGX9Bzcj4u121FnCWUolpSgwcHPsGlc+LKLNr5M+Mu+zNqLYV+CD
fzoNvqDdjHpqP7Vj/ows2p6RYkEQSmMVRwftslsvfKw+ka2dn267AseqYZmUe6tUn82TeA/45+em
i/plPzf29zq4P5kvBUdZIxkjWrhCWx7arGx7t97N1JFYG5tzaTFjdFjLqS27eDE7QbeN/lyJF2c0
8xe8wPJKKv02hBM2t8TJcZwKDWAELhkkoJaa40unPQe7XyDNwHey6OWn6HtUiaHOj4yY2194w4K3
UaY+6UFQdQ+EUyd/4mXNcTJcPBe7bbyoRjQRokdpBb7KuFUCCzBncpaU3ReswHKnXenc4aRN1E1k
pfNkmkvPAGBr/YVI98Iup4i4z4E12BNTtVYd1LyGP0viTWgnqO4+RCKDrFJr8+URwn0HlmF9nUMr
nn1XX/gFDl6WLhyh9cEJazC1ep09CcdFor1VbYJzucJvqUcfNzxRqsei2NDsx63Hqn1KcHPoanMy
3TrYXNKtiCk++TqQmAzj2oMlIov2oAp++3tVomqpfMyexyDcfA+5p0XyTvzh+DolklJ/6XR0Mwxx
9BYUNarpYjKR5cROpv4wTCLk9ymXts3sFpu7eOmBa/GANHOWNgr8F44xZ6dxBGDy6qby9wSAE1YV
YIpHQu4Am/mgRgTFk+tWmYKiY7PZ3cRnOXCoZ+miIxjpMzOUXYPH5aVKRUMRqoU3ZaBC0KdGM1KQ
A6eHdA8xts8f81I1ID4GzPz7WFtP7ZMkdr+d5OJo2IbRRSI5xCYC9JkXuFvrRlS7drHVQH1H/ZUZ
E3QnCPP1xYV1weE1cay/c/a3TNGsanBCMmy661iSnitil6d9VcWc6glRMI+pv9VuBvzGfXRsWuFd
wr2PWNn0tBLUcst4TheJygUnDRsxJr10g15Fc0L0VYD2EmcF1ldDolVvK869NZi2d6Y1xF8P8zDi
sPUnTBBErFu4YEXI92pDHCFc4Nupg0qI2A+hIpV7T/xqVc1bwVZlat2LEqiBtROsOVDuYeUx4dXC
59oHq2yvZzW5w2FDMjRRPbrhuUOPmjKEiqcnyVUFh59vVmcBR+2Cuy9uamrQJnZuDbjG6hD3kGJ2
fdH1L00z4DuMFocxVYyh5o91GdwCbylpPJj7WebZfkOQG/Il/SAqwaXZ6YoTCdISSkJTMqrI6pBk
HEosqz5KfzIcoItVdr/YKfz2tQzfTRpgrhp0imPKbUJU3ZHTTeHe98V6F6BCJjRh8M1DvMVYwfFa
yT/8jdE3oGNKzRyv5K/QG5PvwV+2i9y0XY6+g5tzX0UIz05rWhc0fusQBbuWnSOhoKVn9KGLZia2
UjB5w2WEdPuYTrH/vmJDJq0sckR4FZm2p0ZcnajKUsBVK4fktII+Mu54mYAx1QAqIe2BsZZ9kATy
JnsnSRfgBKkDZNb03cC0mlSgJOupinjtCRCnVRvc1Fy3k5FwFagVnwpkmf51BJZqA0pTtKcwx1iy
3xajp53bOXX8iDOGHCzS2tcG2mbHuis15UUn5RWw8xoM3R9xXIY/+ZnT5zJZa0osz5cwL8u072+g
3/BjJXxGLs5Y18EtOuUa5V49Bu/CFHT1iUi83yLcEhB2MWK3bNiE8+wuSVLvOlwU297iOBwfetRF
7d7llH8eXNO12eAFQn6CNpH5fR55Yr4ztqbFZxg94U1q8SUxDCz7iKH8kobnZKpcf18BmGAO6ToN
Xv7a9ZF2F4y576ZQifswKABHbHp04NBSpjoA50VZhQNO63yBYfAo60g25W06IKvn0ozjdO4OSJdR
KeOEZUWJ+7vme432Wxh3jrzqurDBFGB10637GfpO95hwG887LIuSdlrX9OyeaJmtNOx0EHSmWy1g
kCLN37U+xT30IxRlme6FD3K4g6r0JvwW3zZcNGlOsjY23k/p0uQZ68jB3UdM9TQGB5HYrK7NRMnN
aY2QeHRFsuurBnreQAaeu+f7wjUCezau8ltVU78ectPI5d1q48KqG+ukYu5Ir5kVS8x82nMIMzow
xLWTAualAeMFgY1OhT/73dsYVDMFCEbwkue/ar3rAkRIgbwOBOkte/epORjt6u43F8nk33p11/21
rjTI8JKSRm2dHXYuDITD/ugP6IL3i6asPdXRkECl6WtfvjE86HOoXomi2u3WFB+hL7B/hTQ+2P5r
1vjMCaw0X3UwaOdEmFcbHvSi/PQXJH+WtLVxBwosUFYogPmJipuoraa3qmI+sncClGzUT1NeZo5T
jerWWXH+3liVB9CI40u7xZpD8UInMk9Ghldh8OKHurl82fjPRxuKHzroo24HpRh/bt7ky5u39mNw
O1sAi6fcXfBeB+RCWk61Ir5xQn+JD6W1MWwzm0bR41R38gdT35LzuFgGxzkKncM7DGUiU56paW7R
Inapt7PoKef3vHWEPAehDabHgKFCfYri3FmBYwQIzTSU29+AUJFT8yiJiJkZAoFDIKv4u5rZ6UAY
HvxUHKkkyLVbJhsFmeU5ETcEPZv4yURAILj/a2rs2Y3YtIuxAgHd+W3iHJhml+2+yeWirvRIFiQ+
SKXbqxmF3Td1dxlwyaBPfSpnSDYfZSthrkntiiVD1tF2h9pZRpjdpqafh2Ed+81fT+bNSqWzou9n
iOlc7N4FnD/Hsgjbs5svnpON+ilL3HVb6STmvt8XvtHFF8Kfi6uk84fnNC+giwI3BpgY1B1ola5z
njcJFOrUtZFdYJ/IeDgB+8C9ZeJlrDDlCcAXaPmr8jqaxzoDRUBKxeBi+twNYvMfVaCDZ0xoMZw6
oaa/qURddLuxOIPYgrPwUft25gLGy/Mc0A3/Dr2CwMG12OS3L5DP7sJaaucHPqboBzYqeDrrOKTp
r9XHgfTYsgOCG+yZ6AbFqtlu0yDW8squNJHnCQZ3fWxIAkhPPp4/zPkrrBAEsE2VhA+mLpvnRcbW
PQ7+Kkbqyr54TS8zIbrpESNKlU9/GZLRgm89XODT0jMhOeYuvpT7vJgkvTxPmoVIvWFmLNotDPYD
T/fDNuT9PYWYolcekMPjqWiT+lSKNZrPoLC54pEKEbDjlw7IHkkve3BzQ/uZ0MvyTpoq/6R2mW5V
x+2625JGrjii+sIeFxkUz9KkXM1pKyggCZVnPG6cgJStjfL00BpZ/zRDhT5z8baeKmUSiEYXkD6M
c1yGzzWis78aRjhc0wKT+T5Em1V2WRDlTnvLmVp797TF7EQEs9qRF931j+G4qG8BuaCA7ZWGDY8l
EuZj7wmrsoHVr3tdr1XTHMNJK7w+WKY1wRqiUPZKbw0fNdIy3sKz31ZU/dVo4+WhdgS8h6UjU+kY
l6XpntvJhbbV46tg+7Hm/rTv0rmHDem18l21ycXyrdhR49COXXvbtYo+G/glRv3aC2sYJuTZwP4f
wuojXTbtZr1p0w8FDdU5iHoEwIebUPD8JYWvGl66vJzvpRvhReFtKMTtWI8M2ZA5R1/hJkJEtvxz
leWinyB9jIA3dj4uayg7RaxuxpWNaeYLf/kTqK26ZY1Xs0EbanELIljzys+L+SVgm9FBWwbX1IVz
8dMVvJz3acHaGmtFvWIFCVjb5Dy00cFldBhnqTNsV+XYRGzyIZutuJC31DlMCoDpGeE9JTXaG+J4
qYZ7w1SmACiEP9xXpw29bbWrVjcaT4uV5E0wWGbsPwtNCz1wJ8IZxYf84c2K/S9LD+bsjHsYpLDg
dAQokmb72RWNETcpoOP5JsjpQK+3JKY8lNAl+4PEvpochgTa/00xyIsas2I+CiCUcd8iYvB6BEg0
oDhHodk5BfPg7mxbAh5q5vZLDB4ywwKdJXpmU1R2h555ISXCVGBNQ0mJTFz8cs5poClR1onfmE2S
tQOpuATMUkOq7GPH5hazPrPXGA5KsELUxzrm7DnkxDuhGd3GAdJu8kax6P6zphLeUZeGHROtYbwU
YIxh1KHUbuTelVyO+oi0dKMY5e794WGmS0BvU7plRHW00SmJ/SIF7MJhzu2v/fmxsYTE7YStjPuL
CBDvpZ+4jnyBM+0q2kKAXiD1G4cbawu7bKxqNQLK0/g43Fw5XxswjeCq5iNdN63xXilK6jADjI8H
Z6nC/GfQeWud8V1fOtKt5nAAShJMAMXyYD0ktbfmVxjmgjVrysVVMONFx7QwcctiuKp53t5idu+Y
qgemSAc0HUBORjIJItTVblE/l3GMHZO4Lw92ZAlhqz9ucxQ2v+cxysen0IjyDOsv1+fJTxi2bT5y
mp1xvHK5ZYIUfrT14o7ZWPsmvzY6YIdgZpHaI3z2MHoOqz59gMli50PjBcOPpK6gDca60ZCwGk1Y
OYtG7bO3juaX2hXrfCrEGIY3vRMk+ZWDODC9mszMR6S8wUFH9YTafKKDxjjlbrN+qE1Z8aElrfy9
bTAbZmk94/VlQ+ID5c8nGK6Ts7jMXNcw6TBgtPEZg3sfn+IpH8yHNjWqjL0CzAatGXrp8I4gYPhY
ChtD3CoG1vVVfCHFbJPBjpJXwac0snrZ+O0t0GYgcAbnMOKdPbgDmEVCCTdAUdHaMdKllEYrE+Zq
OpWWUeA1Do04Qm0fMgI6+OsMHY7NcvzHJAHI3RHpfbxbFgWznaSD7rfEo9ddtQh+0v3a6Kk6oaFX
5sZrHObiG8bT8GaTRSA+crcYXJI6wilcGdnlfrwP9GqG13jzmBKfEfssC1tJfHCvcaGoRLDLygWW
Oz6GIdjPsaIBc71SzbfFBuZ7Z6GmTccpjsxwrZfOszdLTZ93iKetmK8i7jSr0NkE3lceclBmc+HX
EHps41bXGGRnrN5JUn36zcxmFIZViIZ4ifrodqZY+wt7q+mz0jQ0Io3pw/hpwtISPsfDPIPnwJlX
7NgL1F8WgYTPPoJG7Ka+/NdGsP6gEFOGMP1sZnOFRmXCd7qYHvoTJXoEEDucb/ql96Yfs2eXX+z+
iuaQBMB+doO1hhm+KILvoa4d555Xqvk5LFb8LMJo/ojHEvs9zRdlrZ30H7RMVbOb/bjHLR+G6sn6
1ANZFJiZBUG86SKLNfOJXZ6zO9uVnrt8R32VyxO/43i4rmQIPKVdWIjfVTTs/MGuybmjRjf4oAxj
4NCFrF3PzDopnBDbmHLHy6zevdXhfzpsL9FE9wkmw7Usl4JdRG/gCNWNV0Gf4wuPzmvsVAmcYuFi
SvITYgSQivXeDow7w1F/KS149jQdgDKpifiRxNSbOSLnq6aT04VBcwAUk7wbSNpDNpBhM+6BWRBr
ETme31JTX4IrVpAY8ZWQElsvLRgXXQmhID0jp47cjNyQxr2iaM7fmTQMVAW1426HCD3h3yhUDgvT
GbsNGSk5JOtaDeUxQtX1e1CuWR+LdaVwdpxW9B7Ax9CsVw2+z+0WukuN4z0ZKSccHHlsSfHVy/Pq
eeri5o/xOm9NHjCyn3V3K5mxX5zzNviRwrcFPxWk7S2//SrdO4Xk3q7zefxbgtIkRN6lpt0tpt30
vilTrZClYk/atyXzwT0Z3osPmcwA/eLkpv8Dv6bULdko1L2tV+Zo5Cf+39fFZiu89C3bzH3jTfoB
o/sGhxf5IaFKpm7czK3mi9tnrg0giT5hoZ8KrElzQS5JJpIG8nkMj4Byeqrf4mGlyu+bAb/eULHW
3Fd95d1JIDGfki/tJ6KIcNvlQd18uwFamQtAlUndvIT8ymAFrMR2tKn3gLyXQTQfqzyVI4CHHZKA
gXST0IkeF0sFmOEXnz8m5hGwlKmcfowanNeuA04pmaz7kJVC9q3NzqfhebSyje5HlpevPMaoYuZq
xv7syMVIgAEQe3bMstjiBbMUe6QCIz4r1qG02CCxHv10hODeQ5OmpGnQDO4MlIz3nO6/I/ABdcRl
YTo8FHYaF9RhNQ+YNzbmWEbB+ilCL3yK/dr/ZcKGfU3lEBu2SxmyPtTbAjxMyvY3I834up6nZX2z
kBx+zxEZMTFDUPCa3RgQMiQmkemmIQMDDlrx0GrjMDuceLkyoK7hpxMgt8H+uZW0nFJFn6FaO+ex
T/0RBKaLFuoqqPIIFG114Q/4ajg26KOQQG22owxbvfIOcA2T+oGjAfujctz8Ziqn2nxEgw98QcCR
wnep63XeVR3Y3r2q8wFrISZ8tsebI+KHpc65xuXAZwSOCoVvpzpEBGc2J/EG+HBwbEZ0Y8+7GlhT
U8fr8C4B7QTKtIwp7xAVU2T021h+e7zCFtdw7EPSV1CQjqi6Eue6x93G73goGc9gLmeeFDSruKpo
v0EPKkZbd+HCEsgi2UuJVoi9c1FV6Xxc08J77JQrvsHojSkH6opt1pNDdxcGwcZJsC3bd6jq+qeD
htnuKsb6f7nOJuQUDg6G3RjMkAnHEBITeoOx6l8m/AZIPodQ+n/7oKnMebuMoL/LshLlp0kMUHql
ihqzfdABzmpUWv5hP4pfdpqnbrnuJBXwLm4s0qsiXVZ8o6sZM3LJqzuD6glCYyW68qc3QbaCp1GE
2ynWhfQ+kRfY6VAyoNve+BtBwhJFQpuTdzFjTzYjttlvc4supwNhjGBlgl/UllsSEgLVjCtuQTWA
8eLnYBho8WJ3cMog30FEyZnpq1DSauy8sje+t0fgjEJtCLDYHpweuMeOAR8LONY2xbQPBcN7dAp5
9KajXGHMFhjezk7bsIsVQHEP5YIKY+d5PTh75a6qvib/qRheEvaIdwuxXvgK8TKDRB44CGFWNgkV
lO294yhl2mWJH6NJIGU+7O4Dt2vgyYSlP1K4bww94FWSyALkFSkWMOfSEOHm5Yif5pX5tGbkyyQt
3zUY3vMPUPYb4VSpFP2rFbrzHihw8EdVXGTqs9pIbbhRvcvncjA6F+Xd2pQXnaxbd4vOacy6ZMtC
afFJOnWjvUNCy56clekqeYVKr2vPjkwgPLFHwNic2dyBvuROI5pBKqUEK42OhENKXpoImQCpdOLJ
o5FpJXckFlGOvSN7uirY2xFab0gR4bQdIgs0WMNnEZhqvNH+BiBmNyxzPZO/s7SflCK2P/ZLWP0y
C8iU46Q39ggLz8eLskhFQHZOKxN7YEe/xdbKBsN+nsaHGbGOuk2dolQo4eaZ6X8ULPJp7eZ+fi8J
PZru1tbrpivEfk15aOctR2aK7Fd4p7UW4XsFSeB74CFWe3Cw+ZLJzmsuS0nYU4g80ERCBuY67Dmr
HNP80LyJ1d5DUnvJXPbD8Iyzs3rj6V36E7i24AtOaQmsYRgtwsx1aNe7qqHfu84rkFNHfsYISHaA
pGZfEY5WY/KlyfytFpkE2eZjjdkXyJ8LcUFmsfR3lOb6KAGFyfvAj4GjSpuPbwjZLpDQqmYdHiCz
lVc59G2msvjhEZEllZr+hJPCme8CrInQUhQR6YOGfLqblq13Qj4T+6bhavP0xUa/4A+Pn1ClKKYS
W+B/5ox9q4OogkAw3mn5gplkSBzhmnvVsHNoTbLsmYpvOqsEGq9jENv4HaozEoVKIQY4GlJqAubQ
kbY3YdoP+pAXBXgz8vGihkSQ0kmu2CaAbimEEeaPguXWHHuINOP1yO/dgzBa2+rBi/1g+8Ny0/Sv
jrtQm9DZrPBK40LMDxTwJjkGQ4kPV9jRJvta2WTY+ytTTGzWNN8PeGVBvTQMfEQ2+lE83qgcJ+Xb
wDOAqjq2cnXeXUhqrDZMwcPDVgs14wjxZ6L+itge18S7AWPnw27BlDr3m58kBdVxR65JRyvJtMUo
p37SXr6WtF0+A5vO0456G4aNofpeGzn8dip2eo+1zrvhte+QcZ5Tr1qxAKZ60Q0bhKBM/pY92D6g
fAXTa5fiSTFT9uYAIzDYp7Z9GubOnd4mSShPi1UjcFDRoFweN6adUve/xi6xtaLOUAm5Zr7XEEuz
UZGEZ4ItSvXueCOBUhnnB1lYnpfr6YWnFaLNPhdNShh4DWBG3Qc4DRoIdQ3yHaeYVonEh1mhzdLS
6fvrqtZK3qxNjPZi1bpnoMDWPfnblUlXvsVuI5xroAeOfdrGfkVsAvytcB+2mfwl9BzDNv3qxtr1
7rSAh5fBmorNdlF2I2in4JRsbJu62sb1Flu5rOtbiFtD6z3YtLFbgojdyXtYvCw0TjogIOiekVjf
nVkwhhcaNKKX27IryHCYhw59XatSMtG4pzwSw0QNUGgYwDhHhCqQrJF6nMRpVfkw4TS5Xk3Omq+k
5EK30SMtxIGAtm8naGE+m1Gj8rM1bewuZVB7m0JDoB60/IvbCXN2TDIYdZwkA8ILWeTnJ/BpMlhO
+UxpqZ/TClzqeF3hRAjbK7YWnuohR5Qd70/doDFcbxPtouLfQttPT1aIyWPwE6omHl8tg5ELfVDV
lV4/FVE+hX/kIIrEeBMstuBdmJeRmdbioLeWmQ8NJGiOtvEKF5FCuQ4kZqk1QrapdZ5eeDkmZHuP
g14azjqP7R1Xp+wjB81soVYg5ctWsDUsRksszmEGFRL9yPO8qPodC8nEH66Rc4XLI+FXgoPd8tnS
Zz8q8/mqZwuy4cQ3kiFm0yperHlITmPnV69gqVnagrsQTzMBwd8lDpZpF1Zz+MUlZAPqR5O8xVub
f6QXmP9OI/59qaYkPS3C3for5Tn1h0tgx1vrhMQsDW1hMa+ooepIwUq5XO0YLg2M29XFcVJ2gEda
dtH/Azf7XfnJ4rL7Hv/dq/7fDO0P+qt9Hvuvr/Hut/73P/m/0tWOG+3/7Wo//+4GDOwt9cB6/ff/
/h/X54//42d3RfyvyMfQ5kdsV30/xEv3j58d7/G/BAKnmMaYUCHh4nf6Lz+75/0rxJic4MNOXaQR
Kfaw//Kzu/6/UjbpWMbifyzyyf+Pn92N/jPC/R9f9uWT/hOwDPQ9/je7FoHu7dxPTnNtNnwkkV9I
CjSWlR9tAC8HKtTGej9YnOtydqY70twCCC3tZuz1xjh+2YcLAp3dLNfqOwQICSRK9eaOEA50n+SG
KGD6FJFPCxsXKLVFAJmcLTnJoP34rtfG/RmVZcfSvEVTjorREKch1dK0hMh2zf3i9fGb0ASri7qK
QN039t5UBqZqzpXAxHm6+It0ikwr74BF7d10c1816NpjE24IiJdgqT5z3EE431YNEtCdvW/BZqDG
fzGz9tqYOLObG+8aR4GCXBDe701azXf4ItnzFe3cPjkE0xGDOLFJSuu6VbcKttslVmmkdRd1O5zd
quhJk5Bo0koUwllSUSVEisEEY/nkbU1mEvCKJHLAfFA3PaLUn54bsjxeUaaYD3pycInQgm7tamK6
+216WxLjspX0Fa13YuBDMXqQ4zW3sdV763QQPhvrEV6CVf8OlXT3B3ATSXNz1I+ngAlogy1niI6M
MQIsOyxCbeKqH6DR6AhD5szNhmgVbXIVmat6KKZ7kMLIs5EyUQBIjXqrVBWqIIHY4QcIz5H6buHz
x+WtLi1jGZdJNLeFuGXqMPVHa61+Zh6cJjsXE8qHmTZ1N8nGORV5GX1Q9RKBVYwVdytZz0XVOpCt
mw9KhXkv8lTj3pbtmVYQrhLRadT4UYlOdUlz4uEKcoBDW5c/4H6yyktGN6q5fZeLRypx3eMk7HIa
5glc5xS8JHF65xVgatD71ch41/RRgT7NZFqEQP7JoInmZBB7GZnxxe82tOTNnJ6RtiZXaAeC1xIY
PkrxYfldYfC7S6kvHr35kswHzOpmpGw8J0MP6iVJbiNyme4Mw5nXoa+qT8PNwrJVu3nmD0adGbQ5
f2NkGgcnCOYVmZdiKuv76I2lcNKbdWSzDWE++dMU9OK7qW/LB12o8oQeZ8k6GhyL6kjn+EsmJHsx
IRbRxK22buB2YYPz6/JSh4Bv1aMP20xYXI+kNHwTRJj+DYelu57igDgnS7gm0T4LyHx2iyZ9K4Yz
Hns8kcx0t6cqtWRVC1bszQndC2r9NGRHoxpSCeA/fUCFk+9iIk0Ar4V4YK7lPDNZ8NnKQi+STWgO
/qTrN9D45mWrY4qWopyAjbUSCNjSpe2Pnuyvpw0+0rOzavE74UkeUdeIIWt6w6JUN+lNzhb1rBSk
tFlhhlOdiB6wGIbTLbkE45VKlxmAG2vljcXPz27WUVavmpEQPrRL64ujjBFvc1GN4PxL0F20c1aO
c3znrcN8B+HN37cjUqGL7/tpTRp00uWc6t+uii/6sS7oKJC8lEdsqBFnMxC75r8e3I9N4P12bRe9
wjbOUWMG2w9Cv5xDiN8rIyPjIizqyONJ0kICN66RLkq3fzR5bA+XzdJF3Rn+YjMx8/0mPUNvdvk3
JAXY4xywHLdgrm9LKZLnJAzMkb0YtLySVKJBD8SgLuA3cdsl4OgB0N9uXjV/rUuVq2d23vG1r/zt
JZlU8hPF4U8Tx4e0Gm83Rrp2I+VJ9LHOinlxuPH5r4wLE9+JzdauKWCcoOuJya8ZGdrB+EUbGTl/
kfE85motnnE8zfVu8LriayaybctQRTN3yj1UCXU8uz/icUDd2PpU/HNwqy1gYW8ag4xgSXO0kiju
CnHOU+v9B3fnsSM5kmbdJ2KD2khgMAvX7uGhRUbEhogMQS2MRpqRfPr/ePUAU13TqMG/nU0DXZVZ
IZw0+8S952I9Up0Qe1Ti+TcsE32Huay7ZqzpHibHnV+LAdVYHmq3e0JAg6nVr0kpK0DzEikiL+zR
2V3+gPVmLCMR37SrzkiHNStEujUhutmReOzmmPfctygpZPeNEuBtmYR4GkmYJaqalf6xcCKo5lWC
fIrtsv0E16g/agHlHG5vu80SOwdsCJ6yB/R25+MCQ0MFSgDwfArWrDHTk10lOVTDdPwg2aDbNdxY
N2VKrrgrFS+5gSh2bhzHfvAkOlVMIKdKgyd08/YmRw/3yDDbWYGS6m89stD2TMyQtZNTtfw0navP
GPo5eYfE67byYt11fUteS+I5c8ah1joeqZMXu3A+0LrGxwb24N7ttP+W0Zw8g4tSp7TiQWPdZkdP
WVmauwz865GSdkDDN1p7Tl571w+lfUNgKExmRCpYiJi5X2KIFQBWFoJ7DWv6MHbBfLjYhXAYTZeI
wyj/5fioSrXs5SPjuuDTB/emed9y96mGR71xpMXo+dKdnL1F+9e2rJdv7SsRQ6GO2xvGK8NmRFa7
ARGr39rJs/b4T9x3QWAcxl6T+ytCPvxX/kjNHqthercay2C+bW28xmUJmwbNSKWAzfn+DsJadRr8
YN0u6NTtvhq3MKjKAxHm2R3xItX30CLqZ2UhmH9jARSrgUNKro0fclkV+JMfiCaIr1it8B0XQP7N
vPR3TubYp8j07tGz+urRdJN3DTDOP7GHFPgyZoJ+fXKJ9mU8zORme5mz70gIzNchLcSDjY3zt9L9
/OAZwZM6F2OLmlxbzj0KiiBYdXmUvRQsXU9AaJjj6OQyD8Sutp78muOeFVW3QembXmbvvVdsKpm4
JysjRbzAwnk1FhHjmTphATNVHr8XFfZ3opilXomgTW6DZshOheqH32Q2L8dqpIihz6m+G99mPwG3
71eqjI/M0k9u5Fj2myWI8wcQGeUPKvMCHwNgo3nt9tZ4Gl1wrJD3lq9qAnR3tTD+aou1nIXPajlO
kH5gvHEy33pJ60J8ZpIZ26q34/qjR4q+FdYMUIegi2OPwOKWSEbrNAxleD/hhGTpX2Ng8tOoO0sM
PAcW1qhORrRczrYl+vHKGWV8rKjeMLIMHdatTO9xXHhbXXoRuY5u9lt15HGuWE2i345q+6qr5+It
435juVzX3kuGRmCPPKTdtumcXleVSA6iYm/N/N67npxYHYdMK3C/Fz5szHwYnieTDh6csOP9DQJr
AzyEyXadFfPTmDTyNMdxdPZ6Z3royF1ngQWXLOEjvwr6zL311DwRFMB2ZubGuWeyyNmaQJWamYLj
yS3K0TmpYEF80fi92Xd9JB4dQpNe6rgqd2Tf8lDjy1GgUyMr307VxM1Ntnm1STqfvCLSUMhIRfhO
5azesyrRm2Ep09M0Uq+t3EZzjag2Ovp4Hp7mbhTvGUSFp6UdhkdF13zwwmb4JK6UMtGvpmM3Fxav
eOV9LIGsdlFAyqaMzHZhJgskkjPdkh4c9wL83qM/KHOw0cedMkAGTNSFN+2G2MIKwzTxiADFXE/M
ruQacxtBQPz+tz7klS2GDijeU2YXX9Xs6PvSSpI3sitiMoX96BrNBgki5VIm55bb8NayBgeLYeLf
5WGPfjsvcoIs0YEiLBJulDyWLsZ9Z8FYuKZE9Pbp7DN8lYsIsNRYObw+V45ijwSMZpywr3zHnMlG
c6EprQc5JkfCK80NO5/2rtMg0Gkr7M0USuc6RnWHvoycb83/JjP9Q+jeaDi5O2lTjqE39zzM5RjQ
Nq2BBwjDrzmw3w/O9H2XsK/Gw7WZlukWNl/+apUm23lkvt3hK0/A71X6sMwj8R4h9sttyKqUDbXn
zS8amOGVFXNE0PZXBnHuHG/CokrxLxTtlVekFTIyl9O+0uTRdozhX5bOlbusDNotdhzuk4Ea1dpm
peMQJ2mCW3T8/rppa/dQsIm7t3vIf+suR93mRClWdw+sagW49R0XTrv2l7zYxnFYXKPuj3fKAfc/
1i7s/SRqbxlOVMe2sfkv5AvUCC0C3nQ5kreUI6XlhLWmr6AME/aWbHsZKS7F1gVyfyZO2d5HGFtO
ROHE/rr1w2uGsRBGl2D6HfRdgoTUHZ66xD60mdF3DC0g2LKoQTHFCn6blkG466EKdJvcqsuTbVT4
22Pyg67DBXsb8HI9DUNhvqboooFEM3dPtH21rgo//hZjrvbDOIYvE6rDswdPcAPpuvkkx7V8SJBQ
3WJi4fO2/eoc9khW0aRUsJG58nd14qTPlZUO3zpt03vuAZR9ZlHXBMmq3zgT/BNvRfBTTWBHgB4u
99KJ5GeFGgnXB/SLjS3ChJWO7YuXWFns81P2sXim2aVcFo2KETa/YhIumhtCy/CppBaJdZZSzS1i
B7obY/H+oZxq1mqJ0x3ppQb9kQE9wHon/NTggt8CL+3xxIbBViuEJXMdWdezM+ibIiUlQ6iKNTfe
PXLUfGxpY4gee22PvIA2MAHm4JdSgV71TkYt//Gmn8g4ijWwCjLlkBIGEfkXRbs8W1ygsKib0hAo
2GVfUcADvuJDy1do7GJmVR06WM9qh13VDvUz+1JzHOMkfk5al1gcpyDzlGAFlOVdNIdrhRaPtm8I
xh/a1gkEPOC5W7/Mmy/+bI84ER3fCkVDcpUIB0OQk7b22V2CS8eIHxIVPuJ6R4U4SCDcA+arhxcC
16Pf6WgV/RVEWJR5wTxdEUbDALvsCg9ZiKcaMp5S84DYhCFZb1vdNm4Eo4UU2iz+ocy9QY3tkFxD
b93alviZ/TG8Rm4wnVCVR1eDtMpTlwGXpRsydxWagA8J93MDzWuXdlF/5YYFcHI5S85NACzs5ipv
EywK2mrn69shr+VhdEP54Qaj2OGkBCRCB3bJOYu3y9IG73xtb1xloB8QB7jJc9ySTRkuvrhGSEcd
xwxwp5hn3LJaHwZkdLF/C8eD/WoPZ2Rpbed5iZp+P7E2huAyqsewsOwzstsJMXhbyLWVT/G1cfvm
5ArUwT7y/IrSH/oMNCaelqo4BjS2q6CfeI+QGb7jn0ePvBDFhQxTe09JrNTRTuvyEcKJv5EBKcR9
4Ojdws7oxcMJ/0OiHO9fKkjhNgAx4CzxikJ8fjc++kFUdRwelurqq9Cpi010SYbDPVWd2T0VEAku
z1a8xMGVresFAk4sPiZ7ifR67GbG0lh+yiuXb2XvT/a4i/PYe6H1J/oiT63DZE9P7BuWx6iRPjSZ
kdxY3cjrpkTrEAZmxIRYsM+9dEtHHS8zG33crpQhep2iS7pBYT0a/vWMv6To30QAqGHro/F5y5jA
siux7Fe3UhivmiEYVhNU6A0TneZ1VMkjqbjUQdKZr+u8ZasFrpvbG031gZcNp5vVCEUe0wDjnyB3
a/ktRPms7BI+rDc52W4IR+semop13baq+6U9R30XVuN/ZeXlm5Za4YVq7WRnN2bezljL1ja2Asba
gBvnbgbj3sSnySGoa2lrEp2LP35uTMTdVR3ODTEDcXXA5WRdByzw/VXKMIiLGGXm7LbhO1uYBFkA
jj2TqXJV677et2wgdyDZ25tBhtW+KMbxGpRsdaOZXZNeYOxLij19MYMJ6StGSoYNdGTL7k6xmkRO
VEeKEzt0Tjrw2hYud1Y/DiCN3rKyHU7EAugNb0TzUGkRfwlMF2wb0ZmeMbWw2Ou7LP8tcvAkyNYJ
jmbp5FIWJFrcsrlz92VNg8lVKrcEgP9KLwI+6LrV78g1B7w5Cb+EFl/lbpp1gtE5s71zN3MeHOyG
up/UDeQ00+WY21GhRsdhFGiD3cmTX2NWA9/H82nYDvhm5BYxojgsk0o3lgNRGClUb+HdTez4UNMQ
IkmypoecoB+mbrnHR51YmEcKAJSrviROHhIwnga/oHZE4Oawh2NCwk3bp/2r4PfiMM4aWVMlY+Yx
AfTqcBV1OSQ4wmfD+gQwwfnp8rL6ZeCHr1s0QtE2T0trgOCcqO9QsFJd0a7Ka3JRojtvVLmzITZp
vIq70nNfGQ0iggojoKJz4Rp+ijIUK8n4lm9wyrybwpEKO6fMkSiDWzzOeQ+bfuF8pX6Rib7DQMWD
0GvnyaOh3alGh89pwtbRYQV0FThlfeooIEkxzyhcO+6Um05iZYpz39KkHOeB3jVozd2V37bml8u4
eVkhf58rJNAi3zcyCbi0jEf6JXFXKOCYuOntGCrszqXrnt3UqeCZYPbY1mhV74EETesxNOoLHjuD
rCJaUCIj+/xBFhiSoO2ET5A07DX20PFWBzEXPakCEQzq0CFk16nZRw96fDLsePau7rOb2sQV2Jkw
51dTxtk6nsnS7Bxf30+Z1HzSrSSy3B2bXaEVVBCpp+F+SJewWrF5WtCFxQix47yf9izY7E1rATc5
BdFiIA0wu1Tw8ZnlpYimV0HEDYzvosVomfBspI5YHtkWD2gD8gzpWWNZP6pv41t7GO0f4qcJ5nXt
4asumT8nnjVj3CNJc8W3w2TG7qIb/IHeEfN+i6pSgbUhPGd5j6asu6vR266A+llfhvnuVsGIz2lq
u4lD31QPCDLDtyW3sOq0SfaGXZ6gXrADXwXAmGuPz+hNMrqcVxzw5LQQixKvHYJ7rtKuY3ooK+cO
ctvFuTnW3mmpsvGlEIO35zPQmyRDsG9j/UROBb8IJUBIdF89wOVfgYW9XIVdcPAyID1cEvNvmj7G
MVlX1Xe4ycpPwiJ9DgP0Ee+LJ2huE7BcKwK//J0/QnKYTTk9hz4DlDR3zG0aCNwDPlOZ0st/sBvt
lnB4Gs8RoTptTFsV7j3tnFKLBqcu3t0hz79i0iKP0POiazIKU+YCNr1IOcoaBHoCJK6gwb34LovL
Eh1fbUXThVMPmH3Jg1IGL7IPA2Y8Q9c8K1dPxNQIXKaTJWsQW7V/EQYoeZxTya/C6afwrUcTwRmQ
VPYtV2WBpxe835kyDaEea0uzaiLlbZa0MMcJ/955dKLsSAfnlizB0Yfw2UpiwQr+C8hA8AcHBBgg
QbSh/KyYSFewIcjGvrLSiioPMsaw63y3ei2yIH/vRbo8CuKmHscZvzbGb+c8y9DCZwa1bR5t0HYF
UWErO54A9JRujjhohlo0ZlNGxGEoxifEEgKEFcHH6pKe6Yw90HrigeeTG/UD7npcg+QxDVj6if1A
J+rCH6jBCiSddYe8vjnEeRl/FU7V3Xg5ci3KufZoUqh1iHrgtSR6PDE4aG9aBKgvTlTGzrrwh/gQ
KJjwotHVS5e7zXOGOvh26hZuREzy8S5ErsWkfbScjwgp+MH3YmInMRm/EgtTbAe3UDg1/rDbNQ7O
UIdwIDSBxWPIrbAJhE+OS1eMN7QEKBDTEUW768NJMHVAI0QcQwZm6BqIQ/1RBTYakYVx1srtC3/H
Qqc+6VC291TEOBGyMj2HUU4HqwQJ1wt24AfCsB2m527bAq5B0Q6EqwNdJEM3uEk9/HnEp9nabKJY
NR/UC1jSB0Ma6aZydPRU2fiADlFIuvTSWxbi3aJ1DhjQQps1R5DLtTfE6mUWwpzZL7KssJRfsYwJ
kJC9qsagw++N31b7kiacPBSHA/fYcb5S6XUeEvF6srnEw0Tp3eBk2B/6wnM+8MCOLxOjgY03Ce8q
G5v2E0HiuHORuqMrH2vCtgG2YaoOfE15IbwIAyQpiCLaDZFFlhoTr4EuV9VmjWKcMihDzzRuUI2X
j/HQp+jJnSHh52wbmC25spKPYApJ1pPDYtOoSd/EmwLhNlVMz9mLIjm9aT16RfghLn+iKX0zHHWv
Wm9tBV351Pp94qx9i7SfIZm1zWkTgqnoCeMIDui34Fl4DQfYBV+IizLGxlyvp/CyOUtmL/qlC+ye
20rJZjqwR032bVXG6RV+mCR4jYeMQ7lbIrb/hQ3cR12GAOhYrKWF84JnRGm65xLWFPMfYpccHj9r
2xRR/V32WVY8sPNob4e+rsynj9Ifu7GdNiyBqmL6tqe2rzYEoaMjqsoejU5xUZqwl+35rrPWEZ+k
MBt8YROj9s2QR7VHOhdC8NIiHRbnphEPljXa0FaoareDcFqJdEQQBNRHae/sW5YMbNbgfa6RZvsH
fr2sLm0WaU2suvQ4ZVaCqikc3fMi8+zTDLPyN43R7hHWW3/qSSS9p2dihh6ixVpTpre/GhEVyxXb
je6h76ria8GvssfV2t9FC1YJwkYO1Ag9Sbg93eHKTyAvGugiO2YSXGcR2zy4DPM03nidX7369lIM
BxV5pt7AMmPvg7cR6rCKiJ8kgYPif2fVqIlWmPToIMtQM0SHZ7ZimclMDdVLQXJfqDSpHJRCJO0U
D/T1Eg1WHx6bHj7Wzk9cLFee730wqPA2YzXNW0/yLaRYCq6EjSEVXQ6KvT5kEC4nS5/8rox/mhG6
95BO+fXQXXhkIiJfCM6K+JUynuBEKKPqZ7Tr+g2itYAaWIz808qfvO1YxoroGHKtru02on+uWiwA
6ER0ybCv4qJkVEHElmm9B1bF4vGy/7ozjDvxkZKqgCV8nn5Fde7fTGG08OKlzT3jt+JEMrO7TzJ3
POVV5h6C6JKoyQjzeWYci4p/7k9uKdjaisbe+SFTjyktqbq8qKSvSd3qNk4bMlHV4k0rihsRbWUw
x4+wnEp2uJKBTEMqTtxR3SM27mjzPeAHqXUbW6WH47qBt5XX0YCITxKxOSh3bclgeI5CvP5gRuVw
ZEbk7GKmBYTCZd6FQOzG5oRXD6RaZVfjjk2X2aI3nJmSeuFzsgRzuyntob6pMJ48jzVZ4hXfEIsE
ayo0quUK3klO3tpmwICCYtX4124HSI1IcnC7TAuGu2yYvHkjJlBGKOPhLyWGctFJVXRyZJbygtVj
BaGnnprudowmP9i6DpBK1uWVtrZ/SEcuqpb0u/0vJr76z//4syDmL//3P/9vZUKEfyueOfbfkGm+
/qyfufyFf8pnrOAfMc5ZdDBhFIRhFPtQf/+pn7Ec+x+hQxKD7XghUxgv5m/9dyCEF8EAvyCdBX9V
8Lf+S0ATOP/wXRulMULzUPD3g/8fAc2/MokDn8gdekDX8YnUC0MmPv/KJL54ODjbCcOTrvsWOsEC
1ZLk3mKprX3AJGnzJ1nRv4lLcP4VsvzPr8d3HkTIitHsiL9AwEsXsnmT8fWIDsUUApKrXlNDuTsd
uwQUhnrYxwnyEeEFPW60tnpFRYpihTnPsUOCexrM9DBxAXIGjM7GGt1yi98ey+bff6MXFvN/q4r+
+D4D2+EjC+jSSFf4i7qI63JZGvoteJL9u0Sad8o8wMX5LOX/grf/n5+AIHwg5KsJVEye+5ev5MDL
sBfV9WvganJP9hPtWkHspC6i9p1pW/C//GT/8xMQIVx0B/AckPvgr5jyHFF03btYT9zSkG6L1Hyd
lU2+viCJrnH899wy4D3+/tf5b37IMOT36DuOA2Tb+wuQvSqqWtFXkE7qCeZFFeSIDgMZGWcgS73W
+vn7L+deHqN//fh4tjy+UOgIP7Zt9Gd/Rm0Pqk9ZVpeSXUBDM6jyUj9niHvQt9iNei2g4NOEjo71
6InOidGs9uEjcv/gS9gtWFXjdahg0xmwyRY5eiu2s4vUdM3PsEzkXPnhEyWr95mBrXiXecBurXOX
6LGoUaAd/v6H+Xe/Ox4QD5ldhPzNvjyqf8KG9znppPSOknWnHZ2bvi/3tZqWM5Jq9iWMXrd///Xi
6F9jAC4PP5o+m+MgQv3HZOovRPklCNn6VWyllCXUiaw/LECRdMe7PMePvCkBW+xb3EBkJo1Tegy9
ynvVIXvoVtI2sn9gZIHoONLox2FBkVgUNZ1eu1aYnyhsQxx5IuRjkXEzf3u1BJMz+lZ9TP00u85U
neIrK1GG77usL0+lSgtv289O8zL27kBtHUTZtM+iKKrIfw0CpqBIOreiGVwsCX16XyTM/Fd4RQFG
+FEWVSuGwFC7sEBTmY5Ld9spbX9IbFl8bk6F/p5AshydMAncDwNTeXfrDc28bN12INtO29PFi8bi
8oWI1qHftl0JxdKBzna53/HOhH0XA24qkCwf/LGzPonRDV4400BC87DJV+b/JNaOKmgBQOTiIKTt
3y+FDVNBY/g6KGF7wTmf6uqtxSMO9iNHR59UffTsw0haNnWWxhuD+gqmsUhYaHLZM6M1pOp8Gk+6
b35NJ3Un3cwTm2y+2OEMeVKQqhtQWqs6WZhRpnWOMzRjG8myJPJ5B7CYOHC8JBOyrdNl0MSazmTX
ohHuM3wXAQsDK9+8auPKAXbQMOPYzrNRNY7aILq2XJIoGVeUSBPaKo2Qn+iOoX1OulW/xexVzCsk
xeOzcRmaremwGSyOQ+6/KYPcByG+PeMnVZ3GYILk4L1GxQ9jOG0VB/wUF9tMixZxmPDpNbCHKmLg
MtndQIWAw4LVF4OKwORMAnKzIKlQYBsNhAQ1Mm2PKG+2buddAh0dNHkMy3iI4LldiB6AWOoNveaY
4FPH+L0Jfbv5hd5pMZs+7q030D3gp3jADfYYIubMOhald4bIAygzsgt0UZ3BWtxGF7UzHAzzZvTC
U9SD1PoQXSDw7jWDvMvoT8NuFSO6W1ZjhOV45/tyuZkzwiS29pBx3BbjVO2zEVkf8DIcE2s/y9nv
jUOaHWkfhvCuCyT0ED9Xzp1bxfg3Sj0UMcbZjNAwJl7mOjdV+aMX7Alrz9HVr4rFwF24sB/j6MDl
cIHnpzdu1dBVzjzRuNGA3VeraXHNLQU4axbbkuN2jtzumDHaKXHR2YhVoQfqXRwy5NqYQYS/DbuH
mwg9DeKWrnEIfecCc3EAjRd0cdDkX7jCmCEFUjaEBvfSvXNMSyIZXk3iKDFsznQpwqLPUZGcGE4t
EikX2GHwO0WEqTAtaED5xV+Yj4j0SbGfjfMzl2QqrntPW8N2GCv2ylCz+vYC0QVwFgcOkFFElc3G
+EkKBYAwY4xeGZTolasxVnJy5P45hHeXgWkAdrFhQD5VazAglPxjagPnZrBEbGMTsGbcNgjvzUoN
zO0KphfeqsdTfDdY0cDchN0wjYCqbbMKozZ8JbqQNoPc977ZNJdmVVQsDjDCyvhrdC5L8CTLrSeQ
bfN9bTph73UXprjDcM52rNwRuA6+v2edwbSB80m/WX4X/1ILrxKlfM6MZQzxBK3xlzGnmrs6/o7x
cS1cora5kpPDkC7Di+rDLZY5zx4xfXjM07R9ZD6raRVGuDQ8qK46o4+6qPJGGzYCU4fwnukJZ0I4
NaVa99iGn130GERS2HbwFZCf9T5QM7R7oxWWnoQXe+NAF4NE4AGQQ0Ex4/YtSnLSwyYnlSEdmmnc
4dpt3FUVCZ2ujZlsfcyUTG7horJQ0V3B0CvA+YNtI7gc0k5mGNoQE4tgF5fcLwKdo6duTuxhH8wk
z8bQ+6qjNxhZbh1j+a9zdgkZzMo66Lc1oHwCP7NRwizvCW8inrX8zkQWX/M+du+ZntvPsHCV2QDa
d/EgOILMksqt9dWkjTWDHxEZ6lBJ4rR9GZetOJiDryWwelgIVue+IzQCaJ6puLstgNIh2gSZCSyM
Qh9nXQRJn2gsRVxuGChvLWZ/in74OE3zAOAnALjH3ghkXA19l4cqdb/wucNE63luNlNQi2cITNU7
KEQbNPbFHrWeIKbbJwzF/rCuhoyQZVDh5hU1TglFFSIMUQN95nFmi7o9JPoSDwEqB9Ml/1RB+oj7
6dyVl9AGp0uCTx1hx98yLmIUU8qQnjJHtBetTTRd1EFYw8Uxqlt8X2RBl9jr7Nk6ElnDwtrICZ0o
ym4PCmBnXcZIxdKcC1YU9pY2IgcfIzJm2VqA0lkxV2LjDsmihBY0JTO4uLwCKzonyfNMfarWU4NX
cRUFXvWLq2vg/DUB2a2UipA+u2T5HaJPz7Y8ofNjPeLfXE/Ypy4RzLpLGXu3NPESEETKIYnqmn8b
tpCI6lJ663KoQ6iEjciP2MNCIlDrUvyORII92XJMVzKDQBTNE9cvCPI6FjBtmLkXpMblR6B27F+k
D6R3AyG3LLHqJ1O7JiOElzLVQ7QaVEtAdrh0vE9+ZdcX+pP3AxoU5DFLvtKizlwu/loAcBBswHlD
HGijTzzQWXZejOjeNcqwmiH47D+gmgclMeRecabCAkrqJtr5FFLY3yEuYPSolFErW+nkJ9WIM8BY
0wHtUKG0d73t8llg3OiCDdyF5JxHIyj8xQzbqlnad+KYg1s25bFcLaXX36EOda+tdip6LrzqTYTW
dBflxCyvAxDs6DRBk29jTbB7XfRcMjZbr1Kk7TEnkWYVk0tj1hJj8gA+1xq/8aQub0GQ+U+kg5or
V0hQ7NJVbAIbMao3o+Y6WMusHjd1grfp2mfhoQ7FEphfZnEKolJx+l+3k3ARVBTR+EtTKn1MI+y7
I9Se8ilpya6niOK6WRtkrdvErwYo+IEoXv0gaYlQlZj4XVmSeAA5CidSqukVcKDnvFh2Se5NTz4C
OREjNToEJv4MBvt4/mFqB2q3dryO6btG67kaCg3EqwWetJE1nmbZgmvcKCTMN0UrYzJAStak65FH
KKYpZXvxMPmG2HiN4/lJmk6zsppUSDqOyII2WyuGMPEObOQwbegdko/R9fovIJnlUxg79gV0O7qg
h1nmPteYS4tDovrglYdWPGWd6U7ccyn8lVpM1gZcYd1sKAolQDw7D1nkVW1OWJDBVrCyXTlku4To
OqRLTpWC4cqqPDtBqW2PUtlTvrcKAnvRRrjuq4X+kZurtkDIoHotweJ1bnZ2WSSzhmYt8ttznQ5A
I7yneJvHdfEbm6gKNlE/e1RSYeDQHNcyv/LBG10kXVX8ACQzjA8+kmsCzO1APQ7Y79GWxZl5dpag
OIw2fveVws/5NreB+4CwMP7qant+csSAv0wXuQ24085LirBO4G9Qlp28JZXGRcZFgP7Hqyw3PeSx
wT6J+zeH54ifnZsq826RCvtgKyMAkyvbpJzvkU7Nc45xArAUlLaY7GLcLrj5cm78FpUHgTMphRrb
9+ao25QjybOs8ssvbco+ZqPd/czsTfA5ufrU9R2J6GLU7H+oCHL8a6Joya+vTSK3pUfSARPmbrkD
sIC2MVei+7Kxm9CAOFjB10lOpsmqS7VzjNIwPIRIgffA2l0oeTP0Wc0C79AOo8MnM476bpozanQo
oAD4Wfz45cZ21XxrhUaTy+ISmHHvBw4WiYSZOKhEvTjf/oi+XmVWj448csMBVahkujDhZmpWOYYd
tQkMSqdDW5ppq3wsF9uwqhjJiFGOb30vZm9NeBO/04TD9FtGqdhA/HMk0qlyaTYRrGdrC8MA8WV4
oWZiTEmY5UCLmkEMuGXDs9Qn7YemGErgN5YY9ZyeMFuUwe1FzdZn0FykKslw0tPEORDmwaoX9jSv
AbZMwPCWCgCRNds2k19yGVYCvhk4kWhk0FPNw+xvjJTDtYAnO4IF6LlGSwbhpcd9T23On0Y0HZhk
lVie/g5ZvOG2roPLjNmp+QinHtdhUeYo53l7B8o0vMdst/T0xA7DnImwAK49UfAfUeuxCNV4/4+y
0TxvSdX5D6PGzoH5zfkFU0jSJvBmshwf5PSeAFdBwopUBOkI5SAzls7dqUBiPa8zbuptZ/kTRG1L
JKuBrI6nOQxREUxt5OCYaseFdHAmTmod1Bw5a4uygFiQQk8P/txwsGEDde7Sdgm+B2egwpcYOFc9
67kfQBvqE2dcNN0UauneAoiTlIOiSDOo7vkAtUW2XX0PYcZ7Hfs5F2vYaT7UgtgZmnXexw71lK14
cdCnjawDuXKzDbh2IL+J6pZfaiCU88rtSbPbqWLybpyqCcApoiYHAyMseVgIyuF256kP0WwIP9mC
C7uozHOSjUzUu2QGTAvQYWua+xdrdmO94bN3bhnlsyYJdK831UhewaazVXBiKhr6EDQ0C5KlibMz
HJ7W2bAUNBSVEecxrEhi5UukONGmHqbyk419fD0VzXBG6W1Ya7DAXpCVdNWbEf10b9LE+uZaSBAx
sQy3jqwmDAT8WqP5aylcrzHO8vibpDDOljIJNosqI79a0XlGe5dIjjf0rqj4bez0x8FT01ccz968
jwCOhhuF5DndLJ3DXCH2gvS3P3o2H1h78SlSHHnrSUYVafKVY8ot4hV+odKx2DgXBO2s/XJoWEBo
3Gs7LsTY3jAOtgoUykF0yHzIbNTLfvmx8BKTBmCN9RlhJ7/tLNP5jQu956foZ/9b5W5/FeVC6AO1
G83cZOL8BflL8AwQkOMCSAbZ6x17o9uZWgFIFpZitW4ubpR+yBFYhkXo//je1C5YwpDaEGldtt4q
oe+19nMT+BPYb8cF46l6+8SwIoD82qao1kanpoqcYJYdWzmxzUhJqA12wN66iRRzVZAAmdB8bgZT
XkTRADQiTDm9dTX5OcAGOiMs3HauaZytiJuTaq77HNyskBuw+eYGo97yPg3DcFbsb9/lVFvvbEqA
LoAhc7ngMXJ6p1RKjwKBSxQUo+l6eSoL/O87msfuo4cfj02vX+D3dENLmAH4xTQC7dHYj01eiHmr
I9Mxd6h7+2uYIh/1qG1PGcvcpX8MrFbU+2Aw7J55i6djPUj/e2bd/yD9yE3XcQXol24qZaXfkqYB
SzdAgbxKsWm3q4rhzFXJIcw/Ltvo2bOJENrnQEfbjdeOnCkZr0FJwpNT8XD6sy6PxtPROcYAza9Z
/z/uzmO5cuzatr+ieG2hAt40buPBHH8ODz2ZHQSZBt57fP0bSJVuJc0llYq4DT1FKVSlrEwQwMY2
a805ZhhulVrWaQKrIcRkYuCVZ2iOOLPlQm3yrUH8d+8a+Pl3TZIDIMlrMAGg61ODcj8WKsPNW0uy
VmTYselt4rhdd6lFm5hcii5zQatVJ6rIoUDZM5u0Nb3q5s43mvqiihQwYGJShj51ID1XV1lFncYh
CqD+Fk1sNO2Zzd7Phnt3mUGYC93F+f+AsouTaTS0loKdwqIGiJ5WpAiCAa/ahXHDVtJWa86XcEsk
FPgTi83g8qtmezHEhfZMMhC+pBJ2JIshbcp7OWwRmlLGrg1Xz8gbsINgAopUQ0ZK1hLlvh8D8qkD
wh1OnXzX2TNL3HhopEzH70phkia2OBApBSbD14BN+ZoXiJqeu2pbgHJjXkKVBkfJP1d1ys4GRYuJ
gyIJ4j0HiqkhQI0DpVOhC5wPApkfijP11BQABKN4cnD5gqK0xx7iz/XIveWroRNUR+oNBAg0ATkc
KSaS/AAZ++Dpk9w/s/527QpdSXgEZxRoWxBGBkE5BW5FWzH0QsMLv9RxYj0NLuiwjg9/17JcEnOg
0k5FLRFDAIKMAd/U6e85ZphZz4B9qClZoC4CKWNT027OVh+Xjt/pLTBTK5pGWUBT2SC+LFVPCaGL
fkXZvRT1YDfPwNLQ6MR7ycioKM34AjuDrJGPL7q0qF7V+g2F4pxkLQ0xS33VUlKQ1pYSnwDVPbau
Xc+2ZMBpva61/LnCrYA+hRXKT1BOfXzhJcr97ZWpleuKzDRHXu/L2xUJVKSYgv5Y6eVBIuVjQAqS
1SXQkxhbH/tQY4kWoTqwxI3UZd3tC6rSiPZms0QKg4r4k5/ovRdAsruksa7Qk5dftfO0Bp0R26vK
EY2kvCK2KnXlnnLCQBRU1w/9Ad9rg/4+RmOGG3Pbq3W6sdRmdJKQvauO+3CPJ7HcT9binEHxz7FJ
yX8vaPlng4GJQ6HPoMm6LL9+cEgsGn9Gb0jnSVApKnXQigSlc+k9qoeo0UZqNHA82ERba2g7zSct
MEl8++JMxVQ1FCDSEiu7tFx+aamoVTZ0fsaLs9Q2BSsrghMbSGRY13CNPFFI/a0kV9EKKA5oz3yU
V3VjTZ/0xJbR8WrcmiRNi4ASVN6Xrrz8IQTNRMwTaEQrjp28i6pOIhTZHK91sZ0/iSZe2l1vLkWC
tiXR2CFh9lX7Te5ggNQqK6FKGXg/0vRzjBhRzsej792rWPSTFWPpZSrL4PzlqYaVEWeKBPUOn7h+
BFUO7q8ern/3IhxaEHdJqsl7Ywl7eRFT6X0o4WyIK1UcV7nicz0Yq4ry22/H1HgtkqEYqi6TifLy
OtkoIaFGbYrMSxs3ZKTVuyJQZwcKdvT7l9J5K0R2Kcvr+TnN/PLcNLbOhhhaVGA4uOyFwje2kH5E
j6DY6pMJ4u0rMg2i2pmqdJH/vo5ttqR0NBsCd2GSYSBRlnoDxcT8k6v8bBC+GG9oGpClKSpDTUWt
8Gq8aUhzZBA+KGN1bEgx6Rc2y6r5PCL995IiqjksQujKAcl5GnLCdVeCG25lX/9k4L+ZD03KXxJp
y3xoJklLr95iYOhYQDV0qULvKzYwJZamPNf26YhDtYlGhcgmS9p+PETfLEhcVJFlC2oK4CaQFC+H
jjGwQ4lqhijpY7GjsHu0fbC/DgFgix1dD9a92JpQh+lufHzl9x68rMmoFjSD1VA0X90vTDtFEyLu
N4QwZovkwUJgCBHgCpl8qImfcQZLlk8AzOR91xds32PUW6Yvj5+M6fcePGNMRDrBtwof5uUzkDp4
cwlHLvyxUYOGqzhkUNXtsKGBB0tP2M2iWX8y/7x97qqpLwY0xBSY7E3l5TWB6kLnrijPsd6X6wnG
iDO3orbD7W45kDIbDtfKAqYiSea3nzvc9EU+o/HuJbYiLy+NtJMmZKgXTqEvFlz2AHuqOBy68yC6
G9s6cYmhyZF0JaEX6TUI8E5F9lejHv74J3mzqDBryRBM2QNK1M5ez/RjbCZZnZkF77lGV47jnxM1
e/V4wPr28aXezCVcSpF0eBkqmw1NXF7HL9NWijZTbokfcRJoxpsqTX1PI9XG+92rMIr4nFRU1Mv2
7tWTJcIsVLsRbEYlivVajrIIbWmlfzJc3z42nRmLucpC7gyv6NW9tNIwmsHcwHYrOUH2QBnWJCAg
ZeiRAnx8Q2+/DF1e1nvkqLJpoeB6+dj8uOrDDqOOA8FS7LyhVIUVElfdw93Wk4TVUS1LgyY5fnzZ
tx8HyzI7AFWSNeZC89WWJ6pqocnlvnAag5zwSROUPVku+aHH6nBoWhl1IPmcWBg/mw3fDpPlwuwG
DBlBm7xI434dJkQSIMFvOyD58jjepOwu3Qlh5Obj23vvKiaPlDkP1ws3+fIq8B6bEgk+5t9MNo/E
sz2MsVBe/hsXMaTlLtBsASt8eZGesF9J7FKKdEqibgapSs89cZWfDBDp3XtBtqSb2CIM1s+Xl+mU
se6z3Mcna4BvUQbUqT17ooNekuyUKQHR8Ahg13qjhpedCMRybiDkUgYT8zsCJqO92YzCbaH15tPH
9//uT2ZZmiwbhqKKsvHqXWL+wL9JqQ9VtfZDjILqsSurK32Y8XVb1BlSWKNEEnXU+I3B6I6mqaIN
N7rhpAcY2ApwXGsZ6uT9xz/Xe2MbXoHOQBPZeYivFtza6iaVRnLhZIRtr4KCPI6GwB/XyvRkN1f9
9wBg3UqarG8fX/edWUNdRsOi1KSJZy6//ssMSH3NlE2J8YBbnIY2RqeLyqehOIjZZxPU2yMLg0HS
FsGnJkLqtF59v7QuewGtOvveJEMzVKaim6WT4oE5UrwW+qXTk5x8golsnDQLb2tqzcInx3t5GeAv
93W6yv7CkhcBIRjkV3NXak3UkVp63r0q+w7aS9lL2XNgMW9qirZTvMXbbO202c+eCL9obxM5xTmk
Z8HWwk31A4MpualGKJ+zOkVEIeOsuA4nmjOhQsXYlUoJsUqrGvew1qwVIdAETOoV0I+PX9w7AwYc
mqxZpgmbTnn94ugUTrgqQXlWktp914LIvPIpDHlaq+VXM5lG9xLqgeOoULn7+MrLa3r1BDVDWo4v
yCA15fVGgbCBthTpFTgZV35G8Q38GvnrFTsI8aqarM8+jXfmEsw1OiuahnqQXenLIYqbgak9hA+V
IiO8YoPdXUy5qnxyV+98CAbPEzqgZrJSv54XxGFoK5NCNAkRhnFdaVJxMou0O1B5lz7Z0b9zQ6wk
Cu+OUwxq6ldDUCNENtCheBCnAS8pHOcVhvpo//FbensR1E4i22egGBz91FcTPb2gIOlIC8VfI8Vr
AvpmFDlZ8Mnn9HYssAVAhMsplk+b3cfLd2PJAforAD2Y78boPsd44/a1NWxyBLinIqfO//FdvX1L
XE9jx4aYFEm5/GqaVDHtsnnkekTZRqtGpWtO35hkzgKi3L9xKQP8I1c0GH6vbi2igZdWCwfX6Lp6
qy3bnTkxMWRGdAE/vtQ772rZ8SKUX85c7L1fPcUE/YWREuTUQ8heaQRxrMNeEj65yrvvytJZ+GT2
bKr+6oZMCXbcOHBDPnIYXpNW73NaFk47An729aT/ZD/z7rv65XqvlhbyOGDp1hV3VXfzdaXjhkcn
HmOJItfx4wf43qUU1i8WT0WTDP3VFFFbjT8IErcWgPGxVdWQnKZN673QBeon56T3LsXipVH3sgx6
ictT/mXBDGRQVADmADyWrbrt28QnXiOTToXYCu7HdyW9vRbqdqrBsH5ogqjisg//5VqZlqNzalHA
5ZIsPVc6Wcu9GpvnUpeVeEXktu5gtulYouYWGZjc3QG/8p1YK6vMxq9tYjxbJCURDigXi4T0ydf4
dtwuPx/jSUJrbWmK8vLnE1t2gGXHnKmPSemOYNBXAc3QT+aYd56CzJZYl9kfcTB+fXyivUwRqDdS
h4DrDJ5lBi+1Is1cTbTqk0u9PdhgYZEVDCkIa6mZvRpHsP31FE8BmJJozhOX3r9xN+JsRbHVjjlh
yQYhSL05/f6m1KTExC2StbqwZl9d17emeVIbMmYJu8EIjvm1oRMttZte8vdootGCMMLnk9yr/X5K
jGJd6j5E/CQQ6Z8UefFN1HrjRqqG+ZNX/PbhU0zR2TKJ1ETpg776yYIls0NsUcbVstldk51YHMmT
Qz9H4tInH/Hbh29xtGIsUUfk4RuvjslVRqJ1MkaEO+AI/SLjz7OJ8lNGdxBJd8HmTRN4Cj8rYb8d
wxY1QsaxxMQoUsp+OYbjEjFBVVLxKEBk3BJ6M12Z9azXn9zc8sO/3DQt5GGJmcNghEmv3SOl5muF
mYzU0mgK7sBFILfu6M2hhjaxR7YlWpd+MIetQC/RJtP5sxf5zn1yZGfXq1Ln4By7/Povc0nSzJIl
Z1LssCW2PKvoYi8Jx+D64ynrneHCrtCghsTOkLzn5dd/uQpzI0rppoVN5yv9VTv1lxRYswctZYn5
+Erv3Y+FnUTCicPirL+aG6cKmtJAyKWTiPjHfehvz4ZolTcfX+WdKZgCFHVQyoCUbmTj1fCYixKL
TQpcbBRq0IbwIEliaGH/GZMfuzjkA09v0slVZWKKx3TqvFEfvpKLgqddbGWPBhoC93hqHYly9b8x
qBhWy2GKADAOAi+fNpJLuktg3ClOhs1Fg7YXlbyBOCoziATmk65sWffzVamnaMOpuH5y/TfvgOfC
qGFKxqnEm3g1OTAzguTRFJ/46z65DQUrOYKHyj65ytsjO/tk9kUUE5aCMBvNl7eZQMVtWIhDR0Rv
B8S3DcN1PPioyUkppf3O4NhaMZ7WgEw7UuDD+UmVYBQSwtp5IFZarxZS4zZEKeD+HB6/5RP9/5S2
vpxK/mfa+vHp61Pxt+v/e/WrZZQ59J+eUQlGOg0hZdmnS9QJl23SPyyjy6+wU8Dbxp5BYtPA7/kL
uc6hUoR5SwfJ4hTGePrTMQqNXRJ1kw45LVco7qyQP927r928f/3z3/IuOxdYmZqFBc+I+Ws2FrgK
0yD95WVA/zI9Bclo4uGp+r3Rq55vnVAC3Y7KcQgiOFhnRBPy4N93MIH3bX5ILOXxl2d0/scFfr3u
z17Ne9ddfp5frktQA+XJpuj3/bSau10qXYtDccqDWwncjVjJzoXW1k+o8pCYIL4yxo1R7ATR69Sr
qt2k/AsoYBFefV+4J12ae9aEHke/GFI8Eqq5Aey6NpNHxBSAM/adOtvT+Pzxzy7/nE3e++FffeWG
xTES9V2/T6LtKH6Ptec0+gIBRIUMFMO7G1dV+TWXfhjjqf8qwQ9FODacxcU2NZ6s6UwZ3zHSk/AY
PfNPC/uqmDezfJDkw7EVdlV2DWorsXq7zlYy+dEL0d7Jm8Abd8WX6kcCJTQmpXQLqmuTH/Mv5KKQ
pLYS3WpVr6cNJXuXRpjHzOvOLpHBB1hgduBh0nEjR3BiN/HyC8F+NuzMbjw/scNDfECq3YJm9+/Z
f1PWhZNxIw+nMdzE1daXHvXylKa3EOYy0TOU26RaKmLekN5bY4RME/NUjn+FrM7OafoLgO5mAF3E
ndLdFwB4xY5aphZBErerKyjdJNvo4NEK/lppDenR/qnFTIPuD+FOpVwm0wWp5oXvGPomrW+4IBrs
tqaY1OCj8VcxsTpkxZGC0t5V+S6ZNoq2kcqNHm4kdTP256q7MAN88mv8KUr/TS8mVxbsDiJSsUr4
CyaFNl2FiEktNjrgwzakT5bPodvdEhquJQCGjtoxJe3ezlQvtVztCt1LAOHZI+ilvRPU4wJpaFnn
6gtrARGvpB3WAol8wgomWfQ46LotD3b/pH4Vv3YKKnQnJ6BRZ3PTxAARdNSYBDA70tVoOL7fAqBy
9K+Acs1nNUwf83XDg230rQDK4zp6GOV2VVnS/aDDwA9Ojb+emhvYpA4kSqwDKDnV0OHM0QjHqCOJ
eo9tgHTEJ31BBjj1OtVcnlPojQaJ13ZMsj2OQpCrxj7PXeUOCTBx2QA2MvAu22i66+BaKMlJ13et
dQdapVph5/aareKlu/TW2sg7bWWttJXooTDxHVFdJ8959EldSFrOju99Ya8WOMqGGaYvq9sL1+nZ
31U7aRNeKCftqOzy03jKd/lROmefFIiklxXEvybBV7sGIDEUxhOulh+6u+pUn8fr4gup0mvNi0/1
CVn7de7VR/NU/JtXfN3RkyeD5O3Q7PbShbjzd/rdvK3W4UVy1A/mhbZLT+JB38j35kn5bPtGJ+/9
Z/raI95jO5JGCXQ9kvrKIeYY1wDWPuneOkW7cavv0puRmm1vZ3fTTtpWG92bV8mGT2BXr7od/98K
mM622eUH66uy6g/1ub0oV4DHsRAT+r1COwt7i/w7iFtChFbWDtxKIuJxhTw4kCGlAhV0IpGEWAfX
Y5V5cIYgbBapLR8tLKTPSLmHy2jk5G5bpL5NLtvM2JM8sn4NDLvO4VSsLgldH8kgm7Za62gP5UFe
E31UjYe2vxRrB4F2ibVM30jNLjhZw95vDrhHgJxhM5h+TDnYeru5ow04/RgpOHYg92z9B11eCGaw
ry7FIwQfWL3mU3VVnaz9TbMmrA7sEmmtsAeTI3wXrCG4JB9oxk5nQAaQWAU70pyOS265wAV8bZAj
Hlok0y21tRpjUELRScawa8AwD1amvK6yXVd9t5h9i/KH9ZA0X9PysVXu5PxHIG5rY2PGm/GrfBz2
wiP0fo14edWF16LvSHTvRLv+Lj7HR2Ub/Wg0sk3c+mvwPKOFtvsYjJedPY9n8ZLoCCat/Zh86ZHU
I/8ENKRv+JsuRcNv++mGsxV/U+K95LH8MDp7/hqd8HJvgk11BybaUpd1RHF4Sdam2U97UqKHe/1K
vBIv0214g+Tcw0u1Cvkk02Ox6RzQX3et+w0WgauvyGq+sM48fWlgelxZJCxUFPXgwrklcy9It63i
pqtknW+0Y+3NturMK/kSczKRrJ5iY8A4ISkTnfJA1vsKtNyP8LwPXLTxTuTyomwAQjZnuG36UHlk
K99BtlvA2y5SGNUbjix6W8PzV9B6d9xiuSX5BG8yg99l5Q7t8n66kE7BlyZZt9ZloDAn3zV8B8FN
HgYMzcIWQdbmz+J3a19dlY/1I4OgWjo2KLvXNUbNZkOoquoxPDWvzmzNCX6IqxzT62261wVhZfZb
MrjaG63GZ3ghVfiubzXD5rfyB+g5viNbuhKnaxN04qV4NgeW0ivNXClX4la4rJ/ik3ZZPUiX0wW5
hx4ztKccZI+MN2dyWzt2Z/tGd4JNcSU8GCvtsDxMwQkdf/el3Vr82zCRHNyrKyxfR8Mp7UfJ0Vfd
jb5q16E3barV4+h8HT0iPA7Jtxgo5mP7FJ3Tk3/dPfSLx8TGg6qfkx0Wm+VPIxN5N+9Ys1x8ro2t
PgG5biNieIiqcgEcNoD+n6XWzl2iZXVb1fc9HseS3BcWfnGhN7C9sPXpinE3sgaT+6eym7Mt21rl
q37P16Z+i2u7eBAt28j3JjBmdoqOlFOwB1a8aq7Lo06tZ1oTGpu5wro48CXO64zcXa8MRzs5aJ5w
Ci4j4Q7axqo99OQHd06WucMP9LKltZ0Y+Djm+nWjrMTRiZTVaK1I8dIaJ/lCcuoGrP6K06yjb6V7
6V7ZqF67VTXbXKfNlnyX07ztTtWJLMs7YT+fh8v+q4wyvt6ghKmpLGp2M6F/x8CGSMmOv8Idgj2l
o2ImKcDOw3VlukG6XYzPHeAhNwJEnew7+r0dxrRLTdnUzX5uzzKaa5SloPJBrRvoPuezP53gPc3r
UfKGcVfe59fJPtijmE92RXknS4+l8WwlX3Th3ngI5uSxEY0NUFs/Epfjot3cBNMPgbTe2Itv00sY
7jcNBFJifr0WWaiJxWuZKYdNjNvCZoMa2hCbwAPYWGHJoQ6/CQ/9TX+2Fk9fRo2o+lLgPTbA2JWy
K4Bl42Z48VDQvmffzUfjSj6L5+kiI7mJliCaaf9r+xQ8tlf9ZfBQQSce2rWo92BMgWGQCoKpBFZN
V1Ub5P1+9CVIYdZIKDntrrTbEJ8B8IRtmGzT3AUpYNdXhCo67bX5vf1Gkiq7ZogkSX/oTu2F+kgn
Mt1004Mq6FujJU91lLcSyQELnH/E0vQURRd9vw76rSVv0mClXhU4ePd9vkHoToDQndg/J823SdoK
D9ld+6Be0rcUYGBUsCDZ3JIWaT0TNIwwi8SogU+cClYZOmV/N3crKg0o46E12SO7TyI+sUZh3YX7
qAdHq/kGjV1LiCB3y4FsVCyY2/AWiSXoBkhR92SWHGEyYi6LmLaZZPFcRmvdusqkVe7vlfZcSauS
+ERhzcmo3rN7XqwFB7IXLqprSkBIs+6QwHe0cYmh6Zx8IbO7fUZYAls9MJSYvzD1uEHgUUWFa5Vn
3qB6Y387Z4wwGIqPrG7cmn9QXevS/xp8C0meqvljy/w8ZY/w3+ywW6VYvCZkxyttYo/rssscgrUI
ZkuyFSYIxc6+41QJm7UmXc3WpdbusQozz/FO4x89cVtn+dCSfmPL5SasnxRln/qHTH22sAdyANRI
CtlxtpPqW+JUkCm0Ng21BPf0aGfEW8KqLVxNgkKP+uVZwjelyyzPOhV/HTHyXQZdUR+/Rf4Ny6bB
BqZdCRfTHXPjpdECK/A0Ya90J607JZfER1wlT9pF+aAUX9KHvrSL++i6uFCAegW21N6Bjy22jTte
SV/OzEle65S3kVtUXkk8nxbiURn5zDY58QusToFDrCcZfaq1MYcW1bXtEwA0SfeEC+4DSUKL1Dvi
dmLVW5Nfc4ZemE6b6TkoLuVrjcBcMu2J+wY5cdNd41PH+WfeS0fxpjojpS5Rrk4epw7cKxwuMUF9
VSamCZtBV0Ven27BVddOt2JAJl9BKhxiIljvjRtz1ZxTwO1rQmRxC02tnVy3X0wfn/lKkNdWuTfU
G+RukepYGEczr3MT/L2bzK2e8cukt8SUmfvuOr9Mv1P6Ho+McGi+BfswBCHP0Y/4QMQ8OE3V1m/D
Q3Lv0/q0Bcx3miMFG5Sj87fq3mJPBg+8XDY2sryp8GNiW2X5hmCyEq94zaboyKLz92gyq7hALLGP
cG/ZApOR2Ckb3YwvhQfdUW9JVmIFSL7rsWt1jiRilDsSymH7u5rjUtPcIYXU2OWsqI8iFcy9JWJc
XCIuBFsVHqXqqUtTb+iyIwkcHsdpS3oYEPSNxY//rfLY6YlI1x/Ff0AMIbWjXwon7lP79Gfo4Okp
+/5f/+f6Kf/b8Qn0cvFrZeznb/ozjJBcQarWi+IQTaBuLofAPytj8h+qiKCf/9DBpCtB8fzPyphK
4iB1aOSQi4xQ5n//uzLGL1EWFRcBj/VT06T+TmXs57HoryMonTz8vZaGpUDVVHTj1quyehsDDtKh
wduGAbM8J8p8bUE14YjQmG4BW2gth4rnS3F/wbqwpgCwVWMyxUU5uUljVrJ8uCYFobe1MawOdaHd
EQGg2UpGZVwwifsMSfl0616pt9ANB3iLfuo2NKTJzohNxxD876kMn1Tu0R2XulQCcDB+GGQPRz3B
1aaV30PEKd0evDsGY+m618WNQGSejTy5thE8bEyteSyDbptXXzpsdkxjOouY6t9gjrz4/QH+L3AC
/7US8fp7sYyh5j/gI6Dp8tFHsPteN9+nXz+An7/hT5yg/IcoUxsWadczzCW0YP/8AgT5j6VtpNKP
o9dIlZhS4z+/AOsPWuCSxeCUJBRkv9AEVesPHDA0t7Ax8fuoHf/OF/CzafHXF8Cop5PCJfg+6cQi
t16KNL/UamO/S0Dhkr9QU9+W8RgVDQAYoSi9btBa2TUsX9s3zTTHrCQSXYdKiilSAYf5RupO9TjW
5FHaoQD2gSm2XgL+8vtahMGF9c16VBPLOEdov69J6dYp31bCkwox5uvvj8x/bdj9x+XALlX7DzoT
RU44afT0YvQtv+XP6Vey/sB6Q7Nd/u/2wz+mX9P4w0AMTluANjctiEVE8ufg0+g+qAiPDYmu9AuS
pSr9gVye2ZfBSj+B0fNbY49x9qJcRV4JKpZFFob/gZ+CnNOXo89vBThvopEdQzWUncBQW3YFZIMi
DqrEhBDFBu1kpLgIaTGA3Y3Iiih7R0lYsB02ZaG8jQtrALoSsohc6KXeT3T+puEZe3ZmPCWWX4gb
IitU/SkpGxx/RaX08yomAnveAacsu3Mag0EgBFyt3UauAT8IbeqvxQrSW2hPYZsFpFrUknQmgIQM
SVJIdMzyhD3dpI0GQkmrhuymATk1nPVWzrODYKnpFWHourg1wpnk+wBE0+VCrLpL8jQWSPLCQHSv
zrGSQTUbu2YjCL6m0qEWMs7cUNcNhcQ+kG3RUQpqSMx6orYrf7Qm6mbpqI8UiMYuDq7nRjVg9y9a
vm96KZgHOZb60RmIsmEz2nc9e20wEx5wmpSItTxv82ND8gxFo14DVg3LW5ySDf5XQ99nIVhLj8Sn
rH3IhkQ2TkFoReFWrrWiIY2qlJtvNImAMYdCDJlC6Ib0SzCXLRSHSBguAA1x5DWL0Ihu4T4RJoDl
tHRkk6xsXR2adac141rK2iVRM5bVmwFFTbUys4BwPkICyZsNNJMkS60kajUck1x2YoRO4As12Nzf
I1K0OKjmao4PKWkxZwdZA0EK+64MbUOPFi97gwTLWs3ACE5B2/nkkNC0Uw56P8RkrI+hFIle2RDL
Q19jAlTvAwjV8S4Lc93XqwL+DlFZDT/pZYaU1N+pRIv3LlnBwsbAquEpkCWvGMkC1dM0INJVNvDK
V96US0J3nWUmAWudaUQURfRhKuqzZpYBQRVapi6Dpe1LLXBDJSOfwLYCfNYc2k24ZKfUzKTkvlLU
XCOD17daF9qfbG5MeCIWAQtqZ5rf+sBP1O0ArW7SKD0l5YSKYlLSlRRLfrfShUyD/GFN7cAG22wP
s9QP6qPESFDuh1Lk7NbnddZR7B8XRLqtSIAwvbxPZOUWvJJIlaEBxORaPlBNW+tzH8TjKAzh2ZAI
/WT0J7UAfLDPNAIJ80Aav6hKaIb2XI5Ddw13ndPRlJvEIFh64AcE1KnCAgEiFnNj+RFA93ykkeaN
iN4pe4h5FG38rgF63oNOxmylzLUgQZDtcmICCEigoAioy5zgizULsBEmtBofRaNGU0JQaWBOmctK
WoY7XYwHMo/bMlbT0GW/N2IvD/IyngsnTbqGSExVH5kK4JU3mnVvAUwhiHIcWP++G+GIU7011KFm
jii0RJTsmKQUkDxi1WstkLui1O7AAeJi4jxsmQnVTETkxjGE4C2YTkp2cLEqgUG37S5CaF0Uu05A
SA19PR0z7Vqfkb6sx2molS+lMlFOUqymZQ8oNop+42dSRS2IzdsM3M7q09ue3E6AQDnJzV6Ktbd1
zLn1r3xR4zCGmFvNNsDDADf4ipoVe0tONIp0kxZRy1MEwwJfMTU8+9gsvwUjB2ERCIuwxC8L8ALK
GD97k89JRSNOVW8yITf5emAoUNWIRA0mutFEyoNuFhMToxbV1bqbkCs8DNYCWEr6RW4x+OX0oEdC
F62rEfzlTVVMEzUCMo5I8+sK9SEjLsGFdDdu1SS0auz3WXdoxiY+En2TzIdB46XWcUXxCeNVoK31
opfaxFYlwIac1KL+aiaD76EKgvmk0AC3Jauy9ihs+ovGKuqCzz8RL1TY6wvoDeZXlEcjQkGcm3ZY
lsUK/r3wGOCdfkwaajBRhFqJ0m9tKJth0M1vYpZM1CP5vbZIxiGn+Sbf6YNEYbdkY2+CYbuoZtTa
NmFDwZ05GQHn5ZTOrz81lReNc3I5SAMYfQKkHnwpAjOXaepUrsjKGrVtN4Ne8XwGsXLRVHKJ+RUh
kmrD5BRNCje1dlTjsHhOEPs+YMYHvtU1VXCUyS+crmU02kcdJJUtttVUbqc8BrzIRyBORx8TCXkb
pPqaYMwJzKUHWPqCfkSZDstfb6PuukDQQnje0Ij8UZpyNSkVxCmZ0KYuTGoKw7AJ8/VEUN9PF7V+
Fuf0Jkk6HskkGDcEdUimnfiktUJHD8jgiBHJE2OON+k2kAnDtPUqitv7qRqSu0BD++pxD6LjWymo
miBQy2NVStNjlk/VdsAHfBFAEXX9YNAInpHCq7FNhV0adcGBvADmH7Uv9pWKtPpaVXthP4EmkWyd
yLRjoNURJDMSn7aDL8nNuhFiqm0EoMx7cVKER2I0aE90qkXiYafvmrQ1j8MQTrt6cfIRx0aol8SY
NFvDz2wyVYGtNOLMHTTNbT91nLDqSTiasxA68qDJe11trxsVjCIc06QHNGmSi5Q2AEEqFjEv6mqR
sRzU9iBn0TddKDcRFiYyyoLksjaa+DoZYoIFy5jyskLAot3VlOCJzTIfAuihj/JUAdIAUvI9aYpo
509l8AhZmjIP7NKTjL5q7w9EsGdIgrZqygJCJHe0M4mqpWooLboHWQQOYaRd4U5RTXMh6o0rfZ5h
U1Q6SQykwcL0ATeJ5r5j3kjIqH9CU6sSJwtC1hazWiDdouwYoanIJr2Y4wtxLGO7GvGdD/FMVFw+
0ZkCLnkbCbjRQNDQ+TFi66QjVKJWI0tP5NUwGZB6cO2jXhvAaCTWg0ygJSWjQDoZcpxsq4Tdk9rO
eKEKxToRXW8+BfoE1ielsO+3BslF0DQ7iWSEEjbkBqqidUmqK0mJEYXOmVpCaveyoFz0SgF8P6pC
t8wB6EYqKim2mpTefGBPbKbsUurzXZcb1gbQbQ60pRDwDU/hui9UcTVNHKAbMKx7GC8QpuOsMvdW
EUab0UBXCgEuQ2fX6IdRzYxLgeDreznx853FsGS6pA9JpN9ZzSXohxkAdp1o4PtgbkFdiSRMOw0F
bgfX6U1RwIwdiTuFqqwgecjN/KhbbEnbbl7HKLhdpVIftbb/GvqTuA50xV8ZaRxvGokicVV3kp2I
wdcWbuyNWZNtF7GsbuIMFk81TrLXlAofWVjt0jYSD2VLK9dSsvM0D9G2MSh1lVF8MpSs3VQCkoDZ
9Mt1YwzFQe3yJUIuXJppVRVEZ8aEglojUqx0bfgcQM9FnNQntfOD72iL4i8AboorIyPdrIGwvOn1
cDrE/ghOUWO1GJnsTFSlWRFm3/JZqoExpugzNNXi4YtnIkUD7nhsrk05EhwwrbrbAqEhLiIk2JWS
ZpJR8s/gLDokx2VflFkZdAKrSAtxolaNz4FJjoQ9tmp7WbInPCi+ru2L/8femfXGrWTZ+r/UOwsc
g+R9zCRzVKaUGizJL4QsWZxnMjj8+v7oA/S1ZV8L5/2iC+gqdJ+iMpMRsWPvtb4199OGwzpEMzIT
Q1lnZEoqUJUc2vSNezSyaN4X7kAWfSEeqHuTm66NVU6vPot2xhgsKozanI551eu+3snyZE7zDJuO
N5ZwC9ReGMGlce66MSCAIg5gKNoFQZrRu6KIbjsbGudOOEzWXZe0EXEzUlFeeoRdxyBr+3NjlNht
67nqN5yvzMZEWr5in0rX+CKx+NRN/cBr7ayb0RFUpAiziklzoWLB6YH0jw4HzuK5FaQEzSMTzW5E
klxa1G4W5dCW5LXwux5xB0Cbyb28QQC5Nri1bKOKsoz7EFWhlYPnjbB1ETxGIFoUO0fQUPGjbIeB
Chs9aSmM4jSy5poRNJQN73FP9nOwccOFldMa9MVVElO9tkNTU2dcLFYKjJCvoayDzaCn/ZGQSnUz
Sqk/E6km92pbcHaIIvdC3S7eo049p4k5kYY0Nae8yDpgwkQX62afb5y6HY/aXF93sOhvK6tPdmaW
2vvcnZ0nEbUPBbCkDbkx7gxgiQng7KiBVyvFFfg1ex8aRbZBr19sS5cBglAC8w44VbR10fDcaWb9
1IObXREtGHh92yREtPRsOGORsB4h/7bRaKy4azW3YZhkO6uOYN63kOPHLGnPdZ07fEkDPNTGBQU+
jG6xX+xbPiy/JWMecUAX5ONTP3Rfa/CNR+C/4hCFuWCRF88d4WlUhbO6dbOS6bVDhOvgGaOtep0x
VxscxM5Vh6PiGMXxbSc1BD9VGTCZTHmJ9US/S12nui9iknJCgpGe2H6/FrZVk+Oej2tTUNsomuPh
2xoYIDjGphftCy/YtKPbM/tiMsvbCVyFh7sr3zQGU6tRBOmN5uYMj2SRn4hUNz2KgWatjNUdemqm
l4Y5HawuZ3zRLPff3DTfMwMlxqyN0WaamfAAUkPyIFsYxwrHOLDLJ0k9vMJtkEHuq63kWGSZsusS
Y95NM1PNdqosrhw6iUtplQfnASg1Cqk8CTYODtSDlpHby+S8koxJaE2sIA9hTejCF9Ueq5NTDem+
aMXgG5lb33HLJwONMmN5rYecqxHTfYCRFyOpwktYOsodCTbmdkZdf+xUsljDACb4SmEvXZMSBbo3
cl/cfqgucck9kRsqV2RsmHiF8Vo/d8T9bpIM1kIL7/uuws7JtDzr78x2em1Nl06rXqWSVkJNGHAZ
03S1woEA8KpRU8h4JeMmNxxvs7myd2yuyX6O8uKBy658npxJvQkgzx9TszKAVof5dRuJ5DCVFCFZ
b9AWIKln20K2O9vgDpl+jY8m94JHt4yjr45ORBdyH9tnaaKd4YjxQ3TZh9mYzUtZ9vel1l20JiW+
SSbj0VXH+oU0ovnAMdPvNLUyn+MeFUMWQ0aGvTp+qVgsj5WkS79yG6q6KOr7I8XBl7rUND+22uyU
J2y7DffoFxFREDgT2eyZUp+kbcptOYnwKOaR4ZjKRbtwovSAwRz0fG5d8pE0stHt0s2Y69MmDJDe
tQYEbm4oI3nGmiC5tzWabcc+fMBtOZ26qLmfXYbWs6Wzd4b43QgUgujbRcdRKOYVWvBwT/Y43Y6y
d0A8Br1XhUbguYV2llob+JE9P1TgJfyuAH046LQT4qa7ZsMevs+N6LhKhFWxjUNS3Q3CLdeV6ZLI
blra3h67GxMl/NYGzvcljjCaatVyqABH8ZKga32YvfUWPmd5X7rikhgdEYGFHu71iRqZnDJnbThG
zoBYd5kVBtrJ1Zp6VQ7c6xVV7W8a266RtiQW6qphcvN1pDWCEKawbvYO86rt5Bpnu7SWJUvqFwSE
l1oNwh3A/gmBPVM0AItiB/C32c1A7hkCI4wlEK/ALRRCrRrb6TK7dnwJkK0f4cVy99SMhkIjsg58
+OKQt5WzsoyqpvDU762qNXxXJalJgyzbwpK8d7siY5ILAn1u2/wWjl7vOSmaLiusza8DhDLI5lkN
bilQjoqptzYzPRHv4I+G1y0J8Vuybd+aWYuOgVJMvmZVNgqE1vie2tB/CI3BTQb1xj1kebOg2Sna
vNKOQp+mpbuBgFgezbkdqDZ784kcmuolm2vECA78Eo++TbudElHfNE2FjIZrkFwVdrrIH2Iz3Nlh
SvAijc9vKthtxsmK5RdWIShvyHkV8VCQYzs18qBSRK+7qEw8lVBBUlWG4pCpbf8ITrlaG9QhN21U
a9tMI9FYta3gC0dygN5FpC+JEaCxnUEzlgjAqeXL5KiSF7mTKpGhSrz0yx0D2jAAt4gM6I4Lo1Vk
V1Dx5dEchLqlm6UhVJuVw6AlJ4Q00i9Ix0R2SkpnoYNmRxGazd8tkarknwd8v+08knfch8/0UsIN
aDCJp5uOHUIvN7+Jx1hDThH16BvbZvKEYb008NauHGCSGyye3KFLoFI+9la5jZO6eJoSgoLVqk93
eqMqa5CP3Y01FvFpghi5aSGNr+diKjZmFZF2FljyK7H3pOJpcM5XeudM16M9648dwYmbQo/KezPm
mshEIWtOGYLqdZDF1nW98DY5QNCsIrF+E5mhQ1PNc8DNLVKWwiGytk2ct8DWiUoZ52GvR7RlVhUJ
p1sbzOMmhgHp6w4DtuV6fxINQpvJJelAKYjoEqHiNPRzhrogyq1w/AQu8IWeKX0whnwXK5niu0jS
86HrbG3VzpzPXVSIeJ3kANcqAZUXVLR6GZq5O2JMcm6jfh6v3BRPeYYzi+EFGt/KlUxLlDBFe1Rw
GrrJQLQ09/bNWEl3DdN8kR0n4mvTjZ3XJnaDQnJO131QG5x8OnEnK0GSF/dTGXh05/stqMThQSOt
bAGZGwrwH6cPCAmIggtpzZOvkBmAkpBsEtTAEC04kwj8eYPmnVZLb5feBA0dsSeu14w8QuhhdPdl
36wN5lKetDTLJzShv6MNP9a71hlRYbJ8M99J1Gyrh1xrZz3v9mQ4hFyOosbX854wu8mW7TeRi6V+
HnvtRWm76F5MqcmIH175Q9RynTX10tmKacyOtYYeW7UqiMxmM1JF14LmTzAyEiPIDDVKWE8vQ5jp
536g3tQnYKStAj/N6dXMz0nv/F6CuHtTY83kz7C1rxgVlGXVyItJ7seVZBFrXNzJC3REZH2BZ442
AnDStVrbEknTEm0DHl1d9SYNY01tlXUazMY26SOio1vRwNJsL05WkrPH28k91RpXhigXbp7+NRcA
n6uYokOGBIu0kI4BQsNByesR33A9X6XYOda5QYpGVxlvaZIMO0rb707cXylJC6NLk69O059jfnBS
/+xGu5mJDkSRreFNSod5EyWpit50Tj26zvohFXOzEbyPK+oC1KpTL9YBX0bcO18II9j1I4crNUsF
Vbk8VEC911GmXPQKHQjF672EeVlgfghD5Rk2HZXTPFvPcPLewoiwpilzNCqQpNowZs+vJ61Cl2Py
jVNG1CvQcvQkJqO7U1qi2VduSTzPEKTIUsn82Shlx5VXpNyrRF69d5mWPc5JvNMtNk0ShKQXkQW1
l8R1rJUyjrn2F0aD7MrSXqaa7YKLubVl274bTfoRBgHK4CKC09zV1IFqC8Z3bNMLwNiUm0/n8Car
T00Rjl/qiECJRhViaZhHa9HQ6WiUOb5phqi6Ci0rOAnHEH6tmbf00B9qxDabSlEerMmyzoFTo6yq
Zo/1FANeGZ0bJXGOZJKOZ9o2Dm8ad9Gxl6fUbrPXzmRD7O1q9O2EjgJRsFyDyGfcVzBIPH1S1JU5
DtLvxiy/dZLU+appI4UVkga/IB19PwKY/wpPEnMKIGmu2haZDPjn74y0Ecd5Stu92tTDxuSytyPU
R6GFMukbRibujSBE+ijsPCDYILWvC8sl5DWR7a1q9UiPq2S4LU0W5TA72oqgg+5LkKC+4ypE9Ha6
bLJmOqSgKQa6axZcfER1IekjxAM0fq3rC/A4T1ZjFQzbpGKKu+pDoszjyPzqaDRYywkN2tBlNBu0
QvnW0hK4CFtplmACVFYubbRSrdqb0MznbRtOyckJrOE+1Fxlu6R1YlUwFnrNJIwNsJMf+3m0C2s3
uRmcqPeJ3oTazfX4nkEUNl4adofOsONd5wrUEK0FJ1WjGRyU6dUg2nCLya72zBITuKbmwVWTDfOh
lxSTBR/r++zYCKLh0iRYlVsw2TGhxVro+qOikBNVRuxrSS82eCWDB6w3dGqhlvMbRMgNIQAP9zbq
fFSqiuUe28zouEtIVoKcNKStlcZ+HJjWSWYWxHEsyGg28zmZsK5o6poKWSA7TipBbac0K51hzYkh
GE2XvHDOWWrpoV/FeFjCsn22O6O8cJCE+CTJ0Fk5nCq+OdJFUuVIm7vt7RvVcNgc8IEVqyB0E68o
qlMBfdgP1P5s6ukdLtrgxmoD7UhDIrDpnHX5LgXHd6avG63tuo/vu2oiozsjw4M2aZz6hlNLgq/p
rpOBFN/Hsrvrgyy/LmO3O/NBqI9aLaDWzka5TkOL7mY+QcSRyVRuZQx93O2y8iQrUrARfHKDZ051
cuAb3bidY77okULHk5bHeJtAeV7JzqlR8g5ypxBOfcXUhSRhEi3ozLrRN2XqX4q0TruVTqT2FxpT
CZhlQ0TXnUAaa+ktjP6Ko5AQTyIY0nIqdumMjoB7E2FBaIq8RrcQztH8heg/JBfindHMhVRCOxLO
LmWlDa91XgznSboK3bPmydW5jKxUq65pu7ffiGcZ9lzvJpqRFEm2m13Ikb3JKqs86RbVPlEKSF7x
wvdrLqvT6Ouw+VH98iCaN02Tk6oxJ8OMF6bIdbSasxFU1YWhcn6b1CH1v5uaxj0Xe2FeFXkpHqfE
Dpp4XYeyAN/Fsakh7hyteK3rc9e95l1PR0XRB2YwjpXYkrQst7OeironzI8wHLPeJXFWccEyG631
rT7WX8mHdxnSglyUN6bUqAujQL9t4FY3Xp9DhN6MpTZUm9GSWB/c2OpUgryKIcHsRSB3OOjGbdsR
P7Fpla58KBtOeDqVZe2N41TcMIkrNuUIBFhhDBbuY4KgSLYaW2DHUxQ5X5e8Nxdl98B/LvqBF0ZQ
TC8/9GPfhej7Z8U50B3rL2yZ9Bc0qKArIIY1ksk6u1OmNnq1Lfciq9n+NjEc8vVo0NZN4RDoYNKH
LGIHbRSzjts4F8bAIgimK62cK2bhWmvcK7oO/2QGTbavssbsr6wsKL+XpERdVGmx6iU3NhzlgW1d
mjQ0n+JoMNR9n1TJJeECi2hzHHA6iMyJHH92S3k2BxnNZMhGtXufmk5DVwe2vvViQF7p1hBn29Y3
XXLs1yJhrMD+y/U1Gw2+RADXdHZEZ6bVuY06hY5Ukvd3dj1bYpPYpiofIrdtlH3WkZH32ikg5b2M
oIqVVeYTV5S2fNdlaCY7YfK9zoYur+UUxts0oDTbabItnicOr41IU9S8eWchlS4LrIHF0Me4suNY
0jlV5H0sFGvDF6YfO0VtEOgO9Pwy/c0c2NCXLdHCNb3h3lfvHMJvzxZXhf3YDf03St50ofIsU+Y2
88wh7Tyds4FLd9psWqZ75DIP6q6ozflUxgS3NbqZr1VpTO8uB8FdrruNvkZWIB6AepiXlKL6VRWz
eT8Pg/OoQr73XYXowNWQMskNCjO66nWRHyrm1a+lVXWbKSlwBYreGLZTzaiW0buVrxiw1VcLI4mu
V03nF+AlLSBbDsabbOt8J2uGU+nQPpog3rbCqA9WWZNg3+ZtfQ/DAR1dVo3vdD1Vr22X8mrQdXL6
xpewastjjPYKnTzBWFHqyJspiOjzxCHVLju0ClmZYlNP8LPrzSAOaiCdbV2wZEmLGx5y3qK108jy
MpHJtosUUZ7qEAj+ko+geTkiC09oyBZ0KoNTzKrc57b2mI2R/rUWkE0ggGNSVMrofpSTOLsNAuLK
ZZZSF4HwpDkFOxve872dynnPbOaOslvHjZTZwxZNAj9xPDsngsSZYvVyco5GbDg73n77ri869UHg
DLiQSiEeyS7nmI0Lo/R6stvQ8ZJR6pO14RBxYatnVDNEpDGjfXQI97wPm2g8qfooPWQP5QkA8gM7
kn7fkS9w6HPms2jAuLPqaW0zMzSKlJsOUQtQJQcEG7SnZ2GVmFv7gzrY9p2S9RZg9fk2qNW3cQqH
kEwJmg4a3dYDUW8QBgyS3tIg1nyLCB9vpkWxZu0WqEJoxNVM3VbQ444tbVEvJZh316oi2qck3XPj
Nmqxmdm8CKbKyy/pEMybziYIPtTZMtgcwaRKod/GHSEdwqRVA17D3oQk6/VLabMsujQ712TKPGK3
r/ZqaLC8QoNiPySmm/lLFJ0ardZ9GkvfGiMklgp5jLbOHBKfwk4y3J0wZ5W51e5YXvqOUbW1Rvsp
1sSK1dc9AaO3E0gEP6raSwhy5JIaff8lyrL4vStHzcEVIJs3V476Ettdfhvr2bgb2ALQU7vavSw6
+Y5OYXyv3dLe5QqBToz4bk2jr4+VGoxXis4yc8GRhbp2k9i99RC7gc+poFL+Gdk+DVz05ojLHb1G
8s3fEG8LpamuGUXVnmKhPzEUAyAS8dO3STJhj8zGV2L7XqRNHtk6091iN2dkH5mixPPb1jf0LeWw
qRqKi6DVrkKHWHXfhNACh3zExlGbpbFZurArEKvNMeb83DWkq6DNtlumwSOzgHEcED6YBhWIUUZH
wPxPThRF2hqJSPeFEGE6z2Zq3fNqoAevURGuHNJ30pAdo5Y1f5Kc7ase/RhNP0vfOERJ+qhfXF9V
53IRxhoa68lNQ1/nVn5CbWzc1HmydQiaXWiWwwtvveLNVGh35AGlfueiOIkG/lknCoadVVJ+aH1n
vozMDHbCaKmv5KjpK5uR+V0IFvaOUdFwb9Gj38dtgOOpk1QIdYrl0DJLpOxowPXHklHCLsncJ7UN
xMEOXPPYlNIkezyMvtP9oB8b5UqqrTmECoYrJbkGb6WZ400L4nwurhxpBtsubfYlSA37aubLuB4V
0KdXqHDEhpjBKd20MVntpEzAxmDO6vGWMa5q5/qOtyV4huKh8OE68paaXnS080ydwb1iEEHSMzze
ubNu77U6JJNHMcVOEag9KyPproSI+/hL3k2EUs0hBkensbZpFbZ+C3zlZHRdcyo0aQXbhnHL5MW1
WmiH1E4jM6agHsKafEUTjzsD04TQEV1VxsNco9zYMCHBhyPs+SrTE6wmmgJEc9PNwoifE5VuNnZt
ZYyHbVfEWveeO70Qq0BD3bQapqxOLkKGeodRu7bubSjBwjOjGYLvivA7S/1iQupzLpo9hcaVIjgU
dxHDXRn7bq7CCadt5U447sPRUu4HIyYZtU9RHR1Jwg2kR649hrEmjfLuWzfppnKNliwLL4xyh8Hv
atPsXifTlSkysFhR8qdZqQNsbQjhCwRP9DgTtVjJpiBU7MWtVC19j5RBWWK+GMWwnuYd4W3i0Fv1
nK+miraGKQmXE0o7nwt9nNeqg/Ulprl8Rz9mxoyCtPBIUuV0Vlnzu8ghsG0/Bblbe7BwCatwq9DX
6tzewChJPRmrrterZnDX4b4oxEBPER2OpaVXCaPyd3pJzVdbTMaLpViZTfNMF6lXJNP4nQ7F9DZX
g3bo4F28SM3o7MOQg4a5KScuW5sCDo15GMuad25qLf2tikkcqUqcYTbKKEY2QYeYM0gVdZtbw/Qu
Iq5Lo2mSCjtOeWOsWjMeHB8RTUaRrNeIFXuDngm5MWX8vZwZP+2J1EGeAtNvescOMO8VqpEd8H/+
fwnlDrJtadfLwe6OCL88HQjcuHVs7nwbAtSDiWxSPST5g7tsEO2srGjktZkB1PWyVsaavhnp9eKy
kVmYWY9x085mgDrBqtI3lKARLTamoGKSj4oyFGZDmxYtZ3NNvZhQJVoZ2dLMYl29882aYJNvXZe3
/Y67ZGwlG8fp+ltTr1QjQWyoWlioUI2EDACiPkAj59tRXG6ncMwe7UbHadBV/dh6th0MZxrcAzm5
dpFX2CeNpluLIPzKWEE+F+Vsk+caBugMDJee0uRpdsDY2S8nMw8f2Sqz9LFtuYqRr90SE0FeU+51
XCLL3UCYCV2GQrE7RBuEonCCKoYRdiTmlHw5yZA16T2KIqPDuFUFUrn5z6JL/v/wmP9oAuvKXyTa
L9lbLL+3v0i0l3/kH4m2DTrGslH4Eyu34PyW4Pp/JNq2/t+FNYTeGvYe4/SfJNr2f1GtGjgH4MPQ
uuOV/l+HjKL+F9SMpfJPWguCm9fY/Tcq7V+5CYBjFm+AIVy4q/bCJ//AuIqncYpF26kedYcrbkuq
szVaNMJfMxxddtPER829+ukL+gM5Br36T2QInulohCosrgjMPnzAD8yGAOR0gfaTGXkNl07LGCFM
BWvt70+x//gY07JUDQeSJn5wc37yPmhgtJYsGtWzEF/otuEbwa5lp4KuMq3M+LlMH9NsVyGUzA71
7BOHHROQkDLBW03hvn7A96/YB5GdK4Bt5brr1h0GV42BDSFtDG/Wc8WeyyXb48ZAPZtROmo+igHn
SjsDBrFLf5DHRcTbrAR2SkD7+Tp5Sd+MFwg31rxWFF/VvRbBOuSO1+m1HlBse/RmTUgOgizY+Wi7
VwVCcIXo14EqzKvIJ5O0ULxg/fdv67f3gN9EJ+oGQwA4TVJgfpXqD6Taq5rkPah1JlNqOvvR4IZH
WFi3qZUla2sOxzWhRZe/P/ZPvxEAS1KteLgwP/pTsqKypjLksSqa/w13BroBblt9wiL5AaT7vzaY
f944MHF8MIBLixXh108nW30aa5OZXWTvZePVtmcW26g9DS4Bc/IV73GlYz1tXvLiS5udNes6L8kW
Y6/n9Z/Qs6/HVWPuNRSwa2e8adzHFBtloV7b+kGzKYKvY8kAaQ724/A8GQ8ip2kmn8P+PKbfZPHJ
+vnjxwGsLhb2J3EaPzAhP73ZzRTZY24nqhc6a01co/2ASQSLNLwaJhWXNagLssMsAe5Vjt5Yuitr
uEkIXbJ5k5EsOuR7XOfqJqqP2fxixe9KtJe1SXLnuG5abphXGVzoatintR/1np2cXdOzDGuFppTR
0kX0SNU4xfr939+GD36RHxsDYDqVvZCXUHM+bAzYNgIE29AwM/wLK6OeN7T3R66GJAMGvWS1EOD9
90d+SOj459XAi2gR1mdDFhYLcuWn79Kw5pzRPonmoQnJJH7J4jQ4R5Z5hYyXTgXMSm4t/a502Q77
yoi2zmx7f/8blrX14e00YUQKmHUCWOTHjaqk32g3uBO9nqpkPetXRkt+9li8DlOnbv/9sxyb3j2W
IJb7R/6oqdi9iv6J2F1yPL2xX6mObSO/KhFNDarc/P1pv/Jqfny5nGIcfbiNdK7yy/L/6cudKqOc
dYsH6Z1xVSY1Smx0YqtctwC6kOmc2jYp5SDIE+eTJf+HjYUn29hMhcUha30418ZxJPasI1OdvgXU
E7NLCCAh6/7vn+8PT+FgJ2LJ1jSiVT6+sKjidODdpDFGHV3zvqhp7pvGZ1TPD6z5H18jmEvcggRk
abb646T76WtMY6MsjJ4pNs4B32HkhIoo8o1eA7JBg36F9LlQUrSRI9NnpRs+2aT/cDZY2LQIPgBj
R7my/N9/evzsDnQ50Rd53FiXofJL3SGUIdYcgXk7TYfQij3e4E+e+ofNADa2zjaAkVglouPXp9Ix
Q6yWhTM6vpH0D+Lk162LjB0uFkNxWrZBtfr7r/nHJ7Kr2qrO+F/9SK5OtToNh5HRYlIyJzGZunG/
I5EymHNtXSkM3ubEDf/94sduR0TO4pXjf5Y/6qcvtwpyTDlynLxcu7YIEIcvAYpNuuX75BifvK5/
2GjImsL1x7pnMX7EPQfmgJMz5VkMODbDtKQGj0u2ZwLvaVK0T5bgn57Gk2ApU+Oy22i/frIA0G6Y
8YJ4af8gJ31gIl0yI5mYUM5gA/7+2/1pJfIdUukJ/sVG+uvDDDUcmf1xZ9JjZK86riawVuhZ/v6U
3z8SjlziAhZj7ZIQZvz6lD6ch1B1eQpAA5N74lcp02+TxchRNz7Ljvpt74Q2aZnkdRHrI0xOp1+f
RURhULEqVS9R44emSYJt34dge1L1C851zDky9VptEAzP5Ce/3I90ll9OJJ4t6CLqZCkuG/eHtRdN
WCcZOSwFRvw6N8VDm+DZHBFRem2JzEWtsUvgj0eaucHbGW3UQF/LKok/eWF/W5H8Ha4KMJz4LAC8
v72wIyLjdmhUb5i7N53V4VeqSVBtuk11BHaxwuzm77/wHz865SiFwJJmYJkffuKkduZ8lL3qGSld
tkWpM9TuJUkKXCO9dYqImdb10CLknq5l75rvhXRpGZGU/Mkfsjzow2+AkJyEEf4SjeCZD8WQqizG
bhs5O62T3o/zbrHHKQc1qZFtOtb1BAxjRTOk3TYzHpJE7vtO2VludFZMGX1Scv52BHDd5IrIwPQH
oPdjjiX8S+aJGhnQ5FCGTFCiZS9e1wVRqUMjMKpEh7yK3v/+FZi/LWqXLrGrE3LJ1YC77ofXUA/F
qGexM3mqVmKcfZdcD8Lwqay+s2IAyYBiAJUDEiTyW7Fx5y+5OJvpWW2/ZvJL3+915WsEIQ8zI46Y
S7zQ+YZdOCDAT9d2sUXnnlrfkcSDLzJBjWV3ZGtPml/p+zL8kkzPMqIxeRkIHmn/YS28jv/n/wFt
/bH7/frzUucuZR/+bUpn68N7NitCS3DicNg0O1M9KNw9bettcm5yZr1N+1wXSH/FdTDdl9kxcLiz
3oOZYgKcR1xgrHMzfNFQKYf1xUTHEHdPot929pNT7QouteUWC+/kbup6iwZjSSf2CBTAGlgp69Cv
xU04+E23L9uNNWyCZJ8ZV7F+KfqLEr7p2UnqR6N6KYsTAMDnMd0ZNLWE14uLoQGs8Yyn8TnTN333
KKO7LDsji7H6K9AwwgIhY0VPY/wkZ8T6jOjuZnMP35+GMVhAlPpD4E+3i7h7BjOAnLhDUXTTNUdd
4lV5KF1687xX98Nrgt8kvi0CPw63JBQAqNYfbOaj6k00nynG8RUxIWpn3608VKNcsi3jiDjcsXA+
AnGj5zw82MFd3a8d+8qWW4oXxSEd/KpEbFDbR+SEjrqTz9j8RtwZKKQ6uJ4e2NcrK1gTzKLqmzwF
8LOqcLMpBzxRCV5n7SYK0k3c7Wf5LY++jYU/2SukHeq8M5sNwbrogIlXFMw0jBdVnOo97HcdJ6j0
g/EIAVezAH7ux0VG/a+3S94psBEOjSW4Kz9oED/VEg5nU17YlExRaTCH04AqNWHih0r+KJNMXzvs
6p+ciH9aooQgUfvS0DGhrf96SqF9LptmXCp8/s06l8w+nAzvy993AsDJv+2G1L0qZZmuci5p6oet
YNFX0Im1J2+Q10ix8FYK/QKsG5vC/Aql1lG/Vs391N+O5ptB1jruNwndD6ubru6j1sN4UTCIxr4n
vd7xMfN1sW+522FRgUdrrfWE85TgnS56X8qn6LJMzW6VY97C/lqVfnThymLqq54iEGJbeLBPOTp6
sYmO3amzPEytJf/lJNhuEUuc6zsdTGC2FlC1Yi+HonuhoVC6eIC34VlmV1W/y42Nm6/2MPOKYpW9
yu7eie8KyErT+7wJVZ8JHnQy3Lgsetrvq4kcjIHwAtV6rOZXXFpWcGyBMknPmc4xnp4WR89T05yr
aKdrqKy9Ud7RD3DsVccEbNz2syeHkwF2kCgzLJP1xnQObfvMFLe7BPNjmT3k5rgyWWVS++rgpe7y
4dBpqIBA4wrQHs7OrK6NlmYYysSmvpH5oex3NoPP6e3vv/hvlRY3RtrYdDjYIpf//et71ZVdZtd4
t7xBLAnzsXy1GliGimUe54BZ8r9/mqZxxoDKILjG+fB26SSmyxYNkVeQFZ6Y9PCGGg4Z/HfNK3AN
//1pv9/naPjSiXLIhUQ3jqT31w/XpO3Sm58mLHsOQ/ccYXxooCRGV4pfhzdPEF+Pc4rI6la7Q0Fg
fXL8LN/eh8OHIplKFnoT3++PpshPG0ViV2XUp3zecXY5zrMYdZrutp+s2j/8hoRfGLpANr98qR+O
OD1zpWEiK/Ry29pkM0HjOJJwQWgB8xdn1j/5Wn+vUZZn0cXBKmrRcfhQMCV16ea9hDzblAKFlXJw
VfpbXEMAMBZeUKCbtp2o+mTP/fghSQogyXYB+tOOR1DxobXoVMFcW1jjPKMYnqtywD7qnPT5W93G
n0XofLwR8Cgeo1MQk+/5D1Lr56tiIsciRK1Nv1lz+xMnX5Ui8BC1+7CMevXgIOPGs4142vz9ff1Y
hS/teoePRtOeYRx/xa+vq6YgX0Jj2nqGVrSU+TCqO7oOjm5L+g/DuZCO/Je/JREmDE1AEqmcKpb+
8SST82TnyC4rrwnpWTLzOtU4mbltgXnIMQ3EOt3YUP3k3vP7b7lwlwSJfgBwyP1Yls1PyyLOFDTn
qVt6Lr4XO5kQ3pfUMc3E1b+b3du/f61/ehoZEAa+R4Yv4uNn1A1LoPYGL6qUYe+ryESdmgF3AjDH
Z6D7WWbKb78i/4WsjH+yLRggffhwmEW7maIStKszNstclkWIAtWr8R+sm6p/T/PysyTtH02anzca
EG+UIVz/KcgBDlkfXh2cZYpWEu3ulc7NHG/cFAlHcOU0D3YN/BKEn1pRvaEcahAFuTAu0enk/8Pe
eexIbnTb+lUOzpwCvRncO2D6rCxf3WUmRNugN0EyaJ7+fmzpl7qyTUFndoALCAVIXWpm0gR37L3W
t078CwPKeXjJsu2swZWEpPoSq3eM19GtbxP0BE596qtLfk5VuhmCd03CvQiQld8N6pveeMffgZ2D
v8DBTk+dm2fL/6oVRWhEp7l69y+vJd/Tg69FEUSPjKHc6zvHx3juTH5Wrqda3keD1FZNbeM5GyGL
Om7977JSPFSfS8ORmYntgNIjlPT14cahntwxLhLEAWzJ0G7xMg+QY9bkP+b519kie7PVkxtV2je/
/6I/rEHLkQ1+UGhaS+Pq9ZFnA3FdVzXJekqzL/FoDBtvIIqFDF1tRxLGNmjnFeokcw7eOPAPT8ty
YFpz9K55UYMNfH3g3kyy1mrIejdyfTfpArNa4rHxmbpgVRdvNXZ/GAtwhpfzathLF4Tu59nTkjuk
UTjdPGKsbRkZtWspUSgVLZF5gzsR60nWfaDKK0ZWYu3mbbXGFvfGIvitSf366aH3y2SSvi+fhbHI
6+9s1Z4zFnIcWXjhN4NQ0jU0fu8MRWVoEolgJxsdxeJeN8SD0phjMusEYQittcwP3PBzBcdWz1CO
bqYMSRTwKhN7H5YTJGM8IOV9zIzI77a6exM0BzbZ7AkxxvYMPWqkw126jZoPdRECMeZh4icPoQEl
QmobBSlqzt8PybbDokX1EVo1BztF/NVgtUB9vFFN/OySOMvVZx1hXEhX//XZUKnhiwJ7Gg3hq8QY
0f85RXcxpym6vQhQwiIgKgx7YwXVhdImpI+MyN74EOc1xrLLoXJinK/DNYM69voz6JGT4BSiLDdU
roUzuKnRhw6s3nujJzCgQncWb6W8/njn8+p1fMf8NqFlHX19zNxHDtXJpl/P3bzue0jM+HTAEti0
KGw9/P3z/cNbwqLntEDZAp1ig6HG2cFKdIodsrmlxnDD1Op98vrY6cCHWstJrVQ/O9vfH/KHc0pR
wQbS4TnTl1N79v38JPY6r8UTlNpS7NspuoxGsa0xGoXWlH8QnQUqfWrUG9/0h5Xs22GXFCYecZ/+
4utvOqC6jQabPX8vUPukCcytOCi8Sz/JjYWHwNie10tJOxBk2CjfKBt/6DP6y+GJyGNpYS/wwwxX
jPOUu4OLh7BIvB1hag7WY0YsE42FgQ3rkDmfBIqgoxG3JoHkGi2QpItWuQMg7d9eAFZWLvdS89g6
KpDXZwIbhqm0gBwSpTUX0unxoCBOG3iV9m2+eC6rxyF9Ywfyw01NyC9N1iU+DvEW7c3Xx1QRikxb
oaBgp9Qdc+1jDlrHH3rtapiah3/7/ZbWMaqT5f4ygnMMYVJVqvUSWa01Hphdo7N9B2hw1AOQ/F6/
LkUQHHl3l2/c1z8+StxVusEyYfouvZGzTWWQLC6ossJlZqoGV067YTqv7/LInHD0QoNK++KNe/rH
NZKcOrawtOzdZVLhn225Sqc1QFxk1doYFezujrbEQF8+dImxP5Qm4sXOzQdAUgUBOL3ZwC0Z4pUy
sjfe1j8+XAAkF1EHtTSZn+fFZl9n+Kcbq1jrmQnWBSdbEeQw1ZKCwFaCLhpuqNGFfu3Mt7+/2D/e
WK+PfHbWMfL0HqAMjuytvdGPNipIAtxdjrcR6Run+61vuXyW7/YLNQ0rj3WqWLeN9jL5M5SA3kI1
JUKru5q7k22mzdZw7PiN4y7Fx6u64Buek27YImlh/Tg7bpHgJKz7mK4B3MZVP7VYm7RSvPGu+9mZ
pPagDvLRrsESff3txOykQovNco3zcMl+cVFWD+CmRIKtCW7y76/bT27dwEaUwI1red+Aoa8Pl6I1
DeYKU2Y65p8SN/uKqhl7gRFdDrwSqqjZVLz449zzDowqBG1U9/D7j/AtcPnsvPIRHPJSEd85CKFe
fwQhmW5IgcGjUi91vPTf0IUy5kvLE2ZNbP5SJRcVuK4QmM0He9IwcdI5BEMUkaNoDCewc7ACLbPa
GIX6MlN7bf24qFexhqgTgtsb5+zHNyenDEgF9xnlIWft9eftLSe1DER06zjVrmsFTBEi29aV2Tp3
p60V6wPBXSRv/f40/XBf2Iyj2LEi3aNF57hnJYKvRbg32jRbLx6/LfyzF20YV4HtPVpF5v9PDoaR
HcItuw32ka+/YhX5mFXaOMPpK8XOCDJ6oJnx3Negrpjz/NtvhpoKNC4FJsDaH4SJqBz0QcY0SKG+
fZRNW+5rP9hhv1uXBiy3f38wD30KpZa1dALPvhl4P3xlmNXWkYN1y3V3TmSrENt8EY6J+/X3B/vh
XYTkH/75UmfxurXPWziTNiKBwYO3BrDHxjglYKEJ/A+LOcsoPHUoYgbJvz/kOf3XJv331THP3kUa
WCFPJezY/Kgh/dbNdlVNCEJW9vpT3xK/MI+MvcjByAx3XBmx3IvYDI4ZlemqxIw+jzitRs2+8CIf
P7zlHX//AX94evh8DBfZSy6Rq/q5rGWcMLTSMsFEXvsaqUpWfm12H5sqglLZT+sgi2/8fKjfWGR+
clQWF5ohHJalXz/rUhYJ8cStlzHNchhMJM507eGRIhAC2hspMMGXTvPfuhLLO++fdQ2YvmG5NNMW
IfJyW58rMfQcmFjQ+NDz3IisnPyiAyuyb1LlbXjM3+GjMfaTBvGnDwy43/3TZM8XcQwBRhvmegF1
fIARGr1xJpb3x/mnwiVKdUAzgRv8bB2BHyqHSItTeibupRUUV10T4dVvRXqoQUUF1nOciFMC4+qN
C3+Wwcr5MOnt0epbQNfYys77fHEp7J7uNE9D0u1TXLEkTE570t3zLVBfc6ejnmwdlIeRIZLNNMab
BIhcdSgdKV/EML///Y14Ng/49nncgN3d8j5HY+UsZ+q7OmJMtcHT4dGuQSq4a6shfsVfa8KTm6Cl
Fyiqajd3wRMzej0kWFq8cX+8Xhz+OjxbWljxOuXxudIqiXqiTFIOr1rmn9geHzRQfrOm32DlwXWp
tPGNI75+CP5zRDZeDuMdghmWP//uC9cjfC8anikKcFOs6jIYr8nJmSsfzFY8WftGwVjA6fvnkvv/
TQr/bXicwl+bFK6+AE965VBYfv9Ph4Lv/8GNR/uSmFr6DLyM/uNQ8PU/iDWgFW4uP3x7+ZO/IPKW
/ge2Ad5bLkIhZhLLnvE/6bbuH2x2rCXk3voW8PGv0m2Ds4f1z2THb16H1/dIqhWT6AbUER50gFvi
MvvrOIZYLQNj3jg+8B/dhJ3P1F4VBlIgOqU7U7baLhVej5FBY9iqE+4TySLaJ/GEN8wy+68FK/A6
c6bs42CRKepnnpGHAp37l5zVeKNDcl9VQ080gqiGbeEFLAeuHd9jAGuvYryEoU1lCOHRsCoUQcN4
6RcREv28nDdiNvQv2VAFtDImKUNYcd4erHF2G+hFcqzUoD/MFJLQp5PIv8sK3zi4Qec/KQj/ByRW
+Uc4jOkzS/AIV1lrGuCjlgvCo/AvNOb5ekivgvFSE5Gf2GKe8KVWHoeRmpipbXLAJO3dRYWYruBc
NY8NVMQZTwEL/Mq2DfKdjM4mL61pqi+goMfbBkM8puw+1p7xJfGsKxnVV00yNZeurkBMJQXiDN+D
+66LizbJjKuucMZ9Ew3TnUrr/Akpr3iXZA3KDzMl2qkJ9CmFgWzNL6rquouigB8Y5nmRPEXwgUfm
HK6PnsPuTmAP6pfRGShSgX19xfSqXTF77T9nc6ef0jYY2xXMaB/jdQzNp0eLfWjS2X8c3cwgu2+2
jtNYiyQ0+1gQYOtBnV83sS0fI1v47Wppvnyqm6n4VJlFeZi7FlR2D+o2hOx3CpKsvlOkVtzMtUZg
GAH2+MqDHKBy6AD408MSMtWVW7DhCMesA1Wl/Ez7Cu0hWZvCQL/iyML40PgmgZImsup8XaRKPpm8
OQ4ArrqPBca5jwyUcrhYTputwLKTchjr7Wm2QDK4EbwV3eo3ldQHnQKg+SpjX1eLm93Hbl5b1meZ
OdmmERZ8xaL+PNRm81AWI/oVRsWEsUWLMRS8GEiwCQSmCcASH1++YD7TKBfE6aWLGdyDGwepnmbA
7Eq4MI0ogGxA4yCeEapT9Nx0pkCjKdhIltyeD4npdw+G5pXXUe1nnwSp9buINOvrtMPuMrlMj0Kv
aWlVZSrScSdW/pYzsKh4kgnaaw4FdqoH72NTQ2T2skLcj1URfc1FJB8dHcipFvRRvYn9rDoAzmKH
bNny20RKmXLlJFX2VDkDXqRs1NtjBeqrDLm368daD+IDVvUKIrHEcSkwMFobx67JJp1HC0ZrppbX
ZG416hETLjOfxurY+TM0Aq0zu6743NLbJ5qM3zXMdF4Z+F+rbWryhVYgr20UE7yc8O7NHt4dIMnv
auIfPuBitu1VL63YCaUJIHMf+ap/NiUKoNxj93UxQ9i8rexULNoKWV8ERmsUJ2VO5DsGZRd6ydhc
S8YlhAsxags0SrKLThbBVWB04xYoAnAGrR3H3awc2a+jDrRr0U5Ot24gpY5biLE6iXrlEEZBY28k
buKTBPu6UJnYpUDX1HPsEpP9pOUO9uf60QgEf1rjwP1qlW51SOspu0l7pe7wt5PuaNtjctUz+O3B
ICWkIyqFJbGz5bFBUb522wrwmcfUV8zW4pTvZv9zmRGVFxVW/ZA3ZXsoakDcRZRCGpR5o/crXPLB
rVZLthfx5O7w5IgvcZEjNFZJXR080cFB0KXNKA7OlrtPcnQxbTc7QOML49IoOu1ZZmybQsvpWTEK
QC3LxKKcdmqM+y82YtOX1GLlgn2QDe/KrJfPlVsUuEr1dp3CvFvP9tS9GGUDYcKsXDmAE9BEy7gs
SK9hZ6mt9GeiEitHq6/hnA2wZ0VcHPNaJubKYxtCOqVTZdcOCwKBlIBzj2CKcbm3Y7ZgnnTEErXX
OO9YbtRt0afDRsXeNePOeWXGaQIB13TcB9ZocWMoQz5i8K2+KCnl3YDX+WWMKtQIWZOSvSn8T3Ze
kFDoFOUnNBuMDKOyJykAVCOiz6R04YGCFRGEJgY14LYR2chhtDr/5GqqOWZWNH8tLV//TDJIt2GZ
dNasV9Opjko3XUls2ScszfVlLIhXVFmUEueIkstepabim5NQYW+KBvwMKCCj2GOTry5S0KKXvp0a
F4maiQyaSiKsvHGKDiD8KU6llT2llJT3zTR290VpCPCLSl2ZmiZuSCHoQKU2k3dp1Oa8GGMtJr+a
iJYgKxgkEFU1aH3pyK6zLwVkKYPpB97iNtZJ5ANhct9N7vzkO4YgVICULZ7M1rjCv65euHzzDLqk
VRc+qy+xn0WZxOtCRBMuea8Jdl0czGQG8vqZRYoSTOSRQyzviNgmCeZ20+lS3MOjKZ/l1Aj3GEWG
vovmMUnDShPuRpXKgRmL+PgkYu6nMPLqCNykXRFdYkEARvnrTeBLpZ3JJygX0QLX1de+q2XlCvDJ
uNMSGXG3oKF26Qe2fkb+p6+Bkq3L4qNE6/zYyDk9VrPTPEWtIBDR6MgF090SM3Sb1h8i25yPcEyh
3bl+N6/EyIZoLKdhtfSU/VBEnfGQxiOY8NSztpiakXQ5VqruWzAOxxh7xlGTTBUIs0B7n3otMCqs
3TGt6NFegikzXgYhQR3Os0wDwiELSc5hOBQtnfipSaKPvFxa/wQ5SF3VYzE9zbocP8PWJvewg5av
IIPMX8pOups+aAaAqx1o29yssmY1uZp+qRzIGYWdNkeVzu5D2QQdAQ6zX9+MVuVgb/eDF1oW06WM
yuqD09ozTelRIIqDCNKDOi46QiJa+MVtNvqhBX1ztMXtMA2Bvu7p341ogEf3Ia91BXg1KurLoU9z
6jeYLt22NOyGWUqytTMgs2aSfCwmHYGe04KDWvLe3fSTPuWnyvC2JIfQdsnmS0Oz21AtMW6+W1/N
aVPzDotKuBmpWNMJ9AF9KJN0nCkbIIU0dGuUyNNd3dHKQaBN5q+uyoSTiats4Su3W0IjzHVFBO6x
0Dyg+VpGkHteu80OQFB8XU69fh/HwIzdZiJ9eK6MgoLUCj7XRqrtvGEeL2S3IO4sNqM5oK0NtP9m
O5q0VjTO32bu+uSUIU66ipnurOuh76LQRi8JkqeWXybsQ6vJkR3cMD7j0n+BpTwPiHbdxDwOuciu
FqH5nUdDIFsNvjMfopnnHdZCDTMx61tYTyLpu4Oa3f6jcJv84HoZA6ugAWUALgImJUh8jVKubsit
BIE0nDijHV55Cb9DS+dyXI1c232Xi9pcRaZUPJaAMEbgWC5Q/TKX4053EjCGEFpOkeb55E3Xhvw6
iiYuQq82PK62l76bFROzld0rpnY6NQp5nM2wabO6gkMyadVqJsbowHqmLlpZOGQBRxpyHicuIQHO
rW2cGrbwW6mKbjVFIt+avZ+8QCXTPmvGVPMmkNCmLGmIQ2QU9dbhcDBVucVRm/vBB4G1bO1kRBA5
NTHBFNSMxssuM5/hfI+39lybBOMEEtiFBQ8qjVDoT25XX4i5zvfZWDz7zTA/GIZW7axgaE/N5KBI
mZrxyh+c7CYzoumQVmOxtQwJ9IFYyy1Lin1wrT7m7RHb13E/Zhs9s/Sdyv3KQdla2SQ0OQpWmw9Z
gWK5TeR8gHAiupCYp/qjjFPvqiUF48aptODOtwbXX+mlq11acBE29ZhMyALSgATpIJaXduzn1wNx
GhfGEMjnIIjkdMxaR0/3ILuKkz5nbRTqXqK1zx6vqdWsRn/eQxMsvgoq110ttGjcihLO2B5lhEHQ
a52ycERiqmirX+Qlw684J2gLMX4HJWMeehIkHHN0blhAXHGlZY1/ZZI/Eu9zQINi7dVsOgZVueYW
rSJ0fluL7vRaIzQn4xJovkaQklEWR3ol4/tZU+2j3+XdpsmNHsKrwtNdg2ySfmXtTP+l8JsF1GfE
6MqoC+6TmaHRaFr1Zka2WW+cLolv20w1rEFVh4GgkkWGZyBnhzXE1s3UJW6142mPxMlWg0HxjUi5
Yog5IDMesYWgqo/miwZx3hD2vWwwrfkd+WR+292YBEZSa/fxpW+Uhgx1TZs2qmi8lRWlQf6Z/1Zb
n7D+5CvcHJXcSTJW2pB6riNuYsip+/WhexCYui3ah4Pzvq9b57FxvUGyKkzDsbf78YQ9pDt0laOf
qmmMXnqtde4Sg9yXFWFY09qPGa9IGtSbKrOGo2277SbTU/GhsPsMHsBUq1VR1/6FCHL7qRmFCNWi
jtVLrAKN19h7C7j7NivH8X3bxPeY6uLbVCixNWjXGwgVGu+ZfZ0YtgMKsYsgLmGzgpbTbzQ599r9
JAcPBrr3bFM6funtipquHTQHxg4zU3Zs4yoFoOUQjVIEh2wEkHVj5KX7gMRpfleY7tZtR0Jz4+md
lH1wrxI6rqHSUki+k7fJR0iPWjKyKpAIMMwEdLNnDTDJ3U1Qcx4Tm2jzIScP2vFRNa2sNOjXheVO
j5zu4oQ8gNRyEkeyC8BD9ipHlbgq3YYqqsvi04RfOd72tm0967EfPM5ZGe0cG0tU6prsTIgSKpXn
PPbICm7ZSeveIYg5p9jrFdR1IG0PRTo4R0Vjgrj1KiMZxpnh6wd2+kAiRxkGTTGuyYJRay/mpFKK
RNu26KhINA9cN5BxYn2JZ8GNQ/4Q0QztxZTl0W1rDu3DFItoneVdcUkWip7CNAWivcbfWEGto4OB
cdbQmabMM9wa5V/VmQlDbCwrBMh1OetqNed9MIaC++VS2rKT+6laGIuuXqibeXIBt1EY2ZcTxMQu
hAE+EArnzcamrOv6wqRz1IapOdqnVHbdRjTlrRo0IOw57fEwIESLqjxqGYxNkcXa100HTzbDxwjJ
IN93VNeATxzYvW597VSqXGml45CpIo3JXyeQdh4UGZTDGm0lm7+cF8sHd5ihLlj2HG0qAOg1IGey
UygngEYPOu8jSyVJQgcc9sPkywDdHG2FSzjh6oOTGeZtmhsjaEs8qVuXG+Yp9SssyqhzxEZAWr+O
oyoqrk27d9s9dDxcYtxiu7nWaX9oWK88lN1rPx3LIylt8qvLIDwkU26+odvfnuzREtBiezRKSHz/
aqr+q+7mQ1Xwz3noKrakT1U9yUTE3f/9X5TMajP0o7H4677mrsqJKL7vP35O2k4mn7rve5x//d9/
djkth2Rhh/Y2WhuT+cifDBb+K1yQpfGJ2+8bhOWfDqf1B91QOpsIGBBEMc36u8NpQW4BQv9nrqbz
b+grNFpfDUEQt2BncRaPIz/hOfhnQ5CE6HFWo4BwuIgAlKZwWWWCVLJz6A/Kz2lL+KcZvqDTFTfS
ptpGKjxV0NH52zZV1144RJHQzVkNc3FNaA1NRht+Be4mEruSOr7SWSfVSKncNd4x74cdYsY98SNh
UJof0VEepa1DIcb+hPK5XNmF87lATU56eRFaxlfXF4kBeHHYISwFGJmmH70sc7/USvHkmrNpvBvL
oN85TlNeOZDXj8qnHBhSwzqgUKVGyN3+fZc1ePXMfHzRp8hcjxYzcc3Q/FsA7R+z9oOgersWMrUI
dXM/1ToE8zh1iOOSbXEUwaC2pePF12gD472dtnlY1xjGw7wTPmVRmq9YnNy7ccruhe5Un7y4Aggs
OmMN592+6tLe2VY5+SBryUsrXsVNhPWv9J29XrIRY5odTj1oKxjzw4o+XLKUyyZ89foG/Tn2tZGp
M1jXVe5qUFNlXq2l3hvPIEppwvBLrYempmjFbVDUh66hOUWWSJhI6p0q2wWq2DBSvEiBxKSFe4iH
eu9lF+2QXfhpefAtuZLF+7bDj4eeP9LLrUbyHWX4VQK9uJ4IC0qj+P0kFL9QXcW2360DtgRhXrcf
wVFD5e9vuPbPrO2bAX+m4T/VFfJPSlaSZZBp7sjGA2Zzz0uUVRQ5DI6jgC9ld+0qDdyTEWu0Hcf+
poTs/QxsnlNsqYUlhVej/tRaM8W+E88bw67bA72M7L3Vmd06L6Oros4Ocs7ldiz1l9G2jHcknd1j
+9D3Y5Sm1012aWnV0YnSLzYleQyxFgC8l1Ibaybge+iy90yfPO7gTzhjcpZK2MRtnxxTcItZxEcs
GmB+Qw8K21IT42KST7AifOZG0FazNxprPla2NfWovqCHfg09urgkxKFbtY0DstgsDhYveiQsNhlN
zRJk0YlreyZdVJAfFtrB8BTFdLm/LUX/aj3+X5dHvChaf73e3nyQHz59yf/r0LLufm6/X22/aWH/
XGvRh/8B9AMyFTI0g7nm3xMlpON/0FjCzL7IVZbF+O/11vD+wGmOPoZKhbk4gpa/11uDVZq1G3ki
cokF6OT/mzX3TJfw10CJwdXZ5F2LgClmkWqPjkyv0qxYmVFxpGV4lVX2mgjTg7K0J3YSV6PThyZ9
3jAwBdUXUqPI7cPBqj+VI52e2tp/dw5v/hx5/xf7mRsCLLv2//y3w/n4bhL+9yda3nXfj0FHpzOr
wZvaY1rrR58URIybNRRVXJwXfkwHpJJ+yPyKNJKpO8GS9oFltsyA5/5zk5rvGx8SH82cIy3GD7ZH
/5w1FdlbazqrpPCKrVHmD7CnvW3eTZTAYGdXbpXemcy27nhmoOoUOi+F5Nm25uM8Vw9zkV7xhd5P
pByG5ihx6Oat2BMV5Gxmv+o2NEQEwnMSS/zowBhhnc7iRq+qB0Y0D01BoFFBwExM7FY4OOmTNZCA
02jGJ0z8741+dFGm6/eTA7uvUvzoO/d6ntv170/oN2zUP9KCf07ocqK/myvTQmOBbkZ1DFLk2arx
V73Bdxaxz/RvMEj3IGx6QU/yTksizCN1+lyVHnZvlhR7FEzA2x2DBxOVZrUvhPtFgi0v1EvvAabS
xpsupa/ukw0Mk3QoDoOokUGZTLwCeqkbOeHEGGbVr0lizFdzM1Hs2u6DxxYvVJ66bRrv8PuvutQu
P713zrRq7tjpihmnOk7RcEPI4oUs01tXWpec5H2nSnZBNgFcsRN5j5HF/Tt5w7Od5OlGzTQFnK7Z
Y60kwkjcs53cOYH5qfe7aDe3kHU9kT9ZFZZsbvbyNp7ETS+atwxJ5iIA+tlVOpOtZVWgplTTmRcQ
eQRlFYzkMYGEFqC4wOK3g2t55+OGJLAkhOf+rFz9vQuxm0yzdSYHWDPkfeUZt6/RNDlsCDIQisA4
BVa7CrzqTozD/e/PsvFa8/bPDbWc/e9uqLisYyfzYnlEd78yEuI4iCNg5rWeVE/G4Sg+SYfbx68e
ciu9n2XLGz8W+p497orK4EQSNLEz8i3p0q8u+plmzGWfhpAevLJPDG2fMBboebLeUmd8c5797MIs
F+y7b1vGgZsKXcoj+banBkZ3200k/brYARxlBivllZQ/upsBQzN2rHjsn2JSE3OzuBdFW+Bdi68j
0V30bUuIQJ7tLCdOQy9PnvU8uzfMdl+l3pffX5vX6pV/Ls1SWX/3YalC5ThVlTyOJXBz8SUgViBj
3+84gm6P98aScqbR+ecwZwU6cU5tUiR9czQqIouIMnObgvMjdsokqHnZqcr6qre7MHCm1e+/2TdP
08+uw9mbKiIQrRzzsjkOwXxvgwAnl4SC3Sa+vh3crxmRXJgxRu1dJhi3Tek+dR36wRqZVOy0uTGo
DUdyrcNc6E9p07PFlupjUA2sZf7EfNXz33Lom7+4DOdCfteZNICsfn3sBvVcJ5PJSCFYMNH9HPo2
o6OkyXeuCN6ZZruNnXkEnlg8SjM2wiULHnSq2Ex691T0sOmEuOoMuggB1BWb4i92L4Yx+dQk5t2w
tGapOfR1bWhMw/XLN072L1Yj++ydMfttM8Q2jPk5YUeT2WRGlrhpLfdBJ/XKGRi+klBV2MzvBXDp
2t2CaaNRg+I2aC8nGLco725RTBFC2d8NlX5RtN4nFtp9VCzjItG85dGxfvVRz9b8kmDVqWD0e0xb
siW0ftkbMpoOZxo7V8EwuxtBl49YBwCXCikArZvsrnJr/Zo5Gnu63J8x7BI0Rn5CGBRmHTpRF4fk
wFubLmvbfW5G77QhfW9FxjsI8C+BgdtoQMBAP/mDTq+USgShVjLqOAy86cIv8E8g3nlYshd/fz2+
Ue9+cvPbZ2+HiDQRv7KN+mimhAOVyYXrRsfCDb4ox9hXZX/FyI3LdeHM1pam1AVN7G2Zl2+Zrb/J
D392/LMlv/Q72QP4qY9wyiGkz1OxUgVFj2u08U1NSREQyrOmzwweVB8+Zpb9qdaabpX0XsXripxD
l62p7k/MwiaHx7b/PBY0laAz93Q0CUixC6NH9SaZTMYjWOh6JvW2zuz9KFZegQCwluxjSJBD0x/a
ZTysy9h3NoHfQGfuzZNPVuYu0MQeK8mH2dSIu8CAumoKAvcwa7drmpXvZj8/WC2xZryUcmJu2eRL
c9iqWL6wFbPCxiF7ZoKQZVXaFST6d1nuPcZW9qxYxEM7r06FsPY1cX0MaeUWacLz7y/wmdr+7xX1
HO3g6e3gu8okRWCkoG1F89Aqu1nXih57z56bnE+TTp0k8VPrOyvMh9LcuCyKa97ECOopRVZdZn8I
YoYCSb30WyPBUKzrjnIYyZsfKYR//1m/LQI/uxnO3ohImAQBwb06RnZ8JdWlp66suryxrZzhEtIj
u3eOzuDR0vCMjaQu8A02lAEb/4CCoRX5biws4ufnr2kpr7PxGcz6pacROEFnvfabfQ0odkhI8fbs
vSTLLLcF3zU6RoGkxHFpWBC5Xr0weIIXYhpoeeRd5noMA9XOVQUTLGOjmbe5e2LtpVV9KtTn0SQH
wSUPM843vz8Pv7xmZy/bCLMaeStKHh0tsHfMG4mRLzMPQYVMDoYP2iHyE5/wc9jmFZMl7kx9rc2I
5w1n/pBoGPts0sbDhHTgTUue29pqfGI3TUWXyY5tbH/j/NaHXT7Uzy7a2StbI8hdF6LojmlBatOq
CsD5Jm46XUZlHFEr+9cib4Z1tTyA6K+8FTx/ho0BwdlLPk1bJlBfYidObvwk7e8RbNBmmG15ieEX
iE5Jc4n2OEz0muwWt32jnnF/tbqfvfUnsp8XFWN1ZMzWoWABNZN1GbEILcIcFdDbQd7UbaSVDmty
f4c1oU1+6MKDDwvRnNI5ufOa6Lrup71j1PGqdqiZ6zyNN8ht7RWZlQ7tIJsMzCLt8Il7OTB1Uw9N
M4V/6xV62IAdWbVG8twH4qZDcbIyhWnvUQKBgDIbM2w0ZQJe4g+axRSa6NMU1sDRQzmld05E0bdU
jVFLgyzO2r2a8mdfxjcJlJ0ajcslT9GhicSVr5UbEq8IEfR6iBzC0ssVDc32gIQj4zlaqnq9HHdk
cj12WUdR7VVio3wuk5nni+ecKOQ3bu1f3C3fYLvf1ZFAH100eXl9jDQQz3XNZqJth5r3XhGNy6AH
q61gXOJV/ZfRNklw0mq0OWNbb4KyHzaV1TobcnQfjdY5ZrN1q1LrZM3oLIzGcq5HU53ssoRwDTvr
9x/5V7uSRZf7felbDXVpe2mdH7PMf4xV99KNXANHH8S6MuMbAJCPpuk9FmZ8PeZMSvNKslK6aOjm
EjUmCpybFunilCZ3/8NPdFaZWCy5BDCUdDIaI7k2phQPR6LM7p5U5iVDZ3jvmGQZmLjlNrFhk++a
lsM+bzTaz1XsIb6ZHPBJ9IwuRTQnO7kk07/x2X5RoZ4zpk010cjs9Poo4gVtbUFKcCzC6KzcRdrV
m+OBZEOiBNzrTrBtJpdYD2H1gjwrDEVO+LgM3Ct9q6EKpp+gVyzcaRe+8emWp/sni5XlvL6Wxkww
Vt0b6lja2cGcjd1QiTXwv0vPrw4uj7rfz1vH8VeFEd++ccxf7Gqts21kYRa68f+o+5ImuXGky78y
1ne2gSQAkmbTc4hI5p4pZSqVWi601AaS4AJuIMFf/z2qaroyIEVFN+Y0VqfaEJDTHXC4P38vqNAj
hjQPxEeyC1IzaMxDOT7PILZMycWQJGcdiyCNBzBamb0fhuwiACwYFRTBzyAP+jbOx5sT2zlSBvuZ
7r6KQHx0NneQXbyOtH6Paj4U+EZtdq1c3gKrhlfdgDoKk8134GduNvV60Fu8o3j1g6ppZWk4epDQ
8sXXtqBQAO/LFx57J5hhgs0kv/s826nxam/wS6IgVDJdTzkHPBoogs8ZcuYfvvGTa6hEoQ0oOn8H
YZ9zSHbdSFTDqmH4jC7EbV+gGgB4KjjmYq3OUTEorpFdzg+j4AUoHapHpsN05eWnKMKDriEGlF/j
iTnrYzd2aF2CWeWBQ2iMIbze6fdsTCDIAdzfsk0Xqb7+5Mvx8yxwQaAwjr7/+BLhfIYGPXq6bMrv
awBDBqBskeAAXCZW+DuMEKBzUnwXAPqd8v6t0vk781p3HlfeCuUUyMMHPlSWE1Le+d0iUalvvoXQ
QEZyKt5wPHwBbe1uY9pCMQ7XXQQl5h00MdodTtinNcaF1WUA7CI5m+YzTwXjxU/X/K9K+f9Ba/Wu
+Nq3UHYb7Qbs9kP/7sAO/5bVOHsZXw7+Jm3GYjQP0/fePH4fpmr8P//7D0rJ7b/8T//l/0IXEKs8
GfX9X//4CpjAuK2G4nZzUK9nsPXxSv/dSz8WTdFNOGX/WO/q27/+gQl6/O3LMP7rHx4n/0QetRGy
JAG6pK+ULUBd+U+M1oGBEOkDevmg5P2rzE//iYkr8BOC/mCbSUOc/Tk34tN/hiC73aQoMGmyTY78
N1X+w3jFCK/PN+rhABsAyQAaB4dx20hQDKNWh+FlPiRnBYhFrojxTk2n/uT7+Mtv//wZ9HAhmMBo
gjnpw5+pBmDpyhaT2JgJWdAwgMjLZQmR+AlSimZ9qnUO9ssJYtLLDAKNXEzzBw4M2vea59mL8qLL
iRqwvwWqBOqRLkH3wQ+9i6ZX7Vtl/BblBGhMEKU+shK91Ggu8RQPQGC6SNV87qaBPKGoM30fFHsQ
IurAxBoSYDwaoNFLjet/qFl2nXsML+kWw8kYLx3ofdxDxBqtwLFBlSj2v/F6Yh8xQdi/NToEEHTF
9BdQeng2Iq3AxbAWEBHGgHmw7Jiqfhg1oLHYGX9EPtlQ1PWhlfptLTFHupsTVj70Sz1BaA2QSLQQ
KAZMgiqEeHHL4hotW1D7A4YxxFcVJK/SLBTrR7zwAX2FcPNd2xH9OQMMCm+oecEzOsmj88lEwiAX
HvKrNpHBt6rV4gL0u+flRN5C+9Z/D5Zg9S0s1vEZrcatcS0IuYwCdDqXVfUB0JYo2eil7K54D21j
PNNN/THWUGrbm2WaUcWUxdf//sj4/677t5EMHz8T3r5IwCxeDo+R7X/540SIon/GGCMDY/TGIhKQ
7cr5A2axHRWYBoZiRQRqZVB+IBr/7yAZtG7wv2wc/fzn+NlfB0IQQuoGI9/gvY/pxln+/3Ag/Flt
2FQlDiMUnMU5FCUanragtgO2Is/QoalOPB4OT5u/FoctXmcHnFdAYgJln/pe/Yy56/cBxKRemfjt
H2fJ6+bgkaXtZ8nYhlTiUGApZaitLQCxQo1x5Y6rWy8I0LYWIBJseRrz5Y2iCUQmEe5uO9/y8Fcp
kzExj4FWAypce5/rhe0Fothx7S2jfbV2PpeDzCY0I9uAvqsW+QKcjNu3tBNxQT3ooC41T/EshUjo
nLGzmSEncjPK9plfbRwHnjfTAJ6S4Vjci6i9Ahidn7ktblWpQsUio9uMpVGPp/k8sR9dOKm92+LB
4c6TZJ4niWwyFQNFHaT2oFPSnOK4OublVnRGQT+hiZ3RFIh87wH6Q/EVJgBH42h1Kz4HkXMdLxNL
WT19yvQMAuDwvZNZoMJ18EHbGXXVWmFpqNKVWzv1tsa4gdvaVnRWfdVUK+YIU6UEXsUBCjd9P554
Dx8x+c9GzitPzMppyfqsxffcIDQo1xR199Zt31Z0wksSYO1wZgmDudsqPpuH7MQjcXsO/5Vw/fuk
/dkGf7XrlSo+BKTESCqee7sR6N83mALsb3D8nmgEHbPL9s9f/UIe5l7pG4wAg/XkKiLejZi/uZnF
Ck9UDhPoLOcshVrDdc/0ixJ/PlD+SP7/81vC5hDVOu+YqASaAzWZQfQOpPLkByfekMcsYgUnN4Ab
V5ChTUHje8vX+rLuTom0HVvaCkzoRzPSbnFPIc6aB8G1BBm8k7VtRnI/m4Al8NAv6TwOyfLIG34k
IeZG3Fa3QhMPAU1UidWDzHygU3+Pd0HqtrR1b0I4ezIZKUzqkeDbCvW1HfP8T25rW5GZS9OwZRIm
nePFnDMN+dsgpJ3bMWvLhYCnl3dCD0taMf42S9jFWnRPbhvfHOhVVHoNSGtDs9C0UMH7mVGM9Z3k
4z7ihLbuVkVlKKZiWiCZzW5oxe611CeoRo4tbV2aNeakvKqYTYpOCSCdY3lfzck3N5NYYYkh2US3
ZKZpA7w3RLD1BQunF7e1rbjEtGLe8WJZcJ7QYd9FyQ+vXt1sQqwbc+jxmG1R2Esx7v5decOzCD87
7Rr4wAMnAWm9vyYlrN379f3UTvdEQDHRbW0rKv0ypCoB1CRFX7q+aQo+PU1BK9zycGLFJe+NF0il
lnQO468Vo+/qKjlxYx5xQVsxoW8xACjnyaQBN5jYyf3rBiBXt6TQJq/S4AHGVEq7pBkQ5f4QoGm2
nLkZ3LotZQZG1SlRJg3R1wwxsIg5Ezfv/gnGf3WYYAp47XqBkXIdASFRsOI2B3WE476tsCxFn3Gm
wACrCvkRM9s3fn1KDunYp7SiUsQJhLQ2L5FAgEAEDg/ZGFxETh6O5/Zh9GSgsId4OTYeC0y2Tjl4
GkGH4hSaKO4dLh42QR3LDo6iJ++qaMKPAr1HF0fB/Mbh0hBp19Tz4eCSEmAvmyXfh9UpIsvfmxwU
N4eLl5I1nReOuNLU+JG0oDeZCDkhqnRs7S3Hfe2G3Zr3NMKR0vZAfDRReLYWYF9ys8r2o68W79qI
+J3CpYZBs8dR5B8neYq57ti+rcgsfQAcctg5DZHMPnpQpf9QVr3TcfULg3oXhhJzDbVJ86x5Ygt/
XPPK6bAC09ahSZayjYZI1Ns9j9qg0fF3yhw/pRWZtFn4OAzVgo50eF0nFLLJ4ZPTh7RZeXPohxDM
yC3pwBq2W1T9lMvVcW0rKoVk0KQvYJE2Lta0GqFcXIHpw23jVlwiE8TIUyKR+/TRj3KBYjKKvqfI
dY/4YGzF5TxiRF2EBXww0MBkieYFImQPbhu34jIPOpAmEVg898e7UPopGwqn/Jtvw2SvozKZSFjl
mAtMi9X7vszJV0pWt8CxKX/zlg1RTgcDLmNNzrIoALbLO9XYP2ZuK4/VGIgfGV4PadyYR5mgggLc
7Yne6rG1rbDsKwAQCx9XA4RHQWfAOPC19ey5BX1sRWZExr6MM7j4mJMkFfNUnRmvKd46uYrNjQv+
Ri9UJVTDwc5APoG7I3nJsnm+clvdCs+SL34dD2xJ15a9J7x8jEa32Iys2BxDfyoXwVBV9sbzYi5A
kh96btU2CBceOvmw0f+gT7umgaIPjcFkf9+ceDtsS/xa/uGRFZpeUGoM+XYmJVORKk1SMs5f5ro+
84uTmiVHfsIKUYxGAGcwtWu6dPm5z8Q5iX03X4ysi5OzLJmEh92LQIGoQE3vZ1RU3HzFilDInooI
I90mjSblpVSuy04z77vb4laIStIbLtt+BchpfC77+XOnnB4+0Pw+9JUsqvJAByHO8bn6Vo3Rd7xl
T9FzHzlYbElvkKBgwmtZwTVXt5/aIHtL8i9O9uBWYJq1XEgC/bF0Kse3Q9l8yNdTrNvHNm1FZkX6
omtWnFeDAGxkSQaG6Ve3mhjf+vGvr59wDStTzojMtTDvRKPekfGU9uCxfVuRGeVdrCMF8opG1Ze0
4e8GUFC7WduOyFrxGCdKkHajhwwr43MaOO/bikk9gtaBQS0s7brgmmTkKQH/rdu+rZDMV9CJ9Axw
HrbqD0iar0Go5naS2HgDINJjkB8BCrrW0btS8Je1jRxPKXs+kheos0UFX9IeUJ8dBR4AvBr0vZNN
7FFHIIiolAT6RCDHulli8rBCwsxtaTsoix7kfxQeuFHSed0gUzFhcthtcSssy1Z0VEFaGkP3Baha
gktPjI9uS1tByce4aEmNpf0m+FjQ5R0GY06NihyJyp/KQq9egUWOIYUAM+zpEkBygaP+GMXTB7d9
W2GpyQCoLliC07YwXyu1foo3fiW3ta2ohPxdAYY91KkTI9+0AioVBg8ft7WtsKwg1dEEWRvgpqzO
m0xfqjA/cVJt3vCb9IRZ9ySHesiq+Ir0pKxC8KaB2qf3LzFlu4sQ+gzkEo5hZF2bQW8qDwrcuO3D
6tMMHaJqzL45mcdGTGVjIMm6wh0JHt58oe9XKKK6LW1FKCY+FhOBcy4FP8mjXMDk0iaOS1vxKfik
MVGOaqEg0xvBE1ASdI5LW/FZ0sIMQ4Fdq0LNYPXDOFLYupXFbMrtHoJHEDUo17Qo1XJWVma5alrP
nMiWt0j8jTvaEzYYqQN1SNTjRPTM+AkQ2gEEncVwwtmPrW7F6GIABgSlIW587n8VY4kZJc1f3DzF
ilGwj8xq3DJlVdcP0wIs/twnbueWjQRaILG28ATtTNQ5QUksoShFWLNz27gVmAMwyJiCR/Mu0tFd
gOEeEYZu95uNBAoxlMcBL0TvrspujQa5WD9ItzPRniSYKw7etSRHQlu9a+LupR4Tt4rHL0KBJR0g
ryBWdHsicU9NIz5lfFxP2GTLLn/j4b9g+unckBATTylI2qC9J/JqeVOxdXwc8iTPz5y+qY0IMgrU
AGOMtmbWQT5ak/brZAq3w8WG4I8ExNLdjPpyQMaL0o/Pg/BUieyYbaz4bHLQIK0t7tB4KNsrxoo9
aK53Efcyt+PFlrwFKwWvMHWMUm0r3+WB93418Tc3k1sXaRTJxQe/Opo/zcSuaKhB/FqI5cJtdStI
JwJicFWhxlzlw/ekYBixWyFI7LS4DQiiczV4WYKHCskVGGPX5r0AnN1tbesCHcoYSnhm88QieZir
/iJbwN3qtrZ1gy6eaFoweiPl8jyIo+b868xBsOm2uHWHBmVQQX8DG69zk4PDtjyvN5p5t8W3AHiV
5I6QQvSFQQEb86yACgNU0w0QLXdbfLv9Xi2ee9AVyCV8pcFg+36AGvEO/DBujviTGePV4uVG+qIZ
DkcWdzfKxB98FTsuHVj7VmGPFBFUTaPxX7welPomcCvY2hKsw+CPreY4s2ZiLkVTp3Wv37pZ24rM
mZTg6Y/ghAFR+y6ZrrUsn52WtvFAvNKg/gUBcbpuQscQrSjP1iB3K77bGkIjWDOXEC3rtM/kG4yZ
3ffA27vt24pLUeWsahpYu+PlFx+Jik/Yg9vSVlQCSRcXSYddqzy7WPAxq9hzK13bUCBfNuDkiOYl
9Q3Q0Ga6AcLB0SBWRHKul6hsfEQkXc+zQd5PZeKW0tpIoDYbiik2UPCIvLDZoRJyo6PKcdtWQILK
DaBI6Dyhrgwy1SV7N2B6ze07WrdlVg/Q9fQR6xmAs5dRtuZX8TS7Hd0/CVFenVGt8aJRJQmObuZd
KJNcgsY1ddq3jQSCKMSS9DkO7pku6l7PRXBVdYvbUWKDgfI1LH0KkGs6GQ/iRbUBwUXTusW7LSWK
B4TX5VGMNL/z70jf3GTtKWXYzY1/k9LaUCBonExB10PpIw5BYgD8/I8ILH1uBrduyrgMeTl28EE1
s/uxGG4gJXVi6d8PGoJVzQpLCAHlYLdG2ZBxKVbQXWxKD41fJNeE0uGdphW5i9YlfgC79p6bar7z
MdL6IafBfENAQvlBletkzvUS0uli0Q1I3MFe+yYkHDz0/UiyK9TG8wczE691ArZyYmXISTRLteZo
9fA5u62YBsWkf8K1N4v+7ita0Y4GsupGAkvHYPF/7j2chruhi6ExBAEIdeJHjrmKFfftOA4LePfw
I1H4gQbZDVPNpZunWBdxkGneA6inQQlcPQf9eJVJjHG5rA09psPUxOSqUVVY63RNvqiOP4yr2zOW
2Sij2Ud7evRgX1ODWBk8xEFcOhkEonGHm67AgTdJf1Fp1Mhb1UFrRnGnzOQXQXNPQ9ojW1C4nj1e
nwVdAcKH6BR12e99hCVWyOfRiHgZVgWxgKHb001CETM/bvNDUHI+tAq4QAR4GWCVjtT1+ZphZB0y
EydS2C0N+TWGoEh2uHhQZcTPanxNDOxlj0mrweNu9hKsJnXVJ059U9DbHf7IEGVdC+Ql2N7nETLu
MwSp71H/7P/UnPsvkfmYRz1cPzNJ0QxBpzDDMZozPdd8YwhzAxuybQjv9eukTcqBStardMigHVlF
I5iSiyenMLWBRwZUDH4gsXMyeReSBOdN2X12W9p6x66gyYcGEpgzVtCAt9Nw7XXK6XEChtFDi9Qe
eIoxE4qDqxoYJjz7bWp8AarWbedWypz14DbGxiG61ET0bEYhe197wSkSkiPBakuFd4XgY80B6Q7N
/CHAnH7eQ9LLbedWqK5yBYUdCqsp5FtA9AtG0ZVQx+9pRaoRisVNLDGoJCcQS+bFsK8W5ri4FaGU
yM6MfQPCEOiU7MZivetZ6/RMgRDcobeIiC4aJHgsnfv166Cbq6iI37nZ2wrNDtxkoGUBL4XwvAHk
VcO8mwfjNkcICofDjUd1WIFXAqsXgUwh2XpdhPOJY/eIE24KkQdnSpGtUTmBoAXzmx9yzm/jxW1O
FqKfh0v7QxQtNMO4aZ5MoFYSyXdQNJ9KuY7t2wrNEsNsYKDCvskkrqIxutOhY1zasKMe6t4ylJja
DPvAS7uy3udRHZ85OUpkBSYUL8ap1oqnw7rGl6QI3s3UnGLsOmYUKzLlGixAZZRYXKnnSfsf1ka7
ZUSRFZe6C0o1K2DIoK301HEfzFlurQ5mCxUXBdckLOAnvKkLcKzSc8oqt4oeGB8OnZBCaCioB4xu
YYR43YeDfL9Jw7l9TBtzxFYhBd8Ua4kg93FDziGf65TtMxt0NONyALs+yB0XVLGuxn6kAKbmgdsp
y63QxMckmgpsfMn0Mwr7H1TP3zs5uI06yjUzEMELsPQMaoio7fdFH7ndx9xKb+O4UouhFU+LVt0Q
091UXeRobysuZxOX5VDOmF+PoGqne/kwVoHvdhv/JH97VVURcqkm3cImcvVuikgPO0WJ07MWlj10
8JwwINEnbJzEqzwjKLib1nMbA2c28igqRE1XCBxBDnvac7Cks7p96+YnVmCOE+O1gGpk6s3tbbZ6
qYzc8Mvga7FM4smMr4AwQ0OVZxfbgSKgHuPmKD9p3V99y1FUFcTpYBI2988Q0b4I+vrBySTMikoO
Ej9Dw5mlmM5pwDi3XzQY6dzWtu5L6LQGctawSWyA061L8qzzWn10W9yKy2we4hxaWyztQZwG0q6K
7Hp1itTqyKXGrMiMfa/Ri8TMPZRT72qTPM2ORARsEyZ4nfwQzN+1da15Wk8Q9SqLt0Ucn7uZxApL
r4iIB5D1xhSw0dAwnyeYNm3za7fl7VRW5NNYbi5u6HjOFlJBZ9N3m0+E9MKhWRbPj4bWYO/Uew7G
BgxH3uTWeAR90uHaPvDzxVjhwW0y+rJIVJd1nbhB6IGwOlwccl4EstdwlcmD2F5RMH5BiFButz21
wzOAnRm01FKw1t2HtLpb3fonzGY/9hfAMRBEHJqz0/Vq5stsVG55m405GqCGPoTlxFNaBXc6EClg
aY72sAKToMlWxFvtJKK8vQzCoTgHC++Fk4NTKzTbJRiDYc05tC8hBjuVT9JUjiaxQhOSuoUfQccP
elzem1BCgK2UYti77dsKTH+be8wapChRAUbLZBBX0IQ/xUu/WfY3NTJqBSYkkRcvULB4w6E0UbdL
8cUUXuKWXdmQI+gN4hin4HxRKo/2YMus36L1lrl9UBt0pFp/yQWB1f3SsPMM5b43k2zZFyez28Cj
bNJ0ngBjAGNAGOyhvKt21AxudQMbd5SZJV8GUEGCkzn7Cs7naVfPq5u/2HAjFaBNVQg82SAKA/UU
IhtMFbJTr7btAv6Nw9iAo4V6EdooOBBrGuZ3a1EKzPrWGy/bwrVyy+RsJs9O0Q5/Bgycyiy/hwb6
DoLcTp03ZoOOOAR7cFlsp0DP/H3dC72fuTnFGX0knGy2zCBoUftVcMkqR3oos67aT8tK3TKA0ApW
1WDx0QfbrOyhdDLyp6WJPjl5u406krWITM9gllBzel+Scr7X0UnWnSNm2YScXmdFJaaskkrCJcOY
fdLNeqGawa1ea9MQlV6FpKUBSxjo9tt9VfwkF2wdi56BneMuKhLwc55idhbSs6OEfhNfHW1u5bh9
W+lxwUh4OmUTO1PBAgRsvOZup+NPJtpXrwqvbwLI6qK8AgW8W+Qxl5y5wciYDTuq5sKbf7IeQ0cT
o8qg6EZj33frSjKbi2heRD8kCjVVzimIxiH9gVHDzO3RYmOPaLVmshFIRBNBxVkW+C9V69iH+9nZ
fmXxcuH5yhe8yTOjb3xQs2Xm1NzikQCywUdg3pz+dJWkPl90+INo/egU+Tb0qFoSSCwH2LXkWX0e
5cXXJgaRu9viVoLbgb1TsyrE03Zcr5IC+FGftj/+fu0jN9FPVvNX5maeqWsgmkGhtOT5s1qb7Ba3
U3Heau1GTwJu2sNzCzyqgscNbDNQzM4HEKi+hmBi75Y1+tvHfvUHiJOFF01DYPkpu5dgfVt47JZf
2ECkvJNB6K1YOiYRxt7iL2WtnTCkaOEd7tqPgIIrIEiK4iG50yj0RZmSbqmLb6W6BPKLzRShK+EN
Rl7Pyxqfg6/bjf6E2UikHEQcUKaCUSovfl4aFEISYMrdPN3GIjWC1QyTO2ioVKa6agNAX/GWGdxc
xQYjJWVG62A7WpIihMrp3GOCMegcF7eCdIZIe1uMWDyHIGgxhjexPIUsOxKjNhhJFZMQYGalqZBh
GO0aGgxfl8YD7XY4jr7joW5TFEGrqMuCAb8yi7K87RtP76Gb58YPA5LmQ4dv2xICHwGccgmN2U+a
z2ciYCcy3WMGCq3FgVQndY8DcvZ082jyr1HJz6qB0xPrH7k4fqEqihTK8tm2eTG946q7grSxW/pC
rGClNPNqobfaooKaRdsFV2WcDI7hZKW6EH3PzOgLlo6quUva9TIP44e/vzd+bxJqw4eA8a7VwrHv
ooF+0dCNUEHvYqfaOai8D79n1wLpCN5uGAV4tbRuyHXjrW6gKswZHS5e+t04zi0+pvLG6075j7xK
3CY9wZN8uDYJqPZa6oENLinuORWXkRvPHLURRGs1rGQk26Ee08eJ1XdxE0knN6E2fijwRTxQijLx
kqtoV07dh8VAps7NUazYXLy+x6Q+TKJn8y4f86ukVW5FS2rDhhj1VGc8bHxY1k2a9R34xh3924pL
34cAKZtxGkZNsEFj13MPLIJONzQExQ/dJKTQz9IRNMPjGJxTnHjppIbVzeA2YsjPuyXOGnhKn+UP
up7eqNx/7/QtfxLwv8q18HKmLesRlwAjPBpChrTEhNDZ3y/++0Oc2pghKWvAEQBYQZE4+JAF+Q6j
cBd1vzrdz5A2OLQ5wNm57nvwg/J8NKBcaMZHFc7SKVUEpdLh6mPXaZWN+KIjFGrOtEgA2MqD2qnc
gkrw4epQf2gk2UxTy+6RheEVJ24NC2oTFnnNMHfQYUb6LFW2K3P2VugkdnTF4HDfiUACXcx4PUND
6rpsqmcIMTl1yqmNGfIWQJZlgs851RC4LNZZ7Rdo+v69Kx653Gy6ogZavb3fI5dTs3fWje0N9KLc
PqUNGeJei9dchFQlbKF4Hg4QRC6Z+e60bxs0VEHFiyQh9h0k8k50HxsavnNb2bo0JSd6Lbc3XFyM
Z1HLVsAcZzdAPLWpikgcepGPOkWqfO+ubp4Xqp7ctm2FJc5YwqMoxMoJ/1L20fd5jb64LW3FpPYr
OvfgI00xm5bsQuiipdqRoYzaHEUVFIVD0dItF48e0YU6H4rebVAPgjCHQTlpzfN2CHAQQpca2B4Z
7ADAdwtLGzOUJ1ovfIJVBCN72oxvmom7HeA2YmgMil4ExqcQaYJUnRz7h2EZndq21AYMkTzvwziE
vSHWCxE9FUK6pT2lynvkNLEhQzSeJDSCtptHdv1DKcPqKTZj5rq8FZqelv6YKdilrCEGK4O7OnEr
xFMbM9RrMdU+sA84T0zr7zwoGtzEM2CDbveDjRsaEqi4VZTQFLrj93TIz5I8djtnuRWefk9XGYc9
WnKT1+7aNf+ah+bZKfRt2NDKEvRTQ1gcmn73mnByE/std3RFKzx150NKacHGJx7dQyDsHbjHU7d9
Wzkt23RA+wnAZugoarKDmup0VUZLeWr66JijW2kt40YwngH6FQ36GTLkOTrQEB9y2rwNHlo5oNN1
DjTiksVpF4r7bHZjbaM2dAi8r15DO/SGVaeDaz5lZO/T+pSA+HbX/NrrozZ6aPS4HGfVAycY5HSf
lCr8LoKiLXbJmOduX5ZZyW0+9eBzgiQISADmeNdF8057Uev2WrHpi0huVrw1gYIgVUfvWg+UxBg4
cZv2pDaMqI0NaEYmmAflsxsjwy9JVzeOOw8Pr7rB52VRDOiAdqyP90TGV33Z6jM3h7QClaD/WScV
klsz8DOdZ+WeSn5Ki+9IKNkcRgxqGnFOtgkH6RdqVw4F5pEmMbudjjaSqB4GXXdBB8WHqTgnon63
rm6jPFCwPbS50r43g0wHrcQsljtR1O0uM270qtQGEsm6EpC6RSfRS8y4jyvIaw9x4fhFfwESLWTR
cwQdDB6JfdInbwh3a5jTX5BEHcrDUvool/FK7OCY3+ZToqVHXMVGEtXdLKWYAQ+pSyjBrVUp00p4
bg1QarMXGcG7ZIkjnCx0znchKW68cXJj6aA2mKipZGSET3gKKejmHhKBU9pz0btFP7UC1A+GKWSL
j9WDsd+RQt+3Xf/oFPw2fdHaLFD8HYFQ1LWBVOo6xrtiKXq3HMDGE3UsD8uw3lL0/mtQJh+r2E16
hNpYom5puOi6DZVsspeK5wNKZ7kbFxV0Iw9DH2/PulvbCjUzsQIoGxWmv/X4krx3srmNJUqUV8se
/SGMBwLMQkZ2CeoO5ZZe2FgixSHv1mTd1kIIL8BXmk4nJyiPBKgNJcpU3EBbeXuETiy7W+vxSxxm
0u1VZCOJRiQX0p+Qi4ZT56WknX4M7bheuFncuj87PYgx6yWKLFNSpCXvSqA3Ejc6GmqDiCS0Zfsk
xupNPZzJkprd3DqON9NfMERj3hr8hdLT6o+70g8/hbl2QstQG0HUtpNMoPSODzqSG9kFL7GQbha3
EUQ+FIESttUR/Sx7uy3N2Xzu9DFt+FAC/VUydjjJxyU5i1V5J6hyq37a8KEqbLjH5hhP80yP+wWp
UFKRzu0Yt9FD7VBP3dphzqaR5dus6e7mU++4I5m5LWMmxJDwtVyRmRchSaFOx75Mg4dqzprPyZOb
1bdD4VXJ3LQZ8Tw8sVJAHq6yIZRQaa3c3qE2gsgjc61kneOL5nJ8qKCyewE4VHP29zvfTu3fvFts
BFFTdyzMGjzOq2wpbxvVZ0+s1wBYYtDCq3ZJFUS3FSQ+fyyKh47FKRtZNNaZLjst8LQe6tt1q8Fk
oGY7ccZvKejv/kTW+xRis5BoK3CtYniYPNU9q8GAC5CH3AWaRtNZB5Fbb9f069Dusyyi4DsMvcHN
EWzwUWvqZChiDxrjQAnuobH63I0sPPGtNm/6zZ/Mhh+RAiPFusa3UgH/0Paj3Pt+5sb8TH2rwBRO
fUUTkYXpMsxyt0YUEr7JFLmFtw1AQmPdK4yBE7OSvKFqDS656ajbwWRDj0DOvGTJiK13pr/SCnjP
zHe7eG3c0bI0tPH8cuv4oMAEd50fgBeuThAiHAk+G3rEocKbqHKI0wWDDU1axH78nsgWLV+9yY3v
cGWS7jxqKoO+x1THvdvVZuOSyNAukIpECSeZKINWCPWS28xvBuLoqFYJiqAfCR0PRAEvtdo1yp93
ni/dzkMbmrQmw0iirIrSUNXBk6ZT+abQfVm6eaoNTgoLIqRXwJkinu8HEa+7QfmOrTIbmxSoMZiF
gGGqeS7PTB5eK5E7VhNsoiTOvaSKDRb3k7I7J179Mq7GDTdEbXQS3lher73tYMvj7KJqnoewbdzS
IRuTpAErUbnBdZAlwwO0xOs3viS+EwYPZebDq3nYDvdCVFAxJRq5J48/b3M4f395HkktbFKjBWrq
lSQJ8H15N32BDlFJdkjMu/BsVJV59/c/cuTUt2FJg1S5JB6sI73lGQn0uPMb3+2Ba+OSyIAxIqNx
LBPey31dAJjcVMzV262bmJM6aZcBhydnodi1oL0874O6PGH839sltLFJS1gXfISCFTKX+UuQyVuQ
pJ84v3z/Zyry610b2uAkkcQrERqFaEyGxNmtGPgw7oq4DLzdNE4i2hV9zR8LMcl87/OWtZdNGy6t
ugj0OOl1p8wKYlXAVUrj458twNqX1M+viikyP0zRRMkOmFZ5JkQyXel2DMx5zjw5ninTACNqoDs+
gft6AocXm70GzCdTEe0yrurndi15nCZzsdRn5aozuQ+mJvvCtFHNWSHl/H4hSoo7gMKiaZfFXd7t
jdHT42z0Gv0IZJ3loPUpZX/dtPX8xkBrDXMMuYz5LSiGVnG7Mj7GN9JrcgFt0bVvntETiuYbM5dt
W+9mn43Zuov7Xi1QpyZQaYuWsQaXH1R54uUceserBGqx9QHrCqtsvIR2piwu2hlliQ+DCUxyAcny
Ktj3Q5+J9xDX697WLdLxN2vMqmonQ94U1wmhJblvyt4P94lCjfHWa/N6fsv6rlnCXQ6yEga38tsE
paoKEpr1vpJVqG+nPlmKzzM+troSRvLJx2gP74sHL4T0yW0erBO4cPyJRO3DRCeh0EzzAZ7dBdOs
/Yd+Is1whTxLxLt6aeMBMiyVWc8h+Qkl5DPWZ9WQ0ly07PPYeHMX7fpyCipzNpBoiGPQUMthBg39
VMvk66y6zP8B+vu+ewoj4FFuVcXm5o1HIy+56Wcvqd9M8arxAWINnfUdpHR1w/YYojbrtkk0V+p9
BKx5/qTLibVvxP9w9mVNktraun9lh9/ZByEGEXH2fgByqswaeyy/EO3uaoEQCBACxK+/X/rse8Pm
dFbeyAiHHe2uYhDS0tJa3yACJvzU7+CD1Cb1QNRwgsB7yD5XXo92gNHVkhd74WKUgdwv+ZYVS67a
JAT25oWbgEyPQ13jaBg1xSjSqZ4a/SNWU96bzdA1EFynfaePwJ+ygSLnCVjogoQ6jx+aXKDaC+kc
ST7KvKBe1irOsl63rsicpSb46oHvwjqt8VWRusskFhTN6+Ghi7zugY+lD506Xsevuc9afheyqEf+
rXPeL3ghR0hk5J2v0pDV58FpdwqjQDJKpl5nQxWUX9xFKb2jce3coU7UOyieFbW7sX3rP5GuJoeB
jbRLm1oJLyG2NtFWUV6xJPbh8ZuwTsK4MPaDXCXjKFExlNDcf63LZrIJ44yTpHbQRai02+8YnAu2
EMaKXkHIRSet7ReVNsVQyszPp94mhNXtrm8n+nXqQxskOmjbCvDRkk0ZDGi52bWBT3/4Nuo/LVPx
B/zT3BfYiFQCdr1iybMg8rnaq65F/XzsF564YxB/pDbQWROH07zVEKIoHmYeO1sHkvvNAcAv/dp1
hN+Vpii+eRXBk1UVhNhSOYUTPQxxXqqX1oG3UloQqJ1ki6y7OCFtHffPnWXVs1QcLrb9lJOnOa9Y
kWnhuiwLJROw1KrVQcVL+5y3DtJoGzj5mA2NfpG6C/c2gvVRNtNo6rdO3dh2O/TEThvkNUGVQATB
vPW8oe69W1SqSIAN6MSR1wbdDQXqznRoRKXSPndks6dL3ugNUdTqe+A1Dw2b+jeycKV2NReZdkbO
EWs6eqgUGT43hY8fRy25G1KBCv5zAZ40S3Aqpk+hjqW8gzFOgC4tFzrYUn9mH6qOVObo6xYkjUK1
U7U1Zimdk5LC6D2MQOZjI+Fjm7AWejnpyKk3PXlUQL2Ndovc1r2dZ1jyunb51DZs3kWoXp9KvxBN
Riion4GP4+YpXkLppnNoFXhsqtInGU5h87OfZBNteWCiOYkr1nuJo5pyfu7iAlVqTpca//bBJUVv
pmIEVuVBXmW2bkZgNea4XF5UUEw0g74rOE+u6ZcXNNYiB9r/cVu9mniA8jKsykaalU0x3efAXaL1
yIZZbibrUZuyEiI9SWXCyuxKKWE6mgR0lAkFB/dIaEG3Yy36z7GFydxke9bvuwpYy7veWts/TXXT
5ugGAH4ZPrfKCnOP/SgP7vUQ2082bkm5dRZQYneCOWDDp1VH4VcF95DwJ49CDWZv7NIcRK2yiu+k
gWzaoYFsalUlgne0zcwAfaL7YSzjEn49xBVHzKjuvmBlCcLxVHP0xeChsrFdQabn5mxf9UgDoWhq
qpb87kfQBEOhpeZQLD8rWnxibdQV8kg5i4IMAn9uXkIPYSBZ6TN3Myj+UwAO/Bml1CUDTQATvYjj
LnUiqIwhcfOjZ4luwpdQq/F7vMi5S4gwUZzmcR4c2pK2kHSf5ntfu+alFEAfpqqHWFtbCXrU4zg2
iT+p+oizNE8HEJxS0kr34OsmPs5qGdxsYiEs5hh+SLy2umh/98GsfKpUW8wi8fM2VJmvMO9fAN3R
/r6ni9skc6TdYitkFYtUTHIMss4z4SvJ4xA1T2eYlxSr2ncS5ZmOfMaiMnk2x5XTnbhcCoibiUVt
K52X/g4AGNEmmHr6KH0NgW13IeJQUDi7pg4zsCeHKFq0V4VYhhQiAX2xZ1Uc3cPeqzOJKh0574JC
lP4dLUfSmrSfeztMSe9aTR/bqoj8dGrgJJPFleTPsoNNedZqt/zIvV7LxM0nOqRayCFpDHyakj4M
q+nBEXFk0lLH1UE1sq6PcxQtcjdElaNfPI8sJgVQAo0YypGGcGZLumWsddS+FCLCmdz4dQIFlh81
GZtm2weB0FkccHJXzUqUOwZjkW6jJrfMZMh0Sv0RKZWuAvVlhO3smAwa+0BiiXyVrI+PJbi6CVQ+
n0TVwWG0pMJDtAe5ocqKmTC99ZB1JDMWY55QS7BRjy4TD7Ms6qR0q8mFSfO4HyrubaOJRAlVhCa4
k8r6OH+cTfnVtvBzpXNA93M5MpyP2xDdSDpgLzO+gDaqMwMx/Dy4pg7uclMEPB3nVpv7YenzMQ01
h9NN2xVOuKVtB+IfB/nKMwkSGT4diNtEXSqHWlTJ7C1ztW1ZOHQPdCyMSYehpnyvlgpqr3MZF9Hd
ECEnSbquHc1P68kgTvxFwnNtlFpOmc4nJrOu456blgT5A4SxZ7f/worc0VlHWG4yxeGgiAea9UdU
MNoyXaAKfOqh9zbuaZCPPybDoByi/Nwt06nCbDqGURc/oFa25DsnQIK1k0oH9mPc9zLAXPYmN234
YOunrhjp1zZoPawR6yhkKXHudCmDuGaNjqWnykxriG/tqAN++JbmsU8OMOmTcUaZy/kLByvFfajj
YIkSpAR8XzfE8TACtTc8MM/N66yYpjxOWxmTLyZy5gpVkTKsmr1jYH+YNCVy1zQOypo+SPSOi7Qq
NRgR46yrx9Eb0KAqfNDrk3ABiGofxEUlj13ByEdUTccoRdxsdpFH2KOYrTtkImxL/bKQfnrBc7t/
UJZDrk6Bjl4e3AVS8gnkN9n4fRkt8zawWUYFZa6HyWYiKnX0GbTPsN+H+PpVlPYRifkfph5gWbmU
6J8lfG7ijwFTs4BcbRG6GwdupWVqncFttryBbmhm+sHYI9R/TJ/6vPG6TBpojMG3irmnkjfziAxY
y+ZYQ4HoCzQsmJs4SMVtAh2ECOEzaudvsdfMpED7f5qavR4RoPdaDo3a6L4CbwnPOsYw/hZBAdga
tt6NoZ0jHxHHq/mDMmB/HBdbOGXizbaqD/MMzdCsj2Cmk+Xwl2cZGTzfTxcSdv6+nDyGeDN6BbSU
h8EOe7KEkJ2cBNKqz/jmNDjC4rnu39oGW+guCP2l+1Z5IH6kNCR8frJBYckzHR1TbCDgkrOsEW69
Df2IfFUeGR4Kir0/80hnApwY6gHIdAq6Zyb9Ll+yuFHG7Fs9C5oxXzTOIS6Ag3pGMkpNCgfEsv/E
6qVt7yvocCHjGpsZh9Ji6LcurvzQ5AuSzLouqPwkvKA2J9FAbfCrAxN69XX0ajd8JPMwsb0ljH4c
aUBbzDPZPqqxD8p9D+OVIENqTaq0gxB7s5kNxJxTwNLd+I1SoL5UUpJlAiDLGufkRGE+3PktCtLp
IjvZYsW0akk6EcTAVkYAQ0V3mPUxxh/SKs5j6ea58wTDHqQDInewgpKuFUUoQXTBd9pS69oJRW3I
UiUkHIwLJLnff/QHGWLSgdE7q9dWGTF9jyEPmH8fqpwsP+IRM1f/9DwsVPdsoid7HFNjFuapkZ5r
EhupmW50d/buKst4OppK9yKTM3avpOo5Dri8HMpvfh2GX3NG4mILgbaBBfDxjrACUL+f+NbU2DNt
Rh38N4c6e2Wm+Zj7U6fsE4H1YGHTeKTV2GaIBUWDj2oYxCoEDk4q84TGCWYorAfBNHSH4g0EWHWV
0bKyOoVAvecmwEjwFlFhhn7DiAP357ECHRjlQZDG6ihD2uhChTuMcsA0EzZK638lnqARMg1FnNQv
ZMkfRzJR/oYw2zXZFGMubQvTRezAgrGFDH4Qz338Ghe9p19MgSrBS6OiVqY6CBuOkwY3cHiVFMEv
QhzNNwEhvIwBvRnoco/PGpbHBTYaH7wmLMWOjHTsHh1NiZeNiDDiTqlu+gBnSlhpto0p/Oe2rEZk
p6gXuG8moD7ZRC5IX3vATcYl7ZFyjx+01e6YBEtdyzurp3zcFZpQNCAW7ycwF5ObTIrP31zAuz8w
ww2A+k6re2hOGtpkUhm/PUbTVL41jc11m2gPqk9I4VWFWUjgPVdtJ+lGAm/JkpHr9qFumdpjEZqv
hStzltDRsL0XLuyncCMcWUNXRkFqUcbWG1qVkbwf8FVakVSdQf0wsUOtZLKIieJLmCV4gi0x6Eh2
8efExefNJj34Y+YFnfcUxoPXHCkaKRS5D7a3hMsm6AGtk8aDKKzGpgdLwphuvQ5ql5u49Wj1fSa8
MRsoPmofvnMFibG2kGADUYiZmRQR77DxBjJ49GL4jj0FMBxRKUWBsEkXHJRlVi6DLo7LXAYa8U0W
NAGMFfTdEmfQ4UAhrX1vjeEigUnRxE7atz3OUI6ipU5g9xl+CaRmP+jsuMOrS7SeH4sIHKktym2Q
+/RUkOMV5iaARRNwQ0UawiH8GZfogtPIHDYgDhFiMOTQ94LSa92Jau+GUw0na8NUSFOoCpDPxEX1
KZkhAvChIhEqM/DayHHSnEPFDthvQPTyAWM5oOapwl1tKhqjpgNyfOo6XV+iiYswBwmOccYxIGxd
P+tyBYSRqXmXH3vSLLCIJlHupTjisZep6OIoceOJNWnLdPk1hFzVYVB576Xcq9mn3DDgWLs2Lj52
vAu/VCaqgpS4VfkNxJzlA4N+P4om1oU2nG13OP34cTIWNH5Ccc0BebEdhzB1pqo54E72iVrqbBBd
q+eKi8FDxjRPdWpypncBnwf3UAsLgCsINSRP2yqAnYQYYa6zXZAL8C20jluOzc7A0WjKETfvnH5S
xQd+xmX+3lYtch0PhXL/J1iTvPhQA/2MCjrBVoXCDcP5ocxRcXuo4kGetA3cjTAOVFZKjEm36XtR
sRdolrpTGjkeQm+OrasxGbqbQZ71Bhl+h1nmENTUHNknwYxyUrrMRQ1NYJRJkgCm7VWsHrwgsp8m
rzJ7LplrjwNXTf9dz26OHaMeBn7nWF2DpOayksZjIsB4eJpdSmUaV13dJeAuOM4T7WxxP9CCuSkf
2uiwsNnJD7qZIc+sqpyXn2oOb7MnVPIMO4nIY3FqSs6f3ciDq09JF/MRruxVByu4XNn7GSfrA+2m
7mhzzzcpDlAQgQly7KYDzmXVUwNs4B+klrLMqgjpSaKCMv5A4f14h05lC5UhM/ZINcdy/oxiTYM0
2gEPEecboYaj00ch+mb9ZL8UxhOnYqkblcg4Fw/tqOqfkkRR16AYQRAyciuX+liPOPUdx57FIjEL
MXNqqxmH/aCRDrR7AnyzHRNy1EUClZMy/xAFvGVHRzjlnWwrOaW9X83OnZcb02I0o+ENFm8VTwIz
FFFCFt92Ox8aQK+GzfOYIpnLH0tv8k5+Hj8bUwDbBz0yNmeIncu9pmXrnSR6kG/gOUfPDPzwV8tw
wrhrCiLzfU+kG+xcP7RmBxOOfkiGbipfArDHnv0hL7qkzyP7ClZZ9NVrpuauGmizcZtxawsUXILm
+0RdIxNf6+mri5JnAvACUjY0UxE+lfvAcch8pCiEw49Jo4O7GZFDfS7IMh86bKDPoDho51CHM2ql
MsynZ9A3l7tRR0GZ2DyWd7zdfW+XKRks3LNm352yaDfEYP6n4bkkXBDBP3iSF18Jw+QqWdkAWuIH
ZgdnP7CmeqDL2nSoK3wKAZOYB8ul9xDyxX7LUe37VAe5frRtPJB93JDPsWsTO/U/Az5+XKQkqDAP
nN+JYIEkFQPi7hh0RXHAh3GSVochVrycapsNup/qBMMffMqdZR6zEBl0nxpHloByoND2ky7Ie7Ea
KIrR8NmLX2KcnB/L2LBHh4paY+uxXCcE0xbrVFv5LNxpHrdLS/1qU5QWBdjR9btXmGy4HrZvSlGm
r51nEjvDgVB3gPNGPjXf/WCxb8yOrYtKpA067As1+9lAqOqHH4wCvxp2Y5XmCL45ih+o0aMkWXgf
PI5KNRhQk3ntvKb2kqmh4JrLvh/yTMWR6BOPB/mMDNHOJzPPpUgDFOo/AqRAZwilOA3HyVRPv6NO
2DbbMezYGxaWtw/D5aFxaP0QC1Ld06UfqyRsqXnswpjfI2ZHf1Q1rKKvNMUv9XVWQATI7g66DUqg
lqPRO4BaaFOK/sxN7V265m5LF/UNr2rQ0McUd0bkXNJzXm/p1NE1e5uXbdmNAv0u1FT2YkQ4It50
m5MH/V/07RxWaAyS3ptxJikMQR8U928CotKY/r1FGhHwIBU9P/figrBQomqx5Po22Ty6pm8PvlaR
ksBby4VOCQNalNj8puYuXTs+qMVF0BLgbzuD/giLrUcV4TR529dcdS/rpQlRpajPlIXKgT4p25S5
uQai/RNA8ov+4pq/vZTDIMrRByO3RpFkb7g7RYkTF46/q1F0eWpQlLCJitHVT1lRRp8cqJqMGQmg
zp10dVWYzECY4fz7sva2U5t7t+lq0zX/uxv9UmmYB2/m+RypWjiIl4txbiIl0DUBnFBlixxZ2wai
m4Tty9Bd7jyN6XcTAJKuGeCArYtYoaG5mabwxc1PXiy+3jQh1uxvawUqe8UC+JWvk4WHT07o3Rbz
1tRv9DPB/GgQlTjP/2in+pX07BrC70I8XXO/TRPJnBa4dsDzL5otqYhus+KjzPt74Ch1KQMxY4kU
TvN7UKN1ysffbxvsFYSIYienkAiAslkDS4dgCin67m+3XXu1sunQFTGKEGBn197bgp5e3JH5tqix
Zn6jWwlmTHfmaUbOHzCLGzLCpX8TGo2umd84SM81DcDUhAyOyATqNZ/Rte1u2wbWjhHUt6hX6/Mk
NCQ/EVTGWrrcevHw71OlQL4w1ZUCKtPoh9CK1Gv1TToydO0YAdFI9HlCsKj8Yf6MSjac1IsvN82U
tV8EG9CadQgYVHlv6VNZFX4yLdzcFlDW/G904sN4KQrQ7R10DqfOOUSiuE2KiUartRlMrgsBrxYK
XhStALTKsF+gjHPbuKxW58jnPFqg4wUMXvx57NACRT34xmuvVmc9Q6IfjRXs6b23l5HZyIbctves
CeBjuHR5xPDYaB1sp0b8Hlfq200jsqZ/960SYXBW2IuoWdKJVnZfar1cASRdiOFrxwhmgWXhOXQe
hYk1jMP7jMCd4sqOeU6sf5GKrPnfAcqG0O4FKUZOBqcUTnMYqvbuDKQPbQFDQBVVVO2+Dsn8Hy+t
//qbVZf+93/jz99VixIVTJpWf/z3R1Xjn/8+/87/+5m//8a/d2/q4Vv9ptc/9LffwXX/c9/s2/Dt
b3+AYTDgss/AHtiXNw03xD+vz9/U+Sf/f//yH29/XuWjbd/+9dt3ZZrhfDVequa3//zV4ce/fvPO
GLr/+uv1//OX5xf4129PRSnLti2bN/2/fuvtmx7+9Rvxwn+GLtSCAMFGV/pPlYLp7c+/IeE/Yw/K
HiwmDAzjM9ywAcy7ON/1nzENw4AxdEgC/Mxv/9AKJYV//eb/MyShG8dnXQPfI+d86/8+3NP/fPz/
+R4YjP/8+R+NqZ8Uztn6X7/9CqjMCF1vDdPg5K0J6uUEMbCDP83fPVn7KfYiiuLltAmsZNt8cf/4
y9D84m6/mpDnu632CjYJzss8tifjDT982rzO5fzVd5uPThh8E8RciQa/zMHP9znDOv/C2nBtWfCc
dPMJIhyQNQaInDzPfcQfpBDDcwjL5WcFxNNRNX70GcWSDv2QsSjuzSRqlDtU476guarrRAY1Gtrv
v/yvMKXnhzqHgL88FMAzdoIMiD01rP8Ws8DLQlMvdwi016g252Fcr/fzHVbHPVjJxxHUxscTcfI9
WOSnHszvbOD2taPqmqPLpZt4f3+N3LPogrOawR2KpTDSyEi9D122ccYr8M9LN1htQX4tdFSiIHty
ZFz9QHNp3veecFJ0CernYXTc9P3v8Uuz1fNwrfajiOOAFpXtdIqBLvnkK6W2kcpVylGIAxNfj9vW
94e0612yB3jG/RbKwmyxSAO0uVzHnByIuX7p8oGhiD1O4mWa4zNOuPfKR4tip5eMzK/uim7snt9/
5D+h8L/4wut9Tvk1rWkxjCchbfEtHkIvC1rufjRnsG/CHHQSk5mF9VfrtaxOeilg2Ft29Joa3KUx
W++GOemXHO5940lW6Dqy4qmj+ruC6/VQT0kru9R0wdPkf2EAD0WRm8ySZaWIN8FoDlMwgdeCypz2
nxdeb5xG7MroytD8aiPFx1xvpIuBFJNPMGs6wHT6AZTH4co8uTAf17to0fPe6SSuzNvPbVwn4PKn
In+I+2sr6kJgWMuotGMRdc6MjzraJ5dvXXYv2t37E+bSqKxijucWU+g5iAh+/9lv7+l0pTxzaUxW
kcYfdWdpiOsWzMex87EuRLJodJ3aW7Qfzt9zFWYIC2Ploep24uTZxdXH/MqJ/NJor8JLaAya8BOE
aiA9KCCgUN3rOjhUXXONF3vpBquwUsdALRQmLE/+3OtNA5WmBA3uHocY+/T+V72wja61VAJZ6hYw
u+hoXIDQIECa5GX8QznN3RLwgw6vGiRe+MxrZRVXMXQU+pwdSx7vBlckwgNGB8B47xbJfXzmtbqK
UXWJBrHHji0QGHJudp2qryQbF+b+WlTF7fyysGjsHGtuzFagDw7jwfDKZn7p4ueP/5fN3FExR2Ef
F89dD1GsYDqT1r1SIrkwg9aaKrIjZQ0pz+gISNbJDtVL2IM6a7uX96fPpcuvFu84SZQyyjw68jJ6
Qe8HkNoAnbxrFk2XLr9aueMMsG3QB+FRTXYvSH4cnRmtW19n7z/+paFfLWAPjIPZaXl47IB4I9Wn
vrtGsb6QDK9lVYTbeVOD6vCxaEJypgN8Zv70CjPCB1gEfgAOkiUF629bxGuhFQfQjgbF3eBonQqi
0DzYlbz9PnTyRTRtnelx2b4/XheixVp0RS9j3NEKNwLD49i55XY0EC/heX7oOymBZC2vZQcXwsVa
gEXD6E+aCXcSnOgkGnGbnPlLpgZ1N5TRLXqDiBn/S4ylbKqJKdxm8L048eIZ6H96i3HM+eKrhR3H
7lD0ULw/1p3j37kKzULr6um2XGItx9JPlS678vzo7Fsjv/nmnrevo73Spro0/quFLRUEwMumRNxQ
z81wj21uO9E5MXq+svQuLO21JEsc08kD1Cc6Nsov9vmo3irhGAwQD68QWC+9wmpxN7CeBjw8xmT1
bLPj53wLxyaVwG7L3UHg/Mp3uBBD1gotAKLQ0YeT5nEIgefxOGSTVfft/fV2YZDWGi1y7ApIM3TR
ccwZ23PlbXD2iHczkOi33eAcvv6y93j1UvRK8+joOjDZUnWedQ7kJaWub6gXYw2slVqKNnYW8E3D
o+tBR1oC3FOFwPa8//QXhn6t1AKsrLCeysMj8Wonmfq2BD3nminLhemz1moZBW1JOKGy1esJMhDO
qwI8B/7lBD1655ps9aUPfH6zv4y/pZCA9VWE4Snpp8l4ryPvvnkE+KT3R+jS9VfL2CoxcQMY5bEc
TiBQZQIQeNdcE1K+NESr7TkHElnV0Io86vKgymeoqT/WfpQ5TrG97fHXSxgMQlXgEHqsB9io0D7+
Wle8/yDH9poZ3KUBWmXYAE8x5ht8AL8AoFjTBjgIEDGzop+vieZdGKW1kIvpLXxrS7zEmH8LtHOm
tyagDqRLfgvLFYtsrefSzy23QM61JwDphs9gttBdHFbXvNX+dAv5RaVgrenC6TA40ACQp6WQHBrF
Q11s81HK31no5A/uMEdfRhk2zcZZ5Ah6GnNqkRAoP34swIW8ot/wp5TJr57iPLx/WSo6dxkBbUWd
nEkL6JpN/R8EzIcDzTnAZ6YWtEykdCGO50OqAPa9EjkDUNea7oDL8ndtNdhj4UflM+xhAmB6lujI
PNEV2VLa/AliIOGd2+c28eHfk5VFPvcJ4ZFzasfu6qZ9IS1c68w0wDlD6Ij1Jzr3fAHYNOIDjFgX
BrhwUyBCRnbyggR4bg+sJU1BHXx/Jf0p0fGr4VtFmgrIvbgDRO00RmMGfO7XuQvv1JjfxSy+H2Oe
VYW4c+j9gMfqVXQ/6znRRQVNhnBnSkBglzFMWFBcQ05cWHhrxRoUckoGAQt54iMZ7wa/Cw5EBM6D
iHW3ufLO5yj3q3dexSca2soFf0WeSACk6ENcTCBdV1LWSDP6cN9U3IrMx6WKLLSjuxtLB2KoMkAp
Dlpo/n1Zt/ZEPHf48f4DXYoEq3BW5FU3DqqtTq0PpCAOBkUG2kudLLknN0aZa2XPPwWRfvXiq6hW
Dy1QSzRuTqg4Vb9jTTR3Logad/B1I+mygNucoY7dJzqs+N5i2Lc4JPIMp6H+pEZbf86Dbr5rrG1/
goXhAiztOvCa8vMKKhduPY5PPmEEHBI0yo4MfLenYSbuUXqKfG3EQFIjOOhYRTzYK8nchemy1syZ
y5A22Hqrk4wh/FCdCvVURt2VOs6F77LWzAFtBeQzv65OUwNf5LK1as9BlssarItj79j2hiY04vRa
PocTFi9GqOo0wiw+VZHcoON9rYxwqaC7ls8ZgExk09KoUxurfS6mlBYoSi0/g04kPX2MGWo8oLg6
n2+azGtBHaOV6FhUqxMEFiCpCIaQ96GpBtRznm+7wSpixQYep0vY4gbirnBPQwlSvkwaTLv3r3+p
tbNW1mkgjjDANak5tR5b/lgs3LF61MQzXbjNHnRLAo3YtvkCu297akWJPYONzZ0qvP5TyCmBfsco
9k3X11dqNZem4SpcEZ/7pgn85iR6tpd2emyV+72ag5Mp5bWU+cI6WivX9J0aaKyEOnWT2Ol59JN2
np6JN27fH9Tzx/lF5FmL1+Rzm1N3hkoYb9r2m1eSZjuA3HFlAV2oP7jn//+XHEB0QHpC6qw6cfe+
4h+DKEphlV4t37GXvf/8F77BWsJG9tQlHKIMJ/hTN2kTOCCDQHAOiHQAq9W1tXrpK5z//1/eA7zb
JoYQAQLOWG/GkqdRjJSN3RbO1mo2s2Nt4+WyOnkLmEDOj7HhCSudrL1mhn1pkFanCleD5KnP8bKY
0ROMyqyhPFPRoxO/vP8VLs2i1UoI0HFpWGmaE+zZnnWjDkHkZbdderUHQ7J+xApGSRFqDMPJCSqY
zOTObbuUu9p3QRjqBAGr6uQW7dsy6i8Drw+5B5WJ9x/+1/PGW8vZ9FCapo0rxWnm5H4uvTeRkztg
BN7ev/yvh91b+2ERzaVTz409+mhtlyANNG5/JX2/dOnVlBHA/oyjUvbIZ//DGXlvB//j+0/969no
rfG9ULsBAAIA/aOYIFrSRk8+9G2SkLUbZ3KvAY4ujfzqy8YofZolruyRde6TAOm6L4O7wB+vgaUu
vMQa6qud3h/7kM1HAQHFVv3eDWZTG3h8crV5f5guvMEasat9JL8WHpnHoT9Iq5MaNHTH+/D+xeNf
hn1vDdidoPoJw6bSHs1ohtehArsWnISKPvI4Dk+g8c1bSNwEBwHgUyKB0f7j/ftemFZrIK+FSrwW
M16qi4z6IOD5d2dc32S3Xf08lH8J05VdQOqEMsfRQeNtRtmqXW4rvHlrMO/MWIfUP5yPFvxK2Cv7
7d2Q799/7EtzabXWoFiAcrlH5iNb7uvqR0Uf/P61FVdi3K/3YG+N510mVwGGIONjEfywULvoJ5HU
OdQI6wFlss/vv8Klm6yiNB+HEaobdj4uo4S3hpMwdgpg1Wt9EISKt/dvcmmcVmta6oZwcFvtMYL4
Uxx/r8xw8vzvZeReeYsLN1jjfEftBtDowvwh2HrnJajTrtWnvmp/QErnth6xt8b72qn7P5xd2W7j
PLN8IgHURlG3WmzLiuPsk8yNkNm0r6TWpz/l4Fzk4x9ZQDDAAOMBSHHpZrNZXcUNvPijjrn5XQ39
jZ1M3iLy3fU5+pLj7HJnkVaCNS0qovquvhndySt27T7zqh14vXeqV7vMg4i3MwbDfth3p2qveP8P
/vsP9u8zmOyDQfmLQPLjlvPJ9oAOiQDXQbpHeLNv7n6pTr9v3div3b+D8+Pm5lZ3358fRyfxidM5
mvP450/vbox5ZffJvG7WbFWgXMOJIrzFA4f+LvURpgX8djgX3nL4DYqSnVp64r1zUHf2t9qDkcsF
IbZfuPrGSf9xjfrf8WtyDVJpwWlqCs5i0zF3yPt7qf9wxxzm8CBykKTYb3FZrlyDADn6r5eb+xyx
YoqeSlD5vhZv+RGkU+zO8vlv/R9F3W/sqpkXb3jsj0v1VwO7uPJPC6t2SLnVMbpjJ+sc305e1noD
UE/O4PzObmdP2yEcnlzdTw7TxsVqdTI1qc+0zicNz01h6+MF3C197k5O7uKMcnVX9YnXucy/vnku
s/bF8P4HBTnE1NCEOYXFMLhKMXgJBpRs7MyPq+lXrV88zafJG5KhauLGmEJjH/1DEe54qk/cA1nZ
P/4EDOJjvQV7XDnQZdhj3mcJa+BYwiQQKBP0lxtrR93KqzxIju+tU3Q2j+Uftmt31f472oZM1WRU
Y6vNOjg+4S6NYih20OzNXVKZz9fXZXXqpFOxSED1BIZMhAqds+x0L9vRgATAuNyg6D8s3O8UD15G
Ie21MolAlj1iA6RgVGiMV5tvvYmvpMA1WVJtmGudTRyUFdzWs9ucN/adWiGvA8qAKFhAbpW7U6rn
O3CnGKeipYXHpkgFHdxMHhuCelnWCfsmH9r0gNJp44edNyMYXKLqps5QLlqOKndVEM7eNtmYekj2
28JpUmuTif8jzf3V9pVOXMB042pZMDemUwXsfnqN7stbemT72knc1k0Aijhbt4OzuMTL3wR36E45
8qfG3ZSOuhxbX3yBjHpcIMUpkAefwtwRHozTVZzXIgCtjnN+8h+C1PlV7Krz5Oxv3t5nT3WxOYjz
fnfxFpejLsN5A0Izj/lb7nfFX8goSFr2Iyjt+BQSY5eA1M0enlEQunGKrJzemgxlREm0wjjoxELl
wP3JUxzzAFCqo7h/hWPBcwif4ewEYZVzMQCyESIaa7MsuSlS9bOiGLC10V124HZwlBvzYnT4M/uz
O7oz/mSB8CAZ71gO902vd3QsAoqjHfBe4JRvDuLY/7Z/Zrf0d2Q75uyYbuJHG450BXyqyUDJxIi7
SavxhR12gXoTh9WudkGT5I+Yk/Qm3jc+RVwh0GfsIY963QmtLbZ09olJaa106rEcsKw6bjykz6m6
4eFW7kJUcnBDb7A5uhhXb+yAoyyGjRN75TVBk/GTWdRrypKj4eF3/GJhxS4bSff62/QQ7X+2TurE
Pt6v3N6b/unHy0odx5vMaU5840Lz8ZD5ldXKQWhnVXnE8AVgDfWivebnhwSneOyLQ3QT3Vhu63W+
fSI75GP9zFe8yGc+aC53vVv+2LJUfW1XS95rBBGEheMdu/p+9sd9c46Ow83iqfAiBXbPEAKb/IBq
9KA5VM5741ZuchSn+twc+Vk7VK55Z25cTNdOAhm2CY3hKeMKJsRqvQkOLH6wcKRd4mNxaA45zOqn
8hNEscmt6s6O7fFQeWoPW91/6LJ8sR4ymLMbKly3q8uO8Az3tXdGJ/Uil+2TP9ldfDAHZ77VQ5yA
z9GOnfnN8G7sSq/eAQ2H1VH9wQfNpbe1LmsBrCllhadsKViaXGKV1FHO4gmCQ8sPemc9xwiQbvgZ
dTa/1LvrFrwWRshQUMVe7IgD8BMuZ+uxukP95glJaH/emUftBqu8gYr+eNj6aoovLuRTpIcTfCxQ
tYPNdmxuqrv2dtzXe+sBE/po7RcEx6YLai2/2JvBvL8+thUHImNF7YwN9thhVcdEBWklc1GVuuFv
VxyfKfmmeWlrEJRj1preBo/iHjwe7gVJc/3D1+IKU4q5iNVV4G7GIdrtwN6CtrV7M2gP8W150MP2
ufW034W5M858Z/viV34ynApHeXVK/upvG59w6eqr9ZJcFMRzzYFfjjzQprhV0ARsHx/6feHlR9we
97nLvdGbsPn7gMFJNfstAb/V7S+5JbLYi9bYoKltC0d5be7GU/6sBfM5D6xj/lYc00dQtV0f5dru
l5GmfTREZlfrU0j36WF4IqfskSKGZq/sUJ9BcPQdrTkE0TLQlGlInOsRxhSboDMEl57Ot0QKPt5D
v1gpGVo6zpkyswRtJzfTju7N1/ygH+IjuwGt4q4N+gAktWd7w1OvbHwZYHqhfUJFJCYMlJ4We1NI
ELU/NhZjJb0k40snxhk4YReEjvflA556on/Fm/GsvbXQWXSMFNxqTgoyDeEowdbLz9pwLq7jk1fC
eyEUukt02YKMe07DyC49s9x4t1rxP/+jAZiCAE4xkPRTaOFk1X7ZrJdba1nyD1zFY3WcICPaQRhV
SX6VYtp4L/wa0KN9RMCfJqSdxjG+JKrCYTCdvgKhUfKbZM/N9NsAtQvrvnkfl1GmM5+TJtHIJaI2
jppfIAkHNvWHJuz8+qYMskO6A1d70CLuifzr+2tl0mTw6TJFGFoLj8aXp7x6Bkxn4zBY2beyOKCa
LFzRY6wGsqFORAY3NkYXVDveNNdbjmplXWTcKaGxIujFgXTe8pq+x7faMT1UOzVUbi1fOdVBfJc8
dLfVMdq486wd2DIYFZjQEUz1sPToZ3chyHHUJ/NHeV8/R29x7+H66Le7me6jULuJf/cHfeNhbS06
l3GqoP4fBhpjpLlTOiaIg3fCG/0u0L1LgJy7AG57yW3zLw/KoHm3j9UD6FPdS+Sw5axXnIIsPFgu
rKpojfXkYnzt2G5MQP8NHprr2/CjmS/8tS7FDnoSQyWjwQBbv/VNh+DKzvfjieO62Hk/nxKE3sXO
/FXv8xPIWkOOWzuu6U73t/CzsPLxt2/fFaetzOzaaCVfwoZh6S6sbwAPTiBFNVEQySriNoO1uz7g
NbuTIgnoIeiAqMPHdlYKesabJP97veG1W4OsVljUYAi1MmxRVNf5yhl1KWGzmwJ7l52nA/UaXKHU
44zdUZ3mQ3mmhw4u5XrfK7Mmg2A5F8BfjljESagQS3pPTc1pt4Sj1xq/OIFPTjiHhBHtRniqcYj9
+FKnuhwU0B5d//S1AEvGv4JTOM5q0HiG+tl8BZXtCzkVj10Y7cRL+sd6mRNnS5N1Jev6YeOfBhIb
C0ihc/Rk2alHphwE8Y3TRD/YeK+n/ywgXBd12DptL/HhF3YlY1GtUotGjWA3vGruT9XJvKefp9zB
Bf/0Kz3uftXOLnUeEg+ZosKZXHtPkewlzr8ECbHM+Re+3Bfuy/UZXtnx2uX3T8MexikH2y0Ot4Lo
/0za+qBi3mh6LQP2YQuf2k7BGg58L9qu/fofuCon8AfHzvzcPFoP9s/qlgftLsMLgHk/HQcfvDBh
9r3rlCY5ipmwpGpbLKbZ1ChOADP+uEX1sXbYfIz206iiCEQi6gKXGz3PLtjgT+kxO0dBhDpy5CkH
X9mTG82rcDks8H72cH2Z1sxMumhUubVkpEJ8NpKTYTyVyftsb2R41l5oZHxnA+StUsyYrGGnnIcb
M0zvy2d2Mx3bO6zPMT1bXrvR18puk9GeTRy3lmlg7vqpdyE67whrIzlwSTh8YVEyvrO0RzLpF/Nd
sucaNWoqqLjFCOUvEGpNW0R8HwJ8X/VyCas+rX2RNUMHqRy40rN+no9NAJVSmOjgknPnR7+vr/WK
J5LRnVrJFcOesNYENE+DuNVapN4IWKRFclODAZrM5qFMy42JW1sSyQFwHA0ULLoXU3lq9PdW32h3
bRRS6FAOZAYrzuWGlAnXnG8zMHjMo+mV/LFIOPiOgWnWNrbV6rpI9q6PeO4fogmBQaGBdDPo6tYF
OSuUE5HhTpEVVWtHM57BtX/Ttnd9bjrXl2rFLOUX+pGoGR0KeLg+uovobVa/xGzj4fSypb7aarLF
M0UFSgzr0vXLcxMV3mhZR4iu3EP2dWOJVpZeBqTO+lw0Uy2swM6GxQPNNn8wVX1rY61d9mU8ag6F
inJRSgvsqbqIndLok/1g9jroOVQaKKgg2VlFVeynumjuZsXo9wDOcDfjNjtM1t9Wi4SrV2D4cmZz
mJg/MJZvHMAr3kIGs3ZRb9dQpLKCWgGVfvtmL4NnL/e2De2V9Dvqg0ikyHhWmkdVPJQ2C7ph1M/J
ooGpN6PA02T1lu9e2X+yMiO1WS5Er9oBqkm69xGMlfsSDOdniA0YG0fpWheSf1ApdHgb8H8EBTKi
TrTEp5p0f8AjvZFt/Xid/2KjyyKNEQM4Z8BjbqBrcR9qRmJD80tk3kLr2VHHlP1JVVS3MwhG7e0+
i560WoyHYmD6QY/rNoUEQTMjowhVqQDaE+D7NsA5vCi66grFSPBPNd8RFGXs4hnKDFD14S+lRuon
NamrR22iCU7urDiky2Lfa1q+eNywGr+gcRdoMQgCU94tO4vbwk0zMMCjvEJ50hYruwEqGeCrqQey
29HydAoGHapQzgKdbKcm8ZFPDTleys+CMs3JD7Wrpz8gt61/WXmpUbcnCbgYNBThBNBU44FBVP1l
6oX+VIIj2S+JaUK+ixI8zcWZZkE/DBmUrhqB9AF3e2BpKFXEm9NIdiBwb1EIkOUaIg4mBg9q3eqJ
VyW42CdhNfsFysRuEse9U4HC3asnGwQuIMRfbiDuIO4VexbnpRyR24ZuzOu3fKOsi1n2UUR7jvp0
rmjQ/1uMG1Bs687E4292IF3WOJkb0B+bVjApKaQF62xy2kKLXcgPbgnlrm1+yQlbIrbSpYiVQC8z
d8JqjelNpjYbyZivvZAqQ4rBoZloqQ6m/j7rnyjQta4S0YOtW9DoYopn0vrp+lJ87ehVGVRVMROc
YLltB7Qq7hq8dBfFtHGGrESPqgxcHhQTgieQpg4qnZeB2uoDWPpFIiA6IeCIIqrsc8vymM4duyoj
p6uK+oAUcKyjDhABISglRpAezVyk4QC68o1yha+PT1XGcFW1pg98UiwMWd3Pxd6g0FuAJIlmbfit
tTm9bJlPoSAXNbj+CssOctHc1URx1XreCGfWmr78/qnpwdLMlKsTCyKTNvspbqBzERV0o/W1mZEC
M80aTRKDczZAYhZyCaAWckBo/xoRfobowyba48vwRZVZpXOIdEQQjrOCnNMHCIIdSD1uPYV8bZWq
jDov7ALCPEnHgpjQANzYl7LhU6uru+vWsmaWktFDaCxu25zZgT3pC3MgULCchhw6NsDx5H4FQ4Wc
wlglG+mZlfWQ4edQvQNmQ6mjAP6bnShR2YvJ2uG20xryYC1k64a0MmsyCF2vRQokAbOChi67To0g
6tQfJvGtcFWVUeiC68pQWqUStDjB3Lmk7dNAdR388CJ7G4iydbNfG8VlFj/ZBok06KsZmC11Vn9U
JntK8/QIHat/19d+bTEkq9ajpUyhLMwCMgFYMd0sauyxFip1G4HnWvuSaXe5kWVAbEeBbYCibjQL
w4WA0qnNu9ulbDY6WZsjycItI0pqcCdGQT3ToC5UyB6yCjRybe9/b5ak61aWR0uumTi48vwxgx5K
pR4vWoUQ8rne/ooFMulkb8io5hA5UILOmJnLhhY5+4qfhJiSY6TDjxSQ7Lze1dqCyMY+RFY68kkN
G/NlgoLPCGEMlIc52bjxSrWyGDIQvV4Wo9CmToRqxPy6QnSrieScT8OP6wNYOSxkDHozp7zMRSvC
CgLToBGB/FI6GRsvK2sff1mgT9ZWjoVFK1NrQ1N5UspbdX4qtmQkVjLiqswimlJ7FHEL7uC2zpTD
oBn1S1Hb5UEMzD5YupU/5pBP2VGmQJDbKNuzps6AYFtLiuzOKJK7CJZ6bycN5W4dVexGHyH5VA0D
d5omGe9qas+9G9uXsI3EY2HvBnCTBqIZza0yVvb1IScjdRU1s8XCmjnMo8x0+5J74OU4dHozOGrZ
3oPy5nWEwMr1hV7hggD77H8Xgyh2BZkGroZD3Vuo3Y+qJ9z/8tED77jwWDKA0W3uUX/uRZkClFiR
jZMjdAh3jqO+5X8/WEj/97qmyuykouhigxnVEkbWOIOnwIAOicMi3KghupwiwJuZnv+y6wJB/9iS
+qcJWfMDOD2gi9U2+l7rYlxSCiQESK0azjJV3VNlLYNDdWic5qJnt+NE03cO4YSf0CsvzmXbiPdh
gdyCRWrQN0B+9hWSRgSy9Y3euS1Xaw23MB0h59J2oTlP1R3ANM0danjtzslAn7oH1xQkO4dqfhmY
WO6IDfE4atbcJ6QeIEXKet3rZqW/z8bO9jRoKuxjEhs/ZgB20W01HfqOm3uk5tpDN4HxvrBGzSPC
LL2q1cXzDPG13jGzeb6xwQ51BEfwshuhaB00cZXvVdQcuZoxV6ikKYx7BBjCB/Oinri8vOjtgjc4
0dxxImntQR8P+UsrH/hxgUZJmHQX9WlaaabqQPax+319O635DcmH9xDIHNJhECGdltlrQVvsgR2I
fdPrSR48xps5ZK6HLuzK+Df4C44ZtSsnxzb4nt+WWV9taNI3Ma7eYau+dTgR1PJUR+9xtVUktnIE
yWBlfTL40lDaQoAaVzGAs3YUN2mXpNYxs/Q3FA8/fWsdZBAyX2KDgzuZBXaOJ4WE/OzraONoWBvD
5ffP3tvURVKJWg2rGFkNUdReXDZBagznWeCs6O3vaHowVZW5VdNaL6CohrR4PGnPmV4/l0nrXZ+e
lRNIBgtPYzUCG4fMLtwKckJqoQYVAQdX0Znfe/RVqeRXRU3SCpViECRjzPqT4Yx+KIp2K9W4Ymcy
NLgpFYraBzGFpUledav01Sj7npHJ4OAaKWId7xtqOJf2WR/SuxiSeXSINy6Ka1Mv2XBpI6Kv5q4L
G666ef7TgIe1k40QbyXuolLcJRCo5F3V6WFU3Wb8rQHLArF+Z+mGd1tpXgbp4iqy8GrhIrQMoThQ
S99DUXhyaKsgm2bT9+ubc2VtZSwuiiRHfV56NRwja1eAYz01ttKiawOQbFenObKTCzZlpLeaJ9ig
+S14+1wTSvWHwuia3fUhrPgIGVPb6eCcHRdbBa1kso/zvvVHoykcxpFFhCgb0jPtVsS3NqTLPvvk
jjpNzVUD7M6omSn1v3kyItHbIJVr9wXZGwOUfa8PaW1VLr9/6qeubMOCIC1CekOcaNQcFqa9XG96
xSRkLG2ttyDntmBxKKauD7m6QHYed8aTHY22e72LtVmSzuW6g1CjuszYU4zsFGOZoBY9/QYp55PW
IlVzvZO1KZJMe+IJ9lZpkxC6KeTWBDfgIW5Zs7EAa0OQbHtKImEWNsyiMMt7rRsVSPQRyJA094rF
vmd6MhrWRnnv0GdVHzYtjY7cyDn0K+OtGpWV+ZExsKMYG3DG9n1om/axNUADk2yhUlcMTobA1kWb
FWOLOHXScFGxukNcWW7eQyLMQJXOlpLKyhLI2NdM4N1p6IouZGr2lxRKGij1dA8FBYjoprWysY1W
zEFGwSKGjCqUh2CvtulOjWnlDFCe9MwMAuzXN+rKDUtmWoUiL15GoCkdchBM9vldG0GNUg+yBkCz
xnLHStlI565NmP5fp4HauHSpCp2EuniteY+XpNvFfDNjeyPLtzYQyawTxCvIwZgEL8XgIDQzpfV6
iGKaMQMjFbSHG4h6uwwSp9fnbW0DSwaeCaUuwKDZhbWa3RgqdVBWfX+96bVFl6y7X4xxhoimGgrI
16v9rTEl0AJ/+1bjMvDVrEauVjocbDzeKEbq2SBAgwrsxm5a+XQZ/VqxcdLTylTDxVoOos4f8UqQ
OBn7HhgOfLD/3UTDPJdwFJoaGtAq1ub2ESTrYPCLN940VhZVhrnWiZ7NBLIyoYjat97UHgZofG9M
zYpbkqGscSUWCpLPNmxY6jT2G275Byt5rPjsKq250cna/F8G9ulkpgZNSnAmCJBlW09VTlVHbbJH
gY264ZDWZkiyYtPgpM9bPodpX551u9w3jfm9A+ejHuvTt5cZm4sy7pB9EeXLFGU3WlJs5GvXvloy
VpJB5bozceQXmeIQPDRQKF9ct6cVtybDTiFKETUWn0WYpvWo4vly0gNjKcZDC/CHD10Te8PhrCyt
DDJllsbtDNszLMFG6vYJFw7omHSnGQjZWNy1Li6u9dMKUHOZ2DJEbZijkDVVkT13uVV71ydqBUIE
vMF/W0d2ts0mHenIskPWUKk8xovRic3+RzTpIGo0/ulK41pi8FWx/LLgVk0RP3yz88vyfRoaVzLG
OVNw+jQ99IIj4EacNiJwThZKZZ1sNoiHGv3Ctwk0fh1KbdubkP7aQVR7uLMhsvxy/UtWtqIMTI3A
VJpmM7LVUS2cSjdu8Bq9kUtea/ry+6cxDnpDeoZLQAityAHIrIbcIWGofbN1yfLrqkairW9EaFiv
5vCizX+vT8jappPO7caY8cbboF1qNTdMJYcpa0J8t3+9+ZWwQAaTxrlBeTQj7JvpqzYTp0W6sYqz
HdFaT7Vzt+f76x2tjUM6tZuMjk3ZTiScNXYHgXPDQbI3c/Sp3iLDWXE1MoxUzTW7SPRSAEhImat0
pNl1cZ95JmTr3JJ38fc8jYwhZeqQxHTEg0fG9J8TaCmJXr4kxcY+WhuF5AZQSoLDFRx4IY8M4kJp
T3msqY5CYivN9rYax987Cj9Ac5+soaaFCR4IGJqeLR1BUN4r3gI2qiOk0MlGpLZypstAUgiZA5m/
YO8WauLGrDiK/lnnM9Lyv2t767K3YtYfyP1PA7GgBn6BVAlEmvPsQIL3zRag+7++a9dGIFm1nZdG
0fVcD405fydNdqQ2irzzaRfH1m4GvuR6NyvG8XEmfBrDQJbcSCJbC1F09Y8udQeCgPkEBqB8Yxwr
xZuqDBQtC3OaFl7o4ZC1/V/DqDrPrvLcjyI12rdQ3wrKFvTtNvivnyIA8vGOVZB3QCGtFxwNZWhD
tGF3fbBrCyZ5ApobdWrA5yAr3D0LAGWcxdoCGq1MpIwotZOORuYw6GEOaWAnNbs3kMjHiGfqw7c+
XsaU2rQudB6P+PilR5XlMvyYifh3ve2VzSaDQs3cKkodiqxhr701DfWb2PR0EpTmcizKl+t9rE3Q
xe182mnmQElVloMWKvFDbjFXy0qn1zcm59LIF09zMhqUtIAgqabANqbsbJX5Q1zZ79QmTwvNNuZo
7fulQ1ypBSM1RPFCCC8OoB0u0zPqYDsnSsZlw2utjUKy+YRatVnO1AgjuKoOD5lzM7iimdx0q6Jz
bRDSmc5sI+mNSDVC6HuonqY12qkvotg3lXT63iF1ER39vM5JPJtg9IyMsI0jGDnEK0bLpeKbrUsm
bOvMYEValmHSkDasi2yJnaxYhiezpvkWLebXswSJ0v8OIW3xGAVaayPUqtuJPxHxRu0NsNDXLojI
eMSlm1A2piY8tMy8ciHkphw1kFpspFq+tmMiIxJTM1Vao4c3hyO/SePhb034i8iS14abf2p18a+b
8tf7FGLN/50fA1UMnarjQjjS6mAg9nSKHvQbtNfduDW2SADXermszieHwXLFSjW7A3lrnT3GU/Yw
z8OtzsX9XGQbu2mtC8mmEYgPJqclYlDxQBCDNtOZ0Jd0+Ht9ntaWQ7JnZgAFDFkeNcTB0/mzVbYg
0ePw3kIv3xSaqj+43mfP1zu7TMv/ukAiww5Tq6cq0WEUnAL2MTdlc+BT9NSWBd94dFvbu5Jlx0TP
QXiC9FcxmgeQMAOkuaWzcbGsrz5eMutqNDNoBuhLqKI4wlEg0OlErXaqKtCkt/SniWl0bODpnJ6h
wP36hK2sjow+rBZBIjoAzoGhJPfMptMeZB5qEvTMEj+rKCsVT13y6t/17r6+7xAZhGiCqVYTEPNF
mdaQvpsgz9jFWQlKxwlity5F8sxdMjNC5D1xunUzWdkUMjYRSGBFZbE2QILEjyqQSpaB2W8Z6Frj
khtQFhB+KnqEa09MVNQZTqOjJMlTI+aNzPRaB5ffP3kAhTM7tTuohfQDP02E/GpZseuVTR2klQ0t
0+GqBpRWMt0C2dtI7usYL/fQfev319d77eMl47fwggzSvNE+qsr7JG6X7oXzDbe11rR0ioOVJO3m
YVGORnk7ciBk5tSp6UYQsta4ZOXA/1x4K+boONt39dy4CX/gXe5en5S1GZfsvNfyBDmkVDlmpHks
SwrEHlusjca1jyLXL9yIjDjEVb+K8GiCAvwYbFFOOQ41uERL+yGnMcndpWNZ4VhZKQ4Ar+luX2c/
9CFbfnOE6q4qdBOVKHz0op6KoEOAcUQJNpTt07l+53ap4Ul4ybQQCmALdyHCzryIK2PklkW6uBCN
sFGjnPT8tuRt7uFxS3u/HC9uJLIxLNqIu3Pe92dDWSJkCipqu2U/2T/7qkGhl21kNso5FKV0BxZV
gzOlvclcVCC9tvZkdk5liemJcwvVLTkvuZtywVNvshPlL1Vyk3stChLOXaQAq1BrJk99mxriSVMp
MFUDy83fWZZFBB40oS9LZi3uyKvJNSdigWl6bn9Agaj/OWbUglZtXlFPTwcHtDtJYEWV7iRZpB0H
0YPZghLg6gTvn0jT/SuMuD4lCfwWU5Nkvi/SHGpWxI6bXwnQn04BUUpHlKWBrnI2HsAlCQHzNO52
WtRUD9E8Lfhv8YvTiQOXNqI2orfFMScJ/Eo2kDtoNLceoDfmb8OkIIeHV7hNITi/g8yD4sfA+HqJ
mWuBABbQbfSpcQc6ta41a9Zu4bpxnmNj+EcUPEicig6etRpQ9+2Uldnuyog0jjFU/U/F1qofnaKP
fqYaeMHo9cmtDZp7E0lKbxpT3WVRm560WUuAuZxGT5lKPvp5lBhpwJp+MA7gSmlKV1FiFZJnGocE
Tj4PDzVANm+jkZLJN7hpFTtVU+zS7auouMFddAmWgdDWm9Wa/mhTe4HuJNWywzIkOiqxYByMpTpK
hs3cLKASpYL92KjH12oEy6IXm1btAwszFBCl1tU95Uw/pTRjD92UWiqwgQV3erwbHrrBLjunHCjE
tDqq2A2qw5TGIWZRL4EOSVWwK6tmEoJ4edpZWeYC72ccRNpxZ4EbwDWBDM+FsuijZyVatSvMOrq3
+xlEDr3ZgyMx6oA0oUXno4Cg2kV5PVxQkKwmbteI6Mjygv5Drl95s1GN9VJnOQwnqWpd+FzvGghq
Gfq+Tk16B8L+rHUY+PVP2dKqlp902fLKONjQraUbX/Cma+Se2qVG545dVwm/1o3FF6Ni7nDnGAEz
MpWg4qR4ifKJPYNfbHI0dTB2IqKNw9p6vo9rhR+6hkL02eqHsLesyi8bkr6UNZ4noc1ZvUY9Vw59
VSk+y8onJC/UYG5sziFHZQw/23jC5xC78ubGIA5WmxzJUmZ3KVOXYo9iIZNuuLWVOEWGOUf6nGf2
qCnHxkbVOBWA9FIvTh4aCHeRZktkdcXtywzCBckbIcZRQPSOJruhivhTNg0TiDGVLdzlWhdSvECz
VJ/g09rQBrQDmyr3mGUTN14K//rpstbB5fdP8QJlRpPSVIgwtqy3mA0guGez6Rjt1nPVCo00kYHI
mhGjPhNs6MflTDonuRtf5negfdtT+jzdKz+1V/Y6Pol7cYpujYfrg1q5o8io46SlkCpNGTuq7QLt
ds4igLnyRYG8EmUtqhqXLfbztZ6ksKJTCtLyJWLHkQ1HhWUQ0pt+zll0zJJ6C1y6tkRSdCEaVU8u
WoLHNAuy+rUq/i7KluL6WttScEHmmOHNCMkNkOUEGk38iUa7DhjWby2EjIud2rZKLDrMoTLGvxqC
K0ojiI7HquyVD1uMNSvpUiKDYnV9SYVpAViPSDTzoqlGzXj3rNb1D72vwryYzjQbn3R97hyFmKNT
VcldBtMFv8hWTnjF4cj0vXYy8VbvjCLEm1W6T5S894rCqs7CBMA+sS11rwq2pRW6EhHKANreStu5
qxCDZwobTouJSOoyuKfra7bWuuQRSppUVd/r8PDq28Afq/bv99q99PfJ0/RLXCpcFBEkBKl221IS
+5Odbsl4r2xkGTg72FHWKnPXh8wWfHEiXOAcDsGgE4qZ58fvjUAydoWC6ZAZ8RQC51oHYmiGvbLQ
7s/3WpfMXIlAQ6Gp2MW0N8WdzYc+gKy6+GbrkqGLD6kpiE0doYQDVdNyuAWYMvGuf/rK5Mv4WVYg
zGO2lYflxKDSWUU0WGIyegsz5+/d32TwbJGO0ZgpTXTUksS10//j7MqWI8W17RcpQkwCvTJkpjM9
D1V2vRBVXV0ghAQCBEJff5fPU1/f63bEeet2dGMMSNp77TVAIiz2shm/gGk+Wb4fjWmT2DBNLZMX
55EuHmlUsqpt09yP+lfjUb5GX8Lunz2rDyf6JveI763DCZEdPWfYkXyl+PoFmvnZ1d9//o9F5vo4
6gPVywum0MW2H8cpQhc0/lcjA/rRd5bKbKcs6OzFdT8y6mFj8MuGprD8iz76fSv4f3rRj4RZP7oA
khW+XYSTpkw4619qkn6ZsfzJYf3RfDbalzTeB7TpndFFB9N6CZmYgwPnV4vss6f/YQmbUHBGR1uf
1da9hZpfpVP6HLfN3/++zD57PB/W8Ihn08yE1+do2pprayhgV8O/GGV/cu8fKbLgQ/BwohikaEPP
KSM/RR+ftZq/Gmp+8vD/D0mWkUF6BwBG8O+pveCwvJLtZVybL7CjT5bwR6Ysa1HAyqbl57Hv4eLl
utsgiHO+0CI0oiIDef6vXsJHrqzVDhB7GqGc3Zkq6iEJH+gSii9W2Gdv4f3n/1i/hsAERuvNXlBC
lAgmKbvxb6Ze//3WP3sF79/VPy4OCEyGaTfHFxKFCEv87fiAWvhVgnj177/gE7z2oy/s0iSs4wR7
G2AAUazDzB81E2ux6qgmwBia5R44z7yUsfJfGYh+sijiD4fyOqTxKA0AT5PsRx6P93Ss/7vt6KNl
rIVji27BuAGnm/linmDQu9mvfAM+u+8Pixku290y1qjqCXT8ux1fQ9t+cZp9cumPtFhjWx17Q+Rl
gFDveiKCQzY+1F/wDz/5RD/SYvtx2+jabNm5AU4CI61i0W2+rdMX39An6/gjKxZ4gZEwBMnO4Tj8
NbK/nboRAWCuQIEGlv53BCf6kRxLGFAXpIhlZzMFOIa7Jz1uR2/YF5vpJyvtIz+2C+GRSPn7QiBP
YSNK+45WYii9fqUT/+wXfFjKjUp0YGhSn8X0i4Apd0BQNWIVye2s/Fcjy89edPS/t4vGNHO7JXjR
FNmnm6enmX4fN/UFRPPZ1T+sW0BjLp4agqsnJI+nKjMczI8vLv7ZCvhwEKtgBm4F0ecZ026T7/38
a42Wv/99k/tk7vaRJFvXcdfrbc3OwORMDi+ZIjMY5wJagqNTXY0pgi4iGCho81/OdD6yZTdgazTN
dHxx8CfOdtTvcxKVLNNfEJqCT9bcf9I8/nEwpNsofWeRTNcNxB8nn6G7EcK86M4HJWBrWUBNPh+W
GWUH3Cz7F7S7oJzyVh37MODllGxgZ8f7HJy6qN8q24cTQq0D+F39+zP/5H1+pNuGmSN1kIbxhenh
d8qoknndBdnvf7/6J5/iRzPX3syyroeBn9sNUQruh1hfif/izP3s2u8//8ejFa5GijNFVNYOh77c
af6LjellwDP87+79w0bQr5GIxhnlSAom+LJ/k+OzXL6YJX72WXzYANbVKTnsqDcRQ59jcH1wFtod
uCrsY2W+osx+9mo/7APge8KIrqlR1HL7Iim90EF+cQ5+dv8fdoFILtCTu5ifyUy+r3z/E4Yqpfk+
BfY6sLWsoCr8yr7vkw35P/FF/3jPGGYEY7+N8QWuxvfhAl+Hhl1Iqu4Qp/vFpvbJr/g/lFnsA67p
KE5GW3sYVbZ13nOYtgUgrdQiKf/9g/rkfXwkzGLQkrSwQ4gvkD4feqeOgf/qVPzs0u/v6R/PaAp8
Csqvy86THRmckryodDD/+vf7/mShfaTISiPmPWkiexlEgOihFGJUFfa/NfnqQ/3sF3xYyTwL4Oq3
4jg0a1MCgTinij06/xXN7LO3+/7Q/vFw4LNfTwED16He+3vSkqKe0H+Z4ZZ+9Rs+WQ7/gU//8RsG
GkaTjiAcqTNxQVYUkvW2uPTQ/eUq0mOJzIj4i081yP4DRv4/vfxHlqz2axKNfvQX3U5hFYo6eY6A
ll9ttRmP4dBPf+a1mV6xQNsXu8/ZUUWixQyLjUgqxPzuuw5gDN5j1qnzjE7kh9NSHLlz7aOZu+jb
CoQfZLNtOYm9bu9nljXXrFa2SKc+uyB9u7kxccyuIogzSzpwfytVst/DXEcccX7rktI16HLGh+Yw
LLuqsj4I/jaSqyoMdwxY5QQHBD7aN4txwl6sRKAnVlY+h2yF3AEZzeyyd6zOExfZ+5q04i9NkcF3
eJ8+lG08bedlauMD7LvFn40nwzezkOigtZi+cyA+96AguPNsluRKRq1/IEEKWfBCnb/aVkFELuD1
dUX7eruTnR8uRs71b07m5sBl25Swz3KnJl2zIfdknp4ZTxZbjHLr5AGs1xVzvaC/uJ5FJR05WLWE
ugcYL9Tf/eCCXwRoAiaxi3hMsVTGHKkbqvBRotrcCIuaSXAQtEcqI4y72XYxYLN3yIAQDeba27Tb
M/5qXxeJD+hQdvAHqcBz2vKl1gTuSMgxVMkg8HyzOrlO5yU4rynvc5nChMvGQxdV6Tg0rJiFmQ5C
ZIipTedeHyiEmg9DjITJCv6Piy7jEMProJ7DrMBgVuaJ9OsLbC790wZ9fpkudYBvoTGHKVb20JlZ
H8bBd2dihvVqSERzdkKs1RZqXcVqgJuMWyb434QYmCO8+BSO3pwpgsmvwsyGlXJL8gB1z/KK9s8i
VZGq8LSnGaIoMbs+odph+TJEs87xtfIHR2f3yKM4xUcTku8ap+VRuyw8QOKk4byp4+Pu2qQgas1y
sXv3O8na6VqBvvCNrVl/QydlShxS5g6GIftrPay6WCfMJoItWg9tBEruysAl4EAGbgaj341tEwhA
F6P+ToGK3pvMIZOvlvZ6wq87xE7UJXgTuoyiGk3HAP8OcLPsAU6iAu436/AUMIhH08bsKo8xO7hp
5iH73rhgOCSTFPfKkeluaMMAmqaoLrR0pox20hcQCSOUKQqWbzECLg+63kyladZXjRV46NSuVdri
KluNlJAGb+LG0yi4ZnOwHWzMM7y6nR3ilvVVRDWSLcakvjWYbuUtPCHzKWrDE1dy/BFPc5bH/aiv
hYBFywLuxnUyxdmD32pxE4y1K+a4TV/pHmwFDQh92EI1lb2ioJuMMJJ7cGMfntiQBifq8GXKYPW3
agXc4RrW/vKgCBzhrFMfCfKLqimKl29BtL9BzBhdJciMOM77DO3Ossd5SL27IRlm/nkUYEiPuXJ/
SmsXv2aL9RXcbbsgH8ikc7h2xLcjyvOi2w2c6/mesBJ2PX8oC9Wlnyf+O+Qdy5sGYV0xh1j4oARf
v/Xt8q320FGmcXNIkkWekn2g4J+QLfnWNVvz28tmKITu3X7uGZvP1iakiEkwQDcj/VMGGuNYcL7V
h01F/X0Yd+OjtPI3YeF6oG06PJrBqvPi0+j7JhkVRb9aiO3afqiM4tFtmvQgKkSGVuBhNG8R/umM
eibFVtetab5riP2pD0jew1WibIbhbVOSXM20899gZqmem2FFKKPr2zfQN9aowNyi/cld6OPTjMDS
2yYEU0HvDYKLx6kfnvag6694Bo2hCrb+Od4A8lYbS+pj75LtErJ9/hlZt/SFgDb5ltke0pc45X8n
U0tgb9khnUtr/L0UJgezUq7YVpkULiXsIBDkdNrEhigqRsNLFk0A2GGjB1+BpaMHpHt38SGp0+Yo
VD9O+bzIdCr6tBVFHM/tsa8ZHPpTBc39POFBBnVQhSMbwXwJELrROFEsW2Tw+fL2romT7Ml7Mj5t
Vu0vgRmyIwXT7DrLnCthpIcIOLPsxyRzvSk4qddcRLP47ruWlgzeE0c/I6p+m+f1suyDfvHrCIOs
CXff13DdZdh0ch/x5CVqIvOo9gGhl4YuvxpNAFxssm9O/dQ+LBrcyCkc7BFGeDhGW09tOfltgZm5
JVWUdfMr26L2PhiX+Ah/s62c03gtJIGNVkOtusEoeEEgzNRe72pdf5tx0LcZmceDGDJYa/kG/Gvb
xV2ByU50Q+KAXK0w7znhs8AXkiXqSjVhf9jACayUoaxIps3mvse+bfCa4Oq+qewQRBl9GZTaIBse
s+TBSpYhYJSP5PcM1OTG8FreJZt5p+XE/lZsqvnWh2H2Kmjfgc0xypuWbeyYLVlUbq42ZxvgAps3
Cvv3ZO+7dZrPbSAgEh5w8D6nBFayltXxg5pmk6s57J922viuaBBkMVfctPV3nbngjKhryCRjKY+R
Ut33fkMqb+MSUNV2Nt/3NmUF36IIKi+75ibz43E2YnzR0H8deDbKb/He/TXDV4+Va5ru1/GAd5Wa
dX1GJYElXwdCXO3wI7yKQVyKcxPMkiO5z4K4lmBr9Y8R+rg36jSbqr4XrGjD8dGn420veK6xxNce
26KMxtztcZ1dJXUbBXeJ0rWpwnVyh443+htP6XQOFcHSmjRS9dLaTHk6iQGyOidYg8AfGGsVlkTr
epixPZ6ogV9MwSecvt7qoc4RAKieqAqCUroYzLauD54GGSKLDxanWG5AOyKjXb7qpCcV2Wv24IeA
Vti2aNkE2/aHZvNYQTPszN2+Dpi4b8zDlKzGCDzh02+YeBufN0q6tyALEPTBgjaKcbJ1HAnfKH5e
DVnGl4AniudGhupg7WqLFV+Lyh0L6w7px3HzxmocANEY/DE99U/7iojls6htZvNJ0ggWaVsCLlg6
JWNuuiE7kLp3hc2S7SaKiT1iKwTza8jWq3UgrAAjMR7zYeWoo4KRNG8J4fKiQ3jHKWq2FYTjdMgT
VGmkVCzClrin6VWbpvYIjou/QynGX+IUqmYA4dAc9XYroKKkv8HuknAVMvDIWeE2ncN0MKjgdCuP
3glqikzUvi2RrBEhWz0GaTIXE3H3SSPWgzOw5YAUDAMrpJRUknl52KUYzlYxCaJc1Mg7lrXDRYAF
8RyvYEfmkNiQ24g0A8KQTYftPlpI+KIGlf6xJOl+Um5x/KY+ns/wq84uncLEPKCmP61LiijsJdP3
Lt36Y52E9nla2fSgOhwgvZNRGZrYp7kyTDZoP1tY3i6G+udNK5ARwSzr+7yHqIudVQMCtcF6e5mN
Qiz91IVhpetd3WWMIkNMMxVCdxQzbEWs36IKbqrke6h9jVgjmIT9aVKQ2yM3mVtwRjCpE8xXW9pb
8DqDThVIzc5acBJN/Sc2+1yMU538sIuC25dzW6XjNHpaEP10K5c6bPNm9zHIf81Y/55pSpITBFxg
i8ThxrcH8GsWXUDDvRwIM6duNPHFh2kDWDIWCMGsG3khTDNXMCfpwQvOQRQMQ3c/qzUpmw29Mssm
X26zBVGVr7svus0HptCRQjHjnNBP1DaissabO++21OaLBykwV2PsHja1+AO8pwGYIbe0ewVDieAf
J+geiJ8nrAEqq2CeUTTB8ufQTwYwTL+5sFAwHz5POGNVIY3FDifcolkRs3p47BHZpvNpwx0PqNOu
dEzRXgrZXDWpqSHyt+hw1qW+ghsyWXPeE1q5IFRXs+sQgpZofQPvJXHG4w0Kt/DgsCZqBMEm6G4n
N9RHOzOTz4GAoAgOi+Z6CmCZ7/iiTi2fopsEFemPjcHY7yrbyXQgSgwPJuNhNTeWXXcJzgswKvb7
FAYA9zqaLJKcR4usK9ptdxm1firc3O0nYQSjmJSDiktYa16oH6MiDUhTGRy7L6Rf2E0cjX2Tm2Ew
x47L5BAJu+FsRwmSwzC5LqYw6Y61buk5Rmj9cYv59EgbMvzwKLJPg2+Gy4p0DritLLIv+67uEyjp
pRlKOfi2SGAz+9YkU/pqRjCVQTQeuhxxeK2GTQLauiEK6IU3ffqX3LScIbCSc9H2YDSitmuvMzE1
FUGE+Dv5KRh5IfyCH8i5eaHMq2skXzR/gyNLD0LW5th7FRxj14elTG1cJh4vCcBqe++6xXfVBrHh
QYQEFFA2iCNcPpNrvqse66YPoXS1DbrOPjg3NDGigKJheGlnaX450sVvKhPJT9y/64o+G0O4U4Dm
TQJCQBoN1fdJNnTNQ6AFBzMYW4ZU81Msk+WVjUF8RczonyfqEIDh9y2307zYFG1d4GAR3ir9OESo
kxAp0MF4dRZ05UVI6rFsWbcfTBt5EJ1l8H5Tgx9KtHhI/m35qE42FBaDeRq+0snwC8geW3Zosma4
ntJtrpYdDqLFtDQThrukE29DbzN5NOuALkZsI7quaCrb0UyVEBHC50DoRfvO14KngqJwtepbL2bz
M1OoSKtwl0l6J0alpqdQgPP01mJOhtBjNMyioMr4byAihBc1dOEp9dzkfMI+r6cmwVYSO8AmT2zI
6srZMKnGWI2iHLgOruowWOCYj4cgYYa2jb8wi9B5qO3ymqRdXIKCHF+hEpvHAg605rlbO5ibJmQ3
SZ5iovMC+m7Slo1NIoAhAw/O4HeDc9t6z07zqrAjNGhHDwuv/wqhtLlHrTLlsPJjYelIA92gEb2L
y6Y+WfQH+h6U+m0sfJylGlRvY7aKDwL+VPUoRUEAaf1dbyOiB+3AUdjuSh85YppzeFqpPIuW+SWt
VYu/LeRXEfHbrybL1iNMH2Sx4iE+hnynz6ZndbkscYRNiEX6ooH95FZBSZfDb2u+WpdF3+6SddUk
tTyABkZerVrdmaNGO/dgvl9D8Rj3uaYDPWxb1pVWLeK0ZUQdU5PIm2ENgLQAqPdgRcfxMY6g39i5
P3tU2zkAIIwhm8Hf9uiNygixyEjzgcLmFJNd4WtEXyRBB9PqRnHFKtb005GQbc3bhYlDzYS7cXbf
TviA0yLw61DxOlE3Y68btAIpP87xtOYpOtk30wcdarldHkIVjPf1li54v75TFfbsp6FBqxRyuT2l
ch/Rs9j4FNd2L2q5ZAethuxu4nV4ZcO6Rhqdj+sy6hZXjSpdzhmW8IJqeeE/9wTLNDejza5HUvOT
nqy98RkoVmZZxbNw2v9E+di/dmRdC6VxhJcW3oKoT9be3QY90R4VOGAMYRm7U9J218TO0zVMbh1O
6KVtDx6N6YPVs/2bb5A8wTkJnooCiSE2X9FZl2TgdCkg0caubNAizWkWVNiIwUbvb+pgBfKlOyTM
9wogF/LToGYQqqppDxIxA08CkyMZX2BTG5Vrw9dD0mUMIGMkXhDPbjFN7DY0Km5oXmmmxANWU5PD
KUpcpzJuysEnMWrN3Vbhe1uWawSYuBy0iBoG/kN4nuFm2WLqNg1rgSiv5g01FK1AykvP8+7MmXdu
uJkIvHiNnsZbEJ23h5SEzdEkYXiZ0na8lpFUv6C64AeLDLhjELFY5Vvn6iNwRASFOB3mEe23t2CP
9mPK6k3m2Le6W8s9vXRBMD+ydk5ekAQYlH2jYNBrkZ19RiFIr0ay4v7T1RxXBZh1Iju7BnAfnlm/
J0WGDggHPrWn2qQwXu66Ni10g9khTgo4KqqRsN/cdTg5a61wsIXDFEJVa4LstKk6O6kRGUewAlt5
VS8jyOFTk3XAQFI5ZO9d3bJCLqF51Vrnrt89Wo5Zv+033Mw9ApI2/2ee4vbo2za4zRrYKeZpGK7X
SI+KHzWMVy7QaWO0L0mNmrQmGxL/0CPpYoac7AeQv/jvQIPTCzANupA6iZI7EmIkSrY5TfMkSUE5
WIFn/IDVq3hax2BJ7uWILJEyCZqJFSPb7J8067tn4GLpjWvmeCuzUOg7uaTuIHrf3WnfBtBNjMn9
e94PDkw5/mksl4+ZaZcSqhrMWAMQPqpszaZKxr2p6LbJYqecXkfhiFioITSHoVfhYRQDWqHAYSjA
uMm+17OYIPXshvsaG2mVgY5ysvPY/O67OD0P85rdegSEHWsWmatIG/0cWpOhnsBE5zVsgZcq9O0V
1EDRaWFyOo6roNc2ow7a3pbtecsxy85wHP8hcVgneb9PbCxBEA/va5epE7UCFduu0cHnNG4hmFAK
pPimI8G5nUBUhjIFMSR4qDcO9j02b3ULHdYwZs3tRHiLAYeYD6gIESKtx3otm5lH6OEMWAzd6B99
pHpQ+ZMIw2I4coXHiHaiPrJplX9lqKHOWa/SGLKIbL8ePUCxYt4YO7yHfeAMVP7n4CYJ17yFTcd1
TcJv9ebGytvQbuVo56xgWPWPq4O8dN00/Ul1u5fvt1MQj60GacQUybpheIKERt7UG1vLd//z33Ih
fyid1sPaLoh2hPPjgXDotfS6h2+TSca7aHT7Dxt1QGYzPlfz2o4vA4qMSqtGlrQdShxiJdwL+HbK
9o0cHTRO8WndhvAbM7CnhiOOHSFXkRR47ALFUY4oKiDyCcYBL/AfnPOGNAhbhxluNWw9otIIt4cl
sQhlYWjtdicGxLn2mX+27cJzSRL6i66eX4UwFH7QdpquAV3A8mlfswNaMX6yNeqzUQBMlzjHjoOy
WRXAueHcosvbYLM+xsekVcNx9cEvn9bp40D6DKcf/hrZAK2Dy6L/xVPb3MBfmFwktpZnOglS2EYx
HHu1vR1gfV7OGDPm3C+oBIax3BjaIK+ztWgZINegS8c3DIS7GxJhu45c44rI7OklhJlXZRYpfuo+
ALaAgcbNKBX2eQnCFt6gQHbWjnnKXAAv1tVaCxQqvI8esTHUBw9pMWrXSN9ke52g6kUd+BSSBhQ4
FE7HQWp/1W80KdCKofNw3YwSGzh4tNfhUdgleYKhdFei6sCxandRtTVxTb6QlBeYfphbaKHUDy9n
xFtBllbsvFewP/coiJpNVpGDe1c4vsP3xn3nQQpiN6cSV97Vdze0892uxuAZ7qrf14nAP2Fqmu/b
Ev5xlMBixqwqKaEwMiW8TJISI/4/0a6330vYAJBzG7QucB+t5CbbvYpT7Dw5AHfIEn1MgfTydD5k
Pc9e/aD887i3qik6i2QXa6KO5x3jrmojJnJ4CKSVarFdpilgaOjN/NUqibtuQKh8jJsdy39Z5KNc
WwMdH0JDLKqUCseYvqFLVt+JaRreoJLzMNaN9HGCqVMRW9GX64iT0KyjzxWqEgRnoHg/pIhIOLQ7
oD8UnPLWoQzkJUsbUBLrlFTxFPHDKMMQ/7rbE4sdL1GJZlXKEIjcqThDwscevSZic1XvB34tY68q
5mv7MG2ThvPMIAGykOY0moXfgnMxVzZCiS1hAlOiXLXHejE4wNcmXfIauWzfUBMmt6yTwR+L+Cig
rUiA23yyQ5zecF1QavaiSbZfbYP+LR+WPnkJWvqEpLZ+riYt7R9OoNoL6W4OEOKNt0sIxL5j3fg9
3lvEGXq7V4nJVMnm+f3zQneCEI6mFEpmxUQpfN0JzqhYC/GjZ/jv9rCPD7KlyHbcpsVe8b0ejlGN
4RMBnvQmRExPDWnXA2beaJSaaWyv6y1pkT02tXmbQQuTZssb9iAABfWAR6jG5bmXPDkgYYCcmpgl
D9D/RPhDUsxdIO0OIHHagZAeHaYA79v26JCD19HwL9D9glcy18EdJHXBcSBhkNd2Tc+tx6BGqDS6
hB3waEyPYPcTwk7G7RhzInLptWejL1Hp4KrrIA+aQDk3y228CsM0LRSw7SPMf7aSr2IpHBlUWavM
ntoAX73TgAjyHXX4Y0ZGeaS2rS9uGzboYL0+DxKtZNJt/KqOPSrppZPPsJv6hRGMrjaodCu+xA1g
eCCmZBP06DyyOEGvlVMeo7K6xRcalB0KkSvkQ0roiNh+ru27hz9mdOW+oD9VdWfxFcfr/dTo9Yj6
IkuxtmNTQnvYdyUqK9hMjVN7qiexnNcY01Z9p8FdT/PGZBC6AvovjN72ILeJTs8B8sGQdLWKBCPL
ObkHTVm0UPcOCRig2/x7BNB/h7zvaX1qAbA2ucjC8M7tKxYmbcfxEMtA/wziPb4gEjG4C/tFnOeU
ZazYrMSkSnRLiuzhjPS4gwUHNkBg04vcBStmZ6MFmtk2WhWJClSUD6hPKjkmwWvGV9g7Kx8vUJoZ
dtCbD8u0RwifarEjrnU9sgPR4wwFHOkPIOp3pXBrX44oD79vs09AozK8+ykQZYlwYDqqqHLosf+C
XGbwVd/S9cK7UJxZxNiPcZH63KTa/bVgxDXnrNHsJp2a4J63KCqBVAY34Ty8Z+m1XY5G/0aItLnh
62Bu1hn/d55hcJaUGnvkVMaYdl8gm2uOegl6VUWNnk/RPKPawYyqu5qI7Coxy/bKjaP/Mbe7dUWv
J5iAD8H2c0XIxXfXMne7mSY+kJ6FR0ymWB7DtvPG9Ot0q6JNXZgI4ydkwBFaarvZKlVoIrDcl6PR
M7/uO7U/OL/wKmn2/RgMLYMWwygAlnMrIU9e0J9jdwJEi6Sz0fbQ8/OtrdJ+j9HP0qgpWrusPy2B
XNshoZECGHNYFzzW9Y94HqMKZhLNMY06cehYtjyoIFmrAXhJkdq9OQNA1w8IdAoKCz+NQwOvm6e0
adxzCjPYIw2y7mb8KwuIfQbD37G8ncMJGogxGodbOztr8w6fXxFDW4sEQGCRr8le49OxqbxOQ5ni
dvf6EAThfi07ie6N2im5pWwdf2HsDfl3GIXsDYXOEucQ30druYTp0hZdIwF1zGTqrwGJJ901XdoB
bCZvMUBGKt5DawwwA5ZErNpkIPtK1Cu2/iWCdWdkt/2EUMzmtTYJOdQjhOWHdVPk2oVYN3mgA/0D
fhr2j+4pUimdTurv6H0k0h+b4CpJTQvB0KSqHZQA9EM+3jF0jhdXjFn2PpmHnBlRzfA94JG7qznu
HsJrYfJk7/xNNif+t2gJKQa5kmoNIAssNO3cndxD/xhQ1/7IMu2PPvMuzBE/2Bc7hP8Su4Swtwby
vssetW+ZRzqK40n/t7WzPANisi+QnSfFEsEapliG9CVaku11FBrfxz7Mfzasu5cRM/7oaKhcTpD+
15A9y/SOQ59+o+IJvBd40v2hjkpI6frxQATuDzwUSXLg9O/auq1Pmnw2WxqhT9/7AF2q8rcT/Aux
6eAULK0AWefYk6iFEl2mKMpqSmmVJAp68yhS4zO3KKdzCxsEWgluNKKmW7oc2hkDFO7TpVrQ9Z3t
DnlZLjvCfyN8WD31C4Qk+TIv5tHDunNGC46sx0LHliCy+n84u5LlSHUl+kVEgAaGLTW6sMt22z3d
DdHuAcQMkpi+/p3qlVvPFBG1uQvfDigkZUrKPEM6HZVj+5uL4epTmXNchEuUAH56Om+ck5q0DZRe
K3cTbhBo9MLTtAohwADTvgT5FJAPB1tkk5VoeAGeE2xQyUqeZ4abr+jpdK/Qiview2vm1WtZ8YBD
k/pUeFNxbKe83KoKbQpfzh6KOx05KB/36QHz81RVDlwrUrvY+Jwmz+0UD0/eMDy4Tf07lZVzbjlv
t13eoxNeOPmhw00ltGHZtBtrrNIwk3m+5VQ4fwY0+e+gK9U9ztgYtzxX5QHl4BpyfkMQTWLGJdt3
+c6CzAn8gLhEXcet/yDasicHFt/7NubDExlmcYeSjvdE0PzYdDpLt21bo3ZAOoUauR7jHTpG03ES
4EEMuJR+Yb5bPAKvOUDhj4sntHlSqHF16GhpDFvbzwPcfwCDkLSS950k7JnShP3B3bo+NmWnJFAp
A0wKNDRHQkpi8jw4JNtfetCwehpyMGwJ7iDoiHqo2wJTs3FGUexsC2szU6hAQZereXBqlMN1iprO
FqzD+Ig1nUW12yX7lsLpMSxy2JeCkNDhSF95XUx2SRrKM6oeaVeBwq1xLz55aOihv4RdF4L6dMNS
Op7R/tDhkMBpz8bpddj0vCjfKoj2TEXcHKBX5O5qSKavgDCXcG0GCDP38rbw/IteVAnoTFnZfA+Q
wX1mjT6ujvFtMFjHYFOwMqZlCuRG5KJsWIIehTsCivZF/noTutCUKuykg/tm0EIqGoolaWiVfg30
FPH/pPkU7K6/YwEeaaoVTjOgX3UP4aE+x23oGRn3+nOX+NGmVCGuFLnjj5BNazN1ylSOa2iWbi4N
UlE020y0pzGjKAD1BwqgmJO6dx0AdVazgsxc+q7LyniHOwwSOSO5ccCry8+d99IAKn79wxYQmaaC
YZn4uLWB/ROxAh2TNtTWLxcsgusPX1i3toHHRI0M7mI5CKdqAh/O6TYWzxG3L4O3gq5e+vUGurqx
sDEMiUiifspxpTyKvkH50r/x55N/B107aG4rNI+jGZ0+lpB4i1vpnrvojdt2tSbRvjRIRnBPgTM3
dpImEYCOOOucbdocY3nR8pxX0sfS4jECOwk6pjGpQ5STZpOwX1Ap2l6f4A+fjEPchd/xblmi7gpd
pV4FJzsrDzXNd/bYrWSjD3lwePTl7+8eXRMFGFTCL7eh9gz04W+ZMB52Y4mrMOmCzeT3X605WYuD
D2cBrzNw1U4j0ceLZxW5DjwonogDDaTsU91ZK2jepZEyAljhVhJYbscidDjUQ9LWQeS0vni7bR4u
8fFusHQ31AACtuDq9Nkp1/5jgYLWbY++fNC7R4+Aogl0swLIJPtxmDU7q/LWZLk+DF8MuhG+E664
40yBxq99gEwcOhwhnKR3dl4+Xf/xSy8wIrhQPYp66IlHELs6Q1iqhxs1/S1s9v368z/kMeEDjNjt
goqPsRxLAM6ndDvENX1M7MuRwvUdevCKRj9r9BGe67nxH2ZYGKtbUhNebIS0mziyn11QVvxJg4dK
rPOAg8cmHy73YNY5K5P/d+//PwQ6ZEONAJcJTmIsABsbANdDCjAKKdpHAOpwphzfxrKJHMZf4lof
W2cWK0nlr8LQRy81Qj+hTkUsWlRR4I30bDkBTpLA9c1blP5RlvGTZpcC+bIvLM3hfxOILSdeupcq
i8OBMAsaUiM7Zh2EAQseZ/u+EfoRYEZ+QKeb9bh/j4AUpKgghZZHmz8o3mchz4ouO6ZKjikARNP8
QFQDmbaiVscmcLqzmP3xAV47+ZMUMT0w5ch76avxRUiBW0WnCobCCfxQlcAihu/sXL4KreElgHKp
j8pBU+FgUKMxfW972fTMuiKAt9iY7OPRdQ9B7HtZiPYcsEd+J8SXmLafAb+2DmXu0J8lqmtH9DuL
Q9N1+k4z74I09knkgAIS9bE7b1s6TFB6y8h5gr/XLrMkPZRJQnf5zDLAg2a01wOLo6s6qPFhioG3
TuXlFFkU7lPmsn5ftxxXpdFXHu5uU14f8tHL9h6f6D0Ap/baprEQlKY4pA9TFTQjrOBE0RqFzBpc
RT8h/lciYyHR+kai7e2k99thRmSgzHkXlAANtT1bs3Jf+u2Xv7/Lhp2eCr/jyIZ+ryF2im4SCrIB
KlzX88nS441ka1lNA8dVZ46AOH2a5xFAWluFE7lJZBHhbCTc3kko2s34+c5UwfQi3hb1WWTeSuAu
/Xoj29oSFeFM47gXowXrHKXw0BaZVobGoUszayTbOJ/trCB1fJob+OOgaKgfh37aB+gkR15V9tBZ
ZC7QJhbdqoD9FGVTvg0l/r0Frel9N0z0M+tSuh3TS1UpAH9wB6RZsq9EUqBL3ojPhUbD0LaK7h7t
G+ANq2RynwMKOGfrCu8RfSh5YKlyDrGjGiiVp9NdYqcAxmWdAP4J2ffVTmJ/jyvA+NzZ6kfqlEID
ONMPTwUEpPd+rYvvgSuGE6qSMeq+NXsZA0RW7UNtHi0V3CQB8H705pgkG6nGImK+8AHbsmFZNmgY
utI+DWOWzwdtKR3FM9TsCyuZdipzrJPboyWOgh2cgcGH+IHiUf+Dl0V1qsh4kaRUNVrwyv2WCsf9
LC01PI62ms9umcyX0jPPUakt5j0MlYrPTteo8zBBrK/wSg16ijN+1YVHv/WBU5+tSaMwDqRmdj8F
gp+0kAyFAOH8iKtCfvcZm6tt3NnOhs2kOkBain/y0Gw7WYSN5z624hPqIG/l7AILPvkEmndDLY6u
7McvrWv593bAYaM+5wA1EgfICgSZQAGJAaPc8GyXZ1MBcgXE3ERjj6EAOuj1wqyKlG4dgKfRigpH
a+RhKgiA/+6IC76Oq18AqlsvNHOaSBLB/rO4at+cNB73kCPq70WcA10LqvA9yyQgKiDd3IEwgSKT
AwBNlzqfRWzBzNrxWXpfeFpuUGNsQ6rb/NVqICuqIId4k/sOgtXY4+NeMSh9QclVWvf9pM92YN3X
Tr8SrAsHXlOztO8nHB8COzi5+gcw6BvIVYaFey6H1YC9hP0H27gpIFi4ACjjZu+fxmE8uThIhtDh
B/yL/gEvpQ9nAoNqYJBgiSLVi02Cr2OQqY3wbtIBgSi5caTv0RMiaPn7J7C/Lm0oJ9Z3q4LwC8nI
9FIvaQ8oGmQyTh6KQVAlSNI1MY6FM6VnbDF84tacZQzCe0331MRSb2GJ8jr3CRYbKiatqneKZXcO
SEPXN52lT7n8/d2exvNM2JKiBOBB2mc/llBOAa2QrFw+P66cYBqMPQeMtbJzpIMLBB95lExafQbK
L32FjckMfF9XsaMNKMCjmFF+YFWrtqBuoZwJms5DHjPIlyZiXlHAWlr0xg5V+o3f+Y0XnIbxswMc
fM0ENCU+6TVDi4VLq2dsUa6bpXmsKwQVoEBbL9DQUgV6HL2FjIQoKBZvVke7u5n4/byyLy5suqYt
d5Hh7pd1PqRE/DMjD0zJDaoUK+f/hfEytQfrSY7MGlEDdezuqw+51CRNI9Jmn0s2rEzJwu83hQc5
9Ab9ocB5LY/7zcBYlPHmiyzTG29KpqrgREpOoDDnnQKZA1fV2O70laeiewVyYLI3CjzKGwfLPHkK
1QSoVgPBRbOwjtHv9LqQs2rrDa/XI/VD9jH8D4zUkFlpM/IStz54pYe8HMLS7oG4h82CFeJ/rqyo
pbeY+YCDo1BWDjjyTv2GU8sDNKjbfWAP33Su0fOken/9c5am3sgMSAeNntKERj5q5TAeKYGXb8sN
XNl+3PYCI9xhYYTLhpXPsDKHpAO4GC0aMXylJLwUG0ass2mAQZmN6aao2xU9CQf/R8LveytZmYel
4TH2f+0E8PssJBoQCb+zE2BApgbSnGLNrH7hA0zFwdlKcyjeYPjnUrBN0PbtA2QLgOeta3kobRnv
rs/C0nuM67yXw6oZPXzcyOg3wM6hLT6jBysO1Pp9/QULA8WNjR7+lkMqRTZHQ4pbGTgkP4OEf8sy
78YPuHzYuw0S7mSQK0hIcMJ/whraiVb/p+zSXT2vfMBfFZoPjkr88mXv3oBGJZ+h2p1FLu7Zn2aX
tE8oeQKGkxJIaKNLf3KHi3gxcxN0slqRo07PxU5oGm/B9rEOneXzQ9cW/JB6uXtfxH7zYDlSbHzq
gKPc49wczlmCdmyVOMeYzGpTt9COmDtLbgVAYedpBMap1EnwFTsUARRcpnRFG2dpfoyEwpJcoYMH
1QcAqv7UXp9uKeTDR5ff3Tb/Rh6hsk4C2FSOUcJoeyg98N5tQPiOlFrxbbHIjUwCHMo8cof7wCVb
+1RdqMoi+QZVML29/g0LSZcb2SSfxADxe7wA/D19nHgVn5OOfe6LTIdtgsmtQD27LS1yI7FUICP2
yYzEMswPKXurwb+ZQBy46UNMDURoRgDECeuBqOkA9iVTCgMV4HWDqIj/S5ObxIzswFRC7DFSfi+R
fDHl/ib280hlfK0AubBeTRnEKZskruIzBD7SfMbltPueC9rtQODfXR+jhYxo6h82FJSNDnDYSKfF
17gfHwsI6cwqAVOtYmtDtLCiTKtw+AHk+QzX+cgNzhkZwNWbwtw+O/pxEt7h+odcIviDvGWahcOi
N3CldknU5OCGqw7ExTEhX64//K8l50dPN+Ia5UjUOjk0pajrtceOynybMw2xDqn4dCynvIePg+g+
F0Chg3GNe/ks2+YJhfDm99Q2yR59O3B9NBOgRzscRYQBhHwA0FMAfxydHIfE8Zp9y6CSlyoPvNbr
P3xp/RjJIraHzO/BB4161KKdHvJ7gJUVr9cfvnDFMAUVZw4hbIBLs0j5iv1n10X/H1y2rc+07+As
Ac5UUYHbWbU/bQj4rwX10hcZGaNo1AQCOcLNh6rLkP4qHKAfupfrX7TwcFNqMac45/QKXSDqjack
9r4Vub6z03Qlsy4Em6m1aNN6LL2CeyfivejqKxQXdz2QjuWsVl6wEASm2iKaDWVe9c4U0UHDywss
S9qjmHLb4Bhnj8EPUo9Dy+eUusAMcv/L4NkwrHWKlev50uhcJuXdyaNv4nkuKoyOlfXAdT57Ogai
/U9Rf7r++5eefxm0d893M2AbQd2Hw5a4j8H9pcXL7D5WcHu+/vyFLEeNHCGkW1YWKv0nr+rBshm9
exi1pEAyF2egZV/isrwFamAHpht5N8FWprZq/wQdDBueMt6BOkMF7R65kjWWlpFxAgCKqM0oKE6R
LiG7lT+hEHbjGjKilxB0tiTFNSghnGxkMN81TpWjZnoTDMMGjfHfSQaZR2RtgrZCikTxWsLMbNM0
7nQcC9Xsr8/zQpIw5RV5BphBNl2Gn8szFGd+NFnxA8zllccvLCNTHLEa0rlLUwy+Un5wnAdab7VV
kDBN5XhqiAbmm3dv1z9lIST+TypRBCWFtsscBdWjk8DEpbr3AY7sirWSx9JYGTENrR8JbaxLxmN1
WKb1Rvk+RGLWDhZLjzdCOk6r1s2cEfUB5W0kemCKw4VpXis/LA2PEdHl0GEDZyjYNEO7KWaabHEE
OKABeRa5WMlKC7H218jrXVaaOcFhyxZT1BHPAaihr4E5XRNOXRofI5BxpOhkTFx+gpoT2aR+swNG
T8DgKb5xUzCFEh1XO7SBjdBJBf1WT82dm09bwNJvu6+ZIonctn2rkqyKEkUhXATdjbnacX3j041y
QKz63otljyIzanPgOfIKJzZwrlMPeM/rEbYwvX81Wt9Nr2h1kMzMqSKI48L3fp+hGXTbky+L9t2T
J+i7zyA3NFHSw1TTVxRaPtbaXrz0s424LdC888CaqiKwRUDa+Gzpn9d/9cKZ0XQMzwUvoE4hsF5s
dSFVn0dI50Ewogd8eNrSuCQbJ62O11+2sPz/9gHeDRFUnxLR5EUbJQI2TumFEg/xMWtrS7ZSeSOX
VPDBxcAh/86CgzqPA+PdCcRole3d0ktDIWQcVuj1vXSB4kdQQS5ufD59TsaUnurB7fa6gfRv4ibB
DgJ7/X7wbZha8aTx71wUhLcFJ+jkxmnagAueVt+Q+QkUssAGw8k32cq+CF6vj9BChjOtyXnRTaPV
+1OU9l87ELwQwSHo/aC/pStniaU5MHZ85bm1gmpMFk02/Wk1TnyShFvbrmBqd/0blpBBJpoXAmwt
2ugMOybKb5usykBOR7tg30pdgOIcgK1hDcUuGEpxSpzJAfsRep/XX74QKCbKV8dQyKesby9ay5DY
aGi6K1ipVgZv6emXM8K7BQzSjUBg8zYCxmPjN+1/mcW+Xf/hC/NiG+ljCPw+tTPKT9CI3DMCnct5
+MUgd3Db4y+vfffLnQmmcEx6/ETrXmHHB9kfKpHbWa6dURdWrgnojZVV9S1UHiK05YoYhGf2FU6R
myn+fv0Dlp5/Cfh3H9CB5A7JB9VGcO2p4bUH+VDeNRXAU62/95o1B9ml1xj5w7XbvkuVxU85yJBe
EcZ5AkWVe1E3KxvQ0jwbRwA19wJqjQrni1iGXXXGjSoTa8e7pfVpBDcPLCWLPIduPYrp0yg3WSxX
FtDHG4Vv4nn9gY9QXMtrzC9xQRwCNkM7bpOFluXOx0kOYDcH8fipV/m8YoXw8df4Js63tcDd8Lsg
OGWOFz/ZbpzunHwIVj7o43M9/JP+XVBUx9oiEl5ywdiFDaHbmL8AxwrGFRTg5jWkxtI3GGEdgzVm
z5SzExwjXIDcQZ1wJVk5Ly093Ahq2kEHCGJoDCn8mVnB79nyf12PtqXBubzxXbQFcCFqCqjaRSWn
1hk17iPqFvYGgFxQS2P5XLrFyplg6RuMuA5EKbBfzw1qkf1DRvXdYPn76x+x9Ggjlgt7oCzImjqi
MCuEwQiJoRiSb68//OM49k18r25bCEHCfu8E5T4XvLSATw9uXckpLK3iz/V3fJyMALn5dxZkgKsz
wGbxycG1mcKzCdIrIaQiwmSNeLPwBhPE6+ZVVavGcqLUtWD2TTdKkJMPppaXvV3/ho8xK2Ar/vsN
KYppMx9H8LC7HlgYyUokpcHeVBMQPbxwoDFl/4TmwlusbrLYs8F2/veV1qRcaE/HZQRb4zTYjHCM
BbVkKMfbpt6/DOa74EjT4iJe58H7ELrWVQsWWAI15afr47WwaH0jpi0H7FkI9nVRT/L7jGQ7SF79
vO3Rl1e++906QL5GCxR4Bwp6nvdlqlYKYEu/2YhhgZt4mbW4FTrgI/vjuU0+X//FS8vTiOBx6GEC
mxXuifTul7IDGBM6IiGUd1CQHLq1O/PSzze2ZA5xAFGDoxhBwHLjCpC1BuqtlUSWHm7EMAtGWElC
8CCSCQSYUgvyDVm1uz48C7FlAvVqTv1CW6ig4ry9mSEPwXKAwiv7vtL0jNP2VhO5bxL3cP11CynP
RO31Tc4yq0UzvWke/NgJE/onX8W2LT3cCNog9gDugGZA1E4VHH69jUfr0Bpu3IdNUJ7VQC/Xrv0y
4hRDUhWwIczgJn59YBaWqYnLYxMckSuJs7sDyUToBE7OHy6/OGCY3/Z8I3AzUMpIaXc1wCrnGgh8
sEpy/5Otb0s5JgxvmpgLmQlZR2BvCJCFvV+crnGElobGiOCSczrbLMMenEEdKuNS71ICKoGvhb8X
gCJcH6G/F+T/v/f7JryuFGLMKhsKC7JqcUcodT+EYoAQARN+dRigqgI71GmIrJqQvcscyCA7ZTaH
nmVn2+u/YSHSTbid1pCLVQjJk7LKTxmZ9l2tXm96tAm2K9KedLmLzjm4/FVoiWED+dlqZXUtnOxN
mB2DMxGMYoF8nARYKBCsrtn8JMbv7vQC/XpQXtq1dbwQ4ybgrhBqVBz47xP0/saNCip7Y0NnNmzQ
5lv5mIX1Zpr3FvNQ2PZE2CkAYl3Y0DP2oSorX2n16fpULH3D5e/vNlHhNqDZ19iSCuaGU/J17sTW
GdYQvktzYUQ6JOugassUzt0ZARN/cuQ+rTz/WBSsvYhcgMAAySlxV8jC+3XbBxmb96AhJgBdYffU
sN2QxOF8Ib+Pw/b605c+yIh/3uXxNMYuO1lF9TDZDH7RyZdpzAEazHa9lSahltpZednS3BgbuWgT
C6wYlNdZAa6UGJJz5ol7J0vE5vrXLL3A2MxR1NJF4OFrLnQrnNLubdmdGnpjBjFhd6MaoKFHcN6n
tb2DKhbYFvnxpl9uGvxCIHxwBr9qIXBJQ3AzNnp6CfiwEnUL42LC7Py2Epn2Z0QdmDMELZOsghp3
vlLUXYhpfvn7u5Dz1KyassA1t70Yon3SwW+iTzJb+/FLjzcievLBVeYBfjzJ7krJnt12CCf3rrbL
19vGnv37+0dHdeCawqSss/XBdd0vU4ZzDeRb764///KcD/Y+bkRwDUUsBmVXB5sbRBuh9NqEFzHz
6w9fmlojgOs6g8SZDVM1Ly0ey5mC8AQbt7JdPSH8bTV89PONqJ0sX8qgSKvIHRPIEAHNeKa+mjf1
jE1CMhqE0neDyPWgC9zOJPkMKQrQmCEtcu95ZfnoKgnlWwfQkBtXsxHlkGtEnwJ7R2RbPcigv4Yc
kiOAU18f0IXlZqLgPCgh27gLwMpMQLADhQl/VJtmZOCu85UPWFgQJgTOZyVxkyRgkeLzRsBjsFnL
sEs/3jil89lN867Fj3fdbcm+t/lbN7zV8Y1DYwQ6Cox9mds1xP3dN9Z9rokM5/ZTzm/qDfgm7K2S
lZ+0cexGF6HFEI6nF53RZCXBLo2MEeS8klKl5DIyQxnq+N5CdV37P1rer0T5QiAyI8oRB+Db0ww7
KIyRc0Y3oNrBqHRlyVwm8IMgNH1+MdSgGbYTWMO1fATs7Q1ayXA8DJxgb7toZcZarWTzhROBiVKz
u8G1OtLxKHDGUMIfnHavnORhT8oNEz+gW7zySUsDZoRx28HJZUBFIuK1f4RJir8H9nTLNIQYr0fy
QpiZ6DQ/L7KxTfElkGcFwvElFd+uP3hhMkxcWjMVSeq5xI16P5V3Qd2W23Iqp91ctEUYcOiHw5Aw
X/mKhYVrYtQmjNAIgTMW1VPNIfSU/hwbG0Yv3tnOoe13/YuWXmJEdlcWJZSrJI/aMoaOHsQCP4nS
B75lZcQWFpXpCAzvtjlWvO4if54DKI7nw/esGmLQItoe5kOQ9IOSpp8f0zkNVm7NC8vrLxf53akE
Wr2ujeuYFzWWCmXtHmM0NuH4tZILF7qovglf83Pa5YPlschDcCiYrnf2ofEgSQWzm5lYUBl7DKBN
T+pVRYel9Uz+PadkEOiOwWGGoi2c5QLvTcxv0JQOx/bBzr5Q+dP2nyrx1YaXGo4vkn9SuCteXx5/
bSQ/SD/UOAMU1ZgTWNtNUUPUJu3KL64DHbimBJ5xSo6wyYDBnrobu/SgK/V79KERlvbuq50md8Lh
e4gG75zWK1dW69LUGpmDKW3VMWth5SjAApxY9Qwd4juvqldS4MJAm6C4HrZAo84rHqVwtYgVPSZT
+/n6SC49+hIg71ZlCU15nsaeG9kN3ExGCI83a1jBhRg2gXBD04wQilROVACDkvmwN+jueZ+DiL2G
JaZLrzDShBIlbTjSXZQxOkJoTeYHdA9klKo4QGEqjzdT01lHQLOSOoS3eH20wHt5dGF2fXQGd4QN
DlROcka6dFNkcjpSlUAHTU7Dn2AGCWD2AgE8AGRxK9+xv8xpqd5cx4J021Cr5BucMeaIjCL9ToGH
fBaOLkf475DhnuvY3cOV3ToDF27teAenvKZ0s9c4c9GTGSv4P9y2+MhlUb6bQadnsOryaiwMCYch
n+ZfSuW+QDRmrRS6sLrJZem8e0EBP3NWdT6PMrgOJiAoVzAzUNan2xagcUyBqsZcgyahIitoX1Mw
JYKE/b7+6L8gng+yhInNUwy0eq0hLVPUbf8rrpi1T2JRH0fbkz8TbADncSp4tZlEnT4N0hn7ENWm
+Gme9HAYpE7XQmFhg/5LS3g3hIpLCNCTCRo3lUUfJMhyJNTwcn6qew6rPwi4wNNKw3Pg+ocvvc7I
RxZUMTOHBCqKC1hNorx4Jyuwhkd3fKr89MyGduWEvNBQMOF9IBJChk82JMo1vVihdBry4UVO4DzV
SLQgJbQlbdapjVf3EMqxeZ+ubQELq9I0Rp5zGGYVno0Krce+CIvAgKQKZruB6PSqAMzSOy7j+27a
LHg3FTLLm2hKpy8iGfrTDO1pWKmvaoUtpF/TJrnFTtXC1Y1EFuXngje/wF/oVhLDQnJ0Ll/17tfH
PIDGqihhFivrn2VXpyFES51NPZFvg908X19qSx9gJAd416HL46WQQSbJo4APKaQ9V1bx0uIyMoOj
Z2uIKaB5QM7ttYDniOvdpxMs4wTu7wNkOtF5o+7acC1NNvl3uKD1GNfQE6JRV9X3tJqeVMXeIIi9
dkhYmg7jyJI2hV2ppKFRnEwBnBhtDXOusg52/mWLKqA4s8YiWXqTEf6l6xYSUi1tNM/nqn5gU/0p
1e7RgcvbTZNuAvZs124auxBt5MZfXe+phtHw9QcvHMtNNN5k1/BQYTWJpnrYF5P1xi1rBoLBv1e5
/knn5j/Xyt+uv2th5ZoynKj8M+nqlEUaprvQTof/zyiP15/9l0vwwc5jovOgstyQLBUo2sykfWnJ
6D9RmvtPmfLHz2AI8G0AO7U/SdPADcENoAQ8Qp4eVmcXo2mwwdPQhqcnhGu9ZDeAYglDs7KBaTAJ
AEIuUQOCkuzRGuh0B294/5nwYYJQxAAVedX6B4+31l4mUj+UtSdh8uOSlQlakOCA0e6/UTLU9pBe
/M4iDWfrg+gqzE8wqfIrtkx4l0yyfJ2rUmwTJaC17FXxdoIO82bsibVvmiLdDI3Ov1wf5aUZNHJP
D2MfPnTIPURfvB9mcGh0mqxgpZbKjLaRfoRQqqdpT6OggemZz+FBns4bfyp+5HHe3NVavs2yeK10
nsFjudtBFg0eX5kNMBhYN07Qvlz/yoXN3DbyEnTu/anSKY1KcAu5UJHyyi1Rg7uBIdxby9015MFC
2rCNBBUglTqyU10EAvgIaWABKaz01ZpQZkSL6bb9wjZyEzQTaxs2Lm0Uk7LakNh6hPfwf9dH6uP1
4JmQwwQuCElBcydSF3+xFErXaly9ayw93LgoESJgzUhaHLP9ft+5Ud7mh+s/++MJhoXJvyElCsHy
AjDhaIKx4DMY6OOzVbTtnUUBMuyasj83bu6uxMzSyy6T/+5QULVQiM0LmDr7AqXxHcpC7RNYk/q7
71bDeWxidNogJr7yaR/vqcC0/fs2x2Jd6QD3FsHy/lgMakuAJMId/PrALT3diP+pzJOKigqHp6F8
5i1QrEnwkJfd99sebySAJoe5lusAQdyiQts0Jcw5v5Vqjf6x9OONsAarCnLDbjJFSSvzkMf1Ix3Z
T2Aly831n/9xOHsm4DDuMhembbEdMbAzNl1DjnCRFCF0+H/CSXtFcmfpJUY4F1ndWkPeOVEef9U5
jNOKZ1aCVU1+Xv+IheVq4g1txxucqYBcuSyOjq4OFYMDTvdWlvolb1Y264XINhGHCZ8FNPicNuqU
gAlGGz90cxWszMLHJxrPxBZWRZWWXTe7UQXvvGNP4geVpGcYYSL0EjdEieQ/d1iT9v7L2vr/Y4dn
Ig1LDb+LS90l0pbfP/VTKY4pZFniDdRrEhixBunnxvP66RN1XNHtu4Qpvi20Ih00c2CoQ4RX7JPC
h2FGCqQw3c0J7e8sQHF+qUCCsN04c/49YGmgUGCrRLe7Ps0LwWCCGP1kGAaZl2hAoSnHLkCJ/jwO
K0no43uE5xtpou5t2TuXg54r4lDrTx60wqqchReDw6abYKDVhHBVXTkhLX2KkTVsGJClOIqwCEch
gA4pTmnOySEv1wdqId58I2sUWQLJMau4DBSMV/3mCCgZfCzA09drEjVLIWccA1TVW3B7jXEPQpnL
1zDp0NChsgZAn2BMoteOyEuvMTLHmPdeB/xYG40wKW4m2LLR6k7riMJtr2l+3DRcJuCx8uA+Plgp
ekeKAXKboDat93xGOq+tlflemBET5IjlJojdgWnnuXdUvvrMgnNEDERMsb3tGy4D+G7HHkbZ1Jyj
UdhgnRJZHqr+c9DflV67so0u5D8T6hiQEdo/qIhGvNLnqnThe2WvHKIXgsEEOsZBILmLQms0VBOu
72Iz+n1Y9StZw/lLFvog33lGaBMG/znPwm2kyeZyM8J871nVWXmExVAbbwodx095BjwI+HB2/aNq
fOclCRL3IbMlQqfnNSyJZrJRA/5pGLRWcJjZ0KebWZHyCF1mB91GTYrtOMJ8zpkgoBmk6XDvWyTd
sbL0jk3M9X3jVd62cok8inyG1quAteqrY4tqZ9VwY87gnbuLM/UNNyfyMCgNqMvEvEMlZveisA05
0SAOdpUfMJjQKfe5CNp646V19VjDmfysMrSHBwJ14GbCZhhC+t05wpQmQR8xZofOvXA8YRkGT7Kx
AVinmafXsVHwVCIA5lM+DHcdvOLuYhQ04Ebfx9k5lwE8I2kAl5lZkHnDbMp+xkATRd1Uug9QKJq+
VNR5Zkq8QTw0GiTxD/ZYyC3tEv2Uu3KbJnqfWHBZ63shThP8LLewJUI6DfwY3sQQZLuvSJLBBxeA
LiDRZrpTbis38IGPt/PYZJ8mHEFPNtJktq2ohU9ObU+9pRYaVE5S+a8lCeJ5W/ZQmbJhabzDlBKG
YfdhVJZ62RaipnbIAii8qwSlzZ0l6z7fpvA0XivbLi1fI5fnNRwJ7MyH5rsFlRjSWzCTH+Nu78Lv
aeU+tPQKI6FbMqtY1nh1NFLU5gYFaU4Oj/sNUODNyhFkIdOaUFfaV4BlNnEddSw/8LHTG2VbPywM
J+Dl/X06WGu5cOljjJzeeD74J4LqiOl2vIMGQvosp5QCbOPPX2/KhiayNYAf0hDUkCtuiQW+sXDL
QzAK+X0us+mB2F6+snMsAIRhNvdv2lW9lkUDezLgiGgDZfO2O9QwJPwVlGPNdhQWyaEjaz3svKpg
z7Vt538yybKvmRN4ZCXBLWRmE/+awTGYg9wBivj/OLuWJjl1ZvmLiECABGyh38zD47FnbG8In+PP
iJdAgADx62+2V3N0TRPRq4mYhWg9qlSqysqcugIsa/pQI4bZOBYrF5eJfA2YFeoyB3vxUnTIS9W/
ekgURY7n7vwZ+t23t2ttBteT8uHyYnppmLW4LewmvyhWnAJebCzO2u83fL9Aj1DfL1WbCKVeWJHO
ESirdSSBWaw02RLbWPuK4QKgGsCgbOq1CUj346Lsv0HA79D46ZPb0MPtNVqxGma4gHwiA8Szc3S0
OQrVRegapoB8PYoeyuG3v/Cn5PqXe5IZMV3noKoAHUQnme2iA3SmHPhbNRMIWUMpsz0PUyY+pe5S
7meVjqexm/wTPp+9Zqk7xbxx26cAjNjHsAyXV+roDmoDHXnOeqeHyKUKjl5Lsi9Bqj0QWPeWfXH7
CYIIixbnbAggpRCgDAvC8Y4AiO67oOS9Pa+102X4m3kOOsxE9Qktxq9aji+ZWDYehey6wX9ZMhNb
K1Q4WrW99Akc5RNxB6hfA0zIn7jjgB61KBd96mxQqO94nQ/vA2isfrQImx8q16qPhSPIQ9ur7qvr
9PQ8D7x+lLCEfQAxz4RCAtSOibN0pzbgJC67wftJF8kPQZuRf6UahsRGQeCYFgICSjmD3DJw/ECN
pCG48EdrgQYuC455M+uTJ8vi4nm8/RTYvHizq8F5t6SXH1I+BKcFeup7UbLxzV6WBpy7sx+pmtCd
3/HpNOtSnD3oxj6W2bycskB6ce9W+aW49g8ANOS20C+dguwEbYVxT/2u1lHTQ7kg7rnTPtVV4C27
EgLLxTlkXPziQQggJoQQw4jk9huZkYe7vdUrl5iJR/btjNg1MtwJd36NAYNW2ZWowY5y6ydUmO9z
KSYs2UHAki0Duj4IHYr9LObsmaO19Zdtz/Q3ETS8L+I2AcpDmnrdkkoI2kFtOgqoIl9HH/LJt5dq
JeVgMoAyDXmCtvTtpJNloif7xSmrS1VOnyc/Pw5V8FvbemMiK96RGj5Y1rLgAxwJLqgaypv8XKDd
pAreK66Ptyez9gXD/3YcWilzAVSTNYG2foZ++lCP+2yiTQTNzPtqf77JyUlGKOv6GbTehhSq1wok
jVDvu4/52jf5OO2mDSEEDX73pfvSekPUQJRa6Ecr/H17iVa8oMnBOViWMwnegTJLFvWuGZeY9Lzd
MIk//u4vftCEH89uA6WcLr+mlMAlDxQ6Wj0g3AtBQz/3dw71sk/zBBFY0Zbhw8RByKvaBsQnBRTd
9y3Jy0OVSrTmpW8UYhOILxTYwgIROaV047RkUBLmltq1WgoR0SDnewdgk5gGaX6BSC3dO5bfvvCx
mB49CgIk6EOCn3V8qvhED23DcoEH1lyjuVCPO4Yc4StxGhblGup6sZ7y9GvYjP73HlrQkOLq1EMJ
EdgzFCGG97lIMygfNt4Ebovyd2eN1s4Jmj6aZ9XncJu9fGzBYwCcqQeOLdQj57NwbU13Q9uWezAl
QWmzCKznpUlbe2PBV0ArvgnGBowWUgMOsy54Nh7qFpKvQ71Pc32scgiK0K9++g511QdPfenxwkR0
ep+HNalKc9+FumvTpZfJlr/9Re7Q0r9jnvh8ZWbx/C0Q7IpBm4Slui8LBlmRMUnnct9V7q4kwCSw
r36zxeO39oVrnPUh5uwFxF10hXKAZ6sIEraRHfzsQR3E/Q2eiZW7yKQqtTKCR05nW5cgtQE3Qdsp
EacczPbii5VvMX+uzcJwfJ7VDu7UYBYyfJ2Q3Eu5RkfiwzDY8V1uw0RwK05rGmYaadGgAVR4oJ/Q
/K7uHNwIOB0VtHZdosxX9w++gHQKIovbP3vldvOMmA/JDgtSOCD5r4SlYs0m91w5NCE8PCHgzOBX
+FexzJ9vf21lF0zINtAI80Q6tiTpuGu66WVEE0k9Fwl4WDcSACuHycRu65a4o23NIPAldB9C+9n1
h1iALJhX/AiyqQ3rXrkkTNQ2rajiuncXJHiqPXS4dvNWFW5t5OvSfTC3EhSNbU1cAjz4HPvDkEe1
Dr/fXv61sQ1TJpMLpxsq8Cdl3jtIn97FIH7dHvo6xF/uNROOXfWjDsTgkYSWHkJWJ3QuKP3QPZu6
T/d9wbBgp+WIGC0fNlDwAgRdVvF5aWsZQwWDbrxS1tbH+e/a08ACY3k6icTuiu8Dr57Kdovrdm1o
w4KbYp7ZpH3rAoBtzOVvkW5VPtdGNiwYHBUh8o1QNrFcvE1o0jdbJc+VPTVx0gNVkLDry/Di1a3a
QdSwAyugK8pfWVvzjSVf+8bVL3047nauEOE5LLwIBTl1u0Ru+Ifn3gfd8k3MdFGgWoj7P70EXoKo
K2LLt8Z5I1AqvetMmoShPctcCn2A8OLoR5WxmJS/m0FsuOaVjTWRyL30p6v6+AKy81EehpRYOx62
bKPUvDb69f8fFp6QWks7xbHJiykuGzRrELFZxVnbVcNWRe0h/uEMcijBr9Gx8ch4AyfAxqKvXFkm
DBmsY9pXNdSjOu0mHC6+ZDuvm3YkC4+thDa22HiOrc3CsNkhn2foubX+BRw63cXLU7ILmFogCefk
G8QJa58wjNfRyxXjNOnkSoTVnsXymNsbYdXK0CaYeOFDTUaB9B1EvIuI5f1LENZPQXAfWNk3EcNc
1GmXoWRyGfLGhWY48oSps0PrejIP9q+xbrvoiozm3lYP9R+S0L/cMSZ5KGGIHZrAhYT4N7XE3ffw
nUJyuI7Yg6ujNGqf7C/zj9f2Jcii5fW2gf+x5L9907iOp14ui3azLpkbSnYpOCm9uEUn9z/OtKT/
ow2tD5RxBU0TC4jCuRvoqy7L8tDqdNqPbYXzKHttO7GVS/lbzkI/g88+/1/VuCxShMwK6oHddCwl
5Xgrd2X37uZF4Byq4Pq2y+pg6qJFV/kvxMn1Vky/Yvwmlhk09fbsjB0knIf8Mk7eAxHuRrpkbWjD
r5QWOK29YpTJkFcPCAm+NIL8ur0ZK9GjyV/a8GrwhHBI4tu/w/CfrPw3VyRyyzuHN27/AFh+4ihU
hv2senbk9GkW1i9bgA/HbrdaC9emYLiUNJgC17IR3bXY1oDUkfAWILheQOu74R3XvmB4lH7pKepT
KD+L2dvLfInH6UeQ1TiQW2HBn1PyF5sw8cp8yEbaZUgiEUt5Z9LJ/MBBxPqjIyT8RWXGn0F26T3o
bhriueyCfWXLYo5sz8tR+qwZjgX4C4FD5t7BnuZ5w5euzNxEO1dQYBQghSWJbMX02GgJH1Gh2hw2
aAYooUh+3wqbSOccMrxD2gOkNQwTZFQhHAdYcrjT/X03swl2HkgRTmWG8VH6jZAq36lNRfuVO8GE
G2t0pglGQFUA9cXxULCR7UHBKCGPPI+H20a68gAziUhZVQk9ewo4cCizHolK9w6Yf5DgVo+S5Mep
yzeqMGtzMWIMADmtceHBhAbQvnqzgsCJx2Eh0CcEFnzjDl1xZiZYmMnOE/UCORiLPLggyUHj28Yh
Wvv1hiNo0eRLcf7HRLLEAxGItMrIHTZwImuWYPgAXdidm3utTqrgp2KZiAFqd6+4/28oSs372xv9
9xkwEx5M6GjrxcX6d3k17tUIyvmSjMBT8Hnj8v376jOTgLRnDWToKIoUveWQCG2DoJFetsr4az//
en4/xL9gre9GmVvWBVLCKgK3asUjEG0Wn0uu9FbPzdoMrhv04SPgVIXcBfOKBFLkO9rrT+OgPt9e
/pVoiJlg4LwSI+NpXuCx2iwnRNt1E49tbUeIWcjRqiZ753kBfVl8xqyjDKzlhy3dBcAc1vQxkJTZ
KQyz5mfRteGLO4bFZ8/D/4aQOd82fuL1vP3/i4KF12X5MP2JymnKxut7es6Wnesojn7Y/qJ1+tt3
rW89tz6liBt9Or/OgdqiuVrBGrDQ8AygabAh0QhVM6B/kOpFXzhUU6OMQgV4WmS2Qx8/PdmdKiA1
A/H2QvXBtdduw2f83fhY6Px30l7acWu4ZqCmEDYd1IDKETlZZ/B2yJOn0nbDg4Qri2t4kNy1WVgs
oU5SX72PYfsrhzQDOtWtpwUPlbCt+siauyePWVvkXmsmY7gVUaaOVSjIAeWoG9GZRcT71oGI8L7T
YoKTcVKwXxziGIGXxRWncWb1+852Iid9c7Xc941+nYshApbs9hdXdspEKiP5lXd4v/sXz5F7Yn1v
bAgSpA+qvCsgYSZYmaiyTfG4W9AM/gQpn3MLPoeFg3Wj1C+3Z7CyIyZAmZCqqRy3EGiqeSwhu03G
nyGoSW4PvrY8149+sF5RkNLnYY1EPBBnISSANQWkGap0i97Y8r/HCsyEEheoGomgKEXSD6h3ds+O
l5/d8hU1t91U3rlEhjMAN1Ph8RFm4otnhjb21PsVpFupiLUJGLYeQCKZ5r4PvYApi6FzHan5SXll
DPBHXKq32/uw9hHD0KH22NttFpDEs9xT3QHQEnQM8jEBjxDVVpFH5H2uy9Q1pzxEOXKyBFKs70EB
REDId4BQoP9gC2KycmBNBDHy5oCKo58uacj025P+DNbj6TRRV+9uL9baB4x8otRzNvlSgx+wFHPM
x7k54TLgn1y052x8gqz0BTBTvxwVMQaeHJBP15qziwsI6M6Rg33FZkIsYpEE/AcWA0Qw0KF7nMp2
PKRNJoqdn4rsYi3AjWqgkPfBkqH92R7Fqa395QFwG/AqqIDyJ+nbbeICTPRAGjVGE9XdZURPa7T4
c/oAVdgs7nrlfZ3SWj3TIGyO9tgOX5Ty08/a6dtdKfvgs5u17NTNVbCTpdNGUI5xdkDZLbvOyv9h
Yzfuehagz3iQEsUwMu2LYcqfnUH3QzQ3tn4GscIch3NRA4XQ5Yd8HvWb9vtp54Vdca7GfDmxYJov
DbXKC0v98uy7478UpGUH8DjkF8Q/2ZMGT/M7iPuyf4YFGpoReAKD33la6iMrhuYoF1s+NOlSoXKt
5FEQcOenUFd/6lMgA3MNJal5dCU6HcPlHYip5lC4VrdnsuKPwVChcDw41lUpQEJCkTUQ+ZVt4ESZ
43TokerEu2Lhb9bUYwxAEYvhY8JkIcN0HEHqEOuxC5KxDPsYeJ/gHzax5iDspn73nSV7H9yM73iQ
DXGo7WcObxsVUqCPY5n6s+qL/8kAcFrUzusTlQTk/GP21veZ87XKpukwgeMU/ZqLjt3c/znWNv9S
Q+/6MfCq6kH6vfic+wqcP5O6Ug0CutIuW7q1K77bBKGPvr2Uw9XreS5PoyYf4SuG4scM1oRd3qEE
f5+1GVfECKQdRIMK9DhK6wUC65+ysXurgGK+b3gjfmQkc2vbG3RCaQHu+E+iz6JRbxFxXEf5S3Rq
8u6GShXdxKHV1BVouiblFxjyP7d/+NrQxr3AQByVNxRyHxLUOdR6cuw7BzbuAtpKjm4S8Ozymb6x
XD8p4t2V7WYmf25eq2bUADvhtUXAugJ+TbJj6cZTYMUtmzhji1de66FTKgF8Og4gXCUtF7yzW7yt
a8MbXn9YStAbNEuTLJ4Alp5TUCQ6iHtTv7A2zuKKRZng4Vqjd160gl3GFBxaFePvnjXsCJ+bHbPk
RkS6cm7Y9eMfQi7J0nymzBVJ1X53mq9qeL/rPJry9NBoyWVdw0GhBbt/toE5zCNnqfnGqVyJUNh1
Oh9+dsbAgenjsZ7M7EouDWV69CDQfjgM14jOD7R+IiBE2uL7XtttI6SzRJX6ngYhKXA9l7FjB5J1
EfR6Npza2mwM4yXo7Uy73PLwfMy7S6Ug3ioJLiA8IFvIQFTh3in64vX2zqzNxTBoW9hexQdXJ3P4
COhp1NovYbtEtwdfAT8xZrzYct6qIV0w+gIG44sECerZSh3/MqI6EaeFlx5m3YvEsfKvTpGpI+BE
dTw2s3ueedrsb/+KlYeqCf0doBA51BUo+NM+LV7Bskv3KeqNh4aGUdgw/9zNoTq4EL8+NW1LNmLZ
FVMyEa62bU2jexVEUizA3ffc51vMIytbZsJa9SD8Hn3FCPz6/thcUd+q717UXG6wAK2cPxPOCqTf
bFEPvnKqcOtB+5gMn6v8telY5Dp3JU+ZCWodZnBQLT0o7VnnPlay/BfP+pOdpXc6ZBPJWpIFZHZ1
A16CzH8AN+dB1IWIfGH/vn2m1nbXcAEla1KXWtd278D7xKn3Hiz3SaYyE7zakK4aKwqpgo50ke9W
UYB23pF9uu+HG/Y+jt7YgB8WqVlLn7nvHgFm3djTlRvKBK5CZdsLrC6HmKz6OrDfAO5FQfOdqa30
z8qam9DVlgCRIJUHKRnf6R8bgEPPQs38eHthVk69idPU4NVksKw6cdqijdvaTRQNn6aieey5vctk
uwXUWzFfE5gJGdm0Di3sL8kBxxckGpH5VfmdWRMTkDlDh1JUVQWVDpvvLGC4U0Vi2beRcquNC2pt
Btf/f7hupRf2rFTzmNDcns4AQ+iXaoG2H7jR5c/bu3ENnP4SG5uYzLTpCfQ/uU5GJg8ib4tdIdjP
eUIrnViqzyGbD9AtuM9Vm9S6dVbaoi4hCmqVIkqhMM42ZrFiESYmUzcprUIPPVmkdv7lMyqAA1km
POGch7KftxKxa3ZhmHSfillMY+hd7Kn60gX6qwTb1e1t+KNh/bd9MC5woEOohlI2SiAhcV/rxgtP
rA45iebQQlKRe9MARlKpILIwcpXH4cSGz13bZsdMavs4ebYPfUcgIvOjCqfxVw98IcqiYZVX0VQ7
dizLID8odBU/OE2fXyxiTS9IZZA3Mlp4aYdd+JunGe4438mdCB0KQxGByrF5sge7i+yezv9A31Mj
VZRv6UetHG8TJFrSXAZNVeLturQXJxPzLujSV9kEX28v6tr4xmMhHJxx7gqIq/VOG/cT/Wnr9li2
/efbw68cOhMaygft8BYtYomXVmfeZqesbQ7chuzNkm8YzIp1/uHv/OAAgixzBpXOV9E2zU/e4r6C
2+bIU6TsrCF4dcLilA/NVqlybUKGu+G2AgWyBenBUkJbp0WmtvqfZG/Nlv7N2n5c7erDbKbU0yJP
BydxydjvZOBW75lb0csoqbOxYCuXi0nmW4FND5jFGXdKu8Roro7r8V3MXzkboUu3UbZfWybj2SDG
asmzXBA8goIncV1+u6WnpZMPGYpLG67/D0voXxyCydSblbp0weDSJaKK50P+5FzQYxZXO9uKrNiL
OlTad9bjuLcPaXR5zXbpU/3O9lufX3F1ruGOPNAFOijwo/FxlPVbM3H3oGRG5MZ7ZWUJTcCpH05t
AB4/mZTNr5aiWOI+z2m187ZqASs/35SqJyQjIGcBNobLIA4D/8HX7L6Xu4k0nebcKdyhcBKbdK+g
CXqB9vFGZLS2Ktf/f7CPQuakWioM7TB1rtGOg74eyqM6bewIXW9y42it2IgJN22lpqQNZuR/siGD
gHY5f89rL0Nbj83i1snLLKKk3Cq/r03KMHrQTauurEEHxxa8C+RzL3+46Jduy/us0TEeCF5WiA78
kF3CrcOy4L4sv3koezvDxs3850z+xRBNFGrrdESk0DpO7NiLg7fpEVjE+usQfVou3b6Mu5PzHUUt
79U+1DvrbH1X7817/Y/9+coJvfPPiNY29m3FfZpkuMHYlEuWcS9xuvDogZt7F/biNaVyi01ozWoM
o18gG01nzdxEknB56rO2QK6c6I2NWhndhKlW2gsbpTKsI3HPo6x+Nv595HjMRKgGad8SkZVe0k1t
cZDZKF5RhsCj+vZFv7LwJhwVRxhd3B4Fk+BsHQN7LFATz2WUDvdBtJnJZovYwbUmHzsLhYBz180P
ZRpu+JS13379/wefUlNLBuOiwDtJmuMgHq/Ku0jRbRzJtT01jNu2MmsKU9dNmkr96mx2nq30cN+i
G3Yt3YnS0WlookEFU/XvdQDGKd3fuaXGHZ4DrDF7de+A26p9HJi/VzZ6xcq8XzbWfW1ljLcC6zjP
wQrmgp+En6VsEbDV4dayr3jwP1IGHza16IlDbXC8JfO1I6maedI06ZNT1hykXA60fSADe3sXVqZh
IkCnAlW/MYX0BgXrf5wPU7/LKm8jWFs5myaOM5xBHY5s2piUzheqJQTwkN3Vd77PTfRmA7IhyDV5
KmnH6d/AXr4x7n0r0vApJdV9GFxmIjiz0O9C0kywLjdYXpjf8j342ModYQuLu9KT+9vbsEIfy0w8
Z9XVdso58xOrmxEbeFUJnlrUcXsw+hxmD3yRUS3b8aLntj3QSk4H3y36k9X66gTiSud7kOM5ePvH
rJ0Jw+jZXC41SJdcSEDqEEwYRJHvaTH697EHMZNAtum4SOXVm/tADLvuT6+g52FTKHzFdkyk51L5
ugv9YkwELY+hfuMMosKQti+C337x7+0VWol5bMP4x9QSzOuvN7X0I9qeU1qfHFJGBA0Lt7+wtgfG
VV2NPgrzIQjacpGFcVag/Z61YiO/uELhS03EJ+QnfJ0NMB3bLYdYpT7/zAfRferG0Xoa8qXso5pP
y8MS2uKcu6I7oLjRHpfRar9MzuR20ZBBQyKrFvn9nvlSEyHqlxDAhZ2BF3qsHsfJ+gz9mTuHvh6U
D85UexTp67Jzkkr62aOQI0cejOd3OVAaGjG9lRZt0buI6aEtqk8qp+yg0oa+3F6Wv3tQ+v+goWDy
91SLwzwNPxfrGXj4aN7qYFgb2zBzJ9epV9F8BKazOwgNmu8r2Vr2fvuX/91EqAndrIRA+qSCiXSD
jLj9UEz1EYcosqr7SLWoCc+cfTbUc2V5SVUE5wmNatFceN9JQ7bSgX9PzlCTKLbmTUH5EF4bwSV0
suv+u+VVO3T34Max+qh0OcUn840rYG07DIvHs9NxRIqvFSE4PEAkse846M5DK7sLxAgo0X/twAek
pvBbrNc0lQAwTc3ecds+ItX8Es7ltOG4VqZhQjFTaHlBAYZ5iXeNiZoiePHEiLYuvTGLtfENa26d
sZ96F7NISRPlFehWiybieqsi/Xe/S00c5ixnC5Qtg0ggcvfe6+GLGNytsstKERdv+//uANgUJ0Vb
OLmZjnstCd7LRfrGOHiTAnSjjQ2AWSXQuE0gf066eLLz+UdVpPfFxNAH/u/nQaDluzgWMEnkHr7Z
kBy5WACW74nwtnCgK1YfGEE99V0JqDKC+jlkr351vRJBKJnTkcWoYr3ddi1re2TE9kJVEIhecDeW
U/pAnOxB0XwjGbD2+42LnYDspl66hSQi86Ir73fgx7b7Ox23IAkrPsUEZgpfU+ipgZhzcYZXsRSx
dNlxVPVzU4JEwQNmuc023uMrlmIiNO1FODoFcjkpCdwXctaoYqH4dnDL9r67z6R4nRX63sJiZAkT
WVT7X12+MfDKNviGkXdZKqaGljYK55UfdaEQXzJgfeMl6IpDUNZbKJ21Jbp+/0NoQPzBDSuJCVSg
ZXPLxwx/FncjylrZapPjVffUdoMKHK+Lh+BtfEjDKtLLCEpzGZHm1YYY4W17WFG4oybbKy/6Ks0z
VFwVGKGOaQ/p9NQtmy/TZNsnFwB8vrfrtC4i7VMV57Kvql1QSr6V7V0xSBN/x3rUXmgIOtSud37O
c/Wza7YYwdZOgmHrtTfR2r4S5TZ2cdTdk5199uVnr9gie1z76YbBW2M1j+mE8X27jGvRAs62EXau
nS3jPleOG9h5WUEIVOR1vKCUfEDnsRODtag93N74lRNmYvGQtlRzptMhyQOxc91PqdN8scmnrneP
VncJ7r3TTcpPIhsiRj+giQimuCJg6Rp/+VO2vz2LFU0YagLyZtnOCBThz9ud++pcWFxf+q/+P2HS
nvs9/aRjb1/uq9f8Jfhuv4aP5KIeilP1Uv0QP5iz34IFrpwEE7FXi0zVeQfoG7XFl9ofHpXeEodZ
G/p6RD64GcAAU79D/0tiO/2LK9VbILe0JlcYLKmJ2FO1gnqSRE8BOFbHmJZgx015NryOZaFj5oGg
L/YLUCSLZlqehY8uzqKf3G/cYd2zZghjAW/NdujGg7J8UyFPlgf1D2tB5iwsq3yOSi8doOI9uD/5
ME6HvrPt57oGjnocZHW0ZObHdMqCHckrdd/T4Q/z5IflmmZbjmOakmTpdtDnxBsIOL3vfL6Pe5Wa
vKLtMA8Lm1CmJNx7JgKow7F+vX2W13bacCcTqvYjMjEoqy2uvxdSB0dnEcuGva84QxMECEbPaeKC
dSC5t9+61D9xDSW+oZhf2pr+uD2D62vg/1dD4Lb/e1Z1pSXtWaUSElDA1OZwfA6zYtkvoKbZ5a13
BBKx2zuZE+6Gbn67/dGVZTMhftKVgJsGIJOFwPaPvs5+kdzb3R56xQ2bGD8M29TeAttzVPOP7UBD
BrJF9SemdHO8/YW1H3/drQ/HFVT6flvl3El4KKZIWf6zdpcvt8e+Bjx/2w3DcwiykM7WsO4JCupo
P0U3FZDzaLWvdtPVgAOyEfiuLdN1ch8mgcqvi8iXgB2DkHzHWFgCGV1PIBxHC8rtuaytk/E2GECd
FxBmTRBTz7/6Oj106XznMhlRQqjzIaVkAVJD/FpmGaHiGVhNrPrHDCRNt3/+2goZpt0OELQSITru
8YgaQKjY9vHY1/I85NCSvv2JFfs2cX++lXs6bK9N/RbzT0E7Fs3OTavmRBqhL2HTA992+0srkzER
gL0tGxvIOXApzan/NvkqO6Zen15Aib6VAFqLSk0cIHXqdqh0Q5J8srOzTUA7WaNP/r0E9OEowzaM
kXhyzmXnZee55IiRrL7eCL5WVtKEBkLLNFcMbUaQZg1/l3RMQKZRRRXhn/OGbMT3K7Zp4gMLkjva
6XKwO/iUHbsm1XuohPEdyLbJfvR5904Ci//v9oat5Q68605+NFAbHd4ylBA4CSb6StnQXhais88B
yfsLLRb9FXR833XYQSgWnTVgm1U+WsirMvRfKg4KujtPjuEogqrMrGIJZEKtcWeHFvJh4P/eeh6v
ranhI0rgyztJRkgju78t0BiOkKRxkEBU7KebbhGkr1xxJpiwKgYIsrvpjMi8+BTK0jpDjDB2HHqk
0FFAX+bRy8fvc52KjefsmrUZrqNgvZZADpEkgFfaFwJsIGMq66hAvfzOTxivjXqqgzqk4LcI9KkQ
LyO0erONmGZlT0wU3yLA3LC01pyMiu39cgI3Ug+dveZnz8ReIrWzcbJWbNYkfCQUUPZK5TbKTpe8
qSPdz0dbi12nv922oZVtMPF8zHY0zm5mJwO3XlFu29VW9b2v2MYFsVLDoyaYLytBwYmyRZuoMQeR
+KIgm137qBMOgFXWdtXGdlaXaJxy3AfLV1OGK5YWT7RkpI+gFowOyoJ79x0I1/AXk568hTNSJn45
dFHP5N4tGkgdN+19d67JE4nXUc0sZpdJUY0xpHL2jdcfeoe9qVo8TVa/lbVcCRtMxN/giioTyJkk
dERWFtjrHQLeLTLHtTPn/NerTqNqAmqlwHi3GTKUeGy0/QnNv1EDFvfbp27t9xvGH5YoIpPGXqDU
Vu5UgPuh2ApJ1izTMHrpeJYf5Nc0mVJ7WqDZb/yKW3c/gwYjLzaO9YrVmFA+T1pMNK6+EqSiddc9
gAghcrdO6dq1ZgL5cqg8954EdJMsWXdRAUTCQKrZWRlg0GjvtZTOD6E7+Hsrp9VRLB4EYoMGUOnB
t6DRQ+98JpioP1dJClQRt5OmfQuB7+9AvMK2CDHWlvB6+j7c3bZngei0QTTSl05UgNiIeF/oFkXQ
yiEw0X4Q8lygJSHwy6dy2dOWQbtJ1UFUCdrFag7R5cFmsrt9mNdmcj3kH2bSFUU15BPFNUNKxDjf
B0ajqrszKjWhfn0AfQYvwMVcKGcP8d+jUs65noeNH/+nAfYvrykT6YeadavpwKCV4FPrf1On0ir2
OsRxMaQA9V56k/5BAbCoDv1CrlRodeCBJyPjSY8GNNA6qQ4taHTg9DCRVF3agRWgG3HRcuKnVffs
1SDUmAtLqDiYWm8HQluVxQXt+0eo1fIdiGibs+MzddJ5yQ6175EHLpX+qZwl/Zb20/Lqi9aKwAJg
J2OFCOEKvzrxIggALXDm3eD3V0CG1+h3AXWdSGPBTgvkueKlbmUel2hD/zIuoQRbr3L+acDJ8dpD
Hu2irab9DPmMJZbzws+uq+YgGt2xO2cV9fejWILH0S+WHQhcrRPxLepHrK7CSwNZxFjZ+RRVVqUO
00wL5OR46UKlyxLHvuEwxi7l7aUtZ/fnUio/21XVVCqoKo7jBpBoxU3/P2TkLAC918OSLKpTUekD
x5qXkNBYyqKIR7lFOb3iqv+wRHw83Zp0BPW5OelZzmMABXRU1eNGYmVlDiY8sgYlQlMMGLwc4dLq
H5r/8jOICNItgvyVX2+CJPG4gegosDqoAjhfg2xuP7Xc31LKWUk1mxDJAtVWwDr/j7MraY6T16K/
SFVCYtxCT6Y9O4mTbKiMgJgnCfHr33FWfvpMU9UbL7xArelKuvcMCk9T1v3yoKUWL1qj6pPafb2T
QUU/09EdZJj3Ovl9Odas9ceImhl3PEu9lfnGQtJ92YHj0RJ4ulz3deN+JBprgL71jGsF0G/hQunX
bJ5vLn/7X8D6IND8w928W0iAPKVQbepBmsw9ZFLyfloeodO7fLHeRKWAGFpIVHeV/1RyD8radJhP
1Bf1qbeDJQ+73oOztBxxW8sFvxvYzMMG+hcPI1n8SFqlf4JDH7vz4f1wA9tLtssDx0YmN6nJxqVl
5VAxBTq1Cw5fX7rTuRxS4PYa9zW1xltwj2XoeW08pNmWq+bKifLvYvBuqDyQ0+gMQbEzBZ0nFMF4
XwS+jpDi2l2ejLUGjPtXBrYU6WYNnmYKNaICizjq+8T9JuAutZW4WWvDuIiRwBkUUTBcBz7K5sOu
n3+Uk3/du8iEaKYNa6Bwp5I4Y1DhBJkide4lMrJsU2l05ef/B6fJkpov4AmcJxs7eBx3KnlWdEuc
a+3rb2vs/QwvYNNJDRE3Gwea09+S8p6qX1dNronPbBS3qsZH4s+BMk/5Jj7k2s0IaRjvdLmBlaht
4jILC8UbGAVbZzjWhjDIjdMyiWglTs6WC+/a8LyFv3fDk1Z9Miy5RthW3632K9QKkNvZWDpr3+b/
/21rzDMPwQjpFK85tdAGD71y3HeKbj3O1obHeD+Nusu0X1qAcnr+dMxHazjgOVjDQLmFPCGccDZ0
MNc6YmxipWeBiwqOH1l/8+gvh8Z62bp1rsQ6amzeDpchJPBwuajy7LvjsXNjMyC6kTZDLiJrtvxd
Pu6CbWIuXbwCuxy6QGeLgUvcBVb6OkHE9VhVNZiYl1frx6e0baIoF2U1bjvgLYD4fJqX6Yy8DQuX
CbAGAhdWvyPfyTRvzMlKgtcOjI09MEvkrm91Z0os77vGURbA/HoS2d4Khu4hg1B8ZEEKMEohFGGX
QbGHD8HWCfXxyrNN3GWn6wqkCrwVmuWuGH8TOYRU3xdJv3FsrH3/bRrfbUsOXYuEC9hgoBb53ZVV
dd9WJdk78Nb7lbfBVnBfWxXG7oeCb6fyGdmNsocAFhR3h1i2nQOFOLaV7lxrwggCzdBNShP0pGl+
Q5B817E0zPIt2OLaOBkRoM7HOoXKFjT8uzxOpPfaqPSQ1jzfV3rcEnha64K5/Yupru3e9+LeS0Jl
PUy4aTbe1un9Ntb/va3ZgREAltLJXLwIg1j08mDZ2VOg65+XN+THqWbbxFxO+WBnc4Wzr8nsLoKa
HDs1VQ1Atxc8pWrwvpdZVt1YlWgPRdNtGVevDJeJwSRktsZGjUFcKnHPRPc1T5YHOnSfL3dqZcpN
NcwpHdIaBxacedydX2ZP0Mv/poQoQmdj7639/reG3+29uh/KGqoUwFS7b4Y8I+wgWD/CXHNcttAe
a314a/pdEynMT5AcFVi2ttzXYgp2vqPFzg2yWyLsLXPGtRBpQi5d184L3+mRg5HhgIKXhnMRRNxC
SLhDwY7jqb91Eq8sYhN5OeDCngsX1onChzhxqh9hd7EBJFwbK2OLW3XQMgrvg7OufhN3OixBuRvI
T1jGbxxbaw0Y27vsLb+R0od0UnM3imDfO/NNCR8WspH4X/u+scGVhlILjG702feAQFdDzsO6n5pw
zGjkCtgCXN4XK1NgAi6DPC+6ZkzceAkkCL2TDTWSwN54ka3sCRNr6ZOWpbgYwixx6pD9/FLS4Bh0
euM1vPZ14yhvWj8XM3JC2A4QC7WyU0dvl9Td2M8r429qGDLgmK0CWayY2jR5hlDlEndewm/HoaMn
X6gtlcG1doxNXZddHpRp58dDK29c0vydwA7XXnCkNVxRL0/y2ki9Tf67wMEoofMCr/ZzXTnWsUoG
GuXlDNZclW4d2GvdMA7swJsXQd+8jkBbCRNdhdISYYbk7qi3VJ0+vvPanrGlm67VkwVgSVxb9p4s
dEfd22R5KWWDuvGn60bK2NW6HNp8YmgjWMZ9VdObOi0fa+VvXD/XumBsah8EpAZAeX2moqXPFEDb
Q9MX+fNQTUUU2Et3IpVXvF7uy8rF2kRaFtSXfVcrWIm24pn5PMpdmJUmLUiHcgoiMTl/x2aL7bzS
MxNuucyiJFCFKc9BXidneMcv4TARvafZLPowlYx8LmEOeV2CBNLi/7+iq1GUBYRe8f6pOSigFruf
Jftsc/58eexWwqIJrJSl13ZUv1kvADsQdtz6WWhvI9O2shtNOUQ8Cd28p/AgtRsL7OccJ2tWvGXd
NiXo11ow9vviadWP9TCfofprxU0NIfZukfqnz9I+ktnymwLAsmNpoM7cBtUwqQcQU9yFJxErJn2b
Tom/S0WX7d20tTeyEmtDakSIqnah/8/9+Qwbmj1nS1wNWxoBa/01IkPSJTOFfLofO8urm8pYjV9V
fR0h2Dbt1ifXw+chC3bWdXsDh578MGbt58Rl/HB5ra2EThMhCZ79YBeE4KrSuzCg++Muw055v7pr
w78Jj3QmMjUZF/xMmPuo+xLe9EjDMVLsL3dgJdCYSMgBK7qHQDN0yCFZ+dQwni6o97Aa9jEp37e8
rF5K2NH+yEvFt96gK/HGhEjq1Etta5D5mabtZ5Qpi11fTcdhGL96TZqELm9/Xe7cWkNvs/bu7Cyx
SYN8xm4lwR28kaMmBWsebIhpccMReIzLrawN4dvKftcKRMMX+AIG4pziOCvCOpiTV5TNoHyFI8m6
la2jbhPK+Tc8i+2ny22u7BpTJTH1KBV9kuhzxQUEy+dDNryk8/Dpuq8b210sJX8Ttl4gHxGc5Dze
8GTaMYtvnKRrP97Y8kQUrSMHvK5xQO+K9hgIyOG210V/0+RbQmVVzsLF0z2Ynupivne7fCP4r9iD
2CZespmtXkiWQ+Wezw9pkd3jFnDPc3K0NCTZx+BlbPp7YnUZ1HWIfeynrZr7Spgx4ZN1nvZs8IoF
NfeG3xPZjDfL5Nm7PufsNAgttqjyK/gIVL//fzHbk7dYQuMSBYw6PyaASN70ktQ3WVl9SYqigrZ6
q0KlNTv5pKrhoe6DwQ2aQKQLuJSGlxfg2kibeErmj03dQBHvPFN928B5Jahb7K/kUEC34Gtjo70a
Py6GfnN+SJhIblDpHKLLra9saBNoqYu+hRcwgnoreSTmL5wGIUpfsRx+TuIB7nQbvVzZB/+BWJJm
lFMNwcdqUDBPF6iW9zNcUbq8ui5MmGKMHORzexnwzLLn75L+riGx7BG9MUxrP9+IEsAmiBb+9n5c
yM8e7OOZ5UBaqjxdnoSVK4cJmgR8txjKdPKhmq0f+RjcOEA5XP702vwaD4URtTMQU+AOtRQMIhPj
mOm4mForCgok4iAZSL+zmsjYZUu3RVRdOYpMt2y7Cmi3pMyPFw5pXvpd6C/B8Jf0v7z8z+VerUyH
CZv0JKtdmkovnlKZ39ekjwTxighslq3LzsqUmIBJ38mzwA1QUYBJ2BeX+9Got8AKKxVs28RKUoQd
VnVYqZS0805OM/w9eNejsib/FB7M00iOl68Pqs7Opm55hMGwBVvSZomdjsi7ue9e59Gdb4bOgWJW
AD94PSjgeeky7asWKPBe5cF+nAp6guKmDoPKS6+retkmDpNZOsgXiaVaOcsLmZOzLQCisVLnujhh
Qiu556Zjq/Cg6acUepnZsIcxyYE6Rb6xIf4JRH+QkTaxlUM7eZ5XVBrW4S35Xo3Zbw121zPhlhcC
BD79bbSujm7h3zHbR4a06sTtDJGCyOlp8K2GRRgIhx6FJGJZPCZ+wL4n4DmGA0/knXKT/kcDC58b
1NkJkj0yQ0Gc85DV5S87acQeDkdlNBbw+LK0tr6wqSzgX671X4Cmp2PhB/LJ6bN2D+TUcuNKpzh0
s/KiNhj7EzjHMAmz3J9pZxVHp06aUxIIvwhnDX6olizrw7bHpxnj8xICy/eIim2cBerJUQ19rHq9
hJqX4kcjW12A2e+3d6jrWhCum4L5yhk0QmVQMtX4btecFf02UyucGshVzn8vb/y1bcn+/8iWhe6S
ijT9mbdTBx34Xqcxn5Z+4zK49nkjWqqgzgOZKjdWmEx3nn8FhFz5y42UiucXfSGzlJ2J342HZHHZ
zu3zLSDsiuKlbSJJ3WShFqU+vAuCaueBDZ111m5sXwoY3A2eHwrV3QC1HAcWwkVRSvi5PQ9aAzC/
REBAHLWmh7z1T5nT7TUSqykpjsWiHmYcdN0MWE22kWtdGeL/gFKd1vJdrbyY1JDi0O5yQ7ryuiuA
CTSFonA6Ewkhf1UPEDEuwnH67HTzVuTAGvsgcJg25mNiC9FmmRfjqpTfTXYKGWaHFXHSV3KrqLFy
sJmA0yyZpFsnqGkUxUktT6UVV/zn5a2zcir/Wznvnm55MDlCvH26G6YoUT+pBLwP9neO9b0O+us2
v4kyhQTHKNlM3dgS9b03ll96aR1VuSXyubZ4jO0P63pHdXaNp2DTQGS3h9jmMr5eHp+1bxt7X8Kl
rME9T58tFAEy+qMtN1b82sAbO79EXr63kBMG9oHuyrw6TfAlo8EzHcQOzMCNQtLKyjEhkJD7AhSh
xisZEC94Jr9K8bffwpFZ/8qPH6x9E/+IoAvdU7+XMMGYdNRStz8pYikrmiF3CZ6SkGOws70FPGKg
JNmOQz3mVMqi/Y5scXbm+c0yL+zYAWp600MA9jFwGMghE39LJ4EADT/OhKTIIqSidQ45B484dMuh
aMOgtsGUFioQR8Va/1tC+68qK+q/uZr1HuVx6Gf1BeQ8faIOOD79B9ftLGRWbKhuhbApaL8GTlJF
ns3KYaeTjM23MNEYIMs9L+1+Itx5KVLb3TGUGkI90fJ2cER+hqCLOHGn9vYdsMt/i9QTPyQKykfP
6cVeulrg3C7YsZj7+cWziKMiniTiU9ClU/6krRRIAK+p8iWcnLQ6S1K4Nw3NnCNPk/RFDXq4EQA6
x6UrvQNJsnmXFFV9U05lfWhzJ4f1JrMiGMZOJ0v4Y8jzAoqpjYCydGkP03GsJvvYjMSrQ177boHn
CAvGSKlkuB2bKsgj5TT2ruGkOaecDZ80+HPRNEpfxTQR7ok42nslQeDvEzXq5wLlhH1QS//eq93x
pamz6mCnnr/vuLRpCKsBWFPIubUfxWi5n4peOHe2zCHhgt99KnzJPydsUW3k6cGF0z2kj36W1bxA
y2lpRmhkiDvABYt9D29rEMNFfRhs0N1lD2fJSiZ22CI6+eEwsPqcLP28x2yT29n2Gd9Dul3cezBO
u4NdWvNnKocmPzU9zLtCK6theul5bnMqZy+I2Vyyx87vQNgoQfuRMMQd0r3lwZ0eoImqhyhrMkQE
z/nXTvWQg7ZsOsHzDW5md4QF3N2XTQWFcICvJIzxBIF6F8kOXQ2zJDwB2t08qfnMfa2OVtvJveU6
7Qu0np1fTquBpE0SlUfSBTE6qnBV/txnGnYhHQzNn9pgwHsUGQYyhSW80V5gSzrsVaNDF0C13YRV
umu9F2LjrOUBsX/JbuqeyxFoeVqCOiGS/FMBGfAjA0DHuXEzWceNn81RuixjNKTVcAIK7XVh0E/c
+ej2Q0KoQjF8cekYdT28QG6BbrcPw2hb0OMtIMqwcTSuvDJNBDOY3zOk2nqQMLRl7cTsfx3gxRgO
KHYWFnnoVXos3eG6eGoKvgYgedijLWGw6nx1U1DANMyUQMkBVh3eKcP+quPgn637u+OyAkQ6W+CO
jspNsMTNlBT7sZnHH5e/vhat3w6hd1+3kXTUOUU1FS59U9Qs/rHk7LMDt+vrDmITZDzYy5Skw2jB
KEThAYm3VNr3+wSEi40GVtJ0JrZYdyWb7Jw4cZsOEAmzZR/ndemEwvPUyU+yZCMRuXIs/8uavRup
CprKXboocZ7LKf1ZMEaqELqdbGPlrn3eOJxzavndnMPzq7MLBntHUd8UUD/fXZ7mlUEy4cXEganX
IuFwV1lHt8mjFHdGZqEGeJ1Ni22iizPNa8cpYPJV1I8MmdEuuBNbeYqVNWpqwC5tVyrmF0nMqTc9
atj0/oFCMQUjIXM2HkUrccOEGPM6RfKJ4rXPnEVBZTkLQpHJcldbgdrbmGtIa4069IKq35C4W5uR
t86+W07cazzPAbkyHrvptrZmePZawy/lDzcgq26EjrU2jM09gRWagG6POlOp2i8OUxpEoYbcOJ5w
9jzLyMaVbw0BZYq94pxFqnpw8rPj+cmRQxNg33sej0CczzGSpco/B8ILzk1SL8eqSdK97Hv1fHlt
r+wcUwu2ttScKH9KYtbgIa4wkkmAetPlj69g+0wRWAad5AqWrDjPE78Jk34Bbp72v2mQRNJHk7ht
CsXuRJ78udzg2mI34kCT1bAK4RD34p7fnixXnUiA+yjNrC0Z4o9b4CZGmY0qoArOrrFi9g5gzhiv
1T1ujFfRuLgJT/b6TsMYAiM20+HrSNyDl9e305C+cH+LB//xpHATk+wKp0l9x4OSxThPR8mLY8fy
G7etwO61651FvP6Qifkx4VvZ67Uxe9th73Zr1rel4IonceqxO0vMR+gb70VPN24SHy9hbirAIseR
526PenzvjfthId/cPvh2zXrigRED7KJf5DBZQez7r7pfIteX+7Y8XvdxI8U2U9JBkg4W81VeHpR2
v/EuPfgy38IMrrDtuSn/6rPBcoDQ9+OZg8CJQpl4GNrO3tmJJfeTaOhD4vj1HhnNKSay7Xf1UBGc
cLQ/QSlh2S3uTHfX9dV4ljcAwsPlGXMUdNmurlsnTDN9X1fVdV7Y3EQoV8NbPr7lsHvscJFsJ51E
tlN9gpv4xipb2TYmTllNuYBKRQ6csp0V4WS5UzQqdg/V+QPYEE+6gTi8rvVLXQe/L4/ZysHATZDy
xOCzDOLL2/xZySEfh33b8EPWub8EamSQYRRfJkjbNXn+aW5IsDFVb2v7v0kCbmKXE4uKvLLg9W1N
ECLOXDXfyLwv95c79XEahZvqsRkIvT7eOM15RN1NkOyLa7OvlqDHKoBPK5IBWzK1Hx/f3FSSHbjV
cJgbIsw5yd+EJt8DXT2ANX32Cd8qo6x15m0I3wW2YlSe3wD7e+Zu0URY4voXg+BnRGxtfQfXUN4V
TdW/Xh45659Y5EczYwQM0cHgrIIoxjkbSPkT8oJ9fmpdlzuRQml/uhFlIiJl85bEStr2Z+5Wwytp
iXMDrmt+6+RW9cyaWYgwhdDuix1UA8eQy/wk2lz9RBFCvPIu99swTyFy5MuhvrWyyt7bQAiw3TjR
4gmq93h4l4zd2U4LVd6pnSa196RXlPCd+ZKXvxzW3A50AYIfzphf20RgXh2v/+53SFPyfG5/WQtE
GULkGRKkb7Tov6RNEZwEdZz9oDN5O3XD0OA0osOvXPsjxF8zWMC71Dp4HQVSYS58QG4G/0B1ar0y
yMzvugB8B5fl2VkVmXWcyaxmPCk78po5brNLmG53ngdcSEac56RCmgf1h/LkI/2rbpyMwBqRVnI8
LH35uwaaBEZzhNzlmWNFS+pXUQ1HuF0djNNezPO3QSU8qjPl7ogENxwvZXZAzrf9tFRuBd1i2fJn
DOnyB4g4+xus7fsnpU/SH3gelk6qi4i3nv27b8SfzIXrW7i0Hts5bZXScHEdJOtT4DRFSF3nSy2H
5uDUSx/DOkwdFtmjGkOhnfSZgtvehqyCwHrkJwA/hc0A8HZSSC/M7XGOSuVMVRiUjr13CM8e6qXA
Laygg3fbt1LCXhzmR14mgJ/tcxjmQm1qyA+tr2qG/qfzD1+B4wrBZT85AcVQxS6V7GSrhMIXjyeQ
AQlE9dleKu/VmWR36kp4Oocgz/g3QF/aJ659vISR5atSqIZgEAiXAbjvy6B/pXNZx60fZMfSabJv
sBpOPxMgAQ9l6thTlGmNSyJT6QyWeUJU6EwOmfZtof2wsWj1yfaylobAsTV3vVdACLry031R5GVE
h1LuxqBzfqICIvazD1Jr2Hu2fyOWFDkuJFvKqFH58ugHlYYqFRvuoaHaPDRMsGfBBTn1o5t3+0xS
14a2YprJXVU2owUdmrQcI8Epe7m8p9diLfv/ABJUvNUotA9nZLbOunt2mLOBWFoLf8aB2yWdWLKs
H88BI6+0rf4wlDP9bDnBGnvj0f0vbfxRPDJu2wl0J3Rje+U5FRi0DlJvP+tG2uHEWBazaaofS5E1
O9VbYxJ54J8Gh1T16idzGmjpkz6gechJx/5mdpp+AilSwDlUDKzZlZ6LOq5fNaBWXzXSJvNgCXrN
VO0PQCNKHTVFI4Gd2AL/fPwAxtvi/6cx81WA/TMPZ0bB0K675Kzy6iFbpk+lExyXN21sCc7z5Z6s
zKyp/FwrPQE1vgznBURnMsyh353y7H5MtzRzVq7rJheBVrzBCu+nGD5Ppy5JO9zVh71Igy2xl7Ue
vDX87tgUfp27euwGQFA9P4aQX9tFXS1cYHLq5i/CdHHdDdtUfZ6JlxIPxuDnmbkpagn+j8QT901w
HZuCm6rOjeUJFsAmFOXa4TAvcIx0f/fpgJix0YGV+GCSEEbmUruSTYMOFE6YLOPXYSo2nppr02xE
CK9fvDqb7O6c6fHFTpI4SO2ISvl03TI1gkOvg4BoGljxUOgpKnA8RY6ucelo7yQbtiqtK0vJZB3k
/lCVFBBDcFzdG4+ypzRPHys5/CmY3oikK3Ngcg1mWPxw127BGPZUf6v9NH9Y5rTb2M0rzwqTWjBn
bgWrGYgFAiEkPTeU3tcpKPf2ZIdNLQ+QJj+k9NrRehvFdxuvWAhwBRADOMOVJgJJFClNSGhGdbmR
yvpX4P7gRDDJBtUyVuPc0vFsH5Njfppfmnh8UHfWSexI5EUyWiJ20LfuoTz1cfdATxAwOrn7rZTd
2lS9/f9d/zgQPUGyYElLJw9z8tcOrlKm4abessRlZRySCTzufPqUVlO+s+bkuYPoiusFW6fI2q83
LgNQHZrqoSvpeQJlAYp4T529RQJZOaBMVsE85U2R+XYAHAKNEqfeIU0WZukcjva3GZSTor8OOsBN
egGd/Iq0Pso6SxDEsAQrQ7cePiVL+uOqsGKyCzpF2kL5HnDFWdRqFyWLBz20YS+3imArYdGkFxR8
aGnlORDSa9IoSFBm7GT3ufGSjdT1yiybVAIC0JfKKr6cvXa6Y2mx57iOXx6blefoP6zcu+Vvi2pM
ea5qKBR/Yd1tm7vnhHZRsHxanGHjRPonKPXBFneMw1vPLnioVgH/BLf9JHOeYPFkzp3FvOSPFdTZ
J0jHlE9WkgSRniCzNQlC94NABV4Lt3jobNGfIb/V3TY14JFNM8PUkGd1elwmV4K3SQpnN5L6lXB6
HRqRm9QDQiEPQyplxZaNV+4y7wnTh5pembN1jGe5FjxPOopbQLOkAPu5f8F+gy9p+pmRLYv6tUVp
hIZC2C5tBsjjdW+Fabctb+qF76u03zLIWAkQJgcBT+pc03kcoQLMXkg3jTsIKX1FhtLZSZI+63LZ
ZZRukZzWWjPuBr5T2lbSgfEA+6gfQ6rihQZnT7VqN/IKKYfkb2vRw+VNsbLfTCICoJVT6zTDeIaX
8xfXH++6Wf6+/OmVWTGZB4UFs4IkF9O57mFP3M31b5YAhTnrZOPRsrKhTU4B9W3kabyexUXy2lWP
ECu9gRhvWMviABO/jUbWBsi4FDCoe425DROcLs/vrYXFWnQbA7T2+41YUQDm0vEWhUERuGlMoPhy
ouBLvSKP2hzm2ZuAZKHZr8uzscLA4CZ1wGflIpIUuoBlbdWRI3OJRyZqk0HYE5VDbIdLODE4CLk9
9fWLnXHAkdspZ3M4tFm/8SpeC5C2EQ5Gz0kyZxpYPMvqaayous1YwW8bwJP3zOtAUOY+E6eekyXO
Ukce8q7/YysYZfo2JbsJMshgJkwCrpU1ZV3oTuCcFqPkJwFB6TsHqa7vwcD6O7AXroMBcJO6IFvf
QlEb278DNmZM6nCC2VaTfmHz8+XJWdsqxmODCN0i8+fi2J4hx5iyr603/gyg+rwx6isRxSQrOLBO
J1430DhHcWMHzz5Y3aVFuRdWW53KLIHCTuLDvkbNW1r9Kz0yyQvWWGdpVSkap65zN3rlcSTJJz/d
eiNbK9vSpC7UPu3HQU5WXFfyGdyiT2yc90tlFbEPs58YzIEs8oUjbrrMHU8pa8vXxlUiwhk+hYSr
fg+x3i2S1Vpn3zb4u5sFKcYGWbnUipH8+83K/GGSSRqBhL+7vDxWAoXJRxgKANyQAwIot4IPS//J
7UjIAxlN5W2Ci/DlRtY68fb/d51ohKj0PEHA1svqsFePQM+HrD9e9/G3aXz38SKFrLVeMELAV7K9
rWUS1j5D0jywtpbEylv3PzLPZT/zvsDcF1UAksxvyW6WGkzU63iInBuXDA5QpZTZAKr0aMl4LKoh
LMdxy4V7bYqNCOCPo+OoJXBj7qNKGwRhkrAQ1YbQF95OiSvn2LhZlAOMoXlBeJwIQr5AV6aO5nFO
bqbM4aerZtrE6KfMgWxr6syxT279Kos4P/Zsq1T+D/72wfXaBNYnTJX11MFxPlvyPI/ymdfPgoB5
WrjZArRl7Xc/GxXMOoRVqF1EqS9dFjZ9UuT4q5ovTeGxP9DccHcLzfq/Xl0gW9+W9nUe9txE56NS
0VU1DGPitPZEyDrkcJdp3LisrWxRE5xf52VdKBAA4kDWz3zo65Dm9R33rC+X525lC5nA/HnJJ0IB
mT/X7UMt2BEA36iDWY8PUM11LRhxoO5t0IRzFxYTZfF1AaAnypvgMFsD6F0AxG6M0z9I5kfLxLhk
LOOUJC1jVizGPpYl2dUdvBmSHrWnEzQqHpIJ4gHf8TyHerPeaxgTjcV37WavYJBAYOI73kQbj861
KTOihrAdn6HwPsdNYRXfUC3me1hT9VHh21teh2tNGKFjYRSFYqhpxUFbxh5p8OJsDoG/0YGVwGRK
GneV0GzkNoeQ8xgS909S8DD3HwbXRZV/i0y50gUT11/iItyWKijPSoxzDeoYEsY29Lu7nWpAvr5q
7Znw/tlpcm47eo7nWj8BIgEzGQkkJ1wc9M/LLax1420M351yDPIHqpa2ipNlobFYluHoL8Tad03h
bOgsrdzkTFywhhGVy5dUncGT+2vB4nKnsm6OKc6PKmyko3YzK3vM1LDo/XW9euvtu16NKUwtW9YM
ZzvxyB6KJd9yq1e4c9cbS2wl7Py7471roCt04WcueuFC7e5xcSrvoQXoficy/oYn6vLrckv/gEDv
2oHDJRAeKfZiAnFL5ZA9DeiV02Jsc3gzTpk1t1DAYE++80LaLuw1QjSw+/5jOsqNqVi59Zo4YWlx
r4OMUH6G4tJ5aJ1PgB5snNtrnzauBosrVJ47bI61Gm8BcoqzvNm4dayEEBMg/Abkcut6mXEze626
24oH4O48tks8k2zjgbOyhEyIsE3cfNIjvBe97uuIE53mw17yuPK2nDLX0EYmULh1p6mkA3wrAEOL
oM2chWA7TiGe6YeeLuBowayl6sp519XTLdDQN1dtPhM8rMTg2b2AlFcFydAdZW0Q46IIXX8xFxvT
s9o1Y4PLpMg64MHtWARMvsxOP9/ZjecfXe20ISSJ5qhwpwRufb0H0liNKw3l7o/L/Vsp8FDjQjCO
JZr2PR4PzsyWKMlbuSeQb4SmOc+OQTvwPYE7ZQxVqfqvJUmzcUVYa9e4IRRVDslAyBLGKYyv1Ajf
1pq1+2AI4HhVqTOZx29UBMCM4Aa3sXnXtoERI0SXIx7ogZ6dGjrijVIAtgBuEgqm0Ci0jg995W2h
G1e2s4kt5nMG6CpGNh7L7EGl1b5Og40y1trtytQ7nubaLjOGjkA4w8v25bSfPqf7bGfvKhmmv/08
bO+bx/m+3KcPy+PldfLxBmcmsHiZk2qhydyfqeY3ufasO+iLzfsgU+0uZT05Xm7m42FjJsCYwZ9y
6JEQPePiRm/mrKk/kwJKXJe/vtYJ434AMTaqCNS041K434RGDitP6Y1shT5Ia1Nr5W3b/vfyy/4j
bDyTpZyA+Dxb3rFJH7rssSOfLndg7dP/4+xKliTFkegXYQYSm65A7JGRe1ZWXbBaWQUSq9DXz4s6
ZTNFYJbWh7HOaYNAkrsk97fMMgWZVGPYyoZ7i9HQsPbjejMIEUfgK/KVwFxYXWQOKnZcIIqv+mQ4
4ZRtGgwpjmd17tqvdVLbj9CRwOXOYJOtQ4ta7JcNkBWsJkFAqaO8q9Gt83WCBroRA94QGrR3Ia53
LRya5XAqpCdXfufSSpklEAr0VAsXO/S9WfGlpNmzm65Jyy6N8ixReMlYAvnlWcfJTcCz02xvk67E
DlOu9Oz/nYkIm90YBi7izpmg+2E4eQD3mCETgR9/A2wuoKueRUsDNDtQFKYXx4YFs7REF495WwEm
i8vV7XW48Ow52piO2utzhYYPaaag4b9NkPdvP3lh7Oeg4oKoNJEDBNC7jKszoBgwAZWWd2AJsVaO
of/eesgcQQzbCNZCV4odm66kkRh6kgYojtlRUclyA1WovApl/j2BU72WtPxy+8MW5nyOLO6rpEkL
E1z7gbhOSKbiJWcmCTpRX4qBv9QVdTafe9MsSaQu6/PBgsVT478q9w+sgSKJdebI71n7OclJgPP+
eyfRjh9n2gP2u8z7YavVFdCQoGsCK9A14Ubn7xnrH4l0rogMqnzhKbjHnzwjKbas6lBXtmr522NQ
8TtrAMsvpIH8c8BR6y52bmYW+9aaqiz04JiVBR6XmgcU7Vxsk608AgOrQt9ybDzLazY1CItfzZKU
QQapiAikaG2HFLTeCb6OTnxA19Q9wiK0CGtmdtGgY/rb5iY7wC7BQYHLyvwLdUC8tXyeRGbXJ1vS
ueScpTBZm0o/3XZT3wc1V94X1ub+i2VNELl3x8x5Rh7Mt4ox4YIiK6c7Y+TJmXgdTQPfrfpI5HW8
A/IsOSZdWv9A5QzuGCWSENQReZhCtmfrZ365JSjaPJfdwHcKoDsIyhhyk/h4eEDSydsLy/Jeme8l
aAH05iNcn8a7Dl4tx8YqpqhkJQ/BPi4Ds4M4Qym7eG8kXrX3C2sEK8k3AtY4+g+Oae7OAVoiaFgC
zyajc16Gq7iNYbrmDmeqIcpzMkRqqkCx5x4+3B6rs9HVyUaBtvvcw4UjgH2m/0QMgDGDvtUeLGgc
slXS5AcX+mAblgFfXUP/Oqotu4ASLKu2hePqnSpl80Vqm+5yNeavjQsWRSOx39kFAM+h7sBCc2uf
/oBo2hihsyCepQMV/imtoYbQOafWGchmYENxUDU87+tBuzso2zeRkCBHlRlpLiCwWY9w4PF+0KRD
+6CTHi7z9XhwK15id036k5dP6o4pK9lOwtN4lEdwA7F/NmbboaNDXQgKmAFsZAADLgsvtDNLBzZL
HwxukIMCXnsLhuGvpGucA+q+5rNlty9FWXR718zJTwAS2ipktRy+EjIN4Qg1ujLAfslhhpw4NIzB
gP/TTLUIq0lNh0LCw9OHbXUEwKX3kAPh/Mw7X12ajrONL5T+WjlW/Spl3V4gNpOch2z6M9mqAcRa
5fde68UYAJXetV776kqRHXtNBkxIzU8KJpOX1HLlFogsEVBVv0GQIL0wiRG2CsEPMZ54iIXd7+qS
OzwUQ1tEwnfVlzgfx+NEM3OH4wGNiE7gBVS72dadmBPUotUwzaybnSCa/iBgy5+brIZ8cTfxn0ZL
ywObFATdk7TZUVyKN5llxqCBAbAqET9uWBtanBunrEKfUnwkl3GIFS0iJlGGjhs0NUbeptu8B5+U
oQkeaDthkSGsEdYAPN3D7tYPK6SUgGVALvpwjlVMibAYVRXRxk05ZIGZ/+4Kt3wspVSP0BtJI1H0
SeQoV+5hxmf28E1lY4iaHBz7StyNtnidd2oNI4PknAlOQeKX+rHxqfkAFYM45H4tjqrpph2Hwima
2fnvmFb20XfyOEookBIxdbO9azHiBylr4WDZeNCxcKBVe2FVlfMwVhZ752bmBCnxUFu3eAyGQz0w
f69EUX2zwL/I4E5YiAelOa2itiejFVQgOtz7qvYvpc2Sb65lvCnOGw+5o8G1K0UK2VSqYFsup/as
JZB+UMNwAoNP8g6Hy37rZmh7uRUqdZWE4mYACLR+0ClWYVq6OjJl4p9GiFptGEubiAlHB7SrvIvV
Dd1F4Wy6LXBxvEutkp46y5NvWNX5W0xN+oq1Mz7hcjsin8Jx1AnYODUsMEvtBJNm065oiPGE9ql4
BzLaBLUDigk87sUZGgzUiEAOjUPR0dGDB8MEv0ThUw+Xc+EikU5pubdGg6FI0CM2OUnJS1NmOjTS
hG2MUqtv7dhAIgkMCNhTshjixkXG0k3mdNjVVIxOd8czsi8FqwIXRNuw65pxzyil97qRXaRKj18y
AF720+BoSC8zlGR9YvO9mgCRNGlu3o9VSR94atRRo3W/RQRjmdaIBQEdgW1ujt1uxLUE1Iu4hZ/V
AAetAzWhqlu6SRtRs9B3pcgg6Jnl1jZnlX8h5sieFFcDMNyy3zJosAWgG1j3RQo2qduQ5Gc70W5b
9zK9JMg4obA1jXIXVuoFiGBBwsz4OFJT50FmxtM2u8ISCsZwBsLxq5RhDBXbBwbAzVNVNOWz2QH1
VENOYyPzuriTGeEvUAKNA64T8VLkBZRBRqyeA0zJzW0xEnMraPPgtyyLMtvUBzrZ5jf0Sdx9nHtN
BFE0BgUQ9Dl99G0DWLJMd346MR642VhsMm2bOxQf5WOFvv9Rlbr+4rCBb0paeDugRP3dMPkK/5q2
QWpN9qGesvalpgW2LlHHT0M5TT9SwAp3gFN4j7Rrpl2pZI44MeHhYDr2vjeke0h9kqEXUbfnHiXw
k43k/ZVaxvhSduIXND6sQ07d9lc7jLIMFVond32r1MVmRvt9sEUGE4Kkh09AMmyhQDOdh0kXKYZY
UajKjRKbeQFROSRwrKJNwWVDgn6wIbhnucY7eqX5MywF0+9QIS4ijbRwT5Iu/9q1bgf6EVy5iakJ
RtJsXx1BQFIwXGDDPUtgY4nz5tyRkX7vtY67ADJvaLrWqQHbhethrIPN4nNnOkDPcieHB70gO5Wg
8CcSoi+xqMVvs89ZUDi+ByYVOuWFGlqgztLsPWnz7Jw6ef+EvK3PSL00MmPtPPFyqs4SKW5fGnBl
pxPwH1EtO3L0Bhy6qhxmm1bbJVFemWDPDUX+PlSGszWrujzU3Br2PZwNT5Yl0khRbVso2FEdZUba
HPO0rdB09UdQKpIm4UjntX9wpjIODKfpf2YQm8ZX5tUDGMhror9L15jZRc+2OBSN87I/2Y3xrZjI
z4Gsidsv3WNmVzx3BI5SlC7w5QbIJI3ND0IUFzNvVyC/S8+f3e5aiJNMLWvReM3AZhlzWkdEQuWD
wrd0pSK9UC2Zc1Ia+FS4TgO5G6SQI5i6EPTCltrU9cY3HGOlJPPvfgqZc1OgXeHacgAyxuwbGJp2
5Cy4cU7yfuvw9GDYnYPyEl25XC590az+g3qGj/x/ddrt6LkrqoOXFHBdLOQhNvjKxCysqTk9JWlq
5mW9MI+dMQkwGZ19KtZIvkvPnt3s4MlUedmUm0dZyy8wmUT2E1CPvH1tXHr49e8fujN+bRLu9xIO
CW5aRZNwpiPYk3z3uafPyjXwGa89d6zw0x2YIE5KjQGUP77efvhCMMx5KHKY6qLkOP7hKFxt7dyq
9hOZnC9D4w0r/OqF67s3i2fegMiKag3WqQHhKacHIHi04YSov9Z+9aSF/n37U5aW6CyuPW5Bf5NA
uAGXKcgpQXfJgVZy3wXVuAY5XXjFnJRChenZbjlYR2+UobJ+tlxB23sjwOu4/Q0LK2lOSXETEz+6
pfpoChyR2v7cFt5K5Wxhpud8FD4Oma65tCBd/cXAbtQ2j61e64MuzPHc50JmkADhMKU7ek6Wb2KN
bSo3miKKRbGDllsbiA4Vm9tjtPSu6wd+iLaJl0XqdChCJWNcnaTj73qbQ6yzArjRNimIhv4a5HMh
xbqzwGZmi2oNmwDVUzaLXJ45YUlcEeDm7ASjTqoNGUcAXmNvTU5haYXNgh2npwp+f06OrR5wCFfR
IYBR75cJYLnAI8VKS2KhjufOdu8iNjNQwBMYKiVPfQ1OcGtGXL/zhAdQlNg0/VdrWCkZLs3WLPpp
j9OcsEqAkMUfqt667sHhmxFzla05XC0t7FncO3Af98bW4CdtykNlyx8MDgF1765Joy/E5JyYMnlx
kpuQVzxqBwqEpiRf+hHy6J9azHNSilPV8G0iKNTlOGMGxKt3HgXf38o2na1eoXGzkoQXBmlOTqkM
qE/iNmAdZa9/18R4zjp1dUVd+46lQbqu5w9BSZSS3B0BW3IbWh84araXbkAh4vYoLUTFnJrSFJUF
jic6+xOpoWXEIyt/p2O2qQ07uv2GpfGZRbqomOGwCooqE/N3jPu/4pynsLJxH28/f2l8ZnHNqMwd
xwedEddOaDjIXdqLw+1HL0SYMwvm1iqI1WsL54MEqgvyT5b8Kc0k0in6OiunhIU8OCeR4DKFMgLR
0CspIZSQMat78GlcnKphuod2+ZbCqmVjxIm3MhtL8z0L6VZJn/a4qB4rR0Xd+Kd3ZGRm37tP6rKR
OXdEuJUxQk4W092jboAShRC/nfr77QlZ+PVz9gglhg1RCejrm73cOwV/RbmlDI1B3qOiYm9uv2Rh
Qc0ZJDBegpzDYMOWCSoHhtKvJZRCVnbYhWCYm06gCtX5rZP4R5hXvSWG+TQaRth7K4CjhfU6t5pg
jt+CR3hlQ+Z2WFYNvDNJ5+Ouah7qxpaBlYMtdnuQlmZiFtU+PGynvo31ick9E8bG5j8y2Lij/Ley
UJdGahbWSZGYMgPz7STRuGDeN6IuuVevTPHSr58FdlXYGUpTAHqB5vBWVyALWyhGcyC5A5aKtcy9
9AmzDdowpSJxoqZTLoCXJSR7rCeHoISoVj5jaaXOgpmDGNRyJiyIttcH2G//MnJ/Bc+xMEJzqgZK
c30Fng/ykmOfIY/zPmX1mZvWM9pqf24voYXVOmdr1NmgzVqR5mRDib110dkUwnnmhffcJpBXUVW+
hiRdGKe57QTqzLnFPN6d+kmgc9A474RUK1frBfQ5mfMwmpyUUE2q8fDcnsJSaUhc13a3mVK29+rh
0IzmDgDcN2iqfiNWde+l9OvIiodO249uVj12ufXMLPP59qD+vRf8oz85t5EwGxPSM+hbwa/FB0/c
ix3U6PNx57jGePErmdxPpUh2sV2Lk2HbVVASSg5mQvvvXtKxJzooUMw05c82VF+CyijbVxCt0KXv
KxgsVFAvebYlQD5dPwEDZo7i3iYDOVNL/KK2OQJ0X5M+YA7j9xCucs9jBf2ZRsDyy0iq8lFbkwrq
HnK/baPJroT28RYjOAZG38d3MW4zJxQTrLuSOuMhxy0Haj3C2lq6p1loMiUB30DDR/sdP6LsV34t
hddGFdHWPlUW9KltS8MZD7uBKC3/lBs8BrAQYEsd4/8AwtoPWYvMqJlILoVi6Zd4tLz94Kp6OyZm
FlU20nI+dsOlZ567ks2WVuD17x8OcUIoJihDQdsl/J5ScbDtNZnYhSxD54myZDHITUD2sHZn2Ofc
e7TVymXmL577X4tplidHCQ3j0nbkqT/aO3EG9w9Kw87Z2/Mw2VR7cl8c4ns7C5oLrmp3/L5fyT5L
3zTLnFA+Z0A6QA9b+KUlNnzkAw/6Bq6ipPDHNd790qTM0mfKQbM04xTOInr6AX3o91KkazJnC+e6
OeMFjSmXFY5Hjg3Mtc5pbhtBPNoTlJSh74ritRmCww4Lx3LqXm5H/sKYzVkwtLN7lvqA1liq0N9G
2aQQJ4ZJasDUsHYhXEjZcyLLZEq38n1KgLAg3iukaPR9kXn8aJEkDeO6cXdxkpZPn/ug69b0IWZS
ePlC5sPUJ0V/FwL6Vg5qsf7nJIHInNbSwPe9NfOKHmGqySHZ19q7MvNR5zen9xGMt+j2Ryzso3Pv
CaiXobd4pSS6Iz2wa1XfMesg74sNPBw+h+uEx81/RwrXXLuqKzizp506dln2wPiwcqRc+v2zDODV
Ofw0JwP65ln1nBjTnlkjTDzFS5r6PLg9RksrdxbtDjzGPYS7OHWmFU2tBq5gTH+QmL597vnzOLfL
Jk9Klx2rvu72PFPT2RN+FRlVP65kyoVUMueqQO3GSF3IQB7zxCmgaTn+lLb/uQLDnKIyxF5sOXBb
OroMEGjIrJWvtUTreIQDxMrPX5iBv7DLD6EmkxImbFcqcKfq9Dj0kqLEW2zjblojYi5kjjlFBR4X
RsG4aR4ZTb7GAzACIBj/gtXCpqr1l0zZ4afmei5e3yLM2oo27Uky+6FRjR2UVBwBRlpDgC1Q5smc
mGIWRU28ZHKPbgGIkQK8CbIwrhH6E9tUIEA10LRq4uGox/KOmGs0lQU8Pmw4/xvj2i0yZ5IFOWJS
7iUdrVelMuMImAF/TajjBZ1hst9eocYvLTp8EtZ6K0O6tLZnKQDNNisrCJUAkvRR6n1Vai3wl548
C3wC4ERsoPd86lHmCLIsf/HVmoDJwgb8dxw/LGnTUTbxs645Nbo5qynfjMXJFf2xNcuNOT3T+vX2
gltY2HMey+QURiKdDJyBlmcA+Awv6dX6JPGaPyLn9xyQ5NsvWsjEczaLrmOtWjeDOGuVhCDN9GUX
CJaDi7l2ZlnIAnM2i+37rJ96C4ImBTCJgCyWh36MUR8CZ+1zrZI5cwUPBkZcx+4xN/LuYnFY0Bdq
sqNKZD9vD9PSR1z//mHe02TKAAXpAWJqgaFs5QZ9n9Cq1lwTlh5/XcofHg8N+7gTTIqTyEXoFjks
sTwgEM395379LMo9SGNxVTru0fT7DfVRmAAe9I3mcFC4/YKFsJhr18th1PaYgXlY4qIg4upgeYYK
oV66KdOxDgCyOitirsz20pKdxTdcjPzKqxRudGNrg6cUp7htSh1CnxWA0M8ZVpI580QbDuHcd2H2
w4rXQcTngiUrJMR/z7Y1J5gIA2wGH2X3k5s2WVjbCmqVFU6LhbNWEPx3CrTm3BKeoNAuRoh8TEZ/
cOi4a2Nre3uql378NWN9WKqxTmVrT8jbzRXCBqsqcIts/ev2w/+d9ix2nfIPDx/gT1+bwpSneLD6
qCrjd0jDPNGC1gD/Abte+HylCL80QrOANktVZ9jIQRko+cGOh23hdc+3P2JphGbBDLgwEKsFrs7Q
6A2B4O0yiKOZu9sPXxqhWSjXbZ0Acosr/1hngZV886+tCf/Zh6pm11grx/Oll8z2Zs8DoX3sHHr0
U/uhh6ni2EJUuvdcoLWx0SUloKa3P+ffsQzM4H8nvAH9xNKljI+5N8ChCi503PHNUAsXHkS5Wqmm
Lb1ldlTvtTQbSyPg7GmPml0wwnwKLmIBz/PNp75jzhKxcYusHNLTo+EMHsweSRM5LTxE0jxvd2xK
809lcmvOGelZ1bfQ0mDHjvnfHA45PIhje5m1kloXomLOF/HMphECzZtTChktIeD47KxcN5aePIvs
qqGeKzoDRqPQ0Tgl9mBF0kialacvaPRYc415Y2ibQXkK6qNCPAjHy7a2X/owHOPqUEqApKGxOMmH
ggLtAHpWHPpOwiDkz1FA7Ko2D3LaTrtcrNXQF1bcnDQCsB2jvg1xfV5MaNI3vd/cjT7vjlbW0xOH
6fjnAmhOHCmslIDYB8QDoChos07O8LP2rG6Dy3t65+Z2tZJ3/r3DW/4sJVg113AorvBBFNADqwty
iCeQvoAn+IlV5aXGHeV2KC2tlFlKsDU2zCFHh70fvxkF2Y/lGlhnaVJmaYB1JehuEk+eTBNa2OjK
gAM7xM9ZtgYsW0j9cxwhjkAlqtWpxCov8iZozKQG2MiiMPBK1EoKWBifOYxQ91Y2pmXcnISXnwAz
OSWZWMliC5M8F7S24Ddo9Oq6/ZrOe6LI1970VKBq+Y6eTUR7XgZ8Mj93CpqjB1GJd+G1XNJjYU9H
uKrXodHFd4khHm+vo6WPuc7Rh7OESuEgDTi/dexQgA/aXMJKUXQ/WyftduXgP1RA3Gcvt9+1sLLm
8tY2vByAnC7JsYV/j803WfzLy1UgG3flgL20sGbbftZnhQkFO/MoAPJmQ/OWDuPJqnvnk8+fhbeP
kq7n9/V09Opq11TgXQ1vxhh/cqpnIW0pp23GIoYUjyAHw7pSp4YafghJOWxvT8BSUMxCO0viPG+y
Rh9dX1/svNhXsAG5/eiFuZ1jCGVn9b1T+HAOLpxTMRagCYuDSN9jujI6Sy+4LuAPCzX1O5TcnK49
KbvZ13HhBiRpDsmYfu05dJduf8XCkW6OJkwZgbVrAq362AMmzvpiGUNADIDv0x/ar1aGamEW5qhC
pwCmsJRYpXluvk2kf8Y1dmWH/zcCDi6g/x0kj3Y8xX3ShEy2+JLVxhNcgJ0Q+fWCKAhTYZ2aDiwy
U5drfZy/zov/36YCYOm/r4wh38dMmpCjMcnDVEBqJ4PMfy8j137OABCpCxNdT7I15YD7dBbp5Nft
uVoaxlmwjxyyr2ZJMYwdeYBf3xONaXT70X+L9//6qFmgw8OyED5oolDYEdnOJ0N3rNtS5ZtOKn4u
5ZjzQHMG/wdwQMomLGnePFtKTwdLAWIceLpmOKTblrWFvK9Owsmv0e6VSv4c5dBxXNFSMEZzx2oe
oLTUQUe4GJJ8J3pdhFVXTp/q5VlzHe2sGx0IP3rm0aorkKa6LJjKPujLfA1FuJBx5/LZlQl4mRqx
fZh1pU6dhnsQEPz1OTWMdKU+vhD4c6AiAY2ftx7mOcXY+M2FXEHK9qPOV2Lmb5/gH5M9BysOCtlE
jZ46jjWUEwyR0W0G7+MHVLKzfVNZdWRWcf8GigsE5HQh8hCkoWbrgJGzV7nDot6b+JPV2FZkmh26
4LTUuDyxEfeDvNq7wrHeb6/LpaG4pq0POZAwB+a/BXw7hoxdsKSeoJd0SiZ21GRNhmUhqpzrqz+8
wkSXn7tuDlho0u4rx0vDCmn3c5lvDnj0DdSjfCXso4SxHuo7F4Nm+9tDs/S7r3//8LsZUxUnLXpl
PFXyGxlccfE86a6hWJZGfpZs8gwV/mJS/FQCXlyU9Y5a1gnicXvNhpWT2MLeMwc8EpVz3yLtCHmG
O+5tKeG7qoP/FYOZ9Liyvy2c9uaIR7+qksEeYAwunF9tVQZoPQUSBKuOxtvCPDe+s5JB/7ZG/hVU
s6OGnUOViUIB6lTFOtsZSVbuklFNv0FS3+AoTk8w9XaDyhXikVI7fYhhVbjjxFf7GErn+0KTfuWn
LKSoOSiy1ZYu0OLsTiqx4UUc2+0DBPrIhg/OmnfbwuKbQyNbW0r4UqTdiZC434M+QYKhlWylCLf0
AbOop6np+p7hDifW7WpIqNA+2VCQr24HztLTZwGv0jLVlDjFafCnBATzKW6jrC/IJYMqyUplaWFp
z7GRTUHtEkT4Dmdxr9jCA2t6c4BZ6gPpM/AqQHpPA+n1g1j5pqX3zZKB49W+MU55fLSdPATsz4qA
pr8zJ+83OhQk5JX/envwlk4/c/HsGqUDRnU7nBqlFRCYsFo0av2W1fIp6V2ycW39VYzskXMKYSty
F+OQEMDx7fvt9y9N3vycAopO5aY+lEtEHnWQZyhteLurtbbX0rqe3UgqUqmGZLQ7xUn5RLPmW9at
ij8uPXuWIByX2ZRYiJnGt3d0EncWOLUraW4hW88BlKPbmJ5RldDQxz2tap97hnbdBAqu20W3B37h
oD3HT7ZEMdOZkFRaML43Otdv3KT3TSq2KbRpMpackpo/cKNaKTkufdEsBzip9DMosnenyQdOY7C0
9+JDGQA2rMZXC4ITm9uftbCe5njKAZp62jKM9tSX0UjyMIdyM6nXDNgWpnwOj6ybwch6N4Fqu/+e
gaOs1/qOSw++/v3D5i/JCAloL0P+lfSrSKc3KcTu9ogspJI5wk9MVQzN++aafPMt7O4uvWD3VjqS
AMIveRT348oBZmmGZ6EMJczMm4jAimqu6b2K3ORX5jxpWX7yBbNgNlrDF71I+xOZNAo9uLTEDwnE
vvvm+fZQ/cVV/WPPp7OQJvBEVPTq8Grsh+0Uxjtzk4Z8Q8Gyj8Y7fYLEc3gez+LSXcp99Ui+FPfJ
tlzJ+QsgDWuO+huStKspu74dEjtlAF2aYtwYalNvXT9wROD9uv2ZCzEyx/oZk+86vov32Owie0wT
kCfR7UcvrOM5xK9LPFfbrXE9qpRRbRubvCs++ejZNm84HpVDjl+tDfMtzoeg9pqV3LQQInM0Xy2S
sjYLILzrDgaCHvlW50yGhWbfYqt9cJPh5+3R+buO/rG+5ng+3RGaTq5BjtXoP4FLL4M8F2Xo0HgM
XCdWEUgRSURzeUnQZwpcz9kV1rTDFVgGZe9ExFDmbspSvcUdvQ0zSJ4I8Df7Braywh6gI0Kqfls2
hbFnAGNB6C3pI2AGYa3ZE/RwHanCtsjpFwOyFhunXzUYXGrMzEGEkK/qOXHL+DBZ8CEdczDEgxKO
7XXAAFo+cfCG7upMuQeorTQhOKh6S5BO38d4iIcN8ArDl8zs9StgKmRlwSzN6iwfjZWwfCMRw7Ee
iinoCIvgM3uRtHhra3Tgc+7EKyl26QL+15nkQ/ouZB8DoNbEh9xugRWC2scTVYJAAs+BqEcMP9bH
hEr7vXLKPyhvbVvthv2kHyjuTHsrhqYvBmD4MihSvUDb3QyQSs00BPo8DmLXil9vr7+lEZmnN5Vr
z4vN/lhCPK3QkAy3L15GAlfCMneNm7vwkv8DM5apRyGL0xxHr0Z/v4b38QRTMltVG0UdEwZo6Upt
aOlN1zvih1GXMeOpVnV7HCzb3GQ+/5ry9qlj3VMDoHeUaadbSc1L5bQ5xNEaWFrDriE5xbEDN9NE
yzbdjE4+/aklAeVncvPml7ZBB97QRBQPvLet75NKvXsQNCS2Q3dMQVs08wEoihFiLeAST/ci4cNB
D/mQBDqBnbjvS/tn73r6pw+fsirKC2zZoFTQFc7vwg49h1G2hlNNoE73R13G5nPNMxoVXmNcfLBM
9rwHJf/2OlvYYOYwyiwXVjrgNnQkjmG8uIOQIVKNHaCdZaws5YWNZo6jpGni9hAub46Az6XfHV7A
mCEDjuT2Byw9nf53ZSn4eJtuD0YoRJvcbUcqdqGJtFdgF0vTMEtMvJlKVsSxhCyFSHcSl9dnyCVB
6oGoIuBUDV9vf8XCEX8u7W3JbIBYV9Yd/U6Pl67K04dmTO0QzuHpmXtDcqB20cIBU6r8IbbtNfDk
UlzO0szYQ3KqnZBmOu5D1a32N0xO0B0qUSOhcKT0+5WBXJimOXpSCEySLazm6GdFfWnLydk2ubGm
jL50HptjJnvYkMM70JPHbsozCDv5ugfnpwNExvBjaLS1NjUe8mKANJrQzNu2tMvgFSar5s/tCVz6
vusAf0hwvAGWD4deeaSJ0YC+BHm2NiEPn3v47DzlOYDslUOXnHz4kPO4iDzj9+0nW38NwP5xzjGv
ieHDD09ESsbcwbNP34zg3QmcgAe/vMgPx9AJ7u6ib1mwlcHd++kU3W3xz/3hsD1s76Lo7u7l/gn0
oODwFPzc7X7vnn4ffg/B725zftgdDsHu8HIIDr/PfhBudmWwuRyPm83mdb/H/3w9Pof74+5yDPGc
KDrtQ/w3m/AY7k930Xb7Hj1e/7MwjN6jaB+979NgjUGxuFKuE/jhez3o61I1YiGi2d19yxxmP8Zi
BLLNB+2snyr33sqEvzG8EuJ1OZdhY1L5cnu0lxbJLFfRKYnTTJoeqILezk3asJiylSWydKqb4z2n
UTtpm7veYUoY5DiNoCuNvTn8KFywLLTc28bTmA0PEhdtvJx42avpuBvLXXOpWthI/k9yvNL2ME4w
XDEn0z4oY7LehWVAVTGNi5Uz+dLwzZKViRsrXNU972C28PMhb06xtgv+FdL5/yhAeP53VRhmlkjS
2M0RXpICMm7Ft4KhWgkpVzrBTyC3rN+9stNkb9hFHRWDMF96eypf6jhz/yjPG3ZeVcNYL8uBMkSz
OM5DCBhakXL0JoOIC06L435UNn0UdV6cpWk035tBw5do0rXOripjKQlsD/Yhod0TfCLLs2Bk7bjT
8DULaw+yhmXWQvQjVWN273Zgn/6Psy9ZkhRnun0izAABgi0QE5FzZo0brLIGJgmBBELw9PfEdzfV
/EWEWfamzbLbINDgkrufwV8gNbToErwELKj8ILgV/Y7Ekies9ibcYVqn8aC5NkBjFXb3DfQl0WUM
ozY6zMSLZhjZjXmbLK4XwM1qgs9oQr0JIAZgJXeAVuP/qAN3fHRzhVbVTJZdwIvgAR1e/YaWIklh
jpgjJ+UyIcJnX6We2sdABTrxTFjulFrUFGvLLj7xvEaNhwwkNQbS4bUa5F1g0VuQxX8vDHuNra0q
U7plV1903GT1lNdFk1Rtf6tn9+87gB2tQnsAfbBywgADtftiwpdlWZLQyrz6lj3fRl3XXkNsfdhy
1aHu/JOJ+odxsg60YCclIuAyInhYtYklZMoFeSokVHDdBtwpnt8o1GwN3Tr8A5wBOSaUEVF7inP5
qIrP12Pdv28W9lrIfbadyeNuJ7Oms9ShJtF8hI57/0jp4D7o3mbZkPvR7vrLtqZoFVg5QbsW6u88
62B/c55FPdyLYlRnuwgAEOi1vIUm23rR6j4IZUxqcOmnpw5gSf2+KBqr8UG8X/+MDcoRDOD/G4ZM
1WgxBH2T+dFoe3EOlM50dPqSe/FSI7gmchig1WkCMjgxtMN9EtdVAR9Mdxi9Q1s1N9FHW9O3irXF
MGnSqoBltQ7FHoTu6t2MmjgJCYzcFYuGVpAzTIfrH/7vw8NeY3X9JeyGiGKL2W2YBUN3Z5fk2aL+
jWRqg7pvrzG6em7spe0GehFOnhHr3G4CTKI08guuA+bOLyr3RAJ3eHG4kXDdMxCKLLg3nyDNPDRg
TeRTyltjpZ6wyGfjgTVTtLy48fM2FtX/gfheDpGy9bosynt6XPLcycpSL/cdVDndeFFRfgN9sDGp
axX4wrCCkcBnmYGGqgDOEhdmyzTQwA5okzolbkDdBJXj65O6EVrWAGBja+5XLJBZOzfotDpCHUYq
6McC1xrOC5tB5ijHllDyBugkjmzm7eD42IQfSoztNYpXhFoXrV3IbBShiHECxlSFHTgPtxoUW7O+
CiUzG5QcfK/PpnbZedFnR4qEwDIl+nx9+Lf21CqWlIsYgetGcUdX0PMQQNb/9OjHmnV2uAoPEJV3
+nFqJcDTvH0YLEvu67K4VT++VIX+cRtbY3Z9GS4NmyadmbyJ4YdbORbOQSce6N7L98Xi3dgPGyt0
jduNwnFE/xwUagE+XBJ4Wp3rWlj76xOw9fTLLvwr0ygDKQlUbvts5Fo9jognCKbVLYvdjeWzxura
umOFC5PZLLStg2NJVLr6/l70Sw9vYtjGX/+GjUVEL3//6xvUPOuSLXMHujM5Ch+M14XmLHakuXGn
/3fhA9qP/31BADHIgJihhgZT0e1A6QNIpCWU7Vow6t/rrgySsO9gQQBdf9KV+haUcGuJrW4MBATe
QfKizYRQYQwV3p/R0NGkX0QZ+0FZQgG4pVlphbfqklurYbXdpzx0uKoH/xTZTh4XAkavHdg1N46Q
raevNrvHi4UxPdeZJnBhispeQPG3DD8Wa+lqt2ttQ3N6xvVK0KrY9ZbTPyJv5jdqwxspub2G83rh
oGmha3oi0vxyFs/E6Kg8MQKcWwUg51RDIXeY7mGF86u2vFvwpI3DcK0Tir49syJTtVnuA2hlkkA1
e0ke3cUciVg+tn/WGF+Yig6cDX6dwai8fDQ1MhUI/1vioQyB9/vQHl1DfIuudyY7AFCvrD6ZfN8P
aOT0t5jbGwFgDfIVcD+fc2J1Z1hpLLBNqIe0qLz2XgbNLTHSjbW7BvU2rRi1r6IOeWd4r4rgFNFb
OO7/7xD2j6MkWO9zaF8jNeCQhPClhDSL5OSR5LJZYs3Z+ERFAX36Gj2exQ3EofDYRGJvxE17booh
RWoEOJzkUh14NbjfQrtHc2xeOogrj2Bm9UfXDvjLNFlgyM1uzX+VyhESjiCifyBuE9wJx/ZZnHMp
z07ARB7XxQTN+ZnY96A90GTpozKZ4fGRmDyKXoN2MCAplK73qHgw79ulVk92PtZnDe+Fe+b3NCPw
WEhqhxxgTeI/c4D4Ez665gsBPnY/TwTncUWct0HWI8DXs73PPb8LE2T25VtdVt69glrCg8rRZSQO
D16ni4SlE7U/ImD2330FGoCynR7+AbZ9WALL+eUZZn0xuiM/gC+t95XVeNMeKtzlzg50+OK40hcP
rd/Adb3qzPjUdJ3zYFtC7NsRpiXwLbDCMGmqeoblUB4yXLhtGiaFQCty58LN41NVWA4Evi1YSCww
W7rvcSSkiMzqAOUme4qbgDUE/Na8ywpnJjsBIfAHv6zly0IjL/M7KR/z2dX3OYFSfz7Dp2HqZv9e
mzB6Lu0hOMFJkZ+HhtT3UMz33wCJp+j2Nc25QFXmAHcQ57uOHM4TwpBkd03Bk9rv2aliQu3zOm9/
cj3ZOxRF2JGGfnVy5q4+aFBzDnQBOJeMTvQeehaEZUofxi4OpBt2YLx3O0sH8AHyq/KLnw/iK8en
LIktdQQeDxmjswJwOu6tgbaxayB9A1cfJwmX6ikMSoiPWwtBxSToWQVgQRtUhwECFEfIwGDxGVg6
eExZB5uQ6Ugwd7EI8vzgqgV3Sl+zkzPkzq6BccYdaj/juQuK8kG3UX0UcNiNhdeBri2IBIq+7KfP
ISwFYIHimudCLuF+yoNAxMYlMCes/D5IQ9a6KTTQynPD4QEiNKVwXmqnHcpmAbDIdriviY8ykt9P
uCToZTeF/uTu5g4OkoGPA9aCG8+j1RdwwrFkcR/ZpfmmWph51/BcuTORA5t7ksP6oBIT0l3HdmJA
BgPA+Q0d9kGgzd6nzfxNcQgQdj1R505ReerhafE7apruQUoxlYkbDuCgF2JSTsqMglOPgetAGLei
aVXaLwXrYPzgwcJoDuH1UQTLF/R23F0ubO9Vq8J7QGOs2Y3BzM9NyZcpi2a/tXBI8GHXVqWN+owL
45mxduNOQWbN7UrxGsysOnDe2gkulc1+snT96jghO0Q5pHRZWbwU2ISo24U0DZrGOS/ousUmL/4E
yMASYmuLpj4s71IWjvODP+b0rJvFSajpx5gPdZsa6ehk4JN5UsEcFieHjOHviniQg4L2WBAmGoXs
QwlseBxFc5Ea6FB6yZi7Tp7QxcBvEnPz05krmYZNbYFBXLW7qoFREdUl/EGwtSKdyIjIU0A6Dxry
nXif654nRpvq1BPAWgs76FNfivJ3TofpW21Hy1u51OLIwXD/bSBRdh+EzH3n0BE5CYD1k4B5wbEc
+fLIFhUm4Kp3qYRfyX1Vl/WhiEK1X1CkJnDK8kmflK4Z7kuIKQHZrtxjDlEc9tiwnO6dHmxnWAL5
pIohbNe/u2FbBScL/+JxGJnAhv2KrmFSPbnN/RDNSqTWMqHtQx06eGdCq3784Lm7utEVF5Wbup7z
zFeBvzM6HGC4EZwb0ard9ZN9446/ZlTMCiwK07Z5Vkpz8Pr8XfdoyrXN+BMQ01uY3K3jd3W5C/qI
1FWOYpk7dU8X1Tw4PH0IrIPj57+Xezhc4KrjcQgT6GS+ly7K4ymuV+CVXx+fjZ++JlMMvLbgx+RH
men4T9f94zXB6/Unb1x71lrPnrZbW10Ea1ofrYaxTkq7jR3rVjKwMbFr4gN4wQCfe6w/U0aeG7Uc
/YrvczX/IN0tRYutsbl82V+ZmyzBG528vD9bw1e/eqPt+/WR2Xru5e9/PVfAJ0fBvb4/d/3yDOuq
z85QvFx/9NaorO5qGl7mrdOCRitJsHPDO1ZyKKk9oCR1Y71szepqx6JCHLhLgzHBVQqOeJwejP90
/bdvDcsqAZMAO/qOwaMj90/bv7q3RB+3xmS1OwXimCqsWp4n+oqkcQ+1p1QM+QEmbvGHfvmasoBD
AIpdkwNtJiR2MUigAKmhRXX94RsjviYr6HF2hEXHHvSVAaZ+bWhSZsNpyeOs/FjteK3iDFtqrwYa
s0fgBcATmNaOzmd0U/bXv2BjYtdCzpQUNNJ5CM26MSexbv0DwHssvf7wjdldcxV80vi46ObdObTf
Kpy9c+6ng6nSxvro7K62K5mZkpQViDSW+D5E0T20o29E9625XW3XUhJcOEuN3dTZvzsuUs+4TQwV
phsLM/hfNfEfyZu32q9y7Kdi7Of8NEBIbu8WrPhsmAiPI5nq/eQUzU51rtn5fgnY+OLX5XMtoB8q
XdoUyYUyN+17UAbPYZ8PT1bN1D7whPOog4J+g64N+wHwkLoHQ6J6g90G5H4K72ImCFtCLt3poTKj
2PndvBwIJGxhnSrJfUUV7N6JhHNnvLRtV8bzqJ3fs7C63Vhbf3g1ze8dD7t0aCCem9oGivXpZHte
iUt8qN6Ag6lQcOr9/nKPC0eKfJq1p6Vqp9PQE5cl3eKYh7J06xDWgLLDlg9sWPgRA6e8hcpDZEi5
R9vOe9EuwKZqGPSIZ6M13HpEWzE8pufUMp4B96mJFYP9MRqIKL4HlnkIgCt8XwgzdzPUgvc06OfE
0YuGZjjw1EVqBWW9a4KpuQfhdPkGF8AwqcIB9KlOc34sNVzKDoPlk+9sBNcJDrKW2bOqR4oTVbUN
80KmHmD3kD+UcxUd6tmpX2DCOKZOODRw9KQ1PB8R54tYwe3gHtAW+X2SoUjCgdFjXfoyLfzeAQO6
1D99iP3uHXghoy5n2NuMG23qLPBT7MaZZEjbyU+HWPUZaBvyKYewb9rLImh2uCh7e1b2DHkypAbm
nUOXam+grp8w2s1JOYvfFXLsH/OkURmIbO+FX/r+fhl5iW251bc6iKrElRb9XM5kevWMggcewxel
PrzjzwvVHVQFjIpbONGdaz4C/UsL+gpDVuhXtBUwBK0p2nhyrDBKee+VP0bQHS93t/Br76oyhHkS
BB5jS7f6AX5q7YE1kYqlnCDjXvHuIa9EfhzBYTp1c46cxeRw6YBLnyRn/MwahMDCRz6qG4uLpBN0
anfwk5rtnQyb9oxLl8wC3zfPxhTjbnGaZQ/5i76HP+Agh1jAv/obJA+htdLAB+YLxZYC+xyB/zPI
jcEjjSSuao7PvteLHf0Z7Lz+OaMi+ogyI+jILnU72Ha25s3hdkeAd8oXtvdJGDxOmnpIqEYJEPyY
qwdUX1Q2+pcVsPjt2YU68tMoAjsNlQng/9rVe6gnOTsfWgEyphLmda6YrL1q5w74FajStV7NMsK9
tkFyayzkx6TJZGi5e8+R1b6V0k58ZIEprrE+ah+9PKLJPNxp7Otd4EBIOlC+Ofj5Uu941Fd7WwaX
JKaRu3YekPA3o3vXAlsSE2pPB0hQsaPsGy+Fo+MAN8hm+OoyDyK7hWhBh5kFaEm2Mvq5nos6qegy
PF/SlidEqiVrZmdO+6GGzCE3S4eVG8EyN2QDrOOavH4J6AQmIAZgPoROZYukLML+xOCVCQucRd23
jmInZJzhW4nawp5jz/4qQOqOkSmNsZoCC881A0u16rpPZUj976zVXgrwrr4HEpLuXMqho2QNhZoS
0+eYcm5gZsjBuINaFyFKXVQG5NFygjk142xBaVTPx4Z6Ydx7Hs+ani2JFw3Wcz+GjMLzVIaHZqDL
D1g/siO48O4+J8z7KiHX/F5YCBiwv+oOTWQvr02Z55/thdYn7ZQybkvQiFHM8Nhd5bj02Z2i+aHy
Fv5UQhY+bQCGOBqwjLPcxvT2dVA8crvUx0AMzo67MyBMtI12xBTBe2gZ0Hj0MvwAhW+J84rYAOP2
fZAUIJtDgr2rd7OyxSdrQbtWjkTW4BOHRcYRrfedh5Jb47ZY5faE7NizZr7rTJvv65qUn/icLzDc
hlcGoYawGArIE9IKGBWxJkTqiopwb5d+oqGpfvQ6FAj5EIEWNfJYWMUloNvV0fZUfhLUi55CEUwq
XgJUxuI2ZP1egql+dqCf9SQ1qWMk7/NDxILmHj7chuPopN5+8ohEJScoj5LYmJap8O5sMbG3PLfZ
28gYop/d+mkQudUnzx4YtN6L5kxBdb53Brt45lNV7XkrIRAOl1T+xVLQQ098bL7Maj3UPSCQe8gn
bn5aQTWiLugpWE5LWIz2Vr5fBLaAy9smYTwPjq0qKziGWPqA2e3hNVTZMXGImzCNPIgBwevG8Ptb
TqNSFnYu75uDPXF4IrsT/VxrxJMK4IRdD41vAIk8p78TRaS/TF1gcPvOw10vrABmbEGRiDnsvnQQ
ld85o6qTsLCCA6TOi688n5s7h47lYciFfukubpCFWQiwVKDXweEL+T4dKnTjXZXZKOlD6t41+DVu
OIMP2Xj7nEdL0jQF6PSo2Dr7nsshgRk9y6bSkKSHN9FhinBxmQViixUt744Kiu8e6cHmcS1/h/+Y
x1UYRRlYthLrSoapT8forsE9/NGGDkOHeqklf5UMGK+hkP5nnD/uOW87ssSORhTZo4Py5lgG7ti5
3blpa2AmHdOmZE/NMJm9EPDTRBW/TWmu4QjeW/3wA/vD+1q7jpWxmWNbe7p76SflnvKKL3u4t/vY
wgC2RDmZX9CeOZZtyQ64LWmsnN67w971nvgcBT8H1BFTeKPWO9qI7oiCpn6MGOmPdZ6TpCVldzCz
Ck/wP5z3kvvWQ9lZbpI3g/WApMY5ariopoEy6hHU4/ypqmvrFQq1/aehctin0QwtxM+6p5IxVGoF
HKlxNFQH22vV5Vgf7+q5XvYGS/LoKc9G1TnXqZPjWJdepe4YvJO/yRoHALxwL4oXThvdD6AHIumG
E6OZreGXhsRajLO9emoc139cLInSHWrzn3sh+I8GRUVIpKJgB8wdrIThNP4c2L7zTOtGPMFTqf49
h4PYUwiQnWFw+gJb1HrXFV51EKEUd8XsOq/gCFu/ciLYqzbcP9gNcKJ7iUjzAKdmkAOYY+LIc8Yf
4xy6f+gYuhk+2OxsmXenss69F1y0o0O0zPMnTy3WITCu90sDx/+N+8rZhYPM92h1tbFyOpBzlyH4
2eZDc+/rdvlUoNgLT+iy1a/gGFQ/Ot0Of3DMw0s9Qm/vR12p7llXAUUXfOrdl6CxaQm7c61JrJoC
pcloMXDiZU3HyM6reDPFhc5bJF2iK484sBXqao7XPgDvC1KcbKKHllvj3dx47k70vvWpN471ODEb
DhALbNRRapwCnnJCx0wACJ56NvgiMfB94ZSOxjKfBsoE1rrogBznKi1hdf6Epgi8IzpcwQ6VZaOo
ytzPjs1RtTKwdg6JgDVUKXgyK+Y8t9qw+zYYyEExgiVeC3KXc96nfRsWD5U7owMDnMSBDqH/1Lh5
86kwDNImJpB6V4CcsYukpVMczgSOuITiBKFRGBsUoo/SiOhpGmzwJmAmhHaAEfMO4xf9ysuavqIu
bi7tnmHnB65zB532EIBJ3I7Po47srxAUHuOJTU4SRa57CqG0fNJsAEZTOfO8c9uigCC+zeFbL0OD
3k3upF0FC2/L8b0Xf4LN2c5Fuf6xgkTjQyRhTOzDmnxXDWrcidwrHkXpVw9WYFX7BWbhv6wKgpoo
lZsgRnDwHm0JsJEFR2Ze0foJiDP9oFHS+a1sMBIgEdQBLWqKAR61qEUHfg+b17yT5r7AVe+ZGfDq
295qnpUF1bkUqdqMGD90O6LnA6EkOLh5Gx6IN/fPKHV5b24trYQ1QKvWXjceZlicx7Ajc3VcghcS
R07Z/R474z1VrLShRDwGL3BZZyyZC1L5gEVF9Q2iwFZWuSqkuJAl9Ivc7c4l44mav6L3GGMxXc+3
tx6+qqZATNtWpU26c5B3sRRZK3/p+kYbeyOXX/PAFQrMs2Xw7AHrEKEfOqNxWKQj8GPXf/xGJWJN
AxfCtQdPA8E7+xZkQMtHam7JVmw9egVV6WVne7m0UEOJHnDsIwO5UUfdevBlsP6qFkJP2ouM1eRZ
YFvZuPifOl69Xx+Ojf79muBd9T1aF8YLs8byMjMEX5qc3aEXweJoJm99Xt/4hI01Q1YVlNCrNazc
S3lGgS8FUgEIyIf6lgLO1qJZ1VBQ24+QG8LluMJNc3KBorK+CREmi13srg/T1s9f1VBmocWsShdW
ny3yR0LK3dDIx8nW1Y0yzRZ8max27GgFjSVhJXCGvyZ8KQ+yScqUfwq+0WRAspYG841i4tZgrXZv
bquIGtX2Z6agw9VBUBxR1UI4YmV6fbA23rCmdUNCbApD6LecQx9hWo4xkpYYGoyQ0Npff8PGql0T
ugcVTm3Yo9qa02lMBCmytpLHWthjCl6ZiWmFYs71V23M/JrgzXlDKORAunOtgazSjwx6js0to+mt
h19G8K+NzcF8rWcbrZ0+f209dKF9Bef0W0IIW0+//P2vp9sqBH/ECi7tlyG1qi+BB5N5mLleH5iN
oLSmdosSzDMmHFzoob1u4ZKu6MfEQOw1t5oaUxY15EbgnBLsBCckDVj14Ej6EAx9d2MN/c8Q5B91
UXe1p1s7RyKAouaplgp1GnRjlrQ0jZ7i0tH+d9iMB5+XKJ+6hDHJH5ahrZCWsvmEkm1Q7WAJxoGB
dhUuzpP1y3AgEUqA8OIpBGSkVNPHlHDtNdfadWrbNAwSzMPy4IwgZSACzQCJBO7HWrD/s7P6a530
rtsBrQAhyBwo5ruicWBtannme19Z5sZi2QgJa440L1yPN6Pws0XYiZhOLQ2xXgjynBsXnq0XhP9d
69B1dVVnYLVEnSIOm18seoIucgz21odW+5oPzWoaFiN8VzJJUS8BtfNY9fz9+rM39umapUyrUiDf
GV0Qb14URB+n6HFWH5OutNfUZK0UoRYU8xEh9TNvrWfwR2+Exo0IsKYkc74UTgFWP/yvwy8LazPW
8BtHyNajVyc6GQmdTDdAotKRu9GiqNzJjykw2f87gf9a7qoPQ01tF4nnCGKVkrFSWDX1jUHZWoir
c1yToUApAQsFbYKI0bRDPaTSry0oYh9bLavzu/R0pczouBnqETEPsMadbyr4cf3hGwfrmmBMogKw
oBx2IMgdanRCYCy5cP0WBV4m/PYPdDZu8bU2ZnjNNS5QApk9aOSDrvEDQJUk57du+BszsPZlWWiF
omTkuxkgwsMefSl+jJCDPToaqS6vcl7fCGob+/b/uLMscxNZc+lkLqxgkshClZA45VdqRfvrs7H1
gtUBXk1+yzu3h3oKSJEmfAuWByM+eMjal4n5axuMRUfHLpCQdu4SGQBg136t+yDuRfCxkGyv9nBR
MBqiLjgD79xGqVqaXZv7e1ygP0k0Wj44B+5/v0K0nKMYhs0M7noyREtstb8icDevT8DWdlhtZhSM
l7pnOFXs9vNFZd85thdJKRGjTXXjA7ZW62o7g19sQjuHXRnXBI3YIhWy3MvxJ7LgD3wEjfDPf4fI
Q00Eon2wXMoHXNKKt6guHkv2p66HpKferfPxX2v18pbVAaxIO2rpKTTaLDBpqadJFkUVJB8I7T9B
D8Z9LnltwnimDXyfQBbfWXWJpl7bomSEYj/wbU1Dx6eltqc7sHick2hKD4DKUCXwCGN1jM3gAb+n
IdVKS9qj9jnAbAnQgmTsxu6OKQUZ93Hq1F0L0fWHWjsQnxW+/4JaebCjE2RMmDuUn3HBGVE0nTuA
4PumHE6eaZrUdaPBj53JhXen32mMkGizkZZwhUWPE0XfkXtHX5TD58DNb+mH/2t9XQbt8ve/9qBT
hm6P3q6LblED9GezH9shNsv0VQBZKbW8UVTZmpvL2vv7NSQcPDI73VnKY48ScA16BrCwN1bwvyL5
5SNWUQoFRVfP/dKdfUggSdLujfiIutbl0asYRRZjQtTJ+3NdvIS+Hy/jz+sbe2tEVrEJpo8NZIYq
+IE032WBIiHasYP35WMPX8Wknk9lMVKAXXIPLPaq2nX0DWJXu489fRWT9AIr3nFmSzbos2Wi1Brh
lVzdePg/BRAuI74KRzO4SlUVLuGpIk3LkroavX1gc/R8qW4TaAV054hHqE43IW42SZjLfscdzRNX
qQEWwEO0h5pfnyrfuuXBtTFXa1prT0Ac6OvJhr7x8p01sB8Ie/tgoRF9YwFvvWAVulzA1InwEIIt
N9ip6hX0pbRTv69P18buWNNSHd/OC3G5rnHaHntCfviq+/OxR6+2NQFfjbqVcrMIKJi8fHLGWyOy
9aMvI/VXwAiLdvAsjRHJbTNDdw6Xp9ZEN86jf514WGJrzukIU1rddJdrExWfwVj4RGAmW4cQuKsn
deMdW1O62t+jtANQgZGajK4H5cR7UDliA1G06wO/EbbXnjE56LjUE56dzf07W7xd5/7MpYhnHDNW
dWNyt0Zptc1rwNthGUtMFtJXGX5vVLRbpEz8ajx97CNWOz0nnIDW48L5vG/6H74deMeqte08hUIf
Cjp1MzpoKFHzfv11GzOyZqMOS6fCYajtjHjB2W78XSPMMWi+XX/6xoJdc1AdC7SDkMOnJPB03Prf
He/Gg7d+9uqE9oCIH4ZQOdlsfLpHW+fsK/NUSuuW79nWC9ab2HILU3FhZ1Woj0s1FoD9hI8VbAiu
j8zGWl1zT/16ES6YeCYrtLjXuE3FvUNehUIyR+p3Grg3yspb71kd1e0QNFFZYk8Ms1G7smP3tKaH
ZZYEttpWFrBbHaKtAVtt7XmEpFzjW0u2DHOx47af7yMrojufce9wfcy2XrE6wMtauM2SQ81JsCmz
qPeF6fx7FXyEzogA+D/5nL+iK48mh/tlMWVQwIEGWpiCPvcJSPkbsY9cfua6sHl5/mpno1Ut7LrP
Efw8sH8KZWkYgvUE0qQDaCoTEIgiXmCN8YMq45yRFXefHNyOd4DFFQeQCCseo2IES7ylibqk1AJ1
BqBfj0a0UZQ2XlEBsAWK3r3FixkgT6tES4RbwyNEw+0vbeiWn5fFX34X1Sj2ZNTTM+jPbgZRT+u5
djudTtQFqm/R8/Tr+oT9s3uCT16TX3Ps/dz1bZW5Epw6Z4SEdHj04depOXg7qn3rIU4VEWgDQMTJ
dF2q3epjcXTNgAUw2x5dKYfMWM8V8K6AwN730Pau0eFahim9/oUb22tNgdV9AZY9YDFZZY1dWnM1
QlXJzfq8/d40AbzfRvPBN60Ckt+5pYZiA+j8XH53Z/eN1ECZD4XRMVfzH6h2lDdC08Y2W7NiaUeX
3ii7z2TdREnZ2E6iyUxjrW8Fpa03rIKSY/cVt0eMWgtQzaOi7fRUBIADFK5ub8S9y6P+sdnW1Fiw
/IZymKFPEFH57nNrT0e4dV+f9MuQ/+vZqzhUDAbcN5gJZnMDwLL15i72zur/1Da/MQNbq2p1yYBL
JUDfOemzEBKNccmH+6YOn/xo2NeT/kNJ+ev6h1xu0v/6kFVEggowLYEA6zMjrG85B+5Oy1Np2BOH
WnnQma+TR29Ev435WLOlgFQGKq7LoZPpuCnYkEXssOX39c/YevYqUXAm0+Mw9WUWLeOxHkNouzrL
LXvAjbW6JkvN3OPaqaE0Am7vjuTqu2HT3q4gKHz9x289f7WvgXdCTd1lQzYtQO3GzAfwXzg1eJtC
ul+vv2NjPa3dYhzbotRzC57xiTVfqw4U3E55zcmN4I/EOt8Dmpnp1+sv2/qgyyz9dYzqzplbvUAC
q1JAqlY9cFvD4AWnHj61NxbT1ivIf1/RlLoAj6Chp8i5Az9xR0Gj1OrG5tt6+Gp3C6YiO9Sizzyg
pg+8LgnkSeHCPXZD+3x9iP4pCoFzce0eM0V1v3BGm6x36mWGm5fT/ygrVSW4djaJ4zkAj7dA68Xc
YfBoUhSw6sXpohvv3/rE1b73AM3NKUI6pBqndzajgh3M37v+g3WtNelq0pUbgZfKM+NDrwPtufZk
Uwmuc3RTVm5jy6+pV5av6DihinhqbZiPFnkwHdSkbsG0NgL8mnUFA8qxHAk0O1gLxih7jISJOcSX
guXl+gLYesFq0zNIWRqINXSZV0bT91H9P87OrDlSXNvCv0gRCCSEXoGcPdtlu+qFqJFBDAIBAn79
XdlPdbiVzgi/9XGfzkwGSVtba30rBxhmWOS0BQMyK0I3CfIrNfOlG3V+Bf4ajTMb6OiNtDwSRfud
MVLeVAOsOx9fx6VPP//9r0+3kCi5CKRpjt0A6R/o8TxKXEjPPvfpq2HeWTdJZZvgt7fsdtbkOcVg
+NxHrwa5zKHBL8auOvK6DO4Hh/8Z4C+5Mt1euiur5bsmS5Z4aJwcaWGmM13rmx7z9MovvzCXs9XY
NaPQPC3AaLSTU34vEcOThK1l6pZ6bXszLkAfRARaoivsnQslwlr41y41A0gK8PpegRVaOwQ9oQTO
qzaouhiwTR15PPjZe/Xrpx7MWgfYVUmdQs/bHpelfmpy9WKqa3bNC3fOO//9r5eVzlVLGgdUOH9u
IdOAhB2nFvyW9dV+qHMWVcW1HIcLw3sd/lJNLLUQkwMPSRqYBeqdzNlmRhhCM5q3j+/ThSl8LRB0
XGAfaDOCCjqT52Q2XwIxfzMzuRb8dOnzVyMbmaO5wwcCpDWqgw7706oIQtUt+49//oUhsg6DITOM
VB1yZY8woN1hYzyGZVB9RuiG1fW/DfhfD7owqirg8ULJlsPVKipY8yj1b0avvSfsmkH00hWsBvlQ
gVvTMzxjwPWnm55kdlea6pM7pHUATN2NjYEJEud0DI6M1GY/m4mKaC4/WUKtxYC+TRS6cwbpCB2Y
G12nfkpR5fFkrt2fCy/QWgs4z11R2wIFf2HfWv+tn+/La8dz/5SI4QGvxX+KIKOb8GaE8BbHzDEt
Jh+2tDzByumQ6Ssk4N23xmuHVz1ZgHACEIYKhCLshaXTloL2tmlTX4Pc42YhS0nywkrnx+A3cBXY
0nv4+BW/MHO6qzU+qZc6pWfcZdEkJyBObtoseGho94Rku6hv+SNZnGutqwtT2zo45gzYVY0n3KP1
Y+LKLalATdXOxtHvvrzmtr4wq62VhSPLlqBDtMQBN/WX6Ys5BC34DgqaXxIGwY9v2qW3ZrXkTxTZ
jQBQBYegOvlawulFIgSVxJ/79NWqPxTMcTTcIId8FnZbogELIprOviVLIz75FatpoR1qU9PJJweO
F8m0PuBTfrproe4NP76GS09htf57tHHSRQDB0NGmjUlf3QLg6oVTCfOiZNdeqAuz21oYKHs4fDNd
J4fkbJ/9g3yLj3/9hef734j+a2omdQEatFeQQ09vJr+J7PicoWj8+MP/ScLFvLBWA/o1BNPzsCQH
B+efJ2I970bDYA0wGtq6QFfRNoYHXf9SMGBtghRHZ3QGJIu07bKzZ5s4S+ETbWDe2sxZKjeIiFs+
d9a/FhPmCSkQdIoLb0wX2TyB8OYByonNx1d+6bae//7Xbe3htm3y86eb5k7BalUXB9f5+fFnXzp7
XusJJ4Z61sCwfajUmR5WDr157GTBBaCc0Nx4usj2KqmArZ9HyW95v9Sbjir/5C9ODOuRfCusTV9J
UjpXLvefKOnzg15NE63JvcQdBtzNEQoBky9jJDwdFpjoK4PkQNgrQ4BcbufpnP0+t85GLOoKV/XC
XLvWKeIAlkthaHJw9XCfwHY88SFUQNwAUGn0NQHVpW9ZzSNGK/SY2jaDvxeUNGBFHtzMFduUs/sl
GTVsIM63j5/vpXdnNaEUEBsUtWxSuA5Yvk/aqt2KWf8uPFdfeVwXJpO1ehHAUd7NwZQdmXzTtjg5
4loS34XfvlYrdjSVCy2D5OA17ncwT8ttigrbT2AD/9TNWYsWm3IISDM5ycFaNkewCfN75LwMT0lS
Zp+8O6s6QYxBvpxzDQ66AxIhjZz6kwqgdfrJYNt+kgBTHEqFY5YOPNBYV3a48rsl5pZ/NI/XQsXE
o50dLH737MxJqPvk3fH498FmP3C0CZU3kMYz4aB1BruPn8WFlW8tXJwGVjcJIcFBFJOBA5+++0X5
bCScLEumnz7+kktv1KpEWODJ4KnwkkNW2pjVT4r1EMbbKyvUhZpwnSNS5DnntWZgvnTFXeZ1P1XZ
3wejeRkAS6C591r6nxHyYop0VsPaJwUibWdciOv5txMHoTC5xrT993iGOfx/V5t58XNPu6ABOE35
WNfZi0rLKy/VpY8+37i/FrJc5qZq8jY/wrcd9R7ofgvES1fu/r/f2GAt6yOS6CYDVePoKlk9o39c
8AidIGAlGs3mk8QebgydyXbv0yLkwch6/lxZGKxTMHIL6D4w1tnRlQ4QzPkds6d5Zi8fv7T/HhnB
WupXVrNoQb3IYUXpo0JtuYNwF7+K6uAaUfrfwyJYK/7yxIwznk1+ZKpHNti0b2dgB6f8ms/u0uev
FvRCt5VMwWM4AMV5QCJgPKXyUebXgr8v3aDVqMYMi5DH86jWAkjLjIad8y0oH0n/yQewWq0Fwi6w
1cS4Vqpowi5zgMLFdF4G+iXPAvrJwbEa0l0zMhBwMZ9TC3RIwbeDZq+feoPWYr40F61MTZ0eqW7j
pd8HprvDXhU2Ymf7uW9YjWxfwtOVdygzVPWHq3tYyR9Icjdw+vDx5/+7YIKR8X9nDq+hhC0UZRkv
6xOt099JLjGaAcSkdfvW9N41ovO/5/AgOL9jf01R8NaNYPQkmFiBRylRXy7iFkTReC4xsu1TXXxO
YBmsIybSmdFZTEEAIfQ9kJhRbRDP2VzbR14YcWu5H08xSc2MYzWl42sh+jS0ir5wc+15X5jJ1xET
CN1sZTIjirRW3j5QYHQQ8/zxo77001ejuR35CHQuRjMtWDh6wICBwSLaa3vfSx+/Gsyw5ieN2wbk
MHP2HZjaIWqrMo1ohZnv4wu4MB2tAyYGMH994mABxZLc5WAvyVdQj6KlEFe+4MLNX6v60NhgrmRo
EgS6famQWzaN4sokdOG3ryV9ilYZlkVUxPPYxV7xIhWLJlWEXvn08c25cPvFaiCz1ooCcLkUJUA2
bjtMSgfopQQCBci1XKhL17AawnAgTJC2YC4Kgmc6YOH3d7X/7CWfrGLW4j5F8yVXTAQH6/Y3QCBF
TmKvNFAuTHPi/MT/mn0moUHXqjHN+ZXP3nlGTDTP2R+dDl7oNNQ8V22d7T9+EpfeovWiXKiz/mzE
Oa5t7KYiFcwQE+T+H3/6pYfgrq6k8JuS9UN5RBBNDaWaqZyto8ss1FNT3Ja9rK7csktftBrPuS9Z
AHVWepQBSFKPQf5gEghr3z++jP9Otf//PihYy/qWojvHmHfp8f39/kA297f5E9ux3cmG4BqGc+RE
btSEpyT6xcMmJCGLzA7HT5EXo4AKx9DEJqZHWHBfm4PYtTczbL6hjp5JPCAY8tfHv/KC4iBYK/F0
QADg1kl+1JkCkMEoNw/LKRWQhObmSHL8Ewj/fg6ZcWJ++VygtBNL4V9R4114Bms1HsR3XBOofo4t
P0mGFGZ9mIA1Gvi10PoLs8ZaiBdYAymh9NMjQIk725kCxBrxhc2gx318By8MvHUQhbSKgWBDiqNQ
lm9bNH1e+wWkfI6jMhMWs9ecAD0uri1CF8beWoSXWJInQTum8KuO99yd9wWgQZ+7kvNX/jWFwGAz
8qIQ+bFkub1PqyFMEuFsFVCRGw+8n7M0efvxV116KqsZBJFcnjs2BBsTbOc0oIwlPyxg13/86Rfk
pYG/mkKGXlo3W/BSL0Gw6ZflS1+T4FgK/1Y7xR8HyCykMlShyuw3U8BRDPwOyIVJd2Xo/3e88o+h
v0aYJ1mWMNDLwVpgkOXqZw9k244NyNH8BXR3qChCtpvvgc2WiPf5ETCiHahLQKsiQAJMKdfzHgY+
bs4BBmnubD3R3BadvssW7E6H/SiXd6SiXznIv/RCrTYPJai7RnGaH33V/clyGeVO++Pj53BhcK+1
fTRjhQ5omR8RA4TMLChMHBNXgNa02r9SdVwYfWsYetAUAlwRPGlByq1SrzoYDi3fO8mDIz455NZK
PwNsxpiiB3qkS3JyrT3kurvy8/9rTP/jTVkz0TUEcS7tAtwigOIDv44hXtrZyo01/Zp46lvVv4Bb
GdYTuh4zbB5sOCFJI/rc8zmPzr8G/OyUQYDoaHUE763ddzX2d5Vvq61Op+aYIEz0ylVeeMX4amIB
nc/BGDXpsRnsA1LHjmNWXyNVgJt56TVbTSYC7lNl+OIhco9mW2cw830fpHpfO9IAYGmKoQwdrqqf
OjDApGLSHA9DsjivroRn8yiJ14qwN733ygWpkRGiyRfP7bLnsicCQSCBe8+R0YKThCJ5TeulNACH
FPwGUdfq0NV+chpqJ3vlvFxINHRNcOMFc5aEHbXqbQKmxIsguRe7LvVoeRIOQHFM6szAnueKSLNB
w25d57KBKcx1ACRzaFwj+wXAVd9FI00LswWv0otAIK733ZmI29Ix3SdOFYRyKrptxRbsFtB6PiM0
Zp5uIRLs9zX2EkhTHco9+rYMhOHahDYZgZLrYPOIGjOjxtKMP7uTrneGzGZbz0lwRC+B/Zx8V5x0
NZA3dwY0dtfTXv/sZ0b2sxXtTwnoQJxqbaLctAZcWQb/c89FEsJ8G9ThyBWJqTTJPU1Af43auhEd
Enrz7FcN+ZYMfX7OnKxyJI80ID+GAONC6pb22C+ni0UtkGehcTlSfXG/VORAbfTLspx+H9IB+Fre
AV9NSiRquMv82y4dCFjQvvCnwRq7MZ3WyAD2gYwWQw60cwkdHQdI+YfpchA6tfWTGOfg/c9kSsc3
WUzzt6DI6HNdUfXEeFNvE5qK98kOgM4Kp1BxMy/BTtty+unnM063KBw0XtjMtr2XbTurKAVDcOOo
forpPCjwDgdwQRbVyqiscxLBdNBMEbJIyF2PXBIvGvHSIImk9EVcNqnzJ09L/wv3EN0Bbh0ibObJ
fi+pDm5k6c6voE63GzrL8TfJM7lpkAkDNKEa4lKM7hdkOwkXgitglBMIB197If0Tngt7KpG1oxGp
Kmf46jq+RAQsKcSpZ4V3pJ1KD7j3fEdrVz61QBP/meZ+sSFDCAFcx379c5kQIQ/hK/lROoN8ILKH
WDdtCVihzK12JmGDCQNSURqqynRxPVhgHE0GAmyqA/ajpE5vt7KH+2QG8REtwrKQInaSCQrKNEBu
zi7nwIsR5c0DGOb5eABFIXjqIRnEf8yDCBZr/SKTcbibe47Xo0qZ3jE259h4C4B7hEL4kOMXTYTT
zq4I2zLBZyYi2fR8ym9U5XbPlQwEQDll91D40jcYc76iG0mcqQRRhJi3SvXDH94NDkrvAWYQMVfB
DSMu37i0LUvo25ZlmxVsPgqBQZendtwXNf1aIJv6vh+rce/y2r6nboowxZIND4WVLdjTunowDDO6
U599LLTFCWywIK1M8gkRwWjAu6P0jqJlNOKj528nyCXvtNNMB+2XU6hpSbxD2Y90Q3E+/aNBtQKG
EZiwo6g9iIuqKqQKDGT80uArCp5mm8/M3GUpknOWGoBxNiDUrx/jAEJ1ObDmSJuejAj7kv1O6Vzt
WO8NfZSB7Cxjb7TyVndlEuMn87fRoc+tTs/8bfSOS+lBP9K1VTx4S3ErcZxcR8Z6w10HHPrGKXCA
NDYANaJT3iV7WnRomvc50rE3NUCTG3g7/EOglLtHakTzx6kq9mYg195DrQuCqhknd1O4dQ9udSG6
MCs0/2ICv9qDfu1xIMKSYeeqFuTdeahuXDm6O4T6FBvUesjlKUUGkkFmkbcEXzik+G1ELZLG8iwh
ULHLYoltWgbIiSM1LJp2uAEG0nmZeUH2FgE2X0ttcb4msASHmHnVLihkvWM+DgO2WiHd3HcCRJNr
UoW60xNsUsR9XYgWD6PM2HfWiarY0hn5RmEiR/N1Kqj/WHNaPJDW1LspGJO3Hk7rt4TMIups0YeJ
bzB7ek55s1hpTyMr1T4Y5nTbp47eJNSIBy2abMucOX8HMjO7HftExMYX+maRtXNMSwSH1T5z7zNR
lVg8sj522yaNe3Ddb7qWiDu4t+YOmUiKPvYOS/c9oKJ3QQ7kWj4v3QF8ZADPrXjv29H/3mOzBMLO
edsKJis4msEANGeUsKmL/ZHUfoxLY7EytjkUaDk/Qh3D8DS9YQt/7bDp6ySPScDH13Rk1VObVvkj
MZPcLdJzWKQpdcIJx47ozVW1e4fD+uRJq6r7WVUCiYctsLj7UsCjW7cZuR0tUrncCttN37O2AmC5
RuN8YcI/K5jSU85Ecyeahn9jbsFBmS7VjypV+ZGMyN4qPLjd05bTQwCx+cZJ4cHxy07i/RdpA7Ym
rA4KUbQRXqFmiwIy+TUtAGKAJzwNjyYJ5E2CKvV7isCrfQlWOjbAJqe/4RyrXkaYMe58Ztr7OSXe
t7nUwxsJzprUpOF6Mw2zzyDvGcB37+smDfvGc14FWumhzwLQl8ki38pk7JY4R8j62QshIBFIPbnT
pVK3CUeEw2RTHHhAMb9xCOGHgXjZjrttD5sJATSb10CtggUc8rRExgK4KlELoGWMnkmxwdLd/hiw
RMamn3vQPeAGCzvTZDtkVfihl7TJbcsWNB2A2v0VyIVs+8nLd0sPJlovMJ7Gtsm+CupksRmU+JJB
sRdPY6JjJOvld/MyFUhXYM5phogv9afhR++1TjSKcvyFXIW23wKLqx7gWXbebdeaWzZgHqLOuJCw
9MYEiHLk4qVRQrX51ri1t58yt1Lh0tDlZppTmGplVUewKjY3/eLKe1sFDgZC18K13dagNA+SYteG
nI+wGhbnkQV+DqYzYspUpoo/nj/wE8gj410n8vaunIkXLT0OARAT0Wb2oLTiKpbooc93VW6WHTKb
2XcCwu5DgB7+2cbDN13fiQOa7eUL4+m4VyyZUX35Y/ZQ6An2cUPQG8nTwo0dOpECURJMgnGOekuG
gHjhZnEPARqAxQy7BhrERzhSlXNm1pfQN4HZC9uhmp6t72LmRbxhJLqe7FHdY+OilqqKDaMdjVKa
u0vcc6vfR6ZwrKCMaDDux1be172LuY937YAsgCyT4LPlzrehksOXBAjraJRdc4+wOXYGJHAC1HKe
Kb0JElrtih4nquFQFeCjVe4yVNtBKP/Ag4rsNXI7yJCDMZm4CETwisgSB+fd2rY7WM5lGY1jzuu4
r8tm2qIg4j9IN7XfmiVnj1qLAGDxuocxwhRu85AHYGqMjs8f09aX36dWlr+nJKvjDOteFgUzBYQe
Rc/7gH59CsVArt/gkmWYalVH0exSlXfGfQz8HmZVidwDJ7fvdWGD58Fx2DGg3HtKjXFBSfeNuxnT
MYsxyPz7MhDBbTenEArOBfjfWKgoiicrnDtguWS/sW0x4nZ0citbNT4E5aJ/s8FBrJqimv7uh9G/
A1u84VFpBnLjuT47PxdPAdd+1i6Bv+zsYDnSR2/p1RuC/epTOi5FrDKE/qBWyo5Bq3vEhKS0P5fG
LlJXteZ7w+xUhSLB/AA7MaX30NzCYytLkJwbEkBjxgh2gS5DakZUZ9x1sIZ4ZNd0hbO1tq8Qu+Zz
sJ27gH3p8Zq09XDMoEvbY4WT7yButwhxmICCH5DT8a1sfTSbqfB23ViCTeW23c80S5160wcqiwed
LFEy9suPfAHTCNlfFh6jUhP5Ikcl5pApW3/NCfGTEOHI7m2neHnb87n4Utb+vAEk1kXgiVceVWfK
IV6K0Y+AQKRAwBTZ9JsnbXHnjUGzAa0ZiY3ZTnJu77ha4KGRyuwQmzkXEbDtCq5nAajSTOhj6Q7T
rnQZCUIENkybViTD0R2FOclZ9JuBuwwplCg78lY6p2EyCRIFZvFqEcD0UAbKecgZGw+ltCkA9gA2
11UX3J+nztsBEXmniWgIm0Wa3zQlR5BMSdPqRHsEp4b1mRY9o3BSGG6DODlsRChOxsUGQb3Dn1xX
7mmu6monUj3/hEo6PQq8D3sv1e42L2X9WGba7qn0S6DXA7kVphgjlyAmo1gW/3uOKNBHg91dhaQN
Mt6kMtFnLuqwQcwFBiQxTQsGa8CR4Qji6DKGHuhKxyltmgegLKrfOPPFpqJW6Rw6dmy3pY8EwaTL
EX5I6sz8YDbVOIDUNo9Z6dWxTFPzpS5KekM08lyjVCExBbLGZXoFNA4xKVUuf9Znen6M+lo9Fdyp
73hTJe0NRHTB3pWLfpwQJLTv+r7ftQtDTVQGU9UiWsEpTw76kjQkDaJNdYtoN+aM6Rw7gHVHdZtj
x4nIxh+YEXoEgLgGGBGQt4tZZb+J5gghHxyFEJAc5fuQ1BnZTNyZfzdg1T+yqi6LnZ19cCLrCTVF
1KquuklAXUAORl5VN7hIGkTc5xia4E4JDP2+R/gebL1BnXWHHsMf1jnH7Mei5JE7wHIKynkxH2fM
hgfYVABxokUP9jo8SnGFR9+E/lggHEgXrYoLWbYvTuHkMYDj+RNiW8R3MSvkO3qOE+b4wU8+z91f
neTzU1866b5B7PFp7DKxnQKXAoRuzosu6ZH5UudDbNzcRScff34FXhOVsUAmL1lS8tUg0vJXCpfn
iyBkTEK4M6Ggko2FEn9eUAtgcgZd1YgcEt/cq6BVV4MgP3rX6VDlziDrA9NZO5vGAN+/4dJDjCbx
KuR4IJJ2+aasyd0Q8TP5hvrcO8nCG7G5AS8eC0re+304tn6/pVAwHtAKdEKdU9QjsvE3E02qw4iN
Vg5mF6IDQqdDJbZYx49lUKW3LUL9fniTB9CatlV9qmav37Q5NvCp9WiMTjI9eRjq20yAb24axna1
BTQy9IdMIGYsWGKE3ZfeGXdRtZEqjLnXszUP+NfqwWuE0RvQ3RRIRszX3/PFYwjY9DFUQEU5clel
G7832PXzqRxP5TzP+7qrmk3mDvwn2gNITmqMVyKptUOcRSmam8rtkw0SfEScTOjOIDLDR7dh8sct
KpRARJa67DfNcRJRjm699aa5fqjF4G7hYFTvFZK4bmyAms3x0/LVr7Hl18OQ/mhm1W/6sReb0dr5
qLHHnELGWR6bgJL3xSJPJUFXKE7SqYYJEoGICFlh9jdziQZROBg5AjmaNzsvznEkOYLBuVukp3ZA
xi+DXhLVs5jfAmME9m3l3H4tmq5/TxI1iRAbG36r/b6OkWNcY0VHv0Zi+To6wxTcwB7ho6fEcP5U
o608SNn8QByCbdCYQW5PKNy+ePW9Hqh/C8g/y3yEhpTtFGM73cSjhmwwTI0dMTxSMuwWPkx39aQw
q6eotya71LiLTXMcqGie23lSXwcagE47LgMSUQRUv53fLyftaX6qhULDE+FSbxpRT/EE+fMbWxAX
k06Of4OtvX7w8THfSGrp28KFv++lcm8oydDp8anxJKAXwtuaNMg3cnQG5Dc4CA04tzdOoDye3ySm
UKggtCqPprLjO8CysmfwEtJnFjgOzDPdcqjbudojF9fu2h4xyBgpKvYmN78HRziBCt2f7vsaMaFS
W2eLMOHyzhvaYEEYg2z2FjnV37zZlvfnIi+mPoI0kOTs0F8G2dO3xixQfswMu0Utg43rTTrOehRa
cOTl2MyVLm4cln5qim5HQMOOF3hv3rVIyq3w0EEL69ZpNm7eZM8iwxKDcHsdIfMc0xkYjZtAFDSe
SY2oFyDV+Qnw43E7+gkk7FiBtlBhUlTHJgj7TttbZFLwDCFnlfMl6X1UXFPa9WEHNeAOmbPnFL4J
kbILnoqAgPrJQb3TxMb22R1eDVCAW13Vz6RIDapIy8mTO1lzL5WcI1G4w5chV2SnVF/fdE41bLWb
613VYpsVOpLxI8LQUicEInD6VqMMjpBlURc4gEEpvIxJejdjnX+nho6/GoRXP9dTpdHpCfDkuqE+
ZD5GfojgFvxixUxRxRnWUgQOENY/qrzp7jCCl5OQrdlSP29vZ4ShHJhK7bYeebI3hSWH85bwzs4U
nSEEZHNMMQ0qrsGQBYydbm4i1/eXHdNZunEQ7oNOGqDEvdcJEfK8tXHvU/aT+b7t8Kb58sXmhb+p
Ec4Vo3dcP/C+8G8RO4eUadmJdAsjHkEzGhUThl53m2ZJg2A8Trs4CwqNXA0veeSjyk+ZxL3ZeoHG
VQVu7exnsjA3thCsb5ARX9/6BUQaGkGhO90UGqOGjzNCpM4VQ6D1Nw+pNhvGpBnCBkeON34y0sPc
lu2mQO32XvhE37aWYjeQeMlTV5r8hdphuIXkzdkjBC87eDCHttilti26EjMSS7xJBsjXSPVBakSp
B+gRwhLp1jdGgpAyTar7gYZ1HwUGcSx6chrglgZYWqaqbtAqgfsXCVLYyuvdDFX0F6/T7a6XbnEc
En9sI7RVmq+Y59v7ahnZAZmzwwkHjM3JzUt258ACf48+UfKmnF4jVJmlcdpBKER1UsSSVCOWvp4/
ZAE2Viqp+ZsPgN+dX1NwvNHlWHYB88gfF2KUjSUe/jdYeOo3FrW8DVGrlDgyhdeiAszksedl/+pa
jmQsi9d9Lm1zO6s03eXozm1b/J/jBBla25mhWc25mO4S2X2X2Aw8IxNRxJinRChhfN0GiG+6DeaG
3ngtkXEL6s4byXz9gmYOu9Ed4xGGVcUQzN0U09bKKYuFUrWHTOk5uGWFRIfQdxZnh7ZDGWycibg/
4fEb3KiQmt1D2tTTh2JAeHzkAND/1AZe8pK06Xg/tVP3kozQIh1Kb279rVf0/L3osWxHnhwW7DZt
0v4ckEn3kAOH4YCqg5Z2OKFp/uKk1oXKeHCdUHZJcXQ9dGi2gc68VynzccKu2nlNFgRMKsQh5pOn
nhHMWJlQGzTk2EKQvj3k1OzI5CYb7aDMiSvWgcO0uG22adnkRNlQBYjkoYNBNlulvwZ2NM8wJk0w
2raq/l5MKTgKGFreY+Crc5yUSO5sRxCQhsnw95Q16hsv9YQyuTZfpnoxYoMJefia44RxDz7qiFhK
f0njj4/FLp0prk6Pe+2OY8drnOjP+rmiUIZKLGU4hXHCrEZaGAbxlYPiC8LjNe5hoMZB1DUhhyqT
5hbEhwzlOTArkuQD7IC2fGyIqg+Vjzwwn1fyin7n4onZ6sx3HnmHAzNwPwoYhOJhUV7keWqKnRnh
Q2oYWbCrkgWtXNXl2DsheiWkk+vuhrodti4T5c7lSsPoMgJKMOds3qXYFb4MNW3vZlqbrw08F9GU
d2TnGvVncKWLuizzbho/EKe27hH6uZgkwmqDtkIN+9BTKwt049KhKH+VokcfQuXJhGy8fMH7YJpp
A0cNOu/Ka20Roeajt+hYzTVa8bSHfcHk5A9RVfpHodx5SAsTbEmbdOwoitSqnRnbBWsOmkajdbKN
X+EICYFgzQb1SXAzIkr+FmmEv93GG5/4aAMMsTJ5HLVRCKd0m1cP7L0tmXT5xS1o9aVpJhwvMexr
iByrnTegYwH6fvHY59zeuIbYXdZ0oOc6c51GLEAmAQxHLGJq/IqtH4z5gcvDYHY/Az5G2NOarDFk
8P+keYbzPNaQwxjQLM4bLJOT44wbVyLBESct9RXxxgWXFdLRV+fGxCQUqx/yKT3jsggbB/OrmwyL
+iRTG9+2v2yP7m64uJydkPWCOmRE/+V5EE73/PEYvaRbWqM4CiRaY5p0yyOMZFvCAHtzmg4M4m6P
sy3s54R+lYPdlIVCjq3/8vG3XjjIXscim6Cs0oRPxRERct2bs+BwBvZaduW+XjjHXuciW05xBsKc
7IhsuOK0jD3fBo609wxHxjgxK5JraKFLl3H++1/n/pkpSA0hUXOEV+Mdbd3qbR4X+8l7tDqNn9uU
zxwYDQQfZRDH2tZ/ctxquKJRuvTTV3OzCNom8PqzKY2UIRiSUZteA2j8Z7n8P87OpDlSXIvCv4gI
ECDEFnIkPbuqbNeGcLmqkBCTmOHXv5O1cuuZJCJXHe3oJkGz7r3nO1/UYjhaPWBteX5p9m0ZMaOl
r2zs2ZOJcfbrjMQrg9GgWAbgq0qosA5DV6aB1yN5AzEN7uIpTAQLeKU9lMQQezqmqJ82eLUiEl3Y
kXS2R4eTGuFeV0YVoushr8WLaFM/cGX87I6OGSZ9f41ZGFYSnesBrUvr4LYsIw/izoADABSmKOBA
WKFd21/P5SVftLOO8khUU/PCxfIBLEIVlPb4K+nrD5s1+8uzdKkjdaDHTOHwWyG8GbUFTlhw6DlX
t/iM0M3InP6plFgeDZxzwhnH1c3gji7ssN0PrFQ1qvYTix3KwYxfUpl2D6g1dhBl9a5cQnQESOv2
c1KoHAPYh8GmwgWEfFz+7KVm1ap5+h7U9XpADLZhEvWlVjG8z8wqvsHpwwku/8TC7Ps/VzDk7SY6
9vSITfShgANZIucVX/WlR2vLBkkzn+YVJt8IrHs6PQ3my+V3Xpg7OvQDSHhkqrOmiJq5Hz4I5c5R
qcx5TGcU7qOQp+siVH3Xb5d/bakTtDXEckcvBuM5ieCqC5vrOwf/mP0VduFSXaNO/2iVIDjx11U0
FIaEcbVPTgOgZ2w3FSaFl7Yn7CMClckUwuIiSQ84IcUngVwSOdpIZ3UwwkmvEyIj7/LfTcSjoq9c
mhZRYqpDZ1hPMYMntpfNv124DxvIs4eXm3RhW9SBIc1UEWgLUKY9wZvCLJM9ZMngn/0ifGXoLf3A
eeR82g6Nqhi6rI5hmZynKKgo2jF+qcjI9qjW909WX/Bhe/lTFkaHjv6YS/ggoHwgiUjxkNQ3pG/g
OrxGUjyfvr5YVnXWR1JVeVP40EeYSBSFHvId7dj+yPJu33v0WDK+G3GQWFkJlr7kPI0/tRlSEoLk
g4MjoAule96k3+Nx+Jiy7M/lllpYDoi2HIjJggaAlxksxcieMO8BUcuV7l56tHaEsFiSGR0f0d0j
k7dJa8x7HzeFK7tYWwBQypkgeYwDismTnTN/g0f6LrfSlWZfenft4lbDZbNPB8jxRvnT7JwA7oDX
PVkHezgw7jDoiCfXEuBYAfuOrl159ML80tkeFfzNi8ZXSJERa+Mjap3GyRkl8FDIFY3fwmjU+R5A
ZYs5HbGpsmkMXfK972Asg1Kcy2NxYQf5d8z4NNaJhdxD0vWIXlU2AiJqgEtykLgpuRlEK59aZGbS
gHGzXzntLXSybgFWgE0PK6SeR1D59bdz0uMejHT07vLXLLXV+Vc/fU3VQCjUQjQQKcOqAizjD7Vt
5KFXrkUXll5fm7pEwvpdKFtEBTKrjir2tDFWNsClniD/fffREkjZYReMBnAv3cLZuZAnOrOLjJi1
JVfeMf5dez+1kOcRT0z4hqieZ4I8RnYOD4rZvE7y8u9G++nxTFAjc8ksIrgW/6Wztc9iWQfCQS4r
cet+ZdAu9ILO1phlM+LKMEFhgYxdW78w7+/l8bMQs9LRGomVlrClcwWYsSg5leYba4rATMuTW0Op
2M5/8tk7Cvl4+dcWetzU9mbcyUzV1gMW69T+gaLOZoPyoBtuDLfIX7PN7M9r8t2FVUp3BzPsHiDt
Hg3mjS+8wf3H/kbgCdm3bKVHFvZnnbqRmKQHO5SIyKy6317V3YwmC9weujmbFwSiq/YALv6Vuied
wpHCBN5KaYVZmHZA78ASHTC0W9S7rBXeL6wjpjbNuWUnysI9AIZwKDqdNo77NPVrRIalh2sTHchT
eOQgfHgci7cJ59baf/DFWtMsTQ1ti8bFr5Kkw5vDy/yuk90x65oVSeFSH2v7czUlLooVFZT4qZ9u
bN8G20bC+9PxeLWbeOveerwUj8lEzcPlCfL1sAXQ479LYuFK2pcMgAQyo9ZDtUO+AfFxCkg6jpu6
WTX6/rpHEBn47++MCULDNPVxb+V8OkeDBVK/SCOWuSyu2vc8HcMxUaMrOupzaGGGPEiyNgl9Sq5a
dVH//t/3R+mc9AwUzkVOqr5NWdFvElgOtKljBICUrqxWX48sT+dtcIUoSZqC5oGaRlQ0u6GLotnL
/fz1yPJ00MZc+CgacCjKW88ghgLLbz6Elm0hVTPdSmZ+zw2ycuFa+gptZte+HzuxjQ3cRqmC7Irf
lE8rm8fSo7V5jZpwq4RyRERcGg+1X23oKkFuaSJoszoH+Lkn0yiihtZHyv+MBd0lbAoAM1hpl6/3
Ik/32upslOfA3hHtYg9hK+8ti0St/yzIr5ytdfNCA+m8jd7D5lqhHAd6WISGqvf02gHEtAnMxrgR
yKBjQSL0JqvnAvGD8c1svHcHyueZGifp5k+XB+vCYqEzNzzGUJUgscI68Xaa3TCP79N2zR/xn+Hz
/190UZL/36lcns3pZwhToiGDhA0a+jObD2Yip4Jbxm/IVjrorcSIGjEYirRm7t4o0x62vCMg4bJq
CHPXkqdz8iAYGmbetflsbZDDfCFJ3O14OUHLgmrpHTGVcTcNrdxebpWFEapzO2DTliCFTOMjetk8
jXNVPPqUJ3+GjiJdrnp7Zan7+oTm6QSPyeej6hwEAmorexM5QxEMsR/NqX4wSfou8/mhTBvrvMCu
SEiXPkxbMFBVBIlk6QKxQg9z7GHc/kyNO7FqUL80nLRVwxGopjWhLTtCgfczz+zfjRpP5xzy5X5Z
ery2cmRAGE2Og9f3E1hciW4IZ15EHltDVy8s3TrVQw6WoBbK+8AnK/ZIjuQhN9tfnuVEoqzg51D1
e2ifV/aJhQVEJ3zkVZnEAzhAR2GYHFV/xnM9mmvhh4WW0hkfjuzw5hZIrzP5MUKvl0HIrMyVRWPp
zbWjPiQ60lezZRznooYOCyXM6T1cMMXuql7+lwv/dO2qiZWNYz6DtEU3dg7cL3y1U0pX8lILU0An
e7QObJs8Ezt/pY5934eord8OBS6pmIaX338h64rSz/8ue1bn1DSx8AHwVCx3zqjIU5JydadQDI2L
WGLtrLzLNpnpiYMVVwLKghnFWU5lB5ffYKn3tWlO5yrxUTcNmGhBbDMwXBjOBKiORRmMsqbDdT+i
zXUIVVEOREDMgjkGkGXZFoJBEI6mlVZcGmTaXPc6gPVgCnOGKrpHmpllAPzadXduTyd+CJhU+bwz
gMCZwMedQptdR2z0dErH3NpVZZ23jpYWJlLqIFqzkhr7y23+L072xY6qUzio4eE6V0k7UpBzPsRn
MlPR1Ch47G3jvpVFeoeCByNEhViLal/EeRWnf1y/c/kGqw0LRzK1JzMvyRE1id5JjpXMMDI4Xdlg
FnpNh3g0juJZQvD5lEDRmQzbSlQrA2JhUOv4jrZyWoWJBWYUalkh3jLVhO/sVo6MC8uCTutgRmXE
3oClH8a459wIBAp+ABf1bd79uNx3S++vrQqtaWLnbc7vX5a7uBTppin9b4aEkdLlH1jYvXTDrNRE
dKIpE1BBPAghNya10keD1WnUd4Z6RV1nboWdg++ZUUWzve43tUUApu9jJh1cE/Lupodwj7xWlkSQ
70OaQ9igYPryzyy1nbYYlAq3vzFBJM5TA1ChKMVTyKpZa3GGBUCyR7VowFjaUAaO9vkgVqMqfuxA
L+coJYDTerZxIbzawE2w2MRwXX+y6wQOq9SF7Z1V+xtnkOqmzCm7Zy0ODJe/d2E06jwOKcfa7kZ0
Je36Zu/YPvveOme4WOFOCAGP0r7OrNTTsRycDkWXm4jfeDDTkPKPqF3IJVBC2d+kTG0uf85C9+lc
jr5zDSY78KdRFrupAR2YGcoJitfrnn5uxE/nBYMVQw7NKTh1yZObfSPWjbV2WFh68fPfPz06c/o5
d8wKpMDRhuyJGoD3JW4GzgfoO/775fdfWDP/D7rhD0UOqWsSDWdXycyf+QebufX98tOXhpJ2FkDF
s00K1N8cp7yRUNzk91UG4YIbd398Z81rdelHtGWgZcxUUNwZR8cxTlUtHouhBkWj+0VM68/l71jq
Cm0JICkh1JQNPcIDJlKJ+dsg5uPUJvnKErPUC9oSgKLuZPS4V0VGA7+OqrCOkAimK/N54aKnV/35
Xd6VqKQpojz2vJ2NoOZPmnf+tiFJuxHEmbdUgX0CFqWCL2harO1qCx+l1/+pxp5Jy+M8skfq3aLo
z93UbpPtLnfJ0ldp9wBRulBaG6SAB1ZVlIEnrfLJoDTZ2rMxbGA18QGhidqQmFQvpJmSlbTwQnRH
r+1DdYTppFlDI8+pzZNniXZvq75+aqEL2lMI6aLGrq/z1Pb0Uj8L0qBSUYtGODNFioCTD/2KqeQN
pyvn6KU+Ov/90xqTVijElm46nWpjLm5B5RgC0c58JRG3MDMdbfpnRBHpxco8yXxvetN+iP80dRK6
kHtcHgRLr69NfdK3sqS9O5/yutp1sbcbYvp83aO1Kd8g9l4XWW6emsF8JCR+SFNerbz2Urto0x3B
a1SY+RZee/guMN9Mbz90CGMnvy+/+8JypVfnWSIpxzLzitPoAl2QvcaeEfbGysMX2lyvy2O27GpW
G15UC/sxZsM9Zd3KnF56tDan0cCDJDkhMN3NU6DffRX0oHNcbpSFWmDoM/871qtK+nJsDDw964Zb
mYkqTDj5mVQ4sgZEsuaUKNLddGBa/PPR3NeymVaSFgs9rvttyXIyEzJTKxpRGRe4tv/mpygwn0fU
7rZrxN+lHzk366fJ7NY8brsWpuO2m6PuqXhpoPv3nfpgt+3L5UZc6iFtRlOL1CgUS0AFmmUXJJbc
u+lw3YzTS/B8CRTMQCt1wvJa78cZmBaWefHm8psvzQltPlPWgvCR2iYqwb07k7OTha3c7L39dY/X
pvRodzWUF604ATwUMsj9J1vepGl/3Tqtl9ENrp2VZmaNkQ+rXSiwgKXify+/+cJGqhfOSZfm0uPu
gNw5p+C+J39nwGoACFNPLHHHsIPBdpAPxsbgxspsWLgs6gZc8LYC6caFe30Lp1LquMCqPSTHufPC
GbKsrN1e/rJ/l88vAhZ6Id1UmZ4DOaeJI5tX021cVnPQx74MATIY7hFV94AwQlK96e320e99hWMj
zo7JWOWH2YIUNhu68VwZ26GI285PPZ09dCzLDn1cjO8VHLi2c2FYxwYEiDIoQVLYWgZKBH0BRxe4
p9fJj8RzgWtNcvMw9rzeY9T5G+pQY9vaFt10I/GOTsHbg4iFu688AR5V8TFxmHm6GUsebEjFP6w+
e1JjWhkQqM/+zjZA+YDFqDikTVuFpvIBfZ1rw502QFuxjYC25kAdCNLKIZv3UPLbJ4g3J8CMFBKa
8F6A1bhR74BV7R6TsZ0fiq6G7yMw9MbWbof21jAr+zZGymSlJ5bG2HlSflqZytwDc45h+JqdvRvd
WQB/NL6Q0XQhKI/fMxfAl3yetrSf14qQFxZD3W5M4BJjq5F0p9KI+2AggwghMhZBmRVuCAn88fIY
WxBJef9Xgghmn09Ey085nBpPynJ8N/TkTG7okCQ7d4alWtrmYtd1zhmlMEKBXiYN2U026cOWVeP3
KeMU66lvbJQ/Dw9Db9AXCwKdM/6F8Z82DOge5mY0bVT/xOQdB1rxPPHCgTbZNarNJCQIcwVrN2C7
WBCtFxCgl621laWvDri+I4kjVJu8KB73kd/azQ6sQ8ScWUGPUKhaGzmrEheBzthBz+j8kJTK371d
QjpMB8xKB6UCxgYYw/wua1v2wKGs29hxCtmMlQ4HeB3Pu1Q61SZLIX/0qeXv8jkjYM4Z/W3acwdR
6EztinF8gy8RCZ2M+Leex8aIdYzv08J2jvVYF5scd9FNbpXjfadqGsBcvA4nqPkhhLf7Z4P2IjDn
IdugYz+GJC4hTRfX1al4/7KIn0ZoxvB9cM/FCPXdV19Mj71rv/RJvVYHvTQcte0HchcUQZUjP9EC
0t4kDW14u861hBZ/zd9haZJpWxADTyLJEq87Vdg5hTFM8BVw/jqS/VBTcVtCoRakFogCQK2SlXm9
cBzQy0Ebmxo8Jpk4Ebe5m5l8nLJyZb9eevR57/jUIVAPw8pVtsMJUurAdx8BeLjyydopc3JjiYhZ
Lk7gqT3S0UeijQ7XFch6ehUoBytrrJpmOLnTCavvZsrXbLDOa+UXm5le79maELMbHuGnlCqo2cXB
rZMbEGAeLy9kS48/98On9gYhSXKlMEDdYvoJfcimU6BheqVzZYT4H9v20w/A4pTQAkLIE6OIYwIL
TwfWwePJvxGMb0cRW7ux9df6YelztJuhObWkaVKHY2RWL3OSYBsgB8XJdecxvfiTwH7BhByJwyXQ
6nZ5B6YaTq7NdWlCvfbTsJB1THIXfZG/OQD42BOImLO/4fLHVZ2tl32KCvU6NccUKOsP8Je3hnnr
jmvyBfvf9P9iqOrFn1yWrQusaByB95pjh2j8+CDdDp4wI6egMDBb/c0GozOPw4xIc0BE4kbxqMBc
EZ1pPNrDNL66pZl7wPI41XM3teJ16tjwczjj5FibJd/BJKSvKUg/m6IFnSAkyi5QcYaapz21a3KT
zO34UKDM4wEksSripk1/VFAv7xpp41iFUtRdg5AUEGUN/ZVYDXtjSd0EsHIGtwznMO8Jqlj7DWxb
CCpTCJlF4IBacjfyNt0QK00PAuCYjc+5ARwLkSdhifQNJbt0ayW83lJ7zBCpnZr+xoGy6BCX8HGV
eTwdBqsnKU7Uit+k4+CDodGiaNz3gEFowCT0G8f4K0FvwamlqsyPdCLqnrMMXLY6ddv96LnNfqJ5
caxns9mCYen9GgH1uM8q5u4qtwOBkjcsPgEFUDyX+VCf7HLgJPBEDjWiQrDx0QOrYRfLOPmegTSC
MnWUFMMYUNhbair3b+6XyHAMhfM4jj4+nxaAxnlnBSOtJcA/rgTKoS+TEISS/gOVNM2z1XcximeY
W/90JgKH3Gag000GsktxY8YKxLxK3LlOXCNnUVohg3vnDckcCmybVyODCMJk3ip751Ejv8XfgLg+
W4OA0iG2rLWAgUqSDPBCApwEYpk3KMSBofhceQAsebUHAEgzbyWk8j9sarrfWyAQDnPNp03R0zQQ
ddcqwJVMgUALQMuoIRzCGtzNDeEJC1DHRo+g/4Ef6qKYl3MaA2ydzjelquDuO0zxoarUHDFMxkPd
jFM4FFTsG9rbG1A6fCgrK+uX647jLWgkTlj7hv88q8nfgV023pfcJr+Q5mcf/iyGH6B11lsDdlUf
hpeY4YQgzRTioMjCaibTb9P3w9ho2tAHLHYGHMnxb4DRDN2xPQJXD7X94D/n0LQPM/vpVYkIZZ/A
MhN09rCm7snN1BNJnGJXlXa5bWjVB/haGyxS0WzBH7Xe20yhq/Ks/w5GM7vtzQSNmoGbOXbMi1Jl
pVuVAyYCKCIS3245HKAqBegn7QB0YGUvoSGbs1sWJ/YuRpH1LomT6lvq451FBtvmcLYbM6wNJEMm
ZLfuhAGRiK8ceV9YFW4htLLvbRb3W9w9hiCnvgEgjQJrx8kN73eHgGfIMStVkHNAaBVcqyJSTTN4
oegmE5n/BxfWbgerF/EpRbo0NJzYu5stz3sCrrLZN3ZpAsEoY4SPBMpQxdD4m9jyu4Mr/G43zbYZ
ggoJEhMMQzZz1Wcb6jUNhoFJd7LKUVbiU2ReYDmAamLGyno750TYEWqzHHtf2QnZgDIkN26D/5UD
tHgyGAa1kEUcFkJmIEPa4M6OACxBGevsM2H378JLS7kp7Dn72SQp/IllUT5xljew9y35C5386hem
dRn6daJC32ksJ5gST+GeJiuD7urCogGfJItD03DK+0xlAkIZa4xB4hsQTEwrtE3YdMIExMAqPHCK
gM147FFWlG2pKwHP8AmFxp/S8Ufm9vlt75sY87VtTk8ARdF9mhbG8wyaIMqNiGm6qHwB3AxEE6d5
y3gd/zRAqQJtI5mB3rLVfD/UABiCxTX5D5gaLlQWTtpipYGTxRGZTHZw5w4h5bGagPqIiwbmVsDS
uHfDgPUJapzZO2TwDe/uK3PugiJuwFtujEK883NZr5qZPQbApfcWtAl9BeY1UMnFbkRJZRV2ypse
p6JH/VIxehlOcb0oVmIiC6cHXU9gd8gqN6oco96yYdIqcE4pxNtIs2rlDHo+a361Q56vCZ8OQzmD
l0oDYtxp7uobIN5C6Xc/jRjGDTh5Yd6uiZIWTtG6msAAM65pHVy8x148Oi0cYGW9FsVeiOLo2gHc
TU2VMkRxUiqATE7tm94AzqGmlON634AS5d47q85FS12iRR4Jr1nleWKIVPOnzl49896/0irNM7XD
Yhx3LKHOUJyIAyk4DIEB6iBYJHlQ90qsBL2WPkC7AZZlNksKX2wAmftNmtyAxBT66VpF8ML9Uvfr
bAv4iFgsVSfi5fJOcZuBfSAxVSpxYrzoVzI6X48nqusIBA5QWeUk5cnyP3y+Q5b+qpQI1YUDWZni
UJSn1Wns0p1b4uwDLgpgens5XKcWobpwoFExa6uBFCegboOsaSNe5wEgqStT+uv+BSD+v1PaahFs
KkdVnZR8RgH1lhj3mbuW6Pq6e+n/SQbKyUZ2pCpPplTlX4b7R9Q6RD07ZQsdZmfMK0mSpY849/un
dSlJu8m08gz9C+iZYvlbJ392ef/tmmsH9bU5TJmVJ0kyA/sIZL4ammFn1bUHAAznK8NooZiG+tpU
br2+r1oJSJgAsSTipM4RYObVj8EHZQ82EubN0BSnqUVQSSTqpsjs5FABorLN5ZDcy1lCsNKJtSDG
Urdpcx7dBLlBMuQnrox75eE4Zs1pkLL2u+EaD5cblbhLnaYFfoy6AZUYdpunGie056kbvFuQdeI6
bAdEG+e8P/vSKkQEedbVU4iCDP9NjTF5tiXEKQBV9d17S+HjAFjwVNzVBYIMCWvyJ4cjLLCx5GS/
wxuB5diZEDgPanDKcriDeGXIqnRGoXxTYvMmiKjYDvsOE+IuDh2/cI+J6TQvVeOAF4U6+spBpXFe
xcE4tCZOu67fbDHlO1Dj7Lh4AB1gfHQtX4QculAjICDtAqc+jq8VXKDNrVHn7MUehwmUOxpvTYD6
wL6tjfdsdtlPa0bp695QWf2D2aycQstrp+eqdNvNNILrX2em2hZ96h2aSji3PQDHJ1kk1T1E/S78
LnIF6Cvp0nGTdq3rb5F+UmCHEx+vXppGt+Fdbbxw0HzSoCqMdt+4ZRYKJ5FAM5+9AIIqKeJH03Bj
NDltv1v5ZH0z1BlpRgBLJix9aL3KORA4ZIRZychvOzf8ZKcKMew8qGyfwWiZ7qvUBJyIFDjaizka
gFS7zTPGAwupvehM7z4WboZgG3RvcNSAoQbod/1OKDZi45o9gLiBcn4ASC7dlAxFW7EhDGC6CDC3
0jVAY67VpjaH8k32M9/Nk6jvJzvngIBaxU42xrtUvNxxasduwPuzNSO4KEXAPdKEPqp3SvgEJGkA
EbgNGi3mcgc351cJdyIU4FrCe7CGRkJiBq7VfVcTmLVV3AC5kQ9wsSmtCg2HW8YJy7q6I7h2oipo
BDGQK4AewU+GIWHflIDVJ2ywvs+gWx/dOMH6JiffS36XonGjhqDCHKomhXB+6nVOqPwifp2G1AhY
3oKfxRwVGhB9bIzKt7CVwBv4zhwdH78/TIcMd9hvpPGHg+Tk7FvnNFHtl9YJHjHODjTu5sRFmT2b
E02BxzTFEaPKCUFbbQ7cVlkI2670HlDaJATlpI4Qd+gC04bJjOtW3i0cTwgQjEYbTsJw7kfK4mI3
4b8+tSSZQXd2ye1Q2ThoA4B4oINZA8Au01fUg8NsgMXVFrA3HthdYj8W6F8IaMk93OmyOminBgrN
zKzoKcEB9YaPsdzWtHY+8qp3bnOzM7fJjGAvPAvom+266WGqyxTaSxzRA1aP7R1A4cadP8FvY+fF
ufiVchQfSFyOfhje8NcpQUGrlI+Ldw27FeIM1q6Ix+pWtN34Y2J+dl9auCOD1juXz0Yy+Uh4ndmh
KB7LioMbsx6CDhRGBZVdMnfbMFYdSmaBaQzQL8BxCitxlsXfuzTu9ylgo2dLD8PCQgIL5N8W8Ooi
rHxHHkAtV/amQyjhWwn8DmAvJKtVAHZ++Q1Xo7netrSHYmGw2v4mM+fpNYGJOYoGHJikWMwXd0bu
4t8zagLsWpIU95g+Hia4c8CYG0tjkiH/Ynqj9evyMrxwMtIlWUjf1E0NnOYpy4cnF/xaWKg8XX70
v5zV/98WqC7K4lnvA/GNUxd9rG/EoQlouGuCY7qJ36AJUhv7cY68yNgX22ceHVwQU1/GlXqnpc/S
guWFQhlM2dPiROEwW0M/6KxdTRZ2LV2fNaV1A50FzsNTaz7zFhw9bt9mOf17udG+vp1QXUaF+UDO
0bbqRIxsTzsYn1jWU1q12xrM37we3nyzWzl0LLXR+e+fDk1Yun0c/dBGkKA3m6kGYtLIHLa7/CFf
XxWp7oQ8xcT0/NisoFvLIsuyN6ZvP7Zk2s/lLwUri8u/stRc2rkpGwdkjWU5oKTNOVbAqQcIoL7U
ZLpX6fAkbZBosqa87pTJtGPR2fAIW+LMTwybzVsrKHlJanBvgYTnK6229D3amagYKPdRpF+cMOef
mG/ewu/gpSDtPq8llJnqmSbV/nLTLRzydC0VcyVIuyluprA9QgwJEP7YCbIhC8G4vu4Xzh/5aYCJ
GTtRbBl9pObWRfwTJiok76PeH7+zZFxLgS59hzbVeQ/oKuzFpshHiGDycECrErjUfAj4NF33Hedf
/vQdFmiiQJjHY4Qq12hM8gMfs0NjpE9WVmwu/8TCbNEVVpYJA6p+cNMTLIPChGQbMkQcKfnZroIi
/XH5R/7l3L5YkHWRVWoBsK/gSneqX+1XdTd/k9EA/zgYpbyO78195L/hgGz+vPxrX+d1qafdmoDZ
S0ltQbjazA5CEjBrKWAD3FvgecmkiCyZqO2QolI0yNLeKHcwgapXYhYLK5unrQpVmhLstcrDCaKI
BLUPrkw/Ln/VwvLvaWuABWtXByZ0NBL81fbPy80Lzl8rK/LSw7XZj4yJPahupiBoTd/Af/0zdeCA
J+o6OBTVhVZ138OIE9hsOLd67d5iNj0Myi5XgiwLY1jXWQ12kcCWArVk0qPVHiIa+cBdA1HTcq5O
HST3f3LhrUUiF0aXLpoqcDDqkLKmEc3joOw/prLBNWmCaQYPbdEAaKlA979yq9R1VDCB4qwckNkU
UJkESKXwN+LN3vvlMbWwguk6qtLP2xT2e2PEnd+wCwqquT2HxgMfnoqXf2FhQlBtq5eCDX5VjLj1
MPk3d+x3Z+wfLz96qSO0aQ4mFYLp8J06pSoNnZmckLB57PwZ2UX5DSU5Gw9WHwNbQ6cttZU2tVsw
UnHzMkcAWOEJkqmwQz7Ph58PhMi7y1+01FjaFB8mk3Y4vE8RNSlO+EJskA21VnpiIclMddnUxHK7
cxO7gCUeXOXAoXbDpq+bjYKR1d2cNDBGV50L1460+FlY0pQbhluKHbiNwe8KDynZHNT/DPenpH4B
zM85xnFZnOCdmL527lD8NjK2pu9YaGxdUmXaOeuBPkbgCyicoOCwV0H97ENqTWaQp/PKRrFw5tHl
VLVV9rVw8+pU4u5WjCXwLv0RFKZthvrCguWRGFcKFBbWV11ThdRFbIkZF5K5dzd2+gSbuF3Gny8P
m6WHnxvx0ymBwTgyt+EOe/Kl7MJYnb1knPppmtcUdwvj8l8c7dMPUGNgptfAZBcmHAL1a+PWyPx2
ZdAvLN66oMpEWoT3xMDbAxMAE9qgzI2g5jwcS+tYVmvyl6W+1laLnsdxWkxmd8q5taNusUcmJhy7
5I7xNIKt0g/TFWuVO0vtpS0VbiFbEzG29NS4r8o+TZDbXNfT2gJR9TUskMG6PKk+PRal+j4S/9Az
/vvy45feWzsFzKYFwvIoUFoiHFRUsm/EbP5efvSCmIDqoirmeg3LJ8oick5zJ6jODYHtyLaFAXtK
RNrEAdKaLhgB2zw58EvewsTPve4YrQurDC/GwQCeFZFQv2gH/xe4S8CGZJOQK89POjZ9hrOBjGdw
8bE4wXXaqeo7fJK5K+AjvLJ+L8wTXUjVNyaw2PAaieAAeBLeHaNgUzlbDhu31fvG0m+cV5hPEz1O
MNVz07WjnndlG4xSDhuvyOTTvzx72Ttd0PcGWTm2LaxbznkYfvq1dq4RbEaN8amugDWHxZnf01tj
aK7sdW3GZwQgLWkSP2I1gYlb5ic3M7ywtuiraT8hvbi/PLQX9ipHm+0S5RdVAt1m1KlzrXkXf5sY
zJ25IW5MtnaOWuoZbebTnBI4FzeA84ADD5MQfkwN57fZevtuUC8ezMovf8xSn2hLAM26CZTP3o6S
qvsDPHqYy/QdTJj3qx6vC60mo3JAjgamp4JqmaHUZEKo1Lpu+dKFVgVXUFqZOGuaYx/Jkh+M5Dox
DNXR5wq1VSVQSDbws+0bSpEAAJHzW9wM1ua6hjkPrk9zgfVcoZijMU92D4PJ6glKYITqrzt96GIq
5BVLmrr2iCTlHRnkrQLiMzPkdQuTTi+fONxKprksUUaddwcCEckTIEzljSUbZ2OjOnDHSrEaBV2Y
bbY2q1OgcuQIW+5o9offDSE3JEWlIb7uzYvntUqNpR/RprRNUPqlvLE+xQJlYZPpg9ifnRA++vgf
Z1fS3KiuhX8RVQghBFuM7cRk7CSd229D9SjEPAgx/Pr3uVe5usFUedPVlQUySOfo6OgbmOLXtQqo
EdG9r1rV4+omTuvggeT6tZJkowe9EsSmnjmw+YzVfAjQKvDCHCVzXkKAn71cXqprW7nJrZoh5WBX
RNsx5MDeWs/JTzhQHIVv/6rgItsVBCYHOGAE8w8IAu4vD7oyIybpCvygTODqG6At9gP3O7D04kB3
FjcOe7s8wF9Y9SctKpNj5RQqL1yQTOCwVCUnQOwEHMzr9tVrg+HBz3T3Ui0Wgcoopcc28OxXGCY5
D1Pt2F9tqyqehsmuNnRZVmpVk4Y1BjPAmSVtY5VCd9nt9hKQ/hHUCujb3pPk9xBsZJ21r3peQB+y
Di9gsFHhwH+iGsJ1be4Bhaveknl8T3hznU61ZxKLgHVkOGH25KQGOBqHtuUFj9kI40DeTyXs3yx1
nXKFZ1KL0rZwfDk1dkwS3JMpoqOZim8OU7eX18hKXJmcF1hDgiBqEwLPS7sLuT8nv6rKEzsBS8yf
l4c41z6frUIjK6hE1fMwVPTU1e0vqJ7HjR18ufzolX6JY2ztVpfzIW3K5NTDCwsXkJAVduydnIZH
jsskUvuxzvVvqrfUw1dKFpPr4pUUrbFkXuJUv3OvP+siAhv62NNmT/j75XdaG+McQR8WMKsKi6BT
GZxGPkfJAAAmkaHj/ZFjELogGlweZWXeTR30kQNaX8mJnDJ3ubVEVYSo7t6DZPE3ttAV7UVUjP9+
j4mydipH1sVkmmwSgdctd1nvVG9pki4N6HeWCz3VYYATPYWYDrSj0scBhL2nydYNOFF1l+9n1rJT
DYvOGM1n9hJ4HuvCacmBjIA+16MIEkh+ebOX3lQ8kPEwN6LYOJeu5BGTauOWTdP19qTieirv/BkA
+Z4LeDOSV0qgkXF5FlZC4y+C6cNcJzooxx4EwNgvBgV8BAiYXp9tpcK1Oab/noF8nkBpmCj6xU5w
K/zktcocSIkPb5d//IoWGHjf/35+N2UQ39CTjQ44wNZtUcJKjDn1AbjjP6QT8mDlDTnk3QBabFbQ
W1jiuTfulFjHYGp/5a5MIgHUw01Q6u6ZBQ2u+eGgvpEa1j6tkXWA8cPlv1b2KSPZPZpfEc27jS1m
7dFG1hm9gTDP1s4pmL3hUUI9+9CnmdzYKVeebvJy/EwRWD5KoCDTwL1VAx8ffKdNni5P2sqaMGk5
oI7zoedzHcPi+A4+pL/GEugM3myU5StRY4Km4XqtYdPt2CccU+9E9XUOvnpjCbzTFghy7fcbWYUI
iKFwstCTX+riu1cruPVMyjvRsdhkqa29xHnsD1Gp5VDAx2vs49K687L62SZ3cAs/8mEr7FdSvIma
FqAUSKfwAAOG9/TgvXB4SEug4WhaosOvj5eneu01jPAf+qXKLUc4JznABsduyAlvBUveQp94N2/s
VmvzYeQAJmEQitvcPl56/dTT/mjDT7gq88Pld1gLBiOKHX8YfbkM80lrhsI4j3sQMS4/em0SjCiu
IHGVBgStOUdAMC5nP73er8PO0r/R0ysgVOe/XR5oZSdkJmB6tsBn0tBjiZ3/qX+mg3c6TLfDkQCW
EKof3qv74j2KJ/suiZ2bl+I+fZM/Lg/8+dwwE0/dL4Ol4SoJZkr5Ch0VAMu6yJcbrajPZ4aZSGrp
8CnndT/EMOL8lo/sG9m0cVp7tBHjoMGJSlA0PTquHxdPfvE9SMFc903O3+pDbMMB2gYBGpAg8N/L
fUrIn2JpDgjAYWNZfR51zFRfzzroimRgPJ6YKryHLKHLFzvPwUED5egdav7zRumwNo4R3fCf4DUu
+VtomORxUJC7bG5OGnoP1aZEx9r6MWLbLmnp2HOGeQA5xS3Lrx0FxStztuQZPj8TssAIbjuvc3Y2
Pz3VjY49LmRYJO1rObnPfgKKUp51UTWiE3J55lfKFWaKsgcTLDPoUKHYcvU/gG+eLP6HjdlBJstD
W06R5UBqwBtOI4CoOy+FjyOsv6FfECrQwDgF5lnmQAvSq1IbM8GCQtqQGgimJhb5eOo8ekyWaWMN
rkyciRUkIDbQOkDhpz3xWLHyyRYWzOHp98tfcu3x54z6IYaEK0a3H5YhrhQE6jihb3O51GFabmnD
fJ6amQkLzKvAdaakRG6ZHz19h6bqTUCTAwFFwLWu85ZkJjhQdDrxixo3pXM1/KrsIG7p8jir4jqJ
X2Zqq2u4sBLHtVDHZe2BArnLNrlKK+0qZuIBa3TNl3bpBqD9vZ/IwnEZWG+CUmBah3zfqvmZCvUK
tiBMN7rrjNyYb6QDJhLtghhZxv5S7zkRd3NfQmJmq3RcyfomIDDLRFlCrriIm4rBAp5Dmj+Ag/l1
S9bY7PVE6TLOaojn7L0CANjjPx29EcifNyGYif0TeS5V72GbzZsRN3Bz0cgfKCzsnRcs5GcPc7pH
e/TGN2gEBhBQcqaNcVc8Hpmpsa4Jy5Z06c5soz4sukepHjwfptKZCIlNDvCzf5BNcarRNFD1I0mu
6+UxbsT/bBFVVCNEuqypz8I0CZt2txR6X54JEEsosnGjObWSB0whdsl9WqRwXo17+BG+CV6LSDOL
/qxKMACWTEALqWr765aIiRpcEvTB6MCbeBlxWyuh16RCv182JmslZ5powdZBV20+P11N75lb7wS6
bcHmgcJD5v1viw1q6v/OyAMMHZ1KYGtDMcC+W5rboDkDRg1VItDblzLdmJC1tzBSQOHYnjOVyDuj
E+yrpIL1n9yzItk4Pa6kABMPCJtQBRSSrOLF6m/hd3/IqbNxf7D2aCMBUNF5+JLQ7wrQZtJV/U1z
uYHMXYl/EwiYSzJ5aYG8CJqzdwAjP7IdL8TBCJiAxXpuNbegZBewvc/9K8tYEx7IElzOjxKNI1JY
FIpIwx9YthThoOl1JmfMxAQm5awqZ2qhnaVKBHh9KKDfOvmnxLvOJICZOECQGT1AP8gYN86XNhDg
C4PxsWxUeyu1pQkDZEvtlznty9iq/jdBZomzYQdt4F3WvXGHHf0ts6iVdWWCAYdC+31XBBgH0gtz
V9z6Ht1oBP29fPokqk09dUvSyVYVziqBO6hoIHa2C1JK4yAgKfj+LaFhAm7cPW85ULmBSg5TIdz3
NugUoECjF9ZOOYdZD4niipTOnyJLIG4CecVwlO78AvIj/RY4hIJBX6i7we7gb9yW1d6h3N61Mh/2
9YgDxagBbGmDvHhDE7bf6EOtzY+RSfqa8QwHgCFO8mIOU5EeWtbvEnf8xnsvZjnhIbrT1xWsnnHQ
0AuV5TQvJch+wa5L2L5UN2W2RfBc2aVMEKIPbfi6TNIhtiHLzru4xUXN5PqRKO6b+jqnLWaiB+fB
8garwiCq/6bSQyO3YD4rv94EDHKoGWcja4YYZDVqn60aAMUoQgddwa2ddSVGTKSgCNxEwXJujLOg
G8Aotr8qCLVcLuzWfv55R/xwFoEQKWkmMqMSHugMwniWhUROsFQDazJMXPc+r+TrdUOdN8UPQy2y
gPYDpUMMEADa9FWosUjzMsD5ELmlGzfqkLWvdf77h2GgKtMEZd6ASZR33yxeHpitrtsEmVEmJEOR
V1ZboQru1Lvqk0NG6uvqG2bEM25zQKGFpQmkw5Zmj7ajDQkmMlZhDdn9jYS4Un0wM4yB/+WJhY3W
dtkutYKjX3VPAqYSl+d37cMbJULj8DmVNFFxP9PjEjjR4G1dlaw82kQKpnXSBkEpxtjvYBiSKl29
+UGbbZRNK9WfiQVsGCSLsz6H3hyEtd263g8BBG+A15fa29hO117gHH4fFiXs7GzGyhTb3FjtQaru
Qp2DWXnVhzdhgGIukdvSvIxB1qYByMX1dVQDZoqnDxJyvG0qscvw4XdSuWwKKU832VIrC9JE+80j
J31v+yqmrG7vx2nOX4F4gupW4+Ubbda1IYyQ7QfFNR0CFSdQ77R1Ho0ItXBQ+daFytrMGoEbQAkx
mwmO3Tge30E8+hXiTr+um1cjXq16GBP4BY3x6LlhDy5Wt5Vt1n60Eaq5UJOVtXiyKJ3QElNYb/kH
rXxvE83XTRZXfq90nKcslrgns7vgjQu6v/xJ1h5/Loc+xJHsKK/GwsaKUdhg7eStOAN/5nwLmLKy
HZqgPuJWvVfrTMeJLveF9zufbHBERWjBd7zgW0Ita29hbLoedES5V42oGfTwoCz3RtX0G3yErlvz
JrbPtsvSmVtXx9DRDJV0bnJ14vWWjPbajz+vqQ9TMMgpX1K47cRJU+uoIKCDDDm5swoIVlw3yUbM
1rrvKwoGcEzOKlaZF1d29mNu6pfLj19J96ZGeqfmhKsaL9An8tHqChDgPeseqhsnnqnXy2OsBJiJ
5BN5UhZ8alSc0jvXqo7O5G0UCmsr1AhdCXk+6Th4MsAJLyqzD62vv/RiOSbYzHU1banYrJzKTUQf
p26TjBbRMRwt/6SzvG2nToUOlY9dD6sFBXZzH0CHv/PTLdToysoyAX1Tw3oK710VN9h4dqPEeIlS
JBzTbmur/Iv7+uRMaEL6cmv08nHp+tjlY/2c4db1JFQJ0FmgOkiqyh6bw/A82ZD3hGRzZkPgzjpX
Sa1iOe6AA052UECspjDxmL0vFkfUodUO0gNqqqgeZ0iD/BC2Pcy7DCYqENNQUAKEdHfX7fySbeXv
tS9lJBAYawTenHs6JhQ0Q+jmvdW4kAntaetYsLJ+nfPAH4IctI/ZCToMIN1nDteb7NvluFj74Uby
AOBYWlCJ0THEvWX2a8ju+vnX5UevhLWJ9IN9PYypVNfFPHPqJiR9bjVhbwPFAtgXq+6TUtnR5aHW
vo6x5wsKyb+Zzxr3K37YTg8L9Oive7Kx5fvoScPrHU9uqv+x7ieEla57rpE1vNZK7bEZz9+92UPk
757qLYutle9uYvqs4NyB8KWOi2U6i9blX7uqOTIJyBAk06/bEoix76dM80ZneXLqgLN3CITrIAzv
iK2+7MqEmmg+AgOyxpUiQ6UFRwA+zvUdqM9blyd/4ZSfJB0TyifBzfZ0NyBcy4HfWOmShqVvQ+O0
y7GDwtcrlEsyWKHlW+mhm3J4JDu63BVezsNRVXk41Mv4bcRlawQHALAkEoprNsuGWC9nCTQ/B1o/
Bm5RXrdaTOxeKpvWDZZOx3Zf11+zPMjulcq6fy6vxbUFc56ED7kFzM0ub6VQp6BgsI9phLi1xkVF
KXdhW5c3/f66cYwyAtq2suzSSaMyX+AawAENkcHXOW9oZOHi+MpRzFzQFhDmd7WOefOs+O8ybXay
vXXcjTP72so0EsJYQfe1tbB0+ua3zH4E5RY+c+3BRkZwiQ1JJ4oH+yzG5gZxB3FdrJoAvGnBL16g
Bwff7/Its0kPCVTxJUvY18vzuvLLTQheHQyLbSeY18AZX0kZPBaz+HL50Svbkwm/A1Q88KE2puPU
cp7cxL9tFX8GWD26/PhztvokD9jniPiw8hcOfd9isQFkstXXlOLKPEkeyo4PIWXn9qGb/XI0brov
j7b2nc4v+XG0ylr+Hpdi134kWkCBeuvMu/aZziN+eHK6gMja9vAVQKy2OBllFSRLQdG9/LvXnm7E
Lcq+aWhsyOho3993kwyp7URoK11++tpXMeLVJ1x0lo3fnkPDaLTuJ70FWFjJa7YRqlA/s6x5GQEX
gxy2bc27ZWz3Q/ZlKrfqjrUvY8SsgvQb68/GCF5P4ep1R84473mjNPv8w7gmyg6OjHPSgX6ENvwA
jeRHe8vv6vMTi2vC6DoKxTKvwEmihfpOn9Y7AhcNXb04cK1f2mRj1az9fKPDFnRoPVAPjQee8RcI
EOwgW/l8ecn8PbX9N25dU5bUh59Pk80aTaQmydywHYl9Frl3IyimexF0UXCvXikejV6FXoFfgfpk
uzA/h6pMFqVOQ24CAZCJE7AlsnQAIjPOUrHVNf0L7ue7cMAd2K6cwVWQfuU/MDZDvBje2QTa2015
SIrUx45CxgcOofSjA8V4iJALNypKmEwlckt+7fMFDJOdf4d1FShogsMOKYatDQ2LoH/pm/5VLeDH
Ts3t5W+5Nk3nv39IHV3h2zOE9Xvc92VPrE++AwG/xR3+PDxcUxp17hF/2mt1PPmwBO/c3N3jRtHa
MT5qNwQ5oIAufZbUO0XosFdLzQ+zhJBo6CX5BPTFCCOdvh/ePLev7ngmoRu4tH5Yp9Lew1dNPJfg
ZLzZzGGR0O1wwFdpD8M8+xFuNYAiqR1xkIHs3gQUo0/Ug+5PaEHTMd2lE6n+uEPlQNG+0wfAueFM
oDNveqySud5rWFjtA6yyHUPV7JTvNoeO9VEXHo+ADLMf4DzV3Tb2kB7ciubPpBf2H8jAqvcxV/rR
wTOOfQOq4xA4/g0SXBIGGWWPKURNSZgugFJuRNnaEjGyp50BOJVC1zBmDNroVZoe4Gb0ytLK2VF0
gDZGWVskRiaFYUpbnOuTU528ACGBgNuSYVih9LkmiJHn1AoWEGpPYxemv3IBefhd/rv/BjWR4iH/
RutdUoZbAOKV9zAhirhsqVVRYzC4XIQleUmWjaW+Mg0mQBGKUkAO1wUSUnbyJSS2WQmR0iIsJx1d
jtPP2z+ub6RTv86sbHBoEfNe/Oo10NWD+AI4fLaTPQQyRX7bt9Z9XSQbOXbtU53f9F95YXR1LZG+
3fmb28IifmtXXkkKJkwRos/dMMJkIG78JthTp9fQ1eyn27KhW02ltdk4v9OH396OUNV0Uz+Py2I5
aVYusWqn/g8DKekelz5bKlNrn8ioixKdLrbvQZZZldl+0sEtRFe/XJ7tzwtT14QmNhANzRyogMaS
eeoo0km9TS2MP1wXJ3gA34qwG6FuHDpBP1771YwgHyzhOUmAWnvqRjilQDsWiqt3zjJ9F4O+brfx
jYJJ9zrvdI2SbCbZD0nSn4ugW6lkpawxYYvYnWcPZohF3M7TsCut+rVa8jit+Os4qHva6yuzoQlT
tNPAKnmPK3p3EtGI3lnt29fVfCYSUUFWmA/SwVFtbCNFvtnJj8sLaiV9mMjDM4N4WRxLxaU3+78L
2suDlgx8+aXgT81A5a7LZgsq3l4awXLNOVwediXYTQyidqXj5QWOnlbj7AGvPQjuhGLTmGxt9zBR
iBr0A0/auH5K1Nm6pwFBZN/DCO0ewsjZjUqqOmpsIg/CH6qHhSb8sfJIciwcWT7PaSMeIBmRvF1+
V/JX3+CTstRELZatA/NY93w725xdtBLK7uD2ARtyyJIt/9h2r2/bNBje7UZLyAJx7zu8YEEapDNY
69FYuhD1XUoQBGhB+Z5K1cR2MrS3yimTxyHI7ci2KT9AhrP97qRc3/tNyvdycdkYerabPiYE8H/L
CcofhS69Zje6M7uFQnYdCrVkj5marTu3hbgSTNemJ3uo+dNcBbBaApL4CF7o3OMWw/IjBobzN2ge
dE+qkVA8buvxa+JJ+ZbyUf4iU5neV532d6Jv7aOcFwGZRlJkd+A8Li9uU+V7b2ibN0/hnlR0Af/t
1w6H3nZH8i9o80+7sVwmQGvFDLwfp49qkTTM0FMLiUeyBzYIuOUMoi2jBrZJYVVl+RFdagk9t+ah
1bB6kRUsBkfb49+0W6HvD8+AQw2eejQo7R11CUtA3hL1zyIZC4vCJzvWwvtl1rw+ZXZZ7XAKUrte
gqZPihllIdj192PKrd88Yc4x9bwksmpP3Y02SyBXjW9fVi27SSFntwNmnB8tJawfdg8j1IAxEUFx
G9ZYM8yXv/pDbx1GiMC/cVAHw5nZUP72AHwBXNa5ETYROwXnsB1gaOnbANehPSiF8xM6hy6wMaR6
yinVuyzQ9ZHCNiWCXHey7xqB7jn4HlDRthK2K2a9xBUN/nSNHo9JksPHymu6u6oOxiPXHJwTqM/+
s4hB/CpKB75D2Qi8XTrkW4DKtdg2Ss9sKdxcZ6juU/8IzTGcf/Ga+evlYFrZW03kbDDAHCxn5w0Q
iGxaPeTlxoNXagNu7EAUF0lYHHVxVh6GkmKnhHjqu8T+Uy8kfZZCbkkOrbyBiaKVOlVuo0pcntlP
OYDeZUo3+nlrTz4XDR/KG7j2gCGqlYp9+6aiKoQn6kadv7KFmhjZtJOzOwYoY0WOMLZvreZFaDip
5dlew5Hp8tSurBsTJsvgXcamBFdZCkZZFvjt+Rl9gxP85cf/5Zp/koVNpGxWIOEUjAP2RId2r0uS
3wMt2uxcj4w3c+V6kYWz7r5BNO6bghb7UVrkho1TuaNk6P4nal7uyzHJv1z+QSu1nImoVWzhdW1T
XD0PQeg49yR7tTL4aZcD9EgzMMm3UAxrs2fUoyOhLiyZ0S4YlB8tyW2LjoQe5G6Bk3LmPl33Ns6/
F59qhJPAqqWPbV8QFO2zvMFJPDjYlq5PbUHVO5y//F2ZBun+uhGNujSDFpiCqr+Kxy6764j/imrl
TjB73OUCvVmPiFPpbWFf12LLSA+1O+ugkUhqVgtUMWDvubuBVVyZHRPwCn+8mSYW8gGr7OEePb1u
ByER5PkEpiYaikkHSHlaV6lmuiYIdrEdqQfeqph7idgtCaD0XaLlyeeQFCGVB9c0prJ/yFRtLb6V
vGpiYnNulbjxJgpGRGP14OAS7Uk0YJvoSjhhm6l8YzWsTBA7j/8h+Y0UpLC2gePqmNryzmEtvWeJ
8/PyUltJTaaIJiGKON2Abkrg1I/oJQZwRZEHWvlbVwBrA5zf6sOv5/bYt7qcglNQPRbFY1r/9ufr
WhAmFtauPFqruVJxttQR6M1hDQObyYfn5BZNcu3TG6HfznC19+xcxcs8AI8ps+AWdRzbSJNrn8YI
cw2LDd3gzBsPzIaqLQtBywzJxDY2zZUszIzALjpFFpi4qLjLB7giKlxtep5zczaw3pG0z3eD377r
uv91eSWtDGcCZK22a7k1paAB+1ELjsJ+WfbLXj7m7XVxYGJkSduNje4FDnTNHA6kDUm28dNXEpWp
kzlXHuxVNVKgP5a3mWC3UrY30mnRjG1IG7XJsDHQyoz/BybrglfuJFixLs8PTD3BiTICleXyBKyV
ASZUtrNLZJ2agXObiAnWk2S6objuv8v53NxmiwWul0JWyn0gLocp8J7aHB5BFoW8ftuTcV9rOFpx
WmcbC/CvjfIndYkJruVM4CICHoJx4ndzmCfyOLTTvhCYv8nOvjVW+2qV5YHAYgYuDwF2n6XbGHvt
S9N/px3HcWZXUuw9I2p0mz418FiormvpmNKaNE0nq6ix0vv6hy+/U7kBAl/7zUY+gFPvmLk0GWLq
BJFXvxU235FxC9K4kstcIx3AJXmEuSN85XWX7W1ruungMrWx8la2QhNy63jN3DvcH+KlZhO8kQoG
69KsjmnbpmdjsuawSFzUBrUzf1e55aKGgUfjHqZq2e3sZuMO3QkITAbNsM9V6Rwl5Kx+XP5tK69t
ym+mdueSlDfBacrepqLbZ6nYyEcr02UCdR1EGWdWG5y8Ba5ELgT365z/WHrv5rpfbuz7vbLBgjl3
RGc5VrDUYf/kqt9iPK5IKbgmQjfLRT87CjUm2IBuVFuJ+L5IleyTts1PSVlOsAOGNADIfWkEnTF+
wIlx3olimXd16VpPU9Z0UVZhum0I5sWKKecRXiDzxsuvrajzdH4oG9pBt3UfAAU9OmOCjJ8dq8z3
IwV9yihNso0pXBvFyBLEpVYl5nP1UzZhfqbcFvmOFDeuTa7LFSbSt4f/7oJrYWT84tSNkbcFVF1R
pHFNeK+rZhJkCg8edv2+uc2/iFi/kqiKikN60KEXjYf6Njj1r+6dH3fHard1B7CCX3VNHc/S6YoE
shc43d3RR/+obmFXfhgh0BVaD/IesiyH8lY8jXdZDB5inJ6SffBab0AnyAqj0jVBwbnvLQW0XYtY
pCB776YEMqstG94mngmC4yxOSyn8WZ9AfAVVEp71AMrSCeDLWfcEIrkW83eediCeqSv3DqIRuFm1
cDqvdguwWhRAITd/gJp0eRqLpjyXTKUIx9b1CbwRqyDUfJG73s4aiIIv9HkqSuDn3BS36vaQAAun
cTWVQEuNEpfcwoV9egTBQX+tYS71JyCJuG881f4TLC1KVl+xgweQccRdVK8sEPrBqkVxyIQGuAI4
kVdbCb0bGGSJy7PvQHHGPE9sKg6lbU/og471TWIP01utNb3N4L++l/D5/MkGx8e9ouv199CU8Q68
y2cwGUtn77ud+NnBf68O9djg1Rrc34Z521QPDazOXiDZb0GZlVHre2J1/M5p4dosWCmiWflOH0JD
Nf3Fg7P2LG2tN1qL4SH3YFBojUzshib5wUpO3mnqiLCFSuATz4m/Xyo0OhcK9sJEdFZFSTGPcEcn
JexPlY6WulF3lrvANI94hXX0bd1/mQEGgdy6qx5LbxzfBVuq9AhZX/oPDqpJmNgO1rQFylHXpnDV
qMkSTtBKeu+qLjnUuMh78N3CizlMznH5bQW3xSQoPPoquDj20Ovdz/nA4SEmJeCcsK9OwtmjQzRX
TumFTQdQYKh4q/caAkB3vkXJS9NQcqZVpsGJ9u07JFSohU0L5KeYwUIZunwjXNSvSv4mEB0aKX2/
dIAc+UET+vIhKd8uP3hl1zLR50xMtd+NNT21Gd4TZsY/eom3kj3fyHhrZaipE1tTWSVj39ETvEOL
2Kf1cuPh2B0tFhrJFaiLNcnSqCQV3CxgbwmWswzhVvuoimE6UrhYHi1xZRlogshhYVgkZK6Rfpdb
WX2FrkcovI32xsrmYSrIligC5y4ts3hqHmkAirc/3Y4FOcKGemN7+ntU+6SANgHluBqbZH1eBSN2
/lfYHsq7JinJbZM01g3ohwso94q7PwOwcd+QIEr0NyBlWLDCDie4zuOfrn+u0TyNEAYyKmcWHMo6
b28KQsiud0d5EyS1PkrW1nCEb+F8looa5xJ/uZmhPnbg3HWeW3seQ5Tuw8HijR0NuhPvAbPmU9vN
7TGHB+u9HyTZQ+HAW0o2TrqDTEK1b2hq7RtmjVG9+AGoQNqPeJcSGIYSAln9pIDzJv6nrcy5QeO4
e05hgLlf+sndBfCkDK9b8cYhPqtxWzbVRYD4TL5PtXx1tf02B+y6AtMxqvaig5+zmtCDlOKZ++9J
9nr5Z68UrqYwbpE7ZwnzHHYdfXUoxbxnItuQu1hZuSZens8Qyy4nLCvQccNmGHd2W+/tTB+99joj
QtdEy3c+ynhrQHmio7zaF03E79GRU1W0ebpc+T4mYF7BJb0WFu4EJOkf8sk7NT3fiLu/v/KTuDPR
8i1u4lgXILRhD6ZVOEIttLqVnqhefFHBsZf3jVsdhHDJPyUNTqpru3BR8r0cshtqcfFD2jlB9WH1
y0kyvzuQWfJjQRoKU1O15fS3ksr/g5Eve08N1qjian7QkLJ3FY2qwb5uB/qb3j9U4EGNnS2vzr11
+OJm9Ea1vy4v7LXVZxTdc5KWnNuYOHghn2jDfiqYbPiOiBDzG53BlYaOKWs7tCkAvAI5Gc5nQXVv
NVB9K0G0m3ZdeZ0ZlPu36fHh+yQyb4OxoDJWi/fizfJ34063eTI80OzKE+Bf7bAPQzQjVGnGnoIT
UtB5D1QB3btSs41VvjIP/wHJw6K7trqqPcnAFfuyV2QX+KP7VvucfV04aTeyzcoyNcHymdVPwQwO
QeyWy94XN4VTQ8luY5WuvcR5BXz4RN7oVloQHGMBEaIh9cdX0NLecxlEDtiJ1+0gJmheg7c14WZc
xU53UJUfwllllwTPl8NhJY/Z58/24Q3g7q0yUCFUrCB4HsKjBy14VdKNc/Taxz+P+uHpTguN1MYH
1Dfwlqifj+PCosHdKPXWPr4RyY7lLaT0cefSzAe+HLo5GlNYwW9M7dqHMfZt5AkhcNbB1HplhDPA
rt2CM619FGPLFqjcVHpuvPfZu53+TiADr7a4ySupxzbabPPQO9MyoevuDfaAqovIPfTtxWlCPxIM
z1reiFHP0eW1E2AW/7tPURMwPy7OqJWLT0S7uYmaoi/3cgI0D4bt7g0MSQC8qYPgaPP0zVFFv9Fo
/nxiqImm58DpU5heYN/Jx0ffre96Um3kirVHG+E88SqYbCCQY3hZ3MAk/uApchWNiZoI+rTG7Y1l
Y7F6zmtSf8mDn5fn4PPFRE3IuisKMUo4OMdjNuPMTYOQCvLkpRtb2efXKtQUo3VYXffNiOq8dtP0
iyotHs8z19G45P7OSai3szUcij261Btt6L9nzM9WlRHWqYfpFV0l4r6AKHqI65blFW0O/7DM/hQt
kEqC4VZFoFvbQ1uKZEn6YAEWJEMcUoZ96hYy5mniHmnrUrRV+nH8ZhGJS1FNF/fG8Wd0UFgtAG6H
br4nwmwe7VtgGIQdQjq/v2c0GNCRrK0dQGH6zQpcu/4Cy9Hl6+UZ+zxt0cBILLmC70OHjtOtvSz2
0fVwJOCVCLKwBboqhuOB2jp6rI1kJJrMFgS4XxLc1n6V/NIWA6mi135jQTiwhc6R+D9139UcR66l
+Vdu9Hv2IA3cxPR9SFOO3kii9JJBilJ6IBNI/+v3K6lnRyyJ4m7HvmxHN6OlKqYFDg7O+QyweW+M
k9eG4UnckaUMFKWYiDyz4qYznpuIPHU2hAr9z2bQKZZ8BN5hheVzeZB5D2iWi9gTlbwVH3//Wl65
g1NEeT+WJh8bmx2IDZ64aC/Q281ghlyIN5bxV4LLKaA8Q0qjlCjEnqfupUm9K9q397+/9lde9Knc
bTqNgIsPgu9HF2QPw8+Gcr0sM8iUTuotCbTXLv/43H5YygnsCDGWHY7L7+9MJ2JVNG8Mntcu/3jK
Hw7dgM3flgIUH5GtB1LceV2Z+J2MlpK+8exfWalO5W6nakgb3kx871F5YcdsQ0v/ULbXBYAZXTvF
hfKedcGSf/Y6Tma4xuQ2yiEcSND51nPbD0ugtnWAMmqNcto/O8fJ3A4c2gWO4MG+7NJjhctcdksf
RA331zi39o0389qkOJnWY0fI4HWANo2suhM9O6fufGsEe2PcvnL4UwS5a3DdqVQSmoeFfJiZtrdd
nULJUZNiev79g3rtHMeV7YfBNTPfGcqZiX0GkvvByKUcQnCcnNArPUTCf3aSk8RhYqPkpa3F3u2c
K3cdP+SO3hfd9PjPDn+cOD/cQ0Zyd16L1N83M72xBXmXdnzbqfGN8fraIzr+/Q+Hr0xvZmqlD4sX
FO6aMSlS/K+I/9nFn8zukY0gyvbC3xuxJR3Ufc2CFshb7PNfJ7z+KQS8M/MIEihF+8HZpNN6IdOP
TAxbqGxEntj8/g5eiU+nBvapTa1jMLP2aZ0+t7CFCaHb5UICGt5BVI1vJD7H5/GLvOcUgStQ28nb
PPD31E7vXNoqqCFMt7+/g9ee0sk8tqvOJZx1/L2rZTza9lPQwwhZlfR6YXMbAoB3949OdArC7Quo
4fhewffGeO3DWi/9HipJ2IlINH6A+O23ja7LN9pxr9zVqYats/TQhGwbse8d2BaXkBKX55XZNeu6
Kfx3v7+hV1Ak/ilEtyxQXCHUhbHszAHlLueJfV41S/uwN1mWsMpPI9LC7tyA9h/7gzvfDUynZVhw
J3iLw/XK+nUK4fWE1WNnZ7afKRM7Zwow/VtJ9lkg+9A/sqCdHmyGsKYe2/dFO7yxu3hFJ94/xfZ2
vVOKznH8PaRfnZC6i5nOcguOfuwOKruS0NEOeZVClrgl6RL3xUrfe0XavBGZXunm+KdY3sIXtqSi
CvZLO6/3Xu7CJjUdFmAGltqr+CFoqmmXLYM/HnqAFFMwP6q2jUnnegBolXUCndoB7FS2PCxWyTcu
6xgYfzFVT3V1tS2Yrd2c7n253KSzXqO+HObQKefr34+6V2IBO8kgphEQyAxmtvsJCpVN2DtDsPFG
T7/lmf2tPfCrOzhJHxT1iiV3e74XoMPYtUjafLptQcKewTb18yxqhAjXVW+xqY+nNAde3El8hU7Q
u7JdI0Lu6byGAb0qXRPC5mMnQJn4/b2/Em1P1XA7mNXSLluQPZXzjXGKqGM7VS9XSnz4/Qleebin
wOAlN2pcJsqxAcve6So/q93sjff2Cj/KP8UBo+pCCs9kAoA3IN+jJuBF5MzpsIcbVBEvHm8OyxpA
xd/OEBE+ygK20GfaFpMeQ7WaPg4g//z8+/t8JWicIoQzlIJMsPT5WdsOu3KSG8hkxpObnxG2bstG
IiU9S/233BdeO9tJjjLTMVWSLvmZt7I9gQG3u6KeKPQ51voLktqNBYe5FPb+9zf3rc/5ixF8Ch0m
Q1cZXeHtaRBz2gjiooCdpM6HSetK71lGWxkFee2cTQ6GczHQLha1mQ69l5U6ylHyhNRp7jYxc3L5
3u2aIESze3jIUANYopHb7km2bbZGlVfV17p3nY/+ko19AjoUDNWKef4eY//j8/yf2Rd9/f2a7b//
C3/+rNvFFFnen/zx3/e6wb//dfyd//2dl7/x7+0XffnYfLGnX3rxOzju3+eNH/vHF39IFGBVy83w
xSy3X+xQ99+Ojys8fvP/9MN/ffl2lPul/fLXH5/1AFkxHC0rtPrj74/2z3/94R17Qv/x4/H//vB4
A3/9cVeo7LHV5stPv/Pl0fZ//eGS4E8iAdwTEHPzhDwWvqcv3z/x/4TbDyVMUkEIP1p9KG36HL/0
Z8AFviyZK9xAQETqj39ZPXz/yGWQDMZH+Mk8D6Cl/762F2/nf97Wv9TQXOtC9favP4DdeRH9cVnc
l8eTS8FhGxmctnnAG6RdYaBtKJrrpeLvRwPlWZsv23Z0Es2rGooApXM+QFc/CRapQlQX3nmkidK1
y58zw3ZM11+VMyPp7mgEHL8XBZBJLCFyEY2sPtc82K1unbTFRMJMqwi4eBtL0Or8oYngZxyJjKCn
yWtkpCvfOw64NRQG0zNEGKBvDPZco665YJeLI4rIFxl4RmSMKgrmjcLQ5objGH5wU9Z84/EhPp6V
lc11nToJRBMuwPWLLEyMOtok0iBsueza+LbdsFrfKbnWYZoNcVBBR35or/OZbxxoeHBbf2ICJeAG
MZbjxmH8csGWp75rEr/U144Itpl/C/hYXGATDmLmnrAm0jndzcGtzsBQ9/L0nlS+2nYG8BBnDOq9
QfojpfimR3itYEkHlmAmt5ToYFOCO7m1w5MmTxVuxXHrcwJlsdy/JbKJYBQf4Xykai5c7uwC6I1S
XEZWk0t44GzhQBMev9339bbW0bpmKFm7B9dd7tZah4LLOpKpfZg0zcK8WO8qpwG7sb/IFaQPS3h5
NnigKxZAUXpYqwXg7s4HgpeBK6KT+x7ZI9z5buvhVulbgheai+l9596kBNUmnBip+ZYZeubR9rbu
dczX5y4fP9V5g55S6oW+oTvApiPMh00v7YNREIdczJ0DDJI71snMayCYKVQ98KZ7Uoesd5Kmorsm
h9e1KseLblCfKhAmj4L+h1J7e42xtnR9LEe5oQuLqi7b6AnvgM/vO1Elgy2f+CLv8568/zZu6gBH
w3e4zsNFO4euoDeKss3gApIxQyt6B4rllhpcJe62VJBoN/K+1vO2SnXSef62Lti2s06yeOOF4lCy
1h+8ot3K1BywGxwxA0ZUsJoi3zpdema7lYRoD27LhW4rXUfCrMkEbedUqLsRBjUAhSWTaS9gQp6I
oXgOUEMNdeAkE4D5rcc21XDrI/fD1udMwTYWWnNYlYNuky5FcFYwrmO9oK2zTHKNh6rDcCr5pyYP
ltsAOMw9k815M3T8blUdP1f4DFuYo3O45uB05wAUkYLGtYYkiR0VVOty7gE3olU8eoEf26FLNx3L
P7YZvta6NQu/fQhRFopyU3WdB1W+JdLAt4C3tg9XMud4FYuKmuMqNMsv/eh3APwF1woTJ7TubJNy
zpZbCNHZ5HhBC2HpXrPjKGiYiqZRfWUKEL2G+OwMdWuFKd+omENFPSopVdFRAeZM9L3aBo0s9oDz
6R1Ldb7Bns3ZFsrZVZCLbkJkLLFQo975ZUGvgTPgd9Dl6RKfsljMcgN1vLgS65a0bVSbYgMfhk8M
QPvGryIYhT+0dZZwzQ/1LKHTU0cZMK6Ot75RbPl1APYEdQNGJEVEf1m3cAqY52XBpLcQid444naU
Hjzpn7huIiFnPIbqtl5gXOms7x35lvSXe7In+R7/fQqVHc/1oF5+6jflN2zk9VDprSuDbSPbA/Ri
AZdsxSaH91uq0zrMt4X1k2N0nS3f5Ktb7Mza28hptR8uc3eAkCaP5n7w4OdTfa2qoYwBb7wfhwTY
7nvOqhESPPyyGILt8Sgl5EdIc++k9YFm0w2bi4eWQLiFgV0BQFOyLnVyXIaI8mqItao7TvQGGOPD
MSz3qE/1xRjWWQ1dC7anWJeckT02tT3noxcGmLzHibNiW6Dc7KwdM6hALwmRsOUt2A5MqkgM+eeJ
vxNjBOJuCPuzfZXBYHq+PSr1j0xBiWV4yvxg68I7XWN1ZSWDjCOmIVUhB/OjQOEkYHQ72Pl9O+k7
KaqvtAwuPZ9eZjO79DN+LtPxIM1ahHIdSdxBWtZpkFBOJFklkCA9MLfe/A5haz92AkCttc/Try1K
fDPCtVM0SUYRi3MVTvXT0rR3xxuiWFh5cDCzmEPbNOe9VR+5VnA9SfRKLz1rDq1/80M683fK8GOK
8HIH832AwLaaMOZiZmCkvByfFqB5OUDKalsOZkbPqoH7ijCRZmBv6rc0q76lG/+TCH8/GyeuxImE
S/kp4YpYMBCzVegt0/xyKCyiXuVG0HS6sSTDHGyHbdexjROQRM1Z1AWbOX3rjr/d0s8XIYQPYJ70
sFl5ecvSZgF6HExvp6EJO1XsfHCNSZciq9jiA4Qh/e2FHpezbn4/1nXESz+pHQ14FpueWhggtRSL
hQPFOz5hIT0WUgz0ffytn7LtBB4HC9LQXRCvmLPPHXKZivU6t9PumCBAyLEMoXjw6PkP45yChuRH
DAIL3qgmOCrdp97BMTRy54ug17syfw6CJ2CwrwkFib/24tLJ3mhXfQOknz4SST2OfJUjAf22Vfyh
uqpcD1A6ovV2cNxQu2TvZySa2YCVbY0gdphAeHKT1Wc2/2BdswlAi/YAXPYBZ5ixWhZnM0uRjAF5
XQY73jXod+cEQ1ttdYZANz33znTrX4NND30UcgndydsFqObfD+VvsNmf7+KYOlNX+tACf/liIZVJ
qmBArB3gjQLs2zkQBVsvaD46OUtsPYIYPz65kzir6f1El0vCnB0xyGF77xEqrYgC5VxvdQ6opeV3
nukv5xE5pzvuvY5fHHNPyMHHNs/eqA2egOi+TwvJfCIlIrXLT4F6futAuoLOeqsH/2lx8jPq8KgU
a+i52JDqcarDBZGzX4JdLknsTv1V17WJWsh67J4dOSffgltrh1AgyXhjEfvGAPrpwWL/gJWEcUJO
5Zn8uvOZyaxGyVojeexjF3LpUC9rP+UzIOa8OvddhRjML1WAbo/jbjMsIC5S7wG9xH71L+Xkv2OW
bNrhugwUdJ9vh6pJAm9AGtbdONiGpyZ/7zbBtiJ1gsUMu+MRcHOzhaRJrIA619q/CYBXQjM9Bmfz
8+jnO5q/UYb4ZYCSkE0nPMCKLX6CqrI1rfym1ls0326O2ZhHxp2Xno81AaEAvodAro3FdHFcUYAR
3a2ZeaMq/Q05+dPD5th7+L5A3nDa5KVti42si0toZxa1ROwRTSMzPx2zbLfIASmoE2xFnq1DUcrN
Qm/WD7SkmyFovh6zbJbVb1S5fpHEBAS7SA7TceoTyI28nFjA0KgRxq14KuR85d0t9BWvuWGboNXX
XBfPkGGGYkN/yWuevMmN/8U7wdnxNnzp4iK8UzLh1HmpsxiK0YfEkzsftX1HFTJI7gCRG9xgnyo8
s1txLazL4N3C3mh2fGMgvXwjLy/Af3n7UPCZm87FglGBfLk2sAkWdIuGDqL5U+A537IZxTxIvCOj
L+2+Gi3wRR8bhu3XCu9zOseKXa2Yz5gyW2M+H6N+5sOwDONaVArtXbvt+jxaLL9MTZNo5EuixFZ3
ohGSYBl9C5T/r6s4FwVoLlZ/7f9/KOMcWRqvl3Hu88eiflSIBt+LQt8qP8df+e8qDv2T+Uy4xCce
Zv8xAH6v4kj+pw8Cu8eE7xJEv+Ns/LuK45E/MSbdb+UV7iM2IrX/u4qDo2GoEolg6SHLwVz+v6ni
/DQBmAQrAG7Ax+vzuYejveh9knZo5QqG3K4qi+WaeuNw4dBK5FEzzMSPQbpxsm1PM3+IBCUzpPQD
CNxtwe51QOboF+HHk+nhi/7DI/xF6viyioqSDNZYwn2UsFzMSnaqSwYR8HxUdY7LaoYUvu4F9g4x
G3Jnjr2lyc/bXrUXTp4WmA2dX10rj0Br9/fXgGJd++PURArpIVZTl1OP+OIn/rSGosU4YAefOY3P
ULHJLGhirK6WcGkJbv/3pzvpMcEhnVLfE0QgV3aJh+Ldy1dRSbl4qsv5NphTOyQj9x8qwGjzuC5c
8mkqmukK4IACEhHTqCECVWHP0g+zqXdvXMgx5ry8cRpwZNEYmIJ5eAgvL6QFZ4wuHqHbOuvRuyz5
DC1ssmTPaQ/ojqxFgPpZmVVdWJB1/kQcbLRqf4VF9tCD2gDb4TFLY1Z2vHhjWBxH44srY54vfQF5
VLiPu8j2X15Z1gXU06Iat4GQU7oBJo8FO1Ma9ZaI8On448yDiisGH/bVSPpO370rFXpxbTdsXeCl
RZJ1JHA3fSu8D2s30a9eBaeDoeyHDEi5AOS1tFepeWP8nW6f+LFMi0VJHjNOSX6S0OtkkfazGrfg
78BmAtoFJaoJ8+LFU2f87JxMxVsU8pedZAzBY9BhLmixkH8m8nRLP9HceCDnDdi21+3HcqobsJb4
XOlI6ICe4T9INqPDbeY3dGN+vldEMoY3itI1QuTpfF+KBoLxy2C2ft8QOBu0cBKOKoe1GGl1mkJP
Dibzb3WTf75bvFxsrCm0mBGJT8HCSvM1mHxitlB8z3dWGrcJy7GanpU07bPHdBd1FfhV35fIF32O
H7fFx3n8chDD8flY0ef4R8pTOEXGpOsOfQmZzQWcEcjNDuYrbzCitkuZFcMW9BYO8NcA+YaN5L3H
tr+f33DDeDnDBepF7Lh0IN/B+GbyVFESWgQpIh6YZ9D2OjJr+wfow5uDP2pykff0HpBXQMp1G/sF
Kg7wX88OgDOWRZwtdD4zBvp7LvMVROhmZM6ms/usd+Wuk3N9X+WVe2UWr93aqfrcgBiMxqlf7OBD
PSUe61H/T4s0pKbuYwcSGFfZAt1xCI439ODotAUnsV+7XY69CkoqpJWQkssL53GVNfaL3YTJuHZf
PYgth5MLSbrZ53vrosbD5WghHZYVu2aGh5wV2PfqHqy8vJ1zwBf8r92q3XMgxOC5XWFG9WUp7ip0
Azeso/lVPePGSZZfZ1BOHjAf94XI5KGwI8R7CWwfP7mVfOjnJogtpEvPYTFpIgXJ7y72LBlC5kOZ
sxt6cPoG0BR442TYnhKxRABOwKPVl+UdJPhAw/UKMsbeoKcHwJpMQhBG4xo6x5uZYwXYOOuoijsF
6asuEtaFSuPKR9o2YAIzKk00oSDK842G+GK1RFLBPDUcg8mVZ2MvVvQ5BQj8KqxFVU8ydCtsAeEp
jplVximU+ltI+Cp4eAXJYGwgr4VjlgXiU4AgQserpj0aHox3Ky6HeoaGc9q1HyscsT0nweRVOTyN
SuFc1NCoBmURRCW1Xmsw2kzSajpWHxYLv7pdLasG4gXBMl/bZnTZttU5fk68LYubgKJYv/UU0t93
tSsFOxR5oKtNwWYs9N4gRuBzITA0ovbBCMhdx5MueN6dUKUff1+RZ3doFGruEwm+9pmLwyKRDsZb
UJtxkFXO7cds8Zkb+gMPBhK6DRXpGdiZCGJ1ZhFnyhT2FHE9SFx1VkKoL7aewk9DygyDpKsK1Cox
hqo4bQQuTypoGgKpLFU316EFTLu5XEGBaSMxQkkjrBjkxKOUAUl/mN1uDD76rIFvVOr5dokLQMV3
R8bJcB4spuvi1jhUXAZw+Kw2kwNloE1nCAyMYDg824MiI8YyaQwkm2pj24/dUAmw2gO/myIf8w0P
CumCjqtcnSuIfG2YKrMp4kfaaYz2jVn21C3rW7AN/TqW0qH8vIENbrqZaA3BCDfrZucuk2ld3BTB
EPSbxVSN+gx5ui9QioMwdi/X4Nkdi1lezBVtr1pGsa0G/AYjDtvZXsZNX3MOQGGDJzX6bRZ3gc2/
9hbPCUSdpchiqoMW3b3BQLmpLmFGv3PgmoSmUSVGHhIYhj40EP+FCHupzkwAuj54qbWTdMtqLIyz
6TEWARVvH4esaMmZqw1fdjUhM+rDOUreMwPwZWMIXSOn6wVUGAB35AfR2MAiX4NM+tWsx6IB+tRd
Ye5TDghklqYtynEN6JdDCTO7DQVEy0atWGfUj7uKTfO2TCVGSi91PkWMFsqEfUtFu0ubMbj2iepa
+KtDdzT2JFk+wSVwVTt0UpwsrqoJ61frD1iz0ELwojaYCNDnNF8QzmlP5BQCECG3qoHw32aoKE/P
Mr76NJImTbMYE9NLDHoH3RaEMEtjdy4GICTA+EEbFQKDPVe7kRS9Om+wV9hARDUFqYI4G0m1unJd
h6GrVE9l1FO3+apAJYADtayuPLCOz1dJrAD8fc2fR0EYzMPaVJYgh/I0UlnhjGA1uHg8Rd/bnQbf
6irN6hxNnbKQKYSrcgkFUbj5hksNgnTo8FSySNvJ33R5QJ+WSR0nUgcVE7k2S+IOaXA1o4R2VisT
hA0t9hAmNZek9OV2bmEuHXqQhtiBwgcLwWpOedIEuf9u8D1WhtRbb7CI2h3k6lBEHftuMy5dWu8J
HCYhCAipBUXWcieZcg41utmR5Exvxnqa9rbqlqciX3zI5svirBQqu4BUwQfiwqcbLAAzRIWvOLpp
dl22a9NOd2MDlFsKMQIZ5Sol/VaM/QATxXVCW7VE2meRFc2Iy507Rr0zqj0CH0i2FWzBZwQpEnwZ
sFsJHcv4Y+V7H4hl42XQrt0+p7C2p2sm93MHlvoKYmQXWxP0zmPtpIhPAIqe2cbVeSIWmQWbOoMd
3mUBoPMdbIfpdZWtiOdB1SZiTAOT9AVn0CvKgEHKa6A0FmkgStyUpXyA4LzND6uuM3SwF0ytSMms
PJ+gPdBfzMLKz4ulw5cWOVci0gxMzabnAmgc627STlV7yPVBSsyWbYeFq172jXYtQ0d/nIqwEBS2
E9ppb6ah7HZYINzzxW8PqSQewqYg5WUxj/2VLGuIC2hUNqYRWEs8wzLOGpahvVpjlS4LdSf9oElW
MrADQPDkyafHHqfMcfch8gUnhrSme+2rXn+ZWm9JlhFyEzAhNEGdVIVqvKiWUwmoVNXcFflUb6ai
zS8KuPXBL6OsIs+rIBpCeng81tqeQ9JYkARxSnxhFaCmFspbiNcW9ghmru1VZQbUQ+UAGkGLgk/o
jXoJAJ7J23dwi3F2WS8xN0pWXRtPAjWW2iB/TyALvKNqNgntymwLJPFDH6x+nOf2eVqBrl8xO+Gm
Us5Xo/BuKBgvkU7VtJ0BZ04Qfb2YNOkaI9VZVcLKSl0Wi+vseaDqGEq95DMyQXs+I+OJB4KQF6UD
R6NpGf0rV5hDzq06uF6OVwKsOlg9AzQrMi5oqHq87qhrx+o9hJlhuK1kri+5V1VXk56UF2oDRA/S
Cjtt1JLLKlmCukN9CGm/zFN3PyvfCdcF0CLoMmNLqoZx06OH7dQNIHFjdRWklfshcKmbON1879Xt
u7qe7nvBUEMbNaAP5QoSg81Te7kuHtgNc+cfKEnfY+/+tRxlYtzsmU/wUOS5dzEMvNoZBMakEAuM
efJHmq0am56yQd0he1dMDg2BdsJ8Fes71g1XokwboB0JJqRpL0sVeBeAiQL8YebdSGV94bHhPmiL
fJMBFRRpNAb0AgyFO2dw4ZiG+utQ9UuItCzp0EZLGie3UcrLPOTGU0mAxuqSs34v85bg7xWLgtKs
l4Vl06aUHYnycS3fB4342g+i2Ju6/uhQ6hx6hYI+a5BpcTBKxzH/UBP1KLsAHUAJ4ZwVzOIYLfbp
PbQRnhCCLxDVrxu/I3EpBvi9ycGJCrksGIKKbla//pIv44eiHssNVdMSY4m/WMu8SwDP4uj6wgWy
QWKxyWmwUaglojaTbY0x0HBmvNitxfy5hfxnxFBjCAfEP/C9+zIRvEyBvsEuZEmB3rUrj/s8l1uG
DAiYGptdztif7DTsINGYTe+aoUU3spC7SbvQ6UGPQME3Lwqcttmlg4UVZVdWX2ThdCFySoH2va8R
noP1obKEhmK0/ALt3nlHaXAzL2l7huAJ9ExNbbg2I7lHTHxXLkGa5CVEXkW11DGRo0CTM5PoeXa9
Bkut7iFfw47dLSDQG6De4sVt0FTq+WMnDY3X0tnPVUtCwDxgUKr5Z6/yrqly7ugCDIsWQ4mX34Fx
Xabv0ZxyQ0wJE86asms+QbevJRvS8mk3tgithbKwM4dZz0YscxbOWevsfeYfFmQlO5e11d5Biz60
PXtnF7IbMyz6HqTXdku+9l4oUyJjDRp/XAF9vofMziWHwDbkMheksysB8M4poJd0ZPoBBKnyZeev
HLpF9m6Eguult47roe1AbhmQiZ6X6wjzh8FvN4bR9y5siZ5HfzJ7xxD/FnI79S0IdM6hKqG6jlJK
BWDAnN3n4F7dqRKikFl9bA22pflcoCkH5SACzXSajesH4OPJ1oInFDaBelrmynRYOmj22Cj2vsHK
cjWTNQhdKPSgCS9GuF3M2UVpmYjI6nmbQWdVnA26azZT2vVhZ7KHhXKwhzkkRVozoYaxOBqy4Q0/
9mXJrnKBFMs88+CBYn+pGre9he5aHdO82waqs3Gjm/IDH4kD0aDGA50LHbdL1H/UlXKHDXzx/Muq
U1nkQYFYxCQnQIhP5bRE9SB0VBok/VDjJxhaQBsNOg5qOVxJUZq4B9zAYAfLlEmmvEIK4HNeX2HP
DCYi90gHS8bORQEg81mCvTlUwTs/y6M+q/I0BBJSWRR9CldHgx28+7ywF8HUdBvb6uXQwxsq6kEF
CIUrzVmfZ+xyJjI4AwvW3sGOAMsR+pQWttJsaQ455LqfggKgkn6QaAyjcAZDCUcpm6Sr4dDERA00
0nRd3FAsmkXQm0GAhgwyO2aULXSEigJozqrs0CXVQGPUIzZg4zw3n+quWW0ExXknjWXn8jQ2Dh4C
iraO7Q8URcluozriXZC6Tw9OZSYMxMIvbkY6caS9MFRIqnzQ9yNpSrVNF3/swjQXSOPmnGP/K+xE
t14702un9bOY+3m1Q/Zo4Hmk9RRAFECoq3SY2+uKzIDkLDmV2DxgVCfYRQUz0NVOFw8ACJrNMrL3
U10hxyzbzB6IYd3DMgYd2A1j1m0kcjW0xlGloBGAu5yEfQMsV+1aAUX6dfZadPraCWcTy8bQbqxD
Lit+vuQkexTuaB7lMA+HuREy6XIfVSavW0LErxU4DybOQXOp9kjr8AgqdBALpOlf+6UM4nSRNlSV
LvbYBWLDtkCXL2Y1XZ29KYxbRphiZYk7IdOmdUbxhQZVcfDmovkoMvOMjq99xG0Bf8XEDBBJ1sjI
Bf7xOFQxyIUl8AT1aISBSK5616XXjdPz8wIV+wdRl1BxPC49V0he8j325cHFVFEPV+o4W44i+o2h
uM+wmlEaDSu1imHTLHXfhgzGADSEMZ/d5Y4LfZK5Tuv3RVbOG+3N5Udg9mZgZrx502UwdQhR7fGu
S0+sF+inIk4CAfPObfwZBmVLTR90ad3zBnyWeCzb4daZ0XyvlqF9xBbyKkBR66azCp1w1nvxiM4+
nrDbAsfXBfeV1uUdYETrQQw+fVcVfLknEAtOpqGqYXGaFRD+82ZIisEt2RKvuZN6Jocyx257UM0a
lsQCsucLSqFEgNJRlVAPoprhqs0KwKlX7CEIQg/QtRZxbggzsbMi72Rpjg0KNvzUh3iaar0YMSuP
2wmKb94IZ+DV0M/TKG4LrxWo07gAEzlLi32LvG6hKQ3ZNI2yZyABzzCsQPFzBLUl+1/UnWtznEq2
pn8RHUACCV8pqkqlu2VJlv2FsGWb+52EhF8/T9l9pq2yRpp9TsREzIfe0b29e2dxy1zrXe8lkx/1
rGO2OLP71sY9XS4xiN6FFUzzB9fw/POKPSSck/xrNvZrKNBvb3w61xDr/6Xaw3elWw/aVDFoX70b
MuCCUNZTij/WWDshAd/mfee6I+lfsI4CJY1xH4gh/i4RN97ELVQeXFy+jb0lZWSjzt6JqhLbIDeX
Hd6S2RnZYpXGdmJJd5bobW7EMm0ZCD+2Q3s2KnfalFa9twK3PKtHG45lOgafXKvYJvl8O7PhXmst
CLFTlxN8gUaXtz3Fz5wosurH8cvSEI4rdG1fANvO3cbA7A5rPJ5Wjg/Cppn9BIKgUy8bP8ceMPWt
s7wjXGbwURMBNVn3U+ps8yrTG6yw2nlDpE1S7rtMZzNlyCKH6z4xfQgwJojXmVVPcHxLbxhHWtEh
ZgxVFoa5mXsIJ5ti5U3A5Qq4/DYbKLkJExqD4HxJuiombsMcIXkmAr5hY84wLiAZD0cvbHMookEU
srrApUMVh0zk/s9kTKf5vFGMUVffBeeMO6iLxRCtfU8fWCMudvUQzlnxaa4xlcigGVfBnG20Q6Z4
K74V1pqOoc46mMaREtVlCmC1aPtcayNqM73LXPlo5MWhWOenYZ083NEcZ1Mod7hEVDwPGw2xBUsM
x4MtVt0MHKNMO0pUaou8zEf81YU5phHOvme+n8MwTJcfyxhcCTu+4NV/JGhiP83pJfKALDSMOt7F
pPhuUreigNZ3cYctgIRzENv9R1ENfchY42tR5R2NindbNTw0RzsfhzU4WClGYqINDIqgEphnjD3M
3T2XDhBv0CErr9PK+9a0/j7XeRmlgZOjcczvus64H13FjlVczX51aQ94AMVesH4iVOogiyTeDFZ2
Xg31d3gYEMTiVF02frCjQWLGlls2pXpZbRZT1fgacKJ1VXMxsOFszZ7hdqf6hB6BQt5MoC7ky/Jk
+IRuOp3Xkr0DOLera2+Yz4N2fs4srPWxecnNbWbplkPZjy9l2XvnuQv458CnCzKAntjkhtq4D0hJ
Hd1an4Y8+IgRob2348R+TAZnA7fDu5pght+pxsgvJkHCSVaxt0AFLr62VZsl4Zr6hhfB6SvUpkQz
zgw/rfWK20mWfwLZbpafVoHf8sMS5/Ezfn1jElGsDun1PNBrhIWynOmiB6JV9M4Bd3zhMFx2FomP
33OjzVaIfE2jbp06k+NXElqwdHTrFanH0jqgFSEMSD3ujT7nBiSulRrIs+iKwq4y4SKbVNw4lk76
oR/muzo1bi1fPYLhb5o+t86csi9gAaVpxCnHb3dx9GwnD3qllDtT5e0TxY+/S8z5kRKx2A09MOPU
yDtpGIB2jtlflcZwmU6Je+vNSyn2yTpOJv7/nRHGFcdcOCaq+tAnFOFaO1awVfZsfgK/5Yuzg9kh
byz18rOkivvL3IX53gmi3QFqkvwukfXx+lL7CwFDPNamILVm45VyvHOnoYnZoZzg3DYHQ1DTJ+pg
pjnWqHNOtTmUYBJhP+Au7lTep9FevOVCFXFqnweoBx/MLP4B4jxdx1JL7PhgLG3KybS7nZUkCkM9
Gnr6JJkA5Jrzk28iO9RshndSKLVLxNgeiPV0eUZlsgOeya/XUk53su7VXT537m5wbb5zu39eqlwd
sNpMP8fs94wUDZLqC4UQORxaE1zaLFzEwlWQ3JTtSMpFv4DtdmD6+TgUEErLpromOob8Wtg5fAhT
dabUUHxmrrzupbLI0l7nOoLO00Tl1Hxmf9TnGH6aZxUnVmgsSZLztY/JpR1PtocvJ9MFxYjspk6S
YNPDUsVmwgJSKHsY1NW0ZOdroNrdRALmIXZ5ymGaYI5dLdJ7QE7mPEKxz3etH3fbPqXwtcqKosMf
6k1nAWJCjucAbEqI2HaTRVNmr0VEGDK2nW46n2M5wjEmameXSgVu0UomQkZVQsVJ7GSst3mmMUIV
LQEu2YQMP56qzzpb1ceu01873YxbI4ndDwpBIhXQktzrOSMdSOV3Za3LS7HW+i4vq9wKg5as6x6K
xR7jZPF91ro8F3DXeat4ddeJPzUzkN1ZB9N5aWb1TmVJ8nPwVoRkddN+NTj7wrSZ9KUxqOcJAPRD
XBlXhawv4JZSgQVjQTFISnV6d7Rf35lMQqJyZE7vV/RKhTeakJ8bW2LiQY1sRZhGPiZWt86AppBB
89Fd9iVnKU6Nq3wc0eeEE7LOSC4pES41YtPKB4bnqrMnXYN9LJQ9QBeBtbXK4keVVtY2c7304Azz
/bJq86z1eu9DZgTL3h7X4PscN90nO2gNQljreN+UbgAXyBMgEoCmbSthnRqUhReyF943w0v0B1nM
5iaJjeyBsYK7S6eG59E048ZPS5xkMtsjXEb1d0Hsd2yBo/Ozx/0KFnK3bPLBdSIY9vOB8siPkEtW
j+46tdcKV9nQb0u9SYPG2afTlEVj6x0nDGPx0HlTEVrkfj1hO7vup0A3kaiceUMKWXUlkYhcFlZf
3C1l99GevHSvRg9Busy9rSfyJTQo8L7UospveNrzne914n4e8HTkT/zpYWKK42zMBk+P6953s23X
ZwBgjKHCtplo0Ks61iXH+krnIezm2cOxljjXtoRUNbnZGHlZ2dP/0ShHTp7SbDRYx4fV4vQ6ysU0
PJtMjcyN0cfe9dx2GpymNdpvmqDUT7UdZNccUTW4fFo9L51t98wzA/uunRoHN76qRZtX5xoKl3Lb
/KAmIFNmecnWXeZxR/5Ww+xtim9K8OFtbFMrudZgHILCaxQOoFn2ebLbQBAsk8wGJopJhpKVCK1d
qTvvQ1vohQ9KdqCQ0r5CDetUh7lLvAsvMRRstIb8tKLGSqBerOSBY8qIMEInYVQweF3crntkorHc
YUJUR6YRcFZV5BfkzVwgZlIGNkJOvss9RSBZlyl/J+wj078aJKfp8m2xFzpkOeZ868F62WK2F4p5
EXu37Ned8JEgWi22p/bsILPNVpIn4wayfUkd5a8u7UbMuLRulfVx4KZvCpyZbsCSna3Mp5HEuiA7
cyCGho6bMrU20XPxBctI9dUn7efZM9INpKlLA0CWzi1JypMsyFZc10MVl8mt3QTNzpu8rdXl0xkT
OgDGGgMKDiFFNoX2Ik1BtKGrBhWdgmyXGaW/ya18emr7Wl15mWOel2ul9wAKWDHQPkWBURRn5Mun
h7Uu6OESCcA1xf4HaFDrxpFThlYuTa8g0suoRHnwaUhNmIm+h8h8SP3mSU5ewL1Xz9RV+MfCM3/K
yQO3GPWON367Wte0l+7PPCVqrs48N/Lx5juDdMFL6Cn/q7Ka5Rgz/ZjPUm5rPyXRc+ZN2JexGPno
/HvSmYFi/eqzwEd6tyy6Im7P+84gi1wX2ryQ4Ir2KPNxQrojOGFGeu+4ONWPbufve79RT2pI6CeZ
Cl+UNmXxOnLgMN7L71OhA8apJahZVYrqp5WjRWhKmtiBZMjDkJsUHa6eG1oTq95B/hCbgiC/DeVO
rw56XfOHEphkjTqrSmgzve7MGuPldlHQWsIlHaeOi8iHrdMCUG8RqDP8WFsM0zdTUdcHTHDaL3oc
KmAcqDDZVo7m1ZT1a075Ws0pvPNpRfS0QonQ88yXZqVPlaOGwzgMkipRJfFNRuriRvRq+eAC/BxM
tEuPbaG4SHudx3VLQ5bhjeCsXlh1iW1GXkKT/zPPE8wXA+W7yX72yVvd9E08OUdEy9mQJTlfKCHS
i9FP9PdyHgKAp64QyNNx39rM3lqFbaIWTiXt/zTNZHlALYikUbkI9WLrOKweoUdnBg8l7IzcfBph
xMXbsSuTr01RAaI3iX1TO9L8kIqKeL8xKEhF9Yokwk1qvQu8mXQ6aGGaTMQ29fgshsEOq6CUbLAD
Y3iRITcLBebdZ5pX9Mnr4/S5cOZ2azMaD5n8f01l+rxICyyaXMKcgMHcDAeBy3BoJ8pgT4RSnOWG
Pp97QrcpBNxuby+zjSyzCB5q5xjNLQ3hfq6t1r9Nx4qk+zZtnXOsr9BqlwYdEfal30RVA9JWCXpJ
I19o5ycCV2d2mCIsU0dd2BhwnZkJo9axTBhSiC7F7wbXik+yG8wNxcScID0Y4o9WJ8d7IQrj1izg
5/d2gh/7Ulcj2rFRrgcI+WO0cu/SsDBqhZ7kCAXpAUdWqzEmwFWfSIRV8s83bIIHAsLqChivDC56
30o3fTlb/cah1PqU5bHfMkyR1U09JANI/JIWG48wuuRMW02d8WUH84XV1ivSD/yl7BLUE+Ry72cg
J3vHEZUdtkx1xXYtDEEMvT0UjzI/VlWky6fn9DXyrD+mDHaePSE9SYxhY0JgBglaPHyhk0k1aEe8
1ceRlUHn3lH5jZlmy7as/SmKEx+lboytNRhJ+9FHD46xhl/j7T50lf9hDQh3vAYBMy4GafUTgKsr
Pqo5yfZ2VfWU95mpNqpS1f0Q58Ck0nFIQ9BaR6RV9xj5kykpQ07kYL2BIMCHno3eEkLmW0EpZNft
WrxGMH5ZRv0wZVJMNDZoAhlTdNm5JI162QuGiEzG66Q+H2OmjGFVLfZmGMrg40SA9CbtbEDqHttx
J/JXDrWWzWaIzKERzNk7hiKJ3RwaYvn6nUhr37qblK2+GXWffcAnSS4RnSGyYGbr0g2XWWQ3TUY9
NBTNujWYGkBdMiYG5X1c28gnu3FNqQfadJuvsLlI5hZ7rYf1zqgGfeYFhh5Dt0y4+9jjzzBvTHvf
5Wi3bBqneVcKbyaJVHQRRCG+sjI3xgLYAHU+4rrsepigCphdFu/JkuK6kDAg4h0/FfPsfq4CLGrD
Rc60Yaj8zyhV1os0qBDYOGW6ehGuHCT+ZUE98iWAmiRitZ9Wa8m3qy2ufANgjde+3hSzm113dDR0
opwlgB6T7LaMUkj/hN+ybAZP3HlVNUQ11/IoY6/cFYwGdtAGIJw01vKhMtd0t87ie5V5I9jvmDJX
aoao1UO6U7ydIvU/5r4Vn+llAr8RULHaddx1Y/8stUk30FYfXcxmHlqK3Q+5YCRnWkLd2Y7PrD4t
PEk1WHVGtl+Tcl7OaXgZVRiN8vR5lTBF2tIHgPCFUzlqGIPe5MDB6GuKgrNAu7CTyrSHt1L6U2ZF
WSfj+W62Mv6O63cYiam6MeYHPfdL8en336nSBbjLGgqzfkiISJpuHajUKLU05Sb4YVdCHrLNgn+1
MQ1wUI0yO9IWCx2gaqom74flxC17RhxPEJjWCtj80B4JUVbW5c354vI9hroIoEKZC7tyqAan01/4
tkX3zUg1tCBPGu1n3y6MfpsaVaofDD6W4dpgPESq7VC37kU7Dex0q2i9+OI3n6QMcumcDYqKIJK6
g40xmeXAZMFy83rKQgZaHodFQeN4Z+VFR+VZx/64Eb+YSKb2pnpfJW0Kc+3IzdvWlg+FDFFEzyMI
9KIOBoPl7qbiTLJvUJ+mzNIUfmKfleFxaHUjtwFukgkG7Vea1xaZB8h4UkMzHzwzjJkNXc6j6z43
FORgHpYOzhLiYDZNEoyS/y2vBdZGjEnaUW37FS0hmRPCvo5Vb96lHick9LB0PtAk1FbY4or6bJXj
fE83eTUyVWEQpIp83va9Z8ORw4piL4bafGozO7gb5jG7zgjhiWLKlvsma4qD41LhTvj1XluDxrQk
pbz226z80WqnKKhhyQIK54ZyvEoQsWUTrruwAZyvs3KLb2QZDw+qymjRiWI6tp414xHmYqvzbUa1
ehsjT71xpJNQ8i35RZHb87U3VQvj+lETZlHv2ti3FApuPo+Q4Wd91injLm2K29XwGPdLK+8O9Dsr
yG0yto+2ZT2NFeBw5ujuchpBhJGkEW0cG+yPiwUylPdPCA/ivZwq/34WkxMZcirul3n2Hhl221ua
TgdGimzPMqrKL8q25bb0qFzG1kKoyM45XNqjD4fJ9rLzLDOaq0rTuGdNcFekEj3qAv3M12P/GYT2
a6lUddEVZXFZ8mV/Tqv0g09ld2mZztMQJ2uydajxNsNK5JlTmFCgNNw4L2tktK4UaaY6otf4hntl
bkUB/OydO5X2ZW5X/SY1g8EkItnQv739/p8pVl54lfx/5E5yNNH6P6tats/q6/em/1PUcvw//Na0
GNL9F6JumOIIBdCRIWL5L1GLEdj/Ms0AJjdiBtv2fv3R//Ym8XwLm2Sy7xyqlQA+9r9FLYb7L/Zy
qkb8SuDmuf9I0vKSX42qjckHvwoeOWRyH/78S5GAofEkKOwVB4+i2cEouRfjjPP8z9qFlKpxg633
CkEPeSTy0pdMRTyIfbo5dPS9uiOL24aSq5fDH7fv9je/+0/W90uG+/FXwesQ0OsRkiAOPvqy/Gky
iBMEyEhggHaakB8n+nq27zHYDqlQ24w64R05yS8t339o5iyIM4yAX368E3gDnNqmx6uTTyYKA3KK
ysGgJKzd6nrk64YsnBatoBhw+uPOb0iKUZBdhk8FFInByld0oDGuDtSBXXmt1oXQhSqJIXCYTCkg
hoCvfrCw+f/UwdbjfChycC/hmVYbdtqxnzArw6IimdL1Uwqc9cVQUif7GD5Lyx7rz/nHeghWa1vZ
LlSVvMkwizheyVFKq+hnE4O+fe/NKGjDNugz/1x0x6dZ5jWOAO5qj3fxgNh10yzlumu1NeEhtfrJ
np0/x5XCUCXsOTsFx6cY8phkCu+cEG5IV1nndnCaQSsJNaoEMDEuSB5IC+yIsJxm9blzPPgG+dCl
7Mn5xBzUssshSltohVFWYBMA3K+hCXhBPI6bIIFtFuKktNJZTE09IktB4b9x4mV9Bg/VKRSQgaC6
ImndlnEBogASHYamiGpaw5tBQNjackpxex2RM59YyTcEcPdlNW5Js5/jEJSe3HdFjrQXmmbpPqiV
8BcQQN971DDTnc1MozGS9d7m1xbA13teEy/1ML9eJh+kwkSvZpkBGqWXby8Wolmpq0WQgCCGgwek
ee2VnQkAb6DX3cSlbnEhzAOGdKWyW7oL6FbvvdGs8fKFtgRCLNPhP+w5p6KFwU5av7Q8awsBGFSR
3mEoNysTo/x8lTVj5NaYmeiOyqRkToQyy93bn/Avqfofv8BFioa3AM/HNW02MfvkLqzDYvRqLUwS
vGdxTzcx3OYo76NFVf2lmlR9COBb7mILWeUaZ/6lMdNOy7gChijTJEo5pt8Rk7xURLkoAC12E34R
bgMWv+hkW5GgJNliclymVlxeBU4Pv8X1+oe3r/zVVdCloAmypeWdSpcTndh5riibbWa+FwvDwG0Z
r+IdwdOJAu54MbDxA4yrbPhTcEVP5F1dbo7YhnAxbVP4t9C+3DvVjw5ldBKp1XeuySh5Ymt2otah
gx5JUH1nlz55z//6BZxrf+7S8ZI3TpZVVjSlaj5fW884zzvnS5d2QBdjy1ygxVf6O5m11HgVAOg7
xnknZ9df65+8YT7+jiuYr4X3gfUTAmhL5zyS2Z2tYeN1kvFWjJlAt9T/KEXr9523OTFQfwmLQ+Fk
XaM2YNw4BulSRyekGEnbJk1ddSv1UJ5LRBTf3n6hTmTfvxcUyI9whrB4pU7dXsk+qWKc8ky4832x
NfxURoPZ2g9p6ZkbW+r8gAlR8GGCTnO9Wq7+scAa+0jzSTv99k/5+93GtxsxIeUkPA4Oy5eP3HZE
q2q+9qifS/nNIZTlJrVwKXt7lZdas1/XyxeK3Epye9mkjn/+hwvG7DeWgE9jRblj5vdjsKyHutCS
fgVK99LwhodJWsbvmG/8fW0OBZUtMZEjKZKm7uWqiolPUaLnjNx25JxNVbFdp2x659peCmWP1wYL
A51sYOF4x19P9KJNk7gLj9OMHEmvryuNaGFiR6wQn3x++zaeVFG/lkKzB3GRU8jG9eHlBa1oD4XA
Ki9aYWlc1cHcPBq6ViEaJ2fbtDDc317vtUuDqePYLh8HutPj9/rHYzM02ZU1GomIHrHbuxOmZmsB
i11pRMhvL3VizuAelXi8iZyxCDYorO3jb/ljrVR6fWsWiQdoO0wQNa3aU6Hbus03scQ0ejhdQVK1
/G4ifyJ35jPG3NhtwXJpl8tKtua4HVH03M7JyFSiaJEiXGmIVnbIAIgz+e2f+0sF/MdhyM+V6NZx
E+Q0FuDGx630j59rrWpVdbHYW4Xr55d5JZI2nGN3YAZUMWYY4l7ocC1SGACYRYpkUyS+c25JOG/Y
Ux0nyMMIVMIUbQ2+Vjk7/s7BSXfcoFZy7gH0zDrEEd12gFfduA5JEizfy4U9ebzHa3BdTwAhoX1H
53tyDSoZHdk3ub3NCFWNxLggpoKnvzOxB3xnm3llKY/6wTNRkyO4PFW4AnBrYswysbUW4V/apfDP
V7tfLujI1d3bj+ZkrzleFbsZtb3lYi5g+SffIxryoeg9jmdnTK39ajnrB3eNBwrLHOc0qzbje5QK
6h23p5O95teq7GsBV4jPAc6UL9+H2h9nVF8U9fi/jleQBQKwpzWN3r62kwP69yq2z3XhZs3rd7IB
xG01V632rW051ng1Tsr73ng5kpJs9MEYYyi4hTuvl7VygnvVLcU7O+or6we8MxZ7qYsnwOmOWnFG
DQ2slG2T1Jd9Ly5a20GB0V13XvajUg4iLV8+cqY8v33dJxvf8br51BwpcMg5mvqcbERdbdgZ4kNM
c1sxbSH4D4yeSgi6U5dtRwMW4Nvr2TaP6+XnjY2ojyULsmwaSPekFmsUhLyuhVNY1dlwl3cdGb1F
3xs7IgtAwmEeTgRNSkcfxkJb84bEQejSELkI2CuA2ryzcYWdiIHjirjTy/FSVirLkGtWzA1JBs4Q
rcx26V7opJSYiIK5HqW/k4/dC6PB+Z0L+vvB+XznNm8NoIAVnBYcFdSwIDEa2Mxa9ZdBI8qPTpXW
h4I2GnVJlsKeNHABdALCcWXmAKy/fUdPSx4eIa0/hhLQaLiz8vQsibMMMrXseITpHH+UssILbZmX
kbzbYCSrpLHkBArhWXD9mgIKA+SETB1xzql+wAUO5uvbv+jvLxbsRkrk4RZWD9RhL7/YPqUKN3rh
bPlTfFC7+qdY/ffU7r+K9v+8SMSX4xwY8LnQuwFC+KcW6oS04zXXBubWLPIY26nEc59hu1k68uNa
Ojvmreo2qy2X3nHE2zYaCse397NZpz8x5y8/SysAc5dKQ+wEkU3TjwLlmA1u02A2Qfhz+WkoirVC
pVL0TGmDNa536zAuP96+XSeGh7+uxDvatOCScCxzTu9XQLJ0W2cIMyGj7objbNfOmd6gQsYSn9gx
dAZWaXzJFs0gx5hwjxibXKPYQ32zHdYWe9usdj84vlE8vP3TXh4u/DJiwI432Tz+uKO6/+WTDPCl
9Zeil5Evsy5CBc7RawPbfPATy318e62Xbw1rOZwonuVIsDVJTSlermXYSQyd2paRXiqBjVC8blz4
De98rn9d0bE38I4WNxwmfCwnZ1iQOuOCIYQfAR+Jy0LPcgtQM+1dfKDe6blO2vrjFbEWgCWbXOAK
2umXV1QKcj/WlrXMur1e+VVsqAony8qSz4EA3/IFkFEzEchrqsA+h50Iy6srTITlebvrisR5px37
++qPxpdcvGMdm6RT50R7ZGxlDQyBc8NZdoM1uuB3s3fwEf29sy29s9SpbaJ0eqK8S5bKYMqjr1SQ
g4eSfXFck3f2m5d1yfE+g0dC58ZpS3CvTzdA28d0HW2GF61I228ns18eG5kYd6te/A+oYayoKGvx
zoH991d7XJWKgZfWtBz+8vLp9stR2TjlkkJ5ltg95MR/aSc/MEazzwio9jGZawYI8Euz9bIhvWQL
b25TL+u/T1YPXXUK3OluRRf5zx8yXYzHzggqDDPw5IcxV0XqSRxaNP/2lB3XSKM/3fVZbG7f/mZf
ecgg79x4anVMR06/2blJGtRJnkRO0JhnGBl5V9hXFtcm3tkPby/19/YAXen4qIG76XOdkwJttdqO
0MPjUggPN5gtpHC0l/dCd1/iJL9eJZ9/e0AdaCNLO713nuH2rSNiGeG5XSLmyy33sxiSmvy43F3D
yUbn5TX1egHBanjnNT45yH8vjqnKEYp0PdM9td4fErwz0gTG6uoJdQ5wDvu36JwbD21MhDI22Cfo
VB5BMcpdJbvyQKGffU3kjFvG2zf7ZVHz718CJiroXwDPxPG5/9GDmXUSt4GuJbD0Ul4NGAw+D16n
rysU3meiZpwmG7t9QG+o7ttB1e+YS77yQftAjjTGQAycBsd34Y/li2w1c8SGXkQcub6oDFM8agd7
iVyN9/zTmCoUKn36b1yya9mAkA4zzl9d9B9rMnKPcU0dZGS13nyzYu+wlTOcbOGk1Q7RNprWvgk2
JfP9Ek2Rkf34n61/8n57tYeZPJzJCOEu4QiBDURHr31oof1/42RfLlbHqh7nYcFAovL0/dvLv/Yl
g1R51LB4YOGG9fKWq8Iq8kB3MmJa3O1SX6hbXRXx1Wjb6vt/Z6njx2z6x471ZH9anCVRUD5lZC4d
EXFViQKVLKjQw5ftnff49av6z1InzcYKM6CGXyWjugwWwn1tZ5th8QYk5jfRf+OqjpU4mJ9Fl3zy
zkIV9DAGYCkxLT22zJQv9jyKnbay9xK/Xiks+DCx/fMDEDLq35M7aLYNRLcS2imWeWjoktE9R0OH
IsJQ3YWLqvDW8tJhZ40okOF/qIMr5/jaTHTxuRaNd6WKJd3+88tHNnjcmY9w7+nehRAf/8+BvUuk
Gp1oP7o7u9MCI/fcPnt7qZct6+/NiXfHDaRDGAUI2stXNShbhDCaohSHzzp0Uq/+Epg97DyBltNa
5vYfpdb+13rcaMphsLRTv7RjClKeKcgEFjrXjWICtWlsNIVvX9Vrex5wF18gOB2d3Mn3r8UgZT8d
t1wXkBxfFX9XFl61T2fX3BRUq5Bs7Hz/9qKvHXd/LnpyK2WFLU5n/eJJWMN5N6/GtY/n/XaCLbIJ
xkxcVYS9QpmZ3wvdPn4OL7o33NiEC9gK2gG0elobu1NiNgabKQ/RyRFL1eVhoWp55/pe+/4Z/9Mr
CgDyIDipwI2srFpHclPz0vT3fq3dvZkohFhw1t6+k69ejwTnB9U9AsgnO42ZLrVmqi0xTQraTTfi
M2JXpAa/vcqrr/4fq5xcT+v0cuwHVskn2kVz7rsrh1Wu4I2idZ5HdXh7vVdfSpA+O6Dg8gnfe/mp
TWgcG1dSShIMvapQt367FbPd7ct2GUmmqOYruEFMtd9e9rWbiUDLAz/1KOpPXRLHeq6sbG354lDH
7FXSSPTv2KL8z1Y5vjx/nPi4LRmNMDnxh9Ko7qw+TyID94B3buFrpRSVOE6twHsOlJaXqyAGsq3a
4BPLyq7H2wEbpJBUjPnztDAOCxFAkFYQMynAGaSzrH1pE1Lw9oW+Vlgy2QBc5IvDH9o82VuKnpoZ
mTgvZ3AUQxsd2KKXjfqsLDDznRN99HLJLlD31c+dK9evkDnMZdsyT3hnl3vlgwwc3znaMjv8l1Ng
HAKhQGJV+xFMaXWhUrXiCgRdGb6s8w6e8Mq7i8MlVCGHQ9LyTysa0/Jq7O9bP0Imo5+RjTM1AI4a
hqb90nOK7ya8g96506+8uKzpAiu4tITsPKcPeyEraGn8KDnKCRCZW+cm3rfv3MRXV7H5Mhi+udiJ
nrxSqDXWdelLP1JDXUe+3fwUnSjf+QZfKzIYogYMLzmQBNa5L68lG3Qylk3C/cPU79H3JNlIs2CO
Gq5IXhD5UF3cN3btfDVKpmZ4JqzIAdrVhSU8urWD70ZvX+kmxuXw7ff51Sf7xy87eZ3LQajFs3iJ
MtQksGMRx2159eXnVUIbZUxQfEAJLt5Z9dW7DvXLx8HyyBc5uR80JMLDPNiPOiCaK2Bz56IgFeXt
S3v9rmMZeoSoUC6dNqCDjdqtMiw+1VkX+7UU8KdjZ7j202q9zMyg3tPaN1vyUYyLrka+apizvS9a
ezkMdlm4odF17yFzr2xhAeMsxGicbabnipdvQpql0qCYkxEKsWFrt1P8YzVabNPHoIM5KaYq9Pwm
383Y+25G7b/nYHwyEvxVgXGwmpRelEYQ/U7KlNEbU6Eten8KahgiyjPx6hpL45o+2b/OSsN60sck
F/y2IMrH6xYbhCV0tdketO70zo2z/gcOCZ+xYok3Rp45hw7Xsp2Z+flN5mVYj6U+WVpvP8vXXhjI
eYxV2E0Chrwvb9viloZfOa4fwW0hLSOR6cGMkV2/vcprHwP/cmobnhEkopNVurTuhGnmfKblJNDy
z4YOAzjoCB8SvQ/qxU5QcRir+866f+/kGMzzFZgQEMkl+QWP/XF61jXOJDKgt/GtNtmkUHlQT6Tl
LsdeNHr7Ev+uUlkKI13BVkePcToRnvPWUAH0tsic6+p2mJVVhPmM/gNyki+qbYFc/lKNpqy+SPTn
7/HD/n6OjmkDhcBS4mkFzvFO/HGlASNVu87pNwo3m7dDI/M7iOP/HLVjFWBEqFABe9XpOKNVbuYm
uMrgMqIYYdT4raJl/VHY1b+Jyf+XPsHHr4mVuBqOxl9T1ZPr8eHUBYNiJQia7YGYGPvBVKvYibYH
4jK0wgV3Gbd4oonbtx/kK5jpcWl85xnX8Dv+4sSMhVNVLpipYfYWGkFN7AzbabYX5iKf4jnp9tJr
2zDx5bDDHrTY/y/qzqS3biVbs78oHtg3QKEG5OmP+t6aEJIlsyeDfZC/vhYzH1C2fJ+NrFkN8gKJ
vKlzRJHBiL2/vVZLK+/Mg60D9SChJPLo1sYHdfuXL2bwN/z1OLKe79i5rzElBju/LHF9Z0+Ez0bK
H+ALTfotnXHvkH18oAFiXSlbQs5Ycr34PjNNMAZt75EUXDzuwRD8Bjzd0hnm/7gKxneyOE/865Sr
/8vA8tN9l0Yg+Rx/djfclfVVAaEjGIZx+dChNGxUQ7Qd8kL8t7jIPz3XDqdcOnh0fjC7/Hq3t0ai
5GjZ7FeXcgpjw652nDo+dAXQ8C8XfX1j/nLRbfwchsOtwDbN4Cn68lGR3vkMtYtNo3nFySOcG0hT
xXczndyL1EuzIRDIG18LRit3Q2YP+7ryGKktIYEYQDW/e42VfEhlaDeOYCgoKDrAKX/+kr89/Ot3
5MYg+0ODhgjCl+84Mc1qW5XYDENBtDnxH5cx+Vvx5LcX7JcP+XL3RXEsYGFILoRdqJvBbsX3CFzr
G0wGhu66Kk20vXQS9QP+s/UC77Db//m3/G2FXb8ApxN2ejrP59eCa8ZIGiATvkDmiQusnCeolFWo
hHnR2uO5t+w7u2v/8nr8x78+BHzqRRRWXPPLlZ0ai3FQwXCM59Avh2lUxix7K2BpanDmxeLlz7/j
lxQo6976SxI9WLcwDDbaXz7QZsRAc2HKblxtiADKxfYm6yCLB6C42h9qLJv3qvZtkmxwKeeG0JxT
/u0A/6+w1W/3/E9f4sufmmlGAOVzIjbkPBJyDRVFXuhitTwz2uoHkTObp3Hul4NokD95bj/dQHdt
IGyl0T2D2eIoOndh4Dd278rFt3ldpLCnJywVDALQqx6Kfp9llgHNW0sDYu/Dpl1WRF6OrR7s8eOf
r+o/Ph9sANb4iMEJ98vWjD5iTKiG56OqlHXK3OSOydK/mSN+W5PWv9xPH7I+Pz+thIqnM4ntGlIA
QVbm6uOGrqlmXw1YRu7//Pv8013p0bLlP2s87+vyN7vWqGL0shvDKJJoW6EP8IBPeto+KjvtWZFT
//HnT6QT/A/roLdqzOCRUyb+ur2d9HImgj7G28TsvXO8xpDCGPv5sM1cqTFjr/HCq12JFTzGVhm0
dq+IwqdTofHVVpZxDGu9DXK7wQBYDRKAS2ZqxTMLfPJMPeCmjiChIPjQU2ubdAnw9QQJLERjgB30
0Woxw5xNa+slGQY/2SsTzW7g1117A1yLieBK6BNs9VG7HswW+lMGPZyBRA4qq5pXFPmm6TxgPlSY
yYMOwFyYK0f2qgVlO5ofpMnVj4pU84W/5J2/zd02e1YcEtsAKrq/euMW696Uc/3UKhdCaCzn5snO
Xe2SgVEFF6PwKx9Qos0/q2ihlj9XLo67ikDv96VXRgKQG8lXwJwD8/d1y7jbydVGuDx91M5JqNeT
BJ5Btv/gA7/GpbsAo4VvKof4QpAz0ME0taipHS+ONw74zCO9+eFZEQLNtr00UyAm0quTWzEZHRb3
LPceciR8+bht0GZUIadGbxxD28PP1sQ+TedqaPVlI5eydY1Hnfq4TKnxKLfEmE1/FNi6XcroMY1N
yqwpgIQHPYk9T98PLoyqTd9MEMMrM2kSZj7KqQA8kPtmqEVuDgfKGUCIQs9eaXiN5r71Kslf25Em
RJhpfoMkubBQybuRZ7PRGvKpB5ANvYa9TZojOnNT9TkS07qVdOA+kyl3+wBFl1aEhYjjjum7rlie
GO6Mp5URFOWHzrGaEXn9On2pFMXwjQQHnobtgPcpaOZuvNe7imOiXgxuu5Ed2DdgSQ0MnMJsQRgw
eNwtJ7ZLTALTxoOfJL3ZMEACmzheUkhNedAjDfoxN9wDyh516glW3N5QWkAu2OVuBCCNt4XYZUXU
c6ubo3PlAdcAqDRo0OiS2oa4LCmb10DdmNxIxPxBvdTNNrPpxneNmVUKOk7k3ozEtbqgrxWaBeiT
mgqEXeYvcxXzRhhbo7hmR+Hd9nMj7+nCyjpYmrWaNBiVfjPLJiNnaqh2Wu/KabxoorpzdpMrdH4+
3dMx6LS6ywP+ck6y9TmLfoM00jxSlhqnrW1wkA2X2GmPaatpDEJCs283vBLVO72Z8c30O34QHRBm
qESZL+YKTVzu7SjW7mlAGa82h/8kwCpSA0UYlvYBFLuttpQBgT/kKB2djTGkwBYHOTNIzgEx/ezN
aD5l/yJdw8lObiLLUP3J1MvylAvZVfuOddGDuJColhl8McmAd3FGWykmT9ugzYkvvM5Sd6IV7usy
5vaN3bl9cnCyhAGtIkLBW0YMFWM4KONLHJOLCorKdb9Pgx+b3H/TqB2FANLJuK+elRtw5AAMgbI7
C8W5FZEzaGY3bGamqz+bPl+Km1GYcRqCfRDTwdFm3QtA9BtQF3HIpcekzatvjSGrb3oUm09Mq88x
Y+0thB+3s/1XD3FBHcxGJJuNL2OIQCsYn2JVmld9SBUjnoIaDVUTtGaynzJzenBUbhw6O8EWqHxz
Aah6giWZvquZ9AzWiyJ7SWwtnYHu5C0LsG237yWqhgdgE0oPYVRjPekLRz84tjszq8scFiLoIU8e
tdhxHo1syLud5WWq28zYl9Q36gSm2ozKsuEEpYlxq9JoVHseiohvnZra8D1tm8IAsUIEFh5z2rnn
NJ5Ff4wsZi52RctZHMy7ounod+CYA2OOXFjjgkTGdo6LPN0xeILtWeuhX651FmTWFMrEnu+lvUor
X4bDbNWlzpS76FMO9ew5sUuOGnzmziKGpQYJmslJDVLilWYzXO3J3n0dVRc/WTacCMqCDKSHMDMY
oZmVJrpNnjmFdqwTK45DSdwC3XbpTnsvc7BZEHfPhwMCZ/PJEOMQ4fFw2vLYuSOccY18hx+QlIj4
5xTH7m4AepSeDUeJPbw07YfRrgNTFhP+w0Vhl1OLfY7tANhca4oe8150KNqXGjRO4bhQMNPewsQo
gQvGeGy19thDX8+2s9R5v+SWpOmGqURoh0wHyPpoMuRXfkDcmqaN9FTKeLbTybM++NM+dlLnEdLe
8mIpYGlbVlBoQggn0mfHbJlYzCDxald5z2gGbsGqyt4joGMwHw3GRekMw8lFq4G6pTX1WQtyQmJ+
6LqJeBtF55ccvTmNboo8A/i0GEn6SsBJXS1lNuV33NpTvUliCflST8X31rKG4WgOUf2mURXNQyYp
oV/1ThSzdviYNsxTOhS8BOpK9DoLLyg8SnUit7ekzuigkr5dsadQ657TstefhBlFEg8xwp1AsA95
81I/vrDSvDWA1Za82jWrtx5i+NgvTWeNnNKAKoiN6EYTdQF1oR5Ecp48Y0DQ47DOu+qxJLdgbJp6
1H+IZuw/J3OZvzEPChK3bazsDJcN6IKsZnfETmy5PF1Ck+eFrH+1q6J6jveFmxZH2+4Ae6iqsm44
OxevBnj3q9auDAVWEGzYo9lm6WVfLWa78euluer4t6KAnpx0tpqR5O+JCX4uTLOqXG2YUNapXWbj
p6Ej/VmBTs5FJjX5OoAGEoECaN5v2Y8zYOnVyj73ld/1xzRdmn5vyVx4REEqg37/QDYztMaE9dNf
FrvdMcNg3VoQGu+jypvbvStTT16NizV5G2eS6HuhYECLZaiCjQihaKxQ7UBsN7BBlUBJZCQmCh0x
zm95X1UQcjJ4u+HIdbkUbk38062ZiWWUtqjHsMnUCe7mRIW+/DTHBNKAbCxcOmaS5RtyEIE9OUxv
ptxCvG0oG4z7pK/zc+HJxtsx2Zh9q3ke+3AcoE1sqlYOS1j0lnjBFMRDaPdJ94bPR6GT59Bmbx0h
vVNVmzXoQ6ExtcZz5L5VCr6gWcD+H/m+QVkaxj6rW617L5UbA8osCwOsu1dGlGuVv07cOS5eoLLp
opSXv7uczGyqodUvYjq3YkiuyGrhydEAEdwVaR5QWVogM9oWv3WZZ2yPrcbgVTIZsmDiaQQpG9TR
UveE/sQ0B5GSq2G9jtXZyzwt2meCAUGyPTFUBFZ+BZUSXPUWEGjTh06SNh9WqYYfntawI6pip7z0
CZ/DOGnxiUKnyhzgQz2Mk3BM/dYMW2Np4Vcpy4c/EVGbCfTGjhGA1CKX8LFYOAO8KC5IErNwrI1B
BLMJmNQy6u1fThK/nSNIRFM55CChc9D9WjDqpEGrayz8TTKk9Gq0bLjjoSiosJXm8c8fZa6d31/P
setnMXPPVBT94a+x90kOVGk8dHz5EA3QJ9Mm/8zFQBua8r11lRWGD5Np0GAqsuVatk4/3QutZFik
Mzs2wgnDSPrWamcLegOkrIlragNsd6fKhJ7RI7wAjGK9pQvlqFAtUdTvjLgyrrw5hrQHC6PF2AW/
8464hHG7RjXfungUy6rwretdWXUoYeqyUddVn3X/T5faW1PnNBYtquC/nkiBxlSL2+X+pl9XrLKP
3os8b7ZCeH+z9f1+9uVC038zqV24GtWSXz/JT3OGb9PWBwUIp7AFX8s9Zdz5M9v/P/9Nfz+G/vpJ
X07ZddkmpEYb3EuJK/d2bi9HxAQLWSa4tXYMTBn+QfLw5w/9/bytU5Ch3bUajCHGrf/7T0d7e5ii
RCLK2mBl0jezAS0v1a4SeaFHULj//Fm/V7nWz3IZtSbdyfVcL/VPnyVE3zR1xi/YVSI5JLne3Yu4
0HcdXP0tHCYvXGTzYHH4eP7zB3+xoa6lJz6ZkQiPGiI1NvdL1aet4rrv3NLfUH2ur1Nv0K66gnN7
7xhSBKbdW/c03zVogWn1YNGfus5onu/TRBqXZAu4q//8hf7hpuItQtIRdKFhsr79eiUWrcrhv2fc
vlNXPpf0IbvAY7hmT8Xrr+Mg//hhlJI9KLEeUxtfLnse9fFYzNzBow/8EAMrILACnsGNmLvoLx2G
f7iHCRX938/6cjuJDq5Ql/AnrqKoO+teMV+6nVvcJs1kMkJlL7AvF7v8j4vE3FFUMFdsCaOkX5u2
Tb4soNKNiGc0dc+WVjkXuh4Xf1lz/+H25fhl0hYGcUJ3eP3df7p9JwrR3mKM0Qbf2IzLiNdPmGBF
u0inFa3jz2W8L/N55kRDoePw5zvm98a0ze/406d/uWVywTJe1Ha0mX0j4+71OjccEQY+OCYwn6bU
w6po5HHuEvcewE/5kbsLeHhGDk6t7qOH75q/deT/6YLQkwP9QuNsnb369YLI1E7bqm2iTdb6HvOH
dX5QTAg8RS34xtAyavuyqRAdgbxjm/efXw/AcKS0aZVYrvM1L9yAdJyiXos2nU9PGhdmeWmhBwyl
tOxLxx8yaJNRdjXZfnmkgluepsyeju68UO9VDFFedYOT/KdJRZo2FGENcBL66nn+ssxMTsTx1KCk
bhqT+9QUDMS5Zjr+e77gPwIb/Y+e7V+oRdfys7rv28/P/vJN/n9h5OYW+5/ZRQ9vGeyyrn+rfsYX
GQb/p3/zi1Z8EfkEh16d7tDLXav//3ZyOzi56Svy7uF2pVa+dj7/m15k6f9FX3mNQhtEGCgw8uP+
G19kOv+Fvl4nCef9C27E/NX//l+/9Hm7L//9Z1LQ+r1+3rOx7+IbEKCwuDeIg61wpZ8XELNM9Dlm
LAg7oDXFgZvP/ZGSXnHRVNJ875sa8qeGmnmbTbQK8lVg5TUMSHGg9jdO4hiPcNwUu64u2/qqlMdO
K2MHZ3ZOuaVAQfAyD0b2zL8zXbsiXg6L02jfqEYa7/GUOYFuzuWGjQuHjHhqt2YcF9uf/h43/95/
/vIrss/9+ku6BFW4++koMkrBu/7XXxJVmeaCutD3PAL5QU87+cjFdYezcqMIB52GCy1iEZ83TuT0
466Q0Xl2qmqrlrn43rVehVRJM28Hb6FSoXz3yeeFdU/AoxtAN08mhHKbcK5lpPFtUvvGYTLM8dbL
/XIlKtvsYkCmJtiyFjWCwFfOexQx2c+SzEY2VtEFLkig6FHFBTGQ/ZRJ++5Yqj+oMjZ3NK68N1Ws
wjXRT7q+GxtRBiiZcHYAB5iyk48oZLFRQ4WOXlafyvLSH33dFf2xj0u93c9T3NabzoCFb/WYQVrX
Ly7kFMWXulgLyv3oUMzIDXltwqXsg2KQzXcfu8V9XrOT2QwAmL7Do/NfsM5VFG3nfsMZ0EcE1Mc2
vXnbGmKaTTnQCdY691FMY/diFZOR7fJikR3WrqxDKhtpRrgoF1velEHmntnFhu1s+Ari35Rv3bn0
LjlUV0cXqud2ZIt4iAe05MSv+lC2szjkdZ7dzF5e7yMw07uSnMsPT05iWw1JdOVFGcVvKzaGC3uA
NU1NVdDb09Wl7kfygXqB2E2L1h7yKM9vpppjbQ58akcVwoQ1NalvvZ3SQplp/X0oeJUvSxTrZ9wQ
1uU44nGbSdU+WYzr7Uzyyo99RJEDTUIMp5pUTABeXdulNOeR47Sy+QB1a1/D518h+fG4Ft845yxJ
Ha/cKEqbmdaeBNN5V3Lo6v28kgG8weh3qUy7t97zN3Jor3yt3UI5W8KqnOpDZSqoSBxFb3vqZ8ip
GrXBO8r4k4w/WIkQU7p1ju1Lj3dJpfXnSpSw7qUpjllV6E+ex8bORs24r1Md3Euhla+51bu3HQDG
H6uPqUDvNKf3ckmqBfLzTFcntXoq+/N4gafEGzjja/M3l7G9QIOE5VJI83N93bMuhO6ikpNWzEqw
zMfFMr735hhdtDEqn7UsChlrDpxyzkLTlO5aHqE4LuYb2xHep+n1l0nWhghn6609wna2oWnbXdxc
x2NOkJBLFjVDdjN5WOUcVdnnRkGip2hOBTA6Yea9k521kq+WD/y8R9QqW1nL4QL+f7mrVjhSzExe
bsAdnZvxeTJ0TJLG97bIjI2pxZ9Cv2+kuFrwU5aFrCgeJLf0WZ/qfn5onfYUpeaDiJP7PC3vjKQ5
ZCgEfJOqdTbtnSG9NB0MvJHqVqxiwiGQh4kBENY1qvFV+yay6akFk8mI8YqZcOwgj8n3Ro8zbVs7
HylFWQ8Q5V5nuNqXjnDqa9HiqErt3ryB2P8xJ3EKHUipK9mLi3xGvYrPQe+QaUxAF9rPEhZ6UFji
JBmZw+yCJXfpkBMV3QNJwS0rUmhGAICXgS6fJb2LHh5FILL2gYruBUKvgL7HNiHcHy/2QWumAEND
wEVN6OokvYkmzPxeONDvhXT6y8FMkiOKiPxQeRxT8sg+tURjDn2SNd9NCuYbCkv5Dh4Fotr5Wu/r
F5El3qfwUVw6rX2imPoAEdbaanZf3+v2uGVENH42VAMHd/RDAoi0EZLTCD/Wyp6nuu/3jj5sa8dj
JIoFs8g1zmiv9lhhOgD9QSngszKau6w0Zdj7LO+9czVPBZjUlMQOZhp26w+Jd0WG8SEzLWCjefUR
5fx8iHxNIA0mnNwhsHrMnNkw3bmAvvAr7lfg8AqxDAH4n4oRQWaiYeLVrpXSLl3ZBrM3AhotxOXo
TCNVe3nLH5c5S++AVEDuNOUmiD26u36h7ajB2exqopO0gmrG1uGZLEdhpZdNa2/tWg/t1GtC1wfp
NjTLlcFKNWX1rYFxCxAtDjkDFaHrpC9x6rwYUl5aPn+rtDWfs97bguG9HZISyah+S30622hedmod
3KPw8y8ygaK3jEbkwxKHRawwp2bpdWaKax7qe9HJIHX5abQmOsyQR3aQHCAqF0qpQvG6GOW2H20M
o7TTUimvp3G8II/3TU7VFb3FEG/QW2+m4TSThYoS393PWnpevBUN6Hd7Q7Mv9ZlK2tI6d/EwnAs8
hajEwLqKJ9usLvRJABCifp6U4y2+Vd5qNW5Gd4Zg2Gu4IMzjFE90bOAZAcnY6G4R0PzbMm5x6O1H
owfuCrEXj4sa/K3dNirA8Bgder29UKV9qaSTUar95PlKNmu5PlxM5Z4jzvyhHWf5ljq/fuE7iX7R
NF6+z7WOGmxtaNVNVffqYfFgdVUOxUcMu4FfWtjhsHTDPDFnbApFzL0+cdOI0ue21nj7udyjce8d
KG/TBazxSSo2FKdUq+b9qBI96IZ525tvcnJoS1ojoGBfOKFP1CsEyJyfUyToLu0d7hf45x216t0I
PuteYAlocUmr5W10h7uoLp/03rlezJL5SLdQ3sUceY9e3YG3L3bjhPHIcU8ecryisLedn+1KZxVJ
ZOrSMy/65smT9PJHi79OJ9IbGCQ8ykYw1POVFRdM5uhP5GUerbkBh5d7aDGzbwaQCRa9JN/RvMZo
qKrympg4Khyze3Wd9mZR1G2qWYYzIqQYk1226AdX75+8hjJyjrkMYzeLleFhfJUfjU72xyW2GTAS
SDPARgPoSuuDSahHIIwkwmw5bjpZvCOtpp0heiYGMwSSvTrizoy5j0AYsZO8H2LjKIVzqJr0psvl
fZIlj0WXniNhhSg1IdlXN8q1i6uqvR9QMhUq2ygCPnFEkzKpHuZmoEODn4EbxGfsKjnl+CJ5fTWn
jEA4RWX7kW/8zR+4ZlF9NFptR1c94dpoLypRmzwFvZz3P7JIXvp9c2qtcu+3/jeVpXdSCH4tDqmZ
be+juL8z60Iiq2ysMJHpa+IVHYheWreOcE+xO9NowrBa0h6hyUZCCQwWkjHt0CQEiNv1mKklm4UE
bLwqdWt6GajhL2gAthtX0AWU3KiBNR1Thcq1yZqLzBumYGThchqccw47fHD+7Y1hVe8tDf1wxvq0
j2U7bESGmEzOytz26h4TvcEcI/0gqTk7gJLnVY+WDg7eKpvGPvC+u2zEfpt6kzxoUcy3xqwwdiSO
jGk8jKu4Ge+NtbMQgAUD4YEQAVm8r/XsUdHERndIr2TQt5M9bPVOK/YeEwOkuGnWod4yA63TjQPk
PBka7LG35Zy89LrcJ0VxEkVFh4Wd2MRCEgx0I/0WtHOrkg0xqoIUiQ9wmV3FZnTSZke+mIucxu95
JG2mTVkgmeTc+g26XYL4T91Q3EbLcqlb9rSpKYQSj3G49k30qaS9EeV8W+MqCGTrin0hMtTGBhdY
sRRmG5sliRmwl7JL09Nksu/m3jrr9tw9lezYDnHsHSG1aOHYtjhgPQvVD46XJfmh+9mKdW6fKJ/f
SNd4ogZ8iKHiRHHLymHkYb/elE4OAzmZyiDz3WuFFKSuk/xIDxhBhE1LiNY9rj75aii2tBqB9FCD
OI4HA+JUVjhMGmGcIAmO1ryO2tulT58yWvdMslzGaR3aThOmPaqW2H1uIo0yfjmaIGtpjxSM9ncq
f3QXDTOEVNscTz1bqv7JobxmGUQgnOWAkurZiRf66/aNMfiHtFGPk0Kdlok9HXZ8bGdiJdlu7GYr
GKflvIzqTG/7syE5tImxqbAlOxtRz7w9uxsE7+fFxBRKF590UYN2oLO7NzlEW7flO4zknsKhnV+r
BnnTlC1vfNc3ZplerE67atbutV4zX2WYAjR7Nb57ZXFrztjriElsBEvmJnPs1bRlx32ot4DFY9dI
T2IhCeTFx97SGbfQgiprcNeqi6rTKjpN8QNz2sle2ik0oomgQ9s2wWTNl1k8Sng7+jYGQM8eegid
ksU1tjadeYes89S6DuNsSNaGbEBR6OQsO1rrsNBnD2beDyECIUrt5g/gVPDoxwuc8FvHmB8Q6c5b
elF7s06fWrO9K3I4eClL7rAS/TsyOZbod1Ouxv2Q1ckD3BGtYqjNNlEJOX59mHye6wDbKufE0nuh
VNVh4BvyPUj+aVcDNThW9ujcNuy2twSU2iKMal0dtTmqEJ255c7AA7vHDmt+yt42nslBUWXUJ4KI
VR0f3AQVZs8RIsjIBeHA1qLrrLNyhGB1gyRCdZo4JZYffbfp9r9oNiO06+4C64+UUXrDQYo+caUa
Dq8dgrewoA8sCVnZ5gMsc05xODVK6Bq6+ZlzwGDNSHVoTlne/picYT1GJJO5Hsv1Y22JZjtJuvo7
u2nFtWrH4qNGTHVG4iAOQvesbT5m0xGnynBoll5cuYNjkfWocgQckSruKJ6YO1xt7BZr6ocvKVan
kMADTdRSp/fuJJq3ow+Mwtv1mg+btf6i1rKK2RvfiB6dthm/GwtRG6/P5YtDABo/0oJIVStmddIN
bczDxHVRkkx6dQC/Fd1nfe3tUl+Yh0GLkw9DLUjFUXznNAeAz3qHVCtTFjS/8UIalepHnyfiGqOQ
QScswgA5T1us6OV+thqmz0e0XB+05dQN2wmiBS0RjKtYLLRPOa7YJ5WnrFagRh96eFBhozsMczJw
9TQ1Qn+rTS4+jtnPpfLd+6Va+i1CEBxyjYqvetM8FgnzYCmQ3qZPtb3qOinCBqEOXdakvhT+pPZt
w2AOfpORoZxurSkI1N42jh52F464JyTgoptv8inUOVMyTFYhWY3kYCT7yDXbxxSd0ee0jONr5ijz
2NrluGvLmZ2y1YjLhRGpSy0iVtNGU39KfL3exf4Co4mz/R6/e/IGeQZ1DnFa9mvLWLgHsMf5Td65
2VGv7e5MgFbt5imxj+1k40HTpTpMXhSRmLXr5yYupzen658ZggO2NJ1jjlD7qjXtmXF7J33XCJLF
nJT8JOeQRLs1sIiqhLCS1njCWFAgwYHy3Urq7GzBSJlItrNpJBJpbTLDdclnZtGNw9zF6qKUp7Eb
m0sA0TnjfOY1X1s9ZCAh9lSym50bQ/TqHPuqgfBHqQfRaWmoK1zwgBxzMbkHOp/9uXamGj5Vt7wL
SxQb3cIyROBC7XnDFLfNGEffMsM2j2jXELvgWL3rIr28bIZx5phMdPfRZ/k4tHMKg7qHeKGFs5Og
UZk7lyOXa1+pfGIIw2RudecYFMoSu01DRGdjULup8VmmdvaNk4P3MRDg3M3RFF3U0mqCJk7m55xJ
pIdocpG25LZ7bfWTt008Ld1Ks++21pgzUGG0hWBl0Bv2NXF+iqoyvdbcnFVb2d2ubVVGprWvbnJD
K6/d2I6xFGTatVW7023eEcNLmFN+zXXedE4y2LfMB6Gmy/X5bI2robuel1feDxY7Y6Lmm7y2htXS
DRHCsIv0Uo62ZwTOUlcfQyfZQrJnvZB+U93YvrRC9BbG42pHDhKjJwuEse5BIx1FIGbV54Y+ofVw
JFS2xhOMHd5Y3JdaN545pKRH35XONecMuTEKsWxK20pCb9GMB4lY9ZBEDNA1mt1tHRDgh2H2BmzI
zVCHjFkiBxznnO6S0Lbgyd1NTBKSbQFdjmIkc0XjuHyevWg5l3oNCdIW0dk1+ms5lffQfdO9T56M
PQ6bCiOleNMOpXVP/3oMDTzfG5iLDP5gh+UjkGq+JOust4997NzSpnuUSoOvCWBpm41Vcr8Q99xi
BmED6aEadOEdUTdwZv0hEgRPiQ3jmMNMZrs3QhPNbVvVxYXJUOZL3hMO21VZ7V4OPJe7OmlidvP9
IK5qRHHJwWg4/xVDn/B0u3UZMswcn8u87bTdpFrRX5JmoHbaNzOyERstOf6dtuofkMjnj2nE+Ecw
+35x3dhM42MNWo+AJg+k4VbUrZlxwjg9WxxEvdZzHkpmVYORiCWDuphRXehj1wW7EzvQ+Yoh2ayu
g/rGgRnyS7Np8bWkoaPmZutGdXGSRiO/64vUjwzFLmtls74GMctLQbShPkJBqnK7v8NkqT97fT/c
VHnLEhVxiL1sUSPuBif7BqBAT865tUT3+bhU+x74+ItRCvO7SDVnX7fpfNRF07+rvIy+k3Ex3kl1
GvfSSwUj3E6PPNFfkiLwhE+a2qEsCzisSNWT62MNQb3Eikypg+SiMeneJSBJzpRpM6HvmZEDvHpF
XL91WAbf6R21cptFRXsY/XiNlaZ9xFlv8lN65YX/UJRi2fXK7dIb5JA+FSU3dgzQALjAyEgNnNwK
fC9HyycpD5ypk2zq03jYcgY27z1DTftJzPZNkhneA80HNgENhlOQmqlBcpaNI6l0n5gcVezs0I6x
/+Q0ubvtC1PfLdTF8SUPjWLBkHI8LTZOGs5MCfCjDv3USs8bjfO0eO1BDQQ9C7RIe4P812vU58Y3
i4zhnqtdnawlsw1yilFGgdGZyw+SQN1RVXp0PcnMehJsUK7tTo/1gEg8xZM69Y7AOVnkdSnNx66h
bLzzEaY/SLjx+ylJmzoslwyBaiZsVEt62GA73OuVbh1x0bPcz9Ju75uiGLd0jgg3V8k8X7eLFJdp
xXR6bCYG5aqlvk+VZHwcmbjBdEM13cRzaWyqiaxJGJd5HcqiIOesfEES3jSIYzTCF0fY/cMjQ3vi
SPDSpZdPFfXFy4aPeJx9QrU1MoEQO5NEL38hhBEiFNx4Y3XD6JE8iFhbtqTlOE7osts3wyFWlkLJ
Q4KJyntElNGR9LWVhqIyi9P2oml14xwNncZfVDdasrYcITTiaBsto/DDCvYRD/L/sHcey41rWbp+
lY6a4wS8GfQEIOhJeSmlCULp4D023NPfj1mnqzJZohi3xz3NCCVJYJu1/vUbkGjcqQ+aMTaPbVVX
T2UogxhBLJ63cwcK51lQyXwodgR6CoIB8djXSfCyAgtsLerVZTGU86oh7s91dOqrAqbfosX7l7AH
JX2iqQt2vdmXOxrMZqkWXfUw4Fm4HTFVg8mKev4O1KzcapU2EdWnj7vGIZsbWtupn4sIpFbanFWh
nWQRVW09hCUEa7CcGFurUjNfmlIyV4Lf9GwMRrHuBvjDGX4wCw3E9z2YI0k6lIPB7NcgP25Gc5N8
IVS38COnbhZRxuTJ1fXYORUY5Jf2nCGG38RCXWkA3eOzELV5Q4uhFIeJiT/Mp5kBsT9XwbiE0lrW
N3rclDe2XBERquGPMrLRy+a1LY3kG3BVRitfRNEuPqUFqolk34mMzL6srYpvc1IVP3MSspeUIuLp
ZG8LDuTor30r4p7pX5k9tCQ1rkdU9Js6VABgYeBLh0INs5uTcOgIm03atEZC4HSsRzelUWv7WsDh
auReddNMrm5AmVhZHewrtNRqscq6iSIP9VXnp2HfPwGLwYLv4rD1wyLVPHsqdZ/+MF9iVhRtYk6l
XUrN88T6+I67K4UB6NIqSJzuXuqc7nGGVaq6oy5Vdwgp6mihzBpLATu04s52mDbIAJYLpaBg7sum
98H+i+8MD+rVUEz5yKhEmXxJSOydthZw9PRmyPdZAVgfWOKuQWzhKsaQPXZRBZ+4wIeRaWB7ClBi
rm+1RfkUpcJactg1K0xg60WsT8S2G10YfjUGW818FQ/vhdLXOFaDGkEjbL7xXjVasqr7YSFgXXSd
hEbRGedjh8RwqUSoHqzJFIdikGmeYPmTWEr+BrUaMkaqmeY2CAgPTOT50YmdxyYJxvvcqnLfkEyM
cPmqBml6bKplWBrzE+5lpklTMQzCxT+oobYmdbNx1d6WNvPMIFSCxblQSru6b7j8PKIumkVmh8Ub
ypP2jUNm2OvmNB/kJNB2EX3NPi70+SlUtcrt0OS+pVGjfkEzZXoDo7+vWVIqj0XQfidMGnC2jAJM
0rJur+qMzmDga1nv8SZmT6Cm25FXlt/0yai9TyJcz5o9biGrCvD8UqBi6dsaWVs13proGzvMj0AA
PXA8sjeiJsn3AR0WDJvsNjEw7070vNrlsgUhjfTNDu6FVH2TCrN/4hQC7KBFXdFaUV2p8w7BQLmQ
tbAA/tO+p9mU2W6fw6lGzqs1udeMU7zWuIuW5kxyl0uxgvV7oys/TLIByWtlQDcG2bSkvR0OzTz3
fkJ0GW4XbbEdG3WXWUnDMjFfSL2x1pLWa8spVYLbeKgrKt9YD1a1BvXMsww5P4qWqYNaSscsrs1v
oSm/p3YUPWNEu7IbTImMXO5WMBqbBS0Xo/XUoVZqo5cyFS2RxuGkkwdJDKBr8rKBvCfwoJmiy640
mew5+zl0gDUxEiQTt0s8uPQbTS4byPbFYchICeCr3Pct/tIoRwqX9ndwo+DUvwvlpmqr6aVIGKOM
FF6uBXtqaTErXaQ1Hs3ImVZWM5gPoxpuKiydyKnRZjrR2SujZKFa+VMYNE91NtubRJ/kDUXGdtKI
nesx6nXtrJPuwsS+yZLqOCSFD2a710r5LSiKnV3L7qhmm1Fx7pOxuEsGIrOTOedRaMRbO8FdKBrr
WdHmzIuKPvAQvCHYacxNQuVJds0wyi+UnWjPEBFnRXc/mHXl9oYkLxtpfKTZoK3PypU5UFFnlpl/
I8e83s7JRLanajb9gJbG0r+S4GkPzJQdy5PGuFy1upHDJ6bwrZZgYRPqJZjl8dBWLwNH32qOYIbP
sa29QNTskKnMxI05xQlqqob7ji2dI/0wGH5ibACY3aYa4ZtT8thOtjMAxQfJfjSHAnBjyDddaTD9
te38jdk2PXXWNpCGDWY/wmTwPupHmd6SyMWpWjv0bTDaNPVnUo38CLkMLLecyZoaNIlTso2yO3gZ
+pGWFLC3caZipZjBfITgna5QoW25sPqXRJA63jKBX8xpB5RPZ75Rxyh4ljGMXpqDw8Cw03WahlQG
dnFVwRZDqom/BFqvZU5AYXUXln05rPE0C2HzNykPqWSmNhAxmtjJ7I9YeoiFeRrLeko4nIyp5a55
gm02e10/p7tJa6c93aLuIwEsvYJWOTtJv8UXh7Hh97SMwMemOuze5Mko70kVHhkVKcLT5nzaAQUX
8sIwSmOTz1lssC2i4iBLEr7hndHuuaqHp0xqmz3eP+LdlEQLxkeV4XiG0rXf66obt2NiRi9xWbS7
kew55rxTbGwcZsyrQtYx1mihYJDtGpMdXGVySNYhXBgo4IPNfTvHpBN5MlUHAMs0KA9gb/2TwIh1
prHOTc1vdafYT6MilX6IXDHY1qEm1Z40k/q0ZHxfJBRWs/FAiGRCELWlHyx7SJn1pwh+p1QwVRqV
e0aGNXBCMa+oSYMdjBySawc9zLeBHFeZN2lKd4MKK6GrmtTYT3G8fjYiaypQwrUlO6aIyudsNtNl
X3IQ93Vd3KHsVwx36FRahNlRDhSM+gbgWopcLSzxqXVKmQItkqFwLvNswB0OehCkIB3uQOYgfjA7
29rKlfWYZShlPSMKkyNk+WBHDm+8DCSFORTdbTx1OhesLK/MILUQ8KTx7Zxhqo//e6XdaIIN6PWa
JFiPZrazUKsyL+rqmwRb7xeGbv0pDVtamGmsetzY/D7miUz9+XnxoPd3PcmpqhuFtUSw6zA9FoYo
n8wgCNcTZAoX//ZuOZsGTohKUK2D6C5SyzetiF+M2gSVsCO0G4bcP+TKXK5latcv+lyqt5maIiYg
IOytjSR1hSZI2ldF22deKpcmhD8nuyX2MH6YWlHdEfX4VY1B7XzgvgrwKTVk3ZUJmUCoGSdMuySz
KO8VSs17zCnN21rHisMi/tnyyE13vg1EG26SqewZe+sKQwbOMKmWpZ/EJxO7ayTRc04XuuQ40DZh
o+MOGOZahMZyjpiKKubBacsI5oHTbyuR07pUjfK1kjC1ZZBr7GVmBtuy74vjlNf2hlFhuAyt4msU
VA9ZIJfIcOgXQVf5jPq0lkj35vcLzeD4stGiNnbuQ+n82UJ7fUzUSPUE4kKtqtudhCjXpwOfDqhr
sdaJQ/uRiTnJmrYQdxNTnUMMUZ7k0rljtsFkzI3k1HnQJKvWXWElzjsNPu1TTffrOl1u3o1qAeY0
z03jqWpCY2nZU7FGr2ojWbKNHyz/Uxh3pz9j0xuuafIjoCbJWdKPrh0CjtbCyBXdtUvTWqIPiJaa
g0QavpoSuHXEOMjoGjKF7SmPjoXToWiIhHkn96cZJo3dvLLy2PLiFF2Ki3JYhJ6CBhQKsxIaG0As
5RY/s/L2ZNd7HKasPCRDpA1eT8qtT56gsqHHZ8IwpIBVWd3+zBHLvAjJwJmfJ0g6njNItl9m+dMM
8vUCGgd0Vpf6PqSldBGg135JYJ2fhcAqDDutfYzA5iYZiImuGiQmdkdye4B2dEGgHQJdNS32/VwG
m8zJmEgilIMaYXX3wpixcpySeFF3HUy/vFB6N225PjV4fAhTKOSGuVYg/Tl3iDGnRYz3zX1ZpdNB
qgpCoiq7frYGv4aS4AVVd2sGw+gKSApyVcleBaXJL4WF90Bm9g6QGiG+p/KE+FgkXQsxySOSG82K
d5neZzuz76aF0OIEBsOpZQ7JJkZsPm6bui1ewBZhxoQJkzhkSoUTNTcKGqoVnW36NM9adzMZQ+KN
k5y/KnR5qxC51xfI3/aLGUsmIp7mVE8QKA8xbfTs0UCRHSnZU1OVT0ObL0b6iBt7auutnPfWUcgk
O2ZhrR9UvRuXIsZKdWpLacVInrzyrC9vwfz5rQpWVGIBbCRvwJUDgrLlcZWmchUtqMIInS/19p04
XHVmfu8E36MwstaKhiUkSYYiQLmaJg9yHzKyhH84HJhiDGunU3J8Ke1m2KuhOqKa48BoSFiOte9k
JIkFEP/B6XMdvEUPLZgPYDUVaonexRrY2Iqe4rJrB6Ytg1EJ12TM9agokAV0qfB7qQm+pjlWtNzi
8fi9hKtzK2jfbbTacpa4RpXUfoEUEfrjjy6n9ojm6fEk/hzJ49jyOdouBV/zg6hTYZGYZf3WwllZ
BdA8AT51NbpPWzILaZp9hXHxYSx0FU+qvDS+G3HEHN+gnjuCqSXHHrKXTzQEqqy62dSZhZENuvec
Cbmun8SYoc60XrIJ/2CbSNecR899QE7xAidzPoxWTxa66rnkpMvlEQWGiNciiEJvkJqi3MSJygHT
MQpbQkhpfB1+gV/Sq+1tW0SoqBtYeFf8fc6sMyiScCYlJEOGk4gmRD7TEMWxgrhSHswVemvNS6Oo
8wlB/Nvi9f/Y2v/AZfk3dvDivXv/rx8FAOl0fM9//Pc/tu/Ffx3epx9/kLV//c3/hM3+hX2/QWiS
hryKt3HiS/+TrS05f2E4orBC8A/TyKM9WY79Tde2lL9A6PhDB/0br+6kjPubrm3Jf9kqJvhwtv8/
s2atE1P/n/Tmzff//ofxy++MiCVFoSv8tUT+ZDHHeli1tXQaE5hzYXotAthN0iv6siWufE2gm2XT
NscUCQ3Rkcc6NES8k8lXzd0+TMJsLUkxEvUwwLIZvNyg64i6AdqbpEeoFREBxy90R2bmlbE1vGVK
FFvLqAtwjBgTmVHjqMgZvbQaCtIoDHw06BNk+HKVxtQqHn8qOxjKFLTwVjS8ERzRMmaYYbjXbqFX
xTuh9fSgcpCIhw6udWdNUsxYvJWfBtTi+QrxSr4bJHlucIyWyKKYT3w8qUgHkoEaYt0HE4hLHdCg
GSZ9Q8KhuK2AJXuGUpV4JjFKyZFB14zn44FhL64I2WqM9AdkdAGJqXMokCjnzaIh5OsN2SZY0GiW
OS0bM06VAmZycwF3d6pb9X2sku6tsPtqXQ4MrIwuz9e/Ft//7cN/IKX7bB8+vsfDmWLi9Af/3IQY
fxHrTEYKW+aXxIHd9M89SNPB/jT5R40PIBKBv/l7C6rmX3DAHU5vJBZ/b9y/t6Aq/2WwNU0ZtxX2
7klncaaQ+EwxwU77Yx9KKOROjtzM6P/cfwOYbjerrbxvoj69ZfVCOwkBehLRNH5nQV9d5E4zbrNB
Wk9q227EFAfroZVH4oEFJLqk1lc5onAcNKhtCEsECzLwGsZIJQbb0WwINrmxnurGpGHCS4W1ly27
xLb9QVdbZP9J5YtBaZjvJPLKkaNhQUSP5ZvkuXMdtfg9R1G0UriYXmyFcZLa2WTVy135c3BS07Mq
YqmLWuQLKaaeoD44aS8Y/kwJQW7AMVWzMgGuC3jjdOX3YDRrcucr/yRwgSkuIli+qe2mvVRvSKtw
/HDMs1uMGb51WMrgMBSJ5EEl9hhamGPDFNP0VThgCEQqSP1DLgXVAlDdKk+SEExELdET2NqubZpq
pZZd4RupnR4DzJcp8XKgllR9J49HWnWdHZM11CqHHm/3R6asui+F8bDLnKbap/A4XAmzDy+csBIK
EuBQdqv9zUoFrHM9k728x1tniKRwk8okgMWaUe/UKBg8NUAQTvJO6OU4KeG9TBGVBYq2gej/iuV0
f0hUavFCyevVb0v+I2HK6TL/94H+74V0KgJ+E+1hABLW0xwqe/ySAOvMQyL88TavQlcSW6dfJPdR
sdNd5oK4HPVuuEDWG8XbQoK1cP/5dzhTof77O5zJwhJCh4JmrJW9pewl/RBbu2Zen+ZmY2tjArkz
zbsh3tjOhlyGKzK5P9U4//7IM6mRExRGhL+7ts/xjgcW61Wvm9IEhwN+uamShh6IsfelSGmvSYAu
bdkz4Q8aqhoerTPvbZLrnLB9ZKTozy1q+Do5MITxi9w5YljAaBJLhNSyXjHES/yomcttg4MQaGNs
wCVUXog8dmuopXD8YHda5esgVTu2/JVnc9JTf7Qkzuo+q+tM/O7beU83uID0zJDU1RdWHrlxuzO+
C/WfN88fOrA/RVEff5ByJujGygrHYjWc90m/appHMM4gA+MR7hcLub251GBd00aX0c7aDpkXS54K
S/zJkm47sW7yhyq9os69sBr+w5igo4+aJ2na6yuGm2JYFNrerL5C2/Gd4YpK9pec+IPHei7ItGWB
VVebTnsFCwoZFMIFCslheQ/tAods/JtMrxi2TMdcRA711yub67S8PvpYatLfN/g4lUU/G8m8x6VI
5G7duu3o+GWuuUZ7LJ9Qlcw7HEauZDz9+jUffdz5xjLoKGSzm/dkFyEDewdlSTS/sZcDt0d0HGiJ
LeMxQksRA4bLEAQNF1BAV688Zuf0uz76AmfbzLQASVETkIRpRV4nsmfysY4U0UvbSLAxwX3M2vQO
zJG3NnQWZZ3hGaMvM8Na1RFMOGpTP7ZXoTFsyPh5zxrNxoXD8vN0h5OTA7huOxPyiXlfTW+zHXvU
AAtq+GXU9Eut7/y63dhiIyX7trxHhaJiv1BnFKOaJ8qtVD238r3AeaTQ7mLjJZkE0pZn4BNXtu9U
vmGpDH4ay36ghvfKdKMNdJqwrqb4mzVlhMtugvmLsFdZqu6UrLxNynA7dckukgIoCh0d66qb8TwG
b9Oi21DvNmM7LOLCWirxJmxxnjHXGJe543DPxTiMB/iJXhXIG6M8aS70CaLtgwnM0znibew5b9sB
HVVnkLERfYsUcair+Yo6/eKOODtoZGYkdt+xVkRberUCM+4U555C7MfBJD8o+WuXrhtWh2NubZAD
y0D5AbFSyq9EEF9YK+fGzcGQx02b8S4hrxG/C49hrynSlWP0Vy32wUo8j31L6d8g4NXqHnMs+W1M
onndQO9GrlIELpLwnuFVYCxLBdpOk4zq1sL7Z5spqcOvhS8K6yb11KwbXHvGIEsJTIh0gejdSnca
D2cwAZasRYvICkKf+D6oYp3S3qtML+0VAFb3Le0H1BCfHyR/GmL868Y8z2iYc8m0u5BnxQk54fzJ
ARLNlpuO3z7//y+thvOAoliQwZdH3AahdKsCCQ40arHbbALU688lLuEtvzLfnlbvVB9k7W1U7z7/
6F+2Eh+9qbMCRLE6oPe8mfdjJg6oK7xZ1n2HEb4romHFCryFkrMhdNvV++cCkoojMTixQfl50LRx
bf2ldYjz2xVN+xal+EDHTJWsR2Y+rkiCpUxkVZKG7ixPcIFWtexnOezMhkMCtvCo96uqxhgLt7YO
sZYdRstySA7cFdukTrEvqnBxin0rPc4hviPbEC/NIH1txr1s3hB5XWkPEdmpeYlFWu1DLNwLlXJT
das0vfL2zxyy//36z851BGSKjmvYtI/ClVCCNyKCfTm/o3wNwKWGe/ixbt9hoQF/YVcmNyhfP385
l9bd2XkeR4NSZRPXZk20ALA445dSumnGa9WO+nG5YzjnVUhfdQ6eldM+VQ768G0ql0q5RuQTv+XP
7V0fL80V3CL4OrbbrKQtRN/4MTlI8qqhg5IXJ8Xjz/y1D9cts52tuALCqX+icP/zwI1z09U+xP2u
15NpD/ecId1baj93CKTmfjX/TNPGG0hFcZA1HuthZVTbWRBkuVInDKUc2o9NOy6MdsvEZbIOMfiw
ceWC/+Xm8Z97hfT2P+sJ+l65gCc+76fsxYlWnToS2tu4hs5Yk8p5NRcSqxXQxAQuXkTVt2ydBM+o
DBmZ6hsbAnN9p8evhE0vGtNtv9q1Z057caWm1C49trN+xiCQhxBAg3EtYZKGdOhuOqM7ztMOYVrf
P8GugICqNZYX9cuu34Yrs2FOA2FlJcdHtPNjtLSRiBbPRbk2tG1rLiS0nAxwN1l/gJo+5Ck6lNu2
OEb4N+mImz9f5hef69kG65XWIOe94AyKo11jjivLfs1RYVp3sbyeBtkT2pGAP7cYoMlBRZxgubU4
3Xa4l54ca8ZuGSZvs+BYZv5koF1gYMZgk5KrX8za3SABdwG0X9mWvwyHP1oHZ/syxeMNGpA97RGk
RB41kdIvpXAxf62PjORKvBEXdOfFUbaemEDjeKOMV9xEtI/LdcM5qxvyKqshpkvKvswXYs0s0PTm
rZovIIw4DDk2JT21C8XouX1Jj/o6WXEqQUXI6axuQl+b1vm8TL4ou7Dzx4fJNx/yu/xncDSl2yp5
0bD9uuok/3GBAfLz52aJ+ReLWatyKr6ROJGeODTPCMcOI4NAX91Ale52lAUmZBX/84WkfdxnGvbZ
DjB7FYFBHqp7o15UjFu+TNKGIf60Ej/VytMUn+rPHwnWfUA24ry+c5nYN80TyyjxctXtn+ELHCvE
udQYsTvudctrbZTMj59/vzO3j38dbPbZZZvPIsLcn2cyilW0nFD0537fLgldMKxdsoRZVUuu+TDb
T+mK52KMLwrBXt7wA886dT1sSjh+7V1p3kiQ6I/Ftcbhwg0Hkf7Pd4VyZmxjle+F9aCMndl4p7KP
HgyEesKgF72J92O9s2C4x6GXfv38afxqMT/YRud2IDnsVUnTA2U/bCdU5qUK0mwuwvDLIHyGUZxW
30R/GxvFpjR3mbChJN+KTZUjsViWV+6aE8z5Qc/0H/5QEcxNaTRPG2pcm+hI6m0ZeIqzBNerFhVq
Y4oZf5J+qrcy0aaehJwyXAisZVe64jeHpF86/U9ZvYURYpJg6dzZo1vn26pC8UfFjne+i5QvRFRF
SsXr/+7JWWenAF65TObRA+2j4GtlIyw5UFbHXrtQO4+Tm8I423bSQ7RiuAcxKDpI88pZfP7hxsdV
iXEeLFxhT2wnDZtMdo4ipcjzAoKXElTm7ii5BRzw/MDYoRNLlWdy4zQHqbwdTFyo3eBZHR5CxwdI
g49UPAuYW3cY83J1M0q36uUgSWTBL+N8qSev0C0xu4aRrRm3yAFsZz226/EkaXRhAsvJDxGonpUC
xaJWX+TiNuzAMW/C+7L2bcwf52vn/YVfbJyVSak0ovE9HWVViNOGdZNI29m91YJV1AJjLsL2XeFR
wDjyUt/WQTqvPOpLN7pxWrS/IZR4Rc6mUvHB6oqw3eIw4xjyLRO7LvJn+BQKD/1WOvabMUGUyTTF
ndf9fe/puRfLrvqsbNLsVUMVh0fnbUBjuSxOYQ5He7gVrOxria4X2hfDODt2k7yjIGBot5+ttfkj
0B5EfZfSQGTunSEW7aKiRHa7ZqFHC+fKUXrxM8+OUhXZYUL6j7Kf7pwbjvu8XUbfe5grroCSjNv8
G46obmrdT+Yhjq9UgBfuNOPsnBwgGJ5EespeH98U49mJkVUk1zKNLlztxtmmHkdI5Sbe1Hu09QTL
jFIKB0b+UnUYFzg2suwqYJuMyfPn+/gCXIVR2p+LyxlRfKLl44I+Ot+c4BEROhocU3MHLGV/qC/q
QyyQ33jmdzzTF8qVs+vCIzxPbOoCBGBBhoLXkiNv6O+j+lm01xI/TxvygxtFPyvMJCFgM7b856bx
JaiWmfU2dvfhK05wduop05XBwYUrQzsdE7/tSr3tza6IO2VvdF8ylC8dDa0KuJdgeCv315wxzUsf
c1ZACUhKYSIryj4zAeSitPdmzCdwgyCj4VuAxstK7IM8bgwmKh3K2oQxhd1xG5SvTf/QqXhUAHpC
sTbx8pbjBD5u6HXpVyuv3KhHlpRBfeqOcbfokqeKUhK2+Z1Em67hJzFHX1GB5fAqC874gKiFRT0Z
S9j468RenpQKqT8U6OZl9T2jiUA9Y2jrJHx2LNcEuwboHKe3JnlsMPYx5ediUFYRxuSzQIsNjx8a
9irJXtL6JoXoAQ96GZziZfSeGxarsytL/NIjPDskcpEpso5sfN9IX/HNz6TRp5vHsqFBh+GPxa05
rtsDsYmSwrhvg72yS0mY0dcm6vLz73Dh7jiP0oFMaxl4Hit7cdIGpfsoWVoqJKG6uPIB6mlxf7Do
fzX3vy3HLMowCLMYIQ3q9GhMwUYLx8dpjpfDZCyc5HQtJsc60leKDR960vwRO2dF+z7Zs6t12roa
METmiuiaNx3sNDbrTckc8POff+J/fPjtTqfdb98uL/RaF5Bf90i424P2aq21h/4modBdaPmbWe4t
KmDMafYlIxDDFw8g1grcZW9+IlECMcyJiv3y+Zc53UcfPanTMvntu9S4DZ8skZW9Pb039qPAguLz
//jCuXM+ko7tskzGoMKmhiRzZYs3tqcUz72xaZ0nIy5hTfiff9CFO+LXU/7tF+RJhth75Be0jBAi
jBQglJNEs0PZs8qiQzv+/PxzLmyc86lQhDaZaSBrKsvetOG7cVdvBnkR/W1XeXH8deFF/KKB/fYz
5HQKJKemYEhH1ZvgbWfD+vMvrp9uyw/e8TmujTe52mHSyy2aLZJXTC/Se03xmptAe82nFV4LSbkQ
PcJwD2l51zyE+r2j3HGmWU/98KiuIURmR3HDGFJoXnKndKtZ98Of7Q9cMPBvioMlDdk2QbG0Nk4u
EQ+ff+8zBty/WsNzjDlPtKqqneJ0L34L8oWOtudkMVOUix69Uwve7TxfHX1fQjB+cSt+ewFJEOuF
LrErT0aB6b5BNUxSaGauCs7yChd9Z68+oIpThy2eOkv9Fr8S6vN1cwXH+PhURJr15060J6NBSMPo
PUD/0PWt20tHDH2wE7nyOD9eYdDE/vyAFseheEodmfwJDBfHuxr3c+jxWJBhh48b8EwzoTD6OpaP
kfFYiLsrn3u6Wf5z+eErf/a5aC5GM51OZSkxAsgg+gENiivtHHjS9wH636VQFqK70r5+vE91++xE
s+WxbRQpkJFgEZgzPUv4PhnPhoFj1ZU50YU3dQ6pxIFhd8rAidNMsMs8gZtYj2jPupa+doEBoZ9j
D6Lsu8ohv2Q/Z2/xPup2Y7Aiu6R+DtQFDgcZHZeI3Gu124W+4T88SCfJxMhPGjnZwOlm375Lkspt
lM0ceQhP4y/WTWov5HmB1O05ulaXKheWxbkLtdQRi9uOnEr18PVda5aDuuzNZb1JcBxgArwWzUvw
hlnB56vwAqihW2cNK87OuFAWfFxib2ZnY6g/1cKLC19P/dLwZGRFGTpNyEAu8jG31rfqvJbTTRW5
3MIN7k2m2+SLtNmTooCYH3WEsi2HCE2PGySWlxIXwixC1JMfSaSPvCbdq6695/jCgePU1ZfPf8aF
MxG615+byWmJItHj7HRK2WsFSZXYzFiSZi4pE9HkE0qo1NOVE+nCTvrF+vztRFTQpzhKxoERaRis
+P1DkL2OzrP68vlvuXAenSM2WEDVPU4yOiLMpHfRKBzKtr+yRS/ceZDi/nxOeWAkumHQlmL+g8Zy
UzzK6jJ47/WNho28s+ztp6C+NevnoSBvBMNIv763J1ScLyVGc7g2FDmK9M1obUWAn9yATKtH3bDt
uT3D7WDse8Mll3lc0RmGElYQG2Hlu6rB1xRbl/7KG/i4ttHNszuhNAsiBDOOzvmmC5+07v6kwoiX
+MFKVx3CL7xl8+xaIAdMWK2gdYuEdSc0/ZsSPal0cMY6d9Ar/NSdFD0mTpC18tpiLYouAxcXHD+Z
1BjlTeUE95+vh18QzgcXxXmmMGmhBnx9WUEjvTMmgEVC78vHWtzX042JqkGKcAV50W9U8M44gXS2
aqZ5WR7NaqV1W3LWPKJGF0V2Ykp0uTsBB5GPdJPrP6okW8IqTHAGxaMR1iMG7Hkpu1G7n6UX4SDS
XcUK8Ey3cPhZmRdieaX+kJkRKFhP6NkhsSiQEPZr+raIDw3GtiIkLI+GkiGC3e1l/e3zp3BhV5xD
iZOOz4USNGxw45vcvQbhlR1x4dI6d9OGlhiScsbDnfMbxVjjnIO9jBteY/p83NPo53igiTWN0qC7
3M8anpjZq9VELmre/9UzOQfToqbsk5xQz70OyZu4IPLnHj//ny9Ufbpxup1+O+PGru00O2T1K0Ic
Uq2loovoRIMbS4PXQ0Sd1lpeGTyNsunXGEGSL7kwJKDVvPXMsttXuoYZ0M/Pv82F7W6cYTVpVFdl
q7YUFkq6l1Uk6WPp9zU+Ofja4c+4KdrxyiM9nYMf7LVzpGsiREpuMDLbp2h2cb/GMy9dtEul8u1u
K6LV5z/owtminz3drkdMnJR0+pr1pOnPfbDU4CEUN1V0pbi88MT0M/Sx1ixhSSMfMJFDeR8w5nS4
sWvAbg8j089/xC8C4kfP6uy1jHORSGHHh+i5D/FElO9R5tkUsVtEUel0VLguWgwcQnzBGNyRR05m
i8PgA+rA8vPvcGH+TyT6n+sUIyxtJvKL90WXpnton61sD1RjwQdJ3UF+thel9Izh4yIZV6L7Yk9r
3Lbs/GATTO5p3GTVQdpDUPj++Re69FB+TWN/2zjNKQxZHriauunFKDfNtJNR7HYwYWbzrbYnVxfr
OMLAPV8kpFxG6ra015O0s8ZH+b3ADji9RkVSP+5vCWf+89lIRDaGqkOdYgzqrQibZfwaY5ZC9tS6
N5axhmhNO8Qagk5sNDd98gyHLFc2cse9cMhlxii7oIiurJYLS/4cCSV2MHKCmi8jTYUnyCRIEfkm
FsMZiH3RFdD9wmGuneGgVAVoACNOrcpazzNgpHFfR3iWXjkcLhzmv2Yvv71bMafQzCt+QyFA3Yn/
kuCjRsbx86Vz6cufLeUYAk8hek65HhQiHTfw2J0oX1TJlQbwwrdXz84EtZhbOUEuubdj9afUBbhP
TbFX4DHz+fe/1J6dE5WtGjqWYQBtNczV3qFlwe4HW8RJCG2JN/6wIeKFV/qWC+XAr57t91dhT70y
x522l+xcrG0URgTL4jz5v/wpZ88q1ZO/QQdo1va2Wc7WDS7AfgFTLV1a2Gsu6itv5cJbV84O0VYZ
k2zWBegDddYst/h5HW2hoKG6NnP7f4Sdx3LjVrtFnwhVyGFKJOYgKpCaoBSRc8bT30XP3Pe3PXW1
uyUSOOcLe6/9D1fanxM0IzGaEKoZJUjgIX5rBAciPQhsUMpAtxsUHcl/3Dr/1IX9OVGbsdQsncH7
Z4zXKXaC5gMfsW0g7u3Du3ATplv8X0qgf7jh/pSNqoGlZdjrpH0BchbseLXp8u/e8ibDI/LY+ffn
4B++nD8nbWoukUMfgEsKpEj60JMqt+FNh17bjBFB3Lk1/Mfj/A8bNkJn/n5WD8ROhVLVL/vITh4g
f8Lx4vaWBU7f21buIHd1FDQ4ZQ3UfaMuzjDci4aQjeq/foB/+jz/ODoJImxh4AzLfgi2Y7nD5b0q
TKI8XQChyK9lYDkLmsxtPG3yYDN/8Vb34U9OJkku/sfj89fu7X8UFH9qW4POyC30rfMemwM7EDht
iTMud9EgUh2QrrtAzU7N5dhXpLK+Q3RekXJBKPgth08BvG3IamDFAH5F9kTAbqrZeEqytYLKz5pC
t+lrN1dqMPprKiJ0VxkXhK8jzZPynVxVbp58jDQ5BSrGUYQH9dwa33Pv/fuz9Nca53/9dn+86aUU
mBIuJTR38VqXn1sAXHVRnOQQsnH20urIV8MzEUOrenkuEs2HCwIWLHWzuNjrxnKq62eW2OhheUKI
D9Z1IMWMN4iswBiP0KefCXIpQZQVCG+nFckFan+cwbT8+8//V8vyv37+P+4nwKt4QZURH0rQsfgt
mbepHoETaWJQNjybA6qBlsdW09irw+uMvlPhWJXNNzpMIs6/lvSjLyV/Dn/M7K2QqAs3oyqsGnXd
JW9CcuoRYiJAtK4B+H7aiJidspaMu5yXQF88sQWVF2ROLb3pGVBJrQAY6lcE7wkinIOfTkhs0BqO
HAkE/NymJjsMAL4tl6CNbuavixAjK8UBD7FtNK7O9m4s/6M5/d8vj/LnjDoBXtTXmjrvTUbjarqJ
V4+86rBkfzk/W8P937+Bf5jVER/390MCYv6UjRqqzcEZD1gZLC/9BbbM3G0t+1wZ7YrucpFIZfCT
vXEbJBe3E2Yo2S7HaiXv4fQu3pMA6mzVroeIkGVq9Q9xPRy70cnN/3hQ/uEsw2f49x+zlyQVGT8P
OudIWnwmDta40+JCI++d9GbYXce2mP0KnDpHOf/HZ/O/i13lT8GtRgqUGGJ6puOptuPYXtQltBFz
hvopfiPwPaxOi/Q8Vl9964mXOrBnczWZN1WaVm1Xvskwa0jP+OqDxVFoX8WY5IXDPNtR5uRUztoh
ifT1v/+s/1AokTz69w8okdnBCkot7qUWgtDiWQmfiQzojGWr24Z3i9V2cgYQKJJl++//5j80SmTt
/fFvzkWbFhVrFCJEEn/kkDvCvJrNzfCpPtOoIUZG+7Wbd9qzdSl+hyfw4ctZQo/qlzvtvwposJ78
e///FEEG/fefozVVxkLQJ/ZRnjyronUR51slpJ/F0F/ATnQGU6UI+njKwHBhyS71N0V6irVw28Qt
9NbiUIKblXmXi8scnM3YK5vLUF4TSHqclnZND4pLFOiR5YTTdA5QSoJR+o6CnqyhmZTpfG2W3WuT
VFglEmSMZGlIacst1xBfQ3BPXuO4jZvdEnROPRBPCxd1RCaXRa4SILQRQRo+bOeNBXR7KD1LlpwH
MxNJ9cqUNwVYwr4+jBagULdVxE078h4WJnEa2kkKiGMwbUH+4OB2ALN6vVl+9PEGWKkt8etq5j1J
VEZ6iNQJIu4/c4CeAB/vs1XZhfEbttbanIgGWeSajIdT2nnV9CbmntDRxpVmQ2BhmK6TFLSuPJ8j
NctXilQdwxwuhTmPE7rMsfIWosK7ftpyI5rNBr/XVtX09yDMdliU34Ykc6y0eIFo4Veqeo+szJ7a
/DMiEa6boo1k+X2FeLArxHXXWfBi13Kb7KuY4PdF5Zmd5aRYEHfEBRQoIJeOAlCkWJC4AzaU72nq
5/I2Cb/LtndU5LPiI0ghMTmrSBEZxpMJq4vTAr7YpR7199ZUjkRwJH4DQS13jVxPvqD/1Z99Wefr
mIwC7GkWTAE4DAUOGGEqnBCf6kYIsQAQSv1AquE3GRqDPznIuktey0pTeNVZxbuFhWBUaG6R3oQ3
rSzekvy9y7phT3iuL02aUxKbss7U+V1q52xdAv28RREKT2imv0tZ+8vYokt0k+4aRKexf2n0E+H2
NsgWtJ0zFh1yD9B6U7YZRXSO4PgFlquEfirZSbCdixzVfI5Z1YSvhoOmifCmX9J6ZsX6HagrOT5D
bQIwnISbPFl3FcTCU0u9E6WBrfSVE8QuMwaAjdEIwZ/Q1BWPbsSppTu54E8VS8R4r/Ywo+xevSDT
zdQ13QaiNxOM4LSPWvaPAEwauF2S4eLJV+wgfRWXA7aDnHyEvBGdRloFwrzLxPoQoHrJad1RmZ3N
JXqysL6C+l+VIAHTa8Vza9xm8RFGgR/6qpn9vmx+8vpn4p1TsbyE8gcU01lWhqe2i3wzVd+Y3QR6
aFB3ChNozoRJvkj0EtGXtGJ2xDsuVc/ExS/BcznK5cYoxBNqmVPWSIdGbtwaS9Rm7sK3XjI9gIyA
ap5S6ZgPm3Ea35e03PFrzCODKtB6Uvsa1Atsp46YuJDFlEXWR2BtukK+KrP6hH1feTaDsV3nuP7B
8AnKlO20pHY0Xt4qL3CiFfFG49FQmZk0CMaSVVWSYZ69KbBNJ8iAiFvHme88woVfG15ZExq/1A/G
98aAjTHk7gT0qW+8fFrehrp0RryKgyVQUa0A9Pf3bNb5UOFtjuACBERpEaxfIDyrsgeABdQDH6PA
owLx3KMGZ/GP82Z8JoXBa4zFKTXFLg1AW5VYbyCxF7IrPtbbyJbKfSEUIbpXEuidAfisKPBWYYdz
Hn+PGuPx2xcamnsyJpNYswCat+UavgcsL72615V6ruQ52OfhdRxPff3TJc0KyEI3+2n9bPKt6/Gw
IeKHhSxvR66TkdCLdqvsdGEdm0XgFP1xQfprxvVeiLJN3gC7FAEJN0BSAzgKzsDFpAj6Ve6gm1tC
uuUDHv06O0iUVKGLJLXZG5xsJyIyCuM8dFCFNaRBGcSvlZC9s7I0rSsmFHH4hN5EpoPhh++Z5Yvz
GmcIeo5Et8nglj75P+tlkxBViGHEJA3DlliFsPhXVgP6dj0+jhieyr24rML8qZTOMTaKwu0ow8Pa
M6VdF1yE5TfKCzcvvqQcgQ2eDgORc9qHL0MTrYUk2+hR9tIlNULmtJT9Nt9GBOrUbe6bQ2R4CsID
zQJ2MOl+y33VKzLS8dRu+2ayU0wAKIk1rjSNU/AhX92FyjMneTzjv5pRwb1rIDFDbWfRJagFMK9H
7oamrSMRPltRVvwLYdeRomvEn9K1ib1Jc4MMeYMOSJ6JIPua3FcMMr8CJHeEntlEnKx4eNywVW2B
JKo6RjMQnkdNdhajg+qEF9g4gN+SzZBDdNnkv9mC+op9OCFJNjyWiYZcf4TeYOhLivGutv1p6jBa
4O+gv53dItvju0vljBmxlwxuL5F/B0rArRXGlOjOiEiwTbKRRwjjKaiB9iNOj63kWynFPSlIII6X
jQLSslJ/FDEmQc+Zy2MivuSLsCpp97qtAcaqXTy1eUGN6AORhI8WRtVaqfuLVh6rwW2j9wq2GCdj
gtZx6q7LZUBGnnRPDXDIoMFmWLiYZkzDJR5iW6kv88x5BDNTR9zTyj1AhAk2h9OL72by/cD0dBT9
XvzTmxwSxKuUnFOknLB0w1tCsomlQMDzJMm1mucmfNHgWj+OipU+HMpiB9srzI9ExTSLI3W3XAUj
DJuQc+4uTNd8eS4p8QGJDcEGfmvU+0W3tnSfSIDmtoQ7JocqL8cSfWDX80zZIhKtPrTmDAFhZBpH
gpfb1znnUDI/VbO2CflGq5DsBXopsl+7fYIDrGiacB2wbCMqB6T4MhH5F8xuKLZcMXN6AqK1KqTI
TXT9w3yPGjd+EIIV8iF1eR222Q4t5XZ4fPgIJgBgej0W93rBmFJ6Awd9xXdBe95N07YbAfHVvVPM
R0jv9lAb5wYAWbfNos6Rp9oHSF/YdVPvwacddaAhqlKfagjFwjVQsh3QH1AcxUyaKpGoZyUWzhOW
vzrnrJq0595gcABiX4gOQY1keRqllTrZ8EwP41QrHE/EERbkPO16mSgXa5mprKS1HN56g7lArxoU
VUTJrRqKskgmKyaf8s9l4MJPDLKHco/lp2S3Vumroe7Nao9OsnXAF656RaK+WERyBnl/0w2XgKEi
niqXrTqbYM5pwmTdJ9L8NI03Jr2rWgUMiQC5yUdHxrAKY9uOtL0FfXbFa7qzlhrQA6B3LrZYv1Zj
66EfwmwbeiTnuZaQA6IQo1sRGL4QfIg0voxUVou1tYwLNn3fCmWc+4+H+UFDLqApXprmwSneVpb5
SxKjQliFcM6LTVCJH1KCpS/mq9aG2perkU9MfZ1eumadLb55ZRGtaaA2jR0L45oqZGne53kiKw0h
5vCaW++y+Notr+pMWedW2WXBvSR13owNJl2pwSYarZpSwJb15GmUlR+iYzmvsRUhJe5ZvuWnOq4O
5WDJK6UQNnrFEys0a2Pw5NIXc2JZjBpCe4dtII0pxEkxqqELNIXujpkOiLumtyvGcFcTwrof9Vbg
heyiTUR8z6BQb1lS8jSU0kHv5mitiMO95A5fo5OySGz4kJbEhaL8MxHnqJSJPeiviU75zsqfYWp8
hmKDg1nKP9OExmTIMfeO2noZajKb2OXN/ZZqdlMHwq6QknVUBT6e7FcU4TtVFYj3pcQZivhXgSpf
hu1m1OD3GCZoXIMijcdO7+eQ01LcV2Vx5HLeKezjod8uyXts3UWNo+JopOQ3pLzwxYADGp8PgauM
SlryR4Sao2SYkGLGpbxrlwl6KSm+sAj7aD915roJlFNlNHuNqN+wIqZrstD20Aw0gQd93iklwjeK
SlwTPwzie5n3U5h78RLb2vwmqvp7NdGmSQVhJbxQjNUS7Sdp7xEVUpdXgGlQEri1prlL357kuLNF
xYvkzzYQV6ZSXAViX7t11cD0zaN9rmbnqSN3RQYoaNdBdOz5F+SWSBtstBRtylvblPdZsdZlm74W
0fgqM82Y5HPd76ci+jElFRgCJlq8n8MMGo2YhCYXUBmtguo5BJUg8QReu2AV8S6kblodOWHLkkwk
kIieJnmz5efZ1aIdoNZ4vLtqtQWIv5YKbLDc/vXIUwKL5dno600dc+zWmjMLoZtKH6P4rAPBTHBR
ghyXs/6mjd88hA79GOeHHeSwVqFrB+nkBPWX/gC3KD9g3xaj3hOr6bZjvCdxnLDoH90UVhLokeJF
MS/EAkL1Tx/zzBL55cREUCnuipacreARrScQ9oAcpdZnzrhhlZBrJes3kkS2s1m+1HGzIsN5LQNT
EkOnQR+TaY5hbQ3qROUrCR3O1i59Vw0+JDtGxpHwyfXrKnbV+DmAAVzcIsUxpYIScW+K6/yTPUuj
2SH2oeI+KjcNLq3oLpAzIR6O0haAL8CUaGtY5HZxU9Om7LSpPy+jeQgRiiIlEtuC0AZg890jPwt6
hm7DpasJQTMZetfd97T86BbuU+UWzH5C1vUjbyXOQ1dOjmr9AWYbylaCA53WbvBE/ZAyf8RXgY+2
S73a2OrlkdOz4YYZkr2CiE28yHgVCBZFr+qYIr5JTOEq7C7zPQyBJwSuIG80cW8EH/NLVNtZ/fCz
5LJnLK/TACI7s6Gwd4vTSpvqAWg/BoqnBQfTwu5H8pNdUfF1gtMbBGvlnEW7DPqVvVhHkyqYBDXC
MTRYBH7fpI6U9vgAObKpsts83IR0XIqVuiHdgpzyWossTp7AfGcWAc5zeECK7hMs8FxM3VboIs+S
sGHEj0FCjOWyhkT9E4CZiMG810PJGVeu4sYfQr/RMqwMLw3BXRyqEhngAb9Es0tIOy0Thdo4dnRx
Oo2lsdHChZsESmnY+XPerLnaz8KoekLmBemhm24BeuOmyDaz6Cr6tsx/DY4eMJ+EPkkMFwN446zZ
V2bq0q5Em75+N9TNgCalnD/a6qym7BJWD+J+s4FAaGYrqu90cEmWLn5wCK7qUn8l0E6Ojp1wA0/j
C6NAdhxaWPXx24PHdQB7mNZByqiMgp3FVQuuXLOTqmRkRej9d/6I/SEliDyIqBzHu1aL010NaoKN
QrNXt4JQeso4+QlpA8wnajsi/5SwQ4IJ6Hxl5KpJ+WvyrhHjiAltVLcZbLgxjH3ZwnKoL+dFklFc
pV43D5tCar4XXY8PlMDPlhgWa3aqNtkNz51SPdX5+BuGNG4sqh5Bq4bfRcVTZaK/CkzrSZwtfTXp
Ed3LHIA1ES6lPNst7A5+L0ec+08zGyI/DKRfCKrgeIPveXxK6yOY1updqb9YBPXpxqDn6R0ls7Mv
nTyrZGjcGagcgyJyxN4EOeIc9AhYEEz/sTIgkWZRD1WMds81CPbNHWlcEXNCyl5XfpQxP/1KlZ7V
FqyyHakPVc+GN1Yt3TjbmpJH2IkdNB4WbUYMc37DQUIhWKD/cDpx94iArWpoRhu8h5Z1zkt0pL/6
p3RSX5U7cMjugLMH6K6kO1XrZfG1Tw691hJvsNLOHZe1FjoMKxBw4vICipeWx4b/mvHrTUzbyHQ7
9MmmCLfRYBeJD7lSsU5K4uuQRlCYkNlNDmtNFxxuBQodoOHI9oMnMiZd3E1D+hXrXjA7qbRRD8rg
gcLED/FJsj1JxOy1XmtUb+06UXZ5Xm0S3YdihMJz7D6j3pHjTZD8CI+0mOew+xrSZVNJXoPev3Jo
/QrGhGGzksk/KOlnXKs6lcbCcZrQzDMDS7cUcktVeon5YQ3JMdOIztX5Y7we2qmi9VAbAn6nhEcj
3aRXpQrpQJ/qxOUumYllKDAZJNEhp3Su22ivmnv9pIHRkx2zWD1cMZVjfQkDibqKGxqvOZOJ4tQO
G2kBaZSyjwX7XYMT7HdNsqVMENAzQ3nq0UtaL7m1qbRbJCFgzMYnXf0y8HwlDJigLI0cZsVNbWAW
CLqr1vucwDjxu4UzbxafVuNI+W81nMHN9Iq14kLFiiNpDDgOcn5nztRFp6Da1Nq1SA+Nti+RFaMH
AmEK6zAWBZdLb242kryhIFjK7yJwMyAvWe4Qt1R2LoallcysKpm6h4wRh2E06E70y5VETpo+qS9F
q3LMej3Zy0yKuv5AOVJB3PmixnPqai2JvvGWw43/5FJpX8sfjbSV+jnTNypiZUBNRAx1qkPdBNTa
Gk5BXl6AYcBD5cPMOI6fLLI/4M+ZL/wuRnkprmr0Gk4n7GvC8tIoVDYErSdxQb47fTxNtR7ldgXB
Rhf55ZZD8FYIC0phmbS4jdoQQlkxuYGDmPlGkfDGSyR2O1J0FrZqu4sK7If7vC5fdW7JjCJMjmhm
s1etPIfzqswvAXHq40GnnSlUvoEa+LqKoxCexEyixnlOr9ayUPYdWJ8OzUk2GBMY+xnytfJSB0eN
grZkZ5R5SuAM8jrPdjHsiV5heJh6zK2SYtM+lZyD+P1amUeWvuZaFZ6hv/fLNieKRvUBR6frR+CF
8aFgrRa5NCVXJCWk2RmRP4oQEqSvQl0z3FyBL9diAlNX2JFBgPU/vGWC5Xbqmj3eSAWynGPjpSp+
+uxDr9sL83ZWzUq7rzpbTfnubvysRXKfAI/UDQs246kk6pCvr7XEdcQsoiovU36f4+MSHfXw1sJ1
z5VLEvgF/TgRKNaLOjmM3axj0jAHU3ylIPtEsg1OqoFGjCEQQTeq8SbVOz0Grx3tBkpZzhGyKVue
933Cvd/rtPMSZ8oiOIyGKCmaYkMFRLMc8z5iWudZCCbE0pCNVky9rHE7WR60vi78UMuvMbu1ja3K
bost0joVZWFjooPlOUm7tmSOop/YVA8FZnjfSM70TgVJFOTxrAyFpE6bwJRyscX0LLSXGqN0zuXx
m2pnpTwTqk0ac6h8a1bmaPozlPos2USN36trlhxcwwPg94VZ8AvOvoR0Nlk4zMW1hRVUHfvkHLVv
WsEAd9cSeTAgU0uy98naKOIvFV0thLZOlSJTxxBzBxG4TB1hQmgB4h/D8Qq2sU71IlKPEPVjbsgA
uXZlyP6E3w9IBLgRbdV+j+WaNwXCetL4ZrImdNcNnwEkr9rwJ9B3erBdAsQpjpH5w3edUKqR6SO/
iJobvU6B000gV0/ojqkFWxo8+dli4r5XIOqYtCgMl0Te5ZgrEFxNhBScOKzMyYhk1pt1l7Pw2AF+
tSmohfZjMQ1bj7c5jjKwaqKxLuY1rTkvqcJreUwnV5Vflx8lfpOJVRZoft8CFPCcy3oBdJ9vH+6A
ExaOwYmVH9ALCNp3y7j1eVZNZturHORMwzmaAXzpPEEjGcif2AhM35PqdjsMrrOEzoPx4jM3kEFm
aSWvZf0rnW7NmXStMFrHGFoo04IfPXsbF2asi5dx1Kq2Qr4BQoxBpzxn7Mj8YzW2mxkwnmbcQ+XQ
knc3p94IgF2eXuRxx5OQ1cwIbQWxLKnQ7VHskGcx7HVk9S1m+GCch8kRNZsMmlR6FdgOg9X0hFp3
homRGJICY2XUP2VwJNY5tjbqHSSeHFE2r2fzVMJjAFdvYil4HYXSWepptczfj3ngvSClTNyL02VC
N0LrX5XkA7tV4okjKUhO0Lptt8FYKsbv5rBJk8IBH8tQur8QErxaDDCDIdbl9lJMvGG0nySoDkix
CBR5CiFnV+t63DYvNUgNTMu/9J4BijD1LRzsyXSDaz/Z+t347VOoeQR5Ynpey9YKyac5rodtx/6g
d2Xu6B8l2Uo/uepp3JWHkBibPnw3u9skXdRnsqVW8nBpb8oM/JI3zSXijVHlUxFKa2oQSBc2XXwQ
vy+KSEpQ9fCjagUQReJhAA5oAZ+Dnz5Gdhy9p1D7kGJOSrfLdwzrLfknCp2s/Ywzn0krsCVzepEE
KLtOOq0D0afh039JGLGbe6J+V/0HQ15QSKvkHTN2d00Lk4eseigAlNLPmbxnx2CqN41+mFJxBY9M
5dYVeqawXqUwH5wAtnz0OAjMi/hblk+0Epm+VkPAodNOK7mmJ/rWjZF+1dK3oj095v8lFTznRn7+
a7D0eOTUVbKPo7V+nsjgKdfsB5DqiAyGouVTTzYihCHxJeMrHx/cztlpUkjDxYpdqxFcxSt7kxbm
EBAnQsa17JrwTEUVdl8dFfGTuumqY6X4xuwQo8e0BNUP/nJssjkSNnoZ3i6MX35DRJXk8bwZ03vP
tRDuO41oT7sP/aAqHAAr5XglL2Qod1Z9ZVQ8fvVhbZc3Vb3ytYutk+El1v2h8RhVj+Oq/1z0XQJn
uNOZJfR2TVEj1Hxr86vGeiZ+bYWfhRgTHhwDUJ24e3jbSVKvEtsKc1upXIioTp9/4xYxQjc5L82b
ojJfkbgJ8Y7fdDa36ZoquprdAdWPwPUPJo1tfHzsmk9gMJa2yzQ/SdeZZFvUriAXTCIpOt80OaO9
jNaXUwgCl5Cv097n1dRzjwm3sKwfHJrME63X6GPu6NTJakpke4jWmnGU0HLJh45AFflr5D8um8HY
EJ5eCG9B9VJ9FCQaBckLm5NH02P1gVM3xFm0t/agMtJvJsVWskuj76SBy1xC7f9iBW9ThITiQab0
qNUkCu1FcwiAlTiJWypnnQ35sBIJXxKkmKzeFoUK/tiFiqp6Vqd8N4EvklUPB6ucorZfCc+67pX5
D6kL91IS2L8zy5tYZCDobWSFm2M3F06nVweyhR7XOxCAsqntGURxBACjLD9UDPy9s+gXo5ZvAgOI
laD1jx02WU+kpvFxxDxioa3lKVMi8urhDDdKvW3naCMXpa331bqpgl8xqd6twfwU5NivWS0TmRHb
arvW09TLR9U1TMJBBi6WVRF6Kt3sGdkPKsGVKTklAeDRp4wagYxN06cFB1LTKBup2j3GcJEj6r+s
7PPvR154DNmfJqcrTzVElNDt599+UBwkIi0XFzPntcrfLBIKvCi9P3V1ZDfW6A3EUBKqSo45qxay
A34nfSuzOpnM/l6oLs143dqqOR7SevGDbtjNHS9xzkxMThydIbUcH8snq72Hmuglo7lr65QUofTC
CMBL+weyRH4ahkdjz6CWPDDUZ486WcSAzxU0NZMb1hyvFYmDjwTt4S6Z11hJLsTWJPxpTROeVOE6
MpVIuSawop+j6MC9Oc7eYlFj7bXfcPwZkdOGTACgGtv5y2AQer0bJRogbISE1HGXLe6j6GUzDLtV
384MvrvzGK6LYTsziWVZxSpBCS+kc1FaaO1Gk3aLzshddquUU3DZljNjIjIU2cYRauLGvW3qnjpd
i/hEVRnobjk4QgAYwx/EdlPOx/LbQKGUGsOZ4TJTimE4g/oWnpYOxCKDTPYbd80M+XSdTPZzY22B
xCY9W8dqVZ7kK3HnOYmZ8yaEqpS2O8I8OUyIJaHTe1atJ9QuQG+QEwjyVebRp07mOxpVZwp3CVWG
SIGA38vEY8rCKJz2IDvGgT/I8Lr9zIx7P64NmaDYFRAyZfoeULYRHB+cBs5ytaday92UNXEwETmn
ROt2OOXJq6Uf5vGYsmVl0Ktt1Q51GsNdYpHZOtdeBslWG25kmrA9uVLkUaJI2JBfhvlUS9fu1/rO
Yn3Vx64efFUTA6w4vk56f5e4GWb+556Mw+ojQzdljbvhL0zZGHssRZXOETKW1INt7utBopS4p1SP
lJGZx/xOmVbW2spJlDplqZ8VV2vYkwIqZCeR3XKf7uDAmYr5Nt8gMws/Ir02c0+/+i6DH820U4um
H0FqKtp87qJ2BKSo8XlP9vib6TbkeSm1i9d4dItnKXej+F7VB/HT5M/0qTvl30H52mMqV9MzLSBL
SLZHqnpYysTpVO5PIFSttA3Ldqc27AAxG7JizMUNmEmlYHLMqM/jXe6onQ569pourNORs/SIA7LW
U/l4szesc5M6gzhmTKA7VgcR8JTVNpCqovQJFPPUXWA80FiqO9f3SWTPb6vKz/yQU6CosVy6DwXZ
Sk2x8ehvUpnCAhUJ2R9M/CgZUPpYeEuSe/ss0ZpUdqesJ6jET9Z5aF7rt8SyeR4YgjKsILNm1Qu/
WfGOk7jKPeteUGhKt4YxS5isxcJyiGML0XnmjmIQOyc68jkuWIc7j9rtPs9eEKxR84vmZw2n68T0
HL8Nm6KTxXVQSnzoo692RJfR0VjQOeRd3X/iAtkbUBXUxSOXTl0+gwG1RPE83gUgjXwmAiqNpoo2
YecRRczVPtEqlQsO6EOooO183DNsFeTKDUDQhsd0vtfxLYxcS3wXWdHF6pueWr62n0R30tk97jIm
8BbrH9AaYqy/WJL42efCLqy5aQgY6QFfE6dS3fSEY9aJ+g8JzMTwUTMASx16jQJNnrmfyc9jfDKC
4bPUnynYEq7ki+yvo2AjjnxAybUfas/KU7822OGwuFtOleSkIQvQchMN+yrgnAgdnVe7Kr+S6Eie
gR2GJJdqTtisTUJM54xpyyMr9VMTnpV8RBw0IryuSS0zViFhXQpCwSLykqWghmCurXNL1TrE29El
p53nNGTwoKSnLhtXlUTkKBv95TQJtiJf+vAKVotdd2ghkFpRbw9kx7Zy+hRV2MOGTGvQQDExkat1
qpM8aT44wpkX0SuyeWZi0r2Z1Ycp+TyXNOOMFAWSVMuPzOKZiBm4UJ2aUXmUTNkuzIvQOo+Perio
3SnnHwyzD/42I0FRaF4y9TuooES8JSIabIkGXH4WwLNFmjctHSZMml3q5ABtM0dFvpZ+ZYb2VuQx
GSGHAWViIKtOob/B/FWsXcVRuHyU1mcbho//Zcfzn6CK0UPahINqUHdDIFefxgnQq5rfubJNiXGi
oRMi29IQpu+tzgg1mzwJBQ8BcVKEgIzFwE1s90X027KHn+l2h99FbZ2/hCqnRTv2rNZDerSaM1E0
zVtJSRQ3tyFLt4qJJitKtjI/eGgaO1BgO5K7rj0GtXFbqM9BelbRMoZEdLag7YlsPPXdELiN/Kg2
y3uUJX6+E6a7JTG/Ruhm9/wq/WtsPcny4E3Ztl3YUwWXImSipFy6cFsS4ac+ScJaMwFdB44+/DSl
G7Fd0Y0NoDeqXQCJsfASywOV9pdefqqMmOJuQ8YIG4SkgepfMHknfD7Pn7qxOya5/JSBzCBLdRXl
Wy29VPmX2iCX6GbyDA1ImMXyMbZcpJF1Fa2Kd25qPvUpfhEsdu3Vonnk07F/QvmoNOWm7nnDu17j
XDO++o5JCTewRHTeuk//j7DzWG4cyNL1E2UEPBJbAvRelClpg5CpgvceT38/9t10a8rsOqZ7iiIB
JM75rXz3Q6pZJ/sx6Haj9mQjwi0QwkfViymCawOoXbNgRLbojxHsPnCaVNw8gthNGFpWpq6Eq1Iz
H2wriG66gUCoCpjp87mgzT64UUG35EI6efGpBclSM/WtqFAzZvPLrNwhII6cQCEEVTulIUwuQiiD
lhZEVgghnPolc4qVELLfGUOPoh1f9sLItU3nhL5bxTbR1ErVr8PW+AhqO1jBhKJamMKj9BGQGHpP
LJvKdJ+ffbFq042hOgvEYqjnB314FrzfffMy9Y+sn3W8dyQOgCrychRJ+YdpUS1B1My8MGvWKRqV
oVmprqyDX5F40IkRYgnFD+How5UQJUg4FWFDomIkGludWpKKvlUp9pUqBlcKfWli0tR4UB1PtrfO
jKje3kz6uynhvzTqv7kbtPd6ZMWncKkqc7gSOEt5J+hIDCl018b/S6nhqQ7LF8tSiWrsYaK0JdJv
Yxer5rk39wUwwcQUK4GwRlMwBm8iC65AfzVCohnCsN/WTXboh86A1fJhu8JDEsp1VRGgSZ5D59oy
811fNAaNtIRohgG/t+1Ak3RaPHkQPMcmry+Z5riSU0SM5Ulv3pxY7jJcp1VPS7Cvmt5IVeTC1Msv
UxzsIttGQYcBqovA97O14p/NfhXXWNzx3uipB+l81iVJHxSp56dYZ3B2mSJtdUPMj87bYgyOmFEi
ps4pe5qsnaC03tkV5joYb73cG6TjIabnaWvL9sptHazaMd5BZxkzWH1MQZ6jowFTkWapS9q0wf1V
+4lURF7zeXfMovmtGesd+ArbaNG6Wf1YkksUsN2cobcFOdvhg2UuG9yNjedE4EwQvRFvFqo3Yeo3
bAAOLhh66Okh6tD/60vkD6uCZI9usj094OuW24Da0G4KVx0KhE5jsayeQ1ohu25Tpfq2MloD7o2R
KUZziOiZ8/e5eijYtzpaeji3GX7b/j1tHdzL+mtZfwGc+XV+aoPoRDZ4qg2H2flpSMDujA2l1naT
2awmi9+hFFsZfujEsPvCw2OEl5tE/6Z0nVx5V5x1I0ePgkfDdWr/vc4rokljHxEJarxRNTxRWO+R
rdJYfc+aa7qXVlU2WhzeJj9x/UoS12a4ph+hhCgEOty+mdZNbSsgrUXnfPV1qSw7ZaI1Rw2ipWr6
P9UCPSoPtd41NIOXLbLhWPFTNzP1gv8C+iAseZPPmYKksyGzyw6cPRJs3YMB5OloumyVxPGmq5x9
OI4webpH7T1GhMIrxnsHQWmOLuW9K6C2ojCQnPXAN7LP431Mpw/d25cK51IFPNIl+VFAxum9uplR
Io4d1TXEzEYyOSPPPSVRfPXvLjQd3KljvJ9xeWSobizLUpb3/pQV1WooxE6juVeMWD7MSDuLwXJW
+V20i86dWqXgNPnh1qJoVGYbh9ghk4HKYDuJcdgUqBT0W8sjX0Ev+VnNyNYqS6t/7+c3o9po7J06
crIapU3IeIIRS3iB9dBop9F2mHVKjzRPXzMXWsuf+Ksp+1XvWwfaVxc1g3JuM6Vb74mo2GCE5Y3Z
S14mT6qcrPMEzQ2WkLKa39XbaqJ7aX+2y4sVPosalHqn5MX9gcsjcisy66O0uNH0H2haVl2CqUpB
QRzq1a8SKX/i9vJHFARrPYKsqEDhEsVw3KmlMVdFtt/+arAhNyMzjnNDwlH35z7/SvyPsAfu5BGW
009EBgMTdhZnFMqBUkwKab7Wau5WjXPNlEtvrG3/6qsn3W/DS4I9T0eFeDPH+Ssqe6pqmmd5b/u2
fppZdGqifm0iFyNtb4VSvtDP1mAgBUohVry2dJP2MbI01yL6hWr4FDVuoreb9q68IwgIbcjooPmV
y6hNgRguRXWcQgRPqFelRksXbXpWWG8sOmRwjkF9TIRXcXctBpIG7kNtDj+hwOyJjZMKHHI/ePki
O0HCVaMCUdi6y7eI9pBM5Xg1lnU+nOZhS021Js+NGbsBR0zSP/f1A6QT1DIByx0ID01XDqJTB++l
K1Rz1Su81mBo6F1760V4TpjGqTwYxVs3OCsO7WtkVCsxPBm6QaDYgDdB9/JEmFeTWS+j3CftG07a
9BpY0ty09VyfaGgrloXfwZuqV/79Xgtpmj0zIPPQFkl7iNjEsmw+BioRRuAUOiBQ29MuG09nmVp3
FZO6zpRNWrzPk0YTmkHyr+aq6mvrFztnTPkeWB2Td9tGO8X/Y3OHA+EhqS7oEMBqDX0HwB94NQo9
jTzA8Hmy8BWCdKTzziEPVaPrsQwhSEg4ymRAgbDG2huLn5m0UJCibkRoH8XrMFiVOLsLAOwk2vTl
JNnvthUdGqMy4W7pm6gklAVCO08hro2W9bOysLg0E5iDvur7X2FlyweUAdWiD/Pu0oUg+hz7I7xW
EKqTpyj4PByAqvigdHHl9qXxbCNDweBRWOalzPV1hM9lV2M9xbgi8ntbya0XDN7dJHlgZ0SUlJyH
3j1E4EdZEukzzS/J3AvEGxu1VWhFykBH6qhda8FxJCuvtA25qLT4nNPCi0Cko/SAc4p10RYwCwqt
vmlab7ReIGkdwQAZxK6dCG5Bn3rTqMtDO07vowA31E2FFiEN9XBhOw+VmlNJPT6AuCb1S33flBst
+FWQZdxG6kVnEDXKIXELx75oDaxyetb8R1Tq6TKJ3yp9lYwvtL+ay7K6+fKqk9uEnrBThBfJ5zH5
9Fm+6uolHF5VDrdQPrbWy2iC6qpPdGkj4UcR9BIbkMU6n+Nx25ycAe+ATwHbgc6h+tk3U3VjR6H2
7uO5zCBOgxlOrvB9z2G4Uu69R8w8lE7DXFc0O6X2dqgT472dq+VAapCh+I9j1G90Kr6zZFQfFfnl
d8LltUABe/SMRErdmRaCjFovbRTBg/iolQAHSvzeNNnPgBoLv30p52Zb0SUhgBeU7jEagWRDC8FN
Y6Z0jtqjxuODqregZZTbb8E5RPy+ihEgOBjWhmLAKdTx/uroivXPLJJHwItulgp0MrMJthykb5zj
ZsGBaa/z/JeeWxCMrSwgMru9MoZUNKefxfBidfiEwOQNw+F9l6ybKdtYoHhB915Yx7YLH3FiIXdH
hdjzc3M8DE/dgDTUUHK2ldgzQVS0GXbINqJNyxgNgg42Ndy/TVyv8uoKLZuyyTvytbGVhyB33rJ7
7UMNfmlNdBFP9d3Bj+hxnWX1M5VtXgPgFlv9kUCjWKzQjQctLRIYolAwGxAi1B3TzcwIfpepO2wr
oYDegNDOdFQvpoX8u4xN/wfALwdY9dPSyo+eK4uOQw2RjpK8klwIQgImEQ+iO8ls9N2G/cKbqhc7
ZqhIdZoLB1BO0pY6bF3qvY2CZY6W5eu9LFxN5mXbt9tOQQQyyz05pAvMsaOKqKWWbtpG64h8Z0cD
nhEvU8AVq9RjaR+AII91D/AtrQvN9Bvk01kw1D9Gkl7zrsA/hFqNhCi75T/nsB8sy9O8NmxUfDUP
ltmQyPZr8AHyitH50SU11HPI1i3w6WaWAS5jEFaveSPRQCdk7dW2SR25mZ0K+DU0DnkM2scsRNB5
4VRHvUNpJtUasbGy8zWG4bjx4pgypzjgLmyUnrkUJ0pjok0PHdhCw79agwWAZJsnYcubnVSu6p8K
ajwsJnpdhivKDqtAuhxj+8RhXoEAC5qXKkGcMoybwtDPE4pRvBfwkBMei/Uw/NQqe5/FztKQXGH4
Lz7vEXS3zoZN0FfURgNWNGj4+yeKxVZm/MbBv5mKbB859sZv1izHYXc0n3w0O2Vp3TdNKA/V9cF2
Z7t3kWHvQv/VrzkduVEQ14QR1WeBuWpht41xBIqVTyWpJMUgjqp1sZB6C/roG8Sh1fzTQKnV+t22
yt8c4ifx+N8npwFtXP7ldC/CuHX2FzqwMHoPFIgUdGwU2Yj3gZwvw3L4qiAaNZl6yeQNJXWUZox6
HM4NiD8xLnr86g8XxtOiBcMqeYoRXQh7pRD8rxX1xgn1VU0ynDvduRh9DLZs6WtdooCfik0vXoaK
kgkCoJxor43PJWYkra921HO7MmruNIelprWb9gIw8v7QDxzs8QAH8+mYQ7gxNH+bmPZbSAJtX9Hv
axskVWN4yzHeZAjyNJpOjQJhgqXuI+YgA/Om3wTHpr8NQ7QuJ6x/VrnTsRBgClwS93N3c3dU/Ba0
LKS8YfknF+zIPSbwArSMNSkwx12C2sMEpcvCW219iOhGCx3+IuRrr5P2oZWfNry8WpXM/a9FPuMB
jak2Ggsc4mX+qhbxpYyImGr09qKO9lM4K7jws9ktnWkv0n3pWJ7d5Jg2tyqoWMxWef8dgpA/08aC
WHOdMLQoQfiFKIn38R7smGeL07OwE6rukZ8nUJnHrryE/o1lJiwghfdZcLdNrqouXrbUJ5sAp8Nt
Ek/M+1HlX3oT6mrExq4EA2Jrv2XfAJJn/9+1CTpwcxiuCpLUGaWtM/WbluVEStqgNZmftGryZjPb
TaGpPfgSuANCGM9kRFO67FDgqmrA2Z2q69KcPjVpf+Tau51eZtm5aS0QuGgNkqzMoRvAHN9RsBeJ
s+x9ZHwqxp2O3kBdt9N9V9ynpMLPntQaVJ9V2AvituP+yO+M+D2rgAlnLCd2XjIWdNps3YnduAzs
jSJXap2vZYTKND9FFXCJVrs2TzUZewbts0kGydxKfzcm+s2Iw1VCq0PgjBgy1mW8VgUKUyTuneFp
9TqPT0L6D5gi2uhzGOxrMP0wgy8sv1D6bKOWKTwtfFDNayz0SwPeXtvlSYyKaxlyVViK9WCPCYqo
0NZXLHMSRHJYYUl8iwbcVwN9r5mMjXfbT+ZT1Fc0C6fD/x/bRYq4VKUwNZOVgECrsAR3HdfLHFdz
iPYI4+SYv0j5jgJw1j9LSAOKVJTeI9LfLThYymdpzY/sTluLt0+uwpE4gXLqMUOJ9mOckxO/9VTB
eAQFBYYpFgsb8dC0ScZpHcrgJNAcVGN8NONyp9EvvsxHc9WVmubhA1qmZgX6pOwqH/QgKsPnOlGW
NKbzE+A/iVAOF82qzYZT0PiU2yDwmyf0+XPs6dL20mJAS9dU6ntJsV4IxELul3hp7NrtHE7WDSGN
ANhbDZHbQKqghWvNSwPAWhobXzmAO/VFTlvD56K52C0Z+h9mih9G1OsPDNplcOP+MJwrum7ZbB1W
Z18+lrkFK3ObrdVYHFomCrUCPDDa9SD9G89Zrli7WfwsEMvrY+LWRsfTkpYIFJ0SyVRcCk/VZetG
QcMPrObZLm0GOrgAe+PYq9ngg8ir4G2qYdjZpfVAYG7pNWZxbZrbFK513TMifV+CFKv6U1sVjNIB
C8GySH19UVVY04oVzXjwVaOb3qN22Fr0/ByPdNWgBfSjLeVg60BNqAFT58/RehiY0cr54oivbHyB
FmdVvztDyT0nrc2Us+sXlJpBx04m+k25q1BAyGajhOpH35SIjSn8A5DR8p3svwJ9RoZOE6aWgokL
3oEOMUnPbREdx5iamb6UH+HM0ubr896AyZ+ZKbrxjO/lnty/nHihT2fBA94rJpYEdRF14w+sQ63z
Fem/VGszN82FqjQYTejiCd+xqOj5yj0dZ35s1sd0vtRGuiZde1nDIenZtc5f7fh5qnkf4jmX+3RA
014jG6etiyCipKahWr3zFqvCxkIVeeldjQhPazK8okZrZvtYi1+6ujZT/MNWjR3mLlbqohKPvlzi
JArJmGraTYB7MYsoPZk3k4oOGOftChG0ZlHO1PdeMZ8MK+d/DDPnQ4xEvGNFBcSIIBVrYp5upvKQ
aQeNOUehJHRHXBkA/2Im9MamuS2an+8EWLAsyi1O3Qh00twCHBnGuu3PFS1NwF3BzQiWVc6wjUrb
+Fndw4MBSGTyJFB5oJdAsRQeEJUvEv1DskfDKqCzEj0EbI1TV5y6EEkKQeMJojyH5VzTuUawBNEZ
ZlOYvGZRWFQ+5S1Nvhqm4VA2kBzHqNs30+tkeDFNnVqyb+NrMx4thKNadC4Vwa0ZJq9lZmxtKfn1
Pp3yUot8Z9mwvbWDOhOLpPhg/NiyngP7YdgGT1o2aejNrdwVDn1hNHI6rLpFC789ms+K8cvMcvRd
1i4K5qe4enfULsO/guWhGlQPl6o3aS0yiGQtYoSykkYxvlH3wbrOlUc3BUqNBbAz/GXelk9K3x0i
aJnOJk2w3os+wC4maHgOHoP4fldEV9OJdhW/tOarK9gXV6+7basfpTKZriwYZeOgoW0o2ShtQ2HZ
fch7lEHxA8MGQgCIgVXc8MLUtn5CRl9vIi6Z5tyb+g/T1IGNOmCCoFwTggSuWoMADF2CedLVnGmr
KtPkVYNxnev8UMQpeSYh01jet6AsVh+MK1+2hFFXrL/V2K1nIpT1pMblCQLVjc1TVBc87U2gUGRs
kkxitJp2CYRqPd1jzBTPYs/3gt7sto4KgBA4YAqGg35TjshFsUJhTRHTSzWfkXgm6o+kLty5IbEA
XXwFB/1q84ofg1sFGWRioHDqlR/X70Z7qS1MExO+sGHMfuYNpuep8ZlVOxT+avVsEx9fZx1j2NB+
hrp2qCt1J++ZEGVG59uwtwoZbYr+WgMgw63NarIIAMMkBLKt8lrEOjOa5qqyvsgvJrUnHrc+hWRY
lZ2QRS70r07PuJTLqTznNWI1fPY9G2glFBOP36Ce/fsWWUKJ6Mprqpo/CPIRRbfN0vhVD/Dl5tn0
YJP4eQM93TCCtvRrDv2FWk8LwCqdlw3PWt09SEJukO9H4efUbrVILBVtKe1uC8uyLoktKtPsFpbz
gflpRrIWrYCsWoJNUflNxluQnLPMC5Bpow6NJlQO0yUi6nLBvE2OABLgUNiXbJ5dffDduFmGTfOp
teWaZ8nrm3DfsUHpiXBNWEg7hcKu/LUGQhSON2NiQLNuEvTVa/xpdu0sZdQm60lk/a/sfsNFK8ey
17p1QLhT+bfBMFfMD+vyPl6AvlXlG9bfblhJmpsIu4ktsHK+KxaESlshJpIFbDUpQIV9VtDyxewZ
KpUwioUPmQb5kVEC6xs+xjBKvTnPeY/PzckexN0beQXlKeLHqlphwMWTf4kgRSe2uCd0o+QIKHzr
MdDwjwE2rILsUXZLf3pQyWYRWx5LrK2ls6rF29AisIlXnemO9Rv676C4dMpD4+/C4XFSt72/SQLh
jdHFjw8pGlTHG7VbWq2m4SvPlk7+HsHOW2+RCUn13MKmRq8hZ8XwrKRLm5zp4agBdIo8iRBf0QFC
74HMLmMGci7Vu9gzOgQ2g8054dBw+qtlevl40mimNaj0oxcvMN9K3p2pPDELe0p/gqJslO6pCned
86IzNJfg4WnvF8vGsfyz7AZXa7hoEV6PTsMMxtJCJroxdPbZqUi2a1DbF6lt7PW7ubaqKEzqoMfd
mnjNTG2YRJuTYyLxmWmCiucMrDHTz22NKksvpk0nJIxU0ex8u+BY6CZt3SPEcivsV2r2UimfNEit
KzwlU0lBQT3PBOH0Ef8jcz/p/laN621dVptU4JpKxVrFDCBJhskOIRVbzrgM569QutKPz0rROkDN
1q5UKRe3VVTUoJtbB/K/Ad4rh9cwSd/zXGOAseA41DVpVLe+YIpHFryvTQYiemOwEL3lfXkIFZbp
Am9wHF57O+f4ndaSrJwxW7fWWdfOmk7d916BiVTsQ8rK3kxHaaoLs6rqnWGHvheH5g84CoJHoLvr
kOAlCMaQK96rxmegyU2M1yuZYbapUetgO8Je5xHXF5aGN4tYKSX+yCTq1xCKZtKMNTBuaTDUynlX
68kx05tbZCD9FemTCKK9j0bDFMHJbCJ9IUvMaG28cWS40WaMEeSFjcXkEbnRQwTmVzKAFnr9XMb4
GoZlIQ5+l9belJluebchJbDF145btedw1e+OZSvhoKsqC5W3pVMiX7UPoNxQ9AXNsxhYtBHTQNRk
i65SfojKfxUx9DAMlWWRehCaXxYv6zpdqgj0nWY70q8bMa6E068gjve5g5IdwwITlFkA1k13hWe+
7pxuaSNnC9V86VvXMIiOLRodUwGtuM/nKU7c3HJ2an1MokfNJhTNRhOUAPDCsLWVF+ONp8PDxGXY
iOdAqz0HhqBNQ4Qb14C/CHl3TIPaPMPx5tNX5SAHEVAzhL/0E8YomR2o517UCE27CGkR6sCFDi+Y
pfmyMaoHv8jPVhrS1Fhvx0xeyu4YD4Qrdd1PBDWx2EhxDhLTI3rjh+qHez+zFDcJMSkw5UNHOguw
rGPio3WKR4TFfw/H+n0yqi7vWVX/FSZaJnFvKpqJxs5YheKxbB9a//nv/7R6T/f7Td7V99qNygiV
KdU1da8oA1WHiq7Vx0kLY8SCJvyNOpXVa5cMmFfN2mTWDmFFf3aBhPgx5hB9wD/+jnv42u/+jm+h
bEmr5XXvoJ+Zx9M9xTTFcQ5Jt5o9FFg4ibRllbqUqsBK+uIYgwgo//ho+08/wbdoybrVrdmyObNH
g3xT0rWswFewzI1L0Db0zLfEgW5vNQyw1HDte307qFurex9boggaLr2o1q2DmxC/RkRvY6otY+F8
8X5pwg1PFtBZzq95r41MUOdeNXNytYkZyuFLVQ/h9JJzQDbveqVuIhQaioMNPA6s93B44u2GPQnT
pCvxgPklPT1zt4lNsUuNBgG8P7lzx6yJtZ1bTsctny2s4JEAabsmg6zimXtXeoyP+abq6o2atLs8
FKiFjAbeSQ+/KB50tWqn8X8bU7xxOjzr3y+pZv3pmur/e9+GUmiNsAP9EGj9hswmBc2DqH4kMvxR
2/SaOzpwXbAEyrqTQqg8UVFG8YBjh65mlMEzaD7Nbma866BvekawTaW75UfcvETMqBk5lealCi+O
mm5slM9dUB76CdZlIJZSMbUTss/L8KmUT6m5H3+Z0/0DbAKs5k2WP8T6syBjr1yi7gjOVPiFxZ0u
P2mDxPDz0qNXy60d/k+jWyL/u9Ies7RvoLRz+ER/nEJcBCXS0VHwYu88m1EIRpYLuAteWxWFNPIY
zHrL2cCDvMoHIOC1chgf7vZCcMtfg432AyueS7i2ctQ/iWQrL0P3rnM+cYZzKbJkn0KAzOUZDnIs
8b2LHQLFWo6LgVCvfuGTjZSDA4CuDM/2C3SmqR90jnPmpq7fAOVjAGuGrUWOTkeHMiaFTH8cSRBF
VqV9NSW3HLugD71uzmh35Dx8mAb63LCjt3Q+YdnjpA1DbaEoFrdVcEnrAI+M8ZxqxiWKj0GBRsQ5
Z8jxMOjHQCXNsp22jWaga7xJ7dT5P8kTb8ezPlZLs/qY8z0WG5jb5xpPklUvkpLHgWAhXCIqiI52
S7iB1epWG1FH3LC8aWV/qbv8Q0tsz2H2V3n1ZTm7DrltZCVM+8R0XCbqqF6OOOdZuphkFjL+0Pyc
QIJyFcI5UopTBpvMf2+UU85AyfpaGpJEUqKgNNI9kPlskpRnXD9xls+g1TpS1Jy/KhnWqC2Rqc3U
42olw5JOpL/+MiGOx8EUN0/1tOvyvQbjXqP9RVNWxdigo5jTyux+SULMfAX7nzG4dNdYM1txcvTR
9NvjpTOOGaXVgPvB1rGIjInoQvUGe181+LISnGLBa6NFP2QYPif5Jldcp3xK2muZa57aBw+C+Sfr
eyzANADk0g07nBaNHq7HIlkgBi6RBHZZcfv78/ynt9C3hMaONMKUyhzt4CeAMpHgCeamgdEuCLn6
+0fIe8Lk794C3zJoc8VB9Ui34QFYE5U9AVY1wUZIuohZpEJyIVFaZUG6gqU95nCPFH6JiAZJuGh/
RgYxell/mlHYiZ8J/T1JlGyDBrC0FiuZ78KES6yCppRoNxu25Kz3zMzxdERn0V0lW+VrH+icuYV8
qqSRD2H6qaq3MO499kyXB7pWjw0xO3oDuJBEr11+KpA+4kN3Uu5X9a2m/aEbV454LsNPNVGu9Qxk
HmdeH6JtUcn8dGIgLtFRCPBcGdeeEpo2O0FUjiUp0eNbGRFcS2B0B9w4OTvhwJHzHjoM+ec4P2k1
MGeYneoR8TeTEwxDDMgbpaX9jyBO+0+X+VsAJgdBL52pRMhKBg3mHPIqRf8eNUz1aDR75LsWPGfI
eDqn6lUY50zF605eJuz/ENYLpD2jjt8yAeFJ/eNQ2b+Egao7a+8WlPeSe0dhiWZr6UkSD6/IrYmF
2IfIuHGUJB2yTat2Ua9WNrMbh2CyVZsGkuo4iF2bHoXc9dnOsVREJY8pPGOKJChtruW0meLm0gN/
pQ4ERdm16/TePGuG4dWMnM/CN91CfjX+3kfkpGBqyNobCPiybMdrMg4fut9vjHFydVIDxpSoXy04
GfPbmG/19mjP/+xg/sO88b3SSmlZEUyrAfRs16Egegu34A9hBE9GgMR+52ckYWLT7f/xHv59vrpu
f5seOe+GCdJX2bdBad3sOmnOIOcInbOicEg5znPCDajpRRaSEOwkbfMfmbd/Ctq1v+UBK2JW9DKf
9L1oaliH2c9XyWTdRMdbKUfNktsjdbPR2VQoOyasu1KWvWjQoQ2M+R2oTMGy7yiR/Mfx8p8Sy98c
L/a3IXMIs6YPwkrfh0MjcI+lra+T5ZyL16hQSKGJYCm+Bg2FqdHbQNKWpsDPmkT3GW1KKIFtjJ91
kt4J/7TcWuQqk+uXN/m+HbDyVIlWX0eb95JW+M3j4Fgxqr1Bhfe7H2vYlyNEROlMJkUnG/8fy4H+
h2Th/zzI/7UddKoWxwqJiUers0gRs9kQi1VBGBz2DrfzbegCQGWlfBNo8kxZHKeI7JHpHOjRHT2G
bW6in3mX3cp0WhsIKTMkOyGFKZJyjQA1XF13m6EGXMY/N9QlUCKRc3ZEaZn1r76sP32H+/vgv77D
aDi07yZOQWTNAKiOEsBV3v13cnJjQEvCG6SOZ0luTJ0110PMVaIw/WneymvUvw9PggkR9uFjOPFY
ETOynvcCkQVfH0UsX4hEfOI9PqyasICNHb+DrhCLqS2cl/ZXkh6QxXIf/kyppGINRGv4UpMwbyzF
JxOFgCcm/e4nQgjRLJNdg/UZTyb9F2u0r21OtNOiesOKWSuL7EK6njSWSXMlXmEOA5RNe8C//B85
3n/Y1izt/oz/1+/UB6oUyqhQIHJQz+NBXghPuiSs8/v2Saz+/hL+fROKpX07L4ygRiKTkMRsXbtT
+LwYVuIfAeF/6F+wtG8Hgu0kkRAz/7R+sB/8Q/+Ck3elfAS/jH90lPw+vdnSvq1yAMV2Ry4ZlT9H
lgMPH6C+1jwsxn//aYzfH92W+u0LqKrlqGqaTAd90XrJ/ox3/kA0o2eekmO/NVdQhG627bzCHZak
Uy4INVuN7glH+9q5VqsbDM52Wt7Y5k67e8x5t//XVVPvY9j/Pdss9dsj1HQia5sOzBj39yZ0EdYv
SADm2+s7wpz+cW9ov39QLfXbStcHZhpKh08h03HdPefb+oCj1cXTfnOecvzqwKuuvyTOcCm28T9m
kj+8SGC0//e2H2Xa5UZdz4dpN5ycFYEHS7r/XFITluryl/iKVuEu/8eHaX+4xsq3e8hBidB2M7FL
ch3tTXafIykrGyx+lNFcyOpfzu/yk03uyXohMeimHZrN3++uPzQwWMr9R/+vp9sZ+iINYB8O2bJ6
U5by9ZPcPW+rLqznVbaz9/EqXRACupSbfHFBBuBq3qfqtmvb6z6Sj9i1v/7+h/zhOTW/B/lXiHji
LuYPodYgcsU7ib5LslRfLC7q3z9Cu9+W//d2Nb+H8GuONc9ZbzE3HtgZD8NDc6zWAwzKnjz+jXO0
flSXeEMehQsKvc6eTQ9edaVe/v7xf/ipTefbfZzbObZmSVUB4i9PLmPXXLALLGyPPEqv9XqPlANX
LAj1WGRusIW/2VremuYEF3XNjlt8Qavq+u9/zB+KXOG8/ve6ZzqloL4UlF6uUcV4CBBWeHJdbDML
65x4LC5L0/v7Z2n3L/ib3/07lsgkLmM2JxRKp3Zr7EwvfSwP+FF4nMgzewSoWhsLexdc2JweeeXt
Hc/+x2ffv87vPvrb4YmmNp3zno8GVTkQjuSNy3gzH+1/NCX+4eVoym+nBNKjsO8r/n0H2/3jeLM3
/Ysgq2+hHuG65D9eMX96OL6P763w00G7/4JIu5/ILn9XN9NrgdHsFC//fpH+8EN9n9i1Qel49fMJ
8qp6j+PCOFPBspT/OuB+f4ab38dyuxZjUN+vQ7w1MD4dij2St1W/1b3mGAG0r+APHZd7YDtd1GU6
utnH37/Xf3rOfnMHfJ+//doeNCfhk6d0EZyiZ31VPcDU7PL1tCk9kvdW2Xt6UffUmD6Lo3Up1tET
i9Czs/t/nH3JcuRKkuSvlNQd1VgcW0tXH7DGvpEMknmBkEwS+77j60cR78100BkITKdIXjKZhAPu
5ubmZmqq4MXcuXpotJa7le18mT7MTcflgLz1UpS/rxK1V1GOgtk8gBJATjXw+Oo4OrH5XlgjXWIr
7OsZFz9pPKM7vHLxPMumbDraKDI8TGFIunrKziACQ6PV1p/ZZ5dI7dYXUc4NXKMgTO8wSGOEJu7K
Fm+CPdnKLDBT2oOBgpnmnfpltSZGvql0b1vZ7Fo89PavyMye7q/15JeOccr1l7qF1AACjm1iAedg
fsp2Y6IJeznnyS4x162vpHJFLc/WUclhgMrKtfG7SlsylEcQOGnIHengFjQY67c3sycnYhCRVib2
mDBpQUTObdxz+taehmX71W3khfTAfqSPID+xhnP9EH3en72JmypQ899nz0V6SikIRoPsii2tHk+D
niCiOyFLjwOKs/ZQa93jiqaBtM0ozbNrOLoy86mjP74xsRLlpwOVVwa1wNjAtZixjs1ozjlPYfTF
t55N+eiqLwNFGq2issCcSuzBQvnBQHePWSxBJHIC/l3Hbc2UdHEhWJxWmAGs9gAR7zfeACRMY/fi
tlsjqgYI25grAQkTHpeWMCaCP1TBXzsGlR+r29TnRmtWnAaU9NJfoLRiEht8GKFZnpG+07qvdOPs
ayvedGZlL4CpXvKGbPMW0lFmuwAQ3ZKXM6ZwO7BHJ+13UxiiEF0Yo50XlrtoNrWJm+UiM1FNwBUD
zRvbYucfyAvwzVvPlmxF9637I1+EEW8tFrWFkf9LxAZFv02tQ5Njn9ug0DFDs35yzWeEn3ZnE4u1
uBXYQ2bsfiouk6hNzXhcKYcshkRiZYmuRvvM4atrszF43YNX9ixUVLRPsOwfSwOit1pm52ZlPHVm
ZnN6ufS0h5mPv32VFCUqGM9yP0h7AW/C7YHDMSUb7WR7oP0NEB4uS8PV26V8zA/ZNpjJ000dRCK1
55Ercxq0IXObVGvNeBeuUn0pHk3eiMyHOWviJj5LpDag3IDvheuA/Bg+mJfhEaXWCv25v0GF8oYk
CAHXpwHoer8UHtolec+f/2w2RfG7EXMqm1XFOJuFEZ/6r8HIYMLeuLE5HXU/ODGQfWrggJ6bzNu3
OFGkDKliglAuGhmGxKE1ROO37imzwi15YF8KrOL5/ndN+WkyOpSrU86RxSRm0RawATwN2kG7euec
8y10j3AkGfVjsQBn68pfAjX1VS74BTDOlmuj6+/Jw5F7/x2mTqaLlNXVOwh+MAxMjSVtv0TD2SKm
E16CQwB9KhsVrOxLWGWnYucdpdP9AafuEISyIS+Ro8FXMLf75iE9VePHlk/RvjUgr/SlrtyHxG4w
5evUDKGyhOgu32dP6WJm9InwlVD+MActf9WlmHLJ5lfVEsgrvdTG69qAq5r39vbGLgZzMEc/nM1E
VGRqTCqiQiHY7ZuOYGueqo0XbMiwQG4yRggLcq5D/CsnGu5Lertnn51neVUp0K09Q4HnhD4dVN8F
RUO5Fnh+SQfI+Us4R4ANrJT3TDTQhVZhqrxjPGMO44664bQJ5bTTYHBBUYFXRfLCDB/9mR18STHe
ei7lD105iZn2sqE+/BNK60vB4kHwtwSVKHCxjwKSkI/iVtmDweVJMtAAZ2S4R4AKEQmLagtmCptZ
BTP54qnY73KOX5n8oDIeyUvYQG8iz4eV93RWjyzRdjTJ+ARl5t4zfSufM7kJZ0KLZjO9j45/QHw2
suabPo7dwfIsCZlRyTigOUdHT74GLZ5VY2Aqtu6M1QmjRd+YcoEKxKK+JIzcYylr1P1HP82zAGXp
4W5kRVmrp2YNrag1/wpymq1/QFvSsfgAQe+v7IhwBFV8NIIBp/BSreJtse9MZ42+wfub8JLvu/Vq
1CbMJI/lUKLE6fgBsoAsM5h3N9aKh2rFo5Xxg3Wg52KmM7Y3FYgIlDPv2nTkTsdohdUYvQn9OLjy
atG8MyZZfgSn8dwHnn/NPFZz6uRTSZlLueXKxEiMYmYC6PeG2Ghc23Vrbh08gNvb4FaSVdmoUPTr
xP6z6bxkya4GGypGCpw0v9xB9+lbvmqf3KNsRm/Ky3BufoUzE8mPTuDGsl08+tU4CiuVeSxClRik
9btiEy09PTIUY9BV2LCEpBdODRA1aOwamJlFaLDPc8Y8NZ+XV7oaumE6QKA9DF0cBIhZIq+KQNv9
JZ+SRbfiP4Q3pdIcMp8zngh0Lundq/G4wu/+UvsGvfwesojmYHQLz4oQv4Fz3vaNV4hv6uBJmdmt
U+NR/hF0LT1EiPB9wDsuVe0RmhGbubrD1GX6sjGuPoYoTC1GLB5eIT/Y70DGqAWLDgUEdebtJ7Le
Il3ZAPQUUkejuTdWuuoWxT5e5avAAMXurlk368qEAtweKFfTWwE32a6DfMaVTNQvxUtYc/VtYlO2
VSAIUMpeqi8RmBk0JN0Hx0Z/BgfBGugJgX8caakFFARE0EpDtRKUga8uVBOAGFoL0FABUQYySH1k
sLIuG6BMPMzsyzGiubFfaBl3uQ3yzGmxL0FNwVngfV06v31QgJ7UXbJWj7zRbCFdYYCcZ2bA0bXf
GpDyqzmQ8krOsQg0zsMm/AWWFjDfWvIW9Jioz2rqEh290q6y/dfYmhlyIra5uPir+Uc3cgmuEQwJ
tptjuBhXGyinFfAWf+h1LiWrqxFQF+9Ch8cI0RJ36PZYLeOV8NwtILe7AS5gkS3AbKKLKyC6EbSB
D/9x9roz9XHUySH7ctvmDhpyRbCrp4+pDT0VNC9nazAeeWtvLh6ZGOaH2rvruH0/bv7cRCysuXZg
8UsUM2zlNLNKE4ZBl8CivI1CJW1hGOZQms2LvOdX4alaAlKxHI7e2XmowN2iZW/pjF1M+DOWurH1
YgOsBhuMIRZaqdFEDCVHrfucu0RMZetZytIJ0wxcnzZjmTk8Cc8ecjvZFjzeR177fX/OpqZsPASv
zI5tQsLmHIrBiFPBs/nQrICInEPVTN26WMqyOJftvQydQRswGO6dNwh5pnp0kJ7akwtaJY2zO7QU
gW0XmhDv979nIklFlwehP9qx6NNjNw1YHhEP4qhepcsK7MKH+o8uD0SlrrMBGmI9ZlRhLs3uPVp7
ZMbJT8wWOnS/r0UG6j016xR2A9nCeJc8Kkd0zTkb9djozgZ9kDbkKffMozNTpLm99ESljJfjwY4n
FvgOJJ+fyKHY5rOx2u37lUDngdUKfeEF38sbRwV3VB7uFB4kHUkHFMb9Zb595gh06rdim1zpwlbe
cMzIiFojx5UHsC2XsdQor2e290RIIdBZ3kRQC6gwD8NmQPNj1tYG6Z8AtkMXsmy1EqS/y7UyvEfq
HLbztvUKF5D41W6s07bJnQhcWE0NZWkI1jH5KmbRPdK40FRojYyvDTF5uj+HU4tErb+ARksSRYAp
AI1lD+ybAPpnaW7qRg/184wW6ISsS6SsD4kwbBhXPjY5mDqhmXb/vS9Xu1vPphINshwrqeTVqLwX
KYRMwgINtqGnSpUOWjWo33bSIJqsDBbdDM32e65D46cvQnsGmt6eGYseoLLDEEL7VgCVeI3mAydK
VVfrBrYGbRAPrYAeHCkZAb1OwTL+Wip5dhkpHruuQSRvdBVY7RoQPEODJlFeCQ/pNg0EauCe8AdV
3igxB9k/x4EyTsSqv2toT+pR1oHRKyIp6MyhUHV/JqZ2AeW80QxZDKAd6TdsCWUMSO52A9pIBYAB
xDkw1Tint+aa8uB+IUrg28MQnhD6dgHiDIQGnmg2MngoECGzZtvJ5ZZvMmfve0W9imIQTkJvMQDT
YTYYQR12MwHElL2OccXV5vD6GN2nstRh3XLAWP2VAl6D3s/1+5M58Xg6s1w2Dkk7oek2flSggQTi
ieW24Vnz/tMnlkqkfDtb+XGUg0RmIykt0Qir/iqhJ8iX7XvUBDPmMOWu6Lw1uFm9gR9YDNIDuQtw
Cijg0mYVxARARm+tqMN+EHpZg0QwJEPQtX3/2yb2Op23zms3z3OH70AV+VTHr2mw/7PnUvtc8qs6
T9LxuQyaKxXLD5OZ42PqjamNU4BUXS5iPHkU/KnCh5adwVdMGRFlo0WJ+yHDc91GlD0NyuoODw1i
+/50TJgQncL2YscdmgitzIRHaktA26AEyu0PoMDvP3/i8CGUifpJO7iVEKdbCRRBLjs4GifL/JI0
kFXyWUFZhQk2vhqhmzLlof92f9TbUYjwI08eodF+IEm6rf36PQ0FER0sQmyHEWi107AG1xW0FO8P
NTWBozVcOZDM95UsEdNgWwnpqH+X+5D1y5X3QAYtRwZC47nM3+1rgUAow406X+UEp4QyHniGQH0W
+We5WzM9eALLl8bLZuo3E1ZMZ7HzmIkIAfXGtmEV/ynHmqwdNXUW92drwpQv8M6r2fLcwFXdrAi2
xLUa/zFo9mw2Y8lTj6Z2CVoHARAiUbBlIJsWyx0kDM28+KPwXLjgaq7eW42I64Qp5Jx69bmJXiOU
Ebz444/m5JKEvnp2FYuq0/lxDMbiQwOSS8hhekg+3H/4xHJeyr1XDydV3TRNwsXbujpDHASkeTMP
nphuOksrO15WJwwenAYet1SSwgI5nmB0I1fc/VefGIGGXPdJpmReC1kOceggqPdRgqix+jMr5ym3
RKKsTxR5CLcpFEwYfi9Ey/svPeEOLuXKq/lGgzUpJL8OwboXYx0BipcJOolAoyAm/Pn+GBM1AIEG
WwscLkJK4Ifb1g0grCklTb/nmKQGAwaaHTgPyPnBHUUN1TQw0Y/emuqQCEjnde9hpTALzm3amY0x
YV90/lwVHa9OpCzalt2eIRuhm7OvqQdTp2k2cLWnxHm0DUCHksvnqpzZblMrRAWfNZcMgyep4VYZ
GJuAxLxA04sPGVp5zslNnD4XCPeVDdQRKZgswQg1A2RdBXbwg8N8VQX0wITAuG8DE19B56V7F0lv
TvQxPSAIrclD6KANEh2c6VDNbL+JBbjgGK6+IpTSXuI6D31ffIyyaQVui7l2hKlHjx919ehKqJoI
TKHRtuolZIhi/hmIq5mAfmLyaTR+x6KfPQ/caJtBvRiNfOic5wlIyYdAMsUKQndOpP7hDFEnspzF
Uu1W+AwQLLnxrgY38P3FnZifH0nNMkbyDJxtaBjiQU38HpUznmPqwdSmChhWYhWHDbdMgu5q2VQF
ZuaVJzA0Ap2V81qH76PRowKv50C4PkWjsIigC2oa6OIqWfBV+tDjTWJco1vwhBlMJQNGJJX1ripT
YqdRlSLbOTjmn8whr45h1JWNqXkqs5Bfjbayh6sr7tJpUcx86+1Z5OmUmpexANMS7AwWV/1Y5qBx
7ej33/r2mQcs/ve3ZmOhL8ARFG3VAcuTMGABFZqsg6pMmxt/NsQ49NXEpKwMKtmhQdsMmP/BqQn6
Xwl5hblb0NQXjJN29fi4TvoUtHMRGqyRpFv3vt16M3eJiXmnEfR5HZdyF+HReQVGcmZR1+LMik68
NM3FEbBcNzg5rukNYzBcoYfMawpi9fsTPvXa1JoKLVMPKpjyNlUGgKyMDmjudP/JE6l8olKTzSgi
VDjA1bkBaf85OKRnAfAuAcwUb+F+Lq6egHwQumMjKlQuEJOI23hLYuZP8lp+6Zbhis806BVG0AXQ
vHW+j9qF4oJCcGbSbt92iMp/NyPZDYaaZZFHrpYAOaVPnB0t6newydyfudunBFGpIAC5iqBjWxTG
ZLQPPoAwEGLs5B18bvcfP+ENCd1YkopDnoctajgyWH3fxW2LjrNAg8jn0YFHtED8tQG2fSYGu229
hN4XfZXIDVuioDMW2gGInrmrXUAeP9N0hG7rSOMGUoKhjDLOCro/JsjGVv6qekwO4EmwwTh+BM/D
vgROGcxsOoveHMnyDQi1oEI+nCEZaEIicjmHjb5E0LfehvJbQFcprRqMmBxglBOLXfF2CBCK85it
6w0AT3pvela1gs7zol3UC/C3GxAYBipXfL2/qBMmqVDHfdaCGjBnwAigaugg3/lLKAAdnNP9h0+0
ZYFZ+7vBg3XZEVK5Q2/IZgBGuwPZ2km2VOCMi3VrQczvEcAyoEWgqfrlvnZv/h48MsW5PNwffwLp
A02Z7+N3oMcM3LrlNp3FnutzvXNXwg6gMkM0wRS3AuPoByiu7eQEXvWZS9hUbYruSpFKFXx2I/Rh
hBpDFWglW9CRWvsAk1U684rG+WNlzwUEF6jNDQOi27Whdg42oQbbhLPOjYXy57Z6zO3g5G/FdzA8
LdONt0iXsQWURWG7erADgeHMsT7hbmTKm2U5usHLEpPrtAbQWlCjqOoTWDWQ0b+/fFO740KxdH3s
Zm418IWIjzPI07CENjbIrW3nIDyPVT4AJdAA0qM5gywC2NIqGD/Q/pWgRFrPvMLUYUTXtaSMaXEz
9bkNe/YehQXuPegzK0GnuoVHmJnI2+lEQleAonJQxSwDHo3Viwdp9dmsklVjB/b9WZzIdRMaBD9I
AS8mBOdpGyxFByq2zUpYQb4e3FjY6zODjP7ihh3S+Pa6iwJGRk4GgJ/Ggjyeli25RbwMLMcCjkA9
RDNzNYE5I3TxQU3dksWMYbIKjdtzkJ2CACgcSrwolkBSroH9gMyAViySM7Dnq+pc2OHjLFJ0wl3S
xQleKSqPpN4Iqo9isJJr5JyslY2PXs4RVaPqvg2GUXMkIHyVZ1z0lEehixVpCL1MRSxGwEtjOXZp
N5vg0V9DddOAzroF1mnlo9/If7iUdJGi71nUuhOYY7vq9shlbxFGkwNzijROZ5/VQz9zOkxkfIhI
ORCnKHPww+DsqYzWLE/QAtt+VhiEN5RFs/XmHPL4uBumKVI51Jaw/IhUHPthyQpdHyvAPLUNY0Or
yhJnMmSXLNWNQWjkPo88vyr71Qg7402wE2MQ1wy3/Ct41sAaADLXYs0vZdt9iOzgST4wSw/6MjgJ
1Jk3mNrmdNFjyKC2kY6fWaOrBGKzOkR9NPQb6rN7/HbMT+gCRDGIoSJ3+EZmUWrOZTJB4bNCHxPa
mHsj3M8BWCccIqGiooEZkEnhscer0gS4FBxaCEz8Q3GMn++7q4mjiwb9iw4os0IZA0grUPTpw7Hb
zjUUTDAnEBpM3ju+G2ctnj08QGR5ne540z/aoPIGhchutn9wwt8K479fHY1J3jCVOq42mtvsbAMJ
pbWwA+utBZ6bZYRj8P5ETawEnWlnVImvYgXDNFb9Bo4mbQThs5u5a9iUN6eh2CAAawg3Hn18r3kH
9wHl/324gs7ES/zWPPMvuFiCq153tyD0g0AhGNQMNxpFqu5/3oQ7p7PxUQCuLs8fh0dXZL7DngGh
NsK0+0+fumTS3Cfl4DJSxcBxQ04etHftObGUB/CImAqEtoxhVenyY4/wTDxGi5khp75otPgru6gH
b4AMBYbkW0MRLX/BLUB7BckQPtAgXW7xiwJa6BD8scPDSGqz62dGnoD8ErpIwCcV66c8Ru4+ZGiP
FQbIYcFHCOExm+wji9GDM5qD8aXqNnwEjTH+gKlqxk4n+kkIXT1QfZQGQjTw4lrn/kqxmpCK0UFn
qT64C8foX0O739ZbgNFBD6YlJwZ85hrUI7fBWrLSBdRMQFL0ObMG4337xllAlw9cD3k0XoCfhJap
kVjNejiWFpgm7XI11/s+0XhHaOh9wRHwXoqAEsc79SVpMJt6s8FWOYOHSo/W+caxRJNY4B4T0dA0
cycfkzu3PoxOMOC24aUSPkzde2g8KzdzyOipiyJdXQjbIoCSKkKBZMO/4TIBy32uPgQLGCWQcB7y
rf8EEzJBknRIN3yxiKBSvxJf+U0/82lTQRZdGejLIfcKERepBjzIIH3Ss1J3frMHudSG1dBr7ocY
aOVzu2pX0lzgP5VRoWHyncywTj+uYvUSn3N0gySa9CEZkDJdVia7Dq3Zrr4x2LmxdJfPvvILTSZw
Q94h9VSfGPR2a2AIxGGRbHN4hrlAa2oMKnGn5BLYQDgsovsG/geIH4EfX3P1J24uwTXlYy6R5NVX
IFnaezU4pDfyg3sKMi14bL/IuTvmoEzywc89tmlxh36VbEGzBZEyI9nOcUFNGQhLnbjAdfh5B4jj
Bsq+K/4reUTqYiXrvRXtwIR7TB+TUHsInmZ8yMTBy1Kxsa+2CQeu8QHRnLtgQZzSmhnQ2e7YQQ8W
Ce8NYTIoewq91YyZIW+HFAKN1oVAVx5WogKMHAIKzmBO3CIxEOCd86WH7BMzA/y5fUIJdOZ1yKqs
C1msIdriT5HlLqVFeZjzUBMZH+FHDlQS1DQqx484SqvgVbERbm+5JbTpV8062segAtcYtHvHv8l6
1ndMzBydGA3dZIhltQXTksbq78Nzp6FgjfU5thraSmbWZwrMeWE5vTL+JgujNE5YQGz33mZvxCtn
ZDTR3o0z6GYrjbVB0sVqz4yeaspvBE6rVnuoDQUUPL7u2l+u/uGiqZ+Ntbns5QWk/NOpCDK1Jfie
y9OhcHkQO6mWsAhXEOTYjNcOwO9tRntUcCIRXVohykarvQoZUI3BkZhZElwd2DUQzTno7AQd1gIB
rObB2hKtRUIHbOCYwjcBfE2g3dRxjO8h5L2LbASAG0dzIA9rQwZnGdn1ol57pmKhP3cmJpzoIBLo
vJakuE4hpfgqXEtB5BTYvM0eOwMKKhXSCq3h67IpLUHTB/IMYlS4/Xy+PrlGaIHnfw201Fyf6ET4
KNDpL38AIhS8rDziCOjtGCpuKuMUSWjX8vXSAobW8ub8ze1LsiBTl+QC9JJhOI7lbJmHZPkeGIf+
o9Gh2m3OGfDt6EEQR1d3Zb+MJEgB27n9hsm3YWjznaWotj+38yfcikgfPnIhZkUOoKLLAX5ngs4W
Ko4c8q+eKQ0zW3DqC6j4p0Z4EDsAnGwgrMkKVs8ZkPVLuhnDm/gCOoUAtZrODcanqxBBZ9HTaIIL
MjkpRG//sPNPoG/WUl2nQM4MwRa6quGOfRqQFoZA3bF7ErR+Jha/fXQJ9AW4lQEg5xqA7UCzJpoJ
tFN7w+EMN9EHSQeU5/5xNTXKOItX1iQKQQMBphHSBwLyxi5+g50a3TG1o3UIhedC+dshDaT8vo/S
K1zV9BFGCVIQlxoIC0tQVIODXdJqZuVAJHCucXHqe6iCauhXIQIojATpLmjfgdYZNUilNHtHK8js
3WTCxn6kDYK2FHjor23J1hUhbW+igBce2Nwk6cwemciYo9Py+5QlUuuINcEQ/TEAkw0oGz7jzOKh
pjHKXOsSiBZT/Y9sgL5fJ0zRBlCNCIEXMqTYYEUIQWnonBE6I0eZbi7snPok+rJVen2k5GONPqt1
1FYjAlUzCIBr9YfzUkIHeIDuunn/k0bDunGk0jcCDxkJtRjCaDt8NI/ce/blvED29c+eLX5fmcpB
B7rsA4dRfxFzWARnyfKO9x89YVd0T2aSDwz4HPDakMws0zUqmQc1WWdvc9DGqedTRqXWpZgo7ggh
iXTuEbkMptMQ4qS4LxUzxjRxGRMuidUrj9Jkqe+xl+kR0VRWvmXIeQPqKPwSdPdVWYCHFEW0+9M1
sdnZ8d+vhkJO6O+VYLESzE7aiF/ZVjXmPPBEZl1gKbflqGUqRWUabUVeS3cCEjEi+Ln1Guo+X/0j
gf4QqF2e3Znug6mvoVwXk7Zd6/dAdoWIgM7FI3OCcOwYZqd/OABluJ1StECgYoAEIr/KEox6IKko
2OXwNlcGn5wxKnwIQaKnCAGGcN+6j+Qj/CJf5ZE5QeSo4mzlo9pyr/eXfiI/LND3SPDbyzx4zKNt
+xUOOnRMoDIcaMKJJyayGsXK+5yjB5zYNHSHJ5HKtBIyLtzmkQbpVe/FfRJHjQwNClwzH3P7fOTp
O2PJttB2loAaSz6ghtyhLqpo0TP/IR+dF5z290e57RN5+sYYs8ilSegK2rZHh7d9G0JN3Vv8cP/h
E86dp0E5Xe6LjNJCAQK9pN1jc4AUA9obpH31q9w3v8r3mWGmZoryYFHuQ008xEdE2JKD2UMOF1Dq
d2h8+uhaJBojzKzJ7VXnVSqS73xHdXxouWxBie+1mliB2MBuHc3/yOYOkolaE09feAtVEkggYAzo
1zKCjlJo5MElm3JhgYm+9TTl7z7P//jo/tP9RNIu6t00Kf/7v/D3jzTrC9/1Kuqv//2YxvjzX+Pv
/L//8/03/nvrfxRpmX5V9P/69kt48N8DG2/V27e/QHPTr/pj/Vn0p8+yjqrLAHjF8X/+//7wH5+X
pzz22ee///mR1glE7U6frp8m//z7R8vf//7nWLr+j+vH//2z3VuMX4NadPiPZQmSgt8l/Vufb2X1
738ynCj/C1paEOuSFFEk0oiRaj//+pEk/kshqiIpskwIpMnhk5MUxWn8mvIvFewIEC1VCc9LrDx2
w5RpffkZz/1LFfFjlRCegw4jLr//9w2/rdH/rNk/wOV/SP2kKv/9z+8HgigrLCeJnMCJAguWR55u
MJHFTqylwhFOJcN36Pt0C514KZSpoboF4XBWdrS+7aBjMsxs5tFb/0/0dBlYljE9qL4JoszRydy4
l4hYugU5CYmDMq+MWusgD97yakH+/tzrz/u+wzAKpwocz/OsIrAE7TPC91NcTJqgjuuKPQ6MsGXk
/NPhGE/3GSixt79dEiQrmfvfdUX+HJM6p9IyKrIuYNljOTKGea5sc2UMBhrWPShZ8b8KQv8ajKB1
DWIVIhFYunc8ZWKnqVQM5iUtuBRCiBjkoKs3ICc8PMRs61n3J5TywZcBRZ5TOJEXCNBil9DsKi5q
6lIonErmobkanniHlJvCyZcJRFsgx/dYkJ5Z+jwEysjCqXdiNXgzPpOiE7q8gCyKHCcrogyc1g90
oADXpFYpj75mRtjUhN/5agpSSKaVF22K+CkDvktnmxQXDi+pHkKr4WvooWVJ8Oz7yZJZVmUzF/SO
8dM3a+Z5EUAXTlRYhSci7dEhB6lwWeTLhwHi3ppfQgSqikoVFxx5WCgddE5mlmGMp+gBRUWReZFV
FP4HXWwBELWk5IN0SEQVxFSK/1BwzJqLs9zKgh4MSBU/PEYJSFO9HLKvLbjiW2jAM1mfLflELAwW
MlFuLc+pCP3wJ5gIWZIFVZR5GRJ644a8Mg8WxC9trA7yIcWNtYnEJamcX3FQ5yarKpztSewGfd4B
qHu4uR65n5aBsVUCsQCkqWReoTsVi8iVy7rB2LJbbmI5+FL7RnjiIICMt+2eZbXeexUoWgaxICYR
CDS4uMZOZSGFRGbfb9TO4Weu2LfsQpUFuH64OlWhI0kGGo4iRHCxTFmBS7yi5nrl1p8hQ16TUpkr
69CTr46ODiru8HU8O07/98lvfcchLbzgSVHrNzXnIb7KWA2TP3Yd/8sbqqfOb4xqvteBuo/hy3C8
CRyOMZVHMlalmx5a38sypxq4E1EffBBqh4prkBj8/StX3DXMJq/MpobuTGxEDtEC3zeE5nVmR9Cu
/vIOPMFpy+FYhel9//jULQQytDx3aiDPt5UF3RPeCW/V0k4sdNjClyxZHbgDGR1prizVvaUzaMEs
3wm9MenXGC3iagNEhd+DuAOv4X5JxCo+uHrBeQaUaRh5JSW6U0NdWo/epAIityvCzNgblYj+eyWu
ZoEygSp1Y4ftMXwbGT63cPlF40OlXUvkfQvZ8ScCQU/UpIanKDH8lyQ6lN5s5oqKOX++BOUE6iBO
FEJY7lRLsS7mrw0PlhGl0Brc29hjBgMp1F4voSh23wYu7ZPXXvEy+QI3HvoCLxGZOnobFkFr70f8
icQA+OmE1dH4Xbu61NnNcAJlE/QSFzgaoPK3DcpOK9pfQ7pLyKpvrTZ6lEdhd2HRCA8eCGqzlU+W
cai70pbnF/ff9BJX/XhT7Bek8XkcYzRQKxKZGh3hAncKoUehjtqOewm6FJ2egiu2Aim90WWGE5oJ
hMX1/KP5KpdiYjI2yrUOiN3BsFrvQETCq9DaRT2GtcRzmULmECL1GvqQ1RqiUDMnL1XS/WtZCcfC
ySBaVFQ6mMo8xYkZoeFPYWK34aJ/K/iN22hM8irjYhzrvqvJCx9iEqmZB6bEoRn0OLRPHcrMidHN
ogUpbtaf70OtdselXpIyNd4Hijyx3ru6vFOarRuaA9SJZROZxiDclu5SKA2vs+L8KRAWHOTOlXrv
/kKKOIiOMXjw2QX4fBjRCtlnHxrHqQl5VFk2m4Ksc2Jnvi1BkRwipsfIWUig0zjFc9WKW77remYp
36WyVVUzFWbWH35V6gKEPBFA1Mpb3Z+FOQDHjwhOJXCQEo5J3C84iaeRdYTxRFVNCHdCEUM6AsCx
SG0HkB/1F9TJZ9JBl5rONzunBqO+rE0ziGnLsPMahD/oEoKMUmH6kOiIZVNOV2Ksqckq9GwSrqFr
KTg6g/ipG05+u0j7lRDsG/TpAQmdoao48t2kmngELDo0u1YrFR1SWyCY4x78B+jJ56lWvhAr5bRQ
2gYeuNGAqxLax1KAGvbWC8yAGDGUnFwDv+x/SKnhMSc+mWkA/RGG/DW/qsgiDMSVjz7zEW0ShiQ9
d+ptkHaxuR6LFvchvLSSXvKW49toXWlAWuht8lAv5ooTF6zsjxnHIYyJx7mMAPn7AcS0EVEDYElO
KkjpoI1W6epgjB5YTKBuI3NmH+wS0U5bEO134gJqj91vAmpbxahQy0qh32h5jtX6AfBoZwaCMBG6
9DQnPiaNQbDXos1QngHBIw/QvoVmTWgWn3lm8PGLmp6ge8+llpdrjvI4QGIaXI6GkhpJO+fpx1zM
z69EyCgovKTKNFimzEpVHlxMcuTZ5aCHncG/sfCeZwDnPEgIcdvctfhulTh6tqubsRokDHoHCV+A
+0q7mjv3L9XXey9EHbxOhcJj2XXcCWU70Pgw/DkgmzY0vD0T6M3YO7hv/H0jrepgzYEiezBqRuMf
kO0D+zonaWGggaxXdo3SMSBYK0EEG4uSaO5eGYWK9fq9PMsfmdGfIG75hqKm/ADrcoalhe5WqKuk
ilacFMt5kVBcOXOh5koa+cLRoqDT+RxDoFZT9+ohGLQ8ttpG5yHejt/ijWzF/L5/uF3IVX7MhSIh
5YHUhoQ8xXcT5NHty7FMy52YB3UvfgS/VUEX32N+XZElC1ZNxqrhrjfFSvyEZjX6UfI9vj1+QyCu
vniBlr4xEKvcVSegC87xY74Uv4odTA7AiOSlVvQKhw44qZONs04GjTmWm3KZ/u9QZjhdRs+lshyP
uFZB78UYbF8FcrwcpVWn4iMwuQW0IQTdKVB0YCBbU9gZqErDBZZN/qxANZvgVpHM7WQKKPnXG4i4
5BFkMHDnpgv+bakysQQx5pP3GyXa8slj0LsQ1oZKbAewlU6LWisCqsOBYLbOvvAaet8ekxMWtF7G
UG0EhSrBzWZbPY3pvsGQGfv+QlMJ8r/fUEL6BsE/Uox0r4Uay0UGDqj/w96VLVeKa8t/ue90CAkh
eAX26Llsl4cXwuVyIWYQAgRff3NX1zntwmXvaL/diBvR0dGnTvdGCA1r5cqVaX9RazIF6HY3N7j/
YWGQgf1wqW/9Y+HtYeUsVxZ/9cDF4aaKsrfcw8qqFFIJ1C2rJmpIMKlITcF85shDrV8dc4Y7+p6L
tVDlVeyVh7UQ387PkOUez/sX78a+yp6GJ//rMS+MN2kcVt6rl1w26sDK59fTkq8xB+ocek/0O5fh
MIfwyP74E/55kf0zo8vWo2TWruw4UrdpDonZMZDZpou67hBXgj1T30tRBgYOA4in6mKdkrUDE+aD
fNXKxDe92Nb00oc7SXxOAMlz9dUBnw/LbUDmxS/i9rqGKubHQ/5jAPN6fhbHi8wsq2cpjtpWRExG
021Vb2sVjWnAIF13IIFWx+Qu/nipv37mAkisRl24icQzY3wHO5imFYyaq+4aMaYVr9itJSIYzB8M
kQN+GR8j3//5lYVLqH3AfcnPr/jqMLISVNf6uaRf4h/kKZn28YNvr6pvzYmNsoS+SMtjBNFD7Pxm
o/3zwKXMDk2GCiouLf3i+ivqQV4n5P66nG4qvDtvgwHbPdWbip4IxFk5AWv9GDvhcGF+NIJFNQY9
wJ3DBF55uFFw0u0jWQWI06f85uPl9Cb2PoQPOMqI8A6I5rL3SCbQYZmgb3g9GuSMKij6/dSuhxLq
tJIGqf+vcYrF85bvlfeVUCmel0+rwtv2EDscNkUbTXA1gKVBGWkYL7ZX8GfOkTzfDlcdKuirND/y
hY+99mITjZ7D43HAMDx773lhPIZlt7eTh7QKS+/fnzKLl15sH57VsxdLPM3yAi8NWwNBwjVI3ATs
Y4hcO7AGB/HTG8PYWyVmRx4qeJokZy5DNSKCrgf+Sgj0ESOrDhV0eWxAmoDxw4Yewbd/goS/LbvF
SA8b49VO43k8eE2NkRZgDukwaSAWuZrR6wmk8Fx2u6Q+aZLN1IbdDGfiTYUNYaBtz6fn1jl3oKEV
xyky4DJiDcAEdTZ6+7k9zxUAsGiyaGgKnKOncu5hUrzpiQw5Li43NKjNum0f9lNUWNvarkOCRLUV
1+Xw/eP1vqifY6Uf3hBGrg4DWI2yzwKh4pbM+pTiDYfq4rHxwVxMQ+PulIg4e2D5zkdqP1/CBVAf
qw6/BYYWj14EyXBa9YkkeLR0VsLfZCMmIezBm5Rhh61AQ3pM0OTtybl45CJiqKp0/PU9i9Oa7Agq
4PvBXxP3u5DYcGfMX4nuSFz089JcLiLKCHEZ9ThxlpGbtEgKJe3JvgYKp9udQzaQZpQM4Myag5bU
H5LW6auFk9OPaLrP8rWQGxtI3LimTjBo3Jq7stjE6GRuIhhiZ1YYixXNIgfV4i/jg39GIEzvPFuP
00OCtZjgp3UkDwqZgUOD4YtiayfekDL0zzw031pRZyNgPQSqKUra3qnfoCvXufPajU72HijqUHDy
jmwl97Cp386Ci/oeZVSgoPn7Vir8rKeJtsh1Ogd4noLR2+nwAyIK81rEF74TkirCKoD8rPzW15s5
jbB91J3ZowvKDzyQVHL08HqYgDMEeI5cEW/LunXvbdOH5CY/gzEYvGb4CnbxxbCR00nfrY0XuDAL
6ENpbn1r1Ts/QAIsoGYDg+Z+PWdBCge9DaAiaKI6d9IFHP8SVzsPORpQ4exIqPImksPio1CM/s8M
LA5Z7Xd+12dY7x290mD2DJvU2rq7p7b0Avuos+4b6HnxtMUhKy1vsioX8w2QZaeeBT61V67GFvFj
neAkCz0wAF7QdNFSaIkfOBpqjxwTedWzeszyABdN/C0/hgD9aREcjhpho/zh/wytX52nhAuS5nNm
XysWMTAqkhB5yZET7U2wcnhxTlyBn8eDlohL1eaFXSpjXwsZKBpYfnBQS/9efEtoAIkkDVk6ENGa
oEq2yd3Hz160Rf59mr5+9uK+YIb5EmpugKA6dJqLO/LiQaAGeqZ3wx3cjcss0FMgkI4/AO3p7DC5
i4GpbKH+Coo8OaJQ9KdL/fVgFmhb4pN6TM1oX+synMuwvip5SLpIJeGxUtPblGgx54tbpPLnySrV
bF93U7X1coB52I0R6UPYkgnc6hYSl7VFzqZjItxHn7y4RHI0GJEpxkuqNgLA1ZogGVfjGHbIUGjg
NFHrgVITiaNZ4LFltrhKyjxz2MTxYPex/6oesMbcp9k7OOhYX60XScIWukQmQGTy8Rr74439+rMu
0k/elZkncsw1Z18YhDaGKGk35BwBJLuYnpyX3mwahi89H1lOCz/Z/yzuQ7mdCI6i7uIE9wuh2QC5
ItRDwkxFjIXWtFbxhvs6mh5dbwh6eaPq+0rM4EI/p+gOvp2bvWIPrQ0XPvtyRN95jFosSoExC0oa
uugiZqkKGe1QYVl9PFF/Xv7/DHdx3Mq4sQeNJ1/HAAHg3oh7ptvF9leUH/v2GMx7ePc3t9sB3GIE
VAjgkL/fbrqwirFxGvu60qvWtYOxMaHtoFYAqsGpbGAlnq4buNQfWw2L5qJfH+XVgxerAVJAXtPz
Gm+JsB0Cg0OAslGbRwW6EdyQOEE/ROUQzXcohOR0Dal4F74rcBXvgAQHhK16iA9AG76KZL6bzAlY
jY7eONmauacu9O2d6yRdZ8NuGPe8P5vNJj6mrPrHa/GfN/hZ2Hl1J3hValtd2WJZOaEGMq2wPoCG
TtmDNttZIt7Jo49XxltI8nBcueCMeD7+Abje71+rsGenHjUiMil2bEZXdXbaQZmE8Cpyih2cCDoY
uPabFvouznbqyrVBDgjmp1uuC7Uuqq+8PAOZDqAb1RFPL8x85tEQsm0MPX7Nrh3PBLImUd8p8pD2
Z92wmov7wtkpiE14W3DTgxzOsmURNEWLhgvg5RSYiv1Fxqdpd33kZd/sA88B5wCKGYDHQfNb6htN
KU+laxAI+M1ZjdDO8fqo14CZvU35Vfk7oa+y5gK7tSxPknInsvVcoCx7xWFSCE2+HF6G4QgZqxft
h+yHDYGrMspp1CNWQxCG4OHcslYKQHuFvO1Eb5oibNfFtDLgFordeE9PSICrFxOiYTZWXX38ej+r
uL/tvMXrLS4Ai8+THjq8ngMlhR4ZYti1Yf3khdbe3w05jAzCSq6kugKKLCgmfpWIE4cDkFo7ag1I
rcG7OaHHI5uu4iT0xx+ZFSm66jFNbFO7YQZnWWvTwGF2WpUQkdk61bUigVOEY7eFCKDvhUSiobUU
oZ2FmBoFnZckLOe1mz+V/UrTM0DsXRr1NELFVpVBj+adNkjNofdBPxpIdD8ifVV0Dc+KwI1Dx1sr
ftf4Rzo43zIzDnPlQqGPEA+40VLARdmpDaZNgtDIWU10TWQezPqySppAgxIE+UsHphGXSbufD7G3
2bv65cjXWh6TiwEsglI10FG7LeI/L9t67W2jzwVajOjJGB/Z4m9vycWTlpFYwxk4UQi2SbzSSC2n
6d52r6jYtU3Q13s/3ubqRKQRTC+6o1Iib460xcMXkRcENFsTH9Zki66tKUT3mY/FYPbE2ozVaTfs
uFxzODLG+1Rt7Ow8URu0Rfiw+Ma1eAw6e5tnL0azCM5m5VR2DH3s67I60WLroTrRr5zr+jt4ey3o
A92RVO/o3C+2JBg9jpopXh8Ex2r63g670gNDm92R8ks1RW131Zfow9kidIlNt/t4iS0UfXAjgvdB
CYhNvnDBmH1D/OpoYarZya/hdAj9iMaDGpIu05X254dY1EU0FzNEfqr+MWl9eZIf0q+OszHqBLKh
inO+mVR8PqqyCp1p+uHRegps23pR2n1EzDdtWDk9S0jHz6M4w411M3dKHQm23kSXeAmGZNH2PA4P
oCXJ/VCqFyy182s0nqC+5bZmZXBtbT6eq7d4CJJR2wVyCv4GynM///9Xd68WhllZIuR167kPpi7n
FUs1CL61Rokpj+0VqMqnUN4EIENROYVHDEpIx9717bH0cxSgj3IOAIp4i+vYKK9OkniS165BKTPv
kgiddVlY9Z27c1RUe6BN+Q4bV8jQyxpGgKddRq9Fa9/2YzofWb2H3fDqPvEIKC0uTJtcGBmAjL+M
5FpjWi3jOLk2eEjUpsW1NJ0IiE5+jEodUyr+2Yq2eBx3fABwqOhxkEUXgWPuVZzMfo13H9ipS1N7
bTMtw1bT27iA0WPjpFtNmVo1VfnU5sikGKmtk47M9/WAW7wZhBXAkqhdJUX5jAJo0vd82w4M2aZx
0KyCg8XmY76TLi+ORL1LDtBhrg5VCA9rB2Ev4YuMYJpqOA2D+fCFGpQ+5hbwoYL2/NqP812s0c1k
CXtXJQZmmFYpIy8prXWiUENqWuipCrf+CpnePEgJ3dHGSzbMO3HlZEWZMFnIe/i+c3bs+y7ECREI
kZ80K7BDUc/lYtnWPE5xH1ORkGvj2ucSgiVj62TR6KGzec7iGyvNrStazgmq7kZsC9lUqwouSZvM
G8951ugTYwAWgl56OqXltOuZHTYxP0vB6w4mqD1fxnjPsO9nRAEuH84l6cfz1CJZWJdoeP14By9P
O7yNCwIWZJ08lNgF/vo9lNVun/kpJ931kPnQkZSY/cSCgl9qKrHiKgURK7sXrt2vaYfYKE5ApBFl
DhZcjZhNVb3ZW9YINAqV5Srv4vMsBQSXzFBRRZEbHQrtlaaiRhA0lWs9NF5QWyqOqEF2/fGrLKRx
OKjSIIv6xMX+88WBzfz7q5DR+INfNj6EQlR9YqXjLUWoWbrinGMhhbULhZci7bd8BlbKDB/PSwlC
C7O9fF/Y+aqHTcOeFVAJErqOQHfKIspw3f8c5q/+ksu/9+aik2XxP9/vWvmt0+WieamutXp50WdP
zf+B/hZ6OOveb3C56VVevlRpp59+a4v5+Z/93eHiun/hrsJaPFA60KdyUPn4u8GF078cDtTvQA5G
4PkTPPjV3+LQvw7UfdDEucd8ELUxil/tLYz/ZeMM9nA/HNplwOL9F80tvx/s+HV2qOnhsztgc+Nw
X5y0Q5ywquA5KpiN6taj4wAWtn07nMaRb8ZW9kei7d+v8L+fB7wfb+bajodL/PflTNF4UPkl91Zl
jgMGhdl4jjwriY/um9871H49yLM9XFbiQCFdRJs0a73a8qgHSzYzldus7bti0zqpONdJKmy0wlt+
GkLjFhiVnbuxvS9ynzXhnMIX7MgmPjzrn+sMY3FsXJ6YNuYgcLGXmgiOkx46Itx4JcmcI8S3kxs3
86qTcprRp/dq+f3aiO+38/x8Fjg5WFIuOl5QU1hMsFGib/vJ81e9MRa681pyqXmqdxqnyJ2tlTyp
5AxjdDocc+1YRLh/PxorluANGdotlrIMGTInxFWDv2qEPZ4WwpFXaHlUZ+5YozXQHgiIJ56NiH+I
B5jRY543hRdnN53hGfreGzc+yZq6vP14QhZg6K9hAfMWHG38uJgXSY+NrpbBQkPKitdts/ZyKbYV
m7zQmyiKP7FBvYsZcIRUgtppA6BQz1Z1wprWjSYnro6tzDc7DtQVj6CMjijKx1pYZHtVyZORa3yg
ep7QwprlrYs6baZmHyWmcdwh6puLI4viza47PBN7HYQtbHjiLTaDLtFLRmcLz0Qcd1oUcANyq+KY
JMphaf22zNHhAIoAjjqCzhaswd/3dunXnWelqDYJ2Sh23gNplFcNQTUfF6lVPhurzIE+0Eo02zov
u/YIHw3s3MUIcKjgskTZFk0uEPL5SVF5FblnFhpJVGxDVcag8OgjWrc9cP1QeKOhyrv+aUBx5NHM
8Ets7SG9dXJiq1N/8lvQMbumfqomVrwUCRpPg0KWoJM3JO3ntQQBzY/itEvB9HShcROUqSXpRUXd
4gJ+2KNcJbkz3RRJSdrbydNIqsfJEUHpJPSHU/lGXwDO60nguvBius2UMaikIapGC5BX9RO/JcOk
0N4sdKHmrSXzTu0GRb08Eu0AdQZH2bQJa5v5p2kjSr2y+hx4oMtnmF9T7erLLE9TTPGUoL3N5Yhq
KuSD46am6LHrA6tuRbmFVK3rXrTwWPoKRfP0VEwG3ycwQBr9b2Xtco2CSw0bVLBuG0tUl1pWPnIN
ko9w9OxsTaLGpsOQBXDadH7ArsSZrgc1cL2dSVd0l7K15x/l1IDqYvFSPrckMdaaSe6QVecVkILx
xnREjYuVoNJiV4KIP06aPo6OQDNxFcv5MaW6g6v53FtmjYMkntdqbPRDDmdejVOjlD0mjmQP42wZ
J6odkkqU6wQ4y5M9+DRAD6eFkDmFsQkQ5zbRKDrgMAzKlqX+CUmZ0ic08TMoEFn+pNbZTIUKZ4t0
TtRJ1pYbNx4ca9twaq3LkvbTmRajc0ZLJNFgvKBLMYBoOO9DFTfFtgC4BM+LmZcqaDody4CxFkSc
eJAy3k11Bw8jSNoOP1TtS/Klw7Ho7knJayPgr1nIr0rkqAZQFgPy4rM7ykvJSU1WrFAl/9IdUIpI
y0GSb7OvfJAgRlVX11OTxvYJF53tn9XgOqfoodQEGUKGlTHe9Zg9s0m4RtmXkLFDXXOscTZYQZ22
ELWYx4Sh4I1+0mmCPAs0dpoVnIQGB6dkqcfwANWgQOho9Hd7mdDduuYjZGL63ImfxYB8YJ8Xpk2i
eQBZPiK47UmgLR+SDKYbYEQpPAq0P54nP4vQq5tlq7prtERnWeFCgaor7PikM6z0EUTzsgOmnKU3
tuidsxIZ1Agk1eF51HKWIMhNfRd0f8/NNnFrPDvy3ELnK1K7RIWpb/IisnXRntd8QONSWsl+h6PU
wrs4fltFU1s4OmLeXDylwL/AOW9zBUDXFAW5ULaE7Su1M3rSubOHHUr09JLhb095zOwxQIhg03ss
V1efThJklhNdWXMd5b1fIb0bxVxscGB0w2PKKooFPogx+WaqZOxAOjUx38527VabwRvzB9BO8mKF
KMhAvs3MINw7ZeOCnek0HUTWktpA/ZuNxGxqnYzmcI6NoEhnQ7xJEsZm9CQiVQuMSAw0UPPCXXNe
ZHBFEZVkMF/VAKdTXbUQHmuFPwSdzAaoj/XcsldFjJkN0YZKN6IsagD3g5eKoC3G3ADlhy9QUKTE
u5+TND0vaF+3YdOkZMRJ6E1DlLozupDbqbW/o0ON7gAygMSe5Q5kxGepHmWWM7YpZrRcbjjT1g+r
HpISyibTNJ63SebroLNUMp4niT3x9Zix4bTIER/c80S0ZDu3cSyjtEw4UI5ZJ5BpDpBLgnaAjzYU
AeVtfl25ifXUla53kVbpYEJrtgfotNc17QHH+5mOVO2kXz175t0qBh8XB1mcN/V14QwZdD2AYRQn
0+xpGWjbzqA3nhW63PvjWN/MBVf8lM6scQJwMgaQzEcbYhZN2hRQv46bplh38Aw2G68a/P50AG5h
NpYrwDj1c4a4p6uK4q4aCjqhiUIN6KxPRrEpJma94Fj2LfiYJRaMhiVl3/0c4TEAdmh6r21IbgOj
IGy4R/DdKuhLOaxa4Ri29Ulaof17q8ysrC2MMzu2m0Up630jIRYGgzyK4yZAW7iTb0aLKxGig1c1
Ie2pBWDfbao59J2ayVPWWPolIXbVfJmZHgV8tHNxpVwf8HqlWdqful3rnjUeiG+gRccSmTD+du01
RU83JW+JDnxaZT8s3oD2FXdJe+GLhnsnEGtQ3hlJHTFba+q2ClqZ/VDo5sSoOe3WPDXDyZgD3whK
3aCE0g0Tey7JDO3evug9ECVx+kGDrohdE2ReI7bD2KQsnPyOpkHmVnjFPM78XTUTSB9quMSe1og3
fFxddUqirJbddCFE05CTKW45ZFetQtWnrQPPzPN6zmW+SQrfAgMWfqYoSGO1dxW9KCwzzpHT4Jwk
ayu1y3zraDb6fiSVzgYQ55mkFHRDRwkIqZqRtpjNJBNAMVrd2/e4KTR6PhhQ1xO4WDVQIitIoc1e
oeGzvwfpheehkw9MQyDDUG+T53a5K11HZatybPX0PIlOVBe2mxToh26svg0c0dagRai+IuXe2E3a
XzRZQWKgMVreKahyW2E7sqrcpQKNfKFlsvFaKbR63GrJK3M25G1sXVY07S7FkJgOWI7N0n1dWvwM
MEUBkXMIBFkQGi1R4PItK/lRgjnbnqraRdWaGqWT9Tw0RbbPe5J0zzEd23glCiO7e9V0lYFngFON
l27rdJexKEr50NtpfJc6VpFti9bAQyyG6SEPZeuyHAxkbPm7Osk5f2xygtqpN9szQsPU/aJtg3k2
vYrFmuR2UmEvVd4FGthRPOzmBpwc3fgJ/OKA/mUXtpqKe9nEIgm53eFMiUEmbNBBmeRNKBET0QA1
v9gKsplArasefDAGJ9H4z06aDbeQPq3cVWf53iV2Pv0mSAaHpNnqgF0Zd/pOm2G+8pssd8FZZuo6
ayXQqTkFPzGLXdGcJCYzxYsz1MkXKJfPSaD7AgTIsU/dNCADLiT4eErr20QlYr4+FwWiELy5/TBW
2oXhelpqdd1xSc4y1zNTqC0HUlO2okoHqdKlFUlauH5UsBzNFA2R5VVKBqBoA89gDDfI7uvQTrG7
0oUHQW7BcqgjtY7PW/DAiEIjyIS7fTVMgtdBVvoEdf4UZwGs5RWM0GFoKu0QQF+TRZbILS8acNSN
ESIWVgVUDNoJKy9Oiy2oHCCfJUAiwEGlcELFWc/k1yKv8HVheTvegGKuzMrOZP7D9hLwMduprL+P
gzffZ72LPm6OKw8ynlrCPRhfCANKSEZu3VSop7qeUBduNLXvZ/iUVqGQs/yGVK3RZ8mM6GwImnIU
6srntW42QxXnkPxujavvsB4673vuQCvxgZCW9jvEjj7qkCoeEgSqmUnAAyw7J+M718T+iIIHsP5p
mxZc1k8IjdDQmsHlEBwAJjsE6QXzrweZu/KE9TnU8sA49QmN7LKK483swSocB1pBuYKnPOJsH3dk
lZAXDnwW2q+liDHVukDZl8Nm71T2w/hozXnar9Ox72+ttB0hcI1w9ZuVUtWv25Ll+VpOpoThvDXl
tyKODYv8jhkvZJNTwBkJ8Wu9cgFhyJWwC7cNykn3F7BDQ/OSG5fg8XF3dFv862UjgsZy0ESAtCt+
IRwWi1FuOv90wgT6aK8zBNRCLhQLSBWX24nnWb5JnTLH8VuW7B4u01yAAOawx0R11gMuG0evKhMX
Y0gl0pAwb9LhUTgZuGlAtkf0h3Yp+pPtqeNgVCYGtwlzKplFuhBKr4U7dZCBrjNoqLceM98TQN0k
TOos42vfs+hVpeEHvJmKrHOCmk2DCnlc4FbOSWej/476OkHXSiueCdZJB1EG7PJN2mpImVG/MLig
klm4AcVt9p2ntX/qxMKPw0qhZhWweu4RVzYpbSK0wYkrkc55s518DabnKGx951dN6q21P6ElKQbZ
xg0ZCmMPoIYNKIX3tf2i6wrGo3VF+jqsTeZnW6oVFLS5q2ey1xbkCYD2MWh4YB+fSy3FD04zvIHd
NlMaZplvX/a8IWCc5CnWx+w07mnvNblZz/BalrsJ1rA/7I7gqOnQqoHHovKWbphj6J32hYHyvbb6
cUX40B0a1XPQfzORl3D38lmPBH60R/cs1bIQu1J7BnOfOx01q5p0zA09nAzDanBa0EqNnkHdRM/J
hLOOtDowPuVlMEMNGlRaLqD3YvDcjS1sK13TdhwhUo6cGBQFO5d3QEGkt7Igg0OCok6wmFqVDk4U
w4jviWU20st+pjkUcap+eBiynLCwGof5W2WywY+wSnO4hEyZgbZ1R1EBILB5ZZtJE4B/DGh7t6UV
bYvvJXeT6pkUnil2LlcErZetI62tzFwar1BcGJN1xZl0LnA0uUPI8QcuesHz4ZcW4//j2f9DD/Wo
9/Hsr+mLrp7K11pNP/+Lv6FstNb85aAGCB0dlJRtHDb/gbIBrP0FDBmKRK5PDvAjwJ9fUDZlfwHp
glYTGgWdgyoN/S+U7f2Fxj3k7Q6UOHzk+hAI/xdY9u8oFwQjoGYA+ahlM5jL2FTPRW32cQXITjxZ
E9u+moM/gKrv/PKyKmZS11ZFU4x7qcdnnNnPVps8fu6nFzhtkxkrrq3K7HUGZmDaQuaAlcORQth7
414gcSgs4IwssnEvOIpFKGFfFEhm158b+QHgfAWy+Y2VeyOVoL6JHmXwAvzFAqnm5358gVR6blfU
qsfIvdqN1yy3IIKMVvzoc79+mK9XQzdIcxAvdMO+hiEuEg2/CKAEcsyH5b1ZXyC7SYrCm4ePuG+T
dli5uIxP/HwaPzl27KLXY5/iKXXj2e33udegHalYSWggfDwtvwO4/91Ay4r1mCOVjvMJJki0JpBD
Qbmr28wU0PSTHubZhP0UH9RK48E6cSqHfvZjLykO3pyZajL9Hh0oL0hdIrvuvn/8Su98i2XJhdKy
KbqS9YcEyo+v+FwVEN2ak/EId/+9319sX18jX8l0g6Fr66yzkVOY4eZzQ19sXru30f4GJGzfCjG5
Aaw+q0tn1sMnR77Yvp2FimQPRHTfJ032BZctyJw26OifG/xi/yZA2iSxagy+VcDfgdegCXk+Qm98
b9IPf/5q+zbNnCDlwtAVZAHRDhjbzTeUNvOnj8d+mIF/6hj/3QZLjpQUkI9vSKz3NLEgZAnycryH
TXb5pZ39CRktT8kRWtZ7L7LYy14/KKRmst8zgCobSLXBtLWXx8qO7/36goBCJ60Qq+I9jEJuOFAG
QVM0zX08Se/9+GLPukVsF1Ps6L07pOllWZbtmeLOkUrOOz++FF1v8t7jKa36PYwozmJF6n2eJ+Zf
scj++3mXpW6PF6R3e6L3VmlApyhkf2NZ5ecihZ+M9FdL05CZiY53mJZMQr3CqwhagdEw9KlJZ4s9
m3p6dpOR6X2FPCjdtCATXphUzJ+8F5cSl+PkxWNHMDVVd+D4ws8s0G3//LnBHz72q6lBkUUARir1
vkEb2INl2dN9M9tHu1L/vGmXWvDaH7J0yrHYG3jqhKOvUEyt2suPh344cv9wIrDFPqVFOzUjJPP2
meLjj7bg9KRqoJ5nTS3NwrKPp3ztV4x/cqYWG3cEYa3zHFwqZIAftZE/zJz5n1xCi32rUppUesS+
LbzxBIyTG4c21x/P0ju7dtl5P/ZjpprG03t/kKcZGXYT+nY/99OLaxY8kgq/nSDoces5gLLFA1fT
MQHg98a9uGil8OuhgSzzXvckP5vtHFWXkTZ3nxv6Ys/2dlwYnSXd3lebCY1stM7Dz/3y4o4FzADr
IU3V3oI2X96NKEyL6HM/vdirlS0YlXAk2FeFuOhNegua6Sc/Jfv9GDBIKq2smTFqbdVBSdwbadpP
RpI/WxBfnTFEUjWVSqt9a/lnDIXMoFfF7efmZLErnSRJ5CwmtS+ydu3GBvVE88npXmxKnXXUyS2j
9nPV3YHHtLJ0d4SO+s7i/mkt9WpG6qapR5Zi1EBfz0oNAyl07XxqQpa6xFw2+RRzW+9ZQ7+P+XRK
rfGTo15syVno3OqLVO3tnEMsTwZJ/cmlvZTDQlt9PNtupfaJqJ98W39pgXp+7nBd8k4aNRmrThq1
N9IRq7HO202PYsTqc/O92JQNqKGyNZgUxtvQscuoz46JLb63ShabcgBBDoz+HDJTTSUiV1jfoRn2
43PDXlye3BWFZi6OKZuxRznVV1mt1p/76cWWrEcQKiCgqvaYGzQJv/jimLfQexOy2JEN83jnHeZa
WjOA6WeABZ/7ikuxLK8TqBk0OKJElXyXveQBG4/p8r8zarK4JiE/rrKe1WpPjSkCXfYQ8T6mHPre
by+2pOfAbaUFTr8XE91oiOPloJR86jMe5N1fR4Zu19hAFAu1r0dyOSj3Pi7T/sglefiNP4RuS/5n
48GDCjxEJEEgMpCgh+Q32tiKsn0BpQcqu07mHWvZeG+GDn/+6qidKjS3g1Sv9sNkznhHH9GJ/+Vz
M7TYn36STw1aLrp917hT4Dc1tJQsx/7csbW0Z0y6mmg4YeNK9qud63UX09B9Dt5cCluMs+9kfolA
Yp5APfJKlIzAf2uOfNz3ZnyxS+vMzP/L2Zk1yY16WfwTKUILIDGPmVlVUnppb+W2/aLobtuS0AoI
hPTp56RnJsJF2/+K4aFeSQpxuSzn/s7o6khed7z6NRCEZfUQFKbQYD/9mCOnSXNAQXFd8husjRMF
7Vz6MeRzgnb9tHFsOFG9Y7BuFeAJaQe0Ydix/Mf1+89zUON1secKLaslO0uw9+b8GRrSr8cauuKn
fW5iGxUuqTHWjKFaleUf5gHv3v95QCga+XeU4g3gaeOxzeKGuU1f6wS2nad8ySR/N7GJzh9rQ/PH
//wrv/sXvADlSq45ExgcvAyXPYMgsHiutPJ3TXsBmrYDDjs5l1dh5cW6qbTYj4f12sufvca6taaF
vMb6q4auQIjAWehlz/hgOp4P9JnoERKZvuyg83rmg/5uPLzIJEZYOs05hnpq89ONngVsZ9gWDkrj
p7NlIpBp6Q7brNyCjy8hnbnss0iDshFqbZ62bnjHa5iRyGsx5ecB1cj98WyN/a+neeHlUIjt3dbO
GHFXiHsjo0vn6qCrxLzwwhODu0L6jvBcQaxdh+xlgiNn0AT0VeM9npE3tzAMiGMXod+jSilsahe3
2fNTxky2xuStxFDrDXTVorifgG8K67QfkNABZ3GH8UA9Kh7uIX/In9tS/GZuF15AxqghxAJF5dUM
/cWlWK6aJLDXXkhKMg39Chk6jlTgVKXDy90+5/Pyu157EdmJTU6CZfIaHSJ9RzKzn1Qm0rDpl3sh
meB96+YzgbUkE+KUqPyD5s8dBm/R8Yvk4Jey5E63R2NwcZhbCGDuicGl8O6SbDkRl/OvFtJlKNFi
Mj4H3/jNUPnmEOqoWxQrjIglkNk3ov+uISsOWxh94ERfQzk775u69vD2uDvqAmY+SoRdrqDU5WlA
SZNETBWdvALUeB0LWQ2w2wwKKN8wYBc/ZC5oejbubTyl73nH/l9FYf93I5/nXqyOquOJ6ROM9yGv
bIBmHqWwYb32YrXoR5OLBntynjdrf4kHzu9Rweye4/X9bqp4AbvNaoNiVWNtHA+Q2jsc6ZgNHXI/
ZBWJacR7eU0OQc686/UlHzN6CRqaHz7YPy2+KsllncEF50qPOj+7HHTFWIRd2OZ+fR8IrLdCYIQQ
aoFuQiWAvtz4nOHkbwbdL+vFYb9P7YH8zwezppcjVip54MM8P2de/Lsf8JKpGfeUCBQmXXE0Ossu
Ax7/OUO73zXtRWhU65wdAmGU2/6MF4s3KwgQYR/09pM/fdDaLKJBmYXEsMgXwimU3jxnpvS7XnsR
qoHZ3cSKmQhux4Wz5r6ZxrdhvfYi1EXQvDbxqK4b1QPQe8Myg/yTTv+ENe8FqIAYA4rCHVKJsUve
uZa6Uh8F/RbWuhehRVpzlFlLbOhE+k2o9lNUgPQV1LYvOtqBm05NMsgrCs//YpF6rTsT2ra3x+3a
AT6nFLNwUPxb0qPCI4UdWFi/vU1ubA2bCcMHnaO4Tu+448sOOCctbNiMoV50yrXYppRj4YICN0U9
6fhgtQibLtQLzy7Khj2ZEUNMb6+Psa6IZEGP2rnv6T5ncmjaBPwgEqV/KlpcjX3uXHHbZf1ih0S9
8GyznkX1otTVKF3Pr8d1cqossgjzZbyVX0Lif9CPwq65uCvospJLm2ltA/8xL4KhH8mGYpjltdvk
d1QgHecsl2FiqtzXJEVCKBCsbo9cK+q0pyWp2oMEHiR9oHXBo41DcC+vo9w/TlnxEXvLT0FR4AuP
RJa60S64muLzEX+33XYTVs/Rcxcmv1mQiRfA9tCQQ0uDM0guzmuMre+42jCZQf6DEPdzItFLLfsJ
wwL19htbL5/bOAvM3b6bUwy9RTstmCwQcJamnh4PEMDChtyLXQZZnwSiH4sxiqZc27xYC/0urGkv
ta7R0S39MWG4MzCG6wZ1aBY2PWGNe9E72W7IInXb+qJGZMEmZtQqbC327UX00qBOIcdRtYvpp9Tm
9/1gwqKeeImVm2k4omTDUaMhpaUbbEqmdg3st5dXB9ykQ1aXY/uYNm/UWL/SfREk/8l9bdFAtJ5t
h8g5RguzHiNRKZnEfwd9Sl9bhH0MmVDqiqjn85eBy9GcYe8y7+ew5r3UStwOqfuE+5LV1W+7GgDC
LQnbPP5LWiTTRCW3fSn4nQR1uXC8yUmY6AQohqc7U5LUjFiQFK46g3czwD/fRnYEXsdkXmzKqFlR
gBTLa5r37+rMvZqWPnCueJFpjjWBtT2adqq7LjU267oJW1F8SdFQwJcU18/Lla/1x9SJd6nNApv2
IjPa9mxbawR9YcTL2uiPExzBwwLTN7twekARo0HUU6u+Yg14KccpbC/ty4d0ippIrhDzq4OPXNS8
GIsl7BbgB7z3p4Q2d7rIHdiKVwY7NNQpvjbb/D4oJH/4LP7UtDv0KkTSL9dYrF9BXXndHCQwV6be
RhfFPLTjB7pNuL0eTfQaqvKw7/iDnPVTt6N1bXHfiohMJvs2X9p3nEdl2Ih48VgsKOg7MiywmYkf
WwILOhYYjz94cT/1euY2zg4Lu0kUij/KOIIbfArviLB+p08XqdWlm+hvCQ3VK/e7QuPrhqrjsMa9
mKRgzoyiVzizzAVY+0fCP0X5psM2m6mXLpOaoiRGIS9QWBm4jf/R4sU1qOO+fgiwTkjOG7lcXdR8
tkX8foqGIAU6oPdPB9xSZzN+IOWkFEw2MUXAk9v9ORvu23T7xZnIp9CQBSWitoU/5Rbx4Wwmw4Hl
YGFz3BcRYf+ASmpBlysz0/ti5R/W1n0OG3AvV7ZYmtpO49i/WabPwEPB7kbVYdPQZyDlJhVFs2Ea
LoeF2QVM0E8MEJmwnnvZMo8GO0+3y+fItXcaqN+xSMIW8B9sp58CX6COaY8ULuSo3vYTHhcbVIhC
BRXWcS84t3rd1p7u8lr3gz5Rx99IqQOvWn4AaH/q+qQN1XWD5dCYDBJ5mBd2XRwmysl9MRFDZesR
G3xPp919Q8Sjap5FZP86fnwtke170C067CIYaRdUhLP3SWODVCF57O1jAVJhjBqceMTGwRXZgFYl
8fqcK+BvIt+XEwFp0NYWlBnwg+vTFrf/0C0JzJu+nGiLazEcLXRhyHAJbFP7toENVVMvz13l/K7z
XvbkLkWVLWD517qWD/luP4hEhD2z+N4f29iubLzdakcgPpzW1jSXyMksLIh8EVE7oOa9Rrq4tpK+
pHFW5bCkCopPX0QE2UYWDQPK3dwMcqtc2q+dHduwVSv2cmftiGZA/WJPoQYQIeybveFBq9b/YMp+
Dn0iJFkJNEQonY9OLYAgMIWgQbcdzNcQHUA0RAX8Da7xIF4Wh3o9tCLoLAje6NPEjAvtiE6S3+5o
xI5Sb/1iTgOrI9m/dERsN6gSwGJrViMu+SDfHJSHPccxX0ekYmCl9lhAo51nuNSb36Vx9FfIJAQ8
++mgZLuJMsmwjhOCK5oclJizxpt30BSHDdLT1gc+HbZvb7kzI/eqXx9tTh/DOu7ta3HkzuAAHy1X
2YFusQDyvsmPYU17iVOlKSB+EwRVNaAhE8gfvS2CwhLF5E8HRBR4ngSnHC8UI9SUxQYz3GmD52BQ
x30FEY9g5hbDlOQKIsoDiii+rVH+Z1jT3q7WqZGBsIP1RKxg5U3dORIubEx8+dCwSpSvrg3uZVdA
h13bJQBUybBp4guIknju3Zpiftt4+JyN5iVpSFC6h9fx02+p9riod5AHrzwbL3wZ39mjDjqeADb6
tOlUCgmCKQ5teG0e/s7AarxLZ0Dpwr6lF5VJrTeOOkQcZQEquh9z+XpXKw3LDr6MCCXoKRktNvpN
+pan7QPRQ2DLXljmxIBKD+LRtZfLVgJGCHrdTNNL2KB4kcnBcOrVgonCmXmY7PHCJfIhqGlfRQTO
jBQqx0Q5qLinafyW9zzoiMx8EdEx7QwSamhMuJi/O9ffTzzsKg+83adzcJwpaL8WC2wuluV+PfTx
0KvRBh01QTF/2noDuNDMJ7xqKEdfJkt0XYbmQ9hwe3HZ8RbyRgmRBr3BhEj3sLOw2iDmq4Xq2Ioc
aDX0ugWjh+PWrR3CUqWvFkIOntLDYZI0jJW4XX9Rx2FL4A1Q8rOAAvUAzbRE+JB7t34eebJcho40
gd32gpInBfhVE8L9gP3ZnA0vSfyc9vM20f591QHy8tN+45ZwQK0enn9hMsDIlxGy2C8dTTWsxm1P
j5IXOn6zxyRTYf+LLx3CJXsNNhgGquDkjWzSV3BhDVtyfeFQewOok5ov12ku4Mwn0i8DXXTY0uUL
h2oyrOmR4NI9B4R7mIbXWb4HPRUAa/70GyBVGHCQ0G+t1SXWuTzxbAqTVOBs/LTxfO0MoJQY79V0
3yebPa4SsNv/vAjc2vjF5GFeBm3aFtTLlgAkCYfdYWLqHewx2J/1voUt6j+8T386BaGwZEy5yxds
bacMbjPzX8KK525XfjP1mReyuEfo9j3BFfmYp9PpyIb129LN6XRuavDmzk0vozf1PAeuEMwL4q5W
SswWaqJM6D+TPX2VmzXoNpT59KLVTEvDQQq7HnxBdc+oYLfT2bASH+aLieYOPtoasxImeyz73sax
gfQHtMJnJtFtsvxiEvlGLQkAgCrH/fZ1p2Z/jGsnPmcKpib/eYr+rnUvwWaDZCoH4e16bGyu0iQS
J7iFbG/CWvci10WLGw6LRz4A1iY8PPHxbFO9hZ2lfUHR0aMqbCU4abQWZiKcvokyG7bk+IIijoP/
xhLc0OEVGM6aK5FWnVh7PJMNPReV/5PlMl9VBMJaI6aOz9fNrHBEZm2/v16hTeguzlmrT0Vu5g+4
i5XvVJvEj5NY4TTAyJh/LcAUfNGuGezypn7lL8A6jx4LAGph+Ykc+7Zb+/lzXwxKnWQXu69rRMHD
RVLU9UvgeO0LG0m0ZRdb33TkwPyFfWpvtZikXsiYHBNu7+QLJRe4P/BnrmNux7tfRYC3MujtmHLc
2vdXgMjrFvDdpnnpGsVB2E5hZ9vZYX6HskM4nrdsfs5r6HeB4SX+VI5psncKR3t4Un0i7NixBvZS
hG09fQ0T7HEt2QbLK+wLv7Uc3Pk5+ifoS/j6pYHPk+I9mibpK4js1RG2ffClS0BWrbZTaLdxA0yc
ERUgN4d12VsnbJ10TONAWIEVW7y9ZeD3OF6NX8Ja91L8NJudNwytKykubgf1svsa1vJt8vyUf5Om
V4NtFgx1PJ5c/aIYw8rd4ZT2tOVabAtn9Qwcs76L4uGcAwwZ1mcvUNMWPjlAOvOKZsvdrouXG9Ro
YU17gQpgMpVmRtMJh4+rPi64WA5L4b5Za7t0BLVBmHwTNXARb/B6XBzjdhfUcV+4RHfdNWkqedU3
R3KJ7fTGTkCHhzV+W9Z+miSiNsfEcjROInXK6T2D32JYy17ybtoh0w5Fb1U+ZRcKd9dNfAhr2QtI
eqiUDsmEL9nDDy+B1+gW9AbLfL2SEG4r4LbBqpzQARB6Lc4JwMOBI+IFJFnraMhHkUNbDMfxwsDF
92iBOg0bFS8ooREHXJ4rVglKuxdwgG7vpkN2z2wKbn38RZrzZUsOkFg25Aur+Jr1r9J5qD9I6UKn
uBebXEYp0Y7RqthuoOvkXoo0MHq8VCnUsLnDWlolsb2k85cO9ipBA+7rljpeFBssUVi1quU011/l
Ebir9mVLpDbwWKoHtLzy5dKQ5J1IluI+rNteXILyNfSqJrQSm/2jPtwrvYU9HTNft7Rnh4C3FaVV
LGEesMp6hOkICzzK+NKlZmIdocdGq5Fm7/dVvFGavgsbEy8ykwKVIfC4oRX2JpVKmqsiYXt1X7m0
WbEUUEdQLN57VybamLIe2jBVHjwCn67eKs1FAoELrbCutPd5FK+XdR7bIKUv+2F0+VNu0LuA8caI
0LEcpZ05vdI1TNAFw6inHd82aBUpDAKqZYOvUsTPHQlbqHzdUkNgpHx0O632pBjvCmHiO7hwhemT
YUT7tN9LHsHFE3ZNWKhuhjkzPCpi7LLCEoQvXYpweapTGO9VKFd6ORvx53yQsOzgC5dW0pJWj4h6
bQrxF46M+XbetIieszn+TX7wCUj9ukkQUBN0fVnaB/jl9qVak8Bv6oXn0Rasi9uIVh2wTaKe1jOZ
WGAMJV7eLAYLmUGKxucGtjkJBF3njVgW+Em9COWSzSJJClptjQAIhcCZAxKMrhFhBSHMNytGvWWO
JzBFqvFYLvZQ5zTlYXtDX8E0zEkh43mIK13X5ySpq2xLwzbjvn5ph7Z6Q2lFXHVAt0u4VrUpD0v4
vn5pAcZvmHQTVzKS75d0+CDHKEhIw3z50ji1Q7+09qjSMf0IOgcoef0WNlF88RLLYHyRH8VeAUht
gebnf265exuU3nzxUj8qe8ixPaoaJZEp7m86+0H3YxgDgMVeeE69cGkGd+KKGfaKTeOd5nHYhtyX
Lu0tTNisO1zF57hsdXpehzFwCnqRedQRHERqh15LoCW3nX9ApXLY1tAXLk2HuhmiGFc5urR3S9/I
+xUu6w9hn9NLniiD5KCTCVeZOD+Zdbib2jpocwgz6Kf5jfEt0UicWzUtuOjDy2N/Ujv5FNJv6iuX
Zoa7sbjjW4U6aKiA6KvZhJX7w+T+ab/rFNZyh45MhYv6S67bqs9J0GhDkvS0aQP3K93Z1lad3k+E
pKeIvgkbD/q05RmsOZfDPaMSzN2Jor639bewlr2IFGRf2tkQgxmybe8YzWlZLPDDDGvdy5iwjhtd
BgPvyiYyv7SAFNxlWxhAAM6ATwcFhf1ZCqcmUw0bvYw0eQVHn6A9EOXeKZMJ4rpibmy1ZOa1NvMF
SrSgzEB91ZLNZEOonG0lRz2c4BRRRUPxPWi4fc2S3JwcdpCrq5bm1aaiS6NYUGKgPvKo4LYAUBoz
0MEh7jRM+3TfxmsUNt6+bIk6Ab/hODEQnmX2LuKcnhq+JpewYfHicpQCfNPYmaqboneH2O67nv0d
1rQXmDlgB47GwlRJ1Fd1Or2FdeTHsKa9yNzh0NN3dDUV8Fhv6pR/TKcwGT5sw59GDgie1uAIYaql
Hx6GbS/zQFALTOmfNq0FvKq2CL0eUpifTnn6ohnyf8JGxIvKZBA1CsAWU6XsUxNvd8nUBe0EaeHl
yWkdVlowjpZRCX+M5kHS59BEt0n27+sweOE8HZB0GgisODY4j83Lzu/yUeXdna1V+rnBQzc75TAf
C7tnor6Cya1bHM/cYDHPuhcpaJmwCQxbyX0FkzCEt4AdrBWHe16NUoJYPWd3fZvQvxohLzzrI1v2
dCZrtYutftTx0r2sxzwM1IL89XT8GZM5klC0VtnYxicgg/MXmZv3sJTvi5jy1gojaIcVd7pxE/il
b7qwFdcXMWUxKbYMGPZqW9lDxvVLACHvgwLJVzHNeHsFSjrS1aH5KVd1ufR50EmQ5l6MHj0ewbKt
XSv2pbB32f+6bf3j/qv5Nr/5n9nws2f97+aIF6A5g6/aMsCcPrERzLxE5Uz9GDQYvlKJ5wKrH643
KhPlgLSIEmif55Qzv+m2L1WCU5qN2wGj0eVr/WJDFJUREzosa/papdGxZYM7ka6UoI/wqR9PE9cm
LOB9tRK8rGQMpfxaNREeo43qHhc4nQadqFDN/TQooZ3IOHBhuir4eC/yvBSOBl1FUl+s1La56OAm
vFZHMrwXqbrQwYXdoFBfpxQ5WEzDJ3mtRpt+T0TyZTZJ2H0h5JRPh4SthSrgMKyrdP5GXX/peXcJ
m+BeSNLByLReMdj1fJwh0bgH0iQsb/qKpG3f00XdJnQz6q1kpld3tFj1M4vr7Uj2i8TgK5J4NCUm
B4wBqVNk1w2K5b/kMlJYafedJHdrpJvklElQlcPmvK9RiuEmDqn4oqu2iY/TUhh5honNM/KP36wF
9PZf/nRHPq6SRIUddAVPcDg7M7Fc8mmcwo4VPvGoj1Y3MoXpA3eg+OWQ5MjSKpAZTH2JUos68BZi
UVXxBMZ57Th+gl18GDmM+iIlOqXgqKdSVTPP4bb6tmvY+6CZ78uTGidXgnocVcHg8rTx7GvfzmE3
FNQL17XtnJoEmlYzSpSwWJ7YZsJKCKlPNNq028QCSHM1RjCiVrOKL2wIo8tTn2i0DcncHQtRVZKA
fzPEL1c9hyUkXw2UFVmxWTOrqthh3ZnXp2kMexGnvhpog7cwnGtHVXVzfX8s39K4DlvDfD1Q7Apg
tmOAMJM0uwAYcC7WwHOWTzJiR5e2ERBMleqnk+HuVCxT2D6LeBkU9sk9ypMOWY1z03wqNte9OeIm
/TsocMhtDftpreJzW9RwOJNVAwYLHerT6AK3RL4iqFj3djIweK+2ol0v/W7EGWbsLnAGemE5mzkC
xBaty0Q89LMpIQ0PuqmFBenTMQG6r2l4M4zIdel6gdXLVLYGMuKwEfc2uMut3iw7pqZKoAbCVu5t
sYQ96FFfFdRtI+3q2AlIVRKohetp2D6O+hjDOMrUJxphOalr3aJ9u27JRR79FxMNgTeIvlsaaYsM
iP2Illbz67pnpxzAwKAh93lGbTceypIuL+fIXLbUwTVhANMorHE/PsEgMdFCWEngQ31AecSSsNj0
YUbx2hEpu86WEs7K90XbHA/rXtiwzaJvkgZxpMob2tiyj9jLqG3vuF3CLrF9YdBc6ISuuMQu4a65
nWLFX6V1F/Z6SjMvOodt0ymknbbs1P5BwYUERuc8cN/vI414NOJWQt8GxTRwjsuLCkTywJ774qAM
rmVkc9yUvAGQtUg3dkb/3wZNQ18fNNatjQaXo/G6fg90zZ/1Frbh9KlGalwmvU+ZLaNhOSeiveQ2
DwtMXxyUtHKP2i01OBW2F5sW0Af9FTYcXlQalYyWsN2WMRWfh2i833oVOB5eykSS3FU7b7ak0r1Y
bHfPjzD6H/WVQQue8dK2lba0YqzveRMlJ0vmNOzA7CuDYFuSCDxx2FK5/CJj8VgfYQXD1JcF2bHH
vYo0tlzX5FXaNID3pkmY5gClnl4+lsoOcJHHBKTyNef5jNtmFbZU+dKgfIq7Wba9LTd9nPFDD1lu
w+aJrwvSKu5p1+NjHmMcnfJ0vovoEXiV+i9ZkBX1IuPBlrPGM8feH+wOFPyvQcHjC4NgTWGpQT1y
OTv5cIzshEEKyzq+Jigu1hn35Gg6p/150N15acJsV6jPM6pVssu8R9POHffc3iAbPPBTZk9noDIy
BlgckQMj1/U0T+KxiJUI20D4PCOJUi+q3GTLScRnmpm7iQXuqXwhkKBxYxP8lXyrv+Px6txK9i1s
jnhB2REujmlF4GQHuZ/j2Z4K3LaHDYkvBZrGXSshWluOs3if9n/PUR4ky6e+EkhOM0/1jMHOYoec
QB8auYZt7H0lUAwc7Cw2DHanAbwZ2gfUKoUddnwh0EwAAUvwlAwb9unEYAfCwNcI+o6+DkgliJR+
FLZsuuPS59W6zGHJ3ZcADamdUxtFpnQtXNxNe4JRcdizhi8BiqXaZTxh9WtuvptdgWrnI9B3hfrw
It4I1icN+s25+ns46Hs77CJwtL3Naz7EEXTyaLvNXpqkOMfHEdiyF49D0h4sxkGhNMt+2utvS/Fn
yAQhvvxnbVpGV4cJAj3NBUru0zbIoGQAH6Wny2q8sFbpqTCldJQBBgKV4trrKLB17xq2LXrWmNt2
WyeJuUCc8iexgwsabuIrgG4H7HxT6LrO9ofF7Q/bHEagIz63KMnT1OXwVSvxwitP8w0dw5uwoCQ+
uUh3eY3LjcyUivT8bMZDvnV808/spn7k2n9f5BMfXcTXA8elOdZljBvZuIz3VkWv24Wb+kwTO9Tv
B5GIAq+QamsfwGxQMOuhm1UPirtZPAzx2JFTvHPXv24PJ7cOhpgDCbtaJL6OqLaUYQF1ukyG7AUV
7gKyVdBiR3wdUWHjQgmu0TTf0tNGo6pH+XzgTPZiuxsbarto02Ufmzsn8AMAzYZhsogvJWJNZtqx
Vrpspmm8ULuPd3BMz4LyLfHVRHWdxyM0P7dNcC6xdRrJ1qDOd62DdmbE1xMJMbZ9Ek/oPb5s1QnZ
vuTrxsL2ZsQHIRm+NfAK7XQp7SM4Tq96I4IOY8TnINEBeye7DbpckhrYwyT5Dl+/oIsj4oOQbB/R
eoTRZnks42dCG4EnkTCbNuIriuyckTZPe10Wuiu7oehOiQyTKBJfUnQco+wL1CSUzi7pSUq7nwBW
LcKW7MLLvXPcdO5I8C0hB+9PcJ66FaAfYSQa4guLjJWzXiXG3CAvnJqkns9rQb8H5WBfWmREbQFL
R9dr2n6K163KVPQQ1rSXg23aHa0lNfqdNhfispLnYdWHxFcSreM6bkxjqqTJTM7wl0rOBww9w/rt
aYnibRlohyW2rNf58+yaN1jDngmf2x3RL5KYLySyG0ubohhwK8XJ9AJ0oelqeLbHqCvV+Zew7pOn
W58EhXDxGlOE0ZQXp23S/9R2CbuSJv8SFHXwkx2WFPmCiodUf3ZTEZaJfD0RsnuEAlK0HPO9OYss
PsdwNgkLUF9R1KxLskwHGm9z+aqWA55eZNCTPPGpSMz180xRNV0yskSXkfV/RE0ddvFAfF3RyEiq
4i3T5XB7u0Xd95ex6wN3sb6waM22Q3UL0eUuuldEjWe1DmEpyFcV1RK8nDxLMAebrsNFaVufgXIL
M04kvqyoVdl8zAlGpVjWcmqzC870QQ90xBcVsTkSYwRRUcm74aFm07kYWZBeCU7jT+Mynl3HdmDb
YAwWoY7Cntou7G2B+Joi6nQxADiCaeKSE+QgBQu66ya+oChlSvYqQsMWzk+vooZ3Jy1YGLKJ+Jgj
wU0RZ6nRZV6PW3NZFzk1p6VdUCATtBT60qIUdM8CXMLb11zOCzWPWRZWw0v+pSuii9w7iQ3/4Mb0
krau3Axvw5YrX0MkVb7ANxpb/nEgD9vKTy2Pwya4ryCKkgF1XwOazob8iiuUS7uE+WsSXz5UAy5y
2Mxigke8fdXXI8Z8wNNo0Lf05UM32TbwnvFUkqxJrm1k2vuxWIuw4PT1Q8dIuEqkROtd28WnedDz
eHZjI8P4FMSXEdFonwQdlqmsp3E4Sezhlr0Jy/i+jmhcUyXrXurSqOMEYdiLvmsfw0bd29m2QnMt
k1GWML8091tLj3MUwzAgrHXv9LnjfnBVA3dlx3EBTuc3TKxhadmXER1ZRFW/HK60LuouoG2pOzfH
gcdmX0kEra9umdpdOQ/FxwbXvqeJurDc6WuJ6h5+Bkkq9xJGfhpgK5s+aN6HEViILydSKVF4ca1d
Oeb7Op6g6cjGM5f79i3ok/qaonaawaBy+KQRumw2ccfkcxqR2+3aLzbPvqBo7hPTOYtPiodX+53j
85K7ZtrUP7MkA2hhAIqLj9GRjzrs5sWXGR0uXvacx65k67tIRwA9hX6F9Ole4JjGhkAn6kram9Nq
htNKw2wJiC8xinYCOnmBUWo3/YfIk4ck0BeH+OChfD+ice0SV+KIAYjjfAynTgUeRH2FUUNq0N+1
cmVNuv4R5/XInHaVZs+d6pL4x83QLyaQLzISo0QFbs+XckLxM/kAa+L2apmN6Mt2RQHtO+DakuWD
bvoOXrz70ev5L8e2bAdnrV4GO546vHpNEv7LZD6ucKsBUscdTaveJyOj8kWiBtNdlZX7+lrvTcfv
+hg10NUKlJe6TENKTbWvbCteEbiUJXdTncHWwdIGlIdTTXnziUQ0Lc7DgSXgMtRyVhdNGew1Mx4N
W7l2uAB4Q1IT0ft+jUnzwBx0U2+2pSDng+7O3eGl8mrHlHzEJsr8TeJ5fUU/Lm+nu/Ydjvitbop7
DbXzPwa/tp8pzEJYCa4f6EZZERffI7xHAomDZaMB9KDLm/tsn8n8PhGp/X444NTAlRtlBlsU2EdU
s8vo+DWZDrx60WgY57IVuTg+iqUd3P1asGi/z1F2qiqUMA3Fi0hzK1/RkU7ZF2DRd1NmsFrozgVb
xaNudtqcawpJ4tkk8zJUY7M16vUIauj+ge2adpd+RoHfuW/4xM5wJqCQcU5ZO1yThbjlHE/9Tv7A
C3O3nXidRvzvHYOuKjBqDSwxB56JPzvh6riKNlrkF8fadbwv2Jg2Z57hfeCO5S76Y6NHS+7AZ9iL
MyGmZn/sXTe921Ih5rumNRN5OwM5gd6s03TDkc1FfJaNHoqTW8XU38cg3mR/9G2qhrMEVx7vU4cF
pbWdRpTf5P0Gwf9GTBOd+ZTP6+VwUKGf421NQFqXNQOyKSHz/FBwCOxOkvDj46Yh1zqJrFii8xb3
DTkdu8l7/Pt7zO9GbRpxLpwyf5phSMD1bOPNPGSURfm3AwSrrMzqJWkesgS+7SezZPD7iYBvMuda
Rts1j+sc8G5IZprzIZf0L/yMBk0wH+wVB/2FncB/XPQnIwrdn3CVlvOyozq2ABGluEl3BFF0WqeM
mTeGk71uTzpt7HES45ztF+rqaLo3fbF3Z92AIwzzm+Ooz/M0o256y/JC36nlv5n7tua4dSTpvzIx
7zwLkCAJRuzMAy99VbdaF9uyXxCSbREkSIB3Evz1m+3x7p6jsEPfztMX4QdZrW42SbBQlZWV6YI2
yyoiisTlUuWbSvRsSSlIzM9zmS9T7BBj4Muhy1GknKhoemxHFn4CcCBk2sx+1MW1mMW87fHrajdy
b1jjomoZv0XrIOhjyCLPZitqjp9buYS+jJ2grYYqVhD4WdJuHKV9ojaS4PFB+74038Mi6qKUFPXo
3VSQwvzursVCtg53lq8dLFS+2Fy5j5RrFQCzKJzuXuRqJRCYCeb16MsZgoxJybqGZoNwA3aZa+uT
zZjXld7bUbhmK+dQtXHvj9NtO42V3uDZ8sbE+F3zbS4YkHMBCe1xB/8gp9w6dso/RQFGuJuRsBYS
ll0dfph94xzUhN/EBVRdwk9Dw+uqyaCVWRmVzf3EqrsiEJV+RTePBhlkZVw+gkssvOCwDB4kJGM9
5b7UiUJbqPHigHiFTXCytjs3UGGYtq3DXH7TzM11DThhjrCUNzluF+pC8YAxtoI+qNEpNExLe0Hb
uGlzoGhBWTcfNCWk+MZbr86/9XChaFPSCaTYRVEF9bGAfPey1wFdq9u1K4OP1aIcL1Fkmv1NZ+TY
nxFNnSVhxWiCDTqnoRtDflHVHzA+4kUfckPFgTfo62MkWvT5oQmW4LUa3RrsXRbq+aS1Rrrg1lP/
CbK1I1zX5Fi+DtU0XIxcRBjXDZ4oJ+lXV9UP5bg6IqUrcowYCm2zlxbIl9otabAmiBNIfl4ikZOt
csY2z0qkak7S8jD3shBTZnna88IxsQx738lKx5mfA811uzdqTb0VsSOe0e+8Xt57N5qw13AkkFKw
WAoLeeHuds37rCn6O+V00ZohJIT4hrkSiM6aC0Y2QyUI3TtoWxiaephw+dhaH3gZDfrouaNeeOSe
mU9B55TmEIVF7W19eFy4G4aHYDhhAzzUtklaSEGOS3GK5qDAyErJ1hMPdHsDWAu7uwfeiJvYUIty
Y1Q4y9gydFxiPKDRFyh22nMkWRUmkHb+7JZt9M2P2vzFbUij75qwWLESCippEpCCp0tLFTZEiGVC
es0KaBa6cMFSVfHCJr6ZmBoPWpM2QwNKphD30ZkZxLZYlh0jpUl9Cbi+D71t51ESR9TeinrpYk+s
dRxBHC6WkHjCuizvkEaMcYVJ3GRcnDleoUmgonBNRRiMsTChuSld97RQlfph9yRmZ9q4pCzSEYZI
KVzKb9aws4DyFHfSAa5uqainKJHGmaKYQkdvu+TQv0J0rsJTxKvH0XYj4vnyEgoxbCDOytJgUvNj
OOUmbUtIdkNZoGuTCN5/I5YtzxF+/GU5QNHOjWHC9KgYKggHER5bm/5guYN4mLdRzHBzE3AoaMyo
PVErtrRcTtHUkQyy9wv8U2uZDKEqEtuTcxWMn3EZg6yFcuMOQNaLZGLNPG9OQWsVaW3LV/iRFJkz
oqPMYXSGBGCpNnKRW1uLNskjMiSkGbGtjPRCan472vDgNeAKFj4oPhgW1nGYj9uatdFNw6pTLpc5
DQJ7V+muUZticT6zBRuCytVxmNYTzYWJBe0/mFnxQx/wLsvn4FUV01kotIsTjWvoV2bAk2CWpCX8
BiXnet0BIMu+TAYhSDsDLLBc0SHb8nyv30gvUDFf5JS4lXQS1rT3eSjCnTsIaKIbcscwRAIZlCrx
pNvEauzisiF4T6gxhTCB95tVPlN7gBVBHtMZMyYKoHPc6cq/wK8+xE6TpzghodMVnp4ybsK1v7iC
Bq9zkA95Gk2F+1gYb7RpO1Vo9FC3VOUN9akP7GAaqT3DbShMZ6KF3ApeSZXg/Kib+E6d000IZGo5
EOPRU0AcaWImMIsaL53hX431ddqUnsP3vMqDT01d+0vs2WF5gk9kQDZR1+af5qqae+R8mAs9RC7j
C1ZmB11m0RTrh4ih+5RxCIMmtdXuJ9jDmC7uyqL7FDateO0EOqfHuh5xdUaFZwqPUxvCcLooV2wg
AMrOgbNU9r7TkdCHUBDubjpXEDCua2dgWUO7mqW80gJsJz3n597P+3FbeUx9qddBXRnrkmkQkSWW
ldv0dkZ/1kZjKoYK35VhXKa686KCfu1DmMt9kIZUY+w2AFuBkc7tE6nqdkRSxYtqV+SN/mgGy5rP
Zgjn1yEAaynuAg9M/g4ZMXq/s6YshSi4yy+TrI3J3LGCTp3StlK7EA5ND4SyXGWNkViQ7cgxzimK
ARaqcgy722GexYrUpBsUfKiWUV+athFlUo/aowgsJRliIKx+v4l6vdK4U8K2CYae6W0LqX/10EJu
or/tekLaTUPGXm5KmiM3jDxMHSfz4mIaGGehh83UeGXKDCE7JM1uZFOUgjeQeevBf6b0AFmPPjxC
od1FPuava5dViDOfiOutyzff5qB7mql1hm3XQJc7xVxwKe4U3Em9fetxluNSlIEXTxOVMiGhWyOu
BGKJZ9zPaudDZxtaxYvCZJ8vyrK5c/Siy1tKA12kPlJeGg8GslAX1C1wCWf9yngmpLpAa7HAVBPh
2ErXydo1HUMZHMuF+fLAqRjArwnCUYIG2PM8nsq1fVhG3j2zFqJ42wo8eicJStimJ0zJ+dU4XLqx
xGzwB20dyHDqNqjEDhr+yEqCBUMU6TQgd48dw7vjUBonU9jIn9no+Y9966hDEEYoKEq9HBAKqTz7
3sCmWKlpYYdIipKhBJggCc7W9VVNfv8RVR0P46rpci/pXLJzcyEzR831kE4Ob9nWY86yJGZidLkb
aDnYxDPVlCLW8ad1VDmUwuFKrPGMNfrJISFfsrpCLnDTIvKutwrpajzCdHGTB9qQFzL03pqg2Cn1
dnCsMtkaUXGPnnpUZKvjTPQQLoxFR9GM9hHOk/IVvfVJJH1rdLFtkW6V6CfNLU1XVt0MUz27t5W6
JkZ6zOG4A61E8y1ySxZcQsHWrLG6DxN0/3YLJD2XuIfnpolzh538bo1QIcI4RsPKJLc9gDbmsXQM
mCCJLJRCPgY/7bu2aJx71U0SO9Ggwjs+h3K8Xf2+6S4ztfWLnvXiYq7YSCe20sX21PdeB8XdZnXP
vpbTpehVA//3uXiSpV3ap5wGZkq8HGNmXsQdJ8UDAKUAUfXXCG/bLkK050OXLOvcFdtZre5h4kNR
Qr1uZUvSG9TCBNpN1ROSuiqINXNLmKnjizysUVR+96Wc7wCXex+K0J9NJtdB7nsY4CJJGgJb4YEM
HHIowPxJy4VOWR4OcifRqYvlsrrlhuhxyY9q6hdxLjoiPrSTfwuvbBYbF0OTrhxkFsKD3kvmAhS+
LPCWQh37xpuhnFZ5A3T2hMWUi2gimQ0LE+V5LL3V2cIWhdy4vJs/5bPnnLQTsiH1gsoAQsBIUrhb
O9QVGW09rzvlvStfllJLFRNksnPW+XTkx4DW4c5GqgKbyp1a9LlpIJus8Vvno1WUxQARwkRzv9qO
Xt1eqQ1fm4mc2djAx8PhwYqcogqdVIfUE1uRt30ZT2KN7qK5Wp+Nb8SBzmI6K4lKMI6WmpYnjj3c
vsB91k7ZarEHbgc9NbuFrvmXRo/WZO0cauw2cmmmjc4paW6ByaEon1ykh3AfFd9QQ1cPqh/AtC3W
YNfyaXroECz3rvXy4EiWoVAXwPj1d8HrqE0aaYfUbZf64Pk58hvVdechEhBggxgwwlgTMe+pBW+L
xS5UE9esXVZzHppyEFnuz+EthavqsMvFgLK0tsT/iif7CtaQ0Dr3XbtUIwraqLnR1dLsfHdkTz34
mDXyq2ias5qaDqsKm2IZq76I9gFkVFlsy9A4yRK1k3sUyhdR2ob6uiVUxQMtzFlNzEuVWg/latu4
9BtyDzvG9aYhyzSeXI8vjyv2ijarxIwR8w5CCFlLTRjsm3FZ3IMWY/goe9iW4aLLWiVw1qFfcNWY
dyg8pVcCan/r6h5Rp7dLms/tdAlYiDhaUKe/k5LncByWdXQ01fwdpM9gfe4x3/5duxPUfAHiqVhJ
a5PFgRDsdhbWktgSTB/qcDiSdcl8VtEiq2u5nHK33C15fbF1z2aAE264x+YPmg8UAon2EwfzUN+s
4HQ32bV/KKg7qgQTRzARoRXt2z2rOXTlec/We2fVI43HirnP4M6rz5M7emxHauxJyeT5S7spLQah
VAXPB2Hd+dSPU4f0SxlnO/rAO5K5m1d5INCWHo+2R1M2YZ3rNjeOIhwXf5bkUeVk6s+Rz6Jw44IF
2j6AJm36pJ5tPT4OhSle0WQYTIoteAIMY/IGn7JiegcSkKNf3jgLrr/rLcHFN7WpNqZd4ffLxs76
Ox8MUjcWEVTL47mg7LbkrvGTCYH9RIyYn2VR1eE2VA1IP4hCJVS2IdhI0zIvTLOBblH/mckFXV6Y
3iHaDNDZUIlhFDsf/N3wLDejdINdE+pJ7QuLZ3yPWZTmIVQR9Y9NV1RY1MwU6aSZLuMaG5qMkco3
0cF6o2ti9HlGJLikHuUnfnWjTbFnwNbFt7Af2zBVsz7tujqqNqGn++JsciNQ9bhT0GTjIKeXAXJc
JKGTiz7jJPnIE9oW/AFiaKVIWifwixviAdF4RBEQ2b03epY+ujl8i7+FEiz988zVMB58kNncbTvl
VXfhdd1439dcK7mFwJ94nQZY2B4pqvUVT67q/FtaACBIZVcUziV3V0iExFSiEYEnvecdNlGK8d50
tDXK6UXCXuEjDJpCKMEMrn/2gG66dewg6rCL62tyILoMp3QO29qLR4KLcSwxHONtSzdq1YbVuIIf
51r1brbki2XpFMJvJFHzUOuncbCIbmhxtcstBR74jE5Ia2PBFckTiKcPIoUK7PRQe3C6So3QARg7
M8rpGJuI/BSMJeyvRuEAORiHsUGyG/S0OSvYvrmpmMOweFg0cZoE45VkTppuXYZLOJZtVusRZSNK
kFptBC9o9AoUyZ8zHVZ+i64VEu24Bx7V3IPdOjWQ0cQb9hUngavi3Ixy2ogQOOZTS3PJaAz4AsMd
eMg857Y1DgJt3UsODR1HR4WNQ1b3041CkiWXOJhcVzznXhTJOCJMdfEAL6xnqfAzMqTSn+O6XnEe
kNXvngF6B7CqRy90SPKyww2qdbh2uxkHqFKzEAztlcilg2di4G2zqxq/9++juZ5FFuRY47FrQ3Mh
FRnUV945EH1qqjIv09ISGYJR4GLko09rphf2pfdXJ/rqTaYB8DC1Y5mB+eugfKrVwJLQ9CSKF6Ti
9t9jkb6dDR48qcpCmGbXw09zp6OO3wIrY/9mN+btfHBHG2pI3TU7PpAlrbQy8arlT2eM//iLpFH/
z//E/79C4asrcjm8+e8/H02Nf/95fc///M1f3/HP7Xdzfq6/92//6C/vwef+PG76PDz/5T+ZHorB
3o3fO3v/vR+r4cfnQ3Tp+pf/ry/+7fuPT3m0zfd//P2rGfVw/TRERP33ny/tv/3j7zT8wWL5jz8f
4efL11P4x99v+wFTUX87jvq5hxH23/7jf34s/rbvq2f97Rcf9/25H/DZLPgDmokcKCkJGFrxaGrP
3//1iv8HFj3xXChBgqZ5bTFq0w3yH39n7A+fhp4XhngdPPkr6ag3CJJ4yfsjwIdQTkEfQcKO6cf/
/to/1aj+da9+rU7l/Wgr/m97KozcyIsCEnmM8DB06Vs519bwwHVo2X3wp/JeDcjfWxo4WeCXLwYx
JpPgKKT12DYvQzlEG4UeQjoqBjFct2meFeltNrR63RS88s+A9FdAKEiENHa5E2OYTg/a9SPzFjeD
pMS4Gbth3Dmy42ld53Y7LV6xWxFFMp8IdrTRbG6oXYotFm+0XSGyluY9u7P9Gmxmqp69UFuEmgJH
wY6/qaeySeqgkamB7HcaOmWFVjMBpATh/3TuGtRoE6Z9nQYacE0jbLIaeTSD4SmN0ByxgB2jXH9p
e8x9RWtRnLnyu33IqxdqvTuu65uiK7/Va/FShJ0XX38RCfKRyRYdgh7tHLN+7iu/j3vVPoxRdeMQ
3sdeuRbolq0knhzzRXKbZ5MBB2v14aU5R6GTrSxQEGEZ3ATB/9Xl4oB4JA7h4KzodagXacco6aV5
yMPptDR9G4fF0AJuhySH7pBzjH35ErIOvC5o72+5xPdvOlI+tg2t9kVdyFs+rAPKb7Pao/AHu0Ua
4iaEmYv2AHki+WKpWkK+rSPcJHQX6M3SBOdRtRaWmQswiS9kwNH6SgN81U3CZs5jMuMqXH9lgurL
bLsHbfOjWIcmczX+2Pc1bBHa0k/gHfqVFtSkHN4UIJwOJ2nVnMI/LczQjq5iLoPHURffnIBUcd9V
X4BPNpuwssuhr1Care5C/NjCpCs14zJkU+fYpBdtGy8F6U4Et8eN8u5pITLAqQMz7VT5Khg6E/b6
HcfqSxQpmcLatUJabi7tivtRlHLcQEK7+dKUkb+DxaOM29WjN55GP3HmPjvb69JZvP4ETU8njgCw
3aDCHW/CAPr7ILxodLz6sHbvK3BTXygl7V2xjk9oCW3dYuTpGnk70xYvDQ04Wk/mQQbDcm4W/aUX
3YNgZZ14pX7o8W3Ltn/SpL7QfkDSOy9y03eOykq3fglH9c2W0HFlrJJpwTxM3sJzBg6SFdswjZZJ
JPM6qaVzkF3zEFksBVfifAetviFxfKQhvfOF1VsfwisbUP9RaagIl9AqpGak7lMDp5kECYH/cSxK
fVOKcFxioRy0kGx1cTt/B++zPPVy/dBZPGfoVL36lt5NV1BtHissu0K/+k3gxEBGqwSJEhZhQPS2
cJjdiNpBA65EHRzV86ks5Jc1aEjq5NrsqhKXdmnCSSfIJsDVHmYDqwSb3wSrD9hK+EE25Otp9rFm
Fh/3kxSht6kw9INrMdCbZimW28KFt93a930aKVGBctfnmYk6Nylzz09mKNMnROEDfK+dUyBD62Zd
LRwIZfsEVKpJRhvAkoqIftuaXH4bDFIBSFUchFO8Cs620Lc28IYAoM6g+pBPrX8JERY9l3h7SIGz
tOpXvYXDFRiWvOpTsK39pI00gyjP+hFXMshYRE5VSdjOIMdLJ2ZtLH13jUkvv03FfEKi8cqXavpY
lU0ZwzsZBUMreFwU+Gp9JOtkLge9HXN3wShmCUza7Z4Uz1+AKT1zMlUpDNyLLRJFAPwCWDrFwx0z
1SPwMeMm3EZoeGMYZjsBAMxMwZ245IakjYXH3ohR2p2Cpect596644ton0YjqwzqWfqmnnT30hi0
MaYCTXiBEvPHuvEH2VwfNlQ4HI9U1K0uytrO7gjFIluuXiAOR93HiiLa+mz8F8fq/5R+nIqvCHLm
dXibXPwlH/ntX/1/mIKgF36dav59CvLQdM9DZX+mG/2f842f7/2Zb9DgDzDlOSHoLNIwurK4f+Yb
lP6BUs5FL5ViYI5eyTo/8w28ArotwZsI5ehoXfmOP/ON4A/PDQFvBsgQIgYMwfu/5Bs/fBX+N934
b99F9tZ9qpOQSbZsDDHxceh9/RXt6bR2BVq1dOt0Bn0VNA7n2zGP3mH4X+cnfnXANwToGrPRldvj
sVmJh75JtHVH0qINWHwsbPPOgMUPH41fHcT7K7OK5HSWFSDOvRrv55WlTA/pjBFQaC1l0/Ii0M1B
8+bYeSswjS4ZsCEz8d4E04/B+l8d/Q2vqwpqGCUy5cC8b96aWoHE4yQGrEza10guLoTBLhDGTYOS
ibPUN/o9C4Afc/e/OvIboiYIQoD2WyiQOgiT3GyHrtj7E/gkuT2OZLrMbXgMVZB2TpvAN/UdgvVv
F9EbBqdibd7Cbc3s7ZJFt+O5uh0+ofOAfg3a6u8c5Dov9ItTeytu4wAvGfrViD0sidOGRUgU563t
bvNoSUcTpRIN1z89xz9z8j8rxP5u9byVuinsTCIooC/7OeDb1UZxwcFyEG7s58Wl8pFuinWLMIyy
5BGtSGTM3Ttcw9/dwLdaOMHqLGBmzMMecNx2IpdhDrd+l2PknwBQRcnc44qyY8uhnRi8Z3KFCPTL
S/tm1IlHi2NIuA575ZL4ao4E7YKtM7FthEeGLcCLIStSzO+ZG/z2JBHU/qwJN/nE8nbgfN88NQ/F
d5Cy5iUBpi8+dSfYd63vrsvrsv/VmnkTa5ToSu4pr91HThgb77GmGj3U6MfyWRHR0AMCwXBDS+8D
eTfA0R9l/a8O+yb6+DMypll0Zj9sgjApPtInfTLyJB+Klm/kRe9duNyGsVqTKZ2+iuAg4+qsT+DM
L8dCxF9FeaRoJKADcqPO/pj0H8uL7zxPN04MIljMc+/UPpuzua/GDLhz1m59/+RkKExAkzmbu7Lc
Dyfe0E9VWyXLJyeb4q88bl00PoDK7gbv0LMkgoV18Xm4n+57fqIZTcwNH5Jw2+/LzO78Pazu7X7Z
LClLPLGx2+5gsoFs0GDd612nN6L/Kk/dud8V9WHYdefoPsAngtseL4/1vbMZb9tLG8JW+o6Jl/KT
d5NvOdhDu/xodtAhodkKwsw38JEkBLzS6YUxBIyzc5jB4d12W70NyyOm39+ZG/jtmnsTk+lcQ3HP
se4emR9QuyidWbEDsAe1zam8hNfCU3gp1Hhjjp8LYt8JWz+EZ361GN6EZMeb21YtxN2P18eXuHFI
o7TzASm7XyQces2119d9KcD6Ewgr09Bc6sLdWuHHw7tP+I8Rt199i7cROlgQPN1J7Dk7Es+gg4/h
fEhrzlF56FexorEdg7v4qZrJUYDamRk/P6wSYD+yeB/NrLhvKMmuUPgyzaD6oW2LxLogJF7sDKw+
hxNpW7T3YNB0eaRiZMbTYea02CBJz9qiS7EnjmnrVreOg27E7MAg1kXFUM8jCEDo/fr9VMYdT8oq
/xTaAovNfihzuod/htwAefGSabSfCy1vYfGZlEMFLmfOLgv1T1b7KSSP241XhzFv1xTWxNCCrs9y
AsOxrFPU3Q8Gc7857X0Ay/WOgG23sSUbUcD4Z23c20jPydC85PwLfc9l/XcbyVvxJ3RXI4CIjdiL
Yle2T1GUv3CHpEsxXkIMIMs1G4Lm3vITX0E8wR1HHH5nE/tNTH8rDjVCd3jylRZ7KtoX6dEU9q1p
4SEFEGFa5OHRYCkOnffOlO9vT/WNGAbrOAbbSC32rd7i1HyB4h+L/Lprxsbcy8nGfXEPPTaE93wX
huE75/m73OOtltQKBKteckfsgyuEAiK9bnhcgTkgG55GZXNk63Hy77S5//eyg7cKU8wDe9Dzu/Kg
900UHaq+++CglXy9qaXJM+Wcpq66+BQ7deAe1/wQvSPS85sM6K3+lHWgdto3QYnGeHRsmQtC6nTs
IweZgD02+P81DXrnJK9x4Rfx4sdt/pNsqyFzxeFm7e6NJRcpyIH7jwwN9zHvP4AaiMyoiBsQa10U
pe8c8hqJf3XINxF6WftOe15E95MYjk6xxmK+56DGQIAhAyf6WCAaChve/kAA8FWUDd8L0u4PBYBf
HfxNlGa9DdDMRcq3TEc1R/DLbDYcm0NphjqmYHnGngG8WCFEKTXcoD9/rKvotu6gTtCd9boc12re
V6343HjmxnOBEaotqE1x65WJM+zcYMP7jfIObb8x5mhXhKKt6jZgQki6cQaRSBD8rbuDn2nsIjPg
aMMvoG8gaEncWZjhtcuY6EBeN+5ErrA2vvfW49y8sOrSIEmU22mCysle810O7seVVrALYa6xZAbQ
a+wA+ERC54C8KY5WPXnuea6Pgj357H50H6PlU8NeB/ax1g902ipvO4Xo2e1gCTD1e+JvCN3WCo3b
LV2uXxrcpm7ZQnbDmXYy3+f+3pc7p9kAIgPdO24EwD2ncW8mblGITOWShNrZlR4I8d34CDH9Gw9q
16NYz7AMP0aQ2cUE/C6wbQZEJfGKaaPGaD/lqZza82JB0yu9B6iSb0e7J2Q9M/7JCz7A5HRbWLur
cuyheNyHhh3Lyt/IqNhKvnyjUKYIuX2IKglutYfJBk3vbc8/sOGMTv/eq4LHyNMn7dVfh0geQzBx
KQO/DWZetg8y9L3SvAYfF8w9GjkZtf3X2eGbCFlO3XdpU+rnlUSghRXyruAAaFeLmMM+1FW5XVud
FNAPAR6tK4A75IZI9Vi2IdxJYr/6LosW1CoT9y0AyNci32G0rorSCgIpcefNJznyrPS7LTGg8VUa
3LkZBIocRd0SgSajUx9kytlz97nTZLW7XiBZlXAATFMzjzEwfD84tEV15A2/o7Lb6WHJ2tFLo7bI
GpmsUFpypLsDsfmhWvRtOU1pCSZJSMleRGaOw61Y2uuluUVN+TioT56yQEMpaoIQcCog/ntVz18b
bZJcg5C4NpAFhltP058CKLrbsixAXV3OtuDfmbs8jM2pBZ/g2giLDfR5krAOTpPduaQ4zDm7Vws7
Afl7mPPwBZNLkOaHqDNxd7KqNtb3b4ZYBfbSKlCpW/9uIjNINQozFcF+JuPWB14BAYidI8zeZ4Dv
Q74L5AUUkAwi9Ec+tMdyVJl0PzuNwPO73MkcRDmk26KcKiBzxTPaj5tcAhEAcdgjT4issQrBqiku
NCje2yd/F+XeJGIYK+iA/8FYp7XwTFl2vJ3SyumyQvLUv5abrzWa7nDt3o4Bpoveq55/TDz+IsC9
VbwLRbWysPemPcekn8jFKR/wgNfTxpTk7I0+1jOQ4n7AWAh4nAZEzQdMUaQ5Ej4SPLQQp+AhT8K8
TZsqAD0YwgzDCNsBNADqNjFiV2J+LafoCntXl/syUaGKmX7s9WdCkO18K2Y3i4SPbhHDHgkaLne2
V+7/hBRtGftsdC1UZO7y6dLoexWOMXgcSfhYz+8JmP0Qff3VJbjuq3/a0yBDAk+ZKVd7D+xzVx9F
dajcR00+Y4eJfVSdfBnhvAOCXw7VKHvpIz+JkLOCOAbJqDs4KxKdQE8/1kGDza9II9e7QeZ2rtsg
u8Owyjub7w+Nr1990be5FGVyZb6CaL/19hKbcOgMKcnnre6eBnZPonO3qiTENLty7zqX3vwXdWeS
5baVtukVwQe4wEUzJUEyGIyQQk3Ikic4YVuJvu8xqkktotZTO6mV1INw/vmLCIg49qgqB/ZxZlqX
uO3XvA3tL1CuzQPmHMe0t/YV7Iu2eArFYxdcejaZuCRqeQ9559AG1T6J920LDCn5qjdst99pIu7L
xDvV+GzFuOsNaD/VgLH8OHNND3s2jnjdBe4045pL4NrKARoWyNRoN98YZf459Q+hM+1Tvd6p+h9J
+q85BZAmDBhQc/UQgz6zdtoI+sVId3al4vtES6J5UfrfNB9TYPFQSAmFZPzQwBQSsboT1Ye4OSfB
WUTvDUG3coopn7EL4X/g1vWQ/zoUzTEX9tGGaIEu0x4Sw36M4Mryx1dC7gYvOfipCeD+W9aou9T6
bPB6zwB9Lt0W09rbccsrZ35ttRbVE8XKfD2uMUWJHuxIO+WgtU6JMJ/GJj/58dyBPMvmUxt98XtA
x8O3Mvgg027v96TSZnuYgNtg1vIZJtjRTi4R7QWQ/FX0mmTd99b4SSJBOJTB3q+qR92LD20895xa
+j7eKYqr905MkwgBVa6+XWoKrMo9uBmdS3/T1UfKB1Q7+ybeZ7F/KLvpzijjfWRKUIvpPZSIu1iU
bpTyrsrsMJX5IQp9DNF8F4DZDsTx7vY8vYrDrM3TouqDBBB+8rTazjL55uGqGpfmI4/3RYUhZvjN
Hd2rd2XofACT92ehhJ9b9RRY6qNg4cAuvtOr8tyZ5QetOhts82hU3k9mToc0fgZl/qtI6zOofABN
AvhTvjedeC+zOYnufHKSb2ZdPaC1dbGV/E4XaMAlL62T7R3e0smP3WFUTnakHgJ245gp75WkfF/0
5hmErRuU1b5s2ztt/M3IqfZN1a4b8gPdw8fCgssZFnfojZ0QxDqo/L1UTZqi5kkNWjf6Us7k5zlj
zj95ETSiCugYoG6c2yY1PsUSRgxcPI/+2e1pfs171qbZuL7lcl/QNKDZdB+Wpms7FXF6/aGlgGkD
hB6b94PCf53Yp8KXblk7z6mn74i5UAhrnsrROW2XFV97CGs/ZVEHm8bOozmtKWcb5TouL/2iju/r
MdcoZ9Lvi+Gm6knykFj9Z8Lvsz59wiMqti8SQDELAqGn+VDtLMhHkzDU/Tj+OibPUxPBPqWs0Ke/
p+10pqx/L5wdUGJiULv5OEEPvNdLmnbOXS/Pm+7xP8twl7KdVmFIq+kT81wCiADq+1WnolWYbqPB
D3W7yLxkjf+FHuQlHy6mrrhT024BiH46+CI/iadSQ4W0o01DQXjUhFtm9iUvnJfUaC9BKXbZ2F10
8AzzMjpRcoF7ulOMf0OMrhBGVyXxn+SD6iJsSTKwJ6LyrXOUWu/hxFz0Urr0NZ+8iBp/TrVyrl31
8mnKoy+3d/J6BQNAzvVGrmLFUbUB23uNtDajWWTbT3NeP1dOEkITkJ87oC23B/vJBINBvx5NDVWI
ysBx8MUtn03uZlyrj4X8UwTORdqf07Bwc2m5RlA9KXK8WAG8TvKg26OvZ/b60km4KzMNsIeQZ1jh
bp+ap6l9N5rSxcWQ18A7CXgJt0f6iYAmEKPr7xTdNAKNJ08sx/eA2d3ITp9VvnGeWfCLp+pfdWnv
By3iqax1NwtN3gFC00jfeAd+UonVl/Kj0F+qRtcn+xzzWgLjBACo77WYWjnzWTLHTaOdRGLve0KP
mJ+18eXrzQB9qUyaJJ1W9cZon2sHtKz1dT67pfelFhYBznTRmHozU9yhiJ/KfHO+f7a0izsQchPY
Mzq42Ay2+Z46YJ19mZv/OziVOwWWmamBuiDkdNyo9e8z2/gw+F9h+f6G3POTTz1ar8BaeVvNrZ+d
qkWVJSn1sIXw75yLRLx4nX+oDXkJVXmCzETQr16A81w0T27tt/WLg/LN9X4rdWQi865wzhDnf0cx
Fy5LdV/2r/eVrQcHEUo3z38NSYb/4TovripIaL5UbHa45OSEhuoKWbh6/9XzbRfrsad+pFhcfC2t
k6r4/+yuWmqcpkEr8ap1FCL27uJP8hLRLWs5wfO1iALfRaVZqfHqbnzjT2Z1qXraSpEkVWwoZ5/S
33xh5JzTYdJ5vccLYnE7z9A5v5orpffXmH8L5vF5G2X6/xPGwzJ00BWOA3TTlpDoXjVqf474+N//
cwaWrgE+Vv+gv+AfQvsFyJmt2cA2AXuos7LJv+Efzi80L1TVETPSA6Vnjsi/4R+m+ovEIFuaM99D
0/S5E/1v+Id0frGBhWozThVrSvCrfwf+Md/6/x2hWaoqbc0QhoTeZQM9XWqiGFVMfNEh0C7ywUGK
pu3v6obyUQR6zTPM4Xh7364NxxRI3bCYDka+vhQaEzUGiQuwGzk0OovcFjt4fs2uooFwqEH5b9wF
15fdX59nO1Lo+DHrprpUw4mp1zulTFSAqPylR3njUY5JCxh9GJENrBMkkHIMSp0g8Y+OgDd9+3vn
mHs5vY7USZj4BZa9dOGL0zbU7CKFRhYUxI8qYkizDtjGbTAnUItRiC6huZiWaljmUpgnrvxCE53G
IhZ95kboUR1bShX7VA3HjSL9yoQKVZqWMKX1ClO+XsCqqGmsF/A/Y8Nu7hpHmQ6phKpuj3lyp4WQ
/SUozUPTKygdeMht3J7PRTP1dUGFELYUoKaAb9uLVyVypqBNK5UNlBbOwQzSOUNr/IMT2crTAJZ7
j3DPsShQ7ehDKvj0eOUZSFZ2V+dK8p69F97BMQWl53lbzvPi+lL+68fphuZoJCVCNzXrenKiWiYR
qrf8uLCuvkdmon00mS7kclouAnCGaXUqq5YISy2L6DGl2kMVMh/JFjKlDD7NakNQomIDAaQ+D6K9
33Vq6CbSTvpdb47DuxC+2B9qkYbWrkyd7uPt2b0OVf79+x0QZwDSTE1dOlHTb21wUvAmF8xNDWrY
Kk5+Wzf7zuv2YW1VbonIu1uVYtiQ3Vu5FoQO4h0HHoRAnKUKMXzujAYP9UOPvPpoNeN0blqBo1pb
/QuG16fbnzkvw9VxMVXuIFNqjnTQVDUWibLam1iQJgNVGJUqErnLr4Umv8O/cni9oUYHJToIt4d8
cw+8DsnOl5RyDTbu9c4QVGJYLvBoneqVB6enGQSXbct65M00MsrrVWeqlgWmcLH/Jg+zuAoZEXdo
Go/sv04fndQudha8o/00We3GZbA+HvoCXAmqoy1TJ0UD895VkXQ76HBPPfo6jwg+g/DmRnJtNI0/
357FRebABp0/EN8CvCIszpixmMY0bgejNBkwTONxhpzE+yr1Q1cz7NBtxvhbTQX30ppl8ynlarhL
s1qHQJnFG9f6+g+xuWx1Szd5OBczLU10fAZbIVmc4AfAAisfYdnqhz4B2JFqRXpPStUcAVZA+IHs
iHtnnx3ajud1Y0pW14AYhlPDibWWYbaZIeeFHpPhCqVt9mhk7pH8GXdqJsa9CT75gP87kBqA4TvP
SryL09Y1WOFRkLSXqhtY+ju9LKuLg1y/azmy2Vizt4cNvs0cxNjzrU20db3zzaIoghJIu1uUabEz
Q9U75UZzsCFZ7ZxQJSFrhH+6PSkrYzoEdAys6yYaC4tEoC2NzFSgvrptm3w0zWT64Ote+jEpTBQk
QgpjZWIHG9/55mE0ydQd23a4+YWuLt9gwwx9z+Z2c/O4RJapRqmBdzR0c27Uz2ow/IHTkH6gteEd
0f5LN+6XV0DJ9Z2mOYYqLYIqGErGUj7bFHkA/d9mQdXaumuKUny2WwdRKqtTz0NKnapO9PYYJop2
CO3YcZGeSt0mMvITCmL1jiWUB4SExbFFhcOtep7zOC/ag+mIZucUfereXqO1+TIsw7A1k3DCWQrR
jmNehEk3qW6kU8RLe6V6N+WUcDUYsOi8hWfEP/a0pr4TMMYb0ppv3jnWCiMN05yx17C6FkEEol6h
1tesVdPU7TvAgqgZDmN1X9QgEn360kefl/DzIIutGsSbSG0x8iL+rdG8E01psjP7Kj7YOkFam3XR
QcnGl9vzu3YGpApniveN4NNaXJVlLlOtnFowR4gAHsqq0Fwkz+yDr2nBSQoR3ntiMja24dqi/jjo
/KN+aLQ5vKxNZjFoSLPxpBmFdZd52R+TajyZhWXs7Hgs3cHvrMsUFH83hmBqibTZLdBIHHhz12O3
rVVHMdJYbl7o4Mu50x6kqma0xww0CgB7bWyitaWUVOyIIyTbd/n4QUoyk1JYqmtAh91bsRefvNj8
3eLf2UhiVl4bPo2YDGaWCjVx6QChKMaUV5ZUEYtJGzeM/c7Nsq4kgTHSkzNOKOWYuXUa7Lmjqsjg
gLS2dcjUQGzM8aJ4OD/A/BLL4seQg6pyKU5LPQsYf4AsRmXXiG91BU2NkPZwlsXJwcoL+73SokLW
pK1xmDLV2znjDIYY6+C9jnjj0RDNcJ+TL59v7/YF4v6vH0ZCoBKLIO9kOovVh51nhJED2q1DigjY
hjhXdvFBjOCXK29CB3BM+3Mw15wsCaRmrMrq4FRcgZmm9387LOLYERmQnRDUEhpd70Q9gXNv5q0G
pS/x9q0VhUdv8ivapl2z08BxPd/++LWj/uN4i+ss4hzDyO80N6zKCFGsCNg/anduYRagD0fF+lBN
9H9uD7p21JlmBz8SFU/25f2CKmlgWZ2muWlkkoOh4XZnpuOj0jj5TqpJeIDMnuzguAOeKZv4dHv0
RZPrr/VGJou6C/uQw2dcz7EdTiRxNqfPzzPzLMhJHzRVMY+0ncDdeElwkEk3IIxC9uUjEnXfIHr8
jv/btE9Sp0eFBuInvhjm2ayNYp+Rj23chW8DMwJiknFH5Xog7F/8Qig8Zp3EOodWi+X3zknUfWIl
zb7scmw1K9vc2HVvdwHJk44cBqk5q7J0Xc4VU+8IizXaCDb+mhmKTIhGjEapwz7VEZ4r5Ibe+Ntn
VHAdGbwvlkbgsQztekKwMTYtDellDB6SRkWCtcqGs1eh1yJK7dHBQCGpta1a6zxz17EO41JSYVIp
K8O6vl57A6ZSCR+EGucowo+o1uX7ji26scXebnBGgcyNEJJwbMa7HkWUSgH8WWpua0vriZ4BOoc6
eidBYjRnLx5N4A9BeldI7097sO2N1+Xt7plHnyMjg1RVf1Pnxaa3h5qhuQD3oLiw6vBcbP85gWjq
+mWkbLwxa2sJa40hBeE6feLrr/XqEWhQUgvXcNKM1zNwAMbAMUZrIXJDCcyjyRx9P/Wi3zgna6sJ
+c0xqXcSjC1LguCEqzQKGFnNjP7RNzWbzhdiPbcvjLev9ZyjciE4FhEnSfL197VS9+06a4XrkA4d
NJlbh7Ec23OU2JP7D4bSKN/ip8f+EYuNo0d96ImSDwqKaHS1tOhOEM8bQLp/v5xK4XiuKGhUnebE
eDEUduItMkujoKwwTcc+gabezYRcs6EEh1LsP5lESibk+oLQfen+M5nwyjuZ0YOO6gidMlJf4UT+
XsT85fYkrsQ8AikTRBrYFZIG7OLThFKUDvplwq0B+bkdWEZgMHkKYhZcGLwK5yCtyHIjI/N+VXoB
Mywd8r1WAbO4/UvW7gH0HVR+ji0sbRl8iQkLFF12wh1AYR97L+8OPB69q6nVy9ingzvZjvUEebc/
NsHMbbg9/NrGdWCGUtwlkqdMeL1xsyh1wtJzNNdzuoFErIbj0IVoK5YczNtDrb0g6F7Yji2ZdwLp
66HsMR409MS58RC8PkMF8xC489pZBvGDjJWOVALOzu0x1+4dZ67EkTGbNrHx9ZhAu+OMitV8l4Nh
UHKluEcssTthBld9oDmBCATaQCezROrg9shrNyyXDrOqQ7GlBXQ9chnorSGLCG7U7A6at9V4SFFC
RwYWUEPnZ1s7enUhbRMuL41f215WHXucTo1eYXZ1r44OetrKY4hi3lGz2OS3P+1VtWbxQpIq0Nyh
RobGyfK20z1V9Ig9cnhqBaxSU6JBr+B4WYWOm5YBsopacUzG7OwkmvM4FthZV8J+RnhOOdZSzXdk
N/YHE6TaDmlOaxcAAkFttDgiQxnd9YS1JzXJTbfTw2fV83UsGQLtWShTcAmLJj7KxgeYoto9QM8I
cYbEoVdQU5ZSxrHHSzGwzuCWq4vs7Ql94cbe+brWHm/Pwmu5880s6Nz41lypozZzvcJxmKqFHwhy
glpXHlIHRNykocAcpmZ5HqKhcp2pbo6FrhhHz9Plsav95BhFcXKmoAcFoNSRrmyKat9VXXYpx6A9
IDNibvzOlY2hqT/8zMURAAYL7H/gCASoVLkm7mofqMMgZIiO7+H2lKzseYbCFAIdG5sMZZGZeChq
xkVBltRTqrq3k+lzFVfxl4bm2SGwJ5jJ/2A8LDLoMRIM6st6rYpIuIeUqObmqWZ/SJG4v6s9B03v
Ar2waRJbfiyrU0n2L3VyQPHm+1CysJ3GVDS3rjT/EdEMhGYoJR+6WTvv9qe92mgudxctRcj5BN0W
mkDXu6sG0MiE9ZRy0hFU51gGwUcfadBon8dB+ISSi/XkNOrHPh46EPtxiAa/4rxDkB7yK3BpsFvf
o7bWHqvBqRM0/KLgYUKUBnFovZL3KK5iUeA1Qa3fFwVgRUCeAYWxojk4MbxJZUCiY99b2tDupnSg
S+N5KJ7sB9MDOtJgppfty7KwvqjITvNiBp5ERqMcrL2mpDZUEwR5ngYnrO6dJEsnGmV6+wlxQ0RU
qZpa73xkioxjNiXB+yQRCYgr8IUvMtEhj4+Q8lBck3lSnjQry+BdWKL1d46jtSisjH4KBtiKm2/o
N8b/ihKtQoAslyXGR0bo/Gogy9GAIDfHrykKJd2ObloF5Kqd5TGURvyaCmkmR6eXFe7KCB/q+1CJ
mt/6qCw/qaPUjn0p+NdqLTHeFZlVfHPGUPvYtLO+Tz95B8pACCdmYMiyfWPqzbBP/aD+05dtmOxG
Qu7MTdVxqHdWl9e/2pZCoGtXdfd8e4usvKfgCtggHACditRih0w6fQNc7ygz4gBwh2vv1xKDkIPe
IulqmzHq6PSnN07c2x7k3FbXaHfTlkCLaulEnIqmQXHIU914Clsf9PaAqHFhC4eXrde0rzE5jLFP
hU4rGlHg6F2g6yyMbovwq25VWGf0oxIamFJU8Q6RrPpbgPvZh2IKwmLn8ST8jsqA9TwUofEncoDV
llnw2hE2qMpq3NjAHJa2u6jlKrVtMGlqBsZTrxxrp9cBkla0ETaO8OpQhDm2STA7S21cn2BZousi
uoaKYcttmBVqfUJ4MP86TWyx21vhbd+aZZEaGToqH9z1y2qhCPicFmFWJGRiy9WdRl7UFBJO4TsP
dW6175s0zfaFapdH/C+1QwVbfW9QtbxHDj7b+2HSH0LhD6jP6s3X2z9ubZ/SULdmjATtrGWIOdn1
IDgOquv5ae6OMbYl5FDmPm8apNO9uH/oImsjql7ALecCjgD0AuCE0imtw+U+7VuYQVYHUCnTYxri
iG63xyo2B6QHk8hE7xWZ4Gdp+8gHGtA8n7vIHr6M6NR/6stEUkcDSPzFpDn8D+JCcjaaApQ2iPqX
zQFpc+Fk6UBhS7GsoxWOv9VFa+wHWw2R/5Zio8ywMvngGZCxMvgbdazFJcGLo3kjYotuVqvGIbEG
uC8+4pOmF5hPcYw+osjY/rdXfGXn82FUlNmQZFjLFa8mG+Sp1WhuUYY+RVnkyybTcWi6G1u25SuV
WUFHTIBWei2KWvME/NATsKwy76aQDwT9gvHq6BcHFH+hAeF3s9MV4bmoOnr0xCdSqdS+DKjmH5Vy
jH6DrjFsbLuVZI6wgNiHHvI86YvZjmoMyD2ZEGtlTslZhBXZpcF0X4TZCDCzzy6dDaPEDBAjKGS0
BQNYib9Ya4fXwCTh4T64nosJYXNg09RylLTUToUa4bs6nARi6PeJH22RWtdyaOEQ38wB2LwEi8gS
0ztdtUfKA0PtFS5tJ7HDE688hYiN7WN0BN2CksjOakCMk9VnJSr6VNe2GAkGX7WIlOaDxN42SbXQ
4r3+alCY6MtRiXf9+QyFfTJrinTi7vaeXllanTDa0kDjW5a5HMXErEirk164MjG1D/koRrfwR5xA
umY4SltkcAq76pwZoX9uyz7ZeEzWhqcUSeVsVnDkFr7+SBouAQROgNNTR4HJm4YJ6HpOgcJD4NXo
EsCuKkSfogrMo5ZM9cbwaw+MzhpbFrUtcr7l1gqS2FLDlqpT6E3mDv0Pc9b9cdzR1tJjAxv3bq52
U1ob7IOdYPtB+QSjLY9ELerN4IDhVuyicvvRLvpi48et3HEE5EAAZpiCJpciq7g7Tkbu68IdrQJ2
0iS0p4p1POsoU+xiPZkdcKatfHttUIPXjGI4GraUUa8XZGgFmCITCrU/HtqqiuE6zqKYFvKWSTtZ
MGK2mmPzEi/3OSWaWcyLr31T8Y8MJ+iGghGdXnfAwWXRUagD4tNpVT4EFu6BtOmwudCDFHEhBb5u
5AyfY6d6SRxYX4ostvKhlftGpz2p2VTRCAeXokJJmpltXhbCRbK++qRggIO6T/FcF7CURJpUG8Hn
yrPChFMrBzxGAvaqQfLDVR/7lI/0JENuQpPpISokyUZLWIMXj71xka+tLiEVFCCSLxCei+OG7LtM
mrLU3aE34r06Tv2uaisksXPlfawmBRCPotsYc6E08RqzAOXk5eSIq7Rh5+n+4fvwjbISf/amoPXb
XEJZ0HgImgiDDy2iKgeDOO9ruY8qWJstRijnIjCzjUhy9cMBL/CKzPWy13vgh98Q+rKuM5XfMKH3
xWUDEU6drOdMxf6s0iJlj0XV77dv1tUhKQigc0S0TG59/dkRQvfDYOD7gDFe8y7TekQqPWxXHN/O
XcxmxmDX9Cg43x519UYjAwAVSAYlqNNdD5tXRljFmsfmjXXURZK4IHUCpVE5eXFvl6GGkmxuH1ix
BO+aJrKPE+C3nd9klWuOmXNQscY49LpV7hWLBbr989aOFkEilWGAaFJbem43yUSWkmI+boz4WpmV
/kdo51gDyVC5GNHgbF0u89cuLxdwHMgWk98ROiyuMxAeqOrH4nUR7LMWk9ObkTZrh+fFydOL76EZ
D/exn/rvizivz17KHVR0NhoHA3reuJXtiPn68+1ZWDvxNDJVTdBXodO52BoSwYGMnJZ00aj+nDyR
nYC8jW6D3vzGfK9tQh5XIBu87ZKDf70bfKcOMYuzQHYovvVgGUlMkXayTo0xpG7ZSPXi6+EWXGdt
UBusOmtMmwWw/fWguNhMoW80BsTSrD+Mg3+CQRUfaUoKEBD5ZwFB7O9P6I8jzhP+w/E2ct3HM4kR
TXyRd6EWos0OmMJNNXPL1nZt7WyQ/zQY0bomE7geCiuUJMoqRIcL30r2fWloaBiXEMERc954GF5F
h5a7lwyAfeswlzAarscK9cCXWgXrTMaq/pvpd+EdiNJLG2EB4RQtVyhtjkNAkneqrETsBwrNDxnm
lkdbtg0HKkGhlY7suYiR3MODKXGzjjr2mG95rq/FcQ7FE1IEoii5BG9EPv6vcd1AOlRGWNCl/4KP
RYWkLw5uXhfH962cuh0qxRo6bRSsbi//SjsEfhr4cYADLM2SjpHlBt4+uQ/vyx67Y9Jwu7f4bH5E
J6E4gcpXH9U0+mzaw/gPDjL9JRPIGWEa0P7rBQp6amMQHxk4kFQfVNu/4IXau02hNRtDvTZA32wG
m7NMF5HxlhsvsBPoCgObGvPX+p1WtKiDhfV0cBTt9wCbxMchQJxMzawXvW7R7zVxSpSTM5wSdG3x
Oj2ouaJiqyZ9t7F1yJqUL7UE7pNJkg60J+kvPq/FyTdTZAsCr98rSmkcbq/U2tVA1YJUEioCj9Qi
lRsrJZn8qENZODOGY4CM9kHPkCouLUjjiCV1RAXVlk7jWgRizDqyyM2Df0A49nqZdGVs46yGpJqX
bXiJaf3geQruYrCwCakQTnP1xPjSpqZ/yvMmuXQ5jOrbH75ybXBjGHPPjCj3TRM4oF3lxRY3VKH0
9UED1fu+sK1v4ZCGD7dHWstfr4ZaXL8oFXet6jHHsDjiM0ASfW95ub3rZA9NqXamJxOx1YfcHI19
WKjNKcMj5T4NfX0j6Fq5FOikkVUCciEIWga2Q6PRgAZ75jaYgX1L7PbZN0LlaMZ5c0Kju92r6Uhj
z1SwAbF0Zevtn2/HxYGZu6MY4ZpAbYRYPAoxJnW9mpKcWxqKoIAoCoQzGuni/VTsZNdNR50A7dBT
YTwnmEntC9tB5Y8C9AYqZeV6olAKmonSCZ3TZc/UCaxxqHx+iIY54l3s+MY59OS3gDLDLhomBA8S
kCkWvjgbC7C26TRVQFKjfko/fbETSnxoq07hekroHexsocTnKHB4tSo93hhq/qOWk62pkPHA3VAC
tBaTnfXJSKuF/R3lDgqVwlYPou7/Qe3Z+HGUObz84Z2vfWvMegHBF8MxLikZcN9KbF6GUhEb9+1a
qZWOn4ppBWgRvmlxVVm2h68OxlmII47NC5Lv0Z74Mt7VuGSca6xK94qmZWfV17OTrY+gDBRqrWEL
RLJuEpxO2/hvCrO+plJzJdyxXgk/pDLX3x8MVV2i08LRptcD3gj4XaDDy65FVR6FmVZ/hN5o7Jop
Q3M+L/JzUNXBKeobcbh9ycwT/Wa5CavhsIAkpz9//UMivW8DJYcMpGUNDQ4rtdwKU1kMVtXwrOhE
RrfHW1+Nub9BYY4rQ118eaFLT+Jdxv2pPuHG0e9kNvzm4+SDwlmECGY1ZY9F6jmnqMNiA8qGcu6r
wMFctY6/BFUfbAA5VycAdD9tU9YDIN/1BEjkBqwq50wHUYFbblpGj3pbmPuAcIPXM5Ybt9nqeCAi
6ctzlRBiXY9XhLlMprzmfE1tuHc8czrVSVm6ZW3lRxlYqEndnvFX1eblEgviXPgnZM1vKvqWMfm9
ouFS6BuTPKhwd/bFOCr7RHgfusyvXTOnDuzEaMPmIyFd0qYaHothesGrJ3uUTVGcs6xMH2wDpp6d
YKUQlwgG9FSSd50hsrs+kONO+FgEjkaSn0qJL2826Gj+Klb5PoHzdwzCTAD4sLZqa2s3owA3Q3vR
1HkeFhEBfuB5gVeK7qq6799jK96j8yYrRKLKrehj7fanfI05LThrEJiLofACxXvdmBDLzdPQFVSz
XREE5qmkhIU4WEMlG6u5c9VOjXt7Cdf2DA0SXi0beCKR+fWegdDk2JUR4FhpW/WpLfL6CY8HxJxE
5JEhqOrGmVj7Umos6pyxwCOSizOqF+okA4DBsHdw4Gi6Sj9USvAAmKU5Y40Xv2srPdjlGt7o/+BD
fxh4EYbHHfpAwig5jLU17kU4mDuR4/An0VXc5aFu3t0eby2wAS6sU7GbM45lRSuQEb0uFcAEkFp8
L2Rm30d4ciJSP/bP9Cbjx5SNuw9Lyz/2kbPVa1uBcZPq8A4YmiUtapSLyyBCbaQ1RgSqJ1w978wu
+1MfyvFgWxILkBmYXVh2j/gnFi14zogj0qSCpC9RH2phVrSqreixLwv9HR5l9aGTlvbp9gStxqDA
m+f/oBVA3+Z662m1UmoWo9Idma3thykxDnkq/gwnfTz2VTG5oCDsXxM/No+6QhnXtMzkveoFW8rw
awedchi5hgXPi+f8+oekgaxG3wHTNQy18eyRCMOwoCK3A6H/fPuj13bFj0Mt3kQZN1ozSMhYhkYO
jBh1vE+V2Djbk+ffm61pntrO+DY1qnoMRwxTNi7s1yx3eWGT3fClBt9KX/T6U8MuUh0ZYGzfx9jo
9WJMD22vwjw2ZH7GMxHQty3qB1GghVmW0Xjy1Sw4FzbaeAPKXx8Jy/9MRfTJITe7B7koXakN1lei
unGHxhcmgpYzviiJCYY7Mr19auj1TvTIuwbtpH1TswRZ9KxOCAEt3mcZ56fB6YpTKfzswaOBeEQ6
wD6WWao/SAKFe9mK8tgmoj0Izey3Ioa12wiwO4sO1n7WjLmeDstXJqlQnoUbp/c7eEfImAQ0UlKt
DT9NvGmX2uvjk5NKHek83K4CiiTPth23n4qpgNZGEr/TA7PfFU027ADKdq5d2V/mfOF0e+esFXrY
bxa1Yoqi5AmLaEKpKiWN+Z/cKWodCJ6IW9Kc7A5hY5k7kEDKU05h6xxkNqLbtWjuUgxzj73RiLsS
StOLZ0gEW5FsP6qya+kTYmnc91XyrgvjbOPyw5jtbez344+dc/wfgnA2mZFpLZBMnvMWL1WYxDAD
LbfukZWVtqE/dEVr3Yt0LB+JxhAGDor+MoWNuQ91Y3qfW1F3oO+W7/QSXeu2aCdk30zx3m+L7KSb
EVaxYTR+n2JTHGRnbXWc1q4EUOaErg4XAinZ9e+n7dtrIsUfufH46WMaVCdQzPGJ4la18SKulDsM
onSM6UCJSOL366GkEXZ229FeHNMYTyOQKTslatN3Be2GnQV6wx0hIP9lLPRT0bHV74NBpSEOYM+V
w+tBB9Um6W1pX0kraY96J9MvfW+9aADSNkoN6yMBEeUpAhVgLG4cTJZJw5Atxi4VCw4gtffArcVT
bOlboczaSA6dFBSo55LCUgSLInMJG5gXr2+S4izSDF/wTvMOwuqVjYtjdSgedt4tAE6s2/X0oRxH
Nkf/wh2NHICfWeIDWxO5cSjLjaB+ZXvMbBwydBpE1hsIUTpKCqQevZqq9ptz46OQJ9FZ3gO6hVUe
02kelc0e4Mr3zZeirvNUvFISr7/PMWrfxgxXuIinOYcCDzsQU3LYGYmzVRVeuyrIj2j6AZ6FZL+k
K9domThI/2FL71QZdnwAOENwKwc1UM1HJdSrwwDr/KgoVf9bFGC3OIIq5InJqRo7PjBJtD5cvkIe
p1KxHwAi2h8q4NPgrvX8eyEaHx1xLzvR0vJPIW54G/fyygIB71B5JehMgwlZPOlaIcK/kCewivI7
HE9RYVVq/6FKKv++w7rcFW2U7aw6iY5lPGJOOKjxA+JA1n7sIdKpuJ7hFdjrCJFW6YFYrjr4SbJV
FlkpviCOQf2bRs98qy2eD8p92kziBbg+An5GRLq6jwLV+/un/WqUxb1vd2HUqzkHA2s13PqCJNob
VK7u4kDZom+sVWypqBuzHsE85rKLmfRpKBuKyABBJORyK0arPW+fBA2dE6zvFqfEQH0gDI8+Ople
nEH8phuHc+WcUPlBMooiBxJPcjGpajs6jjki7zBUVcg3h9H9ZDR/KH1Vn25vs/WRSNNoKc3CC4uJ
1RoddM2Mbwqwmv6U61Z/qlrUUHG47/8KEv+WGtn74nv2qam+f28eX4ql8dz/g5ZyFDwwbWP6fy4x
9viSvIwvmNni7v1//sf/quP5n07V+PLnCx63dy+/5+nLfznc1j9azv3nz/5vk9u5VMtyz+x0MCn/
UR0z5C82ghyg8Uhp4M+yiP9lcjs72RJwz+g4aCrUCv+jOmbov9Cp4U+0gApDD4Jw+zdMbhcJxgyQ
msu4nG/6+lD1Fy/TiEBMIjK1ejY9LIxK9ZIaplvU5oyRcvmXj3FanKJ8y+SZKJQn4YfM4nVg4Ka8
vv+XuvNYklzJtuuv0Dj3Nmgx4AQIhMwQqTNrAisJLRzKAXzbm/HHuKKaNLtdj+xrb8h5VUYEhPvx
ffZZm6BePM1/7POAfww5DObw2uKp7FyMC5b1mvlFJEqSEjW9imhqsHiv05lks4l4V6JYm1510M3t
EDLNTtXFprf6ozU7WyOtvuTrEmGN3tfG9JR3WlTm4ybR2gOn0ptqvumVvVvuFpjEfqzK4qVpaXH1
Wwc1iU056ivnJV8mJmXh1vrg/ou5IckStuw678zc+XSHKg3g4bxoA3M4ptQ60jHyb6nV7rS+vIDD
YsQ3+2ribT9MnfeSVLCvu/YTXtgrE3wHUw6bMst+pHUcFGny6HTz0+SM4PNBMyI2ehdVui8ZGc33
P9kP3WEiLTbohToUZGErf4qD2ojTLeY+mFl3tBAXq+i3d8bhPIpjfu+KMD0bwel+YOL/+9LeXXaq
3tci/5GmY74l8dPauar98OOY2bn1y7wMdtCnIt1qs9ga6xShbb3ek3Bni63TNTsRDhbRt3KCF9kV
JDSRzYt4GdzRxm7ZMxHhbGqretA9gpGhqViAzkpn/BvZ6Xcx9sfjgr+IfhvFPs/qn7um7GU1zrro
mIzqN9psn1K73/oIFDKzH5d4zAPTUVcjz14mJznRkIisrg4LxicyQhVI5XxuB3crlzkmbbD/SMr5
raSzMGDZSIW9h9qOChpHKdMUdmbtybB9XId2l8X+YQGgGVQN8WCOvDXx/Fb1MVwDbnvuPJBC86HH
DEeomGCW+STrOhQqT4P73Vl5ikEhb0jgJQRMH58YUOeeeWaUJV5GMuwUliXYz5SIt7T84gIJL0r7
QfZqCidRfVETKbajTfoJQavj0n6Wdndcp+JCJ3Q/msmj71S3ynAf8nK+JuZ8bRnL8JN4U5biJAvr
Nc0gbfvG69QlW32g9Iurm8trMqfWpWDSw7Xm85R8hw6zcarqlrR815RJcb/YSCphOs5bs6wOXj0e
eUAfgKT9zYZIK+c/rwPIC+xQlL+YBP/0rUwFiIZaOf1rp/kvreO/5BoZq6W3Xcbuo9OYB1E6cbaz
HbVDfh4U2P+ueYqZS7TqMLbnKyrZDtrCQ0blqTX4OjkGGa1xbpGEVd3enFi8WMu4wbLygOX2MJrO
RitB2Qt9PnVSHuzZ3llESVdzfVjsKRxcFfXt8A50cdPHFd0Qa1fzvuXucsqKKWydZheX3ZHwxo3Z
5d/itHxQkwPPPM1hQqu3zss37WjyjQh+yarI6cdNMQyMEzQ7M2GxmpMQ4Nl2GqdQDtU9f5JL396Y
P9sv9nhu/SmcW4d3uIhcVqFmYHiGSI/EnK7wAzZ5P4HSn4GMrpFI+22uq3PlG7u6Tddw0KtQdkSb
jTlQV/+SyjfLma6xavdN8QNOAhSsOhCzG2je987gJxjEQnfdEV/DntSJW37Pyx4a58Bs7S6Pxe0v
myiSwQLm4a/46j8S+X5bchnAoG3OdgMp688Wau46lWNnbf/KtT6PA0tKYu+SxQ57q95LkMhMG+29
OHkk0fjWun4k8nY3iJE5Ky4jDwdpJ58kRUe+xRxMWjb7lu7ManbbzrL2sWOFPbKwV42buRnfe4+o
P9N8lXH2/f6WGLy3zJ9vO2cK48U/OI136fy/48Tc67g/VysM0DRJNUyKcOb+9TxklYZ0nWIdXtMc
z5vJZyoYekunCiIR/s7/9qc9776VAky1sQO6KA8cw/710ybRmaJVbKVWMxyJtN66AYMtQ8v4wmmQ
9mvsqtMy2Q8dWbJznQTaSBi1PsVp4MZ19O9v7+8u3V9/Op7n+w9GJICwivv2D93ctImZMNWkXhWj
I2suD8KHFX7fVGXtkEXkkDVPlVFa2IssnNDtXg02+dT2tuJ90oqRHpBzyQfzQsMzYL0+0nN/aMil
nuv6ltfJSbKiGlN9aPzxbEzNzTb8W2Z37zSXTpO0CYsxXisxPTkDP5O6/r0a84sp5reuNB866WyT
PPlRVXI3gd/3lvGsYQk3i+xnz65tOPO1z/kQSqDKq58JTJ8CmSwYnFzZh168vNH+mQMZt59JZT5a
/INAlKzzhnjpNedhNtNTW1bqbzbAP45jWHQctBAczbjDOPP+lu//IpAxR2ZlacpldYS5h6G9M8v4
n7fuv1TH/z+Rwf/fhkdTdv/lCd58Hb7+t5/1kA3L5Wv183/895f/+R9dkS0//1rA//4v/yzeLesf
yHr0XZG/76X7fbX6JzLYsP9xJ/2gQ3C8utckrAH/p3g3/qEjKOFcoMOPSnFn3f5vZLBJxc/tu4Ob
YOJZ99nz/0Lx/scyc98vHeYb+HSNepkzwb+++C4EQadFRwuLNv8cU6bDAGdWsg2qWX39y1X5vyzb
OEn/dU37/WF3UY7fcx/J+nNurhjRiGt53x8bUa3PVd7q7bGvIc0G49BI4nza2dDPqe3nv7q1q70d
nlw1RXo/enutrzjQp6z8oMcQettH4cnRPhRJkvc3Q9oeVWrWDKRMrkUtDpJynA1OxoPcO65yzybT
us21SAfjwe6zIbnUaZ4tG4aIZkktuCRyS+OqTDdT5SXE1wwr9aEOBIJ0OBr5USENWhRzV97/k23M
5GLFtlnshnEYbsjIrr6dzKI2j2Nbkc1S0mSu9pay4jJsjem6JCN/aZghxIVOWzHnWniOJENrNUVI
v1wS5TOlXArmiM17BiHpS22h7DRwuhXWveQP4BQqJ9jGzaoxCK/lGtusp6XiTMyxdgA60YwYx5TK
qhBMWyF3tdPoFcI3cALsNqPmYu2B/DEcGCEloKpaRtsPVJuBwvF63e926dpkzOOR6zmHfcJNDDwt
993A7sfkTS3jWh/WZrLec5FbgTUl4lvCPqrr4rGd8H6wkLYo/sMSknEoIuApemD0xNyVlugDU93/
UhHX2M34xMlzd5kaI4s8t7DUe3z26ZwEzmBf/NZ9SsAsc1gY3nxhEjk0M9dC0tkHa/mLs+RPiGBn
ayHDyTaKH7bw1wA73XRYqUeyYs23PPEHuXgAg+9JOllScUpZ/SQs+Oggz+Qxc8ajv2hZONGLZBsm
mcgcCPqWlFN2BmxRXKdZ7XFkqQ2xyfuyx4vO8edxlvlp1dBe0xzCQtXQ45gZyM3mmCwp19tI7rOq
enbJ/qcOMD9SGrmZc9zvq7UyzsZsP1lgAsgJTL7CyjkubnJu8VFuit6ZNnKNoe3V/daS9s2b6FvN
Y0umm7hMUBVWr3ta9ORSrJ3Yl7pxXElziz3mtTW3H4Mi786Ole/NeyE51wsntWW/LvVVX/n0tnHw
101sd+lPaqswQed96cbp2RzJV6uXy2KyYVZj/GoO00mz4r2w8jUaGU7n2sWH1SST2Cu1lFnibLMa
JEFpznr/ThnzpSoLDXpyXbK+Vr51LQvNRyKbvaAeiGnicOeQz8bpueP12JR1+m51CVHI/nhloKkJ
3UF0ATzjjZ+mEJT9H7qAPkYu+AX3Q77jsPaT0VYGJOLJpVecPjNAtenKFRwb+m1b9OdWr15w8XHE
lv5JGetDvWa3xkiWgCGQEDzlZY6pXdC3sdBrhbWt6pwDQNvM29hsSLQy9Dej9UuAhwO+qbXfeeUY
2M7wwRclpo6fAgPguy/IatbS5rZm6a81GZ9HJZZA99ECJekx5fjhmDPxzPdgwBovSmb339KOgjzl
kLllcMkKlyYW1HLmmcrm5C786LVdGWw3TStKmaA9D+09/tbJb2ZLiIVPZb+K3giqVP4YFcFRXU4I
1iSh1QoslGbq/qRLsa0aj1DKInni1DWH6eyoyLBtcplk00FvI5WXWKsHK8FUWBnNGppm8WtaTGbX
pf9tLZZwGgS/NT4X98AWmiZxFNd22JXtzybjwJ4YBHD7wt5i5oQvijtwqrI56DzyDrM0C3rXuE5E
uQbdkJ36VOPwC8XNJLYXLsg9voqgujUnFRNVNCUULYmLk5ZXdVD4Q6RN8WNfjFawSl5Vw60e8zhn
DCazVTgxHxQWpv2WePp9kH1Kw0FZXqitFsmis/McN+7NIEnxFruGy3h5bUS0e18svfP3qWduXWq3
Xqo5HBK5z2nne0oeYC1aYFQcvBmFlYUi1dengm06WJP+PHqrv8uKFpl3rsqdGupfS1m/NY77o1bL
rtY1ktQ0xsDcdDTJ1k7FhlXj+8o4alt7RmD5MyS6YhyiRBpbBKz5QespLS3iyw71JI6zt/BN0wGC
byIL7S2t4nQ/QsyOGaqlh52FVh5zgkkudwOdtHnQGyIOmyy17+TZqLqHt2EHJMJvyV4qDdG/VwSR
qCENO7ujB94nl1560bJ0buRU6RyxSdQXHvom0jXV6ee5XP0QeKq4ambVb3zihgOzzGVgtpJ7OxXb
0umPri/miH6QHeT+dGpkSQKdCXbYd3+ZtNlVoBckzM3wEYHR6oPHZZGc9wW5A7VG6s7QBJkVF/ux
mdO9QZJ4UnafnHnOcEReBrPisYZ3yXQrzXa41u8M85o/+7wSl5rjX7Cq8uyWzblOxzZozNUOS3sh
hlV+89v0xVCN9XOpyAOwHXllJm55LORS7mYz27L5fVvd5nNoWaL9iqjGXGj72ChnYoHafTqSipiT
MxwByD0AGSZvw42/MRiyV9L+NTXcXGNqvX1upZysq1yddKc1o4JOHFtkXb0kMTvmSLsuHAne4UJx
k2ptfq1dqI0wFSO/V0RyOe2TYdM6szL9vDblr6peEZ7GFoPoYl6ygpeqsvoxtLOa6aa1GoKsttlm
u/E6+n1ikALa1SSY1u/kAFgcfnoOnHlBveCPb7EfI0gWbhnUKaGHdRUvR7drT2PidweNwjX0q+xE
jADiW0LOd+rmBOnV46HV7A9vgbuvNeuXpK0eBesU8CYzUJ3fnY0K5d/MCutBMwmyxeKfYY+TYlOx
vaxpcfSa7NFuurPn1s+2l5mRviTOfQNUkZ0a1tPqL8TtVloZJqtWPnvO+mkzxxkskwVIiKyGxtSy
vUiExApRjY+yb/OTZYhz29PAAiLG4YjzZaZr44Pj58ylAdhjsrwSP5RZfh/nubnoc/ZkZzAxYpeS
x/eE/kZyw7ZWdraz2kaEzep8rnXVbhngdkF6GU2gV9x2KRbzahJE26/zQPpooSJg7odiMCOvSg+W
MV7BHHxViFs84daDQ8YmIYolvpAEJKXtXwDF8J4sXhMWA7sErEZKZheDDQGSWBNPeuHXQVNPPxr0
Blimp5IDZmD6xVenMK9r51/zIXtp8cPrWnmmbZQHSVt+L3wJ8TIhhLMBLJyt2n7N7BuH98dhrXaL
YX1gWro7W4E5rMQID570grnUvg5eRtznaL/xaxvS0+dvkzJeNRfqQ8bhver0F58HsTK07miNSBfE
EIjN2CXZtaqAec9+N4VNLz/bXMwEK8bGpeHLzIe8SyjKrJakjZ3XMRJLRG5esb14wp3DyVH1T0JB
3eKQglMiD3Apq6dEM4oZNcxRepgVGCg33Up8awvEiUaZHtciaHI6Tvt7CEb9tSAI813lYzOh1jsm
W6WV+Oa5H+/Ub/zoOto243kbCzxNf9Ww9P6d2vJbMvqL5sDRBCPib/4puQUM2P8hgLTdMI3gNMbQ
0hvgWkYrrCygTUqmZon5hpl66bt5mNMsNohdrLj+NUWcxu9lWBIhp3gGmTTthCzNjyI2Umwweq0F
bjUkGzJwvRKdgFx4KjQsPqnGtlmZhZsD0apNwlk7W3th5DVpw0RM898IZn/0i/lxnDAdnAPM9OEj
+dMzDh0idcvJHUH5duUbTvHybdLKvagMdkMBU/YDwyDW+H9/3vvTbcfHAlG/Q9lo6SPn/Jbx/iI4
FGIdzERTGrONU5ltLGiXryZYAqSzea7ioDMmMpQbO+OJrqqZan+Gj2Lf3/My5Nkjuffff6P/fB3o
+mOa4SCO+ZTQgX897JKCy0tSplrYVKiKQT4ZzaZhaXlg/CxGUMX/1oW5Hfd/47f5w/N1vxCWcT+w
Q22wcIvfD+F/uRCkgtkTuXtaOPI0nyqX0L+56MU55wB6E20rzrJxieUQSvydN/8/ne9/iw4Ws3rm
b/Prn03cVECON9sBXK1Kvk0J6MVgrtcuCU0j52nr3NXx/kZoQtD4q3RJSYn93MSkDWXk7gz/4zOV
MXeuG1vJZizXY3Wnho8RJJ5/fy/BA/+h+xsMcTJIQ/vy3nqkNfrHO1vkVRa7SUPOcipPftG8pPTb
OTOP08Z0m/h5TlVHKrN9nNPi2lb2oR1Y9yov6/fAxNaAGuu+KRIjLAfWmMb1++Pspr8cMR7iZCRf
txpyqpfGLB4RytMNSAqaRF36PrTEInuSJhtWg42LQ2XtnW3Pid1eaJWX9tHNnFubq42jM78smsvQ
GXs8QrD5RXdopAkTByBJXFcLjmSPzdI0CZOjPnsAJmVEq5jv5bK6jWZMCwOiil09N33zfTWrkzd5
6YYjxKV01Htnz0cykQw+eXqPR/Vp9POnNrXvsWkcc7M+CR76TT7kkdtyuJt18lcrIYNZ+C8JgI0q
kRvsUtsiI37MIhxZl1d/stxT73nfc0NsGZJlNCdBEoKvRw1Q5s96ilfMcrZLpna96x0rk9C9Ga+6
r31RsXxOB+crnMsHHJ/7RZlPWcMA08T0q+30n5VOZWZ271yVl2YaQSho3tb29V2+ZMdK2B+UR2fY
/Ze0ItXJ4B+LhEypdnyfXE4KuV4HnI7IXRA7OxXfCzY3Q88qdqjpZ2M1LyzOPjkU605lCuOXZoe8
GhvRxK+1l5iBB3NtTSGmZO5TahofdpGGaqzeVr85jpVFRLFWaEE791uX5GqCnu7QpEPTgWVt/U/G
rw/Jyjucy4ux5O8qye6F6b6Y1DaLp68VPdZgNJsnM1PPZR4HsjIjrde/CMfde71P8ciNncr1SlzV
S5rox8oCpDNMMHss+qNcyabZJiuYfeZ5P52MnOQk5/zvUCOFrpY+U829qqGHd8NdDEuNpwgbgP44
Cs72argOZv2SjIvaSgkTLYu78nuNd2PbafoDpqHdSmS2U41RAx+Hj9OqTSyyB2t1j7PPLGxccY89
zV8jiWKwpt5OdEsT1MWwa8v1YbEzMxzN/lGMJvSAWVB2DkjjXo9uvl4FfceNs1TeVqTWMXfaE2fD
ow9ZLxhxd29bv8lpGzDpPaKkRyIxsn1K+ssVFB5cKqD78QjwxMphq2NS2pdTunXHnorLXJeD1YlX
C2nqYMlRPCKRQKOb1vuh9Z3YsS8kkbjhKpaVAb5qOIy8bVHWZJ+DP7w4FV24eXHmTc+10Nx1x3pA
vNTS2EHKolFXzYOoHRLbiyvXdVM3Dc5bHEChs85TYCw0tGQzYxXtKLo0Y9HQ47rIKrOz28f7slmN
t4WZOf7i+OK3bGtyiTeVPTXvIFi0UKJxPXS4zsKGGo0JgKHclIPyzEAfxlM/y1+xYR/Jiv9mzaII
Cp1KSOp0GN3OOvup/6T68V306kkR/J30NOnc2MxD10SsgjE5B5jFYFzGOj9B1iXVSrpfvVohDRDI
Xfln6MURfLsXpiSiEgcenKZV0L5iznayr5ozXew5+ewLIxh1mqHGvL+bHdqYgra3GaVC8lub5ZKN
+vXOfDR4Zrom+wrB8Fh2IsIuupmQCmASbluPgZuluAKe/VbVegR0dJ+V1m0mSLzz1hNuMJsR33Kr
+UzXePrnuH7VU/19XNv86OeD1e2sqhTpe99p025QLmg/kypddc0G6rOIGpz6DBMYCV8uk9Ho+ju9
cn46Qvkl5+5W25Z3q3uWZ+shtmuzj5yxFV/d2siDuCMa2uny+rl04eOMKu9QZrn8PqtkYrQnXUz1
oxyy9gJkdd4tPj50ybCWxRGN12Ap3nw3xXzdz3M45gwYTWnhvrAVcCovvB+D0A/rJPBnQPm1lfgl
8FYg0E2zvXHMbFCHtcA4obrh5raNF+qzqf2aVwSLYzowQpXHJaIYo8/npqBqJ9yFEz9eMzuZvKCc
C94mTlFonpP+pGk5NgLiw17HTIxRjpMFM4AybnWul35I0K86efjTQorf4VtSMNCc5y1Y/1iDRMaQ
QxzWLkApAI5XhbixkyXp2352qifNCsUQD0EDRzRcY446iyLne5okqUjiwVPebVCGFcacVTaugxyQ
YqgMkjE/1olu0VtudKQI6tu06N6G3vyQ81wG8BbuMEliwztHiqPpyUs/q8dlGh4svPxj4LpD891Y
hh9mNRC1GTt6OEmBNFvJGLkJJA0cSm2iCenWpfhWppZXBcuAIjmtAwpwIz811bbHegCUFtim4P+Q
sGltZdybGbj+QT34nAD7S5e4/pdYZe1TJjKRbLSkgzVjELC1xP7ahrnmDOahi4XRYgliVC9a2Zmj
mH40RCgS4XfSKarz2rUSfaqiYRwy8s4D2NvS8qEByfEnI5m1ufd8Zncx+tTrJe/MQeCeHVrwc02m
DgnHnWtHfEzFTiGyNYxls+qYiKW78Wsv/9GpPH7VlVU+N4uqj4tuJV40jlhEGhtUCdp8+THi/49k
axUvMwymhz6HEuzx8DgddSXP4sFfXAfTj96+sAV6Dwa/7WiKZnIQXWf9Utbevmk6uhqUzpvYJLvb
kVSIbQdraxRXint3R+L624S6PHumCLwV0puh1VmUoxSG09LuvFQUYZMJ9c5sy5PuE5ObKtbBbFLO
o5RVCb3S9T/EkJqITFls/apRO18GEsdItFmsnXLEpVobqhPnMtdgoqcZJgSX8NShSiPS13gmUNyZ
2erQPEen6Z8IU9kLSQhxbS/1axHbj+QmNJTzhj+8jW7RIIsPXh3w+nd7KlWUGrvLb5Ni6Xamc2+Z
9z4wORtFMs9B0vWn3uI5sFlgtgqm3aUG0bWEGK0rL2r0wvxUtPj2Rmfr1yyDVxHUromBSa3qYA9i
ryXVdGPk++egJc0mt4X1YN6b5B56MdDU/D6U2rOBVWXKg0l/ZTsv2ht0ow4zzeosu3iCzWpqJ9Me
vlhL9WWQ9mX0hu/diueAGsPQwaSL2sy3wrES/q2bTgfdqq0fk50yzpKs29ytW+RtW5sZ3uviXeJX
430DBdu1NY2pPM0Gq2ctiiRY6Uid6NHIIO1jblU+NRtLTeuB2a5H8m/6QKylE0rXbm+Nu+y8OOsf
a7uL1Frpe3fy8abge6c3AaqVWcnTqNbzBKkrhB3bRUKqIei74isFQLUfNaArqfS2WVN8HZKE1pVP
11wa6tZX7Sb19Ls07waJGn8mjv3kGKLn6NAdjTp/UIZSIarzrfD875LgyA0DCzj7iICZ4FMTQg+V
Nkv0fS7xH5lIr6Lg4ROJOmt1V0JF84+5QMwV6XCWRJAnhQiztS/21uTLcJ7m3cxURDQntNRoKrAN
Zt0+qbGHiHFdXz09fgVaNIX5COCsq9UL/m4ZmXZjfVg1uero/5QROIa9oO9H44uiDiuCe1Fpqnzd
N05Cgy4nqSpqpbVyrWEL3UZFz7NfcSXaLfkqhe3dujI2z+4oLNhetvaBXDgc4x4vfF25AWzzMhok
JWxAf5CjsyzrEUH+jplcO9s9cBXqwLfkEva1u1czQG7waNr3rqPxnwQ0cn5keV/uBDLFdajNx7K0
5ktBsMqzpqg75Ozd2p6Bf7uy6i+O6s/TjANi8dOdMsX6KOs79dEuXqWfvw12tgR2nI9oltbVjbUu
rHUyoQtzOSYd+muiui+eM/RRpQ1EZc+Me16bcZl+1YVsQWzNn3k+ucfcq8H/atNHXcScF9Yie6iS
0dnEmlz2NjrAVnZLG8Y9VatKaDz1RpaDNmy8LVamNaim5HZfs8ENuxcM8eWPnqmoR8OAzaq7cKZ+
qwxxc1htuYMj/kihTRu4GrZ1Lt7W2n1spu6OUtsm/oi3c8GZSPpamCudzaFfw3ooo16bCSCN43TY
zQw/fBuyhmOjiIHNN/dqhIX8ADMwzzY2G10Wlryez6Y5lc+LZas3ZyKMc5egg4+3yWkaKL7DPaV8
wIKx1lT044JWh/GoRMnWk5iGJfujoeKLrvJonPwdJXa7X83skT4iHPf+6qzyOnd5VIj2abToFSPn
7DDCQ151aWl0vf+rK7x2DIZ6eLeUuDNM3BAZjQV1jsV20TN2uaaFcrFASu/zOg6Npq2DdDWYv1DV
LhlEtnfo17C0fJ10PLVskOfGsE762BxRlL7TSrAiK8swI7pW5Dls0QpxkLHJdgqEkmuQzt2NiL3T
2PMENFP+XNbNg0nbsfKMNfAb7EydXYdGSz/LTbqLHIwO46h/8t2ueLJKYNpGTblA3OFhkupWOiRC
3U9fklaADMYCXkfVau/ZMqyHLjEP86QZEMRqfdMZxldZGq+2YIqQzjdFlDWoT1dfoGRmHaPAdZFw
l6v3GEY1LcXhk9FxL6BBAAkjW1/E4jePfpJS66OwRcr2mmBY6pjBEHmwe78JgfiC0c9RBSC8Spqh
cHfRF/WL23Bwy9P0Q4O2FvpTTavGzh9M3JPRaFNcq/G8mCwzPJM0+OvYORnOZG4NmtIM2hmPSe8/
xQydUAj86gy9D93cf3RnJ4kyaVP+NOCgLcEp3a4vfk0AZOnhFi01FS71cEtX/2RjpT1k1kAJRqpY
mJvJeixbrLX5lORH3t0aY8Hg/zQzcasowceVQXNbr+H0OCfyKLpbQZZBNblv94lDzhJUQ7SEDyUM
c72mvaOTwsLL273JxWiDgd7Jk+Xlt4I+D47QykPEVU1oqvFhEiP+PByCgUI+NcLRB9koVYfeTHLc
4sRFYC3tumU2rw/7ri73yWgse3Ltn+kuiMAa0MEpQLZx6wwME+biMevswyim6gM4ATC0vAHaLghH
IkEE/ymdxFZlwaBNz4Ps8DYk/aUse+9lsnO61MWabPBFZFFbajp7w9pwh/u3uR/n/eiNztEv0jlo
+qXed/Zkh/it90aTfbPWev7RKKvBFWr7x7lYv2md4R39ZgnLNP+U0kIJctvPyuxuq9bW0ZA44uBW
qowKlfabqmhfcL38jLMihc4AW5Sp068205BQXgY9hHl+6VPlRl6Oo2DuZbi22THtpRHg+LyVGUB6
r+A2DQJgjeVcQLhM4V18MKzp2ZvHK1co20xOtZ+ncd+P9FtS2zmZRgp1KZbFTrIcIzhf8yluKKpb
/4pA+wXkYheABHhdRv0X/b4xEE1zAHhxw81s7Y0i+yjJN9pxBBZRNnaSbhRxULNtODulytuCH26T
QNHb+1XKPpXRiDQ1+a3tUcuHgYY11f2lt6wbCrUM67a49rKtghwyUWAL+xv8Uj7CtdLD6gAPlW37
VEymF2LZKTf6qJ3qatoVZToGaTfnx5Rsjx9lWRu7gf8yOfnHaPByJgqbH6/quWznZ7j9eOw8Du7Y
Ui/GbPFN1mzepEb7KqX2uvjuLanmYM4aky9izJvYFl0IHOpFt7PrCKI8EFr5SNv5iz1QC/l2fmrN
eQkVKa1BB7JJn4fZDJyi7HhhjDS0Z/1qt8UPMkFBt9qClCeTBOKaNnYlMfsPmYnIO/lzsHT3k41n
cxhQkxWyIEfLyo6ydP4AhFBNQRkvD/3SvqayfF5dfArERL30U/neWCkJHaYdENOx15byNrf1h7LL
gy852rririh2c7FZ8FPwjPgzAztjFaKk0dsYRGTL9pkC+LVcUHpELx/zrKRT1XanXCZn839Rdl49
jitpmv4ve88GTdBd7F5QpGwaZabS1Q2Rlt6TQTJ+/T6q7tmdHmCBWaBx0HWOKlOiyIj4XqvPNODK
fh+XiKBTfTrTIXPyTe/W84fHOieMsx/sF4HGZ0OKQsWcVL3Wug3YWt7nKn12BfRRm8mtaNYDoTAf
wlue85zWFx9RVGZVb05f5i86xVXBLPUt/cz9DSzBAKpH05jDrk3qY36DCxVRBUgj37jID7otvrrl
Giwz5ltrrM/Z5PJ75RsBwRu6IhkvqlwPkqLZmASzbjRTAKMBKqHMhra+dxI0CNOAliVJECMtH7Jv
9sS2cvLI24a2JV/yR/DZptWfZJu+dKn64eEWJ9GUeQg/gBWDtudiaGj5rryHopRPLneub8D10twg
t54c98aU3zsLJ0rN7uPAxhCRaGD6nL/g0xnmyRbLzjDJGdOQsjixeOdVVGRUq7LZwlhG1egUb35u
zhRHlKTNsgQRqcDoP+YO6ZhVF62ax+1U5x9lMtwgnpO7qsy2rYkeARV8GtaLPHdYUoJysO+ADR5n
z34j6YqXiSLg6Qop/wqVU23LBYivyfiLuQ+uQFwWR2fH3zfED+9n0fd/7KX/KlOMMsxYilVx0TZI
ZMFiSsvEH5rW9nicWYpD01qIIOr1MyZfgHVaQmAx4/vVLm9WXd5Add0mnd4drX6qmMkW79G11+d5
YRCzyukdl3kBP2btdCc+oqnDvaPYCOmW3OeUpAd65aV3qZI+4jjnw5uMla2DX1vFbRx50/xg2DY9
GS4yKLvsxg16gWPhzy+I+S8NfTGBj0WHBHXssnqBlF/E3BD1vmREDie8fBvYT5BRGsv07q6dvbs2
tk56o1lhWmYlojj5NQ4sAelUPqW1visF/J+SHgemTh5moY5dMXCGwiwRyHgQQdkMdaga/WUU7Oqp
R+0uZfLjZl470HKzDOWcuYHmFVqIY2IKkPlZGwHPugDKUOG7XzS0HqgwHkzVLFEJg3OrW/XT2s02
m2Xi7RNszszRNVGKyrRJYV94psj6d8UHgRvjm96BmAncNLjGzomfCmqAav1xEOx0QWFm2hFh9Lfs
ER+Ynao+l8rQbt2xJUZa9yNjjk9I4iww0Hp9NGKq7Tt/OjW97yAWasioG0h8TJvSwjKgYbDoMzTP
OrhYbAM4ZqwzqztdhljjXiknDR1fa2w1rEAwb+19zN0aiMxxaD11JUdOD2kdHqL2BaXqcHFiMmHW
Uo/PRP00UdsT3HITO0gYDKOYrGAZPCpXpLskJ49ytNx68+EPt82UA8JwrodKIoqqvs8rSONK79wb
LWVnZ1wMYAgQrRmE+Y1ekbVhVdlM22P+aMdAyV0lPsr8Gq+tvHjP0S/EHP9WL/HXoGFn6Gz7WXUI
P1FGdYHhld8FheWbtFfE1zrzuypQYKhr1P9CeJ9hTi+JMxnwPwnyTTpNuX/GOLIL5x2oco46fzzJ
dhgCHVohqlcHHP7qytJpEQhEWn9BGKGSHL3HecawxjbH9q6Xx9FprC3JGVt0Q3VIm8qvH6PLNzVa
QBxjNHZ+Q/hYnctPt8oObpFwgZ3stRnl3ldocBQWjXFMeOQdQ3FqR/FkD8Y7pQFz5PrNz1zFP7OW
uhFNtafZXeRNmaRbR1k3QsoPFZfvrZxRZqQYkIROJiFVbthQFKhnFTvVplhwI+X2VWon1o/ZGh47
DUUoMgPKlxqj2YgSyiev8RNUHGDYUIpju6jTtI5nnu8HVTfpozlb/i6xVsnX5UoIYa2Un7WIq1Az
zHs7zfJbm+it69KA5BJM41E0w/fKWA0MWHRDE04dj90uX5qq2ThOBufDtTGrnU2zZh3xS9kJpCx7
pl0rzU4aprwQw2QeXZt1tqkxMLwW7b4z27taVTmjroO9v+vR05WwIKNjnTviLgPWnoOs3W2bchYH
7lFbkLsOCJCmxa3VchwyAFekwZTrMhuGk7ZGZjXzNcpXqTmfFZGpAYRlt2kb/5myQe4s/0kDQS+T
Z6CIe3+qyrsVzSsGLr/bs9zjPPLFfkGEhjxK40Sb4ttgbS9AzHDgbWDJ4nBRGrYJ7Eqj3wJsVO82
OWTA4WQd2eVtbQs3KDPXDlxtPFQKwZgfL2ivcfk2/qW3GFkKZXKnyhd/rm+lw3zhMDGBXawTpbuD
7Y4ok5LXOJVvclZMdKCfS+XpW0P5z+BiT7NBfmA7rSH4G9itH+G/2I0pJ8tk+FOlUof0qkUUz24d
jsj5cuGtmy5uXtCNRCP+jDWPbyepfy2W+dgvxk1LwSRow4DQdh2TTWnJuxqpj++qcBZWNOHrCuym
eCyroY+KEcEj7/gXEeudTivlrozlQzHP5qZ2CiSX1VLyK0ueQ2ufKO/EQ9QFds5BrSjkh1UpnhuK
eC1MXXFnQb8tYFCtPFvpn8rq0g0wzVEjmtrTSipo41fY50s8/Mwrsy/jE/7zjei/knxkA/OBEbUs
3TeueJu5vRu3g4LDxs1OffprXTKHI7Plflr6P4ZSUUOGaqsm0KQRCtZ7nDocge443haOjtAyvV8A
CbhrDkwvO7vN/rhqaAMTOcmhXCiNtw0Ek2SzkMxfuWm6I+7xSS1IkGgjO43xWm87cHAGSYUyI8t/
yjj5be3qFzj1HNvinqP5a5GVJ6NN6tDVrJdEL5F5uvGEoEtwgFcauhW3MOYbinMR1Nqc+4Q5P+fV
+sBRbAzM1MBUu578qgxF1xK/6DaNs6WgwOPCAP5uCl3dmyKbbo1xBWmrpHzvTIfZYJq6Rztp4yfh
8TAGxZwVm1UYx6Lt4elHg3vQaqtQ5JoBwuD1Ya0RNReV2uj8DqRKPvsJdsVCdTTlmuNI/ptOY3Ss
1/TeNVZkAhabGUXSsqKT1YT87SckCrNOoJtV5RRy400KyT+rd9JpabVnkM88anHj2P2Kk7l7alhd
SSxLyRuySpsSSywgUyRJpEPCz8fNW4veEXUYezlzS9ouuVsIZBb8VGAz5dzKnSX0P2CmPU9juvfY
Zu+Va7FEtLqx43j3NZSuf+9Z7ZsScDl6nN1RH1YH7KgDKjEv3+rjFCWp0B+zxMR9tDo3CtEBmoho
hfMZhYvuue3bJ2y2OVLviidPzIFeIEm2Wu3bbDMvrJ0Y2n5AMbbYbXOXtobDqcTfIVfe6QteXtdU
KepW+6tnbrqTibi4cfoQu5znevUFnmlHRtNpkRKpyydOwACvk5DlJt8T8vKQeqnksKbmvZMnL+4q
DqXfPg2tfZzbaVPYzXWZ1KuPmow9VQwnc9HLXcn6FKBvz4JW9Cr0S/+LYwpejCEDN9K976TU4s9c
sYr7NVlNbWd5YJdEeqFqc6ohQNIM7OcND9Sp8hYIkT/NRbovda0Ioalu8CF0Ab7undYgds1jp9in
I2aPhrkQUs970zTtWTntvb6682YxqZ7GOgwB6dgbu1kMLpYbuQoqVuT+ELRz0Ye2ybCh/AcOCuGo
JaQdpdZTVfqQQyQ0JVr9mtTDV1dUnNwamEH3plIiiBM739CaeaCH+Dw1kxm5pYupoJyiUhnwEhg/
gyQnHY2AZJaRRjvlLYYLK1ndjelVTaQL/LzaHKWqxp8bL9FoQvu2ylfboZsOq2dVEd/7NQmuO/QN
WDmGzLte5kdNWK9VjWZz0Hyyv4bkrKxJ3mpr/t5n43Mzu+thHLwYaIJG2HQiFbG1x0e3qLd+mTaU
QadQoHXBk6KLbd8WboQ3OYXxE1WgYtQHk+xOujG9ofnmVuPHNEHMxws9Ap43syDpuY5z95SP2rad
aidAQRo/kX8zXS0vb0hrpg3H7zNJU9u5cGI0PmL51iftdR0m3vFko+Y0JgfGDoKNySrdcTX6PPC8
/G0R+k8K3fYkZI25oMbwql1z9tcVrci6cMyvub56W53sHJWxVWn+Zi3UOUsT69FElz+SnW6z20Bh
b3o0T5s0XQnBsrVnEjxvbOVuECNyBG+8l6Hqr9EfTK6FX8Ckd+yMHWBG4ElcwyCfh7JJTXRX3dHR
lHNYObPRv1pdGIAfisqpwswvzd2wIkVya1szNiiNyFHvyeNnzh/SuAcDbnWUdJoheOEkTBmkfCaC
ZrRZkSfauoiLY4SU9btRkjgazJ2xricp3ASIlSBk+1SmV8hLn/BHWsjOseiQLGbeUwdoF7er0/BL
arVwmNISgUW5m/TsspiglNFS4Ac5wvXTvmjY9bjJpO5bPC4WDHmBJynFrDytH67prk00NkbrRIbD
6BTZs8y5D1Zngj5NmuJeFlr1IydONVrXsnAT4OC7N5ntrkPkcmS82l4KHsXB54DBLJXnP0625PVL
TZhuhgECjVE4Gtk0/VTlwHZP3JS9hxZV/WsP5npNWX8BIeW6J9N4/WcyorqsrbVYAaGJyg1oRsIA
uVS+1mwAAL/FZJlQOXmbselOTRjLpqpultST/RF2CLmRkaz+e9LXvK/FkYofiuD8szPGfP2aTSm9
rwURyks6x3oWCZ4B3hbxjHuVdHP9KGejESRsVsUtTYskQRo5saILfof1Vp98YnM91NX1zpkTq8O3
PmPIQJWFYIP2MtL6jB4rzZNtyHFnxu7Ub+mJ9vI9++bCdVf6HG+L3lndMzkfvn8qlO5N75z3smYz
IO5sNnHJohnMvjdrb/lAtnawOIoBNi1GRwdxSEHitEExVPSq5NNlyNwjgX6sQK/RxpzLekvhry7R
1UNfGhfhxgT847Iw1E6WtTZ2gRym7LZ1XC09+NM8oCHCi1d9A8ykyy4FoEFtlDsUKAbpPLUWkGxR
y/iYj9hd6CWfO1hXXEzV06A5DscqCOPloamKaT1CydJiXnYkfR0TEWfm7exiVgMggfWI2xx0hFJn
Td9oK6kO0WLM8gsoq545bBH0fcugyHle14sc8FovTP3RcFb7bUz6eY2sbkKpYA25f9X4aWWNqC6f
t17i9LCi6WAgo+goiJiuAs6jPg1pD4dbrjHz3dRSAOQJaaJQMZkvzHsDWbl8dErliP2QZHwzuaTl
Dv7Za+i5KBPEIUhx+w2X0mT+X9pVhhpKOA+ii7Tt+6zm1H5TmK7Dz+pJC2j0WpkHW3Ma9045JdsH
CzraVd9o5Lwv1ICGU5cDCKuWygWnRYNrf4OcMH0ShQKL0Qunfa77JLXhzcjqve301jvlqHu+tbUl
PoCNpdnDLsw3yOZvcxMWMmD/Q24iNTk+VG01pJtmqVtIRXsdn5XWiLvFQzgf5XQMZ7sxGRR+iMYk
7QNRQdtuq6Eu4UGvvKW3ZGyFJdBzsKQj5KyX1jXHIDvJM8l9aFSfqESMzyxnOwks+VeSyYlKC4U1
2uKltaXebwUi4/aWZvKM8KqVmQ2tPFfmXLGMXXHI9teqB1Xv6sxjkZz1BblajqLWOniDY75qNlaC
IFMuJot0XphTk8Gb8gPKUib3nPIk1H05bej71suwFkyOtjzaTnopsgV17GJi8JoDM55NlCVONf8m
/N7irgY3AW9LS6aVXjQyPlQpfBX2SHEZADw6lFoF6gazXTWFOyHrLUBbkX7RC+g5DOiZH0y14X1U
RdmeF+kPZ1towDqpmUPLAWIBMi3J+uzmC4+xPxSjeb/kvJ0NTFd5sPPZY9DOiX9qTBJ4gn4htvJW
Ivfbi7LCKaMcx8WKZlfjkcNCASUz6Cyc+pJQfZH2hIXTHoF0iyOzNmwQyEPAiszk+lIYzrJpoKjC
aPBX7u5k6KTXysh33lDHkB/9Vc2+xkQqgEp1d5iLWR7hVp7HccB2YpmDEw1NV3T7bCU1iGqQBR1g
7Y3axca1k4S5ZVn72KrSmxHU99zoeJAotagomkKF0G1HtzIu5upPkjerZ/hEtPJAOub6RK23cV4t
E8S87YArN71eV6FXZm1yaAyLx1ICAwqgKnC2nUNXGLFVVSLvUWM1bwhuWT6AloYCl58YVuySlCGF
ak5YG5me4hawYrV+sH9YKQEdmdiMGZo8Yr9WzQ+tBD01DRv5DYBPTdmt7jQ3faY8WpQI6DiQBibf
HOmhX6fOiz2oJ3AUhU3DZtt4fE9L48x/eqchCNcR1bV3ifPFHIjBGG7T1dE/0TZx5m81qhzJmkvu
Edfw1wQrBHaTRW8QZHIqTokQkPpvhfZ442d4uzfxbGCV9fLME0GiADUpYfeWfpvV+LeCFYNjHpST
Lx0SMDiDHMlk1DBH8jSQJzRoH6XK5Tv6IeS83ryc8Rp7Xsj5vnyBMyzXaCZBFwemhmQUojdBtDI5
rN+GTu5n2A6N96sTe3InfTxbHHvbu9Ef2DQtYx1r3BSV9y6bpb0o25luM6JQP/uOG2GDNYF7qTJL
7KNZMjhPQ+0g+kT6h49OrN5HrDLxhqyO1xLNNKmzx5SVhpSmF1AvsZY++n1LI7k9uOUlTocbMZbD
GDGBc0YfxuVSj2v65g8dRVe6WwmkJkuujD9uYRoPi6brn3aJ7KCUU/WZOQZZUbmNb1orDIaokdhV
xWWrHqFPUNjpWkspmiR0jgJGIQ/D1Du/WdtyiFp1TiRjNZtb3VzKF+SpKUYg+gD4ZhTanEqXOoVj
xmI/TWU3aHsB13IH9kJo0tx2fCIrnR+Zci9jaZssVoIqnWC01/yy9nH9M8nyYyK5J3KErBQysUcO
+8nZZCd68CAOi1Pu9gjEl8zHR536WGJ7p990UKNITGKa6t0uPXdpM91YJLuEhBvlLm5NbbxTWUk7
65wa6VeW+DHCETE0z1mZMVYqxD0buD5Sg0gOZU8xVP+ATsL75mMnD8KKURiNSaPd2O2gP/eTm301
SE40AMDJ97YSXhieD1haIC9rpgPtWlzjFOhqmyaAu0gIdW7tvBRsZ6Z1dceW/QqUOGBVuCNVaekj
hRaa1hhADR6ov64FRYjptLMo1w2EURln01Hcl5z0uO+vddEO0tAq31heCeewDn5iHrWxtn9h6BG1
JWUOqq9jJv7n35OZD3uLI6MLkVOok/Rb/8+UjcaXrvCEhYBy7SMRWH6PQ90iGQr6tz8Ums6aQV8K
KwxledzGKATTnRVb6G0G+gnhlzo2n4bdGdGRzcv06/NUJnWDBtPEZ2vq0PvzgAc3QOOI8KpjhEni
hcN2OiQTPx2EAOV7Y9hoUWi0/+xR1YS2kdsnvXNYdSUhmSs5NpY8EmyN3m1EsvW1rNIatuNkl/Wm
wjfww1AR3zZYgEM3W9atTn5hmJOhsOHIABfoKoDGgKRIDzuOtlzHb87LHbxwne8IB5JDMOCOrSOM
keXnXDOzhxALGIrWeHC3RoOuMfIz3/lFqGw6gZUYzguxTBVLmVF2M55ZlxBwhoR0eRoIH4XDs+oe
DWlndNQs6tL8Hv9erHFUqXoBQylfeIDpB24ZQ5LAJZUeyDXGjUVp1MTeea2c6L0aLLrkiowGkBb/
14tv0YtroT572ab2/eXc69lKLzGKaJwIvDcM/0XVYPmp8qT2nx0vSXb4vcWT2cCcLtNiv6SOxcGS
lDdqh3LmuDdhLDXOQuEhXXLG9CEdFnWHxMp8mJWT9KE+1lfVOvbN7MFBGwuEb+s0FflawvGoX9P0
wZ0Ikz1aY6W29HG0byWk0Uvqu1gLsv65b9An915XfBuqS9iN0U+D6zq3ymg4rWf64JC6tPYmf9vB
K0uA9Vpua9INQMhoB3WhEEqeHxUz1wVNAyUYNKqZHo2Koj0khhnxcP6XQfQGHTeJ4XtRIom9eGnM
YqVbL+74QsuqYB8p+tEUCCZTrY/+ufvP2YTKGk8kj1aGyD1sxbqc1USIGYk2PXe4BF2RJ5Fwlwb+
YjNNun8Nb/51q7mtB22wthV3Sh/g/Qdc/vsDwL95IhrssWgO8mZYzk6XcOSiU5tHyZlsNqnZbPg3
Ylmu4U2Fz32Jg93QN4tD4Oe4QZilfxbXewWlPR5DW9fX7eio3Lx1aIcvbsfVW+Ktomr2ZE+j72CX
kVygIu74Ifgu2aDmcV2KvdWXnR8R4WGjy1ATU7E5zrLYt+nC6/+5CiSGFjtHD09/wnBUdJj2e1Fg
uPy7gGE1cFcb/Elm3iYeZyRzUypigJEyM/ll6GNRxDQNv9Jx7ULNPHTSNKYN8WiN0PeIOFHSI1iA
L+GEAp5WHJVdMEdI9HU6VkSnoh4J+y2Y/sb7eyAcWHz052pURXsCGLCqMwI1P9+ME5LEDQZVs9gm
pNP4ez91xn5nOFdB5MyDulMxPenXulaPwpi8LF60KiOhCMTXgc1F3sNdjVDzx+/ZT2HdDJOIDjk6
7mYaOUgFaxcrfVOnzFSbzMn4Jle9LeubdqVDcz+V/O6g14o6DTWt6V+5hxzgzGaxk2gplwk8ivx1
8rYJPBUbU/jJ0zj0MYcZ2KkjLc4Z9ghn0DE6ZwWOjs4016u+2sPFq4jL13apkWEGD1AGmuMzjTuo
dDkWQRZNnYNUCtc/d07uyvLln99hD/w+bEta4aa9rIk2Dzpe3ZD31Phf0JTS2oH/QArr1jCczcwu
J1YVbyRpINV1VCzTgjmoTGMb/srybRTTGMgfmBdil5DdTMeWMFfVl+UAbbLmU3G+MdUK0GrPo35J
6l50TwvynPjIVM/tJ/oF9gVVVPEyWD63fAbqUoeVW8QH9q7ZvEdoEZfMiCkRGUCK5RByuobE86el
9vfDYlh/OOV7b0UXR7mnIaLKsNhc5bxr7BK0ru3i2U9eksxc2EKIXp8FFg+LsQcYIvDXKnlMcmhs
3GYjcqXx1+z9d/x7rIi2zWa9HfXl9a917/8rJerSVPzvv8a8/vciov7tVbuf5hrDNPzXH3V9N19N
u/ZZApj1v/7+5+SnuaY3/dsfor9JTg/TD6mYP8NUjv8RpnR95X/3P/4rD+qytuRBfTVTPV5/WoIG
9D+HQhGnTf45LsX/d2LsJauaXrv5GcZ/i5P6P3/zX3mwpvsPS1C86FJy5EHQEu0683f+5/8wTPEP
XRg2uh5xhZiuPud/RUpp3j8sk7g83LgmRQwIHv9vppTm/0PwWpzUNAbqNDsTN/cf1+FfyU5cQq4o
V/Bff/7PAX2u8+9OW4c4dJtkKROpo0XRGcVA/+54BaqZKmm1xBAscn31asHZMnPq5RcxgINnrG+I
4NRFvW4SBrztmvR6uOCE3ebt5FP/htaizT3sFq7or0kI6aseX10UCh3ptm48/W2Z4/R7FuNw8Qsz
/pXwpSLA5pBHRosgO2hR4xJlWKXpecz7mLSfuUOh2ZvYL30chiy4vKfKH1Kk7a7ai9p1vhwKvu8m
baKZUIgiooO53JoTWPWI8qwUon+wrRIIYsm+egoXlsCeUu1S+1bzYc+8i7hJW17d+izzeDyJtsic
hH+zypj9kJFSYbRRzneGB/2qLuoZZ3nUg96yUy/S5xK3eaqrB3QzSCwWmT3AE2qXbkA8TgAo4qbO
m8iIwZ1qVkFfYTKwi0yh23CbG+VC1fMJZQpGbvDhGok9qWrs5I0yriJkSvWoDNeYW/Dpoc2tVUcT
Qj4g6smLdZsjI9eUayZBzW71qAAVb5JhrC5jZbbvmd3E78ZiLM3Gg8FewBZYgs9m3KpbT8wxzi20
fkokIg8qu4aaShKdNlK+RG8F6HDaZjnm2TUDS9K/9GqYGHfJtIkv4+JWIytppu9XXDkIKyQ5s6i/
i0dbzhz2zEqKl1hW6XkuTIIjVE+nVeCKZXhlxbf/5K3u7oeWbzpd5HAxjFh7lTHeUyhR/1DIBMOO
71kH3WfddQkR2piTc8EMrP7Yziy+ORsC9K+ZNdwvjs3oJvx3HQDkbplTRYiomO+xbHt82df5ovOq
M6qH9NsrOLwTpGK+o2IszhxP4vd5KizYi3UkXIlo25Bk5vWUxNPONlCIqdRO75Ys925VLZu3JRn1
tw5a4Zl0KuesS4KPeo+XiEIUL1RU5MFEkQEFOoS5Tno/4nwzNEKwKhhszfN2V3rr0OUQ/quGN8lf
evkMxX6f5e2Avl7W+B8X6yOlOPi6aY24pAZLUbbI81D7DjA1wTPjxohJI3N8pg691NZbuzWSM8hr
8kd52ryb+1US7MSzaVqqiEbVF7cExwJml332UBoEuq5XCaWhRkI3Uh99GQqusOPwdkqysd4N1YAi
k7NkwGaph1TyEU0L5f+EzKfdruakn8n0gi83bS2qMgTwtejf/NXPcGj4661FZcxv6dfLncMUf4t5
zf2OQaN2dCRLtH859sIiK27LtUByslripVwzDG5Kc0qEfWMC+1n2KGJgJ6cOPRDKvzQZljt4gIYP
j89oU8yTIFcoIeKJaDiEofOSt2HGF/Htdya3sNly6zQU2NSLcc2agWHtqvXWoTcH/cKchH3F0aQ+
yAQ6NsWLV28rN94DaW1y1KIoicay2vkLXqQS9VfLj4XqOXnOt2vcF+y16ZVVmfZoooKCvBb1QRAC
pV8WEXFd/phbBJNdCMUJ8DETTubAvccFMb/7enFJArl2r22kdq77j3p57qw6WqqD2dzny+dapvt8
jvIMrZHCAkJw3PwgzZMPoQwoy7LUBmV7AxqJkGH5IAm7T4o18PttyiM0XpWwW23cJqvMNuDFd/T3
oWuNspikhOxQVNuU+l7z5LrDY/LZukgg9yP+5xkP7UyKw4FUfKGfOVQHrRtm1Tb2vzxzTwMLoTke
rN1GtPEh45PBmTbGR9xlGBjWDWPRtjdPXvoa959W+cewll3cWkErDwnyKFRIIByNEcbFtJvE9L3k
w2WMLQg6c1vJBVW3fZSddSpK58PBn2MWj5n9S2hMgFcyxDE+bLpHrzgKwJA/PYPCwRHaCN5UmFpI
hJ4OFpyOr5YTt1G/4rS2Zdj6TG+ecYPuHM0NjRi1gOe3Cu2SYhuSiSXQv7RhB2dUFyIkjyYiOxsz
Qn+xMjsaOufBNhFpGVD4pstxUglwl/V1RtZR9s5LRT8lr14QtcsbwhPCgS3PzOmr9DJBCFK7BI5F
WGhmWr9qnt/02vyCygsL+7F2vPfCxpKgWZfWojk281667EPn1UNHRg80NGUlYT1N98xgOA5ur1fR
xaBljwBE87I35+7UKWjKEZWBRgjRiEED0dKxKO+llm+qFGQxrvaDMjZdnYe2xhrMrpWi9fa1g4Hc
btmX3U/baztZf8YYUZbUuknIX2hniAAC+sqFnmX3aBsHbhI10Y9R3WXGZ5tlYTnGX7FW3LR1j26/
+SaPMVpLJ1LzZ0YJ0oLPmmq+pXpSyVbVJyE+1WRE2MTWbNesV476fUUJZBDxNRncBjggCFdf+hWm
Ft/knJl8Mrx84Eh0OPAUoV2zu37velXGNc8tjoICV4lfPfTTiGF3vRshxDIzv82V/2midu/QqYJC
Y5fR9rMBN51jDoyS2n3CY8UQ/JlXx6nGNRFmQ83g9Wm5F70PTdLvPQtv/lbmX33f3mTVvbQudX7r
pVFVv1XDrR4n0YqNYaDvvZuOXnzDXbj33UP1mWc9c+bOI7+4/k1dI2i0Nuzno9M/XgMqJn9bWvmB
NF0gI+/bHu1tTbwhmgsjf6nsNyyCs32oPbT+fnVy46fMuhkRzbTWFg/4kESN2YM7I1du9D9+rq/v
lRPfE2AQ2IxxGIDLMbLVa4asDFmDQSDCeu4ZHL3IdfzQoEPdTexIEB1OftFEHuBIZnKRBbXxpsXR
8qPFvxPGq/i3G1+dFqjrs5tOU3fJxMs8hFLtU9lDrMNUkls+hM14qfU363k1MPrhVxsOhOqyYl4A
XZbqqA97gxSy9lTpj2t5GfX5DwLalq9NHGDbkajtZvXjFyeNjvUmVENU2j9xfoRHDzi67M38EaIV
PNXa6OMJveRNbnWBg7siS98hvkDdgCx533kk7ZDdTZhgyvqEiSUaljww/Xdr3rtuxGHz4Ax343K8
8rmKHG51dPB3zOmpsWMkGCgwyrsGezBLbu/d6NPvPL3gFIdn3VXNsZfvVbc3yv2M7p0wlrCZE+Ql
0DGehdBx7y1VyJS+r1wXr95d0fuYM+Eau6Pu/KRYQ9C04sYkRWmFUE0uNmadxNt4SJ9nztQCsKzK
67tiHqOyv8nmhYQJeN3OQFOMxlNerl4DvY2MMn1Q3q/Ep418KZv2VYswhg9BoUx+mIx8W1/jv7fc
ZuSkBAOSRM5jM76lea5fdZLiK/xlWYnGBbtvsmlsSrdkpNX/m70zWZLb2LLtr8hqDhX6ZlAT9Ig2
WyaVE1iKyUQbgb79+lpISVckxRJLryb1nj27JrvJbCIQgPvx48f3WXvA629xFkZosVJPO1NWQrl0
qxfP1/UW7LPXUflVJVud3kraMWgxAftQJqGoH+X0pcmf6QL0Bv1HRCLlawby+76EPZglwY2h4mFu
26MvSTyalNbUjiqaYKuYEZu3E2ItXDJhPloNY4sd3YJ0Vu6v55b+W0Aghjg+N1lrOTTU6gf9Ssoy
6kgOKpT3H2sYt4Gx9MNH+oomaIf9yCJVyk/02qMjpxzQCrp8zysnGdFeMM96KVVnGv3bsL92Ko0s
4uQqA/e/a7G+Q5bDM7XKcV8X9GOLlvJs9vcUBnf1hTm4bslamjnt1PsUsk6GdHnNuvnezGJiMSF7
uTZASYMSXp/SPYKWdSvjipeZQUt8Is0HSjWik4xxGJOYUNAZQ+Wy+JaYAG5oglJ+MzjKDWjtoTtX
HtYJQRhdV+IaYbEHB5FZfhQuwxEdrL48L+KjXL/KFOQRrB57qF/LZb+0yMs5Tgw5bieI1INHPITn
ixqQllly//pM384RNgEO6zRf0GXYTZSTgGNDpI0s1hDdwqFivD72PAmjxzmoXwiJt2vfva7ZSVEF
WiZeLmkfMdVuS4g0XThcIyFdnqRp8rtLEWyDaRj1YMRlrkaSMTT9fjWNe6lTEMQq9piyAuYPnE2C
DYif06reK/Od1Lzp6wcJkzujeoxNKCEkoBYr8hcb+u9sjiU25/WfqDFzc9o22H7DHLXYonPy+fUY
XEWtLVutGTmrmZ4ssKSISkvI6sMz+eZ6LKSiCWg0y7yJw31yJ5wVyDVEP6HD/zdS0/+vxPygEiPL
MOX/pgoztEX308v19SfnhZOq7qeoK/lX92Ux5/0lfivHCIb0M8R2XYXuTUxRqbL8UY8RDPln1ZQp
YMqYZGjUXBgNvxdkZOln8N64OG29TooIM+vffuqqoU//49/4EameJYuibOqmrsnKPynHfI0fw2vS
MrAAMpDhmlQC1W8NdxdEQPQtkzhtrpgflouacLBfVa6+NQTBdHob25zOC6n6AfB7C6Z/DvTf39fS
+Xwy9SiUBN8M9MW4TrUgJnShiQgsOqW9y0HdOJl4HcYfzKqvA/tv74V4Cx66pEuQ1L/xAuJWDuM4
LolfmgniokuW+J0urz8gm23OA99+InhmFpU1Hii2Zl9/oo7zr4uOStFnebl4fXeZfCOWirDLNXJM
jgkOcKY8GWOCbrpEXwzB78SNr0tq759QF5GH0IYFRBOLvK/fW5sGNOp4Z/gzJDTPSNVDK6xHPJYy
X24zFCi1Wjl//5bfeYAQ1jiQ0yxZpi643fQvuHWYm4M/E0vcgtmVASsTFW7v1g/eaOkPEHnfubM6
xcl3UzNDl8wtaH7xVpZF4WxCduQJXZ1RVaKR2qIxHn6PQTrXLc9aIe7NdSzDstetH3xO6TujhxnI
hJORTxryu4ftF++uC5TFBIHyQz1WppPW8KFEPHtQpKdmeJlguCnyaqBpWwY/y1lB5H6kpwk3Y0oi
7NZk/kjMtB/ck+/dfkxOZK5MV2VN3O7ZF1e1SlraVZUieCrnu77erBzCW1JtJ9nQ+H//pL93Bwws
ABBLquoWxL5h9kkNPYkl/hD+mFgV+V+s/ZpWZvmMjav22Izi6FocOdZUcKKhOCDPEx1lQFCQNTPY
/LFfbwspRm7295clf40vfB/0GIspDAzOhmVD+iaEIK1QEwxL2PNNFIEhURvbCTWHWm5WI4GjGFea
DyVSBBpvVrLeGjC4c4nj5WRVysTR4SQ8DToFRnsh13U7VV+d5Hqtm4M8yD7oTSN2+0vidq2pHjIE
KZdiVtiQpAb58ZTK0SjH1yddvHDE9/cfTfrrfDYxYIONhPkKzQ7fwigLo4IvBqHIa1Oj8DVkpXvD
yknLukqckfJUKWCouNJtuKHz7Coq4m7HWkbQJIjxUG3M6XK8zAIYs3qsrafLpdMXt0mSNIX0hQ73
769X+eujMDUin7YdOmC29q3bGox5WISaDruKWs6enjgFBtEVyMlFQ3KC5Y901yExpkQtq8ljChXB
TS+lCQ9qRUSTNeLwocx7BZ7ewkbflpr4Qg1X6RU+D46Z9lR0vaNSr1OoPFiw7WZZgIZjwtGoq3W6
4RXS2zZOYrqWq9nYZ2mh3WSzVd5xBkiF7+onmWj2bjz0atBsXH0wldpdptMa6UjdvPzgAf41ZmwQ
HZZmg9MSGq6/mTHKCBmAig+IdCUbH8t6EQPavrQfrDjffxeOeDhNNEzwMV/HgHpNketbGwASyyF3
kpfPVa2bP4h/f00Q+CibObekkp5q6jcfRaiabG20KabtcxOW5KvxsZUVKnLJlY3RaLATrydOMdqr
/INF7X2Uf72iWlvmI6mKbFqAUr9565bGRCHlKNVDTpjA1NVSIwWDUOk06YyUyDJpfBa0S5HRFSnC
0aG+ptGiIdOpDU+mPrChWV7BoB0aHBdcOY5pTi6uZfsQy7mwH1NDeVhpvwRJcr2md5xFXz7ppaCe
ldrKb+ahiIO/nybfuZUYFZLPoIVgGTO+idl511tLJgN6HDUlL+x0KVCcFrQktlTVEuNxStr0AxId
4weP8K/rpyVJuAIb2xmeiB3j1+NkrmES1DWduynWX76Kh+59rTV3KASI5sY8+Iytk6nINIIJc/GD
N3/fNn/zFCWJ2aSLpgi2+Vvv6mJVVUEVW3hQRT0EfYuQCngJ9VGhNoK8aMZzKdDcXy9TDLipYjmV
tMJfS1HBey5evOZqfigMpABzGq+uKq+zbYgGm7dK1T0g6g0qC1iltVh/ThSttjlFekHsGZ96mebu
v3+C0nY2+c2HYSIQmBXVMEUYs1/fymSepRHNuOE1iWxwDEYNNlah4kEMkthiTy3nR4ZkRVlPr26p
NVaEPKS6iXFL/vB/cCkUlGWDLJoH9G1WO19LsLBFxWhqoX7U4tC+oH6k8K1QGjNXSTgb6brhaYCS
Nx02U8ViHCS45nc/uBD5O/dkOxXWoHyYClK3r++JxdMspy7lQpr2cB3kaF01MeI0OTuQjlEmVIE7
lkpyWDqQbErdIRbKK9oiM1n7wWD7zkhXFJHUQNdBKUvfrkMwW+OLQK7g0eOrPCZpYR71Ipv2nUTx
AwGhQUlSerGwb9rTNNbs//5OfCceKzwRAiVhazsz//pGVNgJGXnDu8/4Xx7jDnWjclHb38bgP9qX
//d8tP5vc81lK8p+Qvnipm86i6/8tO4/X4uXYvhj0/3vLhjRZehxyr0drq8v1Ze78H+93B/CCPVn
XM6wiGQGqqa6JfJ/CCOUn0H8K8qWSW/bcB7cH/tw7WdSMBH+O32Ypv7Ofv9jH679zEymxsPunY24
pP8jWYSqfj12hS2swEFXxW1UfZHJcwShopzNlWMeZftm152EsxByluVyxGsekaXyT8LzSQfSbI8+
tKdw2Un39AuAW73NTqMfe9fj8gQTyZv9i5efKTbuwGK53S4/FC9ldEVGZcGptetIDYZ97iXu7OuO
5MdO4cqu7um7MSq8McSrgq9nVw7wG7qLd7LXBPMeOIrThM2+8wB/euMe8EUkhJS2XSnMwjZavN4X
A3UHQC3I3cUT/CrUd/V9slNcyS1OXQBshz5et45qv/Zx4jslJzpkJV9x+1B1cagiWacr6FAcjRB2
8s44gxM6LcfU1SPVBU11yqIxpHckpE/bVz0h5CBkV93GN8KpvC921qk6XsJm14etlzmcYESpk3jC
UQsMJ47YiRmGfTmmZ84U44nqnl08xjcc3dvzr5ddH6le4eEJ5Sl+Z3+OvM6N/Qc4Do4U6G7myV78
pjvcV78O9ffLUD0p5BXcJlBcxCF2FXW+J97Eh3nHgVOABauDEiscgqsL6t9votVTgnY/uFLQhvov
7R7Yk08PsKvsioPhUScIikgKpptrOPJX093lNvXXwLrFVoNQ7qe3k2s4RcARkmoXwehgQhgs7uiw
77YBHu3yHZHmjRbom+JV/mQ992HFdXQuxj4PTuJMbm8bzuhpu+4w+fq5ilQfTaZXBHUo+hc3DYeD
cQuR5cAewRV90VUcAHaufs7vxMPldf3AKQhl/4SzfuwxRqc9iW7raSflZB27qLinichrovlN9HtH
iwz3wotkN+l+DDjMDbQo93pP8go/P6pHzaVRTInSTSVqZ/fGjRGRC3C3s0BxWPeLm+sOUJ6bB6R1
T2pY7+T99AQW011cTm9d0+s/ZXxNBTxU7y57JRpCSsiL5Jgn9U66YSQGsZf5tO4zT0S+9zrsy0fp
JvuV+cNv5rdGtAQZVd4dIEU/Oxf3nOMd5F150I/V3rzLjwYzoD3kUbq77tR994Nl4jd39D+ziD+n
OqHuy6k+0cNb6VUjHeFE0QzOLOzd2o0ditQ2KAiuoXXf3vog8w1mZRnVEQmPJ3qL07vCgxIpNrzE
F6QuTumINkfRPiZODpJc+wP0Gh9UjEP+gQOQnYUw7iJmmF+E0DghzHzKPPqSHVJOt3EAF/iGj3SB
560wynu0ubtLUDgz/8NixjHdSzCH1a22l0KMl90kSIIsyD5fcGvjkBYS2+f118vjGPb7Iigezdye
wyxYznVoMfrRIo37O7qUHOGD6rZ8rw/jX8CEROVejQondqtH85fkKEfSKckOJmPpqJ8ZkFESyQ/r
nXZneCjXd8YRh4AkGnfJodyvp9jvfPWsBUp1Y/LbdGo5yBmPcwDGneE9b/PBp2nNxhPEfkOU5bz8
UtqfALV5E3OB4zq388Rd7yr26xsoD3tymZP8buzQx+gs9sXllbwuogP9kIdjkBNYzVMT9j6uQP4Y
AbiS3MnjdNcBPQ81J8SMxhP2cC68zK2dF90Wo8xZHd3eLu6VGH4AXuvIR2F/Paz+6EKpdCpv2Fs3
1Gv4V3FafZg0nnm3ETcCi+EgB3Kgucgh3MIFW+BdHc3mCOO87Lb3LY/LrwmAIhtwS8Jb5l7lpx5T
IGrCylMDDle82QUh6WCAdkI34paO7rXu5KiOtAcK7Ch25hf+ZE926y/BwFLTeZxs2oP9lrAijC5R
357da6S5lsvBnhXl/FYTine4YznGg/ELghaGX/ax5dWBC0QCK5DAMM75aKYDJfjOiAabQlgghDUv
ku7qRwwffpDrcR7ydcL15zzaMtIvlszJyAoqsKZ4bDwU8CxlnBEHgt27AFDQJ/BMWnf1W9d0+ATc
ysExDilPAmgIN2fiu4J7T5nBx6mMLzPuxgfoHv7iXezXq3N1UJvYbFOCkTtpuHVQ7paQs2mmYe+P
/jZlOdp0Z/fZDDhJ8lmabcHO/cQD1c8Ya/0SRhfDZlsk+YHLWbrTsbiO/LUeSH4bmbuYQNX6JqE8
9rA0scXnYVdG2wt2Id0pTOvLafZBmDspQbPxOv43eO28N4PBw6vA2b7FCHrZxnMXam7Fv6GoR6Ax
eSEQIiG4Lk/mbfIIUgEfdnvxxpOinMHSu799EDrJXUzJCQapa7qluzIq84i/OpoOyDi7+TDw6WSG
j86HYWiduGks4uCJGbk6az9wpZf8gdfnvqLpdmJP98QAMgn3U3IvHgRQT3fIKna8HrebMSXclI/A
uTxamoPljcfi4GLoLL+KUNru48ROH7t9w9hRg9UF4eYgcnb06MJzRuBP7Jz9K4/TYphCTWPOukjE
HTNAKUiuwkB3RW90oRragFV4MtvPtnsGPpOHmfgQvUOQbSyMGgMZKi2BU2MoGxGe7v42lCvP4u8k
t+JNkFx7l4utHSS7dGMXQRIfZ0uVen/YLyGRgKe3MFq4QfwGlCeGXhVuNw9DzI/mcdot3I6OqzZ5
9uQTQRxQnYi6XbMNVBfbo/P2pA13Ca/EAIMBnPhtUHqtc3/h6lEDMeCuzhsaARsDCzslKlBce78X
iB64aGw43m8yNS6SOjhhrAMiGU0tczn1djmhvO8DPdRDWsXDzKVqFAp7YtBeuJlCXE8Yx9t7wWzl
WU0OLZhe+j4wJZaKiQsFIxu0uiNECHZ4N3AUzLxtSFwPxKaw3EYy0UVkiKUEj9hrAyQHLnmHg3TV
6bz14/oxjbbzYTcNCFe0QRODDJZ6g/GtBvQZlYw8kVUZA7dIi1of13G+A2E4xI/qfaRmJzOQd6Mv
hK0fxs60t6IuTINtOtCAwNylU5gIPHqY/7kpqS4h2hHCNOo/qYRh67DFqjIAEM2Q2YYlJ8x25tLV
wbXTPOsajCqZe0lHo8dc9MRb83G6VU/ENJ71xZWOF3e73zXTBkxNSPrr8mp24U48EYXFhBzJR7li
X4Nyux9Oxu/QIM2EJNQHE89lOqG0I5aYDMoL6erATAD+xUTGZ5GFgnlBGi0G5lH7pDN9xVsA2ywx
1Nnc+kUIKsJaxd9g1fEBSzWyfplP0rG4wABlSNNEzjtbtuHLPKkyIn91SNvC2MVe1cfV1Ul4byky
PcutXJI5B5AdY5Qb64o7iqw8VWgn75NbImJtK882W+ETbGGIvo6Ameoo5J8w8fkI7aHTGCQCURMm
uINXiIuszpP8PuU2ku5sqx6XMh5Scguau22oaHfpa3XabnWz07jQkttA9OTntUfNj9CQP8Sk2PX5
EjQkKnTbEp84/96v+vF6vtwun+dwSxR6MpuMdAUoN+9vMrskfs06WRd73LMr8UrmMVCaHdLv3JdC
/rlDgrkrdsmuCsrlIPB353nfHLtj9xk1po3uIUBr6ZAE0Xv6iFQ0yEKuxUeB4ai26DPA7NSdAirR
dnZkV2SXNugHsu7az8KVDIrkljwnZ0sBmcKh2ZbbIrkQUvl/Wgmd1Kch7FVwEvYMllN7W95Sezwg
fzkOp/mgO7lvuvjReFbQk6jNaA7tjpeXPTpMvThSYsc61aESYMdCyl44YlTvtVP8gFis5wvx3nhs
9EdUbfqBRMxLfYCmlwAFg6MFuuKwC7AzbovpWp7+MBJMon4fR9Uj95eBgrDgjKVscN3LkPZsvA+y
RzWSyeCUZ/XVfFBvsoDbw+/m9wmXo/+SfbZO7V6/QbbhlT6iHlBkCVJvJ7nl6M5rw0vAEkmaueWh
HAdpXhIIXsPnBJ/loBbj03ORTmmjaHZj+1MfFmRSWsA37Mbp7Bty05frS7eRlr3ikB2Sin3N4CvB
5NceaV7IUb3ahFdUkJH1rGHfwp99lO9jVLmME76oHvhlcr7t8Qrbpo80DAtnRjKaDreKtn2Y9f7c
LF6w8/MXdd4Lz6SnDEChO8Rh55p28sBxkhxltB8EqU+LkJv/AmzK/TTzEONPkzv5s/eCvTxBATqP
bTITuUbDAZtn67bO6OrcmrELl83GWoE0FN9rG+QPkwqvMd4CFxcMPmz2XGwvOe8MZF+SgE1uBhF2
/4Y+Dtg7XrE2KOPkQf4EzjlqvfS0av78tvitF/N2W3bLkQjcH6/hHfAGtDGM5Brfr8KGoWeGUCR9
3W/87TJ68mSQLMlreQdULglUv2Jx29I6kiDCGpwEpw7ZiB4Nj9FOWE/83Lu4OvOB3lUfIAaJ5zVg
zeHBMXadl95RWGi5eGebNJxP8t/2AKB0+VuyvQ3udbc6j295sOWz2+3atiCYA3A5NI2xREOxeBKI
UeAld3gw2aCiWfPeA4qdE4DwjbRzAhLZORsBvNv4f8hVrD4Fq4vlLnZFJr1ldRCSHBY1NqNXgp2b
s6YiXN0+BzedbWgAlZmLHdyVCwErT5Df0kHYZqS6uWf6zUNF8LciTEQDfIuZnUKw/SbLrzOfNT6A
Glo7xtFDE3G/WJRQB35Y/YLco3VM1l7kg4EZ1uw2WEiDrf7SB+kWhr3tLrMFICiTFhxGeJRvHRkj
/CPeCKNo1hYSF5s/4IJJpPw0EnfZKY+2HNvE08aXbXYgqjvzYWA7e/VnttqsMNt2USCr+KLw9h3N
gYrQ5Mti+J/p9zcNPCjBs8tS1dKRJJVM80LnMYUl1nXvlTzFwwRpYQ254pDKSm7wxvTCsa9g08n8
NolUDemTxVKn2Vuau7pJWN5s+dYc4ZVAhSMlwFGfopZEZmqv5/iRcuqxPVjnNpI9oKqBRIWD8wxW
C2pMJNXTTqNm1H0oHxYPYXoUk+/h5UPEFon+FGrCy647lv64b8Mr/+kuQcjLjv1ej7aIyBnI/bht
27jC8Wl+mu0b/ES9S9A90gtz7o75ffd5Wwakh219g83gFp4WSjYuRU53a+xn+9PI5MZI6j1UWTZG
Tiz9xHlWO5XhnLoalln2yo9HptEW1QAku7h0bpvKbV0x3XYvEA0l19zpb6BBiSupW/cEbbSW3DwK
SxTptiVlZWM5kaLy/g6VE2fx8c9hn4EpB7uabVGiEcmfXMIEv7PlaPHt7G/ZDUjHLWu25Q+ru+UG
W/kOpL/fEci2G8FaGgiB7qOQff84Kcmn7DSEKZ4IWmBPZXVGtbvDIAIRDXOuopQFC445O5FJE8mB
218D+vCJuPo9H50wgCbfGz8ItxywEw9mT9llbPU1Vu0xZGEOFuKl4jE52Gdlfk6uZAYz+U/rb3mk
5V7JELccm90CnwGhHpTzs3VTH8WnHApNmImkevlxYnpvQUTG3MNxLiRhtZNdye4Mt3W3MTnxdctW
a0/jjf8IWdMZIlhHhOnFLm+x8Ep37RZAwm1ry+aaOTvxHEnMbSbgeUsRB/KfLcVTvEb0ERbXu9Kj
7dPZEsOZGzdELK3EkpqosaV0NWkZlRySulo5bJsSDMoJqUSwLY4d4k/lKbmZ3JmYtJUcLoSZK9nY
j45xUQf8F7P1myMrsPLgg1LTOMafpbMKj96mDLHle4/i3XpPMy9UGH91t0SWDllvSy0l/3ojnCeq
zP0vWpTdazfVnqra7fqpPPD9N1gPvhKyxnvmziQlSc/Y43pb9hDfJLvrPRLVvRQou/Wtor6JLYGz
ejJVzsXPIp3EsD+wgSaNYWscwcYO2MT5bbicS3IN/abdG4/rjvqe20Usml6xqxgiGH8cQPRYx19Y
HMklXfFUEPBWz0ONEck38i/97nJgFSKhlVnLYh+3bBJxdqNhF1m3ZuJOn8bFbqLGV/d4Qp7LiPhO
FKd8TuVNOcunbm9EbL29bYOfB1b4HjD/0cHN/6S19X9h16qF7QgSwi8Wjr+c2LhV8Vr99O8/PbwU
n2FcX9AJfn5vq41e/+Pf/vX3vx/RKNLP8Jc5VeH0zLSQHP3riGb7ia5KNHvDo+OwkVLQ70c0ivHz
pg1AJwDH24BYzbnO70c0248ULtFESUsHKy/4T6SS34hzDQ5nNPSa6naSjhaK4+yvy06yaK2VoJXV
bXJ5y9XHGRgsWlHXMIh5JeiLFpE7yAMYXuju2f4haf7izn1nyX2XNP1ZOP7rFXyz8tKmVyhWyxVA
ukCtPNNVxkbQzN3puERaCye9uc2G54vegyCWaL15/edD+L939vj/2ECXGEEbEeKL5/WXkb5/QZqf
FV+O7z//7LcBbpg/I7VF4S2jpPu9Bfu3M0h+AqhMVFHamBJKTp1J9ccAlxng+iYl0hAWqwgR/xzg
23xBlWPisiYyMC3zHw3wb3Rcv2V0Opq5b5Q2MaSfCUsTDMHK6djRuAjHqRuddCx/LcYySLDyGNXt
6GdwssyIMnxWB/2yq4r7RmArlEi3U7IQzUedjYcYvyRyxalDKVNXMQuI/VjHBGsJCW+6yPu5pPWY
Lzylu34sdNm3rFtMTu02NQ+G1AYFXc2rOjxKSEfsprxZ+2brIsiBKhfnSbgutJWxzVcXOmLuZC19
nfX4CkEIUobaPRb59RPGqlGC+YI7p3l14LaedKk70OpN+7GJQUkO2oW3wyhWgTA6ACdeEQm7eaLn
rsiskqwF0WaJNztUOrtLus9CW99Z5RTEPbu5umicqs7209Q/jQnp6aKHTfpq0JQKiou6mwhOOV7t
Pv8Yp29YlCLZNz9OqSY7xpw9ZdK5QajiqcP4osU9O6PqsVXlV5Bts6Mp8q0krt4CFMuquvyhwAzp
2KJw3c3agh0lhppdApbCunJ+Zi79swRwE71JJXmLPH1AAnWCFUwTmK7VH42FZuwZanHQX7BswILK
GeV5ccFftyTAWdXVtq7RvxYnOl1iAGu8PG7TQDYaGnCktTNv1klqToPe8ItS93Appm6n5qqfgXXb
D2tVfV7irH68CHL2qFdrHkqVeCin0nCrcRnRpsS/qVH/0Sr6PwlB/wtXUXmb0f91x8E9nIqvVs33
3/8toKjyz4qhEi2QTrAgAW74Y8VUkCcoikzDsyjrio5U4c+AAiECdQyB6M8o9MeKyeuBjtBYgVmI
aT6w/lFA4Q++yjrBjZmqTm+BhagCrb+KSOKro5pu0PDk6QUZdxfhkqDb7DhoaUad4wkoDBZewDHt
YavSQqURGwVHtTJXNeGXUu/KjmamsQBOUKhJB3VQAFPSox+CzI7XHMCHcejZpbTytPUJQpQAfShg
og58vNecsmnpo84KbVnxQUi1p+uE0M5NB10S0JgVYrJbrLITcQqphUzfK1OaPxWYelLqmeA2lnYD
sEYBSdQouAFUg6jTeUdEkJrMWySsdD/plys9GrTe9VohfZAlIJa0xV4MdbjPcM9kRl2rhT7QOLGu
LQWRNNWyt9WsWMUdLOwLr8EpeQbabwzd3Rw3gHQueaopbtPisnuxrb6YtTdFGkaTGkoPYOY40MiP
k4og0VLKWgKCS1tkRUVgMV/zHrvIC/1OwDQaOVh6A1MLCeNfaqvWCD3KwZ1ujSFXwXF+TpJ5eShz
vaOtVLXVIaZ0Ms1JaFzBvEFa/VDFyqmn/jQms3aAvxcsIrirWfk8ZOltU3IKB4KNTuvr0MAcBJiE
2ap1cSA5HwU8DB5x0m4RYXfs20FbeVpFiyNg3cNoZQcyrO1IZVz22lL/WqzlwSyVoNjMtlbjQ1qp
fncFZtS2qnCQ69ZNViu713uuAyopTFVfoJ+DOO0I8ByLqwWmYrg+jUAEW2UirV9KdTrQKdl5zBxn
aaAgT0I5u0B+HiAs+o0iYvs+4y1g6UPUwzvqjKWxa4ar01s0/UsLu0Vp+pXVF1LCDGP5gl5k7KZw
lIZIvqo7iLklelK6ICINMxSrMjm3tfqn5lJcOAdJ0gyNRZUBY+7TdcJobd5Qbgo6Gj33NGF5RC14
dUYG8g65mGNWqao6VVuc6UqXboW+WBS8QOUubLD8ttO4COEqXZ1pxJV3o7GlTtdcU38o+o/o0bAL
itfn3GrMKEZl1014ziqlrkXYsiG9XGUrGBvhJW9GZg/OQlWOyUEjPmjxfLs0WYrWiBNlLZ321xWM
htS392rznLR9uBoxhCxsC4ccZQx3dKJvlR62AR8CZJIPVQLFzKvFBNA5eN3cthhAtrntyjF7zdS1
RX4TX/2xnU+ZUei2xagBS1CdRoUmSMYMbYlYJbZpFWr6coeFTGjUGWd5K4AI3VIfpXLyYdxDFNVW
0BJ9TI/2gAcPakycDfuHbjESv2nGHAn8qm12GqEmAtzW9Nu5tNqX1cr1u3mFo+LLdKkLkWBYh74a
92PWHAcBE060iOn103KByD5c8dNCrUhSIGcx866FkXVVdP1Jm5LxFvelEkjitQ/NNn+wRlog6E6M
t0im0pxpm61K73Neq09LXFeZbwkpVgfqxAnnGLuk6N6obyahnzMcM+SGPkj8Ei8KFAa9/1wsIkIt
HCcpuvL0jUU8KfoSH9U0teSd3NbCEtTGHuuF3dzXR5VC34jNlml2kG0yoZ48TFCk2qsVsAwG3eBR
WSJrZiDn06GTBwrKOlaOiWtCjoUx6+eiOiWOlGEFf9LMqx7S/aFTUyPlTG6Xils7j6abpvNDQZuo
I+Gomfb9owhX1cGTtT6IWoyfp/qRdi4sl3G+wF9RN2lrrnB+FSm3mCKNslJ8VT51YNvom7iap1lo
raNsSqesIkQW8M05L6qEG1Wn/IK5Ng6b6j7h1gx1qZ4xzuSXTNBnGvHaFkfYrYKYz06iQzOuFekN
p0mLhjU+nTI2n1ssat7om3guLQF/T2u0LQULZSz3TB9bo6d4XI5EfyHCtHN9lK8y9aDYaqJ8VE5g
FMFPE34qxenqS/ECbfJ6TuBoupJ2oXakXsPimt8ownhaiqRFFlWYSAIMAQOjQepdeaBHqC9aznIy
zmFkfOHsWmvdGsNuKV9xFR6VjfrHj/RZfJIaeqdUOENY1icNYhtDpUjPHw51Xt0bfeyaSHiHugsL
TdtMpAd3MNPJmToxULAVPxUsrhG9+J2r66k5hXWTg6CchLdZo8640Km+diwkSdVdnGwx7mMlxepl
+li2Ew3dy/V2sT70V85izcafR5I8Vt3DSjha8jUaiI0fL3ks2oY1RNcWXEI0b/WjsjkXDXBlksHG
2TTXa9V8ANPUg7OZTUciH/BS/NJnaGTAcKFNwu/I00Q7zuj875RZTV6V8XNZl7jkKtxFoesK6Pq4
rhXlrdVTc5PmoAdiAkUB8GndnDNYvDaeXOKz1jV39AMfylS5082XuoeHAWEAR8Q2bNf43DRAE6qh
CwXo2g5yKxSDUlr9aiXDuTaQ9qSc4PbSbsnx75MjUZj9mU7hBuxa0juzcvVnzORTcToK2XCgfYhD
ZUl4XBbtpNfCuemZccDaooucfK6LfkoiIyYusxHB9lktfTKZgym81dLtUJW2gfUXicPTaK3sj/S8
xgDN8qwa73ZULIEK0yZzp6b4hH6dTcWDrPxqToSwFLBd/gq7ldbq6lwlF1/EYUZsjzH2QrOq2/U1
gZSwQYHY50OlyCl5diDJhRRf1v7UCvcXoX3C5QFMRTiwjFs44yTrZ1MXnBYnLx2vhYH+rDKfEM0M
J309qebz2hHn6SI3CFKjzoGVeZIN9ci0vSEHdUoITVlrhs0KE27A2AUfvgbD3aLbDGzHXSdDlJaa
QDc+0cZ8NjPlJsWHomhM5yJ3DCOMXIRfNAHTN3V1pEZEtZdz2jJax8swehYJGDsHHeeV0qJV8rUV
WT5lObsZRgxusmQ3V9j8tSuKplhxNIE6MaAGa4OfYL0yclbWY8u6dhzSpupOlmQ/hQd4na1zjVdF
ByF90G+aLs3BOWDZbaeAIK/VAE1ngpFDX2d9C+ydPIW8Go2D1nKGgIupawIOCMX4P9k7s924kXRb
v8rGuT40yCCDw23OSk3WYE03hDwoOM9DkE9/PsquLlld7YIP0MDujX3RjaqC5VQymcF/WGt9+cls
76GJrzRhgBERTsSJcfNMX6pSDceR0I2NF+o9bojLkURz0iOskNjTqiqPrprbq7k2yGt3yBxhjhQf
8MRrCHW7sW7bcwDgfP+L7qGdHPsE7iApRa4346Fyw7i5EmN8nTdI+pPyMOQWObQ1fBy/PbWa4VR0
28b2Wfp4pYnOP/c4JiEdSTuv7rRNvrSr+ARSDysYiUP5pnRevCn9SPrpieJHYMEFG6IJbxRji/Uk
5RKAOMEumyzWuM1pw2BtNVbTmW9GN6AH2aY65AJFNo+Xfdkl9uLNop8dq7VMC5jXY3QkvIK72wnJ
NmjcgZE6MdBrn/yGSLgnnpfclyqidBztG6Ar24gCzEYCPHntiSOzW8ErE/bSrAzX3CfCvwNosGCd
2J+IC6e7qsVyx9t4CHpyWDDM9DWaWmBXYzmdWbFJzqbiwhBqiIjTA7JoDpCA/UMcl9NuVt12SGpu
XrZQIzdrTDaNywYhM7uV7lkcgRSIwnyHP/nBjtn0aKKEpuomd8oLmPbjyvDsT63Z3C8/BbHyjkz5
mzgxngJiQb2huzYs86Uzhk+gZJjyF8StBSEL3poUOtBqxiWpMzfVFO7qjN23rs/NzDoadn70Yms9
RaYCgihuLIYZ2mTvU35uM75epN2BjspPzczlDnCfsK09glN49BvvnCTgLZFrSPs0hYhQhN1Xn4ix
uHB6eehLBVmpRw0BLI+le2fan0aPvGCXaMotRjhWO3PNmWvqFa46dlNRig4ndjASz2vT6CNyPyoX
PY0CpAiuZSXxi9MwIGUgdRmuxFM3xM1pJHR9aLwYu9W0JWZr23docuzsShEAV9iPfqhPU+6TTqtt
HkbswSNscTECkKwJdknpH1UBbIKYEUVI7EH2tFlJ9Dj7LsrNYiLOqjKfBRnZWrAbjdiSczImIeu1
0N1E7UvUOcfSKzdGHTx7rXEbhN6tyoY9SVCrIscHOLj6s0xPQ0MQCl010YqOjYj+AP7QoDeE4BBA
PZ8mAdKWWcqjMabJqavBsDsSXau9kKHttSKXpktFvbLlgzma+6BigSbynTdW3jEiycfzpmsixk6s
lgCnqDgLG1KeqFQ4YRZbylOWkrDOk5140C2dzMYbFs5CRqKOPEbzZWmSbOE8kNi+tbsXVRrbfi6u
YnLR4gpZYtkcPYU8h2vkFJcmESt50ZGiwWaDLM9zocyrWbgHKVHz82Qj+WVlpN3GzJOnMmvO4Unc
tR2RdfoGn/Z5y5jaUs+jp8RGk7WoXPc8jciy78a7crBRqmQ8OebUSG+ryefZYIMzXLfqImmX3PLY
eHFtvTUquHrCVRdhq6ZTlwTzbJORb2quhqnOvqQqcPqz0CNaF+JEGSF/a1o428r2k3uvTz0OQUc7
1ZpxEuuwKCZGXvm9nq8NgN0suy3lhntpt6mg/7DGlwTaHjCc3k2OcWX4FI9W7D5jEs+fArPNHRqf
Ln+JKodw2dIO2RzldjDdOFPmIcdS01SfR2OQnNgdEaEQbaYCkmIga+aTpkHICjQE65I2T6G7k1aL
Ese1YShSZjXPpqLN3oiIdnXthcoxyAoOW9a32UDUuDUpNfLAyqMnAm5zDAVOg55KToO7NnsmD6sg
E6kmhb+FSZLXPcRqj4iXrVmGeue5oAoAX2F03AJIu3BdXd7b82Sf9yIyn+w6IL6gh9cC3U7M5PVo
Y0LeU+tiG5EOk4DucdDQ+bnEGRz3GTRLbRjEylV5w5LLcIvqlLzljNJqEKa/MWzpfgLQ4XFuy15d
SALci01vW9R/o5yaByfvXXAHTRZGG4GtzN2lQ6zOZvL/0RnWSXzBLzbeKqNnHS0MO10ltO83JBNx
18SE6N4mukpv0zqAjRmE44shrbHazLgBM8JqCkgQzN3zERzt0lqMuLfpQTOZAKADUsGatXRmSndH
4fyra/Lp16RS5/2GFQvViDPQT67qrnGvw6ySt8QPDBwt00B4rVXBCTlLWgBza0IkpUvkQzGigyaE
O93aZKj4JPXFEm8IZr9Lx6kyvv597136dUZUZgG/5ZSy0ie30gJBsE41T8o1EMJsOcRHCd8wtpIb
q5MByW7cPjMlfwk3rvUH9UwmsXFHjC8imsxLY/NmHGW8HHuO+Thq3PvrViSk+JAC/aUkSpgbMF2y
x8iELBbu82Q13+XS/4a56X+abezHkoXJ47+eoX58NrLY+BLFz7QS/V+saPjpHyua4IMraFACJqaE
PdCG/jFR9YIP3I00wBb//24HaX+wSUfwiCMgXfG7g+zPiSprSfJ8PIs1JGPa31vRvA5M/1wB/im6
WQatbzTvMCKrpCqMBFaIE+9DNxhw0MboncXcPAXkNq20gPohjTE/mGVs7YWdRNtwihE7iExUJ5hP
ZvpoP3724FsfG1OrO+mU8qjm7CEZ2ydCt1uCqTxUwUV+6zYD2wi/IVMB+QCTIdjhBLoSIe/D9LWi
BBZfGhyjKPOuI1sbaKVJdt+XrX9phP14ljG8vJNp6jw0eeGUm2EC9jPwy5/XRfZESC0jq9km0QBM
884RpLLBLb+x5DMprqBgrYmZbkzLEtYOXI+RWrtticWzzfK8CKPpUFZEHlikL67KvOC3nPjTB9ka
4xcZF+FNlDQWWG1LqbNxct0nxbL5qNLZ21acI5sShjTYhyk/67KSHWph04bZaVh+sxOnPHDgq0Np
eM1pNRXFlxnvOPwrV92GDM/vvM6iHq7NmODItDkauK8PhYrtq7qc7C2qmHmXZWl/jCzytaCEsCEL
TP4xDRljg8qwaL6K4AY6AXPBcJkZCyYeK3Jy1MWoeBgVFuiQUIYUf6AQvwCpJns04d7KoCGbNY8p
Uv5qLuaxzE13K4PWptYuumTT6Sw5H6qiOif1lbxBio9DGEszW2VpB1DdJRGTZ1lx7nSuOFSJmVy4
fjPc9/FA+0lS+bWbUBBNOjPOClUOn6Yyy45NKXEhRHUDEjnPLueqTC8CXSP/dZ3yzAlFsXEra3BX
5JGHnI7YgeCYRud9xUqsY7Cyyl2j27iC4YGWIls5+JNZk4EF3qZRQqFgNmYL7bGDCWWzTCIQGffs
dDcOdvIZVGR1zrPpipkiRhUSz4jeiv1LrwmJnUs66omOj8sWIJvDqf0m8xCTAozktReJ8f9DxPE/
bP304/xk5/uvz8+b50L9xanJz/zj1CTnQmLR+RFXxZ7nH4ttT1quuRhlWWObyw79j8W2Rf4VuUVE
2ODKlSSTv11sE4DiYq8NltzxZXv1LmP8V5nj1iIceePb//PUfGfJHqnQEEPEKMKFfhjiHtm96mpS
CEJrnyoam4Qkvy2FAKZDIISryqRcKguqzl7FzZ53Q1qhyrKzjDHxpp4SVMB5mSNuLJ6Ia7dWg2MC
ePer/LlR4XASG/SNUC66rWbXz3CmdQ/a6RVFhNTo6lunXCWpZFUaf2Hyj1FIgU7lsIDongb4nIOR
UGMTNDujyhh66dJpeI07fp7GziRCNKEGIaYblgt5rk0/sElHNHCs3MHZ+nXV7FAxMNH0cwdSi1km
fDOlCS5C++5VkDJDo4xxSX8FIET6d7W2Y5reCU4w8a8jzwsrRLoGMR048qxZ9NPxDUN1byRBd8OG
IlxFop7u4oDIlDmOpm9kk/S7oPEQ0PrFuC7oTteiJR8kTxOciGUh125WvRim1dFcMmDEa73QK/ol
rtQbkBVkZICb1LXSwslGVCI92+SvPDJlkIB6cQ9kT11nDjVxZBfn49wHvAlgLgy1xuwAeY/kGwLM
vmZdlT9lifKu/SKc6PrG+VwSFLIxuoZ0w7gdd+TqGDvfH6ApB/GhcMWDr1MScdoILarTQ7fo6L6C
kCne5DiYBOC8CgCCqbejHcG8M+rbqAZypqdmlZcpZh2nIWGAqGnZqGgNQ9o4ZEqf5Vzvve1pj5gU
83b29dYdIQyyp0Bs3ktsHn7HVLaiI6oZHgM+Y/FW5+IqJ71hlcdjc9Z3RXrlNiwyqWiQIHdZ8NSS
iMOQsLePSiMAAsHuHIbQrO4Gus+bYciHTaR677ROfReRJJsSdvh1BlNYI+zWcXPX922/9+YRL7fh
5ocArtb967nwb6gz/1oi9N9wP/+a1vKr0/GibLrov86fv3z7WhY/7+p//Oz3U1LYH8zF4c+xRlCc
ILjjj1NSmMh/4CsEJvEE6HkQ8vxxSr6u+G2fPaUkXJ60AQ7QH7WlY35AvLIkkbwK3zz5O4ckFelP
h6S3xA2y9qeCccioWUJFfi4xzYm024gKYs3uaPAP5hRZZ8kkvrGSidT0kIB3jxLYsLP0mT5VD0C8
ToANuc+zwWKqiJqvsBTJKPD7j1bdsXfypgpyDtDCSTaALknIVQYe7tQin9a6sqZ2Y8sarqH3UMkK
Z6+CYr1qmvpkYdXHsmLm3V6U2Ytt41ypshajpMkeuINocDlHRzM9AbWY36SRTBksM9SF+8xGmHLL
mdLrssYQ0YpN6uf70k0uFU1rYJEBBKeAfC94KAD14uA8zgHmrZwlbNgs2lVXfAKueFfn83mXpufW
GKn9PNFQF8YuYdCfx0RW9WVhb5lWAoSCW34pYfOce2ram0V6klOaUwid9E32qVM2q2WHiiV2vtgd
Fy9sGmulcpVcwj/8FgSKaAJUDwPnrmF11VlX92e5R8h1bH2tfQy0MpuZnub33gCP1Y+t27qe7V2v
cOSMhXNjWwZirJ5RRd4Yu0yP9w2F2aTm2zqtvtmRMZxBLr1NS+9xzrFu51rt7ER8LTTycwuEoZ6M
qyIOT82gaj8OsndOKqfbxoxKWctI58bwk+DYCKLFsnlvWM1nGunD5IffcsswN3UYoZ5q6/OZjaKV
5dEtKRvwvYBJbr2ep0eH3kpqUXz1cpTXHIO0CyK7jZrrTPAfwoxkn46kuJuYzCZ0Cu2tJ+znjpMx
c5KdLg2U0g2/Zm518y5I4hxG0lytpE8CrBE3F20jmGc5s0OH0Q37OB/IEbdcZNeV4lHUq0PUkBUe
JXT9ZeeRg2yw5/cAj8WMXfcafOdKk/y3Yr9RbxkAMTArlgRktBkrIA9PUyyx9Rk8oOmNPkp23VoN
/qnhG0QRMBxUvOGtJcg9Jqyv4+7Pl4BpqNhlBTAwKk9GdFQHuH0U4v6FN82XvW84sImH/VRLHD99
eBgT5uRE0a2TmPVrk0Nf6Cv2kqL8TEgvgKsORAH8Zn8NnQoIkhhC95Hp/6MXGaDivECxIxUgDPas
86PSu0ra9n7MeAyHlgPBFp9qSIswNJvGrPF4esmt69gICdKs/ky6n7vyyhmXvzScRyNiXu6VzlbX
xo2V2IDL2DtqsLJpR8y94BMwjPyjLC/BRjyWqPrCoDr6xS6Z73tGdAEZcwGrEivpBfhwL7qQ0XzV
Zg4BJb4VXibNAWUkT7R+PpkKoNMB3VuTl2jsHIjWfB5br6UwsYMn5ZnwVDp2rwbstvhRDsRJGwqY
Ix8KfiCEQdsAuQzsU2xkjp4OLkcOw09v/Gjn0tsDlFSbvK2zvT1YN9lC/WO6q6MINIJrbs3Ge3Fm
+zwQpbpI4SrIhYsUVRILWHnhpwpDR8ZfvSDcWJTvNN+EcCALULANSsxim+S5dd2z1gEZSeR9UTrp
WQuSa9VIvl6BhqKo7JPSGcCNjj0VHy5Bx0h3VYMFL6hxjhELQwNrYQMX1ZdJRPbG71syk8xvQxMf
Qah9jPg1DulUlmuhn4MuQo7CTEuJwbz0bbFxLOM0ZCXcgS4PApbkMIRG0gE67llrbwT6yVqivX1y
s3DG+t2hZkfMiNJlI5ux7Hba8Z7B2RkkATIAZrMgi9o7IkZ6sDXMdALS1nOCKiNlTROkxsEtwDXy
X+PTohR739Xjaspa5FapgYYH25asx40RePOTmRrHzvaepjw/1aaKLxgEJFtP5uOWAKZHK8YY1Okz
lRkwShz9JVAoPJxyh3KTZL/5HOUEgQxZ5a3pPw9gdWEC4nZDI5YvsIlbk9H/WGMqo7uvUKRGVS3P
PZfyxnjQhLutIz0fanQckdk++zX28Hq41Wz9/EnfGyVZ5GatHyew9gvXkcHeqoxVvZkjIzhX3thf
ZE4BbdoH/honOGpA02y6egRcXjATKAfmC+E4IBDJx+d4pvwDY3Dlte3EAhOpgLyUrfPVGmx8EXUh
SNsWX1pNE+CqO9SyCWV+qp/ifghQJbn7hkddTOL9iqHHWhD7u/ZH0BKNjxRzZZr+VaLVcx30p4zE
IYF0Ym2V1ok31sbeztvxIcl4dpaGwrfo8DR03frSaVgY6M+Z7Hq0rfmjR8+OFueRjMthz0bN3fkE
aIO5BMLYYigzY4gL1UfLaE/j0n1RVT2tTXdgexI4xzjhtka0RixFMjhrrxq+VDF7NrI2u7VhRp8U
Y5E9aLUvU9s1u0BOzo1p6vpKOTxUe2uiMrA6X52kXe1s7LAyPmVdTIIBy3W0gBWJL9KLt81ywwHb
rO7I2erOWxAeH6VpsISI8/rCDdPmGlGvcQHCXJ6UQ2teqdGPXkLRZaSNTcXHOguL6DQyVLsPIO49
RJaOSPjrZ+eMCRKY1WiK7ityoE6CuprX9Tzbn1mNh3R4cUNVkRLeM2luWpvVCBHwXLCiv1cA6p+b
2iDlyF72OJbbH9tIm9vAnLNrZc7tRtE14roqMlKKRJJdp3MoLn3DiI8ZGppEkL0vWYofwIZiwY7N
BilAVLYvgQ930uxRHTl+mD6jw9WbWrTy6JDaeYluV5zO9vRsBGH3NQ3ShU6b17cBhfyG84LTVzfH
xJ3oTotkvDLVjOPazMMvPRSsZRrtWCdoNXDZdzWbRSnagnV+RKp52tAFyNq85C1ER0VwmuYrI7yv
KF3YSbauXhdZtpP9syQlk11MEq9ghsTbuowucxH18KZ9mW6b2q0JAmma5mrUgXGE8juzRxVyb83R
CC7XdcaLIKkggKchJOmZPb6hHBWsgFzjgTJiEBSshjF0QpR9iG1RbIc0IY0wKwhBmLrx8yiFsaJ2
LAGKT5K/UhjpXelFWE4zZmhJ7TNy6huTqiHuKe66MZWPaS3IFeSMhLsdG0DqQSye8jP46soL0Fqn
oQ9+ONy4PNGC9nmwtLnvu/xLNi24eHczpu6pxxgyKAQZWt3QQbzVFxlXWvrjU5JnpxDdeWxn44lo
xuSy73MiJDrlUJxVHFHy9frCC8nNfcgIdtM1pCm5PXo3ae+7lNphbNIzxFsbT3fllVeycqiyeQsZ
ODm12nxaJ2nGEZaRA+XyLVr32ss+TeFw14ZgOu2UwSI01HyLGPBgF4Xawe09LZXF+qQS5aURlOdl
7h8w1nzqcqLX2JjUV3oct+nANCA6HQVfwBmJE/sfBy9JQVxSy2I2D8ja8uGp1iA0m3OrhHNJBOim
jvkSs0AizMQ2yk+SHRYyirUjppOe6W5lersqg/oOAvp6VIw0R1fpnRrNYx6Hd/PMonKoPSC3eoP2
4y50q4t89ngCNJyKBTB0OR60i1hr6MvgSqs+RyNHTkpqbkFf3dluU595I0doFVkZH3gxka+cP/D4
Pk3cSm/6Th6E/1K7Mrj0RKpOdNnybeDPPhsFQl1d8PyImSU3aOAbt/uiams+9sGtTtVZORq73HZR
jGpUnp1hriSsAaOKSCdjN7yabWRo7b0OimgdUyVmbbCh0/so9AxzgyYnL+vL0B+PXuexTK/D+Fsw
OnB7g+S87pbHTgdAoDbObD89L2Q8b/sRNEOizmX7yW75DgTxcG526dnkzEd77ov1XCJMEll6E0gj
YgRwnGp6D68sNoUVHDNr4slpQgNFSoUYh+mEfkqbGtKWOZ9aGcknLNPXo88t1XfIWJsmSncpudUM
YQm2GqjKeaoZyl3VBYDHyiWroG00zwr+CkOzX2yYVReFe0F4L4fyfNnOPsG8Bb9mAPVJOvF9Gif2
GVN4hE2/P0f4D91E0bv/60nqGYq06Dn7i2EqP/Z9TOCbHwRWH+5S+/vG6O0KKrCZmf7Bdnwr6mcW
ALcEexCWvFfF/z/GBLb5QRImbQVMENwlMvy35gSWu7jM3q+gcAlZ/MJvV1AtIqh0qCk4CLhF99fS
oWgoWaxxT4oK82+lo8eC+ZIzWY9aOLi78/Gs1tWJHPCZhGkOH8kuHy1Lnba5fnRL9UAUNQqAoy+e
oqklqKi/Eg2Uv8HKX8J8vjXE9IB4+razeDwioWN1TFSu01XuWrVQulo7ugDVfKKRDJRNEu2CLrjo
YWOsAi/dZxUUEdK60001wfE1pmcHnXNUlKxi4BfOFZnCVs9GK3sJXhVh8Rni0Kessw6VE82r2boV
rRusWYgTROGb6Orkss64LprhGn3RQ9S6X3TnPE5m/K3nPJ1Ej+NAiHsIZgceRxxI/udsKUHtKQl5
Unt7kw1z4mebth5oEKMbzcyWh7S7aoeah2AybkqWmGVm3aIkwAEvm2+tPV5nZUhqXLktog6Pd3Al
dNGjDYXYUubl+RQM9EdR11P3Yy8Wkbub6uHChGjDJJiojThWXyvsIxBD5g1snX1dwc81DBaCMzDs
kAYGgf/K5u9YNda1ZLpIsTK+YpOu/Lkkc8i9CIzUOnFTe2+YXvQpDeY1nODHJpTjNhRkI3nNRUHK
9paVf7CZwSBtp2kiitDtULohBNVmd+vN3bgj9XxA1qFKe1+DYdzHfazPItnFhxrRmDmw4J+Cfric
VSO/ah+pS2J/iXTtHxjUGlulbeOAZJ4YlIFog8r8GLSNsa7E0gJlipiFqaY18zKMw6GoDw7Q8mjV
pe5LlJYov6bg4vePqv9pO6EljPtfH2LH5xz4yU+mJOiyf5xfhud+sKA1vM4QvR87n+/bIAOfI+sc
4ZgkqnIkvbUlWf6HZcJJzCqeXdr2xX/7Y9BpeQxOl4xjj8ZH+oSd/86k8zW19c0JJiWGSUyWr2mz
TGJNbznh3izTRZd2fVCBsJotsx6YSon4GYwe6+jRcRz442VRLTTpwLouLTPtgSYX9bCZU2wn9OYT
dZFjDtAAKNHRnpqGtThwojk8L7LIO+uIhM8RlLnJvNX03Gu4tsbBizMAY2M/TJ8Az8+cB1XdwxZt
h/S+6jxIpOTrH6MwygGYJXa1rjvPnWgX/Qz1mMw004gZ3ANrBo1ORtQIYrczflNiWZS073J0mjab
bMc+y0JRPtRZFazaKnT5BYUdXvpsuhG2pIMj9wZlaLKvZWt9bOkWgkNk5/rO9ZfaLmKdAlgyNfsc
idKIxCnGYYHMzvAvKC5TvRmEpb8pK9BUg3WuP1kJhyOddZavzdlKT/jXvN/R8Vj3iir8M8YweVYD
0gMvLdyGbDyKM2st0RPG264XMNWsuTfvpt5w7tM2zuPDOKfBZy+u61MH6QxRHR554WsMWXTDYa8j
dHalG342ugA+Ft0qpA2M4ONJkUwLAbKP+HBaBGYPFVJAItYj6AWIR80WFyv6JqqozirV2g0sZJs6
ockN41A6OzUPpAfajfdcGsIvkCvH3YOgGfwShtyfq9Ktwksxlla8CifRkGgyB3gwa9u2V7MrIAdW
PKTnM+C0yYNBov66dQd/2MRWmrBDLzupObaM+KlxDJ6fRs6QYB1TCXwb6l5DjoQti8I+boj5aGX8
AGPCzrYuvc/acCabGjYUY7FzuhSAcGMEmJ2GMGqiXdgPzpXb2jrfR100Hp3JGSEnGPmsq79JXlyW
pn8+/5dvDwZ8/if5pmKJD5akiTffnqRsAdrnMwE+YplG8SHSVjp0Xbgd/uallpXDTy/F+tf0yGt2
4WC4nuSMeftSdD4c6JZH9i6LAsObk03mjQZ6ycUGGwUTA5l4OKv4x49WYo7nv3+w/6fVoL9OY1hP
VdO3b4vP5c9/Lztt8rF9n5gESkS0Nq/r+O+nto0D3Q0Wyo8FYyhw/T+3U9hMsWAF7JAJ9wcm5b7Z
4b/mbTvMpiwOIWvZ/P/GDl/8XHXiJIXLB0zDZmAhiFoI3p3ZZeAMoOtjcrGGucGViXTbghqcQtsd
/Ky/aeQwXBlpY50FlRN+HqMchW/psLDQiQsO0WtacfByp/qUWBpqQMdk77mUbvUAZxsdbd1bHjlZ
SVc1a2/AD7bDGjQ7uzfPyY/fb923+POlRv7zhl7eBX7cgGxSnj+QdNx3352mwmhvNgaHHxOxNRJ3
csggRK2T2UGV5JEgmpNhk/SPv/+yCyoITy8bSLRoP3+POKklEqcAeTlrmtEJN7w1ZET55aznYzUM
52ND9/fr1/z5mPj+Vt++5qLJeHNMaFYrdtUtr2kS7BRWknFpmKzqWjz9+oXE8je9v6hcTSoOziTu
23fBHGaD3tqoErZsli1ZvpWCTXg8pIu+oxiM224KnFMGfzTPZV8DyzQWpf/cI57VsXJPDYMBsy9N
hlVDKiRneGQjVRrjnjy4UljPpsxBLmua8p6NVVB+rOwWGROapzTb/PrNvH7N3r8bC80pUjafLyEt
28/XzeoLRxQlKC0W/yrb6MTDSWqC0t0EeLc1M7sIZnFY9AinvdxuYiQp9fwQzJUX73lYEpU8DtZ5
GBbzuGusXudIsurhW+RMfGPSyYX4bHhGWG2y3sE+a2UVGwP8bbxFsbxbALPpSZdWbObmPuNy+PDZ
UVkvV2lcrlegxnkJeiCyrrAZ/CD25tK2y1WOl+tdp5MiKPr1YxiNkWxPk4XvxnV8Rvx2ZUNbwrfo
fJuSkr6AGiwoj3CFSloijSeJFUgJQWue9YvDAmdcR7yIReqDM9KUdYH9kqI4N1YjO0EfIJBBfiPP
SadeV/YQ6o2Wo5OctVGDP3TOddGtc8Ya2caumZOuJGUeczM1C2vLgyfic51QSmxSYankhsbjWKtE
bxOrEHh6iiTEzzZruSXZQbBlpt65L6RXxusUnXe3w1Z2nTX9fI3nU95iz4G8FFle3X40VUAH14VZ
fp1nuIQB0E/DTs7tOH+Vc57PW0DiMU5B5vLw5GmPGc8yDSX8c2in69IvZ7WO3Cngvm67UO1dAKty
WYs2KbZZh5GT30nPWPd9Yw0bX7UkaErElqtcxSnLAHO2NyUdug8XTXqPIm/xiymzbB9t38NOOBpy
vAWx0hyFGef5nh/iBoHEKZiLY45kszPL9gabiNLrNlTiBbN+MLJdH+xvqJYlMZuJsGt6q6F/Jp5k
vKusciQaN+ZzzlSdk1iZlOgkNbCkhP22HWw0ltnmNOdD02sbNeG0DaNqDPcpeso1elOXbI2+rB/a
5XjGoAsT0F0ObXc5vsfXk7xYDvWyFZzv/nLUsxSwyB/l+Pds2d3833ySNVuGBul2YATbCvMKO1sz
tlZuEBkRTbA2/I3bmuhlbTcNbiGMEzXyd9/j94eSS2PBow+wIjEL9DQ/f41HooTGCGMFCGDvsrDz
r36CGCn3Oxy+fXym+4ZnkhAvVY/INcDBOTOTcCQ02VAN19M8Mfgttr/+pX4upziS+Z0Qi/AMZYjE
4/TdQfnnhYlbj3csXt+8n6KjxPzDNZGv1yfrjMha1ctlm5YL+Po7/BsEQv9ppRchU28+jn/KB9o/
z8//ddPhYH5bf73+0J8FGOAa4J6ozE36X56oPwow54MArEMdhb4S4M/bAsz6gMMAsQ4TPpTpqM//
0TWTmUWlZMEvAfsEL+73SKH2+6csvRB2W25lhOxMIRfx0tvnedF2rhdWql+3MsPz3BtegYWfUVuZ
YJzy9NEA+8ZmuiKRmcmyGvlP9PO4cssefxWzbxuLKsnt5+0g0lNZB8a0s8ac/lvaMztCrRHFQKfb
NVGhGixkiBs2vcgyeNe2Q0pe5ZPr2meoBREOyGRftElEF+1a6tCh9IByUSDJzCYMoN/Ltv+9af+P
ZVFf/OtJz0nzXPx0uy5//Pvt6i6mB8EYZ2FYLsgjbojvt6vjMK5hrmLywZnLlIdb6Q/Nb0ACFrNf
gLdMI/hxCuAfQx4hP5gS6m2A/Oz7j/1Ov/BOzGZLPD3mYsUQrmkFtlyq0zfVZzEnHmpdIbZ52lfh
cWgFlK6ktcKD9ge0JbIsK+8gCtWZf0cJW/7qN+Xo60vTEjmWNAmmo45799L1HMepE5okPOGNNhhJ
3I7OwPpuMKPibx4z79+mG7h4gsAaScTSbK3fFfZD3kJLo0jYRCPA2ba1vyIe1eR1KJd0gW5R7pH9
8OYO+PjPPcxfvqbFJM52BeLiV7H1m0srjVTrMvcwYDKRWHm2rr8ZXaTuGWjAo6+ra5wNzt+85lL0
vr2mr+8TXw7wN4jBFMc/X1PZd57ZOjT8TgXWC9dEYl+SkIIszSh0dpM3qrz69bv8q1ek2QU8y5nn
ma9ZaW/e5Ti1c5NFJQHE2PNPbbPGDOrNYkdK0XhHPFq//+3XCwgvXJLcoNATGvjzO2yzpMUVUbOY
tNVpNAAqHqLoonFVfGKbYlz/+tX+4jMMJEYmchEZvn3P9n3z7po2aONYC1I20xqpmp4uLSNDComQ
0C3kwfajm1+/4DKpefcBwocLltg75K+M+H9+ewSRMcec0mkTC/dTO6CkkvOU/801/KsXcU2P8QAy
1mDJe/zpSy8MzRC5xVc3hxaunhY7eE84he+f/PrN/PPV87gnyFdi7rHQq99961BW1qZrW9NGjc0M
VaHJh/jSdkuhdj3aJ2pO+gD6sIQ9199RP9+/NsfqsgG0PE5PxjTvTxeRJ3lRR828GYbJWA+q6j5Z
0WDuwpYwKBUXpGkXXOi/OWfeX9nlVYMlFszh8e//0/dvRs3iEWpJlJYu/h9759FcN5Ju27/youeo
gEm4N3vH0ouiKENNEDIUgEx4l0j8+rdAdUeJR7riVY07ogcVrSrhAEik+b69107KnQiSAL0sDJjl
8PtH+9OFmMmYu0M6lYwVds/PX+FgBV2d4U7fDSGQPp1l1Wu3tNsX4pN/dRVaDMwnTCa+bZ+8wDCy
dGH5mc1+3DEflYx7Nr9p5gR/+JmFDnfy1HVF8k0N+GQVmtqgAWSDe9UfA/VVMKfugXaVr+ygHC8r
VpKtjFLKtL9/hs66wvz4sYUehQ4YFayjlC3E6WWjMSnSXqoJy9WxAfEbKTSV0InRLfYWh3gZ75Nm
PNo4dn9/5Z8GJzVw3h+VYRFTbPJOpmkxkvFoKSRwbUjgo0ahshsi9JpNVGFQSUWdE3sBPO3295c9
XXFD2t4OEDHy+8jic/3T11nFk6Ypbe+SqDPBXnTekqBvTEw7b4uqtvLvheEv8/9NH+tfrIA/DR+u
ByYT6T1QO+bQk9ss607bbYL8Oe1aWCVBXZ8lsZIvfAo/3RXKdzbvqysAyi4NseefQjg5fNOEWO/C
EsExiNDi0QJXs8/mfHn9hw+QSzE6odWFxNczfT6/FNLbGltyFmEhj5EEdfGcbsJMQ+DIB1aKF0bJ
T4+Pq7ErZE1d92g/gXRHMZdDzhq460M0/N0Q0bHJ5u6FnLVfPb4AYDAfIGLhKHKf31OTg9KzlggA
fdKEXyq7rr8I2SNGLCg+7P78+fH1rHnFtCv4h+fXwmFOhbUIwt1kJyTP6T6/9gM3v1im2bww1n/5
8Fa/B2f4NdX3ZI1LQ7XIYOHhualsLiM8XdslRCn4+xta/5ZnM8j6ivieiLWkXA399PkNBaC8eoBp
5MAFLgFnYE9ujTdmqGNT9NZWVrz9/fV+eVc/XO9krKN3jPUoFdcLp/p+qhp5gUeiemFInAKUaVGs
t7V2kdczBvKs57fVWSKZmLrgwQeDfts0Mn+j0SGAVDPq4KBUXF247iFSvX3ReeC2qGwR8uiO+KeU
f7DTSV38/sZ/mjHXX8QWDIY1Q4cN9fNflKkGYEjJyAn7qTxYjtNd4SsMD71GZ9bZ41dbd+6731/z
pAnx/Sn4VNs4bLEVOx2tY1kthGU74W72XIgY2idskhBmUAWj9S716rsUB/f1UMzh2e8v/MtPEog2
+3JKW2xbT262S0xIyzOkFDt5Z84qdkQADfMzt8MXDgzrm/xpAP9wqZMpOgJjmGvQDbsx06hLMufO
HQmkySofHbJXnkW9vbxpc/xItYeR+vf3+cvRTEci4Kgb0HU5uc8aQzbdD15qh7niqGOwUaaPq38y
6fxwlZNbbFMToK8Nw93iTfOlGBE3VXEEzKMR/6ZH/O8XvHWUrlM2MwJTqX+yPiCytVo2Tbw4N56O
VRjWH8N6fOmM8MtxGfgcETixswNcH+sPhxKLurGfSh7bDJP4IvYwIkyJTtFchuITbL7qgqO8f4xa
4b7wKH995WiVpNBlpvz9/MpZVNkQqblyoZVjyA2CXx3YuYX6uc4u5lZ0APby5aC7SX35/Vj51TfB
va6WQA7T9H2eXxoTmbbxNKC/XwUpNFnEtnX67pDP8fhdqPRHb/HHS53Mfktu0+mxJu7Sy0FUg2W4
yN05/QdT+Q9XESdLx4BYNoxogeyqcOrPZSvJ7RxAzP6Dx8YUThEipmgantyL7XU2ijGX5LigKL5U
UAXgKxT5u16P3vb3l/rVWrjCkP99qdOqeVjZfd24vCF0ZcA9XTFt+5h9n0ObWG7g+fYvjMZ1nJ/O
XVSu0HPS817LD8+HRBulYpxjFt+p67wvYTeZ807PwwtL/K8GXkR5g0IcqzyP8eQqdINaHF+IIUUM
6sN2kksX6/eh5u3tf/8Ef3kpl2AHVlw2fKf78w6mWdbUkrjZCttiXlr115BW1dmYZMMLO9lfPjuq
Ng4nVR5ffDL66I4tXVixwg+eAK3etM2exqb6J2+IAySHK+F47FueP7soVnBgupQuEn3tg+NFzZWp
9Xj++8f263v5+yonE7xRPUcYizdkOsksn07Ex3l1+Y+ugqiOSqJgw3xyL20S2fk8MffVwJvo4mL1
Q6yUvzAEfnUvaP4CP6JqiK75ZNuqpmSB5cS9+HYkNrGblszt3kuFmVUAffrprF8N2zsXEgWKlecv
pnFcxzQw7WBKGqU/JxXmFJKcAnvlmXqZS40k6oWn3gsTCuS4kwc8fCpdPIjSTdBssOPjT+6oarr5
oeb01R5icLE07ZIIRjl/5lTQ3kILPwRyldg9jmMk3T+f3WJ+PHJIvpZ1Q/r8NnrXH0epG2cXSwk0
s5tp4wPz8QlESqCJvzDB/fx5ruNYRIIdGWKr0+Ps4gs1qmRt5yITcbdZR8Mf1AsHziu79vvqha3Z
z0MB0Rh9B/pc6BuoYj2/OcfNIT7YmbuzupIQehOSU55G3h8/QhrQDASUTNTpkNI/v0ofjetqa2O8
G9oCTGnYwHIH0wChuiWUQv3x+Ca9wyNVQaAk9OxTedJUtmyN0BDs6tz2v1KjA19uqlm/VFH6+V1R
VyGBZj35UZBb230/7pHSDsXT0HmcF0a+WQaijwVx9ESbH2ZV1Xe/n4FOl76IEhwfLBVb2o8UVk/G
IXe6cO7xiaXkYZcoLiz1MLZZXezSkDWZ7Jk5eUnzd3qHXJPbAqflQSLwqBI8v8OxT/O6qECSxv0S
R5eN9jxkFJFnwZkdKwKef3+Lp6ORFv3azPQCJiVnbUo9v5wf5zMofr7mtMuQ0i52IB5WZOkLs+zP
T3LVfK0SJSAO9MVOLmNFVSfrIUt2VhG2Elx1Ez6akokj9ZPmo69GR+/+9MbQaK7/Y41HUC1OrkgR
WFMmdglbH3R31vQVSYG6j154fGtDjSf043aF4xyYF0GiBJ1AysMn33Pf6b6iAVTvtVtU6lNhB1Z7
FkZsXu5yF7nLIW3tGTGRScYPcMM0GQyuelV0ZfQqnbwZOVa2YKQLoTqTDl1nw5tWquQTEhmIrp0F
KQV7Wv1hUSnKI+ceLpU4c1wIMRshEw9OfxknN07JzjwISn3LdppwiIHKy7tsafE15Yt840Z2fwf4
E9Pd4mRdeintpWkutQ+1fmZvlZ2ZcaZHpxzH3FRhh+d/wBh47w+jPsKQFOd2wbSBDln6hL7EGBOT
1txYbvvYuFaOzwLv9AYilfO1lC0aO6eXHx0T95dNHxYkqDosqxaQ+3tvzFk/PPwbCb8ERBBCLOGb
z2qGIYY93Axv5rioYcZOBtvwLCsEzbD7w3mDtkbmO4MZFR6swly3h2YY9ZtmmXxrU0QNwPVBLGeB
LqPLdrCIWCi8sNhm1hre4w/LTdnXqwV7BDaBJ4fgzK4lu4DTD9QhTHcr9kaRz6Yw38BwKEGUir6I
8Pwl/bVJSw/EvqrshzCZ5ndSUBFBBOWDrOyBCDcSFBCmbe9RuJM7bWFPZuUmG3OS5msWlCl1hzOJ
Mdt9NzQhNl/L8dcnVaUppnupCfVB/oS5u8TDGh2SoARqEOWZH773vEID/Y8xDepahGTpaB9Ok+XA
bG0ip/5UkAjCyyMO6xv2neoS8Vc63ltOARAaM34UofWuazAP6SaAyQS3KRsb/Yj7MEMBn/If7rzO
DV6FxokBgcclfuh+UYKCwRy4zYHWFZ0xqYfCuW690SVeuuiasyQtBABO0EMoiWqklW4JewJuJJE7
F06dTc2rlknHP4aln9tfp7HMm0MVt+F7BZkDqsawgMmN0vI9Gvg7JzP1zoAu/+AaNyw3wOxCaEC1
bMhQHRaU//NUx18WZ1C3phkXNBhFRmqHk6prbbnJvAllJ3AmFIN53fXUJVbqfaB3FD3RlrVVTubH
ttJlTcJqbkx65spA+6jhZND69XTIQ0DpKP+Fac5Fg7P0UAHnv0lrjEawlPFFbnXbNzdDz8W2GogV
5Ow6youdDPBUbGsRReZaNrnySvArUUqtZU4TNb/1xtnhO9JN3W9lEUUEUpetye4mpxvlwXX14u9D
PMLyLkAax5etqUGk+S4VxVS/AqNslTcQACCyb3kcLpx2P8UAvQwRstJYhZCVx6rr37Uao/827EHs
f6xsVXln+CrANwUytayLOhr6VxaKulVd2OseDHBqbLyz8LsSeCA57ZIp7JdpFwMSBgQSDpAbRiRy
pOni0w33QUTO1Q59FTK4XLWEC5Bw4B4E3+q40zZJBIfKRM1tNPElHbK5WG7TeIGqmgQTHA8fyC6y
tzYNvpZAcD1IO0jSdogMPVDbsHfo+rYarkGTmrzae/YILjUi+CaCZKOWd1Zq+WBZoNl6pDfJFJJW
McOdb2S1ED1RNWg3bfeVPyc63412a5ld7fTwWDqURVeZs+TwJYgGOR8V9u7LJjbxh7Rj9duhrlui
3WKgRLHTTQvM2djJyaLvkuWzlsr2tk0VTQ/T4qrwKKRDf8Wq+/RT0KPLBHiS2nRaMyQOG7iwkt/r
qOx90Fktis9WawvWsWPlB0NWzRFDB35WO0eqvBmIY4H/sdgtRFWvNZdmWKaKJB8aVLj4cBzuG7v3
AvxiXunOBPdGs9zlAbJY6AeODq5Z26nRMgZK50I6qo/OHAyHBVE91qj3YxwCvxJidt9nKfiC4+Dl
M7acIJHBZqkm881GIpGdT1Gj5sOUpcFVrHJWq8lvyPLyotm5ddsGHLrTLX3GBJuF30ZHxTf03zxx
luWj/xAEwwLnd+gWWl1QQuSZaPqp3oIJYgqppXAeG51PhBWVfvPghpxKtmNsqhYZb5NHhzl0hvcY
SbCPRPmimrOBVeM1KleXtaEGeQbzvvBwFSchnPqBIxtYaVF/tcD6YNd2tBaY4IeehGB8x83RAUTZ
b4sxDL4wvgYCP1iCHUw2oM42jWdgHS3oDUCPDKKQR7ATHtgYKf0DBuXS3ra6nr/WtWT6iQLTZ7sR
d99wgDGZyV2VzjrcNsQcFYQK5DGQCLfXNBmFZCvaMxA+evyNLqqCpNBblGHeAKC4tx7sTngfdZFT
AJ5gMn+QolQQJIZeqaNDW/ms90Os4E47r4Op1GG8sRs3vnJ8iRA6b7rkEQTDrDahr+twE3fgC8im
xRN5UJw4XTCT+fgqcooAzkVtUcagaNfXe7wwRbRNKMrCWcnwD8KlMertkC+w7LvSU+REe7odD77Q
8+clYZ6+CQAcvE0WlYO3U5n+KMJFXamhsN2NyFdp9FCl5aM1Mi1um2HI4td1oBe5jXKrIpnI9CWs
l3LQNUbZOcM4ZGcsbRNwcnLbCZrxdmZSoXWsTVJOe6+SbXU09ZLXh5GHTeg1yBe8nISsrKFLhb1g
zPSDL6AYPO+yDWtsTw0gDwGKMFrgsELrEgRygJ3e8nXl+baYSXuC3c0Uuy0mD1IElD5Povx36pts
ShRkO4oLMbuHPI05SIDsOOtMbR/qDiLNNox1N35wEyb586lRpOmZHg7Dp2Q0kuBr4fbqpq4W2vTA
2DMo6Ei/NeD8tPBakg6I6iHita8z+Tl0gUl9HWYrSKhvhpCpj6yBkde/zaPeq5aP2EY1Ge0TkBva
/eijtZscJn+lNO7BW+iGEzDkKaotyi18/LJjCdfUTx0h5dEpcA59qwOLxLDdsMxT/jUvMld9CFFw
F9B+xpJ5MmRPgkU/mTUxdyEE1ENTBobc5CrvyOUZVD/ioiuH5hWoBnnhoYoB+aVauWySXhSPTNdD
ug/brgEImWULqvGSKtRmguKDESvX2WMv0wQbsju3b+xSCO8g/MU/VjQaikNGfzPfDCP/z46P2L0u
6eqwpk681I3HvJduq4Z90HUnXBkfTJl2D4K/29pHWQPhpR0mfbTKAYJC1LEn3ZSjr6J9Us76dSEH
EVzOWlkf4N3yLYg0dEg8X9D/7zUBDk58aKU/d7STUiiOXilHxPSlNNvSisbpUCwyvbBhIVTnY93M
y9uumzLA9JFoovdFbXU4HYij+DShAiS1Qw0sfks8LfFB8SK8rR6pxm71YqI3c0GazJYnCFoyI68s
OaRzNmZbz4XniL+4ckhRd6f4Lm1Ne+M2gfQvrdyaLtHL4FOkBZg9GOV5D1JWdXYP8Vi1R7zY8lU2
98xa0A2Gi85oPQK9IrB1b8WFZMdIr+shLGa33Loc81NsD04ted6RqA626KJb8gOKb44qTYgZoB9B
04do25kLXQ1DSYbzXRE21WdmRfe+rBzCbXw36SC/eVKGG/QWAf3WJYBwWQ1kOqKvEMdSueNXY/W1
zQkmorqZNNCnDA6iZI8CDld5zbJPqEVnEwOhhul2Xr3IIJqc5FG6wcDRpQnYubdmUY9zxGq2r6Hs
XtnTYoirt1wW5nqAe7fD/t1dVFXGrnDqvbA5FKwKB0tRZtl5QLpAU8ReI6DprkkO9mISdpJhI+EL
E5jHmKlMzUCuvjgiFVuZmm+hV6uLAVghOF+9vB7d8bbsbLUr7LG5jmidsbXpuyhVLDp1f5vxnd83
es6/JbnvjudZMFaEzo/tISgz7FhsDpxqyzLYH/GK9gd6KeDyVEoelNcu5eexmNr30hJvZs4/2UYP
bIo2DWdN4ICVEkdcAdVO2v2yw83TEvEcuDA2x5SEDbbhHGEmgjigTid3pY5sfDyyda6ixDpfZJTt
tJmde0Eg2NWiOmIABxNdR1nYHlwTx+/irEsuYxtSSU/wAfA+W1v3DTy/h1Ko6o1uRuuQu52471w9
vQbg5kqoHfnHCgsZZ88FB8tmlhxa19dFltMSLbCdHf+YJyWGCkYPfKBevymBwG8Td5luhA+iq2o7
9lJQldA3l/fLXJ05YwNkPhqWK3cKpq3u+KI32WLA/5FYtGXHs3rZpHift0VOkmYpP4DIJmBhUPFW
6BZOC/lK1/gxgPNxjiIIzUq4rVqZN33IWpi1o7jQJh/OMwp+m3mwr4aluAwrcRzIAt2gSh3IJRaA
xzIqY3FQkJ4HH2WDYMF9b3OyPgvrWR3renYfFrToFMwK+a6qQJxiRLZDAEnLdOjm6HI2SfV2hUzz
2xVQKBN0l4mILyw6I9/M1Lfneso/xKXIbkhuBIcjbPiqeaE3c+Fb7zPba69M51f3kS+GO2MNJjhM
Iik4qGrXPhNwf/b2SslaJu/gqfBh4pS5WYx9Tnepft+NVEGXAqCYi5FvY6a2v+TsmRu6rXb8kLcy
zA4Chu426+NgI0pSi5ZUpjuja0TkaOwvi75cvkWR5Z2ptmAnrYirBXJytmj7Y9AE1l0Rq+TMTQfr
UuakKuUNVYhNZuVy68zpLVbe/lYUTn6f5wE5WNOorrN5ts4pR8xnfHzMYZN5HBFoHFh3nI0vg/ED
Zahy3xDat4E+pL4kKl0uarqNV4Vff6rYd3Gg8MINZiKx62GmXxJGA9Q+Let7hL7uRWVBFWqTFX1t
goBnHNkFmth2OkhWz2KbCKvwiEvBPyw5y2/IOkrOEV+9XuIuvhQT1d+tCKpusywVA7hS2t1nwRTs
mtALL+wK4hl6+oup0Mm5CGp1OSr/nUg863aJnHkDp7y59O3MZjwuc/0+yJrwBlXDXVoF4WMpBWtC
kHq3oUq+DaJ/P3IPnzh11N22JDn7I3l82Yr/llDLlezfuEs5XBRL3p15tr4tqtHju2Ey3Rjs4tTX
A4+sNT48IQb9kE85VqKFg+9M+Azxvx4HENYjz8lI90H7vOF8XyeM8jL54HhGZZydKI9tzdg3xEa6
QxBvMA8tZ0XTslTnsxrYnefd3B07u4d3z95tvAMQEuw4gzp3U1rb856fD2yQVMMCN0IyKrMRbWEB
3KTkcDdrnx1r1BXuZVDHFBYaLbwPjV/WywayjvsZDXZ5yMh4Sw7A7XBrLeSW3Mwkgo4bqkJFQnxo
Sr5cy9sizo4potp6BfYrPvgm+uIwxYLNTAP/iDXNBbo/zQnaLKXYayW9woOXjRW031xUVGJ1RpEn
i60y3uSMoXajLG2Lgygz6sN+x/EIomEnG8JkvNE5V1WkR3iuPLyNZWZAJToja3Sj7Gyqd0FThLdW
kgcRmDQr9EkP8MyDJV2TbSVOLHdTWKn3HuicU0NwdAJS1KQ7DJvI9vV1LYAVgRgt469dbfWfg2EY
boup1CDLLJGmu4lZ+wsZBpHasaYRljIQ2MrARF2XEgsWuv0+D2rxtmospjZUlLnaaQta/SZnX9lc
j1RPzJYENtUcwKdSMO5N0cq97IP+TUX0JlGTyDDCDavukO2ECt2P1LRGThxlRxLMoIcZ/GY++NTB
dKUoPzlp5L8ejEiuh97BW1LRoyFYAfbdTew3jsWcnoKJVkHbvA0HQ7m4WvrkvfAVJnu7M3m6E2zB
vo2dwu9Wl1PzqQaZU57P+HRQduvEDa9JzOZ4Y8IhWiCRJTX6YaFYaOAlsJUc2fbDP0na9qGZIu6h
NBRL44mC0YaZlqfnptBpNhHuSgMSsmnaXeuo6Hqqiuhuaae4O5DZR86mDDozgxbjCL4LRW7Z5+20
pAvN/04f5Ezo6tZ0g5QHZ5yYIvMKIf8OjQeUmhhaFq7AorNB59q9dWYS/8Hzgb7t/SIFpaqpvg4o
kAsQhWTQrLibMh2GfcG8/S5oveQxlaw8WxO01V2U53125bKZwygE/tul1FNEXxs6ktMebKDNEEyz
5K5OJhCwluuSolKj9iz3Vu4ly1Zw1HpbTAkFbAag5MgXpUG2R+BVw4ClPtxudKqmGTCQ6Pg6XeOp
Q5TE0/VSdxzG4qmnbtREJWShnHyVmTUjaqJt39gQ4IhLG937moDJ9JuUSg1g6AirO3eotV1XJm3G
Nzag7eYIaVWuJxHwYrhBBQ/jEHFwaSiM1BPJwKS+5zvbm3x/ly9NUG/nipiCrZdo65J+Yf1V0rfR
23AxuKOcTlY2mJsovGlJlPzkzDGII4JYzSt3NkyAY2CTG5YsVdXuE+EPNyMko3yXeYXFiMxK534a
wzQ8DqOZ4CkKlyjNoglC6n8p+RgbQkQnQiIqckGh9Ga6GQJyOAVItWZoZoBwCH7U664FbHIt0fME
YguXF8SvCQuavxExut9aU3DoWeISxmxSNqTApWUzFmsdezRvo6Gwin3FXEeZNiDlhrpxL29rDFps
iEnR8TZt7Op2N6Sj0PRgdZFct8YPnQ3VUB+VDSkm/bFqFBTnDeJ5F0FW0+sR+AjZr6TByRGrdTis
hDIx+Uu0LQnvaW6NcjrnmqwgokXjaag5jZTdaFMS94i3CJBbcwwFjAlhxUvL8Jx0nqpBS8FO4b2h
KjjtRs3u8ODXiM8I58ImZL+bJRnR/mGe6QNcxiaU8wX1y2m47Xs4l3umfHd64/dkQ5EF7HrEAVDC
zGVwrAlPbe9l4QtAfIWl9evEeHb6ravt0iIRLO6h486gXQ5MLG33RseTiyCtIWfjc01qdZBtSe7w
gK04ubD8I1SUpDrv2eVCpa4gGVcbvry8vYE+mBE9EDfZ5NRbu6R55GzmZtTkEg1L3RhnW5Lo9I2Q
gflzkAw0U2IqHL7ZxRQU7O4w0gZXHoVquB3vqHTZmqmstBbAKlWcBIBwOASSHrfGMfXB23hW3vxq
AeEb3+WFS+WHoNiJLRHZGuTQr0ZqDgLspGDRCS2t4BV18wJveSZ6eL0tVBg229JafHVjGfZR3d7j
gGDdaVM4/VXtUiraplZrcXb0NanQHCrNHLDRqxDtgyPs+5nMyMqX7bEBamz2dthZ4YVOEgvYrme8
JgE0VVCHeVe2swZs3xIYluPu7yeu4uaZpfCm19b8FsGxzNqdLcuhJP/SxLU+9olfx7elHIy5TOo4
Ty8DTvc5QOZJqJ1HhyCnIT51pEl1FGzUmVV0Q3NHVypxD36l/OmmCNyaxnU8tk10oZIYvNZm7Kuo
etUMddh+qhyaXG9MYbegISc9W01zfGry/deY+C849D/0O39y05733afH4rk1kf/g305a/68AABV2
lTXJCVkLCqq/nbRMgqSRYMn2qfq4f1sTvb9Q2wsEF8hToe+tvrb/WBPjv7D50L0AsEBf+09DnOKT
jilqP2B8GCRWog0cnVNghcjKPg/DoaNEOpPbtsB4/9AlZfc6mt3lQ1KPCWeeZOofTeg17yrXMgUY
TVeHr8Ms62Dv1YGT7WHfU8pcKHoe2szqYdQlpX/jDDB6bRWX9wBb7WaT9v7S7MkFqt7ZqjuGtA3h
GE8eUhcfk2KxgVDck1FfW219oCDUMtmGBsHz4NWzfZVKTy+7lIMlEbsqJ+g4j6LiUjh1f16E0r1e
qm6kGEev0NppQX49QCJ27/vOgm8veg+aNdD5prochMB8j9RGxEeLSpbLvoVIzTewqdz0nMAg4oBR
yQ7XLHxJfZ4gmHXo8w5jd/C8cTDbNIcZDuLOgag1VHQQ1yMps3ytAmc8g0gKrmMeZYSIXMv28xyM
xcwmnzg9Si6FQ502pdO5mxDqX6hgGjgHml6121zYiQ1KgFLxNikjlkin9NeJknyO120H4n6bzrk+
yqDADrhUSTxuyQklDlFKmzg4W1d0BamuvOubKiyPjYnNR45Sod5ScuZIny/MCy65fFfeMENvim3t
1deJN36iHTpokmVlxqJe+uRGWyIKs10AGrfZ9naF5Aj8vSJQKSSi6vVASfNrDAjprvQo20FflslZ
mrYu2QdeHl3VaKrp2dZspbbjPBAf7Jkkupy6oQo2Q5lS2WgSqLvsCGTPCSUPCGKsa59uzqymctm5
mnG3dcOO+3LY0bKD77hV6jswObZLl8eP+Olqctu7FExEKdP66zTVPix8o6yPHC8RNxRhbY4hmRls
SUJop2XMbLr1ID1/AWDer7EMo92dxVQHxLFf/OhDM4nmQstJAmw0OvVIu5JVdQtIV970gJ0YmXCT
ky0iEJomduJY34whe2ocZsccRZuZmdNJlTRHwZaWwlretzSXJOpdO4L76gxfqoByzTWKeH2ZiyFN
CfFJOlN9UHY7Rjs8wSRAIwRZeso1VWwfG4LvgyMH5BEiapBRCHOdheov3en5YqKdK++kN9cjgfeG
aIgSBYS5GOE/Z2euy2rVk+8iKnnmWIq2eaejFDKJosq+lX4e36EXqsozXblmoU+0uE115SkYHl/R
pee7asj9s7x1q0+4T+t0Z1PRcjmQwavdKum09zUjAdziTNrqQEtqk4W6O+J0jg8LQqRtPMXln8lF
mbOwPLGWM3naDraaEz1VWUOfsZBrbNnR9HuSEfJNH5tlwxfofLdp/HdR+9fq1Pufzfb/r3zswCpW
/+fNp7L+9Gxt47/7vrRZThD95bC1AtfprhkyKwvi+9pmgVP8y0bxw7L2tEg5fy9uGEf+wgrFphF7
F5Z0mxzC/6xu0An/wimx8maxKwhcnsGfOO+fL26QZiEMrvgKljU6oK53ohnrhridhD+FFHccd5ca
wvJ8TTVPFZV9nsihf0FZ9aTk+1t/xGIc4CJDI+nS6MF2eMqjI3g0Jq2lnu5D+uIJ4KcBbHLnZNHF
EiMSiLRwryDCpFi3hXcGSCw99qCTqx3F8OyCBOE19hmexMaLJnHu5Z55rJrxoYx8wlxDOPR3Hdmx
H1MCTo8pU88rS4ZIcb2+zM8Nc9YnCgxsZSsq0Y9J976aCeja2DNtl3S04xdgV8/Vcd9vFsPqk8zQ
R2Z4og133KRMTDkN98rlrJfDTd+Nxvuw0Eh6QT+2vqfnjzVEuMxxTPgh7l9x8h7jwYbLPQTlfRXm
A6ePlLiBNiMKO1x7fiJt6stRp+7hhxF/+/3v/xGQduJdXW8Q0yymPbZheLSiU2G/l2X1XGVzeU+O
jXNw8xG7wsCKRV4J67jvql2davY6Q3ZVhfMXE/Tz/e9/wglP7PtPgMDl2GwfA2SbfEY/aixtMoLp
w5XlvUdww01KHf84r9weVGE3MNrcQ+opvW+sKD1k9vLaZjk7p6ObsO1CV6p6XL4DhTeATZ16oOpH
cDcisWMuneHCnb6JrmwOZum666Iz7tnvf/zp+Ihd+nLEOAHgEBhHT02j6TIilopz64203wcuqifr
wlUvDY3TT3y9CGwyLuBzsZ8+8SntWytPlfUmyEry0x+Hsjny3R9n+e7pbv67EvwLIfoPL/bn4033
qX22AKz/+vcVQEQk1KJqXpk/uMuACf5nAfCiv4gVC4jPiQKbf8Pnvf2HuxL+hWoYuBB/6kDSXIXz
fx9u0LX7nJRAQQSAJ7w/mv2hif84b4TwebFXgj/AnspShAL++dcT0uUmCI/keg4l4Bq7jgzEtPJr
b7tUNKaSvDhLanb3SIhbpEkNDf7sjEh5mb1Fc0AZz54zP3sdOm2p7tHUUmisUc+iauGxuIC/azRf
dt8DNykHO5aHkCpdeqSaQbRVTAktuMDlR9ZVsMAHD4D2d177cWxLYe4SkkbGrU+cYXEhK2WJd8zs
PQERFTZ8xEgBUTzHDFXdgz0TI0pnbbQXCtMWta/kqYA1PhWzuqfCVtqtRS4qYhS8UFTJ26jr16Un
J4pjQ2If5bG0WUtl2VPZLJkXUmftp3Ja91Rai9cqm8TI0O4DLxjr42SbgUrcNEGYuPbHUKjXNBAo
14G341xi2nagjofwjr7iDueQ1hf+U7mvfCr9kTLCMjY+lQT1U3kwNsa5z5+KhtNTAZHI2vHG+l5W
HBUlRu+p3Nitlce+MG8LtaaHd2tNMmrm6ZWzdrEIh1RetVFPBcxorWWKtapZ9EJGoCvXYqfzVPhM
noqg7VNBlImeUNnOz53s0D8VTVM82VRQnadyapoJ4l8p3rdvBQlFHJDWguv0VHtVT3XY5qkmWzzV
Z4enWq33VLc1IwTkfftUz+WQTG13akPqvOFa8uXwINTBf6oEz09V4TQdqRBzIObSokq97P+zd2a7
dRtr2r6Vxj5nwLFIAo0f6EWuQfMsWz4hbNnmXJyLw9X/D5edjiRnR/BhAzsHgePY4hrIqvrecVt0
1GAFU9zV2YmzgsttPGkUCR0x59ha8ef6BxatddEtIxoINfZH0GpvBa6jnIzPrXXEs7vKYiNqgHRv
kyPi7a7g9+TN82M5oxnZNoPWL4fM99cyn3IyyM7IEc6R4rii6YweT7GuawfriLVHR9yd+Q4MHs4H
7NQ8YvOzmkgXkLkHpE7i47hD/0YWB/sfm7J3RPhp1FlowDCWglvsyAKMKyEwj8K9sI4sgX9kDCym
kgSWIauGjRw79GC01Rd0ec2rHm6lHQYwqyE0jmwEzpDVGeOUTb+fjowFxS2wF92RyZiPrAbGmLY8
qVeyA0kcvIe1UiBeOsC2OkdmpFxJEnHkS5Av1Q9L4sCiREdGpVD9eJllrR8Rp1nkNPqu9AssCkwM
0hxYGS1ZGZqa+LwIWnA1ithHFsdWtfXJN2Jc6dGR56mOnA/Kxu5OB6vLtuORFSp+MERHtig7Mkcj
FQEKQevKKJU/2KWVaPKPnJPlofsIuiMXNRx5KaRrcFTDSldFJmrBMGkdeJhmsvtrmQ79l3wluWDb
4Lt0XY0XDNewYJICGaJEj+yYg27yQ37kzOJ85c86t56fRNrAqsVM4V4wJ0JcF0febRSRiyZ38VH0
6kduLi8yeDp0wHB28sjfiSOX5xx5PUBnOL7syPf5dg33N600IG1ZoAfpkR0EHYIptPx4kiHoL9DJ
bJNac0C3Sax4xVr+bBcr6dgcCcg0UmSO+0disqq7kg/+SFiS25ZTi7XSmIVlttEu1RCzx4g1vjRH
ypO4cOujeyRCvWUwz+YjPbqsTKkduZCm6kigOtlcVqGFU7QKUFmS0iVXvrUwEXmkhdffdkc6NrYI
s9pDVUHTUrK+qqtW9naIMpSBM4J8FZDIAMHrkFOahMXK+zpHClge6WDzSA3bR5q46G3uOQuV1IlJ
8ThUy6K2ZpZcSXaq1KQiyogYaalAeEDsaZ24RY00w8wuscqqc76ueDv3+k3OTHCVuFkY5yTE10Wc
307CPiuyprkGgKCotkuv5hLzq6edVW1yF2EjYEcwz/q5vo5Gyr7TTrMD4alra15TRZtTkWNLgsKq
dfLT5746lNAC8InCCMe6aW7AqU/tVj9JYpABn6kj3ljdI3tczguIbikIzB7yeXysQam2Oi9C6EmQ
A9t8jfVpb5TmIwapkyhNcPeRnTXGEVB9ROSm73xBa3cPwyICTKZ8I5FZH5RYahRV+cWyWnfzjoPr
kn0hYv2hIyc50Ib+tDE7+1ttTLuZxeSixxl+OgH0LeGA8v2jHafTRiRqDnrVxSdiTO4bfoKBxSxG
weElcRBlmDRg0LnfiXMfGkoarUu0CMamRepb6jb2hZpVDpBQgVpd0ePr7ay0FDTaznm8hQ6Kw8ic
vBufGt/DsuSCfSXR0IXrn12kmhj1KlAzOjZ3cVqcRWN12qM5DSyVbuxuvirS8qaga4dA/54k2dbJ
vw6tc5FrZXa2xOV049KntBHNlIf8IPwb02VGx9F9qRAHGOWsHew5exjbVF7wtauNB4N2HuUd7jnW
or2HqQEODCIg1+2bBCJwrxwxO3sfCNaUmnvQ7PyhKck2JFdpvkKxuBarDWemHSFDIpC/sfOLiCri
uw5pFHqo0rgxBtODKrFuprbxN6U3yk+OCR3ulY13HWlsJ4vQZ9gktmpg1sve89siyH3o8pDOuv5O
jbX87rhzdW57FQXYKpl386CLi16bqiu97b6aWWydNJoMqxn6ZTNrOTJWx+x8msGab11lXNFtZmbQ
n3Z50Oe4uhM1HWn5BI5cdpLyQH9Ir7N4UjEPVaEuqyZxwzopc3bXvo6RN4/Xee3DryTJfTslH/S6
124MjqoBaRUtvaP1B6Lsaf8c4+ei6D+hE+JIs/ru7jSya++F5li7qMmtr64RPVCMujwUuNKoyLM5
v9DCie2JXkA7VaC4WA4QUQZNUuSHmN2CgAuTWd/+OmhMkC5adQ6y29SPtTsXW8IQqkKEzoxU0cii
89oknWbqZ16/y5k1rc7zZnQuEVYiM7Smiw5FOLUrDk0KLprFk972T7RcdBsg/5tKSvotNXwvRce4
jDVq5xlucT2I2PzqWMVtNC4fKXD7ng4aueXaON+bSGI+xT39BOjrnAylTuqQJcibl7W5byq7kyfE
6RJJsGVBXa2sXSKJv9XnWr82DVPlFyZcvod6os8n53uDcYPwZzNPbSsco6bnOxrsrrtte0ITT2ev
6nMrIGrBRNXnpHTibJZRiZWer8ylDhd76qH9+Cpchcw8z5E6PisPEowOxCxRmGb8RuhTfolGbrAQ
3lAQVp7CRA7EBxVmib9n43lIUG+yxOqbO5T32vTklGXsrspUTlDWqZgXXPT7hM5Tw75vS80wsU+I
kh97HuOlBAX2TGy4dNPmNJtnn6OmjZsy7CIVfSfB16X0BbMGL6nD6vLJJqpm04AxL2gjhIGgQdli
2g9WLW4zytU3pd7mxU7U2CBAehU2y8tWyzTrIcOa/tGyzFrfSjMx9A91mtjazwTe/wy0QJsYDP89
tnn4nPbpq4l2/fM/MU1wS5JvfBPYAsjFZaL8iWi69h/oEJCe0SygA2u+KLyiMpu9nUQBsEbsxOaK
hP2caGmSIZPLJQsMhAJXov1bhVdMxi9xsNU77BPK6GJsZKymyOD1PLt4BAGteoGtVIqWq5Thi6hs
zz+p5tRGQGRSs0crB/GzYtTnvfJgEd6B4l6P1GR/HV8CgaLkgBHzyft5BUiZWZNXbdO621hW+Q5g
zApsQuC3Zh69g/Lbf/NmAVHpG8e456BZeX0lp2k1+gpHsS3p+Ar1Gr16QqXlO+/n14+Ud0RU/4pR
WDYoxuurJF6hV+ZgI99WuX7VVjPa0Kaq4o6m656zrElg+qFppHYppgG/5VRhxn9x9/0NzvgG3Vzf
G/AJ+DkUMGD62yQoHw+Om2WmvcUC2W1r0YmLYkZPMCEL3U9QQIGlR9o74BwO818+X1Bx1mKSwXW+
T/0tqGqWUVPorbPVibiKcU6kiX6i2YXVB0tC/MbWn4w2PulbY1yCBLuquyGVYE6RfeTVFVpU+6Fe
dNYxmgecc1kLKpN1JZrPedr7LLpVjImUaQqPiAFbt6mzBcEiFYUwhATq4J1Jk2gRiLYkBZy8UqPf
t15i3+teVU771JlMF6NIltpfs6TTmsCrNTnuImOMHojhzz7yZWW3bmHZX7y8ydVu1g2/P5SZgUhb
NL64jWek04s7OeKmd5KifLDzCUkq7pImO3iDJp5iapbtS1BKHDZ4DYu9TduB2nkyZ8sjbN/qNnpf
qg8uHJPcGpPt15fRUJh3sXBpwZzx4D4sYhmMvW8XyJw5YCKVqVpbLCzd0fBZNJnxbMWOHpKzOFpn
lUqnifo1H9H1Yuu9CBpdGXVgG8q9wLjbzVtgcM7gLjwshr+s56BKS1vBOZibwtpJ2p2rsCbftglV
j6MkROZo0gZQjU0S9lUdn8h28UBxsDVlGHCcEprcbY3QHmZy9ItocC69JJ3uY/oM/I1RLgtTWrF4
9FmWKb4GI/Wey2Iild+m3IbzRWrY4eIb2V5P88hA7LvMUyB4UIb9WNTfNLqp7pbcpJNVTRj1aPAt
y+/429aI/3nCbMLHqa5lq75UWTrTxpBV9oDb2Eli9LdT8xz1URksWmccKIxWLiKzPuVI7Cbnfif8
jwQlJN8435bdxtKoe9y4TE0fC0shxumKfu9SB3VW5oj9zzLNt5+aWiswyllI8tLOtE8lxrtlg/fL
vJgmf034Wwz/RgnhEqWUTqLaIKIGSc+rtAwr0+22UT9jixulbqOH9+iMnYxkaAKbBgdyMMjMX2uG
tOSx5tx6Uxd5QRqKXfvDIY48gd+pK+ItLgww6BIVUE4Ceerm4nQYUExgcmpseTphGF/w91GhG9ac
sm9T12+oZdJ8WlcqHJb7bmop1TRnz2kQ+9KZEi6Dtixhl1SiOthjEX+x1UxOnMR4Um/MqMbL2iuw
w4Yc9OeaYYEhAzcgOjvUY5R2l0KzrhBRwF7PcqDlNJ+66jKzJW3BaRkttzOSzydMAeZz3K+O2gnl
2s1MWs5Vkmecuwynjh+aAc0kBmSj+4YzVV5TIGyjniq67GZODVR6GVKONjTTMut2nqMh2tb08lNL
UeB3X64Seb8p1CcKPKMvBmMhXgHfIOXfGSVmuc7OS53SQ+FEVwpSQt+glEmtQHdjLAlZUSFfZy3H
RKfr0xjj5855Tuhl8q85QiV9aCppfICZolDckEPMPVg6VRl0KfyJjroNfZ/XG8TpDTOzvGg0fQoT
c+CLgUc0zF2KlNNGfLByWir1l6dGE4hFFHaiz04MIbQxk74CAiuHaZX1aqa1q5SJDAy9R2uGiOYT
YKChnSknl9h/MYyRgX2F+SVj6qf0FPMY/vhyPygLszaICT6lGrejT/gc7q0d9zvS8dng7LjpzTji
16BHzLHKmz6vZQ3kJFUuh0N9qnlnvWtRK8bBIY7pDELXSbHFqCenNpgS5r0xsyQFwp78TJZTeb1w
9yLmbBLi9qy2Wq7ErEkjKDwVPftDndnr5YenItb0+0YDPueJAFqnN8PtsA4R/5wFXVYbcUjwTesF
SIVJAPHblqZFwhece0zivXuQlZW1oQRbqE5HuidFMHGofxigcdB96NIrg0h0ufHOrrbu1i+IQnhe
gw0NyRRsofXj+PaSLluqcakEJUbbFLPY9WgiI8Hw6+2UVdgXQGHf/nnn/tvL+eRWkVpFaM3b7F5q
YqZskIWz1ZrBuSm6G+xUzmm2FPWt7fLV/PPV3pKBvDuPMDqH94aMbD2Fvj6rtK1cWpYQe4t4erhJ
vFSitgCap+u79ZcBW4dc3W9JRq1Ops26fEBdrEVIrLjxt5Dh2BLhOeq1q6yzETfJjiiD2IojNO22
/NYqgqT3QHMAC2ONQzxg8QHk50ia5/cz7rlm889v6S3FuhLzUOaCzR2nOodKCKSXXxgKA8Q0Wuxt
qQ0mh8HuEGV/sRno2JPo3RNnHJsm86TJSr0LJ0PvWppgTM3ZNSzcw4+z4H8mon/Bs734Yn6h+GDH
mYlejUTrX/hfko80Js7IZCEwefw1EtniD4dgKwN7o+5DzK8E758cn/4HQ5hD5tmP+oSXHN+xW5Mf
h3qHsz1NS7/D8RGs/OqRdy3iZKjP5D6Cn6eN8/j/XyQ1zrk7YKnCnW7AurHTQt1Aq6X5RPIkXU0+
lDemjxo7nEMGUtAOYpwgwfWm2QxRqxuBmmJq1yXb/wxaUbGbCA6mpyaB7WkgVdSUgfCnNtqUaVKT
Tjck6PfAvOPoYshFDjGCPlgecBZNz22czUQpRPoaF0OQjoVgQE2nq+MacEx5xg2PQowNgQ0AvTDG
5QCYXJGYQHQXgBF+8XpT1wYBLXqV5zjWYRbY3Rp5Ang7aRujbvULjVOGd5BUYZ9zKrLRjdsmXIA9
2el1abqLPBnJCEyANrtWhaOsPAoSZLTqXub0Sl/6y6XPvcup0rUL08fQwxts7eyGiLf0Cf7JAdXE
2aoOGqKaCXV1ep1MfvSIRELH+Acb8Ch7nACQXSuTuUSTQAnfaNZdJKJ4+OoPmeZsi1gWlIhKup1O
CUYZ410hqHbbgrLQ3z5XKSZAN7IB4pK5rS9jba6cjaM8E+CSmcy4HFSC0F5gOAsUarADJmJjQVmW
WMmNTPwBSiK2es4KyPGue0bRYTtamLis2PXkIeP8dzYxudlfugG0sBwjPJESMgcloJ9dwxoIDtV8
ykQ4pOIuMozivGszBeU4LTO/q1pKvmrPknimp/o5yXskZpJzwUcnNscD7VQIVM25vnQs+pyFJBev
5GPcWL2D890+jYq2+ODmMNABlroFrytAM5SV7myHzMQPm9rF2t5qpFtjnq76wgewG8ZF0KDVtWvu
BVYe1HrYsyaqSP19Vk3tezHEr4fP9fHBI0KjD78wj+Pg6wXYrhKf22QZwjpO091KAO1Nnay6Deqt
ckTJKNQKNPA1oWJUqPzpqtpImtgPzmjVZ8SMuDccNW3CJ+vkIpIGVsz104NZmt4Z1Y/Ywl+7+8/X
6lqWC6vPZmu+QQTsfo70vMiHMCZPhNkys6L8Oko7z+PbzvJpk+HswDwPBEzKlNl9guXWpzOrNnN/
azWdCvOWOC+iIuyl3aAbHL+LXsTf/ckhU0Tz5UHzc/vOTKiP3WRlS1wBg3l1lphShDKR30XmXVij
W11WPIw7TLmoWsduyMOYsf6bPzvZTV0v/acSF1MDiyxnEMHIsNygS4zosXQ07dscR9VNY3vFZSl8
chWixqoHRAT8iKBoE9wME7l6+6HMCTBJtAIm7MXS/jdww7Ec/e3HyOGBzxNpOWljb/ZcOiddNXLk
JUc6dW6rslUfh0Y85ElqHua46E8cPc4D2SbztoHcw9vdu0RpDd01UYP0bqu0f4hgOMK8UPOZR4/Z
zm36fDdrpnrnK19fypuXinqe+ilWd0Lh37YH+Eom2F8JqFpac/gA2QWTmtXLrhp0E2uYaHYcCImj
4nGq3vuY/ubJQKNiIOlz1+Pd2yB6328Tr5xR7cUACCcyx7ZrAGcQ7DDX956mjEtSYGifSrsSCVWH
WauqGOp9BMLVsmzRvX+Lylg7t2ezhAvzzNOJFKd34v/fdpHy2Hrssnw4+EdpMdLfPBNeJqeyEskQ
Fh6N7fTEdOEQd9EdBm72j2XuOK5jfklguwaTfoBo2EbKolXPpac47saDSoX90aSrBMzc1C7bSOu2
hqfKgyAb8TC5xbCPpQnlQx30z3aI3zpw/Z+rVluzoP89uHxVvmmpWv/4j4OU4//BMkveOMVlQKeU
l/wJLjt/qWNNgToK6TcCj/XbBJz7C0sWfwgH9SNQGEdmgtp/Tx319tmilWoN5dNBpV26Y94+W2lP
bFOZkU9qaN7anUZSYL7Dz09ztz/NxjVeAa0/UcpTzQXNRj6im2GCj8LcTYqUVrcWlsfJqr/XWkTm
jq7V0WVmViraNOWAH3WlPtbgC0C5jSQs+9nretBCrV/1IgRbJPLMyct8nbt9504D0n7U5yZxMARX
Ga3YrSntEMCNFV3ojX7T0wX4US6LQxJQ4q2MKk/EtGEWqnFaEoucH4isp3M0W6oEbq1rp6eSZBSg
iInSNmQ3Lhlv9Hi3xs5xNFFse4q3KQevMueUfoEs2pcN/USEiNTLctpa7WpQnzsj3/r1UrLDOUWa
77o8Ta17HzPt2dTnENk2UTb8espwjKZAjvPaceoYhLsOOPhJ0Lc3NjYU7dStIiSj+ZhYd8rgTQbV
TJcNp7v2ncz3VVz9atlcN0hKjtEf6wbw8iqwfjlVFZHBck2FAFSbX8sDBXnQX9FYluNBRIW4AUbx
w8jRyhBWzb3UuxWIFEVKyoIxut6BHyyvXzwFf7PrvB6VyQlllINsZG5dqQP6il6/JJpd4zIZfQwx
6LcuDU1MhPyObNzJhBKVGKndb18Pu5W7loOz9/6iCyXERxXm0nC9qVt2A12ITxEsY1j2VfdsmFm7
/+frveZF1vfHQ7Qq3imO43LWG6nhUHe5R5+cF1J3NoW5Fo+nFJlkAV3uxTtvjQXk1bd7vNRaW8Cm
RGGWwwrx8tvtcD0Ipi8v1GbSzTARV8/pWL9bG/rLZVh+0GHybygC+kTWb/TFYJWOoFwLwGVI47u3
pXCp2SH7cN9BAEzzzXUoyqEsDtYDYzCX4w55fZ18nOwxXUY76KOoU/5WTI5GR2M8WvMphrC0eSBs
QHeeClszNAL/oYhjmZn1Frds5UXkh7QO6FiB0J9VKKER7moa0U1iAqZe+ilDA4L1zKTfV2JEr03g
NJNhAARTj+UBjaH2zc9EU174saWpwzAt4oM9kgKyXfqBGyhnkQSQlzbigw3JfgRSLb1DtPvojUv5
lBh2o1EM7NMhthNOhjZtUymypXY4c4u70dJYI3qFjDHMCmiVfdp1kX0jtQYjEsFiQkd3gsymxHun
4vaMHRopJsLQQSOBBMmF8hy8YLACq9M2cWbcndrkBHEukAJo0pnjnTTKCt2jFKq8NBbW1rAXQyZL
HKCMWGcDFRvciWWZ69tYN/psp9y0LiSI4jhH52DUAhodS35xGY16LR5EGSkVeJiBnS8tiZT0yJhd
3ewTr+vkmV7J6COqDq0L/QXj8seJEN3nBQPajZPnRNptKO9N++sFVSsIuJ9k7Y01N4O6132CgA5e
CtJ+seSyVpuukGWx5s2MKNDCjKI/Y2d30Twc+qVWDSE6U5Y/xulsZ7eN2Td1HFhtkl4ug9RMWs2m
Yf4CSCl5KT1s55UaRETlU+m1yY4rehWCEGLtwiW1nS9zXhTEU8bzuEkUmDjIbNbVX8kYzHF7ZX3s
DQdHm31rswhsxw5yllbTHrAJiumkKHXUk0bPHrWb6sZV+LuYNh+6ZKjsO0WA6vSIXT2W2y72JpIF
y4I6EcPTZnVVNIuMV8VZU0QfST6xxCmBwy00LZI8+YnvgqyyQ9KPLrgqQjxlfjbjwdX6Pcqmsnle
iCcaCXzqEaAF0vNTsuy8DGiZa+dpoE8QwejFdLxwHTskX7siqI/kFa0/c2LLyrZW3XhjWCblWJ6i
J3T3cTJH7s7zk3iGqhtZqXjn/SowxlS46TXNcrc9rx6/mFxooG9aRHQH5DLV02xyZ0JG5MDvQ+/L
KcQVh6Kj6MCqt2k+EIiajXPdBzjBov7U620Vb4sa4GBrg4yMGxF5mPbnKD7XJXl428ly0oWxXOv9
be91R5uO3RKo5ALFU56NQluLJIDOgCYjCUskL/l+kjNDIOZEDHcyScgUEjVu93MCqFFf656h5gM8
pnOW9akpsc81/qcUz0S9IyXKjUPSHbJ61zSpK05E2STwSsuAGMWEKMahiERw1VJ58sLMlR9fKdyf
tGonk6kdKmvQFXEvurzslOPWrEp1lZPfF8X3tuL9BrjX2WI8dhv0RsaQWeVyMdttXWiEufpWyUte
BF8xr7xwuc6qC07ScpGXk0YF9KacEOr5h4ndg3XIXuLW3uMGx0bRnOKqa8xyCEGeC0AVL226EB9m
Xdr7dJSREb83Cb1doS2it+mrpkuNDUdQYPV6hWYh6SVue9KSgbs5B3oCzuWSQogm3w6169ePU6mN
y4mJOijd61psfurpUPfPZdWo/rzJaXTYN3LSvcDoyTwlYpe80off2oDxmYGUUAcIAcARmbDu1y9S
yihO0jZLyFuQ9pU/6WUohmjcWIuhvbMBH51NL8bS47VohWHXYrvnKP5my+JMWbM8YI7VWyV32F9L
spLGMbTNynmcyfG+rUkE4PfM+DLyNH1bAZ8BCCb1yT+/6XUPfvNCDESpjBLoQUy6lV+/aVKIO6tf
wzhMSgTEgQ0HUpBVEbNxpLv+uddG9nux77/eDRwG0AusNg3hHWtzX54LMjAeW7PtMTSaESZBssYW
U/WbIfY29xxp6Efrhuswqbw5T6kJ+WutSKqpxrWuj+7CvfLxLv/z5/fre7FX9goxz/FkuoLeL99L
U3H6KcoUV0GCorbtbPNk1Dr3+Z+v8gZJwIO40jXUc0DcICx6e2tanTlOTVFk4dAU7tbxGztw6sLY
+ZXPPrG6cYnFTn88tb81W1+kz23VVd/7/17/2jNytzaNk/7//fer//o/N4GvHRT/fgK/+dx/bl9x
Geuf/zmCm38wfDP3whkge8Hc978juP4HySNUSNNTbjs82NwqP8kMRnLDo7scgBSlDn5A/tKfhqVV
FIYabB2jVysTI/3xw/2ru7F7898vDYdv7kZscpjYMCo5wASU7x75vxcnbtdmFTXqqAu7trYvDLfM
TlPdvHnxYfzNIPbLRXhyUWSwWhIrYVDt/vqWHxg6NcjTNlxrR08dzJrIm+bo9xYmWEp+/Apq0UQB
fPe2xSrzOq1i5WphGiP9bBLpfYKyfJcqrdhBO7zH+/6KZazLEcdHWCqbshK+oZfPcWenERkDc0tm
f49uv/HHYPEg4AnSGQn+mtNTJyeClqO13P/zx/n3V+bZ5uGGhloxnZdXrvpV82rpbRgVqjiPydbe
W90q+x0yyNZFjURb2PNJ5nTzO9vy24lz/Yix/DI5CazSJmjQqyurGRV7iYAL5SsxfeNI8JOqUa8l
Xh+/Ayj8eimkD1wD5xfjO/fP60ullPAVihoTwjdmYAudM1Tjd23gEFgT/vPnCSzAD3uxp3HrkDwg
6Jwi/ITe2LfwdMl00XUpEFOB22xEjDeUdIO58R3uLSG3HATbT54eo5lNseWmcNS0HRXOUH4qmshC
3J4QrJuR+0rCk4oeTeElVdjOefod7a5FAoN0P06oGMkqnOgqBnbPTI8Ns7XIRq0rZrFgqbvu44xq
44OtIvVJM5L0PkIbikQ5R+wVRFHf66GJ6SwKuigxnW1iTyRDeDFi35JSufPEc9IoEEvUnzNrCrmx
h8Zu0XJry6PDhv4cQeVD5Ptp0fG7Jju2Skz/Oyd5X0O91s1Z2DQdSs5EiujMzQw3EJU+P8GvRZ9G
1CgfiEqJvrtVrIpgKGr5FdiqMU7GrKM9p+9Ru6VJsRQhYair7WNYHlLiLe5nZ7YfkraCipKRmJi6
XRMrIAHG2lPmGfMz/gYjDUtnzAzOuWV2mYpRQ6ycuST2zX1SyG3M2DKEDq3gDj/EmbDzTEiICKDr
+hDBAAdaBHDEGOuonz53HKupwxWJ3qDxEdrZ4DNXhbLu5+dayPib7mrNhcqzZtjrbZN81J0svdfH
tHNRqDjifumtkdNu5hZf0ewTPgfwpV8Q89Rcmtm8bHtXJ0KDSBYZLEuSXGH/1U/L2kRkZmuaRmZS
6zH7c8ClynwUiybIre/HHUH5EblwlQEvqGjqHhxLO2CEEJeGReDTpvQz/ys5Ut1NqutEmeso0BH3
FS14KCnKxDOhv0eyVS/ZYzQQIEwCWR/5MBRwJ5suIy0TnZ5Nbl4zOWe5RYj0ziDwXEd9VU9XZkfA
/1YZhHXpKQkmh0TYVRhHDf17cM/5oacH9+tcZng6pnnpu2AwCoB8fHTTd7Tv1WMxZvPnDv7mg6a3
SwUtt2BPY1UmA3QyavER6Zi55q9VCumUq8wPjN9FYOFuQxTISnmi6tZjFEzVl8HrrdtWJ6E3rRb1
ve87jEWj0dl4Z6V+Yw7Gu+VL5rpCvX7SkUSzZINROgb8xarNfbHf0RuBZRGENZwb2FEkH83s7Uf/
QcYmQVbTNkOg1ZHQrg2CToW7unlGQdkVWMP8S8c/n8orwnXC2brwonvgGsp0d1NX/Fjg/3OO+td6
pv73x6j98K2VxDq9PEmtf+OnTt78g4Yih2Z7QE8DeHUNR/iplDf/wCZMJogO94Ys6mi7/nmUsv0/
1oBqcFla8aisfxH9wf9i59YhoTmMr2eG3zlJvZnQONcxsdo2GT/Y0lcS7822nFA5rndAMhDYNbRX
59F+Uwj5iFAruySQPzkbrNIKybZxgyiu+wtf77rTenLea0Y9tsn9dZP/eCXecYDmfEKZ1JvzljaZ
4FhzBUep2WO9BWqdCXxfnC8O/AuGkuSTNzvJlZ0nLPYDu+MeS2f81HeI79DP9s6NvXT2oVeqBNHs
M+069YZ4++Kr/ZtD4Xo+evMi2W5xNjAOeS7Y0+snUYmObEgrxq+iKEFZTSj7tjl1ozgY8XUGJc1A
7wkPXp8pjp8L1CrgMny+tU5gry+pgdGpCNs4qbfBUC7JwdWr5E4zdG2ji7naxWK2QH2GjykxvogQ
SWKyejzuHfAhsuEZveWY02iLY/HHEeQ/T/y/SDJ5cV/8IgO7+zx8Tf/rf9rPX9LPLx/741/7OUAR
Z8c/LtItvAo/XDA/HnuLUYgFAWaH7B4BzcMX+qcabF0sWCNY4qEtuM/AS/70x0B3ctxjuKKpjhSh
36M0jwWRf93HLtAcixHaYIt4PJfOwjfATDy76JA5ymyKxqi0fUS21reUhhwvlK3rnE4ORxuzRRUS
mJqpjxvD6ufHBeTeOFGcJ3ycrmXxnQDh+S6OfYKATbvPDkizsr2ZLF2OLIt4tNQdCT7Gq9cgPopX
PezcVBs4pfirI+PmhOHnQS7A9q2nyzMsmr1OQjR5PGnG5m7KVPsaMcbcurU0dqMzZQEf9BOofxYs
pENi2htG4OBGWt1J3ebx58ksxNMc5y0YoVvcckwj1SHq8/wkj22c3myGvG4fu5/hgZK2tel8j3t0
4ZuiZQJpBmlfO7RYEVrW2UEdWeMNWgvy8fIhdlNyYSu172w1WJRIJDYF0X0vqZvqCf03+qWkrY1U
I/ss6ibXOs3zgmRLL2mzO8AGU9GlNM116HZR3l9Av6T7CsTjAp9CjidRus5HHap5ejDp+pInS5SR
Ag8H8i1KBH6LpMD0nHjJ1GLTa4oHgkVTDgSGD0tKpBu+7wO5s1H+nDdVzsGSbrWhKB+pkZp9FUZj
VIpm73kLZlXFyBdTalFzDk7w5aqhUd/HZGLxyTam7tUdbnqnHMhN+oYuUBswCTgOKhy+MKxTW8kQ
WbVaWHJerPULQvA8FPTxAqh/mWoDRWgBt7dWUZgSmwJ5hR2YhvSNC3L+EEwtamiJOxxsVk1TUpc+
cm7mBXMHXTCNdO3J2JB7Gignq7xzb+lM2mOEUtGWRjbxIaJlStt0wmsUcyOJEIx0nv95oKjD2FRO
7p+5rXL68xr7+EKQXEvY4Y7S2lLfqWnAalPA0QTDYJnFBVU6troVdqm4tUqiqp4cBzWPs0QlfQVD
q/wPvp979x5j0KUg/3XY6Umf37hi8tQtQ4p0TsaobrtHxNPiMVr87GuiS8u+aipVf5rmXKb7xSWk
W06kMQXN5DNxT1XpXHucg/NgqLUyDSHV8uShG90cLxoHzDIYXTk+CyzOcZDDBIDukcr33DUrC+HW
Zp+c4aRexgCZI4fy3tE6/5Qe7OVjz+mdMAOji88Wc8TvjlKrKjB1pGa6baWGgI2ym/GKtmc1HVSN
JGABBPJ3lju3N3U5mA+OA3ERRmkzP8lBcW1qsJIq6Cgc3SmS8omB//+cnVdzG0marv/KxrmvE+XN
xbkBCiBAUiQlkTK8qVCrpbJZ3v/6fRLTZ4coYIClJiY2emNmmMisNJ95DcSAW7AvE8V5kA4gRnvj
uYqnoFkD3fRekggW/oYEJ97HmlWraICXYKfh4Vdos4dIBf/oNWeK7iIHsebbKEmrZgdJPsLkLJPZ
ZR7i6uJqgVr546yk8zPwJqAKxcQuxGCn0sxHBI67dqUCqv+7HvPMXiuArADbD3X53GVJ2O5LpLjR
sulENPlRBel0I1IbxzQN8z86iUgZbtq6iIZVqdnRjzIV5q7QhuhxsqBvbfu8daA1GwmqgLlnKs16
0HQ+B7Sq5g5BDg5+4sTmr5lmylOpj/qtB9APelhYJb8dFzuk7ZAVaKS0nj51a2eOVKSglSwubnG+
KLEEVGvbH+Hn7wT+HdJFLsy/0AXTvyE5Q57W4lL9lea29X3UuhbZ5NpGqxyND6wtSitoOjaJk+I7
hlR3C9gkDKONMdoG2sQxcipTZXYhyVQZ4EIcVo+0bLyvCldquRroi7vbqDXFHnqEF2/dSoPqImTb
bSUGz8NuNanmrECGvcc5txItouZ6nGf5egrQj986LSIymBNCL7tDniN09jpcGoRJlANUs6ERnrer
pjEQPP+sa07/LVaEFWxp70YzsF+h9soqHiaths7i2nM9rBVkOOz7srCTAg85qsN4l6bgrl5FFXqb
WK8MCEOdriLs0fsiKcoEelyFtVtQPjmDbqRmv0LQouqRWBgqVrThcAwYYjwEpprlGCGoucreqGq9
kRrkCJsq9Dy1zt3EBjmz8EcH48R1bobUGCoDWmVKNUqpEljJlqbdIzox6uoGqDR/dxOFvZS4nCB4
r7huEDTR0S+aYF6nSBHcYCWDJ95KrbvA6f0QE7+u2yAHbgx3worgQ69iI7XH9Ekx5wCkbWl6okIG
H7lNixY3rK8hHKt7M+FzKnmuveKeNaWfJ0ehg2u53YQUEw4xn6ngOcUaWBtSIYOwJnutBqKtPya4
J3b3AUTOYZdYtNx31tg0vzMrb56V0WvHTQt6NOQHluIXRG76Y7ggNu0aMZpqWhdYKb/SbI3mZ9Sx
Bd5uGZE4Oq7llPuCao7ziFBHXN6Fpl6n62RUUSwNS3r7qAVQGOITZI5tr12l0dubquHHJytOYGP7
DeGs9a3HVA2y0FTbc/vYUiqSzlshigRlgtvA1iHxhsuEfcqMP1rCNWxAJrL3xjzZ4j5Su3A/oTMy
3A+iAyVMjQyt8Rs1jzPzAYjCqD/Nai6M9QhQNN1WY26D5UF4x4Bt1euvYYMfDyDyufTWRu0mzcNg
e+nOHSb3sWVG3hc63IXLlYJoxUMGMNm8zdSelymtU6VHgMnU1PyxTTVwWu6gWo9q7qBKO3etaFeJ
zCh+NloQFmtXdMP3rFJCzDRg2D9YvTJ9tsoAc8LI5LrEfyCC/mfqiWi1laZ3+qsW11EprxyzeMVX
IP6WaW0coliPlBD66qAu9kIJq/gjquL5Z21SdeuLAppiUjEITTP9lnvDMzdZZWN9uQ41r/5tFkzq
S+GK3NsUiegjv3HbygJS1blNcFdnjqneJKhCzFscTsDatwGlWbGOORHxuM4qszJuQ1OFLJf1drlx
+5DmecRenJ56MUbha4dzwGsCIgXFsMTmhybgufimWW6Vm4JQF9lFo2+s5zBXrFKgJm+1YktMiIqt
GLtxW7YAf+87NM3nT5o7hyhgTRFepnNVeA5UWq/SX+H4g60Vk5U/IbDlvCaZqVabsUl146bDGc5Y
5SgR1BtrgCqwkhB3JCwAw4/0/DUR969dgoIht0OTWdvJ9boeDRO8V9bS1Q1DAjQEXUiXRvYtYG+r
H0AB1NbNmFpZtE/00ALnYJc8BPbsJMJZIYPEFI1KVl2sxquxhAst7GFjZTK3xFvRB20c9K95NiaP
uqaIZxd+wYQfEBzrTVsB21k3dk/03Wo8vWpBHNxEE4VpyGDgaKrMNCjapF79FS5nCfU16jpsJgbL
UTYZ6inpY2qVbfqIrRG+Hl2ae7s5xtvqdoLnuMZ4ccRfGnzbbQAA8EeAm3C/Bt/mvlaUqcE4sGns
z3jKitRXA2TLVlM6dVvC2Ay0dxnugk4h006Qn/iNgsX4Una9dtPTLo12CEWUn2aO6rQ1poYtGjtc
nTZT2Id6n236IFY/BiAhHmOa/L/nOhmwAIFf+FjZMPhWMnBco2KvWmx9w2zXmC6yaZQBV7oVThEq
9wQFXg+52gHdLpDNc+iAYAxCe0v1wLybqSOr2K1ikve3SIEjbq0sDTDaMOF5rR0hGm9f9Yb9rVDS
5K5oewjKYaAO7TpFCxkfp1Qdf1h1NZkrA4VMWTAw52ilNZktCKqD2rl37SL6oGgBcKKiqcEpNpZQ
eR+KznkiRPd+ABMqMOVoJ2vVYjeM9ArKX6QOCSVunxC3f45m3GB3MyrDcC4lyWXCeWoHDK/jBEgr
hQ2C4uNfqZp4xV70FvdfA6AE+/pCc4qVag0dGjhjp4nNUDrS53Xkdl+9SV3PlDRk/eBtKkg1nr4x
pWDuLOAAEkf7trhYYFNZVDkWNuOYpRAZZiv8nOQBbYUM359I2Dn8FcLUJyNG5whvARgZl3/BotOm
8wsoi0FTgK5nY/++KKrwYlaYNnJblkINHjAiMLdBMzW/L49yXLqhGSl3ElbYBt1HABrLFnZqaqNu
Afpap6bHxZASNf0erYE1J/Ph27R0zUY6iu3cX2l9LYpsDC0h+VKHmYqeCZFvUWSbM5kDDThqWSMd
E9+pGlGuOzv27nW6IcrKQwcdcBtU/0EGctwqWmWDPY+oQz2jAhyVV1pipytOyY+837WQl3TsJUGE
4lgRZGZcgHs3zK1mk7vnwRR+vLzi50Yx6BXLxVaBXSxAFynOxD3i93B8MCHckxWZxDlBfqVAdlwf
k4sLJAFRXWomcHQcdbG41uiSMyZuTkmCpJ1bXNddUpZqeknQmCyufMvTOVEvZUQqpuDC+VPHpwXK
aWC3wZATlXlsnQlE5UYNyr65ciYWgBVmha6KjpCKa9EwN5Z1WRqUHW8epzII8j7ZFpgIl6tgqukV
GWW+ScF7XmtFy59+fBGAuLANFcw9dWmS3eOpefAXeV8R3HLtvPldx7bxZEVRf6dGnf2szoP4yZsD
hVZhn17ZjyffkKkCG3CYLLVujsnx0IWtlp49mRQR0ox+JUQShTpRg4D8CqagfkWPeUGmPVwFNN1N
VhVqpQQyHA+nl3EpYg1qddzjxEqGNvIwJNk0vVgUj0OsAywHCbfI+oI1dZDfWLUTPMRlGn+7fEBO
PjLdaK5dOL2ogju6hFK8vXqnRk10Q7HEOmmpOmOrPpNHaEhshWu1SjFUwfbg6s46cw+iNAshUZMX
EjiA40HjAIhdisIT+ZtlfREFUEptHSeeJXzUvvvwxgvdGSOttPZC8XB5wiff2YLnSv8fgDtBzsm9
Ay1IpsGRwN0WuK1qzXScY8VtfqMsSh7zrsEorjIQcAcg3lDPabAcT1SIrETQosKrs55eFKFQXLDb
F4+M/t0DUUiF2w7nAdEfKAXHA2kJ0CR02Ugn5/HF6YYXypIvCHq+vHc+toQWHG4d+j9LBxKcIcbY
tjqqSDZ257FrTl+qsespCvJPl4dabEwDHSFNQgo0HZU2dufiPE6N3amjiUdfRnZ/13W9k64q1/6e
NWni1y4V1StLuLhW5YC8+7wV9DfYHMsBSy9pI72jw1EgVL7rEqv3s+sP0sm0bN1xCABkGR0W9slT
ge19VHr4mLepKDe1l2gIpjWRsy4GPdkhi/bOmIMtyIByOM45YrPL18IWsKz7oITjHBr6a0bC/xVb
lQ31Jgv2GfUzFBe54y5/vMUhY1AD7BwgTzgChHXLy5RGcE2/WwLAleHvQG53lFj+znR7vPLRzgyE
hCfUCv7No2gurtEIFZNSr5NwPXGjrMDYTmvk/1JIhun7j5hh27C5gLo40FWWKMdBHSY1JomC81ni
SCcnlRHZ+/+L03xCCpKiGJAFabhTpZYh4/FxzgLICY2Bx1dpMCOtRGWOQvHQ9h8SLLKT22B2wo9G
0QQPM9LTM2Ivc4t+3yjm4KY3Mzv7ABgdU633flVTwmnp+KISQ2dpsdh5i9t90sSU1mfS4gBJPOQk
u2TjyX96/1AGO4cSA1HOyWJjQBYh5x9Ga407TN5nvej+6D6j8czX1AFnSfroYkZJnJglnJRw3WoJ
+BgtyzZoU8M6buvsDxYP2QOpvcBOZRMdf9K4o8HeY9WyHhocGKN4Dh6gYCHmI//p8uItnldOn2mD
MQMACZsKZO5iKApUWVqjXYDbQZDsqNJzvse+m/dYTyfQRI3wgwWH7+flURdJ3GFU+dyBq2ODOMtH
vYdBEiCUHK654Tz4L+TqD4PVdY9e07JPo2j4imMr8C/eijUEEHEl1D+9CkAS0BMnt6E7TrB/vMAU
GwYXXQMZOvWl/uSomf5aZDKsErbgB12e7eloYBghddGv43k6CWGGtnVDQyt52ZvkVm5Qoca3f/Tg
4kdOuAgSlmvHWXzKzLLIESuapK4ZFXcUXf8WhpnfJVH79+X5nLx+WL/A3gaWLuU5yIaOV89CdL9O
WsodiaklOxNnPf/6bM4MggAJGA9ibfd0kNYRU4xCVbDKjDz/bFpR85ttYW7fPRVAHNxP2LLRGl0+
sWIowMg2I8KivRF+5JLM76q2u5ZZnm4AHDMgMACwRzeF/tTxghHfxqimtcFKLzAY8E3m1t9gd0b4
7KEAcY3YcXY4YDhAjnlPoeEdDxdAFgoc2kIMNyC3D9xsX02UKjLbGTeX1+/cUPAFCIdIaa2TWBLj
9QkCOUFrLdJg9LEFKe7UlPS5qFCnu3LRn2wJigDQ/k0SdAkvWWZ8EPY8QHLQo1AiM7cKFZKNGrH5
Lk/pZBRCHxMkBNky++FEukjB3703GQYZQ7ZbQ9nVLyf33QvHKCyaxDbzpnDxHn8jFLl6xa5TxD1J
nYddJ3lN5MrC+URAZFZXig4nkSSjgeDgEiJqJf5ZnNixMxrXDquApkYaf8HVGuCCalSfJq2n2Z7Y
4RX5gnNrKEFRILa5907eSjVJ3Ip+urc61JUVGwGJ0XOT3bu/FPNCAY3doKLQurjwcIJQC7iiwSrC
sXa6U8VIOugGYzX9I2gAXeLfiP5LCH75oSjYuAQZVG8wRTr+WhDoQO7HkEt1UXUpHTa9LZBvFF59
ZYtbJ+8xI8nwwqNOxH2x3BdNOAy4k3N20b/M73qEBD/EQaD/JYAi3JfAuSLwA2XxWHr0O6HrIB+o
hVMCuKNWE3c1I+hnQ1En4FrlhqrcqZPo7gE3NOpKawWKNBgvPnRtb71iwmEo6zTKmgcHtcgvkTdR
O6DwOb3YJoKTd1XQ0Y1yKuCa9G7NGHEe3mlY8BbJf4RDdbhPG8MLdjQxv1bgzJJbgf7698ZCCmCr
y1ThZYQp+EBhHed0OjjoaFhq3rwMc+mGD00rEGWiF2g8VaikoIAImuEedVJUB1wshqXLoIGKIx8G
S8B+tMWKu3zA8Ku2x90cToX70MaN9po4Cm+263SURd+7w+CdYS+rU0GTdZjFuWkQhYYahxVAFxKI
NamS0326uo9PTyc6tbyltBgpt4LIP95dyHSXSKnxPKCZTjnJyMbgIfc6AqFBCR60qZz375sW8gFk
CyCqpLgWrPbFgEU9ZJSILAXMSNr8Hj0YhlneX2MXLC8BRuEipcpJhYxq+bKMnLh481hgPVb1aBBP
xlQBZksRny/PZfkCMYoHwIwKIBcBJblFfSjIYr1rIjVY9fhH3sH7DUvYxwFhrACmfyVaPjMl0gwO
KFEzdZpluJAmuPcWRaeAUVQwtRA8CyHdy39dAu8CKj4Xgn9f5Hf971hgN7+Khx/iV7P8U/LX/A9z
DDbTP79OggeP/p8NRpDt9BHU8PTpV9Nl/2KZcW3K/+b/9j/8r1+Hv/I8lb/+3//5WaBBKv9aGBf5
ER5Ragj8Z+TySx63v/4+4Bj/a4Nk7Y/2V3PyP/8HzijVVmR3iPIJWGWy0P+PYra0/0ucR6WakpS0
EZSyd//mg1FMRoIKogo7FiTz/8AZdbDP4JvZz1IV0qLi8x4U83LLwoSR5UzKA9T/KSAvtiw4odkp
qA/4LsTgm5im7gpj7nrfjlcfrmWiJYei1OGZ8inhLlt0y1xjiI2yRiGIbla9lhi3V6XrCjjpanyv
OQ45SW/XPj0/Q9IOiqc3H+hMs+7MTOGJ8S+HF5RayGL4bI5FEVAp9wdQohtFqDTNtMjwjbp0r7yc
yyo5X5KijkSfMw7xwEFR6Q3rwKD/p+vKaPpZ5W1NMT974N2AIY30JPobIDhA+ZwGMWN0p9Bfjb9f
nuryajgMTwnL4ZOy4sYioKv7GmC3UJhqlKApGHjKFtzEtd7c8qmQo8AllOQ7ldKqRNy+LcEDHbDR
17UsX1Wi+H4as/xVkYByLRbmPWqe3c/Ls1r2AuWqyhoORU5JXSQTOx7QK6tC6wYH7SAED9caMIi9
kljUC+ZAL6ABEnl1azsVzrZDvvU3yhmvKO3mWyCw5cuV3yKX8E3H55/fQt6u2eSfkOSOf0sTT7w0
UWj6ou8RRrYdfxrjR5CisGt6nHsB/K6xfftg8Zv3FB5WXNb2a5gMiAKo6Dxf/jln9jYr8+9fs4g+
XdGoMUA7w7cUXYp8ND/UIFRvVUKt6MrePrO3ELHnnaPExXO97Hm3ZtqCr6rlMQIoAMntc1Y2+pUc
4ex8WBWZ2FsU0mVk+ub8ZM6kdXlOeupxZG8JuMEjoVa+Q8voH0v5/xhOXxtqsanMoHVHO8EyBHAG
ztdO5K2crvzQhs076eb/2jJI0MjiC+1WcxG4oxtBxZyryS/RjQLZo1Z3g9G5794KMGI5HVxwRO+k
wcdLh8pIa5aOW/hWYKj7XMzTHmiT2OM71PzBUCTApCCGJNssZVFRlSBKN53Sx4kmeI6rCEseF/8l
tOHqdyZxknRLrgjTBtw9VheL49Z2JFe1p4L9HJDCiAp8gLAbvZYILxMe/jB/Hy+IwxtxwqOZ0GBV
DUzFfd5y7ReEleS+mW2J2G/UmwFGwl+J3ge7957d40HlTfNmr3ejUwknGErfDjQXFCs2X3aiOu1K
Q6zz5vJYp4dXfiq6bWxDSvQHnaQ3YxUVLm4WAqlYxkNLbEcPpQ+zDe4vj3L6MNDLoxTH7vN4Fg6v
45tRDM3NEPexGj/XYGEbTensIOYBFxoEy6gp1pVI+MxnQ/RACkUcGkbLzWFloxOhpIaCY1PpUBSR
6F4Hzog0q5dPt1VidxsPROGVi/D04uAMY6ch4zfNOIEzOEUUGp5AFTHF/GNt57W4zYq69d1Eq69M
8MyCUhUkO9KBgKuUio+3SBRVCAhTCfdntesfC6vuPmOb7vpFOVZbM/Lc8crczjy1vLJQ7w5K53zI
xa3YhGkz6lVc+wCsDOAEbQ6owK6QeMsGmOAg3HVsqora+lECfxPruu3aj542VB9jrwIkdnlDydGO
H1tCXdaYKw29DnNpkhy3eergkVL7VmYE8BLaTKMT2LZ4fUSQYT41GOw5qwkHJDieiZb8kwT9xzfi
zAbjXmYzI0onYeOL57XPGx10O+N3XhtsjVwpfbAWLZw/7UeXeNG+6ijXX57zyfYC9UMIAVeOS4nW
9eK1QPhLm2HIdj78j2TT9DHaiIWrwCXOf10e6fRjMxR4DmmiTnHBW9LkytYIXRvECDLOWp35wtGD
G1cNvH1ttwYMhGqgpFNQA0Hq03TWehA5e2zGu1snG6rYv/xrzsybXNZBAUgKYlBEOd7r2Hgiiaaj
+9WCIF05ilN9sjINTz2rSK48KifHimK3bDORRvFVgbcdDzXnyEMBIWn9Elrgpo4TB4XecHwJomDc
hlPnfrs8tZPbl/EkOxPYGVJ3dNSOx7OVPnHqgBujjjzvZzrOyLNgtru/PMphhY5OC8MYvJfUBkhB
TliPSR8EFDsGplWmwZ3WeGm8KmCy+K1CH/gWiagaV44O96HRiCA7hMnGgVJ1O5Ru+4S5XFhhGhea
97PbxpvLv+3cCliwddlrsivkLlbcxiNPsTEQ8CXYBeU9Y9zORRZdiR7l0VgsABezDIEYgtqI3GJv
3p+4g2iRWTMUrzQuo3XUz+l9PKdh4JdVp99g8JJ8aLhSfb3A88gCLKtc2cSanMjJTwCayXeQ1/ay
HBxWWqoVuPX6YZTqFDpt5MiDvFgPhW7ddXiPYhtTJslKFUH0jT3qPTUDjscuCHJfx91+V6JQcOVZ
Prss4ERZFRm7L28U5Al1J807TlZQxOXGLFVyhWlQW2fNY5bu1FgN1kOvZrc4Vc67YbQK88qldnKR
Ah2jgkmbE9isSzft+MtQr0R30ZFbM9Gqx5LVWNnplO47ehO/Z8Ud2aOzduWYa6ejAtNVoW2id4uw
2lK5xQaQo4RFNmA+aXw164e8aKHzK35O3UzWnWnK7Q07XI/RhLAr9KV0DzWqRxGuGaKVFdKJDecr
zmNnfhO9KiouyLsBi1wqq2BHM0awmCbfqo3uPh0a/aEpteppNgkhlGSuH53JKf+6fPxOLzyJFj5I
A1PkBTV3vPxTlQ8d2GzVzzFpvJt+pxgzj6XY8LSJKxHEmfnxZAKA4t2kQHnoLbw5g2Iw886d09lH
aKP+iMZHt6F3mn9Os9raUSh172fEOq9oyJx5yXg3AJJSfZEPyLKYrJkRsvIuqxrj24jlTp7chnPT
7Foaj/lKTYNoZ7RBvZUWnXBB6+A187rpodWvlrVPnzF+gIkjNE8McL1lrSIsQcK0aTwj39YFa2QX
w7vAKZrvQ53pVy7800sVkB6xCW1PudaHRXmz1GVSyshsnjBzs4K/RR7EX/LO+H5565zOh3aALJyj
T4UQuJS7enunopAME8tlkEHt6s+VBjdFKSLjZ1qjQ3J5qNNdylDkAyowU2D1y9bqMKHGqEXJ5Gtd
ne3txiwRWdJibu8GwkkUT5777mdJvpWoQoBVkGJti2tpYF6ovWN9ii2zujPqCs+KobeuXH6n30mO
cki8EPQivD5eQjgyNcacGUdeSRGfTSxYT4lIt5dX7+woRMp0iihOIdt3PMoM7XQY42byM40oRjSJ
fYc1+Xhlz535RmCakSWjz0F5xpH/+Zs9l6JNSZ0NtaaB/uO+KCrJrAqqT6aJMZUGJ+DK2p3ZfppL
nZpaIxBymkXH441pl4gY8p4v3Fi5NRJF8Va1meEXKFDFvvJQnpscGAn0PdD1kMiF48Hwe6MQ3SjQ
fYM28pMIgpca/lbV5Indk1/Z7We+Fyhqcgp5ZclX6ngwnN9ru5rc1q/qyiN7Qtizjapud3lXnFk/
eZY0eney7b6U8IcjQbFSsfBjMMNfAlcQwh7je8uVdPMnA5GukalSql1ucqWra+BFBt7CXZV/qoYc
4BiFr/tg7t5/I7EbgF7IFx3s1KIkpLiij91A7XzV08ono7CMjeIo5eexRMHj8qROHBAgixyNpR9/
pNmM9NB1SMCr0gnvezRW67XhzBD84lwLPhpt09tbzHw1WNxePecEVOUIezN3CAGheRXe2gE8jtca
fed5PQ16267Vzonv2rGdP405POznQcnLXzXCvDp0MjE5vpiRI/AvT+W0NcFUANpxhAAOA1ReLlsd
4WWsFD3Gz6G6iSKj+YCsXfttok+2sTw46k4QKAmaArNyrzdxsJscs/yD7SgXVPIIqKUtkQXdRHo7
6RgH4XBf3YR4FJGD2d2NBPZcGerMYZZRH3EPIGICrcXNMYH9BhYOMqfKqvRDbhjoqU2hUt7jOw5/
PTJwYby8xGdHpMGA3hTygycy7VbOburTtvdNiij72LC7HXwAE6UdZCE+GGkZPV0e8MwVYoJspdtD
yEQvb3mFzABqTH1CO9crCt/1pgItcju5snPOTIsePf0k4CcEAkuceZvhMNAPaLJWSan6yZB1t1Wa
1LtZjetHpUEd4fKszu1U5EyhO1BsxW1gGdcInNdtvWhHHzHtHpmiqtvOoZ5ve/xynqcqU34IA4U2
H1zn8DGuPe8vtyMQunL2D4iH41SOZFJW7HkNKEJZcvXfPHUqAP6mrsfRn8wusFYGXNL70cyiRyN3
+zs8zfU1ZpmoOUPlXg/KbGJTodeYzKNfF2oOUi1mKD6E+WhR4W2jLZl7dyWZOHO7y0YUeA0CJ0B2
yz1O4qKmhTL4pTvF6iq3lXHniUF7yvNh+Hn5s5zbbGxuTq90fgDvcrwc3hAiNyAEgtxRHWyioqyg
Vlrh9g9G4dy6dPlUoNuLLT0onjvrJbLftO6CHb6fxW3pQb6+PIr8KyefFrQ2IR+ddMdbrFs8a9lQ
Gt7gNxgEP2UqIpdrKVqDtqMzjDd23YtP1TgGw5q2inelSnGaIbGvCNeJMaBXQnI8XsgxBkWd4UKM
8aoy76cyFvdZWCeIwQQBprcYAXRaaf51ecZnd4pDCxX8LxwViTh4u5kr2BaY1xUjHhXp1xrRobWq
VsMq9GaxuTzS2X3yZqTF9BpqlYlaMFLe5ygxTkn2IZqz4Uqodn4+gO1pQBtg+xavmdDNnKpvzXws
HBjqsIPZHENDXTlOpn77gxm5mIxI8V56n4vdkqRBhwsD91E6pNp2KlQGbNTyyozOrZssgDrQCSU+
exF8Vs7IXW81o28OQ7fRcMRcpSU2me+fy9tRFucr1dSm0oySdSMN+9xXVvqXOurRNQjhmYQc2J8s
s7LdoLosOxeDZk4qgjIDGwDefGi6fbJC+2C47UPhfh1qT7sdDbf+NpZq9qKnlnIftF18Z4rJta8c
9vO/BdwcET3gU3DWx3u/B7blKWYz+JOuZdzUY7wRavR11Jz6BtXX370R+3kXh7dx28wre4xDlA7i
P1l4Cj4QKgiRYTgd/4ikCyJ1nGG545BQ7qxew8kDTvOV9OyEiEOIIXtTGnwmgK9AUI6HwdPALZyC
JUePyrmbRZh+TIk6H3ghG9fXIeLexk3obBJklv5SpGxSAOn5m05Z7sfUU9a58oqeO6dvf8/inJpl
6gxw+wffDaD9dDULQE8CfQvdvkbBOXeATHB+oKVJdiBqHk89TQkmaGcgKzYZKLsE5uSLMr2mZnju
6eApkHVF8kT06I5HqbsB3RTc/fyESBs/wFmkEKhl/+ijqaYi93svK+9VeKpoCgZJ8V7Wn/zA9Gqw
+yFLJa9bHGD6rqEzh9bgY64obqs+qdfIMNWfLl8T5z4bF6sqq3iwQZfqqTXKlrkVIB7vdbm2p2iD
6FBopO7TNI+iv/JinB0MKByJPuyHk4Zq3ydoFtG48GfqdlukWNR1ETn6PnL14copPFOf5wYAC0Zk
x7/MZZdJr6K0a13KMLUxRT8y3Qpj35k75XnqPetOK8ZGrMekbx6ADUY/kdAIPk0goZTbudWUr4Pe
mNiId6EXX7n9zwUFbBIJc3Co1BuLz1qllTpiyjhQV1GNHbI+0wrlDedpdl3c8gqrWJmmsJ4vf2V5
8S3DIBnemrI4hcLDIqQLwy7WU8ElPRVZvImj5qlTimTd2dZ3rVW+XB7s3PF0WHJ6IwT38PGOD45e
dPaoTpx/utj6rVG5KJElVndlHc9NiQXkBtT5v6S8x6NMeTRg7kmykhdR+1XoVvocFFAN7TCqbkdN
7f9kVnBH8QThYmf/Ho/Xa6nliJjvhozYBllETNDbvv58eenO3TkoTsgGIpgDjL6OB4nNKSPHoElS
tSpSzIkmlE04pBmNjLp9DRTT2ySBgUKjOmh/sp5gOVCJwJSVBT0emjZlnxQgpXwjxEIbE5TotirR
LN8IG62KlVBF+nJ5smf3Cc5UkEmBMKINfzxiVaAIA6Vo9IfB83x8A01f6eNke3mUc3cOMwJPiFYa
xO3FOwneVXeHWBv9IBCYbTajd0tDqt2rLXINl4c69/XgxGHhDoVagm6PJ5TVpq1YWopNcmgMD6mn
my+B0+a7sQ6VjeC773HGHb7lemD8wVJSblZlSZjAw1wcuVJ1GvrEGJ4JY4y/xEVprIXAwOby/M59
MGo51OJIC8G+L47cnCV23GcGV2qDNIHwBoEsg154f/LyQRWQfUyJvPQWW7EkjMnxlx/9GXrGxhu8
6caeysr/k9n8e5TFgUb9xM7gMJPm2q22cVWRbbTZu2aNfO66p0FMrA9aik+z+DJVyL6vTWoLlhkM
HzqcmKLNgJvlqlbRLMRRQKAmqWbDFTzR2dKKpPEztNRGX+7FMm/DVtUI/4fORKLWyivnKWin5oU7
394F/djvG+C2N3OR9I+DF5Ecz9U1KRG54ZfPDmq+RBckwdgwLAI1c9aaQhs5e9kQ6NtM8/qbHjWT
H0kTxDfTnJt/q/psfM91r0GNrmkRw09a6ynMknda9CDXJ8/Fv3/J4mJN0LgrUwy4fdMuuzstj/Rt
4tXXiG9nDghofZ48yjQ0T5YhG4Jj2ARaBWnQ3KfRqg+NOVuNWald+bpnxiG3IMshkCLKWTbZS6Hp
pWhazYenKu7HBOHdmv7ZlYjeO/16NNShhUkooZSeOr7OEh3t4DDKNH+oIv1jlzrRFlL3uE71XF93
yO3c4hFVoakYTes5LUv1yvhnjs7R+IsDiqRkVVtGpPmmq9Q8Dfb0E1WxHE1xKIwZIr3RSgfbcnP5
WjjzXgBJoqYLk0DCsxaj1hGiiFEYar6ndeqTIGHdOHk9fXYG5fcfjETJkdCeHhsb5nh9XU+bw8yd
gV817nSHImm1mdNK+ayiUH7lZTqzYUAlwW+WfXMXhOjxUDF210MQuxoVzlSsRsce1noRBf7lCZ37
YGTYgFlsql3U3I5HcWsrqGsYjRi8OKDGPLuJvqLxG+f72iyN74mN0yg20HmaX5neuQqu+3ZkuZXf
VHDttIns1oPj0mHsTjklinTUJvR2M8de0K8LYWKo0w1iM0cSkxOHzbRx7arcxnHX36CraH7RY+UO
7ZZNEbvVOjTD5uflxTn7CfDYlkBSeR8ufmKT4fieUgf3s1FiLNMs3MQAaa6sBGanTPX4ziWnODhM
SWQCeevxUqgw/j2loTKNnDH6ps40V99mQ1+Z2vzdmPJ1mrl1emMd/AXzsYqeUbnFdRCbAw/YdRfk
D6GSa/26LQKMTOpZa63nLq6V8JErKf8wdnM4kN73OJL0VeiqtxXenEjsuqNr70NDuiHGB2dEO8Qy
dVukGCYGuGfWK1EHBWqAyoSNSRCN026eO2xHJyxowntx8F7kN+DDOBw8GXHNnNIbEQBh81FChlAU
Hzwc1YOfo6aHDaCiBpfHsXYbb6MNGe6P2sEJEm5peD9Z5fwyFHNC8TNH32E1Yu2ZrFzo1uHGPXhK
pgd/yRhOS06fCJUI/or0oNT5VsQFB29K7F2E7lfSsrKGWqrvcvQ6821zcLVkN1nOpjm4XZoH58sx
tJDLRiwMLWqmhDtmPyTOTXbwzNRL6Z+J1TNemnVkhN1dZ1S9t6athWRoAg6ClqGNC2fWKThy1gf6
eXFw6pxt9HHQm1fM6osk/2g3SVKxVFpq637qNvNH3RomvIGyEalPkkwFo90OFeEV/1287WMkrr/q
lIrgZRl4cReVUn6zrAZRZh3r6PJgIj0cDKUz6S2dU3hKYRhIy2mlJ4paeQ1O1EjUWdoqORhUAz/A
rBpnUIyrMx0N+FXcNw2M8thsfc1N6RuELY38m6yzUzQ3g8C5T2yn9nCynvXxBvVU9aseCmy6Wws7
Z2yvI2TrI96dPWW7xFg7rd7oa3uMsuq+gt2lb/FhrgUSN1115xkBCEcYxTO6Bh0Ut7UW9E61610E
Ph51J1e+ID3Xf8O0CRK1M2hZh0xFbv81sYV/2G4+PNZaXt5BixO0/dVBX5FlqfY27ZPhWTVR5kBy
oh5w3Hbh2IBy0lAAxhqs9QAiizFmz4fug9o2nrIb0PEfv3eu21qrZNKNeYUOBzLOqMyKxM961fg9
5qgqI/1v4EGo1MrvAgMAcwW5KRn+m73zWI6by7L1q3T0uFEBHPjBncCkYSbJpKc4QVCiCO89nv5+
kKr7iqkK8apnHdGT+iOKIk8CCRyz91rf2sDy5RGWi2y+ZQrNbH8plvxJz4tMAvdNqculkhu9JEll
7aE75N+BbsanUZmG5DoITe0pjTFOOxnKMOHACY1kD6xB0DhgbdFK53an1u4Ytlm7h8PcQsnX5/ip
GMDjoFAZg/I0CVDiHhiPOnMXO27eCKYsyb3NigK0nlkNLx2EgmpXd1ae+mYS6k/wusdhCyUrEC6t
O/U6jSZbp7mMHztCxyT5XWYvrRNpM28prOy897XUrmTfbEx470Ja7Os0zCTLkQI+SIw5LHQyvrQV
zD4rbw3HLKzJ6vA1bGRJcsWoxzFI7FR7ivFThI5lVgtQziiJU29C+9P4qNUUa29LKclasW2xzSts
yVDdtl3ik+DlBhCGlbt3SQ0xFBf7foEdMsmKva3FIBjjqlAVv2n6KnQaXNIRqZSkjDoiTEhw6iVB
036K4p5AI5noYW+0eN0vDSGNJM4vjY0bXorgEEr2D0ptq0aNx7GpeBajTDQRCNQy2c52w9sp5MjK
Ed4PQbrjTe8bpxZxn0FnbPDxxEXQIa0jQv1mmiz9TorGWmzqbGlyxAXGqKzm+xhQbd/WhROggp6d
dtWAO/gkpBtFL9NxOxkNHk+CD4zlIh/aQkm8vB5tVNe9DludIIpJCpT2K0LFYpJuZOJXDYh/AESk
7KGcUovML+zhoo3c/yhqHI9ksWje0MbFFZVL+04vu+ReF41EMZQoN9+IjewiqbOEJLAxZmKRarep
TfEwR0rCj0l7ezCDouKJykrpsxC930p+1o8QcMS4xMvKCJfUj0tfiLx0KCZb80BM3HG7ckRlwQyr
T848SGNsF4um9tQgfWOZIl4gkYCbIYl2bFDibtW3Dz+W/L9yVv//2ab/p4VnIiz5ZffzWwTM0/e2
+zfntUg/GKbX3/lpmFb1f+AURhaLQJbIjB8xmf+V/0I7GI3U6opAa7Vuk/5f/gvglxWBufamUZ7y
o3/mv6jKP1ZdBOUPDtl4HLAsngVm/ilAk4LXxz0UJBZOPAgukQVTM0Vt+vFBMsDzVFGMyUWx04sh
0B471ehPVYzdt6fRsDNqpp1hNOHzE2JwsJbpJLKm3BS5bLoT9paGbUbYOzS+j71M6LIsWaFjp+py
Kg1tIpA5qeGaT0Lb0iL2VOLAD4Pcy5s4N0gGIIHQaTuaV4IWnlelaen3BW4u25BMB/nGoZmzzlNF
XeobNeqkq3ExH6Ue0ST1M4kcASN5D0ikuxadUjyl0qycyl6Vbojoa079GMsXHADyoz5A+nPKYh5U
l+kqehpEbR4ayK4OHPfc0efkekgUZ5wtz5jELU7DzdyM3WYwxsqN1ebZyPlnhd0Ru9FF10qS+EZk
HiO92Yss3+pzu9eiffoaKAKs13TSy+I1MOqXYqm/Nk1xQQHQz0z7QEjIsTSnTTxWJzM0TkpYnPJC
6hxdRaQeKPc41T3JqLZG4I/mqbCSu6ip7goTTbMozCv2EH4YK049K+zFyHXIptNoPSex6ankJ7Kg
bq2JcJt2Og5jjQemr3A2SS91Z/RMmvlN14Z39tw0jqknL92EH6XLnwC1H6PUPBD/+CUtl6exzfaB
0uGTaSGhCj/szQ202Zs5bDao/0mWCNkCmeWXFiD1hB9Yl4LrYShJPURsNcpfVJI96++E8HllnRxJ
orkVZVI6VR4ezNLeTARJuFYoDkC9+CSxdRkp+XvNWQvsOhnv9lXVNLu6ta5FzYj4PxciFXahlRBx
rrvEEnpdcm3HEEyU6z7U/boJXjkvvxXm4kndjSSS6yRK/Xk50N6Gfb/TxaknMUFqNsvyZSj25Oc8
RgpRBh3+jWGW7nJZvFal2KXqtUb8qYt0fWvb2baV5MKRzO5ZyqRNIy2bNiwf9OC+VLealt02SoC/
ZNr2ItmybCdRfIqlcC/Z2rYh+sSmS6l2+hXQvitRWJu6fFzap6Do9/hWXhYTGXCu72go+mVoXM7D
cmHm2kvchKcoILBdzq5nAtwdrWSkGpxATahhqGZ7KX1pB+WC/cNOr9jxybM7zXPuAJR0BmtbC3FJ
xT28siaFYMfoRRevPEGHpWk3yiB/SQXRlbdKxPdUA3wOalKCxndWwhs5He+KQWWxj7ZhWjvypO7N
4rmQaraMhn6gPuFbVXdUR/uCw8lD3Ote21UYmi9bjINW2m8a5Ra005OSmBttvLTUy14/wDIhbsSc
t/Y8HYHfHBoDc2hyIYfZRl2F+6zdZqFuRdz5bRu+2BmBKXoR3MzZeGeur15k2ffKsKv7W63+ngM+
UJMNsVNeoSebqQN/A4VgtPZGU28suT2qZbIxKvuypOjusOkoC3dMJqLTIrJ3SOooTXZsKYaJ/FqX
mufM1HezCB7YSfttVR2lNF9cRbJvhko/SMbNQEiVWYhtaYd7wZlqXLZF3vhzMexavfX16GXW9FPb
tXhkCFQcJ/kxqIcrsGVPtO+/KRZwzCoe2es2pTN0/lRf6kYZc83htmurkSyfnRZeQAXSBumx7TSn
FyKkRDhZKIPtB9mWT6rdwLrs2TCyKXEb+vqOoWSbSfk6WzP7n8ULbXOzNNuax5fNPT6o4VHIYcis
ELxHweISBx5w2E0PdoJLRU1MhzSeQ1UUbxUOJubxAOZzr+9koV00y7AxovHOyDjGZZYy+NR8Yzet
MvvJKqqWCb96sYOoOWpRUl02XVa7rSkfOK5fq9JyBBXF4WeUcGZIg3XdB7ytdNGirRYTjYTxM1Cy
o2GPGUylPjmQknCjG7HulIrCw2Hucn7VqQycw50ivqTFctfp2WtfDlctPIpDDdvDJ3RL3umpMhy7
SuBaBRx9pbHg3Op5K07jrCpXQn7G6qe3QeYBgPbGRHbD+CEKjRgBfpjx7NbK1orNTWtfjnb8mmWc
2VLiBi8wSaZO2O4Avt10eVttk7mEHrz4aVZtMzqMh2IrpZZ+neCw6aaUXBOqAE7bBDqShPFgZ7K9
w4INw78u/TqMn5jzM3fNwSGJh6PvNpPLg0is5zoaHkotkJyoMR+auA68kS8rJQTK6+v+mBenOIdE
IeJAczGpDG6bTxeDKN/GYfi29Op91AyHIhlrghkJLynka1KKyDBQ5OfKqILXqjEJXSXrqIt5O6aL
AqoggPk2jAq3zAR4eY4AEOZQs3QFL8jYN6ipOEXJebMeuw0ftfiTbEzdXlKTcG8p02WyvJoieh5n
/pWgLJFs89xyOC8tXpFIbzI+sXyA9CYtW7uoRy8NSXGE9hVCSc2uiI9hv1GH2N7JFBiWZ7lX36W5
bpxFIZStSzD56WoYoFvhgNFP2pH6zzHNgntlCV7SMVgzT66Gwn5Gwvk62uKEIG6jat1bNO1rcRuW
o4x+VDp2LEr3Y01JLJFlyVP1Qb4YI05hAkzMdizJGY4qkmQIcOSon/alJ02jyvSd3akZ6Y4qllB3
AOTVDEu91Vq93gTrHcvYkrvCzoJNmSn9ZUeEtD/N3WNRw16A/Roc8yRSHcQW4TGO0svYYP0erJA6
RJCxwGv18F2TOnNj0SHzpp72SFbplpPacXfBBuOtMGCi2elyxOe6xiIT4UiHdNiTHpweo9ZIr3Jj
lrexpnQbq+lTR247i1SYCl1usxN5Q9qjwl22TDZJC6c6w5pcaDbtdjSKbaZKKuWX52r6UsfaMSSD
x83t4KSa4MBVWBtsL3TmKete6uzrNmv2E9OIKo+7pkXiM3UNylH5Kky/2iXnwDYKe1/o85U11nfI
/0n9kcgak1PpJi2C0Fer/J4j5MXMocyKgsYd6iHaVGpxV0/RcSkShYmtyzInaaoLyNbWoegghLud
pJpXFaSwS5q12YmcI2bPlYcOJ93WNiWpfjfQr7hr6kUl6zdWOFv7MaqeO0kKN2q8g6su3S6A7h6A
es6Lo9pVIrOmjYhZ4aD5U8Y3PtZdviXFuN1GtfpUVKbpD630/h95aauKNKjI4lWTfJRuPwPC49BL
3YOsl30tGTzWKKGnar4Ujfgat7knBvHWs7/UqsAlKOtnwf5/T1n/TgXiT6esL9/z78WHE9b67/+J
pNIATyGXxJZ2lrCpKf9AQExtGGcAJ631rPSfJ6z1sPXPE5VC2CY/XmGRmNRXTsZfHKh+0td/LUqj
/0fts6rlOeyhKz5rJVXQfPRYTw2nBDAubdWE/ftpSbWIFSfs7HAAkD2t2+SwbqX4iFgn17foLZZr
c6FUtDfMOV0xfUKqt0ItauRYydLh0Rc5FXUzL/IvsxjQ9q4ZgE/U+8wvVpkuMWlqaflkqUCEnB7W
oVI5IBwlc3R7CnnWC9E3JZXXoLE0qrY0L4o6BJI6z/yRKBiGB8UIy3QTZnWkcuRpm0R6T7NeyxtX
GyIFToJMNSilTiYlq/Ea+zXMJzlUJMsdVerqRytIenVTt0V07OReGi+zMS4ib8lkMW7MbE44Z6mL
1Z50OTa0PSXQSC2ceWn0maIsyYqvViejUbQiQw2hLHIuiHzFlFICyc1Up/KG75tuRzIC/DhGfdcF
lIMQ7GNCG3v9lZK7Jd+z0dDRrqeNuqhkDemxVESHpElKMjBVqx5e5qmdmocmHSfFrZopnwuq8EG+
lmMhM3u2jRMwd83ZUOcrQtBEdGMvgf0yIROv9sFUDtHlBP7IyJwRtVnSsKpIc6DjscdBINyEPwbF
CXthBf0Ph1fdegQm5+Gm4RgrABOUI4UzUtaTqglzDmMgHpibAtMsIXo7YgELNLzLpEfpkU9iWy80
0v6qKHqQfoZ3EsrQEeUZqjmOHIeIy0ntjtnPtM/yR/Qn0UuEOuoQywW0vo6Avx1hXE38XveaJO6Y
+4rtEptN5OrEQj4EctW9YvRIXP1HuqhddOxG5DV4tM4Aqu5pFDT5pYkMiWVoDSjFE9+oO4TWRnVR
jLkS7tpIzIFbLhpV1t7ObkZguV6n2fVN1fekwBvElJLxPhrKDYtPt+/EMPo1sWgPohrt507Oq6+J
QUBWU5lPcphIM2ZqVbsp1Sb/Jqg+166m9hrgDiybz2od49OYEi17ruRJvqtDDPDFUNlfMFWEl2FI
TdzTK06Xbq3bJcXhvtiMsXSnVsNCM6fMDnOcUYDQZr17GfWpusmiUXsRWpNMrojAyDiretZTskXd
WKOl0MxhbcxHER/SQpY2nAtdlbSkPe0dTAptTcLrxCaat/mds2Ppd4PgaLTI90PWtb7VC+NIvA5/
QhPNbWgVt8OPhkSmTe9kGDaHeS6FXxbs8Xg5Ugjo9GTu2rwtS9ee9ASGrairyQnSJDf8rEhlg6N0
RixgCl88vaj1mPJCHCu26llULqzNYAdtepXJypT4Kmlb+TPPQTK+rXgO283bMZCvyMjOauTmoWR8
CZN25uudJwJu+xLotTtEC/FPxQJ97WqZgpbExrmJzWubnYvhi45muVMuafSeUgIfqGwb1e1gDPaJ
xLHmq6WknbniTM0IKH4nOv5SXD7YEh7BbSLotLh5Ay/1mQDOovAbeVBkX6TdUnnlrCUCiEAXkQiW
KBx65VAWz6MyNKBSFJWNohgrCOZpk6TmJtLKuHjN2yhtLshXKpOdVJEc54NlDvINUdmhSoSlPUbD
k2rU1sTJdiiFq/ZhEh3ratVmBlPTLp3TBLWRfTfHQiQnraqratOpZdPIu4XskOWODUEnuXZdi+zQ
FFBWC6+lehc66jDQQvllhTv9XDL+hMZFMU8PAyo+kTiIH85hhhFeVHR4feCABCeqojBxIHhV1XR/
2a39MQ7+bkROaP6AKX2sAOq0VhZTHQKHFIP6axWN81eliT6j3pw3zNdRKJSvUGEUQuIcgrZA/MkM
OpEw8G11h4U+5mCUFbdsZUnZrNL2cg54Kf58C3+TBq2jYkgx0HBB//mNHpKNhW3xDa14YYQcnTSp
FfK+sPM1c0l8QOHxlg62lCJbt2tfRkxG8iRyz8c/f461iPrrnmD9GPS7EUahOkasf3aLIQqbQPlh
D4dFSEEgCY8stVRJrbnZ/3mk89Y7eEbO4VwxWIofaUIfv0yLeTMulUUCJlzY9+QXK5ulnT8TUP5+
PWhxiKdDi4/UkAL2x1EKM0+GpYUPbdi8D60tWi8Ki+A4d1P1128BBXgoaRp3DoDvOXtkmXX6b0YR
ODot9YNFqywaxWcGrX9xPegPVj4pAnTcpGfKtczQZY5wic2+PmDzE2oBdZIAgIxIMyq+f/0VGauS
lzfbgAF1rtZO0G8MIQaT1QT4LMnDmsubxp88B//qitiHou5BVU91/+yKKr1WieAdbWdRkzJy5L7v
0kM6FAv7qrIlMfvvrwn00OrxWb0+6qqO+1WUAmxu5fpSOjHafiOazvbxgX2W3rF+6F9fI1CnWG/A
OTMjMsi5b95EHgmJQ7OdSKd21g7UEY2el7uRhv6iLOS3P1/UvxiOYwENmB+of+3cL2B2FumfrUHA
ZyLFTxNH+4OU2eLQ9HZ5pc6z9pceOhp5eOZVONVEH3GWObuJ4UJ1qm5nCut2ZDhZF74ir6F8PyhX
s9EUjhjyT0b8/SlhRDgyLPhMc8i9P35tYRyq8VAwIqS5crOYqCxYImyqh4TY/vlm/j7/M9Q6aajI
kxFnnR2LdK1oBwTfpsPue9qk6ThuCD3o702LZlKoJPGD2Y5oCf486r+6QB5+3oLV64ol4OMFNkYW
MoP0poP6bthKVdz6okrrTVtx3P/zUL/PvNDsmN35X1pqfJEfh6L4VwRsesnSpR12iCVz3We2w+7P
o5w/k+tKgqECcyD/4U04n3k7cnknk0TpJhuir2sKMTbzvPC7ORuuc9owm//GeCakSg0mwToBf7yq
JAiz2Upo0tkmDJNIQ0/VI91/HphWeofyVv7Jbfz9OWFvQL8UbT4Lt3IesRH3i7Qq5S1HGQu0CIXB
1ltEZnqvES1zgS+afs5s1OPfKjBZOFc3ADZCrhN69dmFdtOgNHOfsgSMuXafVbPiFpld3hSN3n2b
8VjcSSXCqj/f3d+fGUGuIxmSYDlWD9/Z46nFNkHeLXkvVGbpcbSZrH4VCGS8Pw/z+1tAfwVlMipP
8s7oKX/8EilkDj8y6+isReoeVMIbc1C5TWziWf4bI/GVUHBhMHy5H0caErmhiovku5SVljYTBT1H
W1oAHYNCkfLPg60f+9flgK9szUpkX8XjSaP87LImI2x6xUBqQobpVmSL4Uqt+W0MVSp5avUJjen3
rwrx8RqEh7kAZss55CExyyZYyPqktjLIrjwFlIr10v7kkn7TdaggxQQzJVeErQIV0McbSOzxlEWF
SSk3WMbA642Rxlk/i372DKksbHeYLe5pQp7qM32VZvFquQW7rUqRWW1mXg99RRpqOcEKhfwZb+Nf
3oR1SwEJYsUrnn06nZNm0KpctVkZtWsEtPFnI/iM1/n7FECSCnALVnusMsw9H++BhX43snraCRG5
EMcSnNEplFHoKVZb3c1mVz/HqGI+4ar9fmmAM2AnMgdgMeX6Pg46SmbQg9azCF6mgRrpc+61dhZ9
Mrut0/OHRxZZPoPIWAKBvFrnrmuNo2+XjL3hNMpiGYR0pRShYrJPaq8JhC5dRXUCb5zAKdVwYrVK
v//lKwNzCEGJgeuKNQq7xMerNJc2zjujYvwqb459uFC20BoFmUYx0+1duvgz5/z6F8+uGM/aGi/E
Jhr/09lLSpB7FUdM805N0H3xoAVlgPyzBMm4XwjMtD9ZH3/7GtEcGxx81iRCxhXi4wWKSu2wmxm6
o3TkmdgBPgts+3+9SK2jMKOyiQcdgvPv4yhZMw4WsBUdbXPaglAtla2eaq2rlEJxVTIl3+pAHz6b
G9bn/uOtZD6gkYX0DIw4e8SPoxYLsLdBC9cuUYjUTZmeUVU/FrZ5ZUXtvZ4PXzWkGZo53Eclao8/
PznKuvv8ODq2CMxleN9X+NL5C5KXIk/jOdMdo4+0DfqJcJ+3Jn3KRZ9ORk0Zzay75KZu+3ErtaLd
9YSr65/l2519v+wfsXWuH4MdHUj+c9tJopQFKknCuxOzsJyqg1RLLfwvPQQ/RiFFb/WaawKTy9lk
QBD5vFSxveZ017MLCxyI9pIqn9zSs3kOHpzQWU3YAbBFxaxwNs/FhcAXK8bGtZfBDjdFYNivXRtb
mSsJtZnRD+kj4oaCp+Kzoc/eynVo4BjrboedOMfE9aP9cl7TRVhZ0VJ1hNSH0i2J5PHkSKgmx41E
57f7u8Moo7Gs4ZLF6AaI7DfojEF1DGKM0bldSAci5a5HFHeTPncMc7Q+Q/v82CL+8qQy3Mo640VB
cgcx4DwUbqJH3MRKNbg4wSVk+MpgF6NjNK05bgc5mbqLPjFtgQ+gMeb72uYD+UZBUX5r2JlUX2mN
jVAYkskwGK+NDEvA0waEAp4pQuV+MMoctIQZmxUYgmKcNBfJZ296cGbklxkOo+wnqVLZGxDoxH84
HZvmEhWCrCWvP97J/20H/julsl+mp99El5evWce9+pl9s3/7Pz///c92oEI7kG+eOiNPAQUQiynk
p+CSn6ClZF/BJIJ7i6LSf7UDVeMfwH/WtRm8LbPbSl3/T8Gl/g+0i+T2Kkgy18wX66/6gz8iJX55
OtlbUARdud+sQ+wCzokO8hjmUpj+UPzFDlF+vhiRWtLkL4z+puCpjefXTlVPSva6RCerf+jLbbfy
yefoRu4TGoqorZIjyBuUUndjQO2y3TXyIzPZTk1lJ84VP6xLt0kyL1h2lnKziM419OelujTixF2H
Hqt7TAmdkrrDQaq+lbgKJOgsu/DBmG7kbGs2RCgRBmK6BMDuu7B2qJsiYXRYvb2ypBqebX9oFEM3
i5qLkv8LQo1nxHsrz70G5ZJcYz1qvq+OgEZf1QmnKkx5Fb5r5cnIIyeum7uhSLy0el9G3Qns57lC
vpbXX5ExXyMSRWqSOVqK6zbcNbp6mcr5JpZwtuTPVvoVBrYbl6FrxoYj9XB3Y8NTaD+Ntt/MSBvS
bwIVV6nfyYHYRsPrpJaPuhX60I82+oxQXx3LXR482kOxUapwk5fRIawjn1TWDS7OPUg5bmK3oeOw
KUPVBzbtpWi0xhKQ5/Q+jfl2iJzKvJnjF63eD9GERu9LHx4iNlQ64T9y2rhzc5XHtavaoR8EnTsG
33Lh5Jh+dLHL5O/K8s1a7iX7VTF6t2tUX8mR6cxf9UVQvY1PiKvuezqgqbnTm9Bv0nQrt+j8zGc5
BrGE3ryvRl/SyMzSu0vwzG6mbAPY31HithOmviIDv5RuKUdcE+PrxFrtipbai6q4faRu56F2K9IE
mmrwyRe4UhE6tsJTROlj0gWm1yLjEK5i1X5Uvxa4GCR8F2OsufJhHKIL0ArbZGld5FsoKOMDBGZ3
Ke9UgNvJW6FZbo3orTAxAXX7CbE+gkd5isFUZ26hzxTVsOcUBt+vup1anm898wsTqAGLQ8GfUjE9
Ge1WAvBL8sFWG80jGtyDGarO2iSrini7WNdVp8MuRBI7OoXILkLjcRi+VAtV/uwyawMulM/Am7CO
GOovSt+7ZYFBp/iScsJvJ55UdZ/E38xp9Csaycg9vDUNwMJWHtaLh21kdR9wHBOurtH2q9WNFi+7
Ah8YrnA+PYE9uH5jSEqF+o0t0q7IsWuwn/YycJFdNG/qSXGMET+uKdzMPBkNFy4fB+WuSqfr/FNn
4rrF/W2CWZEjgoIeIL2zPT61FYFLLe4dkb3jmjDb/AEi8xoYuTFWHMkJT5ZjS0SeN9ZRq5P9bOa+
MkR+tUwbKRi3JbKmyag2g6pshtBwQu0E2HsDUIFfgyqvfC2mW9y+i+V13yORuDG/o9SuYhcOVAdP
LjcjHd+GYooYDmV0u9Sb0kRhJCJ3ppyjIawz1ZcZ14SKnkZ+tKXSF7zNxhC5nGmdqXYQJBvaG24X
+s3SwWgPdV6SULBPolfCL9sZmWu6lcb7jA9RWK3LHssxjOs2us27mW3bJ+e283P5z1n7l5t6fowx
5zwtNW7qkj2AUzhpZeJFVeosE/HbxctcUS6Sn6kVL9ZWmVGG1rn3ywp3+vkF/toO/FH+Pf9eV9rl
D7MAsTtn28VikCRrbFMsn4pJQzdxZnq/8ATbUwbX1fiKFy5v3SUyfb3xZcvVxS0o8EJ6rs39FPhp
iSyQJvIj+WS89dK8n/RDaG0z20vxvsjGrgL9I31G8zsr0qw3jsQHztOUnfCLn7eKFJ4YetJZ7zT2
177LvF423MU84sH75P6cHa3/OZBK8VDQweFg9nFL24d91stj3ju8ZSLzrMzJ1zD2bWztws94Crg3
zl8yBIcrc45SCEA/qkIfRxstKOzUWXo6RkerMG7NQNnH7bgL83JHC9wrNISQNiLMRH1eZZ9wX7eK
vsfeoOeyk6KNMU3Ulgs5GHPyYLWEiKbZJkzQw2Q5+gfJC1nnIwmglJzvsqK8S8KclKrHiJd3jLs3
iU44879rZ/U+XitS62yO2L8Kr8b2G1LdbafPp0WhQT1eYo66mK41+aa2IJeLhtbTTRMpDpZwzzbe
Z111G9V2wa8gdUd8lDTOMFeOvNgu5/eXIVf3pTwdpwzBhMJUMk742rKdCB8zw2KOrfdIWTxELbsw
85PlPZdOZK5cNNHWarFNWoJgYWj4wxVRvKJsEUkIL1YU9irCseqGXtu9nO1jq3L0bmcWiD5mZvUK
xUbrKGaLPY0Z48uA+2CsniT9cV2GzdXaOz9FmHNVDmlBvuzsCGmhdleZnNk40Mzy5Tj1zjS/KfIx
tWrPwMoSQUVKYrfO3mYrv5Bz30j0i7kfOFS/W8qbyS1QCdRD9jkWrz3O1Mi8NpXbJL8eul0v79Pu
dmDlMJCR1NITQgJPhnzNCpCXT11ve7Wlu7ISe71Uua04jgpC9RTdROvkpeRkVo9ncd4uKvW8qHLx
kOATlJ3OukgBU7WrFRcXhYRpXWuPtSZz6VSHF1rki7rvlvzeyrptFFqsn7HOsQRttqntJi1GyZy4
SQnflluXVo7N0rb0PY/UN0GKtJwph0XxS1jWdryLmm2YIVUKlK05f0ui2oOr4Ku8JyDMCE5W3b7B
7QrC0QZqG/kaezOGKyLDtxttTygH8X+PqblcjMaFaLco99tIp7OYOoHxqCD5BJi8M41T12tM5eZu
XVLBm8K3TlaTz1Yqmp0sFW6WGVh9rvT4LeiDmyn1AwoMStJtefQ2crrJxbOlLI7Q+bU+3KmTtg11
yx30w8C5MZ2jCz2x9zp5OaOFlUdPnGiJUXEUKHJuF6HfZerDoA+XqrY2K4wLpdoG4YMVFU5tqSig
cUtGfmJlXroKpYLblCuxJMwXiqv0N3X/DXcLu6/R5dzoaIR84GgZghgrw2a02ovWDtjDJJ7I3/vR
YD9i+FaJe0hr/Kwa90qOCLR6L+Wd0d1WzeAkGCt4t7AwOqOmOCnlRjt8joeRZxXrLAHcZQkizD6x
/Rut74uBHj9iXwdweWGJVB5rlPQ6LIxlp7LjylUW8dxmoZbu9fipn+45iO8lot3RuhBOIJxlCF2l
6NxGXAcydIeq2fXtNwnzSqs9g0txIzsiNWO8iILwbt1SjngXe7vw83ZwtGjYRNW3on2q0mon2GvO
6TXl2k3Xf5Hj6EGbUm9pZZe8Yp/9ndrupOASb29oPQ4mKyXysjh8pyS3nfXZlWPTlbChWhggig1M
K2fuZKcEEKDmhjtOJo/qKUt5Xyaelfl2YTtq9U+muAyZZtvhKcBZq8U8lwpQcW3xKaS7hQXJVjyX
8kUr+ZXOOw/WOir3Bb2jQOo2qjgpu5SQGk3zRfRYS9FF2DLHlumjPQ7+mhtmxbq/HiV6JcP2H/pG
PVPRW1AEI1csOh+QgDNggs2jzJOyGMYJFLOgva4Vyw2JS07s3MmI3MBSNRlUNAxe4+YlbOaNndd7
vi1nGh/75EEp3lEVsYcOHd3IPFvW9sHM3il5xDbhL6XiJXfZ9KZz7KnLfjflFUPfSpKx7eblIsoN
Rw/wzEfNjdTe1umyDwR7XpNKSqO5RryLFyCBhkD/3dE2m2n8T75V3LE0wDugm5zdy+MhQnq1ZPvB
OtTSKx22Hx+lK/GwS6d0zDyT80oYzr4BulUqG7ZVraPp30a6Csi5tpKM2pGntZPdeap8VChOrUsb
HqRNxK42VAq3Zx1KVcRwTeaHuo4x9kmf74BSeFaL3TotLxLrTemw3loXEKQPHMi3IcrASM+d2jW/
WsvFYO/+L3tnsiQ3cm3bX7mmOWjom+FDE21GZBfZTmCZTCb6vnPg6+8Cq1RFUnolq+l7mshkFKnI
RDjcj5+z99qTbniZcaJ1dQz7h0zeDRhFxnabjTvsS9PAsdlfkejFFazcG/q1ZGyF6mXTbSv5ybiL
5G0dHnRsSuIeTVsDdJeqwFaurLb2VfiQyC92XSP7nfStE88hdy9qH8fAD5KBGFCPdYa33dxOzetS
Pq5Ah7rIz0WbvhILgOKyeaX15IVD6aWPTdX5drawvaibTlzaVfE/c5Fg0TqyAAeHcSqSvUFcZwaB
E9PgWXXkzbV1lrh/o6HbLPHitmP1aie7bFRxIDTHfkqDfNno3GGzIJLFRan2lXkes5fRelXU/IHW
lacrn4VGGbhs6rTyZ/wGOa5NnItxjJhL5mISq/7yKsaWJu0mLL2QC1Gc7LVhQasX2DZQ3tYPdXJz
ZMOdLTZwbCFzTbbr7cIXliIqhrrrC51Tm6W6piwtXF0ZH6TEziMwdggQsNt+04SVZ42RHyuHls3U
qLdFr+1G5WFx9Fu1MgJhk0ZpZtusHTfCdtzakZ4atvqpGjcz16u4vhfd1TA0aB8QSGOSVPL7jlMZ
1aVrT+hgrWcu92fNpk/SPITimyTN504jM1WH76Lq7txlaGYZM/Q1F7Z96QR0JfhiXiSNUFrHCcqE
Fy8XXi+XJ4cBOoo/xJQD3Aeu85dJIxenMGgvDEGncV9hWddoGltheOvvb8/cj2LcK3rpmjKqRGA8
Q5leEmxnc7UectlhIW7M6Se8dGGQCikwZeiwZBE7qidKr+D54L8KWhY78Q+u4Olq/IZGOHK4lydV
rbGUxkHOEZOPBu1YzvM6R0Ze+Nic4iI99LKON2n2szgJ5pxKrjqOJYdv5eWZTnEyeXNieIUszhLv
ckxfpQ8/G8EkS813cRn6hnUDE6428exqmZtk/C7Q0/RlG+mSb9HyyVRjW4DFtGmbLsVypXHjl8L0
2yivPh0mD0W9bTW8al2+KWT7HK9VitZdp4l40ACpE8WgzMVm7ka/zlk9cn3So8qvQp1Le+Vnw6PA
YzZ0uGdDVmpKZrDmm6k4M0hx7aw41f11kVF+YK4T661VlG9q2pyHFt9dmxH/G/c+0Aq3GD7gbfkj
JnzSIPaRGW1sfeK62nqC3KE5Cboi3aTmsncoRIlBtesosMziQwPtNLLtN6VC0+V1FaOoArYG3yOa
V0KVOB0KBfAT1SfPyDYKb5Q2bMa9fNTkxReScEHbbXTzpbDvBwIuxojjr3xmNQPjVzDl6EQjpGRt
ZN8NIrGfh6+dQmUiFTt95qpcLf5UPbbqsik1vu/qYSkfuBSodbeRF2Oj5wt72Kat36Lc2pbjqVik
56jNDoOuHJv0ObKfi4ySEiDFNJ80gRTK6fJraWrPk9btl77ZJuq0pQln6PlhpHQqyuTu73ee/38M
UidyhMjttTv8f09Tvwzl+//su/yt/Oh+6lH/8W9/960YX7jNg3JalaHr2Jkb7W+NasP4wgjz+8SE
0QyuSG6Xf0apr2NjFMEw10B2rdjM3xvVqvmFcZUFC4IhNqk08Pf+hpHll+s0NCVzZcih+eGGixbt
l26DohaL0xjUPRa7XTbo3Pqq+DnVsvdi4PrgALvbgKr54UH9mx6H8stc6vunog4GYYvIAFzCL5/K
HySQs2LDV+q+okTgTIo1OBtzUhxGPTnPbYUL39S2aZHfQEWz8EIWKPLb+CEtnYGqylg8uUz1zd9f
7/+P4i1W2cxfLebxLR9+XMZMXf/pvJJYhF+YIzLH+N51+T4I/33WYjFRga1K0gSmm5+sV5LxBWXX
qkplafGfoNT/WMOSIn9h8TLd1VAPMaTU/s4a/mUSCLuW+w6KdkY7jHGZG/Pe/jjm7Cyd/nBt9A9D
zpZfzIN5FFoo7o1i0HfJ0Nn7skMcgJCousFTVR+w7dWbfDaXm04T43HIspwJR7mNIuK07arJrhyn
by6KIsorq5SbwFREtNPxDhwTZYG9UmM1vmriXab2EOK8Hx79v3k9fn47ANoQC0wIJtMt9H+wQ34Z
S8t6a5ghA897IxsiPypKm7ur/VUmN+Q/TGx/fvt//yQAI0iikYaSjP7zgxuKzkmnejDu1SI3GAUI
e7+IMdmWRl0cG+SpJ3pNMzSZnNv53/4l+USm72hFHGQO64/2w2g6tutK2IUc3hNlOQbl0kXHPNRX
k6o5B3/zo1hkDAoZwmGwYKn88lumrJvRGYvmIk1mv4ln860wY9mThPKf0tIwEf7YlOeBoo5GzcQy
NInvYez+828FssuMcOw2l8ySNwWjDZgwG3vpr8pGDijRNgwKccfty4iZnP7UyHCNsKik6TGCbGF9
g8TrtVK3i6f+MBc3chv746jvCx1/S35vDPGDoFLRCovyvDtSXx7bMbrpY9oag6rc/PVzW3/YPzvR
6y/D2YQIBMWkzAf/ukvbYk7NWM2zi5JN0saSu8oTYbnOtvrKS3Sp3Pz15/3LalxnFsj/HTjiq+rs
l4dX0xzI0rnVL5wP3F9DQatPEvlxwoCzr8Xk3GaShe6Ncf5/WCFrG/fn3xRDKA0F3jwZIbj9ywqx
0lSYTpTolwGMTBDV1NCdGv7HgIN/ebG/xxroaHpXWqL8a2SfUisVIXBCvXAjrnapRH6pnmGdJ5XO
mwkg90F+d24YOYYbtSa1bYhAvNW7xkuLNjnXQ6nRnNmqQ8PU/I/N/t/sOP/y5Am7XGfiFD2kVWNv
+nnZksiNQxoR8ENC5LgX5v1AM1TSPRyK8Pc0oQZEsd2RVGbd/vUHf2+g//TkacdxNkBjRTeCgPuX
SoAOgSnHptE+9HqwtKBbDFBvLs4sFEbzU6uNlzSfZ8/CSUHLXHvv5Yj2eItBVsdmUw83McWwO8/K
W9XX22xQv0WK1uMA198rUBm6vWxF3QRCHv/DYv3Fc8TbgbwPPa9N9wOtvPyrY0WqYUABxZ0fGkM9
hQtdhBxHm+2cO2c6pqXuGX0JGEF/Uobfdu3/6kH+8Xvdza76x+r9F1HI/3kf/uc0dKzwH3Qhv9Xc
/Ls/am7Cr4gH4FvCufQDjYuaG/sFUmILqhYn3qrL+GfNjQIEMS6Cv+/SQXMtM/5Zc/M/8X9DFKbK
FIiXxPk79cp32dWfix7ZO0cDZgywEIC4+LBfpkrSsFSQE2INzk900GbFCeY09ONQI3l1URU4M2kW
TEZ87yhgYBZzohsWgccy4MYYwGOMBRGHiJj6LVTtnWFX3vcn+t8V9g/OlL9YWvn7W5n8tLL4+78t
KVX5QkoCFyQFfNoqe2fh/F4DO1/WSCy2MZYTe+eaM/D7ktLVL4jWie5ZAX5s+9afS0pzKI8xSmKm
YpjJrmv8nSX188nCzXJ1iiCGhbq8mgJ/1cM2Q5M0uLkjLyQoEbkamB7XGlMpqPIaDtIPD+XfnBbf
rwI/nJd8HIcXNp91y+ZRMIn9+bxoDBCc0ZzFtFYq/Xlx+uRdtpoYCHA3VCdb0gc0NXZJQ7Uq1Omd
Bh6wuDxSx/OcYrjfQQFFHgxUKr0W4cwwMYo7hmoOJvRbfcBi5se9mWDX1Zzi2Ol9USHlYNIyDnJZ
eokDDIguvGw/Z5xXIWqEkJnAaKrt7EUcrTB61LR4NOK2qF2lTbXbzKT0h+4/8rM0qA1w4lmjp5MP
OEJpsZPnNqyj/WTldEXjxS5sr9PTCbd+UteGK7fw3L0+C9VXR5OsxptnK37skPcrDAFzBzZIWYBw
MgwJu/gi9VpBj57TElBWPZ6jNq+eOjpix2qq07sIylu6S7VZH5HylDV9y6khb1kG7ywxmW+am3G0
1ChQ+lkZv6VW1phBj8bwNaoc4zoOY7zqs2iNZ5BK+OdH0plNSnR1whmxlM0jSRoi2Qm1pmEZy054
ZWWEe/jlzJ94di01L6ruhE+JQ5SbD7gwpyQt5Q6VyyInFKPSIr/pctKtjhzFflLnUWjwYfvivSjm
ZNpU+ozeemggeHkdF5jRE5Gj3E5SVGg7vTc6g1ga5mrppJkSRpuh6GmBJjZuVUsfZbBZJvqccmrt
I6u2hkjVzs4Fq1yM+qywjQX/bM1kBzag+RoLbpnADVT9TSo6hEr5kmqMbxgKthso5s3NPPXje9oy
nXAHZ+kH6F8D7dxC78aGYZ6tPhCvBWYmWwRu+aZZ4m0fTTNBPdM0P/T1VDIfKXWYOqZujtdQNYGS
dWPRAlqKK4PkY3hbpUknZKsh8vyW1HJVBjq+ePqoLJkru40nMEGtbX4ANAAvOOezfCkjwBlr4GC7
BHM9dvJOkdsuiJV8HJ71aUWHqDOyGlfrk14N8syaXqNYIIoJhUlN01YtmzvccRraOtYQ1HP65BT7
Yu50Eqb1HF1IPhbKZ6aaM6KaXi01VDSJ+miESfGQy4v5AhkkRbBUOTVYjzhMaarac6e5QsnrynW4
qNxHiY0UJ4mKodoMfEKGNx8PliclKF+ZV9jmZ5OAlUcaFTHBzulDOu64aA3/PlEYRhh6hg5L6vuu
oD1uaJ99OKD8i2pnlZKhj8xoefaiQjYYd8ggOWI1t5LmGgKVPDuSB4EpTfY90XQ9pFjArgEYmOxk
Gdi06U5j9ufzlSIo6oShL7SPYfEAAaMpipVMzry6luz71kr6t5pcFgb6cgT2Lban/HWae/pL6lCH
DED4haJAXyLt26QZRX9K69nqNqJuu2q7xEpiHBxpiS4x8YpToBJvW26MpOm/5vGCphnOraydiJvA
MlmJ0Z7cvI0HkADdsrSububm62ISaeNnWVLOXp2P5V3kxBlMAzx8N4aTG0qwNLba+JChrd9lQ/89
sf+xGqf/4sgeur79+che/8FvZ7ZifVEwT2IpJwcO4x3Xnt+ObAeU0BruR2uKtMe1N/Xnke18kRV6
oiRsATDALPTnka2bX7ihorXDXGOpeN/+XtfK/G4m+6EORC31vRRFcczn0TD45RhNowQ7+iJST3bG
8NANDCzzORCT9RxGMaAzqzk4bbeVtS1Dlx2sVoAG4tVKUmDPKpIKTo/44hjzMLuAuLOHKa2QtHA8
gTSb4gsxr4zcYmMbMjpyCg2NQGIgxMhqGMgqcNLk0s0a1BmUmyPkv5YX06zW6Rfbux2Ne/irrpo9
951RXWnOOwzpw6zabgm00tVFm/k6O1wVZX7KFhKJ+iBMQNdUJ6cSDIPR2beNI3ul/iShJuqdGfyX
tW+YBwFWW67jaQKZs0CDDFUUCSL3cEkGUnsiSNVtF8kvMsiR+fwilKmHGZZtG6XeNBJUo7Jw9S58
Bui5gyQSo0QdgsQI/TZ6rUrw3BMKkNeVal4n9rMJZQUJ36C9DBAQa8UtxdOImtifM1XbWczdxk7N
3M5EyTTIDw2cV8IeH4ZM/8rItkYxlD1UgAJhxiZO5mxsZtI5Si4tLSvI8+LoZNLOGksGtc5m0LPo
MKkcN04a7/TpThMhKLpSPFoNKhT7YjnXVgPUUELfMjCBEpW4boHIeSW64G2GXmJJrfi2Sc1NG8s7
0GhgPosrWbzGY+rckjgjP0J4pjkpJcNJDqvHvlddNp5X6O6BPNlPCqNRYmE55OtDD8ipau9T1CVF
x0FC0gGCubiPfHNFmoVttcvh0VjO+2JLp4z+Zp8LhnpM/btlOhhcfZHfaPsVNT3aTfK4gryxzhaY
u+Q2sNP4rlzm+0lPm/eFEJNvdv3E9u8aYn5rs9SPQvsGLNBNSxpe3tyuBjHA6K6Uh76jicgvCkqS
oqYgckFjXanITTsaQERRdo9iKB/mnIaIAIa1S6o53TQpkp9elnN3wIsFkdaj1eJbJVzQ8gGIcjAp
p2TJb1WzPpqhNHqkkXs4xbw4dc6hIrthEfndkOyK1LitnfCxqnikc4NE56Cjo+myXOZYhBhY7FdU
lBmdanMfQkzSmNzJMRIsqfIjCZmjWjzYHJOG9YFiz6uqY2YV110RV2jofds4GuqwmccRJCoHpdNd
1Ni5T/KvS3SMUAKq9ZG/eiKQAKLeqPvm+LoU7053a+rpQUPIIqrt4NRM2hlDAvJUqXeHip9fmY+T
1KOeXzldDay/+DZU+XOtcFPouF4LCX+JGG5KHRP05KGZ5Zt2SZ/mleu/6JtFzV3F9LQZlW8sGsCB
h9wu8ysHvl7j1JfGjG5ra6+JfG+FqBQKQ9kBJzK9iKwJlxlt7aoozd1aEzsJfJ5IyIM37PRGydqT
1gyfU5K8Fu0QB8ucPlfRYm3jmNbnqJ0dlSnzICUN6Ehj/qosTYRZobZvp7yCVRiWvU91rwbg6i+x
Po4H6rXumvkUrNmm1F1dU3i1WhFTodojkOb2Ru2M+1ar7jLEj5nTbtM8LT8zUACPuTUBlMd+6DZq
eCGJjb8vuXxhsAHusijZGB0aIbnbjbF0GjLZb4n4bK3udRnRMPSFiUZRfVfydpeH/bGFHBz2NikY
6YteTF4aoRgSALE3JTceT4JXAjx5DcKQdMizEaaCtxBNYlSV8NhH9brUPiekwlNqiudBP0Jo8/J6
GOG49YjoCPj7mMIJKoOhSKi5KIe532dzIIdonjWrJbCgWOTXCQrcFdAe5B2lXQVJ1/fQX2Vn25Us
08a2EA13huR3zXUG5clPI12O3BCXAdrJ50K1L7HSyhjCpY5zYpG/jsjjPPg8utctDXIgkj+a5km1
mufUYtAdhs9tcZBax75rko+6y3mfc8vLMH3MvGQpEth9CKyqNH3Juk5kpDgRNfi2174iKuojXo2a
HbI5znm1L6Lx1UyL2A9tdDqRdsg6eZOxDOuKJau9UR260GUCLUFEhs5s1SmFa5Uu9JUw54oQqqil
xFt5fu7Yz0Dxv8hL6ltNEbldoSMTXaj7cquiVrWnO6I8gnRqr1Q05nWR3sWGec/1Pko8OYcLVhf2
2aqTVRmAWnQQV+iWfK5SXKfuE/WKO8xgwiyPDypqgMW+pdn3UiSJH00IbBLbH7orXb+HZscCk71Y
jl71tPPVDD5Wn22jSnhEAF476Lftat+1V130HPbNq9TxUjcHzIyoVBoXAYQ7ovN2CoQcVouWIDo3
Y7+1KulkiPwlscTebB6KvH2263l22QWPuJ5g0gFaDXB+I/EIue/WZr6Jnd46m3WENxSKSDy2q9FX
AQA7jVfSlN2qfPZeX92ARRSReyIWr7DOZTRtrdhBwhefc912q5FveXY+9LndRA2yFru13dQgZSLO
8+0wJkeRondT1wqfMoMhNUzmcdw7ZRe5SQ49otazl0qqLuFUvut5fRRQ/Vx6+H4BNq9gBdPR2lR9
Nd6Tz7qJM/tDFZnpq5H+0ZvOU684MKSj/qDz5kPmVRcuAa25mVVFOpIXCbGNjDDXKW1PBr4h5S/C
lNjwCIlBzoh8c8qfFULw9qIh5KFR7ZXliQSl4JeRx0sj4Nwx3YMSlWwYfAap1T4bWnEhWOFWaRZl
g7RoEzcht5wEwXG95MlWZ6uK+2WjcMJnFa2ARTvWptiEEMG11KuG2kvN4bE3xz2N6RU22yCMTNDz
ygDhE0Sdma0cq6q8HtI9gSapK+MJ3TYWT6eBgFdmBxh/O+6A6yXvCFCU6gDAfbLnEEPw1oWbFJEI
IlCfiOfrqlXdQZa+jRqKNcfynTm5xVN1X2vF7Yy0XzXFnRRXAUPQ4kXTM8J3zPus6V9k+bMotO1Q
fSqzdpi6oxK9RQZ2JK3cT/LgCWnaWZi+sr5lR7iqccVE5SmuT6P9GqoHeXxUeKNDmtsYyKf6gDC7
REXayPMuS3fOwi6LNnCOaao4j9qcefb01hU2TgXkN9k54R+OIoIHZ/Ld6b6QDdr7hldWYjcpMcdF
8ZquBR7iLfWpRaejhoZXaRCHJ7orDKSQp9JJYmB1VJYcLRqGBmm4T1EFB8R7QohIP2XmKPGQHSN9
ukoqZKhWO57TeE824xFRp1+ahXzmmu0TefK1HRqwe7JOJVPtgL5tZHoLcljv4F+XiHoTvzHKVSd1
a2Yq5Zt4L+tmNy0oE9tR8uC5HdTE3OcRAi4ZXw207wcbbW1vN3dKBy6WZbAmzSWfloyKFiWgs4pY
Y0Jkl/IG73OCsteO3bbP2OeHR8IVqT/6IExCxdXaMCiNaYNF+VEf231C6XRGm1oXXodyucvYOLV4
5i/qQPCjsRCYY1ZSswCDx3eR2pW96eUBv8hBM05DIWQ2He3TDJeHahVX4sH2UN1ad06qhTtzpoGU
A+SrGnpZY3Fr1O27acu97wi+E1NUxwTObl4CyZzJIVMkKI7KdT9n+6n6AMzuhwYXhwJM3yGXJ+4B
gt50ej8sD6UOBa3lgVbdXsscP15UqMmVfZLz7qC07SNC3x2UlCcjntCbq6c8UY6cE95E4klaycdG
Q3Smxif4RTtVUoWrLMNRdI3q1Yjj2bPxNZtWsSlVJKpxqrIRo7Or0/jYmHJQ6wONA3N2YZZ4RTVc
0m4dLYKa6JPLzCOH+eh3yLmcdCmvxlK1kdnDKTbH/sEuBLXuIJNxmS7bVK+RBUeGX6f9W5dwC5gG
+Sula/tiluz/cB7gJRemzuaBZm9BH+CFRNagsnQkZGfMhXCFASl2Jak5WkATdpE6b5ta0XaMro19
nkaYzML73Fyim1ygnR+7tn5ol5YdN66KybqWZpFdC4IKXVOp5Y1ODJHvGMghF1mnlt6GuC9wopNw
UToba8gp/RseRlxKT8KuwhtJ5ao3aqqbL73YzKG2X1atnzUYFyFJZ9tukNFVNityHdEThjApniEj
klTLZVcRtUbyzBDYViw9we/oPEih4atkOjepjHHz+whTUbPrObWWjTpl3T7PYFbXGXHizEKCuqoO
mRPeWa2GLryqzzHhrl5ZljctuUHeWH4kqRHkba/6Jhl7QZNkBC4UJf7JNL1JyNv+UIyl29k5Dnoo
ed6UULo1mrZ4k0U0l11J3RWNxtIzu5zKIMEFkgxkZfQcZMTWwu+UpYMx6hdVwlEFxwpdJTctoyx9
S6hvo9ppm6rE2JDQj/Un0oXcpUPybY2ttqf+2dZKy+ZXp94s0y7unAWnQrepSwSV5nLdN9ke5upt
JzvXkFtR4sKKysYPayG5QF8GhNyRHzbKp2nnV+ViXlvIYY31ZVEHy4MREtHslbj9VQkWqqmMcXUu
3bbSueP2PV9buJSmVxtFR3SJhnEThgl3ou61bkFntsqdVqu7ubOuqqYJeq28Jha8O2ZAYXX7pZWH
3eRYn2WCraLMvrUoUJMufGMoDE38q+08RpPyqCndfZvrF0MU8SGc4680Yt+Mtnutiu7FkoY7kCUI
x3X1Got8HrSL+VZHvAoyelXMObschHyn1r6G2jJJPgou8ceYHATfBpnrjiPQE5rEpguIya0g6i8d
hUQ6LE+tbESbCqKd22AwTO36LEkSzdjlViUsbKflr7VCzy2SxwqjSn9dWbTGjTzPfXPoTkvexWcr
pQ1qzLZX2KDOohGFtPzYcYR0eXEB+uIVyfCO3ZkshhKrdJ4g5Lf7dKvCC6ii6Ckv4/uqzM+h0Z1r
lby4nGKqXj5GTIEaB68Xr1kgTRYzvOO4xnLFBXkKZlv25Tzdciu/y+tx02cQcjHpvIGgOlhtOF5Z
dvSJfVklHe2YN+NNKY8fTm/ixdFTLv0WA5KlfMZFs5FXyxCTSor2Mihb+7lNAZIjgerdsibvT8U+
S8hBlCqvSdrfJHG4MxbsUetBoppNkNtpHoBA5LIK719dDrnubNvOYOUrh1LRjvI04BQaHgy1II2g
sLYhtoyRLM1MmfwEBr2VaJ5BKek67FSZOe/aXrhWRH9o0NSnJSUvMdFpbygd12y6xFO/jweTUsp6
07SCvz0cBhiwdl+TP0FLQ4RwkJ0hQ0TtEBlDiTqPoXKj1dqZ8DWv1yQSnrnFVxKZyI2R2jJQoAmB
f1cPV1Y1x5SiYj/mMzOJOO37Jyqi4cpp1K86Z10vLb4yUfphoqGXNkbGeZwnQW+2xuMdY6E5T9Za
nEhabE7uUtvi1poiAP2TYU63KYTBtZuBpblO+S/a/EzOxGEicGUS4ALcfiRBYUi798Y0Akd8pMjv
CYa4xIk4j4n2rSr1nh1zas6RVuMHM/R2fohCc8poSBU0mhpOXj0YZnkeOIDbaGPRmEf/0cl3TVge
+bF7L5W7+3LmG1x4SYJ+Qn8sNHE9Vn0wlh1ZODxB8L7XOBworgpvqppTLCebrDCrrdzbGC8Q8mDC
Xp/5gjGSnIgIDl6cx4+hUeHcoS0zTIZBSFJIqMKypgtyRdbS+bnO7X1bz/qmRGuCrH/SD2ZX3ZE3
kFwNs5gDi3hI4Mgqen9xWDQOZeh0GNzLNLs0bd36xTxibZzizJfqDLMOrSBcf+JrUZGagsjzJh3m
jbV2KUoLqwDpgr3lA97YKGBaNzKjhSZIBMu+x4l8ZpPPnuw1qi7lLsB+/TLMfeFGE/VLbxbb1kBc
P4DsPA9GJx7mApaClMvRZ1bS7BzOTSHtkib6qql9ssXmFrpDZjD6irls0RQ55HXroto+jPkjgDRs
QaEX1SMqcJRwAxhjuRe7zDLN7ajtO6F/agSoYuAk8dxIbkVVbrR0QV0ecSFzmuVErsaThCOrkNq7
iZcYIGB810H8dKPQ+OyR0a41ioayKJSv4vSIOtInNMvTjW6rtPnF1r5qRNswkwkcfbhzynEm1E47
kXv6oU4Np2hT7cc2OyZWgRtzCe9SvTk1qrKVBa2pGbjzbuxZ+vn6XOI8uWsL+VRYjtjI0ai7UqMl
T3n40qXiSu3vnOKuMctdtbT7MDSjaxpTphHR58y3dSoM4lsa5XXpZiz/qVEGWOL8usnPOvkMSfhe
a/czCnVvNM5Jq4FzCFrjWaUtR0tPAOyxx/ScCMlbOJWkPpZ8qQwDHUIipcjyTM/jgJxzpyh0QJi2
k0TJ6Zcr3AWU5n4M4eXrifEiyRh8yww7qEmBTpce04B9lzCKTXsTsruBGMJ0sC+piaf0hUVjpTmm
xqWLLN9gL+s5YgGjBWWUHPNKOdgmzZ6EBhBJEbiGZo9RIqzgiS6CCqGeW8+Me0OdRnI7Z/tJhLj3
jNAGjABhLeawqSVmiWX/0knXHU1pYozsGpoMB8+MCX0GsGd2Kc7/he0IijwWkEhMzyXWHcmKPte3
yhxxdZXNVmrl5z5nAwbSeleX/L4In6fSb8s9fdBDZxl7xImuZCReSra485SxdkQo3w5F9ZoxycSg
EQZqne9JwOSF7u+rdauQLpWJiXMxvIkHD/zmhG5w28jr5uxsS/GVkd9rhwtwCZ9NmhLDuCEE7VvK
DUei+ZkNcECWmGwdeWtawyETCCWLoByCTL2PxTe1eMvtZ+CTbhh/sGUfnXYMlIEk0+ylI2inwWKb
bGta7fLqiI4m4nuMTddxZVCUs+5Im2zMaamV3bGIPmu8r5lSnFqYchUmLntw3HCeWzdudBAOGgWb
4RG84IZ1am+k+Mkysw2XXB4g6Ulq/BqrSChzXEHjTa7QQc7MYdcWaH1BPDeGeWOU97aG4FlbR6wB
EPC7IudC3+oSCV4j7uY2u+6S7BhyZ2Nmii8Mq55AVlZiJsXwO9ziIX4v9OijAhviiq6+yW3VT5vo
1hjtw8KO15TJnqhrBhNFXB5aWX2q8d+ZzRN5UCVTkHB6VLRkU0fYjh6GJsOb+UQ+60SqiFM8VrPg
4XaebpLUukgDcTV6uZfEHc6wjM8zt6bomQnbBz0Zr+S2oiEcQa14TpZ+n9QAEdTXnCTcdLQAzOuE
FuHxETFwlGNkvOiY4UHMkPPjWA+DUU38kOWVniXbpMmPVX8dOkN1UZLVuyLtGgKilEpwS3R8K7xP
0vCIIsQjPnOrqfMmNSJCvCesMiqHvu315U2DIH+RQg7Bu0m/lPjMQGwVYGeCqH8d1MNMs5cQoQEh
X4urYErx1R6Y8SjtFfco7C1FfUK5ROguy+mQ2fsO0okUHUqq4zgNMgrFJCjLx3y5zk00s/KrxBGe
XtXVQUTWLqV+iMWFfIvTlAS5PHOAhKydg8PAOMki34azl7Nk1muhLlV4Jj9CgB9OKm5zjAWNeLKB
yjOfd8n8OdFfrqa17bycFYMr5KRt5DK6QTwW5AoWBG0XY0loifLKmGBVmfBSnTKJzhp5ij7kr73V
GNekHKGpYPsn4aEM5OZolEcjP5kUn9Ku6mkVkVSjuFX9TZSPWvekhkGicv7V1l1T8FeV6n/ZO48l
y40sTb9K2exBg3ZgMZurdWi5gUVkREIDDgcc6un7u1lFa5I9w55aT+/KKpl5FQA/55fnKAUOwcJV
9P7GIG9/URrPysrWXQrR0eMla1x7jaBxks4OJckyIG6hVhdlc93G2yYc3pzsbm5XEwWwwCsLJA2n
qqL2ShMAs+8cHizpNZ1k44YoI0frk3DCh4RusoUqb68iJogK6I8Aa3YojgbNJIjPyWe03fJMqC95
zKF4mabBWdez3uWsX4xPBE7Me5wvC5iC1S//Ez8iLRWaa84Ua0LZxW6C0MjkHC36JKDlDjscDRQc
PgUFh2ZQ7t2pZT0rTtICsi30qZ27elcZ8qZLoo/Br98dg/W20y+eGzQvWV9UB6RYDIVWLs9Uz77l
4+tszi35Q+2PukhPilo3R+dgPXqZarkOklVnBpvSuMkj2iiByMNp2iph8Dj2F3LCNc2Hnt7N4j4l
e8c15Fo3dfrkuubNJNzT1JCqMraYT0kzmWBtr6DvYw4V0cyttyblfl3S2FZK/svpY8BXHT5P1nOT
XRw7otilW8xGs665Sien2ET2qXT6W6v9MTjGPq3V3g4+0FDdZ+CwdnobofsIhFqLecIG360ZFYa8
3ifFftLrJHq1h2PlPYBzX1TpMIF389Im6m3hUbO3aJvuYS6yZIkK6S30CA4I34JenqTvrEIJz9bg
axdNwAOl3GfFfDYn56uKP13g4xXCxHVoI0FJIpFuGlFdQAwc0Cg5LnO3P/Umb7I1U8Q73q702vym
oub4zZ8jOqYn+5Y7rFtnMCW00m8DMInQeGPT5qYS8ECtfsvnapngUnUK5y4u0fuYfvodtQ3bGVWG
fTwf0pGUYwpJm9YhMW+sdnFgyFWWcT032KSwewMuTmLXCyOEWiZ8Rirjs6ZLkn7pVW+YLibDMDgG
adc/9rP7gXulhfwZ7y3woTFUP3XX7NFbGospjzuILzD/EIByqejvMMbxLgwz86PzDH/Xzjo4+Iql
cu4oGPnA347b1yUFoi0BWeLeL/cinM6tdhoabGJ/RQ3WCCqYNHeGF93Pmv1De8lTaBNBABZJ1EeE
fTIu23iXlZZzV1qbKMQdKNKb4ZopNRkDxtLU+QgJOABIjSeWztG9aXgqLYJuGnY12i2eXWYavbAa
hlxC4XzMrLjbBkNoHMpGW94aQVC+EYDvK7dUOynGl3jk12gGd1y76mUYgp2ReB9YzDa5T/oEoWLP
sTmzhGFuLuiftucbv2/2cMSbOGg2qk320jZPXWheRIJzNzMoPrLH8ZDN5kLqMDmNuTJXxWyY25Ar
6Vb409GqY7ykxCPF+yr3io0pxSQXfVYUL0hy3Gxtg5Ns29a1k5VpZ0KzKDm2wVMlfkxzLe2FaBPg
y5weHHOVTdl28It1S/bnwXA86uqK2jlql8/UwjuA0qLQi5YRTv9NFMl625rVvefY1X1tQZGGNNff
yNhutk6VdWvCcOwn0cpzPpTOmmWzJq9mQO0u2W562mZI+gCsmBOze2jAXdZg+tbtUJgkTY2T3+2c
uYCt1mM5o5qw0+mu6RtYchcF6UbabMfoSIMF2Q0PeSR/6EBb+aWKbPJXirh23oZSND/7K8wb29aw
lANYU5E36uec0r4TxrP+5h4kfoRm+Ju5VmQB5Qp8pcygg9HwnUv+HlqGqWexmg3+CfgYHMxQFOMa
MvOrl4SRFElh3ypfPPchIBm2p12GeGOT4CR4g3SHmq5pltf2bKwRP/P0qEgyMaVZoDFOw9c4Txh1
i254R533nVB71+2orPNOTTs4HyqG9o5RPHwzxw7lYmoY7k0Lzclg7MhkLXGYzw1Ym59opo+52g2m
W518A9ipjnb8Fh3PxtE7VI367npL3nhhwu4IIcmpO14jqGbQ/tjoXaa7wdwnBtMZQkV9sYrJe+2r
kAA8q21DLOFEvyH2M3oSotUG4GMg7iEjPyZhp9nKxAD5jZKmFYsYRotNuJiKb+WKHG9vRJ1NNbZQ
KHO9Sof5ncKpcmOWc/EdZqSBr1qgIsjYXpJZVqZVdtfqWCDMZoC72kj5kYkIc/ogZzwobYpjBvvN
qrR905BL99ax2uxJGijP9kC7oK08+1KyQjDnSOaqmgPGJj3GwqicN+4CCDyCAS2oqOG+tupTloUA
hEMSbGVDg7IbXOvxQgWlEuXS31bmGVGfAZc4usGX9PpyDadNgoOPvuUGqWL4WSjDIsPNEOteKu8c
YfTbmEwJBzBqRinO05u2N8YX0Y8TOkbbv22tqd34aNiAK6XnHxW5QZcgd8Sqlx1aGIfFwgkNMImx
GRqWCr//LIbYU9vUMNhcosIkakhV5kG1AecniZr3VheXC0Y0Ua+jEEKXHWxa1alRg83lyDZjp2vx
OccuquF6im81EDDdLVZ/m/sjn68LDHhpSwybUHfJ2bPgg2OHCkluZbY5oPZt7sQeokNpvgRRNKtN
Q+Dpzi2L4L3Pu5ikUPpemxWnmHFv5wh/hKDDMipHgIYp+irVVWlaQTt5jmWtU+RUFSBFFF5CIi5O
qsB52mUi4GdJvb3Verdj1JScmpWVriNatAE3fItlsRbWC+WQzi0QT6hQFsnCuvh5rg0CkiLCQ8D7
lzkykjVZX5nFPWvXJ9ANEPDM61dkZq8Cu6bHcsqCO2IkqH2Nhuxoqqxf19RwLWNBdWpQq+4+Ksb0
TrJlNLYoLxnjJLKPIfqZSjUNi6iJg7OsU+IA5LRN8oqUGGVutHCgciNCHiZpk7DYy/h1yIV7yAbv
ZaBb7MbtqvHWtsnv6DPbWfOxSBxxomgHjNQdmzyyXq+PQuxsbFK2rKanwez5Ebgm7uNrusCkJH93
TLmKXGXuXbeeHn3tg7uMBFdSX8edBkJxZypb34FVSQPyHXExOXF96BNqkCmxyAzXoxGvK58SuIQo
GFzy/srhGOVTdyAkreGOIEJrDKzgm75ZeBov6Da1hPflHoJWadh5FhbD/ldGHNMZSO6z1nDmbSC3
pPHCJXc5gEwxztVF1CFLVNYy5FMi7u4TRR4JJeFcwgPRNhRRzm0Y7KlvA/MPEIHXZnNo2LbvZOXq
M7Slu7GaEav+1E5rei65xzJVrbAA+Pf45vyzHQz6Zuq9cVdiMX0O6gzMSYa2qxEqjPriwJOg/k3N
iHmnz29HCtM3yRWP7ezkfiqVczPx26IX9wyMYLGNC5B+65RgozsMuvrUuyJ6QVprgrnlrxZQw7I0
WsKDxrGmG7nchD3hCVZPOkrE1PgUevqV5LNgTTUb8GhN2MRzMDiJoCeJzJtF43cASrPo5E41SKq9
MbfPWebC/ce1uWH8gUkqJjgXF6pyhiK9IcMYYVYJEASXfCTbwbm0ja+WKp/fwXqAaOph/Iwix1y6
xYj6YiDCeqRIZ40QdyYIBC6dyjxyGNdyLMnIMcwIvrikZ7SnKXAthqJaMTB0HBoMIlXeEoev+30J
nlcsOoslhupYO84tlwe2j2wolGO0Qjmff1gVP11kIy1wSoo9Fnl6VWA044DyO0Z10jVl9F3FVnCi
P37foK5ZzY6BlodgSTOsxdI0B/PABZrvQoTfn2UeIs6ElrxBxkHWolRiW8yJD89j2cbFtMkpU3W+
izqtwGHi0d+bAwWzALsxC/TURTdcbWznadsUqJ2i9L5D2siIGfT1OpN2uuuYPxa8bPBCY3G7a9DW
TYsg7flZ4sAS/aptbTyCAIPjjZ1rkpYMdGwXQQ7YrRqqcZ/ZUYbkU6OZdkWbvUh2BFRfTWqvpBWP
P4eySW+IovCXtd+DTucJKRnREI4H9K9wOgn/HsET3txbpyCQzW2O2eKzHQVfHenjrEdEKX9hCJ1p
kSzqQzibU74WsQFX4PRXDnaM39FgeDcGT/KNDQx1sPs+rZHHeMmdMVEJR4dbdxw0QPmQdNZuHvv2
jQhprM+hxzTtFJKm8SY9g2TVa6r5mKKT8a1gf+BOrA0www6ZB6bKcf5Z0Jt3DqOIPNdiJrLJtilE
bvFjLbWJ9m+uR0IbJ4AL/O6oY4uEGBY1N+hYyyFQNxgZdmOWl0vJkbT3g8o62EQxIEYaq3PTymqV
ZtN0M9YIelQq7iMYys0onOwtCbBpoHmdu6M2fhUM+2tlJPN7E43yse1CBFpZDekqxu7ZbLmoFmNq
KmC6ThzpKkCiONw5fgxo2CJHMEmVLZrM2XaVTa6rGcFQp7kIn5Sv5a72CzKuS6tZG7Vu7xzjejDQ
vMYpJEqepN1MALcKqNNq5ym4zBWyK+4Z45Q4lvupYr7MxLFJl4/jBqK9AswLIIewns7D3ZxlBOf2
vokPQ/pZtRwxOq8JXbNeeJh8anjFPcQwtd8ADOthMKZNlY7ZmZgr7pEozrgXBm8ePvxwCu+C+Iyv
e60TKsNvqf8uD7EK269mdDmd8NDn8xZEeyH8jhGA7o2NsK6n+Wwcmxi00tUVlMvR69Edqm5BKRqi
2vLoVmm36lTosU5G88hNH1y7RDsDtIEBxfsBK+G+cXJE11xcImqGWng/Qnq/nnVZJbsCOAP+HJJ+
RMdvGgz2mb8SEovwqiCGcWG65BXaQbItLbXDLfRsAgLqZTBb8W3gHAJhHHVUge+pAfq4VvO+EAVI
TQwWcw0Lsif5pmkMNOh2jgL9bNT8iUN+cGGD5XvT9y/R+78l////MajFxqn8fzcHLL6LONXlH52i
17/wT3OA/xtCfrIHfCzn1+Dv370B9m/XBil6F0yiKSzCUf7TIepZv3km7jMs6oFDOIPAcPovh6gb
/kalooCVNaEMMBS4/46dj5f4o7/ul/UAf13oEczg4zX4izGACPmxaErfI+qQwxwhHcuoftGFe4x6
crhs9AB/+F7+T5Y+vob/+oo+eiU3wOCAa/bPjj6S8eohw03LeYhfysqRY4IuG9kjROuDHTKjkQTB
weC8hNr7YTrqPkvl51Q2GJUMZ6O0950wI2M0W/pN+0qyJ5s6wta12waXv3+vuDf+8mavdcs0AmG1
9DAhIjH885vVE+QqkK/NmToA9JXFyIzd5ChJUB/QPG9VTJ1JtuuCzn5UbJ53eZpvVaIGtqD5aarJ
oy7iCjbQiVJqjxXPuxF2CGNle6Fr9c1LUdyiiZqW2AWdd/iJO0Xju+PPyLs16i0iqTFOdesmdzbt
wLNMdcJZ9zrunyqgGhK4SnabKN3ZZsizGarwc7S7y8iExt5zFbIaFs8DqzLYt+iIboH+qcR1CeR0
mu0cQmYre4xP+AXFymRuXipRv5dzoFf9XIA9tYlF2rXfBquEB/Nd0/XGXRzF/oasNio3KyBifV2e
m1m4y0Kba8pcLwJV0CYqGZyQYE/Od5Qb+XeL/mCjY4PgVhs2xNMGqcJERGKlemgDha60rF4SKn73
IhCvsysfPDTmNWc2udoF1BGT9xaBVL4VzTyf6E4L99kQPZOYQpntyGO2GfmCzJAHoBvYMDAqlRuz
bloka8Yh7JuneCrN+7nHdlXOPc2vRm+cw8k8ZFlevUCJZttocrb8huGuqWt9E5vN1ftWeeeUQb1M
si86f8vbIozSE05GbZHJ6yTbFACAKLMk30JzbZEEUC7UNaa390JAooURRu4xmHA/pkxtD42N9ryO
WqqE4SA6do9FSvQvjDTSw8l0n9K8hGfJw3042x+oz/F4UsG5nMAWl7NdEa5dOLfAJmqtu5k+3Rbx
X5qo+uIZcEg90WPrWl63ohz6MqFw+VzgrCTbMvpJzkb8BUT30U5dAcFHnj71wEm3k35Z381YEVZl
bGHK87lKs8CqVw3yKYIYXXL3+yTeeIH4UYk5/bAD43lICufGgd86YWtrt7Y0nGOC0pNw0eK18Vvz
IZ/AOxNTgNXEXtSupBO7ZxpBjLX9SyjhZcmwrISE2IrkJUQQ+d6MHK1s36S2B/FVLSfyvZEyEBmT
hcFGpcNSSf8mySznsUtFxpfjYVZUKKAkLsQL0fhykxeh9ylwaCA/nwjQ1aPauGNyW3sFSnaPOMus
DEOQsyx+aszxHk0l2XFOXGxUN+FUiXZpghxL+mpYKavDPqQk5uE42SlVkoPJdnRfuChNPS29rV25
9cUww5kmdTG86Tly74rpKt5SCWzK1CfR1kZNuWAPbatWH5UPB1l603AGY3WpQUgC9DMi2nYaLxfl
W/qzYJL1LaSMsiB9u0tqForpnA7iyQVHd53WPdFCIrZtTQSzl19JCWwP3V1fRs4SGmPjUMy+NX30
rMMgmmbhWHa7blOSfXM9Nl/9CKwdK2Lnoqh9JmklhT2pkJ2nkjx0T6IJiwdMP26lP2a7lBcrD9yd
UP5L5tjZE2tbe9c6OrrUrRWfeQyl+A9aa51TRb1uLQ8rQhfSGlGD1mM9C94ngm231MDrO9nQpSDT
qri1s7xfijrBAOt7EzAtOXR9SpKeHckPkD7UaFnd/QRPI9t5EvGN5+LidVNBF5Dd1a+NTN6ncuS7
1N19N5nWNmk991h6vcAAYt5gv300bPdl9MxnMo6uubDYr885nfS73AV/WtpZb923jjkevMK29hhM
WmLhjfGbRCa0v9zAO2lFiEwY2QAKKlkSSt9nsbUHVuVK7HV6FLBH5EejsNg5QnJftyXZYhAkzs50
KtCBzADVaKKcOMl6auSNbDwz4SRoyPFopH4TnbLSTRFpF31hgqZ4WUWd+VhP9cg3q6qfrtTlbu4A
SEwMOdlJxNa2ExEyt7T4sruJ9OsmqI+upIViDN0c+EtE4tOz4npDb2u06sMwsYmaBT8iSVMdANCu
fYR+t4rq2DsHTibvIlUQx1sU1HaMrrGPWZ0d0l/tH3OaNuPaC3T02ApNv5hOeotObTlcomZMDt3c
Vndxpi3oALW3gpCAatZlZ4EbetoYJvmEOhntTew7rJsl8V+rMgQI7hIvvKUGjwG4LcldpCMH2ZmH
sBcdhhOiKe6xLZ9z/FM/m9rtbxW4SrixSAaauWs2pjZY5O0MJsN24ViQ+GmYHrxd4UlHyc8BUOy5
ViQIG5zzH10v6qOtXbbwBkj1aCdJLsm6oXiEoRyMrrYwR8xlX97ILHI/ydi++p2GeUdg54PdVNEh
mYSG93bctQQFWstQfydlXFwI/arXvhisK6lxwN2Tr0m2625bOJRN65UvivUc9KFG1GuEdbKb0spc
xgW8STUG2bkwSZuZqt7nMTFdU3SL0LyrDRv2gHzIeJEHAUIU2Vx/Q2N882qwcs+cl7oIr6nAN0k7
pxcqULFX5tEp4ATCGEk8tiTECcFMz0GpOeNWhSoG4sxLuTG6FNVY0M/tJQrz+650sXgpOzoZXei8
OMweGBKq6sYLGnc3aUi4Pid/OesGdA6dYSYQwyI4NYVj7XPXin5qGi8WASfG0WhRZlou0dC1nf1M
28DZ4watjw0BBs9py0XKI9sYhwSDHOWOBzOT/XjPiopAP4hNADc6Y3dTN2pSJpyEwLSqBRObk4x0
aH88uw0Yre3/BH8n8zqpSfYuyvF28trqqvBpBRRsfFaJhaKrsMNV6yP/MsoM7+ovYFR62PRM37sM
yoO+14Z8ndMx2jUzmu/WHaJjMkbqFPdj9kIy57xpcUEuc46/o+rHDuFHqMdN0KjsgHRBYj1Jo+OQ
++23MV5B16GMydYu6+E8xJO/dUiHuHeR/3WDTlZVFT8MrVXte0C65eya9jZ0roJEDINg7565csCX
dwGPn7WOrx1RWZ0da8twbrAm+Mugc9yT65MVXoVTt509cQu1A9Uz1qgFgvzbc5to4xlAiiKp4M6R
hmi8cIu4I/WbGANuQGuqV9oZpuXQN9Wuz1LrYo0F+h8vPSUubGKlxOMA64r/CAbc7e2vqh7qA/kY
tKqUzrMES7iL+/mKCtbAk+pLkRqDzovFvifwHrM8I3yS3QkYlXUqe30HLUUcgDMHwYWTNHvuNYdn
68Q1T8eGfGJxFUQO8akKM/87cqDL2lHZz2kahy9BB5/tZVO4xFWK5k9mlX+b2NVwO2D9SBd9jCBl
9kWIL2MgARfNsTx6IeBCnWavaGIZIG1MXg5oFMhxoS7WFDMUGkXGs7u+jazy0W3xMdpWZcIzZN7W
0d7Bpvr8AeLj3BQkTXu2WnfCKE4Oss1r5/YCD1GxzywETrXy8T2T/ORJgYgJrVgp0nDtCU6yPsl+
SqVn4FnnK9dEwkXd41TLu5l97Izw5geE+QeOiOSxDslZtmIbmqV8lAzahzJNXgt37HzgdHwJoZWv
gOjSZWgUTJMlF99ANsYmb/qB0pmoWSKBlITge3qXRp23KaepXNWZnS+pYpY3JPA+qLoKNnHSZUSo
jLhjYqi91KXyY7yioeosC1PeA9ajnC05QV0taVytoy/DT9OFbPFy9YyblIbyslOC6NKMs2XDAYZi
Dik12D1K36qVj76bJ6ccc+zWQyETI9zw4qbfo5woz4WHpiqWNDfMuqkWDq66axywfWumhbsA93U3
ZG2gup+7XXwlYjI5BBuAOO9+GOUXkjzU6VNHLK4j8PBk/WL0cFoNvoPUsjMvNPKSZQ5hCkAo3oUk
6G5UKY0VZQr1UHREwwfzscKugU7UUMmJHsJVNbgsXa0iKbygLmMSFiIenpG1T2gpfsuTVE55m6QF
vVIdKogsK7oDAKVGOZYTvNK1ZLJU6XzKxzFAcV2/zEX1aTbkqDsNS87CATxdYMfqP+McFJwQoOLB
7mJdU+Ngc6GOnkJNpQKN/KJ26RWy9WoquqtWECkLbrRY73QT7kJt7KZK1jhbTA1xVmaD5NJjzZyj
7ifhGd6anhEex2ntp8uZxEqstMa0Uq351rQ/h3hE4lwGNJrIdHwbhj68GRM7/AGENIN11VCFTEjX
EGCktmC3mzGvy23qufdtSUAFSOSdysNPCJ6Hokvig1tfkeGZVbKbxEOKbnpnQ2y9jpWfbhvW8rH0
n7owqEHr8OwWzXQxr086EWJ9SWjy2Iah0OuydJFo0zIK8syoX5/C0toHE2UnmS2gN+z6q9Vz+ZDH
VxN95RGMHOc3QGJUdRXhjELJwyBUarqsU95Zo8MD7+nNn56LKQY6tOobFnb7Xonxyu9XM+0R071X
o9YIMtG+1XbOphzEPoxVjvuTUByUTdd1c6QHogsh6dXMvsT76zfmcP2aAm5YidZlZaddyY3HB1ir
ODvIMie0WjAQEbC1DUdGYOpOBrvINi27+FJE9+GU5+ehijiyQsQXvu0/1aLYuXHHj042yYkMErmZ
zRDFN8/FuTfcB6dOjGdmbggYx5/2uNUjiqbY2XF46ANF8KtZ5u2LyvVB5EjSZJ2QaBfWzqpmR6df
eJCHzAfvX7qONJ9a+LgtBKpxnsE49hDj7Uao+tpCWibfVIrIH7Ojso3KsA7+D4xYEZ8zPU7y+3//
rx+1rjo13X/HuAn+hAqaf5sL9vCRVt0/btNvpb7/Qd7zP85po79xpf+Xf+Of0KLhkYobuOg76E8N
r7Xq5Iv8M3nk+keuSeYpsJXl/YIdf88KE79ZxCELkzRBzwRjJITyd3DR/w1Knrg43HY+ehzf/nfA
RSCmP+FnSF7s0MOxxYuY6BMIpv8zfuYa2knSqk+2JEm1OzGkL7zmpmnLEyk6ZCY5iHqyGYVCYXXJ
UiT3XT4e5yoKNqi7twn37VqrKdl5aF/h3Jx3b6CgT5OT61Y039gpAH05HyIOI7M2H3RNEo8qWJfo
0PTEUfvGIR45OXuTgBGogy+d2fshdJ+DpEbBEiEis3X9igbqObQk5UT8jyz28lWbYRFwx/izbGlR
SMXcL30Xg2/viM/Zar9h5Ix15BsjgQOBsc4hu0g3se74wBfHrd5T097VbOUraHiCIDyYhgSZGfH2
jGoV6g/TzufzPM3zLivysxqhOkOHcKcwzX4GI4paN4fdiL3mtZDle1gjkbaiQ6fJaxqy6DD1YmMl
vDy1jZ+sWeGWtR+DPylf/3xbKRH9C9V4W9AruayBOULjZpTO7TwH+boPaiKL/EsSj+ai7dKvJAoe
0WDlqGUJUKp8lty0M5/LpJe3DJQBbJ9RLEc6ajAF6ZUW2Vc0cvDX+acqiaUoGw5cAn4vbm29lC3h
//nw3vPo5bSnKRBdBSn4yecwi/0cUEQVgUGuJxymGEz9SzuX6yxR3RpNxK0Rzi/zwPdkY/dmo/BA
CpkfO3mbmw0mQE6+ZR7SJDUEdGDZs0v4mXVSo+4ImFjCWzebUgSvnYujv2A4Q+RKHgOmqoi4seXo
vgmzJ/fToEsLCxaqt/QzasfpGBjYIlh3jTWQTH5IYJ/Yojnn2TXvfJPiOHjLZcokjtRkpF0qSrp7
N3O6TTXijhOeMx6KaDp32GVXgnARahX8cT3NOO/ZExa2UfZ0a7S4rBndlwbaEoYn3T5GE99ORevB
WnXUpHAzp8TWAPhUbnTIlGmSeOMizOB8TV1naxQ9OrCyu0yi6xDxcGkWg0Gu+czF7nv0lUlrPSDk
dWgysvixXKt6nyXNTpXn4ze3Dpab39OWeCtMfv2k6W5L6zLFGe6P/P3vEXQebn8A+7n/kRyYJmG3
iJOvWUfXP/9D9rJfmbUbaxFvg0KSE1gj18j8nZfmzpU+/u/C3q8Rrv+ZcvSvV4Np8UgmNHnm/OXV
em1ZhkHx0FYENZtKjBdNaAofq1c7W89Rfhm8Ydl1V0tf3r7+/Se1/kwV/OvFeaj6XgC4xef980et
EFnWNeLYbZ3nn45nEkNmoHGakP3PA8+aXz8EfXphRI5bVZJNIDZ//xb+zOX88x1YpskjnSctaXN/
Sbh1Hc8tGyAfSm16mm7KU5xABTflcnIL8Ob8v/m6xTWr+C9fN0m+nBeIGoXHZ/7LJ3bMFiMtP25E
de6iw2qfTM+odDrJLY9TL2OCDB/dvAmXiTc8Z65/7uSn3WDbRDuVY/QDvtp4HZp0130OkSGVmj6K
Hr1KsGE93AF4XMoQluILkUtFxVq3Qte5po45WFTaucPFFizmQewRHoEWtij722NE6ypPI6iF5NvH
Xw7IULyPhYEx2LFQTZMXwhsnr7BHQNxYhITA5CTJ8NE44SNSx4Lt1VFHgpWMZT+4X6JRrHsBTZQc
YVuprbvEpbygCFW6LWJ8fPU0P9sNj8/Afs4nkk9m83lqUi4yFVwoA5+uY+KhShH/SwOcHWPN/8xS
/0+zFEzq31CydUvC6q8havet5u+4Bjj++NMcxd//V3wbEalWaDkBWb08pYhJ/X2KsrzfhB0IpiWH
XDduIf7O72OU9xsXP5UDju0KNCrXLOvfxyioXd+xBQEp8Jz2tcbg32jOQAP9pztN2JZwvIB/EKr4
+mzzrqnaf3iMkk+FC7t3s18MInGmo8uSHaE2PFvmzMIMC4eQBbyM/lAvpuMiULP2OZRjXGLdSPnT
JoNIxovR6uEj7gbrqU1IbSX2Zq7IvSiVytYjdxKO8J4nCIlDHWGunl00wZ7El0Gv7B6CbYXDG6Hw
6ENeXTxzJL08bCfzJ4LeAU1C70fjWvdFgT0pN4pnA0QO4Ma343lZeRnC+ghq+yDsjg01xVhBUaub
vqg4yU8q1CH6xCLwHoYh4cSOPPDGRT2PBGSRYISl0RMD/0dsWzsr7e0MY1SISIoEHnXuwhK7Smm3
6hj0eB2IECv8dSy0OqZuET6YZUhe1xRh34ZT4dCvgv4y6AgHIT4Jio+zHnaGxEc62nyNdrbLTXvN
u88JyIvVsaBrkYBRn1DGZZoPXkSV5cQtXjcMXLh9s+ae9ILuZ5uwkh0Ll+991eQGYvKwTMN05QyF
ChgV29DZzW5rRqdc5WnPkGpGa6sxgeYIb0hga2WYvg+U8PYLjKvhjZPkHt6PbvAwxfRFfDay1n83
VBkMC00c2Y86N8UPw5XzRKBBDpDmEbYKW5WKXRxlaGecoIRe6YsoeRKI2dViENWIutbM80sZMEa0
dmsynQQ9uXgiibjKkqDjxEISbJ/8XCJyUzoiEeia+Gkrg8rKTMqri4XMqtIXnsIBP+uOLrZK+1Ru
u+kTJh4ABO4L+ZSJMv6k6JE4OB3VIlg0ZLq9lIFinS5jWVIiOLm/Xto02YXJCuCw5JS7nfu0hGWQ
1LswkKJm2iDYtaOj72se0mC1KNWDyLeO6KTQjkuVQq/ILKOG9MpoPmDJ4K01Qtu0/4XZvgD7zPZy
auDWsnK4CH/OP9PRhCz3fVR/9GlZp3kocJ9pajEeulDFPlrAFis4bDoUUKEspwQW1Ji4/M4vEu4w
RGBdZbBLd6JzuVzlf3B3HtuVI2t2fpVemuMuuAAQWi0Njj+HnkySSU6wmA4BbyNgnl4fslrdlanu
qm4NNNDoVtXNJI8BAr/Z+9vje5+srrZl6mHz+VVJuOcS9erJIhVj2eh0jr6mmbFeI561TEQ1XjG3
xqOuJ9tnuJK5hvR0l5vuEPCXj5UK82ZXhuypdp6MA1ZAceYt+NMC50W0yJk2uemHT5Ebg/nt/Hme
dmBAQmfrl4pHGxYWooWFzWAJxquV1NCJp8nbAgP3vwESAJYhwZHe57msXtOpcL/KuOy+oy1oHaSB
JR/cnLO1HMfPGK/GzwWdy6M3YnY/GnwPkFdwUxNCZfLI3riwsB5jQxgR5jSHp6wjJrTYkzPjrvOK
qJNAPOwBX4cTVw9jMCPeGxPK8nAgf8Bb7c39sHxVfQjxQNtpB9rAwc2Bm62iPBDGHFVs2H4M5Ehc
hr4p4EaBbPuGh95/G2TSqL07xw6tYTSS4OB7ndxNRUm+NxHW83OXOawvsihXyy5ghOIfolmzWu4t
p/pSzKXDZI6RMjDjyTb7ydesQdDoR/0e+VUVXYlYOi+dZqRHHug6EI0ZOr+UXjClmyDOwbVYqgoA
CbBvZtK3LioyLI1feU5Y1U6w7CNL2nabK5ocChFuAjCybpAVam8x8n/ta6baiCBT0kEHhoDLhqyK
FGU+gxyBSclDG2tNGbxn7DBDeVsmXQVLI8rcDaGb+mGSCNHhD/fBoxu29vd+ylf967I42S6IiPbC
3La4aFHlsohdimY8v8DNVdM2bOLMAiECLH5T2Qv7yogQwHkrWchxpieBdTKM5c22Jcm73pScUS+O
lEBKVAi0/FR5SfRkFXmHSQEVujhYxPHccmGVcht0A+vFNgVvSGPUE7npJInzg32XS24aQ93saYF+
VVy6ebGsZ6QH/HF40j4xpVY7OPvQDYfoCpFm0uzGhgjoveah/S7HkHbYGVkHb/IwHMKDpS331g7y
5bGu+U530gI6BMAtmL7oqipeA+0ThVnXcXgV+w7pw1Xa66+DSsc7Yw3B6qUMYRoyEMUOVKE5thRN
W9rnoEdjrdTftEe/pmGsz3U/8iMv8GzJsDd01/HJn57rPuY2TnIkqnLI+vvSStSZ53YI4w5Yn5tV
YsfqrrqaMd/+X8zf/j/Nn1p5+f9xWfjUMGL7pQpc//wfZaBPfprDepoAGi90oOj/K8bXcqJ/OCFD
IgRrHllp/LF/qwO9f6yJao6NJg/PE1Oef60D3fAfpI0whAtF4KxzuP9SgprDX/ylEBSAfdGiAVQJ
HRovfLJrS/anC6aZbcQ2hfmhhROZBxX6eP17OQ72bhokXHX4UKs3fJ6XveW05iof5HiKRtf/Hku3
SN7iKtbeMehKT9OVLHP+mqClwk6LqgiP9rzkW8ew/P3Q3HyoZFsnwE/uzWA5WW0h5TGsloKDky5u
99RYON0zv/Dqe9gDGJinMg3MHncQuImFTMQYOFjLsMUNqHC2uCaJH5aQecU+Q9CPLWNhr5o6aL0t
V8loq9i4YQprM5KNlY3DE0ItmohdGzfWswI4Vm2TMo274xCJ6odX9cqjzQcVeps6afsWuTnVwDDN
8hirbuq3wVghzA4HKIxbE2cNKA+dLmDy+pBA96a2qPH4IdeMD/E7F9U4P452Q5SnNzXzm+XWLOWn
3mjrCYJonWNQxzFymSdo7jjms/RT6gSMjIIiHY+qSniaA63ic+ws6LqAvcCmvvO3Wb7qZjLjJyXr
wHqQbOIAjcYCdytTHvsxK1tH3BjI6AQFDz1rebNIC0VdH7dvA9033E+zVtJqNt23tsQy+6SqCsSJ
LUSznCJto+7C2DG+iSot0NFBCU226OHVcq89p81ZVlsksYqWcxdaoCPRIg6OuojRoIXWeGZvExv9
4SPoKJMCD0t5F0PmNm9AM5Q852PsPoxOBNqkZnV4Qfi8ILg0RoH1kgQpcYqbqb0dlMe2MB57f95F
Cc+ivSeM3Z4LCixWaxjdKP7b1NsAaoo+657B0Q56BGW5J7R6VfC9wk0BQ9nfC7SoPxt61lgmq8r2
bUzL7EfdKFBbcHAS51uNl/Ye7Q2UZ20QFLDbrfwPp2UmdYlcMcaHuB8IWBiiOZ33fa+zdtdxT6m9
XYtEPTciH7+4dUaBWLv2wJ1U4O1G/B5DrhRxjK2OjTY/LIELHR/8tO7ZCFFbsTtuU2pwTUcQcF2g
ogjiq3pqya5mDho5h0rK6R7ToO2gnxuN9VT4wIHPkeVwsw1OhGylLkt+qJ4d0GBON033k2vnM3zU
n7fiMHSr9QJ3Dj+igWYxvU91LPyTsmZk8xse03Aa4BnVqvzm515BRTIgS4CLZuVpvYI6hZLyZVJ1
AEQI9hS/eJFT8xbhN3Dv2PCY+PDH5UpBEIvP2gGmvyutnKPhj4uuYVtHKG3HmHHn9ohBrhUuG+6O
AM7alpnIR+gnhtD41Gq56KEhfXY7tqXnyh8pSFigettGZP0DnwkBzuh8/TdrYA4linBA2zZSHeEf
979g4EFZQJ7rtwws8slFX3alkrjbg8sWZ93X3MpVM7BcjlxQTWX1I6G+2i2VS0prYJX5bYh4ju44
J0X8kNWdJqsiHqgNFluM+yqL7dfJUBSKInf32ZJB+m6i8LYO7epZ4qZkQIvP6B2jmbwq5hQmFWI1
hIk6Bzyiq7jcdXVdvKBOlOdWjPWN0NAJ1vYlu/fGAbk+/jmPTbUdAeoisuMZ9d5TpCa24jW+qmTr
2wZtXuRiPgGhN9ZUu0kIpZR4v3DmV+jUgT6D49ytWQfu+thNyZEgKYzCTgCZaJxwfgTDaGGvwNh1
Hzhlfe1EDd8BYsFPmsKPSXovLnMI5R2SKkvlhq5xl4gufSQCAZhEUEXz3QJvDgcgKdCRcCjviuE5
D4fsdnbnH3Y2dq8oeMhXXgSEHNaKorJYFdfx65SvfEVSc4dWd9e8exi2kdZvk6SxwyYUn3M5AvIj
3uvY5Fy6Zmi8nvzvrLosPjd0atQwbiwsdNu6wZy5pSbmzs0c045gP1TBaVaoH7qeyydObNQwTSwD
fHIN7js0vci7EC6pu1G2ksyitu0OIulLyXkRLO1W8UwgUaQts2syouF2wLrSXyMYRVDfwhTXn2xN
/IFYyDs5ZeW+46SqMVFbYfslTS3YjXFsz09sDwKcVjRKCKxcmTNwHIZoK2nL9nUSBLeUqTkahjI6
cpLo6xI34xZ5ErAYiBGnAmnsu5kr4jS0q8tDqxB3QJHL6i88GjNMiS06SxQ9A8482C4JulnMZFHl
uxdm+wKfXZlZBNprvrENWiPzzcKV/z1Q5gcIme4mKaCzDJQizzPJKm+RnYfvVjSN4Db65stQjauc
fE7Bc0N0BmQV0jWmXBf8qhzURpY1mbyyC9M++tirdpETTemuk2PzfbaH/gfqx/aeE57VR8S9dyu8
YPjqOEP4hORP77rRwYhbx0t4rSt/aXYEwhREZLjRQ+PO4UdJSsoDjv30kQOzRGyaLK+5M4qrIVIO
p00T30RFvnztaTBe9QI6wO374UFAYd+S/ijpPJAm0T8k5m2I04rzI5Rdf1u6avm0lA0EXKBfHAxD
3zXmlDOuk281FRmk1sLK6Oxyp8o3DpPXjqB0M9+oOg7e8nzhZncXA1/RE9W4xyHmwnzAr/ODUQfD
awQU/UvUBTz7OQ7gjaTpQgSIGyPDV4SmHCr6AL11B5+HMXE9kiYpqLzwMGIrnw48DfLXPGAABo5v
MVe+qEy4a2xZHPuhB/PdhgYDUd3Wg/0w11F/GoZSfC+zpL4siGUQw3seYpwCOtByVMSCKYTeZNTu
oc5r9MET30H0bCRm6U1U6ZL2EPw0x1yCEfWzyw4y38K4zRBWioluLHZ9FpIWvLl+TxEESNPn5to5
TKtgN8WV9Z0tnrJBrSWIQ5NiloBSLBJDjITHNE7Ys7aqMQSwdHPD2e1Ya4y6rV3g9G2PAbQRtUZI
HHe9BgLuBtbjGKZOD7BTMkSMeG729IFO4bzXqe+8ay+cp3uN1J7QVN9vjgJpisUzwIbmViFDU7Ad
TaPv8ZxN6TWLWQTjTTy7A0pVjbLf5TgnKzWT/ed09psHnsiRAVk0siKMqToy8MwpTy7cwM03GG6i
ONp1KN1jThNfH8LJ4/FRMAI+eciKk2NmcDBCIgmbrVkilq/jKBg6IgSmavVxMqL9aX2wMWSGmnsx
hiVcNhSFUJhzCVWIwIq9S4HX48ke7dNMkCQ2NSsNrua4ETZDwik7eVjUHl3ADWrHRlr8oDi6DcrM
afkM3Ta8OB5ZTRjSFiKI6LP7iUsSe8HBiqcMQSHMCbbPDSJuFB84/pM+B+heok3cW3aEo1cS0Z0i
tpLtG95tliL+AhqQiNmV3TXVD35MyDumDhthHHoPio7JeBOSXxhyq+4JITm5UTM3e0HfsydFlGJ9
oQz46KpkeCqyhcfy0nfspx0dkHdIis1sISmJBdXWfsoC6zYvyuYdaQzu80wV/P241QFoYVSeJStk
k6EGnCvd459s5hUpmgYzyEWxjgyqGrHeCNgQ30M5VvmhtJcWbkHIAG2jF2Fdk7wcYfrXwnIuND7o
4BrynV6kyXqxTSBzfx5LCGxIk9DTjyqNXuD3Kia5TBmojgLZnDOjvIvbMIokmSTk9u3YStJfeLX7
woijQkU/8fnP3iBQyeksvA4MZvN9Ymv/2SPW4g26iQFULbN3P0VMzZC6nhBdO+1D1Nb5zDtmanrW
VgAqzPX68WwXdpVv2Vrb73GfFGzsfzYBqnAm9xrZDxIDL4r3HcwK6H7LWEenIRrRSyMyU2yd4ngU
mxFNrYfc4cpO7enM8z86s8AYrmVf1QjuLGwdu1J5i7fT0rIJq5BAIlbc8fKqnG550c6sfXBjenkK
DYrkvSKY5aoQefrN9WL2o5hlonsW+lGzqQo4e/Z6WAhnJb2ite5PnZt0T9im4cxz+2+ieUxPTbw2
hKpOMlSuXBfSXZnzyur2TRiqs2rUNxGQCmIjqD1z0wH0LaLEbEC2gHcSA6gbKLU5w6FGPfipyL53
fun/0EZYjyWAnHc5AQlMSIDahzxfd25olWBaKjQDG7LRwvuA2/c7AQZs7wHBep8H4HvIG9SiPOyQ
Y9Ee224O35yu9swOA8qKP+Yri0Yn4N/rqJ3vDECnrasgZUV5uNq2UZCRNmUswNiVZ07G9asLdogJ
M082bmZ6SoLLQvDKXgIdKrCne+CxPeEG3WsahskzSQoB+0K0yCm7otNSTieqt/nOt1r3s2hGnDhl
OyooNf3iAV5MumMwu9W9a3ldh5yC0uY4+ZM+T3PRkxrsmGeE+uGRKFL50towghl83vWDC+Ys7j15
vRTht3py4NXmsYJutsilvCIEDx+aWbhH4kTnGUoSN7qk9eSeefp8V2OSfAus1uDycLw9RrMJSV1t
Bdd2hsNnR0QRc6hBZBI6CKq+R07J4qaM9IpfT+GCFA1XJ896CcXL86Q8jKzyP5PRlWx1n2Q7r3HW
uHQPHi6N35Y9bndPjEG1V95obkYQJ2Lgb5l5sM5d4BVXfma5zBSDbcoDzd+3jlV+Rxri7dOQWAlZ
9MFChYeo75B1pRErVGJAXtL3D1UcI8prHOvSWQmZfr2MqSzhaYaw0hNb4JFrMUKhCfQOhVVSX8c9
w3oo5RAVh9g8uH31sSTNdKG8GE75HHTXhQ6Jh2MJeOeWffFiUL4Q5hohGt0IHvSvYzbBtcDCRHnh
DsO2iyQBdV6Rci1xfZJO0aXeCdqv/IJluH6senvgy/diw2ZCFcOVMxYs7ca0teV+wHXyo+gwEoYO
VQ3npATC1jV4B0crmL+Eo1/c9U3TaJA2wtz3ocVNpNyF456Ege6bPYFD3tj5sFDMDt4rA1YUQ512
qiODULAHeRUhyKXq4O6dk9pCK0yDwmUMtS3s/ASG8pTqJ/SK1pliHKSnskW89RrcmTwR2c814HT9
fa99c2hhy/gt/u0KSA35iM5wEC0JI9BvrHcm5eHRNSHED8KNr1RsJeeJ/mOTD8DNqFF4tnYZI/8o
d+JzOyt6A2eo5lMHlfN5GsK0ICEhEDkrFV7zFDjOa4OhnNwENo6Mo2R+zzqtfRcJWyC6877+BAbz
U9cnw10xBWF3HjuLGyfM8e996ipTQhaVGrSZDrLxPvWNFd/NwsDO7ox8qWz8VKjmxuPcI8M9TMno
s+YZ7HlHYkPxSD1I/MLoMSUPHdF9yUXVfeg86ZiYtebrNA6oRLVH1F5qFVjjC/9I5Ym8IJLQbCfT
EmhUGuuWB2D7RTtWfq/QPW8BM5PUAezRBS1flvXRmrv4PBbFeK5pkh5KPAphCOdxFyZz8WVJB1YF
PHqR8KjyKveieeN0scJXUXJQ6EWdwpoZykixTsJhoKPv3WhDUhUhTdtuCLFsbBE+dcNxsoPlAQGb
/tyKeT7V2u2H+7nL50Othncex+VTFlV42vKyuC9ndda82yNoAW70KMj1d38ExHRZsmGxL0kY9eMe
zLD1vuCe+LwuEJvMLfc1w8/t5IXp5zSp7EcWyuVWQKVngGanbxI70MlKNPPC0HqqYx9VDKOy+UTN
jBYKLDPVNn1yvSE5vbwmeC8/005WR5IJWHeWKcToxFM3Gd8SeR7sEYYgxlGvFlGdmfUMu7F357NW
vvXYk2p1puYR3AreI7obfWHoR6oIjykY85Z/E/vDfF2nocWyaBkwjcjeIzlkiRyCJEKh01u7k84b
ri/7NPYYlPY6t+orWZuJ2VxTvYfKo4Yr5h9OOY2H1i3SF7fwNIVVnO4GKbLLhD/4Jk+W4NYNi+fF
ovqvAM6HdWR/EmwUhwOs9OqukCMxIlP/MviVSq+tqBpeel9Yl7aKhreoskHoCS+v3fuMOmJ6r0QE
9s2E2i52pB9mekc/FDDuGtPEYVlU+rxHRn1Ve58ubB530DPw2SiEc5/CMqACRM9L2ui8ToJiP7Xb
o/IMg8vWA3KxQ7POKjgt2GfOrQ8lzSgYKYky/pVV2fwBGvvgfvbHEpWL6gwbypRaCm9IgrOtSBgP
GJoR/KpN1zZXRCLGalcriqoN1AoQmmJypuaaykSyvh86jpnJD2m6+E4hJ8JsYPn7p+n+/R9ypH/i
AXFfo5zt/8d/+/cm5iQzk/GOlQZ1xyqa+tPEHNtYPCKd/Y7Hfr5EpbbFaV5IsdjOdcK2tWYnTfZH
N9+GOT6gv/7dv6lfmdYHSF69QEiHcMDod/VbFJi+derlI0KqcpNKTx+TmUXcwtB1lzotiyiv0I9W
nPvlNsOu+Dd6MLKifxFoBbxbZgZr6+FHIbDj37YFY6SRVrTpaicjZJQZl4WXLbSqwNvqpiT4PiEZ
aStHnKqbECwXYWCBWTSjgnntsXVcUNSD2EH9Ea8lsV/QIux1mUYdIXhsH0CKYdvd1TaOMpQOkMMe
//oT/D/fArnnHh/iqnBeBTi/fX0qFIhcA4bhi+0ohF02VO+Tkmk6f41LX5hPTeQ7ayqS5CqaLNv+
koEN6g+kdFKUjvhuEFRST2Tgk9MpP8famosrXSexexTKBWHi53073dcLwcdIGjLP+huZ3BoK+WeZ
HLajkNcNyAG1Nf/j//YtWAoYwuyQgcdyPA+OqlOM8i3yx2wsLwwYgVA6TkG1l/MdEbfFh5sU5IEB
RZjGF7/Py/K4dNZkYO6u34LVAiC6/5vP+d95kYiVbEHhxm3C6/z1NsHTpEUYtySR4GYw5DhaGPZQ
RPC6qD0eBjWm32U+sG7K8oUP+edVIWvJdeK2iRvsFRmTTKzCDprDNItF/s197K2v4E9qwwDoO5+d
4HZyQWO49m/qxiYT2DpVS8arX3ANePkMbK1I2sbsrZk7/KNs+dR26Hr9/CZx4cBtODdVdosHr1ZX
7F8TAY2lIfmDhJMUOGpFc7YbRY/pVnSK0zNb10KMBBRsazy1L0IgygGAVwQ4Cfss98mEbA28RiKi
15FOGx2tqCYyuuNC+kHrlD1imWXoSpgrs91piayPRo3R+DDiF/vE+l6A1h+Gpv67a2y9DX79cBB3
0myhPYUJ8jOF/s+nHIsL1cQtVrgBR6h5/ONQRdgDkdBpmEHe8lwQENJS9jH4XLs5OCdTvxS3siII
GPjVTBLIBrUA5WHRomHinz1uI+y95ACWaeuNaC7GIYhu/vrCc1dN7q+vHLMBYDRbhpJ/+p2wsbBb
wUjNAA9A4KRurTSiO9NDusQEhU11TS5R7Xs3fUfm+B6JjztfLTJI8guKFv7Zp++8Y4HRp0dZsaLd
Vg4W8RMnYw7GLpgj/1CiuCSLhWuqR5Ol2T5FyDznKxfibEqRV9ly3EWdziJifct8OTM4yj6zo7Dn
T3/9Zn89j0MXOwUDVcLYuYxtjqXfBLNqdGaU5TEJYRHkXpoAVLAobs6lXTaXIMV4lth1QDnkwyOc
yV7o/+Ym+inJ/bdPm1fAh0wUrbA9Ccte/twv/+lpuKhJzKQHMRJXaV8fArgO1MFLxFjkj60UH3Po
n+FVqM/wEpHoFqpbT1ZciV+FwmNGmqBI/Z3LfDneuuTCMrXxRv1eofOif6A1g5U+xu1ekCJ/FDrH
4tzSr6fY15ZVAV+6sbUXPrPW419/uj/VEn9+c2zYPSRljrOSbFa55K9nmFBBYkOb+0Zz1WLxHyr8
gxrtz4Yhh7yhEcYZliK1vMRhrj4au2IiGoZdHu+JFo+9/SirwdnUdiDvZoa7OzNn2ZM7TQMhCZYj
nqSes6tAV9w2dkwixZYFVNXtgKahLZwiqG2Lw+Q/mj2c1k1VkdU2c9eBaG4wAMf0c38If79O/z35
Xt//8db+XNv8pjlHP0I7bXMgYtjh0Ea28Os7LiwcY6Iuvg3euhpc9ee0QXW/jv9QJVTbiOmZOXCN
1TcFJtn0KGpGx7QVdGZDCyRq/9dfwW/6hPUFRTh+nFUR6wSuF/6mwC990AxU0etZweP8DGLPeoIq
WgFD1U7cQr4P5mfTGpDmYijidD8SoBNfS1kRniT00Gui4VumS04i5I9KRfBzoXsHt6GXe85BN3n5
o8NMHl+Jpi1vNCEbxZONJ5gWcd3RctA0b27Ti09Cs3LYzLbNAPLnf7WMaNg32Abx1JzA49olVpQX
hz62uETqoU02gCXpQEVfY08QTUm9iyKsb7Yjm3is6IuXpseyBs9FYVwxcCzoKxQ/coTxXnKKDJ9l
VfPDip9LVLf0veRUEbp08gLfOUQoF+iFRazjfR3RlLOpjetp7yGVxHITltI/V3O2qgUsN8eR2jjP
vZwZamNRpHLPAVXCJiwltIAmgN7g4nrce0NJBU4yEemvDZ8usGlHszH7+cX+P6N+rb/oKwPejnDH
of+f//wvv3j3MXz88i/7n7rvB/199c4hzB/+t2x6/ZP/2f/zn77/p9TjnM7/sUwIoNcHCcO/CIX4
C3/ohDz3H4hOKaw9qntmXREH+R+mO9dDJoQXj1OWghuxDu3Iv8jFseM56126yskFJaHg3vgXuTi0
Lxd/Z0Rr7jkovAP5X5GLuxx1vzxUMfatciN+C9p0gZzpd724AfuYp7ErqBjddfUKUPbgTC3QSL2g
C4ZnQEhdeITo4ew6bUVnUSR3ZlyVGUDuiqu2SMNjhY2ttYl7ciR5HUst2PnPTIsWxLpuQxTAWols
dG8/VImeT6RgFU/ApghGZYKCWLm7tDmjmCizNGkoiHXJ9sM30WtrJ7DfX6ALH2czrCEdrBYr7ds7
8qkIJXFISpTeQbJ/ODCHbTS87XWGGrLBpyEoHyYwACdTNm+N38OiytTO6B6BXtLfVcUC6GX0d8xK
7OswJjo28ZL+YIfYtMbujfO/vW/JrD2j7h3Zj+IAm8ceZCDFpBjYF0b2PqnDHxqV7B7xCnmDGWC+
yGufCjWQ/inljVsYXr6a3xjBPDW+8zHUeb+D2XrF0P5zJopxZ/mmvHVhDm8rW2nwpNrDWBIqdYgA
6hxrBDUM/Dw8JnBZAiZTbfbiRJiBsYvV32afWLaRbfxJCT88oi+5dhprVWeUrLhCkoSgJ/mXDrc8
i89g/uQFzsymjB1BWVo62gSjPFuBRu1dhdTsuiY7V5IN/tzm/jeZpx3ABZ7/susCMkZIoYwX+SGs
5Y5sVbMlyNM9GGIRGDbmwEUweu+tSaz2bWYHoMk8guO6+8kz+Y0FLQwnupw3hVfIM/4akFOMYLZQ
nCR5GPrswbXBe8eqx9TpyMAiF8QVF1TQQ3qVds47Vb21b6yUJSWqWWfB2z8DoVwsZZGZmBHpFMnu
3bGLhZKwLU5qbAkfaQVLP1TtTOgjg1k7+MgI91nzF2fHuqaD2vlFu8tzxMKT9rDH99cjRHUUbdeq
FpekKl8DyFtcRRy/ANrIhcw6BpL9mpQjyF0oFWdpC1oo8U/G9yUZe6Bbnc5ZTsRLtXvkCtVdxRQV
2ZfuBFe6JBjHiX2mOVMhIsyDJHCiDWuvlBXTqWqmxNwprJKIDORTh3WNczxcHLIdgHRm2j0acFOq
h9kMdSU6YXCJ7mBkeF8zi0vPQhez7RPd731bNwffHiE6K0r3be1aw7VjT96lF63PPKtrw31NTgAN
M+3KMK5AqHxFoI8IjDyT3mSxFzwUiM3Yf6jg25jPt7Ic9jqDuJR6PI4K1LMNcpsdW2Wb/h87BUmR
5TP+TtS/MCaJLkuy+7LB18cAbr6MeZNuYwOJdvT0dMwXPKLo7djvLmKY7n3YImHv6qclSdxNQGxv
vwc+R6BTv8Y/Dach0/g3pQcbZo6PMF7Iymoj8m2MLsRFxw7hOwvw82JEbAfwg50lAxxlMiC74UcY
tOGVMS3UkzRHUg127Kbr9MClhFnuEPqIvLXTsTMNFushdSk02E1ysoAR2SoW3vQWwXPAPb30im2p
Gx1lXsbnxIR7ZunAySP5GNSOgTgeWqw4RLWDrRMeiOPjqMwg6KW9RaJMFMtLSygAPpLEEbd1E0MA
V5wDKhPxPfK12xDkKCJwUsJS9qckcfxoIDyUDXnRJs3fBcuRm4XZ5szBcGOHozj1JCHwe41gQBgj
TrJKLljcN2LjG63vDMFs1wRoDSc1pcR4tuC5B4PgRfbtrYpE8eyETL/RuNKgxwMKJasBUkSju287
rzl6Xo/xwRXhER2hR/4JiYJ7Uw4aCb5PWqAq/D0+V/gaZg57Cvma7aHfmQJiVU/qLuzbsdyzHb8r
Zfk2z/qsluVTzomfdOFlauw9vBbkPmbv65CH0bzNZABJiKJpUkzlg36jg/4Lw6wNyQm87PQ6BrGq
ffe2YEWZyPQiBJk0RnMz1g9lzoSknYFBwxXGBWMEPbV+K1PrbjCvo6+eBHYachoefN0NX+GPFfA1
MMjGvLdJFvdJWCMaB3dE5im+AUaBGidExqrY+WKy6GZmKIyvdoBRyPRMPTDtte9kXXvXiNR7gPlw
ubaeq4fdPBHRLqeavBRO3E9NEn1jP1/uBls8E1c+HkUrDQFfI31PNbrkdwlEucYxwEPMiNnKVj+4
uKITI2NG5aJtUnIo7XIPvCMjTt3HPcrNY73CvwXVnXfxnVMYH4ojr7yfIGVh0rhCbnTjKpwhG6cf
k1Mx5OmN284Fo5JIlEc1MwEOxzZ6bOoo+bCC3HkJopTnD3lMw9HvyhTMFcCam8lz8osESXGzeLbz
eSCQiObH+6LCOdkmfRZ86XKCCXogW0dPjjz4vQnUP5tJceJpw3mc2zx4ms6aT21VtJ/GqpLYlO3m
ru8zDgoFR4Q7MGBL1ZSousz637CHfa+7VS0AubjTEuUXcqHgPs/QE1o9mAuWQxuOgouitUWR2vu7
mmaGRabiviw6/dDBgN+zZ9ixc1q+LgvQaA6lDjS40uU1aEI8VRz2h9qLWD7MiuiO4UuMxmGzVCR8
lwVbfNcszjmJmpYOap2yBUH5BYGrvOHCeq/xaW34ihJMTVLY5xaZbbrpRPSoSh3eFtJ1tnO/BCeI
/7dxpN7K2B3OU7O8VaJcU0qZ6XXa3nQdNo5xzu1P7BPt85DL4qQhUx8qMdWvrIXEtuBRzJeu2htr
NEhvaDLi86LH6Hpiyrm3Gh5iSLGtQzqPAz4YleybaliuE1x8xxE1ETdTc0fPRVZrnjBj1HoMNj6M
kW2GQSoTcLkGKOevAaS1HFtZ6VXUQfNHauL6rWIJf/CbaLrEAzaOXdSzEukVksTMI0pGS1HsXS96
yIdQHbq+zI9a9GrfSEk2U1GlR+2M5UvpuOiJBp5ZZiSUOzVdjEqoKY/M0napfaFa6276BP0naDy9
G31xYw0zU4kBk5rt7UJXPLV1+Q4/9KnIbfbqJO0NRLD1WBNVEN8nTpye+RJxofn+qmsq7b1iXrMs
uXjVmGRKJL9HNvvZ1whSIaooXV36Spn7uo/ugpmFaJYLRFNlOnzJlni8XXrHGrcjTsa9YP1IUG9y
P3Qmfw0tXzx7RLTcBU2JksDxyM9t2LrT69SfCj7Fa5m4AxoUuyXTPsx32syQVt0R6pKQBu4M2YSD
iadveRwRMB1ZB29BLDAo8m+yuPyaeNNmwPW1EbJhiznedtIlCZukv2AkpSk41WgZaUibx3Bazn4+
E1+enAPQGtQArGiDiBW6f3Gz6HM6Ta+jaI6dsEkiFZRyUwIDEmBAblPpRvNK1NfyOIO/OJWxeskI
Gp3puDem1Q+jXqjUyPAWqbw4sw1ecIx3CHTMcVn0Y9QEwLnpmEdr31ZfbR3uemVf5dWMtc9T/4u5
89iRW2m37BPxIhj0kx5kkult+dKEqJJK9Ax69/S98tz/3u6/0ehxTw4g4EgqZZIRn9l77eYXO+Zf
vQrJjyKtGMTE6+AWf91ZbtBTQfPkbS1H94JYC/BZq53LYdqiaDkAcwqQlARLqZ5pf7kpWCVWi47Q
UD5FY1T8DGNu+2pypkPd99apysDMgr9Pjy3h85d2JOwnd00fAtY/qT+USpFDaeTE7VmLbCRSwr46
kfjUWq7eqSCJwjTZ7yrOOn6kJN+pyHwvk4Z0KJ1TbCGfgbuY9GhdbcnxQKJmzWRk1zhv871TERkn
SlDtMfPjLJ3zM+4kYzdUiX6rHioMeKZkKiwxsNvxoo3Aignm4HCMRHfvLPMCfwmaxDjJLZjyjAep
HLcEwEVPSMLF1ziDwl2y1AtS0f8YMXleGDaZyMZRj1K8l9wMznidM28OvBRPhLdYxhV40sVw+/sE
ihy3XKp/sVivNhRP8U+aJERcTCL9Jt/5gtqJA8zh3RmGdwRWSKD1ajMCeLXLeKuT0wL1asWtAI8O
8eYa++F0YUb7xy71KjCMpiMAi6vUEAz8cWtCPLLsn1hX1FqD8taisjZjDdtsZkENO6yqraMlQ+OQ
lOon7MHzLfMsz54RvbYSf25oKoiSLYsbsjYINyMjkUHCNtGzs+zS6MtLEQsxUGrTBWFSQ+4SRoQg
n+3iC4tZC7G9STaDuwSZkaAk7h25HrI8Jo0aeSZLTw0MklvscCnsWkudbWcZn4mAvNsuu02nrO/K
ip/jKP5w8u6MVW0CTp98w+yvgdYzodK8nZaqA/dbvNJEnxwaruAzfJpqz3mUHGMDx5jbdrYvmFSt
0BCcwpaqzavLZWsOJM2Rm2G8h80k/MJU9heoj+4TuZCPuswn98FPEU3Sh3eBqmdkl9ZbUXRyTeez
QzgPLCFel33j7RouoG1u8VaPHvlL/QP4OUaM02rtMLnznTX0t22GZAIWbra1h+prUAD5AGa7VvbV
jYSQVmzoSbySYmNZlNBtxVlELNgKjSQ3Gzm6J8xz9qrO8pvGQYkk2lnJDsW09jUUDxEJiDvkErtE
Voep0G4WkoyvbhqQs8s037vmSCWr5VwokQXvbSHAIhkt48VyeIBRU7gb2+iODcQZrM41UWcVyzsm
ub/7pNkbTl0cWfykF3PJp8BzMrS2ZU9XLZtnL6ObQX7jrZRT/XLH0Nu5g2vvcK3mdDgeO4xU53D1
lpuhFa+AvsggMitM32RX8O85GEn9hvsvWTfaAIEC1htWbvq44wLJNjCp70t8NybZkbyesHiaFEmH
KCiUC/MVrXxOhpfeUn9Jbd+1efvOGqo8aQ4IyabFn9c5BW83QEui0JaFJNohxoqVPBJncx2UYomI
+ZZUGHBqPVEEUFBzdOiET4p7/scjbgvkpUjRlyXzqbDsV0Lxqp0h8+I7VHrzQuyIDOolKX9wb9mH
wZxLZK1m5s8yhL9jPNb3hHb4Buo+Dh0j2yi7zD5q8gc+K6Pov6TjYmVMrJ9U9ni43RzHNrHmG8yW
2QqYdgR/28U5H4sHBbPot87EtaPGuDoId1abMDeyAILg8p3FlbZlCzmtLRiw4SrMteqJr4aQkNyr
1lGIKEoAtRnWfY+QXiCGfkabgxcWWPqdsCPjqUMp0mCUmgo0a+Tozv1U8s3MzZplfn8zkNHcaMDd
kyrFCNKb6Ao0f/MaL3K+zjAe4LiYCHWcWioQBWBWi6soKBd4szlKtr2baOJlcPXkHOYyZHDiZOdU
Jo+BLhP6MG0PaRghzG5YSXwwzR1O3eTNexOK1H4W1nOCkrCy3b9WB4sEJFzFqzNyspaTOR77Ul5l
A6DaGsbJDGBXMmQWrND8Cmfwt+nU1ZYSplyxkUKnQ7LmUx8vH4huz9HY1xeRV25gqIwHM3qw6FSn
/6nDBhGbnnL9w7dhE5yVIcsEps3585RP31WmLQhY6+g5bw2cMLPjYW+Nwk/Uh7h9tJDJgaStfrTz
/OixVgBTUjODvpahC6lOzmU2AcHJLPqUiRtSbjuD9Glwzh52U0hTqBGJw0olupe83UUoczigKj42
M/k0i4oEtVB8h9asgCnl9ZF6k9GZCQm8q/JnAMifqJFPBKLojImQgNSDbFeRPR808k590WIGGvpB
B7xSE744F66zG5yU/KxMwy1OSCg4wkYzp3095pHHzgZwdchS2ddbHRvezNCiG4S7s1Wfvxu9Hu9K
+AB8YvpybHi2jyE23msWmaBk09h4d3NxRYRiRpxyIedyvUC0cFth+11UJoFmVWGLxFyeRoTRD+Hk
fLGczKKnK+O7UnVxEAtmJzMidCCGPQiv0Utx+I/dD7OZ0F/0aTmYWix3aAoaPyWEyEY9sBW11K9z
4VyIolkj49kYRkb48IRkrSrVX5C4LlZi6gR8BBnZKV5sbZsFQBFhA9qKQSGhiKJFI6nT8/4zYl7Z
ZAOspRaV66kNwWZ5Oo3kRAjpqJItSeQQ0RMExKeHKjNsbMwfUOtTg3+zcB6KuRx/nmcQPKNV0zPO
++iE7lxuei2M9osENFDRh3zaaRvknbHsmjJujsU4U0aZ1s0W+iWLnfwFqxL9UgVIq6tGd29bOYUn
iTSEXdXGUZohtydir0PXzeR358l8VWguPJpQCRm+K/xURuEK6vYObHM3rwhK2VgkD/p6MXwJ6fwJ
STLJ44QKFwprIepPMPcAczz4zM70MB7EOiMJXE428n3SuvMsBxNtxr8maQEMf9F0rIvLAXOTD8QE
Rs+ULvrdnNQenf6yIU8XbFDteVu2iIpKr757SceEubuSUn4WS/XwFkXsjLA21rggTKYsBLlIjq2q
D+yif+ORpneMLdR6WrcKPfFBY3ZA9xe0DklqYEm2Cjv3X8YXjIO157JwIurWOvoTPqSLMEkwkpi4
UJZGrtgale+4kA/dYD4JpKLwvrK/cUzhx+C8fCO01FmZJHn79kIOQ21M3zpWtk04Zk+kf2JOz8Px
3W7g6HbyYbBNc0IHB7KHbD3+rJikjJX5hKRsZRQHpbEO1/ggvdz7W0u1YTayhvcp16K3wWnH7dGx
jYa2vhoudqfbECOc4oBAGXiFdXJJF1h5aJTWdT8/z4veBXM0f5iNhSZMlH/1piUGSYTbpHLyU47Q
P9ZGdzsyfN7hAKuPE/yGYKhi/Glzf57bYtyBmOZMQb99xJn06dhj+Ecy2xzD5VVnHv7y8NU+LlBD
PwKC/6Y117ELMidoM4erZE70DYLGtaL8LQHjJOatIe2voJxO4so3kNzNp7YXWcO4NiUXsx8xVhlO
l1xFsnDkNDP+izPQeLVph2YmSxjoBDO4rCftaK6GuPgmlilrweOAX1j1qkcZP4M5sPnLF+cxgman
SqZdsqCXsTS6gjFEQ7vUefXH7jzzAnVPyw6hm6Z9QA6E+4m3usUfyyzzN/mwnuvXskm+u7ScDrKN
EN5q+kM+00t6etTOb7M1A0Rdpl9dlKKaFd67wPXzAPam8cHVDOCly4oyCc6uaBmzCdM8CVqT59Kp
8RxOhtgSvCF4VzvvEkVt8YzLIj4uMGk6OOQW1Ik4hI4Y4m0yNBMYY5mlrFlJirx5+DNJh4rio6i6
lMswtfeeoftWnJL2oSXmvSc6yXLMX+hlciYqy2ERHpEJhrOdnT+dyas0kR+BsPanT9LivSLc6dSB
tOOPag4GruNNRQoZbnXC6r1ZssBZiCRA48xMLa5A+VURFNZ2/EWA173Th3S/VGDWo3mMnjyNLRJb
qpWlcQpp5ZK9hmFKKVJBgQjZdEnqLw7XMQWR3QYI/Q9NZuaHIaPR09EG9QjUffxAc6CHeUreMkuN
vGC2nXah61sAffTaZuQW3/VJeL+HoZ2+2lkDGLRw/UH1QFmNExfqe8kbJ8ducZGwhP296OcbRAtO
DeNRqmT2Ze6aMTDVyEs8qnykkpNbI1niPbL5V7qbV55RuW4wAipDfMbkdTtu9NK7y74pvTs+VOMv
M6+ab8zSBfZ4XqC4zPKgh2mOI8BqXtx5cvaGEH+ikdjofHAZdI9GulMYVoI8JKpucqoLAag/5sJl
TOy8cW3Y55g2KQ8jSW1M7hfiKVczD3TvWssv5u3Eo0yEF4RG1vuKYmTVShgmdh+zo8l0a9eTFa9s
TEuxSahbj+a90bp92IYshnA+rzjtUbYPJPcNWa2/6ZPhXmfEoPtaufatK8Z+XYRFv7GHKPpk/J2t
3anJSOlw7A9PUzYnjAArD4uZK7zQPtLcK54Wc8bRCDWlfMrqPv9gj1b6C8Us7XEJMjz5u8C5qXPt
t15hY+2jCgqyzDcDxVaUVTrenJSgtLDfVqr84/Kcc8ETIaCtltre5zJhe5KVqt6Fioa6W2pvyxDg
xdNZAZgNRZBK3D9chDlUc+IC9SXI3bA8p4Y1HxnBE4gr2ubZJKDw/PgyOwcnqtUY4PHq/EkIKJLA
Y8zViI3SxRCAS1rL1VqDIgsMb7kWaVVuq7ZFpD8Qcr9Ew76102Sliuz3YDqv9lQeRqRqKAzYa6Im
y2OyHrrczTd10by5bIcI4CAPlKiaegMuiFVrrd0ck7RY3g2zuMqpGOi5k51VtNgHTWNeLY07/qI8
v3fJkF+SuljeHMESjmMz9M3RwswA7pTSJDMfg/Q0MElOOI0475/qOQXmwprqjluHOPVOOQ8L4CM8
xwOLGWH/SQRenXKp8peWstEv6hAiT+FpexdH1XOH43TDY9h3KyOdpzU4tRl8J3JSTkHDF6OdHSO7
7nzK3N/cnRJc/Mhtj3fChFDDLMRTpKbUybPhavbRKADP2E12qrBvrMYqprrN27doecziZOW3dv0j
9W6v5ws3f5FUr03snjvRGmC+qWYQkkuswipsVmi4vnob3FIDQxCnpn6RqLN+l1ZPdBXkbhy+OcFI
Do1hVwm1n3HGXFw7sY7hzPVfiWZlFtFTyA9+iKCZztljmdUSP+6LjCScYSnNo5cjCRlgSjOxee/q
kpdX4KQwjQ69kmYearsedxXhwtrUlS/0iO3aHOWL1qESwYJ5K/VWBS75savIwxFHVgDGuZm1VUxi
tNnA+zGMkElv0Qf0S0Apaol1ptem30C0Ejz3ZRfebRWCikbgvW2YAGe29kfrCd4p+dPYbKYdFIKa
pXfZ1AtTdYkJyKwfKQzsce15fOv6/gdpIKmeJQ17m9MgKPWBTh2fn8ZcFmV8e4uXaT018QGnDubd
MBhanXU2A2RMFfKljot12aXHurY9/HUo1O/RktoXSgAVgBox1qmofOgDxEHrGAV0jlespzCSimgv
ySXxHZunLOvYTgAo4x41WnDWCH3L/u4NdnZA7XZKhvoS1XZyThxLsBktsnJVkQe7GceCRbBjvg6s
TnbRqKXXsIY35TQpg1wta5iRloZ7AC3ysng0S1MyfxYsMLBX23s+oas7YqBz3JI5rzDWicSW7j12
gEB8QywEobnV47T/M6cdvfUUdU8AbCsq2IHQm1QhwOwxuAZWidAH4186QVN3fllMB496OzC+7uxN
i1Vt4pFhzG3AaaIWcVVjPrsqxlY+TNXO7KAKjFFZHl0U95c60TvqJYB1RKWnDMRLfSVqJsEdcca7
qtBv8POaYz9zfcUWzDiPcCq+xFa4vlOa3TfJruaONIbP8XHcZSHcDdvBVTLaLB5x0Bd7U2GlAVUT
HUOnOehLqUErY1qZuZ8tiBB+KiRYoPVQOIc9yAxO2mzWjDNmMPK34l0UN39asmWh72L2qbdplz85
Ns6hAZkd2ZsSYUPNK56w94W04ofVh84XBBidWjQ/W6R7rCv9I6+YLrv1s2YxUsEdTCmDS8tiFtzZ
C3P4dDNKRq213HZg3uxBv3STO27UQBK79MZ3XtfDKLpnMs/QX1Ryz7iW6doQiHnwC2LCUt6jss6C
iuDnaRSP15+tMMyussNFkxUGY4WEurTipF4AL9SF3FdeuU40/dtJCTPiTUldVoURqT9Ny0upW/jd
mJ4u/OS47bfLSP4uHuzSNfY0BwwbtAM2cIdFdMGkn3VhmG91ys79okwdi1rf8cwUKnlVzpStetJc
AkJR8R3r2W2gdd7iAp4ucRcGcqz6XWqxK2LGxGcoxOsyattYTeWNdJNurfcux5XpxlfZI0TDhwyx
IExnX3a92Nkhg6mMGeNZH+UvB5LCSlN6tufdMLMTzJr6RtCNue6SNHywIegDFDeaaNvvCaDFlqMR
5kQifY0VKfe4+dq5rFGqJM4/uC1QC5QKOmQaeijjs0/VsiEk5yYPELnhhWrFj1ua8zVxgNYnU9vT
SiYzSOMex8ng2O9L0fMC52z5GKzXs9jaigRcsuxSzfg0aFiUKreexGdJtwEA46AZY+X3tcOCfQbF
zLEYWErfhU7tmzbpBrqb/KGLCZpabR3AgbsoaQ+kXdcYpKaFeKweAmYbou+2jTADFRS3H96s742E
iCcgyykGq5X1IN3pctqbTYZz5XEupj9z7W0Qp6/HwY45agF8LMI4OyM6TXJLixZGICoU0sQIiFuo
sIcziPaNJRjzK/nk6Jp+b+nx6HXcpwzvl2YS6p5jv2PGS5Whs7xJLSrYJvFufBPataJt+DT0lra7
Cxt32+NMhIfZJvICM42fgnFWJXrfQcRV/TVo8lgoFpO7GwbRrjXEyqAeybO1YtYAk5eQLdXNr+zF
j23ENl/qXGspzoEgxuR7IpPk2QP7QFypRRCJ7dI59VAg0zDRqGRihhn5MaLfV2m4Fql9A5p3dZL6
adGSt0obtlMbbWEw4NhzniC7G6uFCSC2ZCJzIx1XsKxZXsFYCPSURHUMKCR4mDXRzYLviwCQWPx1
dDcFH6k5zbsOGSfANGJ4a8tw01fiH/p0O8QxoGvW0r0H/ZIR+FIbhFEInYm1c1ctMk/y6PH3M57R
ufUIdYmCEe+BIgDX9tJVbAkm0k6tYuCG0osRZ/FG+kjQFxT+wIHwO7Xx/uFDfZ0gzqc+Xb8FdAET
FN2Kgo8IhYY3XdhkdnSLuhP2Eh2oJh2oQcZjoiU4lwZdj35iJ0SBh69/bhZfdbnc06LCXanNInAe
U04dxQEeHAoi9GYXq3XydSv0KwJ/DtGKVxUypY9J45Fi8zhiDYJwTBntnThqzjECxsBJsN9NxDUX
yRz75IG9w3GkQzAQKynI7vc552p2WUGkThkg7voRLYb8USaY1d05MNqaif9iQCT3hgpfZUrOZFsJ
0mwtUm7im+AYmrrxnvLAkaDbHKpcXcREfnemXh/T0E2Lnm1v4k5ZG6PIN6DZwhVsdBZemItf5wnS
jzNplyaTHAo2AweMvoT3NM3D6cdycwkwkbLzyqONGS1XN4vWi/1YFA9445VuPOnaHDAkdRDd5C+Q
uaqtsNSz0sKFnbHjBY4Gz1UaNQMvGviGO5zxGXmj2qVqu3irxV6vEYJNxlCs5u8C/qJfOYQR1Rau
QiNmzpZ29WlwqFfLesmCCC7ZanRm9UQ9aR8x6/XcPqV20gve7lz+80oN0aYya7lRJS4AzNjPSH/Z
cmHIS9xpCpxQQKWNSbonJwoLsRaxER/ApKgeCG6u9yAzjYTI+sWQmzmZDtQl9bGCabZtMtWd+ERI
mzTy4jMiRXTtLJV7QmON678aPyrbGHepKaq1FrZEEUQjEsGlWbas7txL0tY/A5sFsu6iMRimJLlp
gJhQxDQZ2DMRYLf+XZQ9NV0c+Zho2p02eOOmeHiATZOqjHENmm4x/mIN2+4Qa3J9wp71NWPwCMAS
0W5cbAb1yxjdeqazPqZzy896li+hMsUFMR2RJrKaXlqqlgN/12tiJISbIETdEk0oRvZCdXhbNLMJ
rJTzocGPsLGdIXuh0p+Q3aPskwx5bk2cNPdakTMzE7TNt0quW9SI8QiFczmT2A7oxCa2OfDc0Nqb
kGcYOPb5NtV7UhWhn94NOEBH2qHxXEkinIDySFZbdI6d79p1g5Z8nu8FUK0/Y2FVtNMpUQrWIG+U
kWSulB15nBSMHRtTQiLwGM5xQ+xEhsINIsmcC19jRczugoWoj/B78oeGuJnZIPZPVTKuf1WhO2vr
HJ3vXznUFocamq5VjDRcpwkwEefG8aQfW6NV1EdVe266eEg23fzQgMDri1yCgIzolkm13CsJm2yF
1Y5iTBFCHgOFjat2VXo23FNDJhQyWEeF+ziiUac2NU7wytnwPmN79pbflUXsmLXEw6opHBQcZkLV
RgZuu7PsyCdm5iZLEHQO/UrSL969t8HCIG0VR7NhWRaY5IEYRMaNukc3iTpEY9rne+R+hIZ8qZSX
X+ORcmgestNoetVdH2S/SfP+S9UmTAU6nNRkZVy4sj4Qs6PtppCddQHfh5EDQ7TY5E+2GSkSFa+f
9S7ZRxr0udDVbwYm/t2AqcgonStOOz90ho+Ymjb0+sDwpk3bDUfBt5Ok9ZfyoveUa1zEMVybwjyF
tofzOg+EZMpHbRhU6QR9V4ccsem5HYmzt43oUEc9mZaTldDkzNpxIYHdT7vY3FIFuQFcX+MItYe/
c2JjzgZp+CXbeVMpES6rZXzEehD4Z0eUQAS8icMwRdYTED4MyioO9a/WSXtUDlU4vC2AYB8RQulX
B5LZjyEo2X5jhHnQGAJHD8UtdIKkCU96XnUfFGB3w617BsJT5GLHbsGa0Lms0kKBD6Bp+LGLhORC
u3pSBhZthhrXWIofBVmLld8eohK0CLXhIb3gu1u3Iz7QxjxpqnkOS+vbZfNFTWHSNzaeYcIhDLXN
lGrVqy1ZFIMZWS5gE8lZq/HQk71FnG8BaYCgPRI50LlLv3en3P3KG4c1gdGRmNIspfHVaE3xOXVU
dnEEJotl80BemJbvjbG0AilLDJylfu3xe46+xzzyZI8Molc099EnuRg8pbmy3wB3g8yYynzP1AS7
RGJQD3MnOmN3LWIhX4ssp7CPE6Q/NTnyToyFKR30cGNomvxk6Pok2AwdnJzXgwZB+1P0loamPVHe
a1HxmGTQyx6wmXQ3WSVM78JYPuIErlLBAvkHOYU6m8WcviToZllSaBrEGDJNZKV/DZb8XZHzsnKT
Mr3KsPzs8948067M70LKcIeEurnPSIG2LZqWb5seYd9XdX0VojJv5OLIIyTh9NTy4V45ldlkNDng
y4xvMmvKce+kJFMQZY8qGJmGN2FFNnuGfsbc9KdSLvGl0OYiiIrGn+0oDZpG93aq88R7OjnfKYEJ
x2Fk+gyjCgQBH/gltWbPtybzXnRRNu4y0iB/ReCswL6p+Jn3FR9lAWYkscUedfQpK8a/pTXuly7q
jrMYQiQmQ0rebl81A6aw6Wcs0YMl+VwyZAJQEPaNb/XzH80hraFNKnX3+ipildMl3Fh6fneGmVGj
ALkYKjIzadNm+zlV/MEjCgRiVFQLRCYjia21fnVmls1+1aawOd3+j8MBh8bDWgAo/ENMHGKGVO2i
V9vEkfJSkfUc6Eb6rSKNtcJougc7bn9a4h67HQOoYqOAjjzTgUk4OxExgESgsmGvfkFtpBXXEl4b
TFt+VcyvSgP+7TEeWpOYtJf4Ri/Mg8wjMzaO48e7P6fLpxMjz2SV7IH5kuUzsclcBS0K/1072r/i
3vNORHzMTErL8rXIbXO1REuxhmzGBZKhQ4FHw/mdDD/KNiDCywLEvmImvJRCAhcVCLP6GRmJEXaJ
X4Jd2IytQHVfxLmz65TF+GUy2jJAO1bsjAHsSq90dlXO4nzSe7A/7mw4RP2xqyWqqyo0+50NOeSo
Z7W5dTot2yc0skw/gH3MBTB5uJIQRLz0aOGcwRLRucwnqmKdPbKLS1xzo5KBZBU/NBM3kJ3G7i1c
MOJJ0ha3vBULS6klfJGEbv8uXY940BihJSVDviPLKF2PDgpsQdH1hSoQbaRkAOwwaKf20+cTLjfs
hsQwk8Ouv4ObibaG9ND3jkwaObtF9Iu5CcWR3YjngnX+OtIib93advuUt94BAJsi1G86Kyf+nSyg
HllPpnD/KAB1cJgBSD3CLpmJ1GuDdOSdmwwEw6KTWEOL+I0X5K1K6IXJZkA4V/f71vKmXaeZPYEL
FlC8dn7BHzu/TbF2RY7NYBq4X59IyIdKfA5wwgGqkpeSQCyBBOnt7bK8AGx69jzi2kanLX1uwRYy
b08yxGCBzzaibVmGIhhq9SS5qrEfZ+220EyyBuDq7h7mbmA3aKN8mB/jqyyrO/oDa50yRURH+9jJ
zkxkBZGbq8ggN2dGB1Xn5kv9zwNSltaTgYwDMDagYRVTrUnJFMpLmTauOtfV1svcjr5oxFoTtLAJ
EX0eDLiVrotuj6ozAfJZc/TYi/uGwcrkPqsZ6Smt3tVjAm/RzspHuDFeEk2zdlaTWieMZWXgRngN
0OB2sJCcxih/I6hxdgnw96hoaZtUdhZaIi59r+nruDZDPhc5bwvun42HP3OtLKoadCLseLueMwdR
7mTUGSRG3FL9QJ8LNYpQQr26jbI2rq2L7N6IZpb5Wjf1bwjJx10zVNOJ8qthx6b9Xob4MR/SganF
ZDu3QOEACRTMlh71VlQQb7gY48lu0/nyjyftX+64fzlAscv9H+65//2X/+Na/ZTPXfPz052/qn+M
df9ttPtPa91///L/D9+dgbH//+G76/Poq0n+Lafl8Tv+03gnXXjauOp46f7xyZGr8l/GO/kfhuXo
JmhuUwf3If6X8c40/0PqFj2+kCZwA8PErfcv452J8c6ADOLhW3UhgICf+C/D4b99+P93Oy6z7n/3
3UGpgNP4gH0Y/EUmjvJ/9+OaYxISKsJDBGwrvQ4k+fqWRoUOkFWJLcURkqiZu4f3o1cSQEHu4nKB
uEvQRSLowm23tnX25FZ2aUy4nUQ39WnpU5DrISmY3fKhAxk0WCkpjBh6NsiWlUm3OOtssiT8Ljk1
CPDzkKmKQaHP1RuZAP/+2ZTEse7ee81ytBUgOjtihK5Ye5eAwee14UFUJqE5+qIkm97SeA5PXbjw
17LkzojUrNjf7h1s8TPUMZYowAbgBIHZcrIaKfhYvg9Fgc/OukqjuMZW96EtGMdH96xZ7KeZaeNn
R0ycbR7bZgvLl4ymIAQdFFfTLgTbKVt9x/+Hij81hgCCLjJVl/4MjZ3R3SbYYt+WfGs8xepVxPIM
QchHr76ugFDgrdwxxPqqO+cSakSduemxqj1WqxM1E95YDSfxovM7ewdWWASkqcz5GGhzgKcyamCM
wX8CBFkw2WJXjKByZn4LoTlhrK0rcg2c3vjAO7KZy2LfuV6lb7SaGbNLPnjCXQK4i8JW135mAg3X
+lS8JYyaoEXdE1t9R2hxVnbFDHjMy/0jUNomArfCCO1mL+ZSb5LejFEyxvd2EZsuz/dWNdxNvEx8
vB+N/Zbi0lDaZ+Qam7RViJOknxvjOuvsM+IvPqQJ3bKCD2aM0YfLcb6BM4Q3KxLPsfMEfPl1kA85
ebyNyhkhIPjAnN2Bj5YO/U/mof4loSoDqM4II7EQ/YUk+axqeVRzuofaeTNDL3jYsFwzgevVr3M5
sg61n2yRH51Rx17wGHt4PZ8czBm8ims2vX7iIExqMabp9EvWZknfBIhyHVD8hH0q6eUrS9pj25nb
yMsRBmq/bOWcVUUCa1b/ZjV5tYgOjiiQEr412HC3NmqCqbGeWGj97U0EKlP7ZlLtmyzXfJeZvaPl
gW5WVwYYPmZuXhwiSJAvmIXnBLM09sykWAo/XF5PLnsKjQ5wCJ/CUSO2voxYbeY3bxDZazwiCZ/w
i+RhvrOzgaUpsnRHVIEU2sEOgc439blnIwMvI7RwTjVvGv+b1BAHzmF/LVS8nvL55LjmS14MbO/d
9BohE5L4amct8ptyFrgLRUUkSt0yBR6XiF0HiSR5AWY/OVp1uGZK1gaYx0m6Vmzgc2dvEe2N2ugs
oe+A8HUZgbqXkfnJECXnLNR3osoPxPgQN9zZN6ea9g1aYyVmrtwQ7wIVJssgwujG7IIfZk888I5x
/d8pbX0WFVD6oPZrxV6MaBDJy5b2WF8zrfNuxoKYrSWAtjhMbH5WUkpACfFzZi+Y/N3qji3lSETt
iEYCfJbGWi5q8h+7qXEPQ4wYGHLlsw8JVrH7zj5n0Zgr4Bs09aRHpzYkyxbYKUvMXWzwiebsl1mk
KTTeOAy3ZYRMiiYv98zriGqiiyXIbL4keDnol4HZtwi+nTp7TnX7ueh4/kL5amXlOsyabR7yT3ej
A9Q9ViLtCnA57Q8rxSPTlttURJd5Ws4w1U+in/ArM62qJaNsbw/6ldGpuZOQEOPMJuTdGM5FxMFA
yc+L+3fCLPMgTdput9OpXvE/rvXiTulTEqPAxoqQ5I85H49mOF9lWx/sEgJxjFZPF0doAL6yUJea
6Z6dJ19PZu9QSZPlMtfIkCFQlLlA4D70yO5RgrjK+mZtzxTI5Z/k0W3YdnMWOUKPNDk4mn4Weo16
yyuQ7/80mV29V0Zjc3JHG4m6gB3PKRQATR/20CTeF8wjanN5xlJ5js1oDdpqglA+MZIlalTxOJX1
2uytDbDt9YR4XuTG38VVG2u2Cp9r7X9ydybLcSPLtv0iHEMTiAhME9mwbyWR0gQmUiL6vsfX3wXV
tXfEJC9pNX2jMquyIjKRQES4+95rTyez5LDE0Wlq9U6704NKu72Xl3QJovFC9fLUMaG0RQtTgVH5
/AKxj2P6EBjqrFP9bSnqi3U5miCGuWltn0K9Jl/CH1z63476NdF2NouYyvLGNadhT3AZftZ206h6
A7IIp7LxMgWXjC/OBB73XicXjCYYrpfNae/yszvT1WhGe0qi9HoKZpouOSoe6gJQsTcjgUihIGSs
XO7i6jGvq+lZRdOJKO81AMrRi8+D1LysOyOHzZ6jHPWsfNZnaionFsSpxCWF0ZdlT3XjQOFfArPv
6A49RuDhHxAL98XJ2IBVxnnoeDQVkxEHUAk6lbOu1fyiX9J8mxYve0BtlaERG1z3BpggKsaF2Lof
DDPah2bO3ae54NIbHBIzBVzSFheukzBWrKH6E6hl1i6qfaRj1dhA9MnGeWmQxtg00r18sPw8V9mC
YDtqn7wGFJ/Tt27GvNcyL5xyxs+fBI1d7tDoevE+oxgb/LjyxguRdsm4myYz/d0KhZOA7mxzgX04
MH0s/dyEwZxZXbKKN/yizET+m8Hw+KycxoyuANFITHRzTSsayMpwqPEuY9hQRtUfIo1Re68aRiMn
yNbQyxczE0W8fCJozqd2dh472fFtOSGhVCSrgCkthCN3E1Ml0GsYAdRfZHmfxKdoEWV7WnYq1ZdW
kbvEzi0pKOe+wa0ZpKgAfFsaGhGyakcmgMxvDcoh0ogulgQ/7mGcupxIIRZbnBi0PgKMYdSHSBVM
Q+xIvI2CrYHJgtUARwpmBGuYJdmXKQp/rdX6sqeV0QPiDcwcoy7ql13ST3OOeGMVw4IcGk/UsNiY
i0j6IJqMPFB9MSTJGPsrCknuGP2U49U4RbRYPasC49LprmsPamiT4BrEXyMf09jtAK9zqIVdxQ4+
7NohROpcDVZX3qTuQiGckzpsXuL4iFhFOslcmu5F8VijNwCNGdftsOUJEOzDdOnpmQ+pjHZLXOIh
wJFIk7g1S844GWA6dwvNhxwzQe7pcsLgZEp2g0d8nm+V2J7oBC+YxHl/zHEPHH15IX9a5tejNpEa
8ON3q5IZc8gpwtG29/HjG2e0dNz+mma78zWABY7sqmqqYl9VdApP5MifQoxINO4uFAFvjNRGTPhA
EK+dkoJp7aFuGUt9z3IXdGrANNCiKT/1cmtoOkZkzQbFDc/sUp0hwZkxvOAzOuuYyxrUaiUNJgaU
XXXuLHPyQGhahXWIzaU5cdGbPOBTHC6CemTUa3tEq8PClQ7rrIMCXIXcZdrTLTaXZaJhzNSFPkfA
yZ3FxOziye8aujSnxP/12SqyVahL5LRScYxU/GiKRIS7JBxgOJrmTEBZVuAZdpJBnvdThUh1NFJ5
MfJiAu8OIugJFBUYfgyrTzEMDbCCNyH5pBxgeuKxfDem9eh7HHv5N7g5wdNMqpv2jh5t2itRo1dL
ikPsLfGD7Y+5V/iPvSoYR04YWIDBBAWp2rL5WGIXCNS9G8RnETItJ6IfKQOJQEWVtVrBdEv5K2/r
4al36HCjBu6JaHDawL2I6cz9busQN+kgeVrwJA4B4cN0v1vLvq89/riVw2jamklk3qeuw68UZVl+
ArLMdehbc05iVjQ+CHRTmvbPhMa+TUqyuEf7yaVBTp5BMK4IidGKUXIS9gqIo82QYAZFBpkH3PBB
C9e4ne18wRMWluF3V30LeUL8KBf9r47hPaEGUdzfpkPj0M0KEZxDOQ29Z4EUXXD47eZrvOVd7kf9
aOOPhLqKjEaxO4PcZpLODZb3qhLOs1N22Ins0QXniEuletYExTW7oG5K55AHjHk3owlJb8NU2jyN
8KosON5zGvEosZXPQYn11kNrTQWvnRcSb5xf+O0ZLBn15PywR8dNdp1QGv3lLLF9izQaWfVMS+SM
arX1wuCO9r1TDfRKaSumHNcX8l42FX4ZDgkuJDfOpKW6K1sMFhtvSdvnqV1TGtXY8/N1tRyQd5Um
PxKYKbYk06NOcogeIEADKUGnsuzOaWqAzvSSUcWVtVcStqGWgKdJeWy8SACRN9j52nFri6lmS14s
cTZUDuYTFE2hBOOQjvu5Ujr25RAY03Z0yvo2QheA76RPoh+1bLxflsHwZ8utrsgMnXXDkA/yKEI8
OQ7JnknYdAemvrilfu5/GvOIALDiRY4JnOoaJmGs2WoXRUF5iiypAWQf2EzUptRuJtZIl2xUlePM
3TAnW8RuMWlPbyzMuVgUmZRdV6V0kWlImmN+ljdIzz0P0tk/yK5/1bH5/zN3TRJ79n/3dba/i/xn
k/7NU1r/h3/aOpb7Hxo00FGk5SG98xR4w394Svo/ptLAGwV8QEuxU/y3reOq/yjX5r/ZtoK3xD/+
X1vHFf/hz9kA5nDtefSDrH/T1nkNnmSp0g5X5kq2WEGeFh/hb7YiqkYm/kjQaFQ37AE1ca5BV2ER
iOvy5K978g7Q7TUg8M+lCA8XXMW0LMfRR/2jNFbBIno2Y9uhbuJyNi7/Nr2Y1ED4khlWh7HJs69J
hZinIlDn9OPLr4216r8EvX+ur+hhrRHDnuauv/6qSAvmIA+Xzo9FGkY3lh1pUBQ4F/Z0ZOAkGyKR
ycZBtnE5Q0UiEQLsCtPn0LpXzqCew0QFN3ThGuys2cx6jcm+xu5icUrfB6mRW3t7SfLioNB4vtRj
rRKiXSPkFjU4deyAWY7QZChpLERNXXCgL9nlcjtRVN2qs+7DDjyE34g6eAJZMDwwoLC/4pYqLr2B
RXs3wvT7+vFNsazXcM3/vSsCqKBw119FrnftL2jiXJmYqpBu+mPscdLu6fv9LAZXQRqqXOgnBrbG
B2ov6yfMekQgEPDiEdMxunr2E6f+teQIEInHCBAnE18mt4RTVM8tKGS1QTUDNxGaoCb5DNdscuAk
6zzToHOtAztX9yXo7BXhnGTZk9tHdbY30PdPJxqM6OPUa8YTsQzmOxcBOLZtHU3ExUgjQdCpwZ8k
/YyMIlVtvjP4FuMVnf3oaqCcss9awaj0mgNGku5NRNftKeUDWRjGinfdgC2UKxHYBl6RjsgDoFeI
qNlGeTwp38Of8pOgixwVo5xR8LS9reQlNaEytm3r6B+Bxbp/wthkrHas49ayj5tJKQhJXsxpY+m7
e5yOYXjjgM+xOT/p6KdqlC1P7NJ2sUVi+hp8SXSFTY1WLPUu7VaEC3S/ttuSMEG7I2piM90mbsyR
nlYdwox6GURPlYzCS3Cmncx62y1j6lxAgScAqQ2CFpWJkNldjNbY3CEtKqytjVOfs4pm8HwSW5Nn
P/OFpUuYiydR2rArx7fQG9R4GYSGF+yXWFfxPmY2DASHp4JxFjjS7DRwHEThwZC2YH3RixTXiUUA
LPp9mrdYZ8bMYYezmmtbFku5dTI1ev5ITDZm6WBog6ceNnW8F52jQp8faV6gACMCR3HlwblQqYde
3yzgh6KYSJoKog72PTiCU7w3QREN248f/vcWJAazGiomPj/TZcn++9FvGfCmg0m2M0g07yAjirNW
ks6QAvggy3jspt0yGOV+AJ+z0VkfvHx8/dd02D+vnicUrErTk3+Qeq+vD5Q2jDE3DH6VhBBTm1Kc
g26KCdvKrUNpeclnIN13VkD4lfqP2IDdw13Jen+96xKPIUWP6JGlolrqBILQZiqgFDSl/tnXE2Yy
exHbzkUENteDeZrVlfNUEtYz76eZRmWOUndPdI1z7hhJ+L+xrQx03h8xWK8nDOsNAWOuheciTGPE
4BwRP20wk1NdY92ujQCEqDczoKUo2Y1mirsAKg5tWOBYJ6QgKKrTybZ8pyPQoMyN7tBSyn2yY607
wusdg/2amEnheuzdzjp2+ft+FUZbmIyDTR9lL62yIRlDGuXr9OvjB+GdRdjljCDYkzxCc133aBG2
qtQdsaGD+i7H4SZC2J7sWM4cYLqiVb8NWjCMrhNXogZoIs6DyxyzXQsZofm2+hE9c9rMIxkIywoS
pR9p0icWlA0GDZ1tT8ZK+8lnfvvw0plmHoTwjzvDQeT1vdGuctUQrB95WKonyynbQzAF+T4GOngf
I177BIBrrT/+f38MZZrC1ba00R/ZQN95YV9fEI972YfGyhU3MvENqZsnN4xex95njOJsZT0C+MiZ
8VzPTun8hBpEDQDc1Nh//GO9fig4u3B6MR1rZfG60HLX49zfD0W0uJVVWQkdQ22Mt5nWNmjV9DOa
8hFY/Z/LEDG9DvukVrwary8D85CdMY1q3ygn725GCUx/q87lXdxn8/OUJZjFOc0ceoL92KtbUpcI
SSsSgr8SmaZ7jPJpTjqkGd0ha8/uPr4Jr5fO9dMxbeTsKGxbQ+D0jlaSSid2SwAXyR8jHLna1caO
VJ/oADHla0g+z07DBtkC7cZgSTPh/t9fnapSm66UplTHk8i4wU8qAEGh/OwsQGNZyawmjYkMmqOw
3S5TaVwyPQSzaKEA3zVAUT7Jtn59avrn+9P8R67rsHLTI3/962hlRpzyeAgGEDOL3xEdNW66ZGXt
V7S4gyRDBDC3w+7jL360Qq7XdU3Ao2CIWSbpAh49fE5dSrupULSCrCtjBowYHsDEczYaoKJeclhT
O6MF5+TmMqFBOEXjtI9dXPK04LOl2iNniaZP9lHxZyH8+91cN0/A1DwT0pKeqY8+Fu5hVH6eJKWz
Gm/CGoRWbEAS3hBH0284kiFyRqOHaLVbMXlXLrlLAAgxohoHHaVT6iPtSs9LJJQNkgyG3RtIPDzW
zoL9nkiyTj7niGtoqpOBgosjTByFY8qKHmUEuGCH/mk6QPrMDtyLBdej95CEZnihWEaCXWpoNMu9
GSuWVpdcdI5C/QsJstGjMCaq/AK4wgLyskIhn0NzhVg2VfMz9mGi+7pR26c0FHI6Njk4DzqtMDea
QtK/0BpXv6hH89qoLJ0jNJJDvelQPUOOgtqDv9mzCEsklym+to0REXRbWTYQdowoOHFswuZtj/kT
c9LKvR9LLAZ+PwJ72TQisEO/mOcBxoiSGHU4MeJhL3A+tWfzTJJhHpdkAnCk0i9EIBvzRk+y/iYt
6K6bmsP8tCVUD5KC29XNbzuIVO47bu4u2yoz4jPa65ywQtzF5LD33ZfJdcpHqNXtbx069YJdMCei
3W2b5HdkcSw8ZVEWTCtaEloR302kCzMrbTYLu+QXU6AE2Uta/CgbmdzqTWIGabhPNED0jVVa83XR
Z9ZvFJDTkybs4oqCaXC+wPOIH2KlZo6FcSsuEbYwBmmINlgTc0rimpqJibsP9xXxVtDlAA3tyezI
U1Jo9IhJ47HeEELGJ2OxqPVVRqLjI8lx1pUaqTbx6sw07SDJoWMiVKYB021H3gFCMJCKsiIxcrKK
eYG75JJw12R41LDLMxuGKZj+mvt0+SYC3jNgb25wSgfIYhwzgkPx04rEanTyhsePmLXJN43g4Gcy
YI73mVqY320OLL84X841dM58eZFQfh6jFNAuWIHJmk7nbHaBEsMQ+dIYaf0d+bt5i3TCuzUy3AJb
Rq/JGfLVsMK2y41fDV3eRFG5TFcwPUgONmhEKRrHvXpeddN03HJGUxubVIEzl/CcAIOvvfqySqcn
zKJyw+E8FAN1gyFb0BXtxHhgHyVjAuOnHstqmyD1vMYqSFYNgIuSsiSdptME8Y+7yfC38V16bcZn
jkybdBsPKTYBoIoC3k4QUbRYsqx/kjTQrWlNAZIA6kXEyxMdTstHWVS/iGyKSI1xULK509JjhY9x
j2JZBOS7CTECo45jppHuUgy/+mxupMj8Ok3J6p1tRkqk6ULT69gEngJs/dNG4W6uzvj6oLz62Q2t
QxrNbMu9Y7rU6tVE+75Dskfnd3Go7JCWcMI6iKpdpyEukvtVaCBIu2QvLQ5xy8OySY02JGDNBpcI
ua+0HynnRsKH48C5SnkHmSCC5c1PbDkw+iOijLD01WZubwU+ty9ej2qUbnrqXZX8UHpLlWWibOY1
r/gZ4+4CBixc5VAiGIfuJDR/kOSGxzDWiE+QosFqXNxEfhsx1ZLu1/U0EjLk0I/CgdG5UYbujVMQ
hwpCcWcEzKnb/Fc2q/rWGGpGQWTBKHkwYgPeoz0HxXmDTSnfUZzTMZUNwWTQM3ipoKJ4323D0S8k
2AWPOXlvX8o869f7Oq0voOO1X+Z5sfncGC1W4zxwhQ3p2Zbat0ob3y03ZC8mwhROFfwQB4Ahmp59
De+6Qwpn2ZddCHVxJxduDb6DjL59NdSUmBVwEKCLk4sbVbfYgDj+Rxs77cf7inkdmpDBauedmBOU
bLbtNjwgy5BfxLHlgn/THf3NxCvNc+bGyw1ujuzeZKo/b6oMoTiW2calyId2WOL17LAD9kioJia4
FYOxrhgiv52kdVWViTOtxuzwxFrWJ7/gOPXLtYiZ9ad0Ms9inghvm2eNJS4tSEMZne3c630VDIax
151kF24zUnDIHFpujdEufsPXSR74C+KlNQJm+slUF9913owYA5Y0ZuAXxMgBQof5xnbWAqcK4wPG
DZEJF3PMGmKGYYYu5zAYUY47tlNca7vqAr+swWH5ZuPJuymo528ANgZmzraeHgbCO6szRFh9fSJa
tLBAvhuQarAkLb1tqznLTiZrkVTruAx6xrXj8sIaal15CeGXm7rVRKH0A0L07ZI4HZzaysQEPE6K
gX9Tww3YmCUKaYS1ZYo8yg2r1L7uWWnHiyiS7U0WQbBhtFFKZuNoaqGUhnpVYCWh+6VYFoUeKTBp
UfhNmZLGOFiNmA/VKM3uvNByPkOfyfedJlW6J2nj1RwCbKZC/hy5Ggc91gCS3c1+IN6qsgDszlYE
7kqAkd/mnhxu09Lt9+i35Dc0vMbdUlpLd7pkOby9qWVjjOzIXPlBfd8fAIDvsrE0LhhBVfGJCNJ6
zY+4i7E6FPgdQ8THdXuZe0X7Oydd58Gqx5tmYCjEEecM8SMTko8PeG/P1S79SYlY2HVt9aYC7ksD
o3JQdn5qMfoJUb9wqlwIe62UcU6roNjZHaaaNEnMK1kQ3fzx5V8XdX+Olw7HWXMNclpjqY6O9RY0
YUAZRus3GHCuliio1iQ/ARejx4EkoT9+fL23x2iXGA0yBUy1ih7VUcFfESI0pi3vJaMVdF0V9ubC
6qe95k3/yvxlZEkNstuPL2qtleLRaZXALUlpZROUJ46Ty2i3NQPzSMjcXlxdZB4I4qQ1h7OZkchm
atjaxwAZvRH1Ad3ogm6UoaUfEXTyj8L1/2x4vPP1V+sfSFkafx6SytdVhAFaArk94822xFnYYoTf
eeM4IJlCBa9WVQ5aGfP046/vvPOM0WqwmR6ssV3quO2VikEB9xta38na4VfB0yAIomzQU44xsN19
Z2C4gdqBZuFQyAmUZuBF88+oA3NJ8mkXwyQhIaHAmbiE+9pykf0HWd+Tl8t027dVw84uQJx1e5gk
xnfTadlbbBgZy1yhRY4Sgb0hnXdp6TmXngvHESMZliooBU0pfbcdyL12Cj1VG0T2GaNruwi3pKc2
k9/WcyC3Ib3Z9oD4v6XRaRoIwcwYyjnSiMDZfHy73pb7rnJsU9LfRWNLd+b1b5R1hspBq4+IS3L7
BcstdbbTMuT+5Drr3zl6KBXVLLx2Wk4mheXr6xhcuYOD3QM7szBTsCOwF1voZQEA3gaCo5nPVkhE
qt2Mn33Hd1573sJ1AsUjIWzv6DWkyDc5tCPs4GXDqyTCjohJ5OAiE8s50Hv98PE9fdPLoV4Em4/F
/88o5o9o+e8eijO0fVtyJPWZjls+YfTGljmMtU/Rw+9Sjmcbo9Hdfc5UFWl+OBG82HwaXfe6G/pn
sVtD9yhbPL48dKHXdxzukszcuhn8rIryk5A38dJpnJSxv1V86TPVrC3Fp77lmCPy1thEsQq/el1o
XorZ8s7avExPk0YUP93B1Z90OI6iAdcPR8gJ6yKxdY7l0Mt6/eGykrNa3GQjYJcUdlKBPSz0gedW
pY9/NH0mXbqXvp0ky3ViI62BgbTWi7D3ENZwvhgZ6EiOzxuMp5ptTEX9j6bK8EJ2tSEKJC8mNP3W
nKE60NTN+k96Au90KujVrR+dgdCqaj9q19UTwkYCbEl9r812w3oMZWvOWWT6yup+maq+JyEb2U5k
pc0p/WfzmWN8+GsdjjwMJuz1T3ZWLvrmDaNfySKLWF7Y6x1+fUsRU8JNTRnne0SrO2eDydD/ZBrp
FSLgYkbjkQSNbNjGsA/MC2pU1aS19q0xTr7lpoNpftTWcEsKkgnHJDSZrHCok3pD9/ZPlIUV/XZt
GeVbL+sY7XuRbshPT+xhXi850wRBMPoLzSrQEKI9yMmwe5tsjNCpsqe6wVV0thB3D+8QFftJj8qV
gsEy0BEMwxzco6PHOz+Wc/gl4NTzszWDyYH32DsvzHNw04hRXGMhws6+4jXBVAD5m7bRIrrIF4H2
Urw2PG8n+DARhcowl1+zeIKuEAVO8z1i1HwPIx9dWV4MNepzcKwH2Ac2RX/XgYgQTOGMc6dMkI27
YY/dUMqUJGqcTS9xm9RyNR3i8BqpL92tcAT0ghY6JdQ2qhQ9NMtP/HAJBk7M9+VGtZ5pbIvQLapN
PhoDiKwMVAZQp7gbVis4AswC8jO6vzLYZWFfP/ReAy6TMMfK8fOO4Y1ftF72IwTpw7GSsDCs8O5g
HbRq0xeEbIHAfTeIfUcngVMpYOdo43Dtyo+TFMQV3rPu2ltokG7oH2comQ3ADrVZVS3aCmAKG1bL
6pKmhWshezRSMq69qPws/vHt+it5AbBo0OTWEqfG6ydzCT3blRNqRGlH1sFzpxFdWKL9yluRHok3
fvJyvnM9gbpA0LsVtvlPO++vOZA5NOUimpzQ99Bbrnj8ahxQxRRcdxy+yMBm2mB8sr293UYZcXns
cA7DHSn/xNv9dUnVEzKgKqLFR4nvNeo0A3fOE+hbP95a3h5uWNGBOTo8ragZ/qyrf13H6su2bQQH
aDWjfOXMlcApp2gNrcZ47HNaNS51xClbwrBzciO5+fjyb/cU2gBsazRoWTSobV//kiaKtsUkpp7x
Zqf3fY9J3+qryc9Ns3z8+FLv/IiApT1GBBQMtusc7RAmOLSMEzLfVC3zfdSHNkFvODh2LAENPIO0
/fbvLwihbP3xmMOgQXn93TgJmUZTroRhfJt7JEz5CTEK+ZdaSZyIckw+uZ69Lsivj0SwQ6TNwIUB
COefoyNRWcyypS5kSJkjC/YLAAm/R+0KWrLQC62W6K5DOvbzlwoWD0bl2hMYFBJ8lq6qoULJNIkq
krZkfxXRnQZ5lYQ4KtBv93dJZ7gIECuIy5u59CpzO4at9Vm//p2nEe0oTz4HNeXp46c+76PWmh16
Y2gv57Omn1JQ9lhd7NqFoKbcMDybRsPBrpPg27Cnxf3kdXhbYXCmFMg73PW4xbHr9W8W0hLsC+C1
vmoDeNA6dw6TOVcvHWG9dEDCCSI3eoOPH5R33nUOsjZ5u4hFXPv4yFx5UFDbhkSdCWf3ZmEyc+ZE
yfJJuOp7V0FOxBSSV309xR19tRLJDLbZzsdRs9w21KqADlR1/vF3Wf/K0TNIpKmE9LkGCHM8fn2V
hhK8N9tggO+GIcD6A5lKHDo2Bd7lqsB18PH13llAFNWZS5o3oi+emtfXA7JhumOjaZ7YhXvugcJ7
AMqMWwbE5mclh/XOiUh5jiJOlHIYQdbRasWSoeh5ge6iu/SDnn9zjr+TaQX7/2lcdXh+gQ3d0Khn
stHVwNziyL4aihwsmClxoYdD1pif3IB3agMUGeRKexyyECW59us7MCxr0yedIDyERnBNoFx1ouek
/NZZ1dz70hzlTldBbpJoHCffecBJALcxbH38O7x3fqU6YNRG2YcYRh3VfUUXIi0fSKTz+loowK/C
/kpaNVpf4v3UplR9FzGYEThxTfjXv3UzeMRoxJH1TIuG/KEy1Trcffyp3nmdNQNha53+2dyjo3vT
EuGZKweR+WgEPwsRzqcOms4zc5iWHbHhxWFEsfDJnXhbmK5KEYZ69Fep144TvnVm6GwKI6zhxYKB
JwizrSUgZtK7r33FPrdbIAJcREBkn//1t8XxypHBoUPEJzh698KJ/SbxAMeNZWreRIxGrw0bG0ZI
ZXMyu033xHmx/PnxRe2391hDuLP4pnrdw4/XlTLOw7WHyboiywb6rtvb3RVnNnhELWcHyE1p1y/Y
rz1GawF9hx40MVyFC8Bm3QO4hITDayWiwp/xcZI3FArSW4Tus2nD9GFMaDdX1hWisfm2T7X4HXUu
a7NjBdRJoTvhIqxFTjof3RQC1cfYxpMWtvNlvgTtJ2eIt6sN8gQOLCYyFt7145LIyMgwKTW9XQIM
AbULuLscGvH/BHF5+vF9fXOpP11NxbnTU2hWV63r3yU/wdDwfEuNSNzuviy1MR2A+rt+FUXuv31g
OaFQ3q1dC2Zb+vgliXVODsJI5cnEJd6OVh2cYvgofNOwAK+2VgAArGrvHLto9x9/x7cLKg+rtlYt
l0tkOZ/h9ZcMQAS4AT4ofEBLeVOjM/3S4M89WeZF3mQF0j1jYd7KjMu5ajG63loROu2+CxUsurq9
ast15fj4Q73ZJyUfirEGry+6AYR9rz+T6eUOOQvW4sPzCS4j3ctz5OLO2cdXsf90TV/tlBQuaJlX
MbFiNCOOdi437e28Lm1IqDgx9T62PCPyO1Vl9g7bmH5EbV8+mhNMAr91J6KygiIZmWc7JTl3uJgh
qo7MkjN8g+zHGzBPzQ9vSvVTiafH2kXFWGgsoQsRMGNqmvcGafXXuW67GgSDmYRECM81fmYbQApV
vAlFySLGIzoVY23DPy/DbjUSM6NDM7k40W5q87rZW0OvL0kaCkitVEBDN2YaUd/PIjZJdsXV5pDM
2FK7wzn83loWek07b5AhCZUT2Sd7egI4/yr1pYwyAqOaiByWs7Bew+DGpm+HlaRvtqdjKgmSkeS+
zqeVZ+CnJThFG9g9nL496Zldq7tcz2SJLSEPxItTj+5Xr56GX64ul+IkyvMEh5VyKgSCTYP5j6Wn
cvb0Q5llNoiJQWUMA8lvgJd/MOTDvzUYYd5t8n5iWgLypIZLDSoRHGseoFJWRvjbVSFpUK0JvpT5
eS2e41rYJdaxuv+eloF4QRVgny+TjczTaNLK20lypQqAq1lxyWzOSs6WJMWIIRFNobxxwu6emSwc
O5PilQbV/IcBjC6l35hyzhz0nS1Fn4ol5/FpdKCqtaJq7gsXcBnYahTDW3fo0J+OXbF8K6rC/Krb
qP7OsJ1EMZjk+IGZt4GzQx1aB9u+HatrcjHGZ5gykwlprJl/dEuwAivrKv9q9DUpYFG6cgkimTpY
sShUc/IubDNAvDZCoxxR5hJlslgp+GA7LE5MdEPNCS1p0NNpXQEmF8nqTFXGRJgRku7VGpLOGANp
U9ovUMKa1g8aCOkUfixu4KQNDT3NtMioLVYPlzfa5SViOti5wMkYRed5OoYYd4q1d5eXRnVadxUp
LwjPxhl5T98LvPmFiY0jCJVzIE9teqqYwzsXQNS9vUmqpNj1c1MnhOxIMnqSWDSPDevbTSkjXRLy
VveX6ISKhyQCQ9yjoCh3bTbhW+oB8QARshvvziO550viTYRWYkEOnrDeV0/tMozgfdAHP+Yc03Bz
19aC4B1RKK3ZGDzMpta1u6ZCEFyzIbjD2DYWXRgUoob9FSpFBWBpqZ+pa/rTPHUczGM5JrxtBObn
mVM0ZuJ2IIeiEAvtn84V3JihhUECikjpeh8xp+cnno0ygybJlHvjaWTMuOZ4IzdRXnu/3FLWj9my
cnW6yBGojWyrOrfghP2exyFkKZDRwPvcygh3eA8bbDPEBYQpzvtgsB364CCNtTuYe1j1bnyece68
oqrBdNwYpY032nND+5Pd6a2wj3WSqGxsF5pe5JsyumVyMTBjNnF3C1XsQ7tQXwup6ZUl9HfPmTwm
xB7IabrjHQvuaobcp/B549uxCNP+fNVhScjVVvNAB46Q14/X8Xe2aepUQBZ8OstjN3u9W3DSygqM
C7AU8sR56lYCRSmK9ntZRp8ctN7uS2sP1kZhK1GOEejz+kpxB50nHql0MNENqx8W14dRLZ9tyW+O
r3TV8NF4NNZQqaKZe32ZLghKREaQ85p+ZLLf8N78yCxcgFFg6DNeqvbGzjQ+R1HNhywq6+9oYnh5
iHcDsLXORKCfnkwz6i7wI8kBscN3QJTG15Lnsfnk7r8tfvi0HHXRGxO6tU4AXn9a9C1lBrYSzh+D
eIKJEdtz3tTJb3o98rqfvPpQ9rP2ad6Gl1E8lUDLRP9va14+BH1yRoMcYixmEK8/BGZEhz2T2QMT
L+MwzoD8dT19d9xOXA207z8pat6U2OvlKHmZdlv8UMffeRqYbWnFhG2IBucqNPP8aRJLCgpqtSV5
cfDJI/GmKcP1qK8lanOpVmrO66+XsskYQHXxIRmwFXSaV83GyIv5kjDzcBd4gTohpkXftTSGdw3B
Beknv/KbCmP9AHTtEJDaHvf36JRITu08gvWYKBxVuY37XAEzWNRPN0l+D0k+Pk6RcB/+7XvNNTmV
0VYQNrqnoy9tGlmU2205+UGcJjS04+p0QrCDgjRUn6xw7js/qGWBC2W4R+lmq3WN+asHG3izEQlG
ID6NjDj2Y2RF06ZvBLD10VM95MGh/U7LIQsPInHpPZMKF18sQcDWzmon7kiB7R9iI7HvO3Khug1O
kaU/DG5lfZWGFQDEiN2rNQvq1mTslW9qc8oycoVGgiaMpTKfwCoK7JjoQA8ZDcSvReVFP0kKCRHP
USGfj0PhXS7xoKO9LQa4OXOX5Dckp0EGkXhI1bay6uUwuV4Wb5OMWJxd3STFz1lZUbzLDad6colA
glU7jYJSTaBd6gxgaUA3ctMmadWI3INywuGFjjqxgXYLlMvvRq8JL2GZTfXtkEfM5QhZicu9xuRa
+zVGwM8aBu/9FDxlkoLW5sc4LkgYaHfSdWpqoSkD6i/tiynn2xnDiEgO7U3xyaP9zvVYM2jXUuIh
bfijPfjrp9eOFy+oxjjAeLBJuTGBgWROQcQjyzTb8mCbn2wj1tsdC/sOWhXNF/TAaB6tVvitXMPi
fWKMuyxXE+v4Jqyc8goNU/uz7CKk8GVrbRl9JhdNMqH+o5rGbCQfK8+cT1AU6t2QkMubkDjTfLK2
vfvh2N+gdlFna33UwjDqkeRFQVFUW1P84ETM4JJuUDSvpFw+qbDfWVZQRvNuM3NFvHPsGOj6fIwM
R3EtD+JoXNf1RdUv5jlKYLJdYXofgjKaP/mC9nu/ODU2NIZ1FqH00cLSl0kUGy7fcIg8rEwQKmVw
XkBbEPtK2MQ79C2Jo3s1ZvZDVBvYHsmOMDcWFAv4d8AcybEqMFBAiKSVBZaFMJhKB06GvCSpHxDP
dffEh4EZa4gJmvZLXutr/qZQO1py/W4gXJxIwCopX5BvozzpjaHTnyxpb7uB65nNtjR2LSEdfsr/
Ye88muu22mz9V7p6vl3ARtjA4E7OOTiZOYmaoChRQs4Zv74fyO77iZQ/sXxn3XXLVbZLNom8w/uu
9ay3Q1rPhzsS/KivHburHyNqUUCeTILPSz13vcAnjRs1l1gHhGqvwxRvOwJSqE8+wL1zXbn1/vfD
+d8snjgfB6YbW25Ne29CqfXSdxG4o5/LyyRiFUvXaUVDLPhgW4+Z+F39m608sDfMyAwe/PPd11Xj
G3XLZhjWWjBF+07XCsLR0DHfTCrHUQ/nh4l0AKXyAgiCgBndHgcIJl0Gam2kaL1KfSM8QOm1cKIX
dnarsbZQx8pk+c2evNEBgatpvKFmND5FqdAgXkUDjGATekyE+iEE9uHTOj0lQTKbhGHZxSsbX/1b
IkfFXlyz8lust/FZTW54naQovVe2IIVl6xC2qrOo9qsnfS4RUSRKJ1CYpr79HYZcOm8nSDB8GjK2
Pmp3/iidv6mGoLekwcocTy3fxOX99oUJWgV3IioJ8wldcsJs7P8LMs4Y6FDPPZpQpT9RlpO3IBfd
drPg3LMjoe329ziV0Kx7Mw9uWHo05pZQi6I7C3/MXvIJF/OmJPALpTdn33mqgVlwp1RcKY8ZNar/
9Az+f0v/f+pLJfvfe/rv0qJ/Sd6yGn/8yF+wRvkHTTUqpviPFGvI5QH/6erX7T+YaTHemBRWdeK8
+XbzgnLV//lP0/3D1ikQUtX+8TktBsz/hjVi+MdUBg+AVgw/Q9n5H8Aa+cH3M4/k14ADQe2yOD05
x7cvYEO0PfoWONaMTTJ89kPiSOCga73miR6VMyjZWqfgDLWX1GDDSl95YQMSXvSN6rtiP0QJebUT
ohRcBql0dry88WeCSvODP0i8CkPbrcgodT8FmT8+Et5krGttvrdIblpl1tRtmrHM7mdRWzugUQh4
DWBdaVvGpx7Ux6cBTtAtCUSb3OmDc+bMYq9VCdkAdZ9/lSZEJBQJ/WPZNxa7D7AnhN+JcxkrN6AK
1lD0UzSgpQa/boKwcTTb/EutPS7U5ST4nIbQ92Lz6xDn125yHZqP6Iazm2LuK88ysv4wBw1o/MF8
LQMjuyM1ZLwaiL/uFu9Je6lK3foSTL287RSYUxWH9idYdmBbbUdmOxm40z6LB/smxvB+IIOpPcbI
iRZtQXssDWfN/ppaxSgUCZQ49QD/J6uqJCGzDjREnh0ZbAN+kk9uL81L36wWa8SmycZh19Pq3ELR
xukpnZkw8vihU0u5RFRB2rNUDsezUZXDKZMDzteeWbQzg/DcWY2/I4hzbTfWV8jK3aYd9PE6V9Z4
0RtZfsa2hIbFFATxmdE1S0590xrauNVKP74ZEvdRIkWlzak5py5ruIS0I08oaJojgWEjC+LmaGdk
7Gi1+SoIDWZQZ+Hs2Pm9AAN6QaghlcWiHXfY5fLzKMtyDbwreBpmWJSDDUa3op3/EEfWc6UF1rVg
a74WlTLOaN3KnR9FyDidycVqnTfmjtzErz7q29UwZcYe6JM4yjDzPaM2ipcue7RRswdrK65vsipO
NkamX4yzVq8Go2Un6bbfSxf9N8iuTr/KJj/BNVO0FyMn6ImqawBCsjSaRwund2G26a0T5LCbesDQ
CtT0rp8p7k7TMsO2Y/uoD2p4HHvuIFZP7QnIygN5G/1Jo3966nOId2UOCVpa0DkDEoJYj0SrrKJM
7AxU+EuaVbh3RjkcfYjQW9sISZY0hmrXoEzYhHWpXcwwdDyjJW+zJzUMz4PtX8WFU11QSI2JrqlA
S2yAFzzncpz2ENe7qyJXeA76adQ3fQtInR+BFxkFwSEziHNu2Hru/alV+zTScdxXlrqq3dGGpJq4
xSOlt2md1OxOclomnpxluAlGqY6dCyWGUgw1vCjyYb/DOFzFzXSSvazQaLr119bMITnp9syNb/UH
E33DwcfQAMnCckijTEv9oGu1sQ3i5HlQLexyXHHrLK00lFzx7YhPHc5pObivvEYvbiyoc8xjdwyH
AnJA4/QUG3PcW0jYMBXO+S4k6pZCdRFsx9n+PDskjnnaJFxvGoTOtxKHZHRU1YlQWvcwWIm2iECo
fs+zDVaKYv39nAhrtTD6rvKBijM8pR63QQELqcCwKqO+h+JtZidfmjHxerp7b8dDdTKCGgeeoStu
k5gkxCgy0qEnEaxIgsU+HzrzJczJqSgMSsnuGNTrVG+IvwnJkXZkKe9ApUvgUuZZzgW5Xnb0TNP5
FgPFs4iaziuLRF7SSC5xUAThQSTBHf2iyWOLcBXmkAR/kNdSvu2VBOUHdbbvNim96JVFcXBTT4Qn
kLIBrZIi3SbArn/Grwb7NTDVFzOZpgdqDYhOMlPd5U2zxDJrhJr5vgW8bcAqyIx0rjMXmT9db7oW
E8NwUWL/n2wNL0/8JZJ70xSNNym5FZ2J3m5v20Sy24UkozhR27Gsvpjw04ptBg9xCrtkH1ZZgrMS
/9GtbJP5ysAqiVGPcAwxeJZyS8/ta5oCwPI3SUS6TlgTRdCXA2rQlHBttxmeBEIjT4M/gdqVKrBv
0TSZnXUdxNesS1coXpYyLoFqgS7zQ0d8Dr20XO7dubkznegKZAHlS6uXXmMk2WWHkuF66KLgSYNx
43VSfG6qmcC7wHKuyWswtrWde1Hvf8otdaiIPd3Xk3SPBHXsUZ0dqSq1d2qOCbFIMI8M6qBoPiFT
0E7K5d+IRpxKTyO/gATzqtgGgziSFvrdiONrZLyJV8M1gO4XvGgutFd2rYQMRFV5JCKy2qjMovhd
O/NXInog1zZ8p5jKMPOxfQtsKzkTdovmQPp0xzIDW2eFkIeA5OewJMbJFBnRiXkdbKFX4mcbh2+R
ib6HbmyIoQDE6yyF9RzZkXNuSmBSwgZ2bFbmqSdnySv8viJ0jbFqBLN+LJjTMf0BtgnmpDo7ZXcx
TkiYVOayWNBv+MjYAIUDbsyI7oaaL3Unia86qGDYgFvdKyQ5KNNMIu/KD0C5O72T7kboJfhIypAg
AfC8312yeR8s3Sj3qTkMOzUb2mUxpJ+LRho7tjfqYDeDcbDD+jvpBenWCV0cYKNbOHe0KvCKIJbA
ERAFJ2SbYte0qjHRZASE7dJgu61mUtMCyG3XSyWQdC0CX4mYyG6tNtF2A3ahYze3/kUGPXtbVV15
mKe0OIW6Px1ocgTrcWhon9WxeNB64I5WAVRummKmvXZeQj21yJwf3CACFu84ZfPNdCZYqO5UyU1d
0cVBqjF/SXxL0ThqzSPKYRcLn2gf47nrruM+wuTaTsNrTr0iwUhrBqdYS4OLLE5wywlkY0N/VjI1
EKDbezqn2jZNteqgtVO5VRKmSxyyOS7M12QwubHM3YdUM7Jzb2C0JlYXBDUy5VXNzQfAk9q2pxmI
asZ4svYVqy0A9JJANES+nxsxs+ZzCJx0T6OcTrYiWMMUW7vStrgV1kZJBkCi+cckIuQ2zvc1qQcd
opF1NTN4o2IL8ZGSW4jlMwom4wg70QQbPTaAYAxy2rv0XDiZua2afJd0S6aTX95Mva1uOt/OtiOM
ta0d4LrWxMEv4T03+Uobp+upPUVYKXXS4I0yXjR8z2PSGJ41Fhdo2C/J4pzXjZhOrSWIGuVF3nUW
CWnJfEFmE5vOjCRPrW5W08Deskb0mrUvbkI8HjBjsZNNxu9GyaKle0IEDins1Q3+/k3lul9DsCDA
iXiJ+Ua2EZmaG1F3hPmh7OmS4UslPrdljlcZ3e544TCVbYy5Jk7DnW6nybp1AFXbI3eSBjxm0tg8
x13ygO+NDCG3zwB7s/QKChC5KbEc+RV7unpdkKPVBFhcpyKr13FDHa0FN4VSun+twY5ujKHFGSTo
mxkk0E2GswnwqLgIoJODEzhfyah9tOzjJDs0I4JVv6HHntCy2xrrjKj7k4HonB7rCCq1pSOLLncV
KubGVAeyaYQSxJ4/Q2ePdmagk+is9npslZuZTcWVH7avQAVOY9jStZky2xtU+Niahpdo3WcjJ3us
TV/7OviOmw5yS7wnzhmKbV/v6ojVypRMxsawohsfmvyazOvsLDTS4ojjILmw784TDbyNrmVHM5Db
sCMFpAq7yGsGFtkpD35lJ9gtXJ412wLYObaRbIP+KTRKQTVGrx4BlG/7MLoMrIDJUkZrRSQzs3P6
QPQxKdBl9RgoeYzJohoZT2H8tjewTze+DoJzad7rVTxeCWiNT3IZNkWPNeCLaI17Um3JSgn1iFAg
FyJqfqSoyIDe7eu6ui+tiKgUlM2rDEfUGKfxZW7l9RFLu7UHTAFGk7fO/VRWOZy+TMjv6Rxbn2nI
rgBWrEPCdVj281ApsVTBEqRpy3U6lpcJryGbDCLarNSMVnkYEG5oVar+1hMeskUYn2IK5S2Xprk1
KjV7E2FGLN5ycTnU6JZaW//C1R1TIS6yvrUJlG36K4puzkPr2D0nM2qXqrZ8FkUzpW5ChtcJv3ZT
wwdeJVnXPOkxTSnlorjQO31LAG+x63GSnIRVg5Ca3eyicgP7wUngorFwKXdE0hVeW95Oxshpuwx0
zsYiU6Ih3TYCRkAd9KUn55Pkr83AI5yRB5ydoaTYj/TKlJeFHx1LypbOKsijY+NEu6mPn6e6La7i
1pLo6/ojrnhGJvrKW5rpC6nhEtmJdmrMng5yXekXrEmATw1UqnCUbAncvZhU9znRepso7vmicX0m
PM00Dn2ctvtmHuJDVznXTAGSToJ/aoe28NKiGp9MCB8soYdveRePC1QT0ErrH9EPsNCvxYAjpO9Z
8tfjrggNenPNLanY8ZbtpM3nXEIxUtGnlD59O2fEF2V27V/1Wmt/aqYlmJHhdEH2NF4o0LVFRJc7
ED22SWqorWsH22Ys7s00e8y1hKHctb/3pEbKIrllNtwQfmdScFQHxyZRpZY2fmTe81WXUTeFMjCt
/SFj0jVd9LgD51m6NTj7dr7JhgF0ZJ6+yABAggwngbnUZgEB1tbTiIP/arH3p+60IQM1BRxl7bTc
P+YJ1XyyzQhUchAtBITJPdFx88Cl6NDw4UYkIPjpsDKwxupR6thpAKEeE3Koq9RFwkDQX+caIyEB
MDDUzKA6h+IW3jCYXsu6SJ0FZk/2cSNC5AcpgWOtr5593j7mGju9wCk4eX0kv7aye2RhdNVlmn+t
5vlG0sq3cvNZxpUJfZbVT4aj2HF8DIIy1nehrj2ZiXJWqZmzLodQQXOHnNKkLh4Ll5xR4MTahWEj
iWHBm+5YcpbfnCibjg2iHG4iaNfSIjlSWVb32sU6pHI+U2qWeFGcw5SL+FPhOO2FpZpupyrAd4AH
QH/E5aRe8myWu9o2e0Q0aZIeZZz5VAZ744lUmQkRTiROEcDkdRBauMYDLFLE2827KczcA5qK8kF2
fGN+1hgdr+GIjkNTLDCnnszpMJ4ALbuZ9ZRBkDC3SD4+hcSznTs8PyzTNAncXcGyvrQrY2K1TdAS
qp/PHVqoQxAX2REFlwXZwlm49yyNcwHiAgtQQB1TFWcRmeYh71q1UcTb3qCgKdBLFdqBUS+6zy07
3rLDE5fuPDHrKkxDkN/M5rJFbBcTBCVeBj9pb7oWOV5rttZ3kbHnS+ZJR4LljvdVs4hvgtRa4T+A
gV7xka6o8FdPUT9q+1ajLczH2F/xQRHVjQiZZd3s5GTvmpl/p1u+MFYlMbueDdP9dqiL+DPMfI2d
V03QTihj3rJG3BZuNZ8ctgLEebKnB81s4QaBPGzDwdsGmq/tnLgRGxC46VbpKvZXZUnUkIs/ejfU
drIEjBWnVNDEbZDgfqlLQ530jkgl7mIUw5Bd4iKbnoPODR9iDzrP66qZaZyY6yzySmdCxyKccuQZ
y3E7gEjfVt3gnJJkdLR11oMhp0oczatwMd+3xKtdAeGovB6TEpRnv+lPaWTZz/aUaRd1gE0CMAu0
8yqpjkngIsjJ9OaAJkoxHyWUw00ZP9ASfako4t2Manqx8L+j7lBiV7lhfbD8AH4f+UpQlRmukopM
bh6h6dFXZuVHETvokE5mFxkrFHjlS44nOapFTolkXvQi68yeCYzuOdnw3sSGQnOdavXY6a9WpxBb
mIO7Ie9k3hNN4Oytsix3Yd5pBzwuxnNedQRf+ukaAmBDiInBqpKimrjOG1jlZBFl4VFoTbSvhel+
LUDo7N2uFl/KDngMgI5uZ9dhCa+HBvhDEmf2nd4YZEuDrjnmqh8RYgXG7Qzsf9VTnlkPYx1cC7jZ
eJpHsdEzp95XauyvR32obkxZqieGl/TJ7a3oHkmwutS0MdwVsjFu/S5gEEh1QQmTru1hjvT0Ma/s
S2kGglMY82HeZIM/3CUpVEkYKKZwWV/JMQdoHWeX0DGNJwOs98XoVFlI+ofJ9qvwY+1gErZ0NS5d
Eug8U3IGe1ardWyKGMneVFwH2ljcAtLIcuIv0+55KEwBnz+ygk8D8xadE8aEuxD8U7JGYKjp1JiM
QHqGTSxdasR/ORb+UYfgf1pMk0Mb69+X/rcvdfHtPw5N+pK/Nj9DfZcf+7P8L+w/5NLVxdGGgtrF
p0A39s/6v1B/2Dh+FsmRi8YLqf7/rf/b5Di58B34QyB2GN6Q9/xV/7d1/hNVf6zIYPU0B6PJP6n/
v9W4LK4Y09IMNIwIQvF1yKU78FMfPi7yUDdx/qwjFTUEa7v6wazxjS6z+mImPbh11OCXh8RtEAx2
ml0CO+K4a48YI/OtXg8bh+D5O4f98o7S76tDEe+sQQa4GXV1/dPdvf6zK/YfeZeRBZ63DW0QTuZf
vbI/Txb5+SIYocNi/Oil/XSydeRPVdO6xlp1c3cLAIrpyc+bD6QJP6Rr7w/D3We4xkpgy/fMtgHX
SFzAWlqP9DQegarral0i8b9n9w2BqzBLUqNi9yBlCR0TWVV1i0g/g8BBzP2hjaKm8ZDzZNs4NJw9
HRNjlYZpW4DSBvMNEIdFDFVL8S0Z4/ZSo/h4SVeOmWOi37GiqDjfhLYU0Bhn644WN4VC012CE2M/
Y28tpP9qZgOxt6glw9uwlE0N/ON6dErxtXDh16xlVfafAacRhPT7J/AD8/z23vAYWBZiCMV+hF/t
7fvSDulsWtSr15WgcBq3ENcHO3tOpSuavVINgeGE3MpVH0LLKaOWiobKx/uUVjtZT7aZHNo2uWyF
zFHg2qW8iZBSAw+2LPIWTES3vz/fH+3Td+fL50Nj2jHwgLnvOXiIT4aZI0DqGJB5rPx8qLxa1zu4
1XNzCcS+2sD6LykSOOlTaqlprbuD7g2F7serqNRKYHPT9Cqxwrqk2Yj+3FrRVRNlF1OQ4z2i6xfd
t63sS8RFJY6IdJjjFRgzNa9/fynv1FLL2w/5E+gKnToNlc77DjuSrYZaH/7i2gjEXcsMCB6OuNQ2
ddgn1mQ/HDVZ+g8M8FaL8HNGRT4H9VbFXcC9DyoSzwZDmx61ymgf/YzHs+78ZMDp7zfhbV82483Y
d91I2uykE/jUT3RmlIsCfTDG+LNvUlWjvtE5Xp6JykP2lpse73j4yrEIc4/BkVCKQX6/7qaWHKNm
HMubeWhbzxdlxwpfUDHesMC8RxPgf+ooN6x7fPC3Lcqfl07jtMmYjyUR12W3zzETYRLIAEeFsqv3
k+40r03K7r0dyStYAyutp00/2+4FoXjiGslYeVUgOKey1urRze9v/zKEvxt8aMq5Bj6fhfFBA/bt
m09GUl37WEPWVR7U36w+T/ZEpwLmT0loBF7EYs8blv0qygPukE7hU3WdeRsPZGevheBpNDBJzbq/
jtjqmN4CdbiHHcTKNXWM6ooNhkuv0WhDGplDEF+4UwkCvJpB+nsDpraLzi/2ZZjXw6ouIx6RZi5+
wwaw2qD358lvSHhgpjf5IQEDsZpITw7DhOmLPNnHtC9mSCvsrFZFE4QXMOxmYqkwv961i11lRR5Q
vTY0YjCQXAckho2EejcQWsR0ZrW40pFMsTj3J5KjQ0PzDI0s8aSR2Qn7QHOxWLftrUxleTmLEfNE
P4RHKqEjH9LYpjRXUtKNwoz/Yd3ZkXEdSftKNA5Suy7vwn2V3MiuYsuCfZdmI8WZvPTVE8tWq9na
hRXe1c5iB1FsfBgD6d5R/FgWr86jXaXj2cyM9FbOLvSnDx793zx5l2kHmaKGhv29OTfF02BreiuB
kPBuRVOtnRPDtS8rJDG7eTDsDUi55ksxsxv8/ZHfacD//OZB0COQQ+aC0WCRcv0048FtdfxsiCUu
z7LwLFGOzzGg/lNNGju9r/Rgtl21s/Bs8N2BfXNFuZFRF14ItzI9QESUGxot/0D3u4QKvP8WCClA
TK8rrhwh39vT0kd4EU466SSnRYaHPL3fxSWzkB+pDusF/WajNAD0oCxYWT2rTiwk6UNQ4C8uwqUy
Z/TarkOgT1cwiA9TxRY17AV9FTaPG4iGIxlKOdkirovcERfQB9PCDxXru2kBy/iirAcmrQEKfXsB
U2eCiQ+ZFgADxmc7jycq4Lqc8r2f6HfpbOhsaTUnQkXWVvsyowxChC/jYSLniUJRMGYwh5JRp1vv
x7zhgTOahFVihfFIV3E3pV3qZ771ZMk9o5VAbE2oLmII5egYMiK7Y9O/tVIi+LI84n3SaLEwhJB2
EOgnMhRnATzSdU6QoCkHstKIto0Tz/s6YfwwjWb6JFsnvEv9WP+URTrWv0iGfb8W9mzcmglYP8p0
4yHlbM+E8TxUNsVsNaVUTCe4a36cMHSRWBd+NE29k1n+eGUXW9cCdcEzjMHu7a2N51bqk67rOMmj
+d4nhGk/VzBRUXx2O4ID2e7nXF1b1dnJHgXtSyMJ1lh7CPvhLFeacHwvzNr6bBMxtfv9B/WDDP7u
wauFJkQ9HkeBpZY3+6cPqgn6yehCCJPEZSVPVWU4J0Gp1ghMfZvHtr1NNdfYaXYBTwk3wLququeq
T4aj6wwxeYWEVxG/YqxbEYfr3AbRSn5udZp1Z5VjDtnqTmg+VBP73sQMuwu/ERlDdiw8pk7rmYBJ
ly1dM8AQ7DI2qJX4YKz6dcTAw8/8hGwdIe+ixnt7gYJGvJNVAxeoJxLIsO7Q6pipUI+tS/M2UR5N
jJGpg27LCrkNomq75+Q7SyOFxn7VmF4++tzegdR4JzipJUGEsQIxCl6OtydVOvjINDvT1zrxSte4
WXoPXBykQNUfEkdP9+QDumSIfrI1Zixyc8ZucLe/f/RvdU4/zgH7AFInMlT44u13n3wUxe1YIdBC
cjF8tSLT3vcuCVaZDOaPhsdfNlXs8iQqLdS1mrtsrN5eLoEFsUg1ONxNMKbXPQz6Ry6MlTvyux21
SvE5mm1GxTa3yutG5s3nAgn4o27bQb3xR5ra5N6Jk0SbTsMFAde3wh3VZedDudkMWbLHdvw6zosk
oTXifNjafTnfOEUa32sVbLB1UtQveaqomutaVB1pwo6OZxrx1Qe39JcNmYlyH+s7imXbsIEDvL1Q
9pU9nbVKA58u2k1OwNsaqWN+HkJnfugm0/SMYCRma44DlCnk5F0VWFqzTdkNsHrFEN41ZErVqzjr
8WX6Wlh+pb49gYWvT1pXF/dZjRABbU5fgBKm8PJCPKPzyExtbfEsFmi004TFrUUiJNHzkekhHSLL
N63M9WimhOb2UX039kX7IuNu/ka+rXoOCDr/lA6JQzaBVF+G1sR8l5Z2chH0+ZijOB40ohotPB9N
mBzAQtI8y6o0sVBA3MNXHT+VoIAJ3OofZW/XaLU0Ka+rxL7pR3yOFt3R0Ptxp/9R7eR/Z2DSMj/8
+wqLR6xg/lZbufzAX9JKh0hrpK9IK5ct0Q8Gxp+lFan/sYgt0UdCjMLCs5BF/pJWWkgr8eszECid
mAB9mQH+Kq2QpYTJDJ0yzWhGq8WZ/E9KK28/DjS5JB6wYHQXB8+itH83EWKPlG0dxTALgcme1Nx8
KgO72Ql9ts7tPLnHSM/yE7ptd8cQqHaQX4iRUYosjVU4K3djFX53pBgZP/x0C/+mjPJeic+JOYhs
ODGXVgvj8duvVvmxiIfUpHONHOeU4wdAEtQMnCieybUFxuGD5davd8LgbuiwXpY9LPLutwc0NZqL
zZjKDaFmbJlpFh5rA3XD7y9rGVX/NbVjh0NWw12nZAYlc3EvvT3KXLHdjJza2czOCL3Gn40W1E+k
LWHQ8iE2ZPXk08lZW1rZ3f3+0L/4+Y1lT2jj0iQea7nSd1fos3/rCzUGnsFO+DO81/TY5OW8grhD
E61OjXwHtHOgQRezFGwcvEpz2MldRqXvMlWNfdUaufP8wVktR317R9is4M0zyEDAZfB+LaBKfE2G
H/jMKYbYWjyafaUXSFVysaCP2WeRHj1cRcgcT7ScklUILg7FVq89JTkcY1ZRN6LLyKKtDZV96GFc
Hsgvp8fG0mAtBtz5h5fip7WYMyuH+kTub8bAdYgIdw1CEc36ZSy6ca+mRH8Cb0EJy44Kbafr1LXc
2sKcgjAR/gxF6t/frve2GJ4hcONFU61ITcB4+/b9sWfIAmHDXtuKHT7EOmBP0FK3wrJe2J8zZ0zR
nmgfQSj091/jcljKOfbCrpIghN69OpK+H7gczG34BKx1nPbGppvG9GZMjYkWLWkt6zAniDAsZ/2i
tpxhJyoeKdGDhNxQMdgRv5XQsNTLoyCj/UEbKCj84zuzLCmRLNPD1XC1vL0zY9NYlUxtYiSgg97U
rT96THk9qZb+uM8jCLEKWeAHj+P9oAHmd8HdUmSUfFMMom8PKrvS6MCLxF6h/GDnGE2/m620+GAJ
8zdHYQeFu9JyHOCCP4puP72DuS1ql6ZX4iEVonZjg2dfp52R3f7DO0hlnVFXAYzB/MQDf3sxecTQ
AYvZ3iSwDS5ILaA7asPChbrZ+ru5I3MXV5l9/fuj/ljTvvnCOCxzIJeGPRfU3fLu/XR1iG9dq0J8
tinQ9/h7vIbiu6mPYb5dUoi32aCjKJioT0E1E/VEamdeZECd50HC43eguG0E82W/0t26vUtEFdLX
MgiudqYitsBzLN35mvrpba1yergKyv5tHFvBmVfJuCItQL+pLKOxvLIFD0BKpt+cA3bX4zrurCld
lfTiQY34xbijGkjMgBbL4pLbiIIThxQfYG6U20pI2nL1KAs22m7TQZEI9fYxLEf7UhPZkCPjIUqY
94RV5KhcOqLsvgxkaFFC4ovsVHqHLiTVVo5eBXKDFLfswagB6KbimQf70sbFvTN0ggyAePTp55au
su+5xpQ+EoMW+aDshOg3c8vkQVkDJPtaNxu72tWwW2B7VIcGKdTdEPnVY2rGxJouK9fN7x/nLwPU
j6cJIZUxU+mMVW+fJskRM5pOCQNfZmJDx9nfwYCyPbvqCM6d0/4ypBTs/f6gv8why0ERv2Cc5Hdh
WHl70AFKTWcEpbUhU8T2ZrgUXpWXVJkoc/7TYYZRkEAvjqTz15/gmJ/e1qYJElZSLofig4DPUGtb
n/LlujRK88grPkEWF+n699f3NzcV5AhlXcnQD8Lr/U0Ngt4fKfBt9MJtL0B1IFxThKUQfr3RFMsV
u621f35PaQkufRQWhjjz3o2nZG6EIphMLhQ5ztblga/LyMmRZAVq//vL+2V2oVFA8BZbx8WWx7ro
7eNjMdf17H94Z2ZQ/f20+EmCEnlnPFiX6Vg3Hxzv1+mMsgPF8QVpyaafXsXbA6bKqoouCdUms1vW
O5njfneRcRhItUYYV07eDTutIAdxk9XVfKv5aix3GjnICo2fU+xs4AvFRsa1dk0KOpEHQCWmQ5ML
FOy/vzV/82bDjcP8hJKeOySXqeGn181v3HIQqFM2OQ2ic9dF2boqCXK3aYT8PxyKpanj6jptYO09
grMHeebSNiD1EY4L5hURHWIh4EYwGH/wAP7mfV7KPnytlLkWjPHbq5pCSZ2wj9WmmS0fOY/frGaW
zphlmshGyZXGJyDM/QdH/Zt76VpUV0CSw1zib2+PStcxGkMxq02nktxLQkz1tUSl1OET2f3+sf36
RrOZMBQsNJcm6i9O6ZC6R0pglr3JwTdvKKMigsSDAyGAvAM9adMPavDLqb+dQylbYeclSO0H5OLd
C+2HOAJcO7M3UGSsLfrh9uwysX7whvzdVVGUoh+5jOy2dN7ewCpqRemaDXIZe3LXQqdWSnO3u6T6
UsAnrZwPjsev/PW6GBWwGS7PC8fyu7VBSimSLVlOn8am8r6JozEnXkE3ewT77QgsMS+MEFndFJbH
Zqxm4j6G1p5XfqMDP0DGHt8qWNG11wBUwbGP0eO+iPo43xD+4yfrAWb6umhGVg/wewy8Fu18zwK+
ylf+VKZfI7+YdmFkDN8b8qmuYFmlclvRRBpWqREO3RYSc0cJhszqwFNJFV2Oc1Z/JqOH1QoUfFQE
ZY3HL7ea9BllzmivTC2ALIQWqPsWFgWRUzgW6NgMhhy++AWrrrXrQwNldx1XJ/Zr2lezLsdxzaPP
Hpquqx4Snvb3JGz8S1+OZN70/Uw3zKlbbXHGi5yE00ohw3Ea3YxXFgqbLxauMP/oqpT09hiFwrUl
iDZck62a+tsmiaAOTVlYX5qiJkA+Fp3SV/hcUvaBtD1PRpcg6ccNNH6TbaXY+gd29oKdo8q8sSvl
PVuG/inFnROsk3TQg3OXGkgIhS7CF8jyab5qSlJhVpU9kwWOzLR9CtGzl9t2xkiJYlhmsKmiith1
PZzmZEdurcWKaTSQdHNSDEh01bKvqArFbZm4cbwpKp8TwRvFLezqycZanAb8CStB62tW++F3W/bI
QackCrptjQPiNp1SuKqygrFV42F+ZMXWtivhR8C/I+TQDtrhingnwOBoWodEoLiKUFmOayrvsKLi
uWkFWvORPBXIRpo6A2zyO7w6TvuQFpnNBqgjAmllVFN+bGVO5GUyO+6ta+SVu6tGezhpepqjqdbN
cFqXrttwW5Fi0LFDLXbiCY76mkUnko1pRqC/mgKhyFOrW/5HfJwR4Dvf6C47p2iBeYpa3cdaTj8t
WgCdF4OTFQdh5eGrLKSb7P6LvfNYrhxJk+6rjPUeZdBiMRsAV5KXIimTGxhVQgQ0EAHx9HNQU/9Y
V5X93Tb7WXZZp5HExQ3hn/vxorGS0zpOmEsh8tWn3KrrLlKWnt4rdzUf+UE6pUADXtFprtcfvNd5
Q+tRq767pg/kQTQzv61ZsclRzJ50t1QteeW/OWn8WYlGE+EkxTAGiiJCgo+V7s/LSj4T/2MWY8Yd
JIJDR7QxZgs2L9IlXMWRg8mHPk2xl0w4CEr79K+X6r/LIvx4UA8++CZUdw6tf/7xcLa6zqwaM25r
LUNZrVas4sxTY3+hs6Qa6WaSdpvGg6vVMQPE4DawG+/W5ANnpkpVUGvQVvevf6m/b1V8neH5bCcU
TmF/nV2OGrXBcADcuPO5VNi2Ie5wH8MpA0vxbzwDfxnG/P74OXJtfzy97R42lD///YGgusL2RitW
iVVfSZtpWz0CMzNVPz8sRF7eM8erY0pmoLf1ubbj3tFEi48ZqHMJ2XpyYaECbbv/18/g74cEGyTZ
77deMAqwB/78e+WlOw1GAd9F7xvcWgxbJkIErbZvfCIeIJ/rZ43x/b95Gf8Gx+BIyH7DVZs1i3jQ
Xzc5HRvmKhSA/VK4KZ59FnzCW8PRz6Xcr9jzATII787DNsTkUhK4AZs6vJEwrV6HEZzPv34KCGH8
nX/a29GOIZF4WOAM5OC/XsuNfp41i0JMThBKnu2sXJ29cLkNhp1F0VNErCjHhI2P4yZNC64iZsvr
E4KGtM4p7/CXWpBPI4ww3mkWBnfDqszIW1oEyvTNLE40i7BN3564KbPW1QCOzmnrB8THja5sI0Ll
zrMgr0U9nICkVxsdJLpqMPojQdUUTFDSlE2Id5xtlM7lAS7+4rgvmZPWboQ/2xhw0JtWwpdJ5jel
aWYMj0zINWFFxALzRqW5n80yALvJDLB5pypj1EH4tp+eGruzKBXXCI1HrT2lJ0OO+SuTe4qVLdJG
mCs6SJP8n/Oh+uzShoqdapE6Bl0EKva1XPMNjM3ebJQNgZLcM28dqx2e3HXCaWJQ+n4rWXetCPy7
ke7tYtHXOJ/d/nHwUBAIVs6VcaQ2U4OK5Oj4hclV3inWFLKWMwM23AJ6+dxJqnSymRnUAcMsOlfW
Us0Ud5pvW2GTjx0BvAWXSGTJbrwjue18kYeutQP7Yll9V2rRx8d85ev6tAaZYx67pWEiny59gYml
bj15ZuMeTisEkBvaSF11DdmOckZhAdaIl3Ju7BMA/a7HXD8KGDWUpRn3pvAlTfaY1mLZ+zrhHNRn
SCSy7dqoKYfsNlddQNfFWEyPejo7KIkZswc+zRTb2YInGZtW3hpdjD9eN/c9hprPjLgTtNclpebE
IcRDRYvzwaEX5M3WDUKchQDwK4lWNso604ef3CUpeCmLPsFN3uRAbP1lYm5IIlIh0VUClSAgkxHm
YtAIl3TZ+DgM7rb0z0t5GJfGHyh1qOCSdpMHXKAv531LpyYZOY/2M7iICZHUUZuJZK41r2mYD6KF
rWgr75YcgW9GxG+rJeyTMQNmYI7DM6eGQQ9ppEgxG/VEIhDlUUH3lNM0b50w6CW0MT+ee0SmgraR
yeGkp6n2G2Jkkx0xGkmocrVhUnPkCko26Xks+0NXZs51sfb0B+o5fqnrgEbWKfQWzIf1zMAd/7yN
4J4vS0LN65hnhGgmUtC8j3N7DX5Sf8oMvFl7dHPtgyoCj7R2UA20P66DI47gF7LXlF6No1YFZPfy
JMDJ5Bml9brSMvBTjhJWwEgQ0Y5MwYghXoaeE+I457m+XWC1LloWfSGIu9Tz26QhJcbWXM6vqwYe
MIIHAREUEn9zIAC0HXJS/1VrtDkP5SCCOtYDe8NPtoP+JIcR9kTO+3WeV7v4JiWi3af0j22thbn6
IFZLpGrySv2n6ALtkVZDj44eTWr31WhNVkgop3oYqy4Z48lV5U9R+O6rMgP56BiF+DUpV5EHaMlZ
aTAS5q1CfH2ixiT9KEegr6HUpayiAuLiHDl9ZqbYynwaeRdK4ctd2Rk+R2mKOmmt8R2qJAiZEL1P
kmWLCMIRC8Jt/LTD6i4EiMLSyPmGlsZtyfmaok4iW9WBTKT1BuJMeFEpuuXsq6nlG+KkhXnawL31
jqA20RWT2qfPYXbSCagvTaNXVJPZar9yybxL5g4UXlWTAGT47D8JmTrnoesMKzZLhTmny9b0Yiio
yzR6esZCsmjyy7idBrIhFNl4HdOaxXKObDR9BkWcXsZTWs56fmql12k7oaoco07fQYccuQxGll/6
xq5305W4pQFfrm2b5pm6Wp2u8cCmJNg01fBlaRpLm58W2q1iwUx3qACS2AMPVkaA4mA/aLPQn6dR
CyjP4QvaHwJaXvjYTTt7piTUAnO8Yo6ImhnsZJPrTYc/SjDUSv1GiFsPnAn+s2Ccl8MaBOCAFwbR
x6mR2gufdN8xGbDwKnXZxInbSUvqFjNl5PRAg595lVwXwrYDvrAr/C1TWFYFwapASPdJJSSQo1Q2
5VdurHodWVSrv4x62t0T3WEoZMi6vu4w0lpRm2ALDgdpzwl5HZqG47kjg0gR8tqDEfCb+SN1Tdra
iJbXrwnMvI8+0xJ1zJqaDXVUAM9jPkx5Pdtdw+TJc1Brx4ZqUsiDcJO9nrJLHxNxADtE4nnqx7Yn
MUpYIdbNSiUxFKUJ7BNUTDTgivHBfwuF/zeC/we9Kf90cIrfx/f/+K4pOV1u3qvv//zHQS7v9fs/
xxt+/wd/5Bsc9zf4fXCFgFcxajS2Ccof+YYtquBvVlnEXAj5uEH+Zwrv/4YhhyE7c3udlhgm9f8z
hTd+4x9sg1yEREaS4CH/N1N4xjh/OuORvWBghSCJ4YerCKmBv9xBHE6irtgaXLNZbdHG4HeUtMDF
H/WAzoOQAfv6plbDfloBDlCh5gcF2/jKRhlO86hQ9eeZ+LQhrLch8/M73exR1bqs1h4XsVpf0wpC
JiaRdu70pP0xwS1hR9DAb4SN1s1XEHRqzFWWSn9AyjY92GSruJdydK4NO/G6OJh753nmtk0GYK0R
QPyyBXnv2Qs56JKGT9jXa6o/0CUG9cZMivR10OV4k4PFs+JhSoxxDx+Dv8hLxPBKf2YyoZtaVbej
A9t7722Z3qNtsjNm0hLf6ZDh/O2blEzBNIueYoJpdOB2D8N7DzeojBYqhhUZw8G3D1pde1edmThp
DOZ1TOO2RNtl7MMP2xlm4xuxiy7xc6SF+aLGFLQDutCCFpFWyz3bbW4fIEAM50r3NRlXldJu+5WI
N6XAIwMbswu41wtPGisIcmoeUfa2rDOfS+Wc2lU3j2nqeu3NlGb2ujUfeDQJj+DeqEqGz4ztOYCG
QuK0CqWnCodnDwI5THNFvHro+iE7jJhZmfJ4wjlZk/MgGpX80OhmlIdpsCTNbOVoQIfL6KzoPN+7
2Px+aTyNniOp5PHWp7RPPJuNO/NPGNmoKi+8zi9C1rBlCTWbwGDEMyQyVlZa8OH2s5WROHfGD2N2
QElawmgVEKrKeXDGfGEp00r1OInSY7ZmD8seW33HCTIrfLrenHNei3U3MU5aMPJTLKaqiaxsOU68
x8CijF++ZmFbZKvFsCQ7A5OUSksOIvpE4D1cS5OG7bHo3SX2lLI4jy6afltIe/myKFT8xjWv/5qb
VUd1WNbukNSmBV1bT1QVtRNA8J0Q9J0SRtFGPjIW+Y/MnUaM5/hfN7/6oN7UnLRvXt1kjBDZsLuw
Xuz1CDuCJrbVmS6rPmtEgylR1aLJLzgsEK7s34oJikbIBTRCSFH5no6QEd+W77lnZxwxqHpL4q0h
HdSmvatw3SMIAdDpPxYtKW8SmuPlbs284QSfhfMOJujK3i1QNeGomqpcwcdLFAZzcK6MwgIElRIf
fLT1CtoWc3SC/IXpgvcDX0IFypKKaj00faHuMZ5VxcnDP7hEbl1y+/C11f9o65X5TG9jsg0xDDbu
zayZHIvzYp1uDaPDhIbsWH6NxBP6qz7wsuvWRaJDjZxnfAtuuxBJtlbdjtqVzyJcVNP+ojong0xY
Jq/50KzvWsNHD2fYdX/WpdT57HS7/Vlm3M3o9CiUFuvTooMXKpyK88waMKxYkmx+9E1SrwDZTXWj
qMjgWLAa8s2ZC+t9ElDRSfqS66U2rxa3tCpr7xjbECpnww++ADtAHEmRIR6DjMPcyWL5y3ZL0auH
Ii+ne94x8DHLYAqdmXDGYazUZrdj+ovPPJpJPj8T9qEecqx4cTE6A87dSy+r0l3dmK28Gu02MM5S
b6f5RtkIj+E4eX4eJeRMxjMNATwOu+vBElQOh6cI0g5xaa1ce5fbSCYszu9t5+qUBBYFi1wiK4oK
0Wzk1QTsUNw47ZDDXs4GCjzooveWSzEBULg1qlT/0Aq6p0BXZIl/KMsVSMIKeKqIHXec59uOuoTi
SMOHLq4bp6cVYXFb506WKPzw3wZ9JZdb55hnEEC9HzZ6q3nus6XRz1pHiey5l5XjEpPPXUOaoa0g
mlKFjp1bC2kfJDU3cFd+8tbJ7WMwTZoW1bY36VGG7khYN7NqeWOCeO6f0SfG8luUYob/b7s+hk4+
1xZuhe8vBwALLavEUtovGMn9O2rrSDJBWq35Zs6m8ZE6jfZR8b0vuIK1LSAGK5+YhfjV+DjxbNaY
4EUd7Itu8Oa9ZufuvMn62Y2jY2we6mR9JWq6jTrXoLisBlLeIfGVagipbReaCe72Zzqm66cziP62
6UTx1nazd0WRt/GS8IX+NFp4WdE0BmCnWHS8Pp7E6n150ySfLCdt9I0WVCEr0HxQ0BueZJRi6YXf
x/2QkJoyhe2/WApiz5Xba94QwT4AwNZRl4AvpqNSwOxYcuS0ZlaYuA2rzTZHXuNiobg7UoEO28Wz
3eKaO5B84BpgL8dpaJ1nAigAyotZLk9mW/LuKbHl7IcutRGTp6kmU0vq3CSP3FcUy+s+D7Dr17Q7
G3k6M9xnApDtDWXmVSiIWE+Epjr5rLszNnDmEHYCX0pyvyb+j5SLs7V4yr0JMN7iBV0XjhQWkWsC
R7OFBhNxDQODv4f12N1pTrrymiGEv5kIoTnBMQQgtn9Rqn1RBc6bmzrVL/y7tI40pdv2YLWs4mfd
NPOzA45Uhkws3Y8R2e7RotqFHdSeGS0AxgrYxedx+PSoCj+pMSCaySziLugg8UaTrcw67p0hqHZt
5pT3Sw2caD6w2wZgr+uqTZ5lQWk8FuaRC+nKBeUXTSXLL6WnwS/DbnVWp8q+yTG8gXEU/XDrwDw5
tqSDLmBCxtfa57YeE6RoHnP8Q2CLgJZAmrDxzOe50XpHX1OWE9WJ31+Dl6GYExCJNe48vYZYZKxw
NpIEBWJncI9FAPIXrd4KHPQvF4vTEs9tZjfUO3lM6uEHkoabVSBCqzDNRx/d9bFuCkJYJp1gBb3P
BaNdDSPDtTEX/iPcVwS0PBDgLTzU6QbFq9Jf9dpVr9Q9jNYudXsBQ2WwuHgQgQFchdUGWKWUw2mD
Y9nEAyG3SBva4g2dK/gnUUHSJ3YUnb7fQBjPngcbLLKQHfbZ4A5lOGv6aMdL5ps4BRF3rT1B71Lb
1fTDPeEApKt65eT0SstISWLCysTjyq3srnCnHC6fTqwdCJkor1nUs3cC7OqrkiL94jS7fJSyaN78
VaysQoilS2QhAPBbenzUqCgzWE+jbekEA7w8kkFLsidMmX7CFY/jGDf2RdfJwwjxOBXkAmM0bffn
Iov1qk5zB46mNQXBufVGww37KRmN05AnMDmo1DGeu0qROA8gER2btpy/sPtlAJ1ck6KNRMKipf/Y
UBDZZEaVb9J55CYKZYajURjnaV2LMqYs26XXNq3WSOaWBW0mGzykPeYzbJqm0i3GyW2CFUyxNq64
xnYrvrF0n7YzFSAp5T+vnBGYzsmGQ2LMXXF4yUYXLM+QSMDR4AlBohAgJqpr5blWHINkgMGg2YmJ
C6Bfgx9LDRQotH1veoTtl700VtC2EdB/2nCa2sxeam2ZvqExlenmluUoVBuODDDca/mVsKvsXnaD
hvozTd5j1RZGE7LHpzc5ntcsRCBeCiqf5hnJhTbcNfTbLLhZ6QyzdgVfs9qS2qtVa551LAj8on9y
QT9rk+iySDmLcwJJbD8x3m9ZYMmlgqSE5nmrLJPfYaoTQiZqMVKTkSeoHBrpMv2PLsD/uwb/YyPj
/v+d6NH6/Zn9xYnOP/jvW7Dh/0YQ34RVT9J/Y/wy6PkD8mv+hicCuzmaHt2klssI4v850Y3feD0x
K4MG2JK92831Dye6zf0Yf5fOYZMKHJxC1v/mDkz05K/DfjIi/wz5/ZsrJBU+Z0tgKjkN2g9NXdwO
8wqsMLCeilobTt0ScMMtdE4QTByiXnrvnbCakJTOS19zHs07S5xKDfZQ73/otiC3ne9IwVHd4DEn
sRnE25wEUS4baCWjfVkbp74hkX3lVQUs7YDZibbUB2doTiszA5tLSZgO81WJBYlrtxOuwa5wijIM
GkTJ5qLBgaEH7hI41Ztb6Z/NlBztsf81aMHFG6yz3no/MlPtpb3Lyucs+G7mK3Bm46ofneScTue6
yK8NxMDOokGNeF1nb8QQeraXQ8A9rbOcT2hdYgbWlF50JIIwMdZdlVd3nGLQlMTOR57L8fOp+kTU
b4faj5n6anCwu9pLVKwPa3kxGZGPIplCR/sshP60Quuf6Er2uajPXXXUgseJFQnX3m3R/1xriuwQ
tloE4hUofJqd0xnUlB31bn7w3A+bwlD5nFYtNstwkhwH88ts3Zgj0sIaAc9pwsH51lLtceyo0WK5
iw1teOzTd9/ZCqCitHwA3h+VZnE0gOAvjH4xmt5xOttBtYn9Xr9kdntcYX6GkDydSzOAuhHzZwGP
qoJiEKrZiZd5uvb06TZbenQLf+8L9SX6/Szem5bFGHYXsCiUEi2PTfOQpy3nB+MYKA2N8NYeixYg
YTWe8PUW99zj4owBjrDOlrrrzecCXwVzeO6ZdyU4ZLowaqX2nJW5PGfc5DPZXCthMFXQ4PYm/Q88
HJFn3CWwdzIP8kzf36WuIg0sZNg5y2GwaoeST/6XtlQ/5yaFE+Uu92lDwkfpJR1i5Nv8FYlkDaJZ
p29g0n8MDk93FeKVKQjABMau9mr8MvRvm8aBGKnyshTP+lAd6C6NBq+KevVCphW+QysikClY1ZmE
dIv5NFBaQhw4nCozqhYPd8EpGBFPxvoqtzsS7kNz6y5wouSvwptvOJix19CINTaHROahI35SLBMr
OcWUdl7lcgjt+moh7dxNcWdCbXbeF1k+9WlwTOELlZg9HV3dDUXbhg2MTgaQwA92LuwF3AmZse5t
o3yBdvWQwOBGAQcq5ePj7W/oLtnZuXM/eG1ktOWptLUjO8WFO81nUDo/sf/zHrwG65GhYJyMUGqr
/mRTqdr0wItjED7nlMMUt5MrhbIUzkFG6bp9t7jq6IvkHvngV5ZyKu1G+FL2ZBi83xJh17mRqyKA
avafQd+ciYfxaVDqlQFizrlozJq9mXq7Mw2uPxFVXgKfr4fmWL/ofv82wC+Eua+CXYk+hyl8h4Pn
irviTvYpWKTqjijDTp/9+1lq3b5yVs4HQgdPMs0PGwcycMQaU7Xn3WoLI0+u9aes2YhnBNxj7jiw
grPyFudwExuqf1r4IvUzqwKoRx2/SF3/hHGcO86rEHdiyo9dsgmA1kM+fsIAXcORmwOc6JAj6Yfh
dzcZxFSTuROeFU5WqDxNlGtYV/XEXm9L6cw/WEmn2PCWa6PmO91nSCLk9+jzMq/M0usemky7zm3d
PrGw24dueZK1iFbbVLgiPQT0ClRUYz8Iz4SJluc7exy2e0PfhXoyPBD8hxu3mPfVUN9S55ie/BJH
lZu26zHpvWrXGJq7X7lgnz05FYxU8jdhDleNH+xkQ5muasgfi2ufc+WjU+kvfbnc4V+/Iq13Y4Bb
TuwrqdGc1qr8ewTHxuiUk2bgfvfUKkYzkyZumEV2DBZOaVPpF+feJgNcOfOdko720xoDTD+0z4kI
6Yb+xEWOoeqLbu/S2O0tfI1sLblOprW/oaCE2ZRKh7C1y2vPSTrqxJcJ0Y7h+83Y2fklr8DwiUDu
/NxyQ93S1Mn0G46mrfXktWl14vDvnnxGNw9g5mXs9dy0HU2/JEuSvI6Sgk/XnfPnfmynvYPj7Z4X
oyCclubXXpXPVylokTgduG+4Jdnq2oevVaYc9KhSWWNu/shMcyEi2u8uXh/su5Vh5aLxtZPZAUJV
xHr26eiTDI2iX8De2+WVLSiMSnH+7HrmxzvY5g1hwxZ4c/PVjumDoWlHq9Oa/WL+GPLGuk5sxFez
b+WuZ726Y+PlO6MCt77pLXvcW4A2PzKN2TmghcU4LWRKwy3rwmpr1jfe5K/MQVV3O1gr/BMXHPtM
uVMB4A5sXw/t4ReM5B0Qtze71vWYW0ockNM8ixZYe+nHPOmW+yU65TILQC4e+A9XMgHLFvFznDMd
rit3eS3IXsoUgKduXadzK0/24j1QElBfbK8QnyOmqrDVpuKcYOAKoa5C+ivmNl4MZsh2xyBM5qVx
mLrG3fPwOQ245kdVgNoGMspbC+xhrzXDnWNraufUZUJ4XBt3kAXHfYWqE0ETQPZhL7uta/PdMsr5
4LRML4csO1IK84gf8NbRfW5mjdNdS53zAeRBghuHFR5t1BdoCVqzfJhFK1ki5vzKd6Yk0gd/OQp3
tY/SAGaidZdlPtAA2ufrr3TMjRjPmB6Vbv+y1vWXctN7QfhiR3sT64BZXoyleLLy4QSy9ZJVxv2q
eXvLqo+jIx/NvopB1QATWD9nT7w1CJS51h56HnuelwfH8g+uj+g47xP7Gq8jdvXtqIRSPDgHbrFR
xkivMCaSHkk0Ddl5rXzkhF4eymTLXXSXxhHnYK5u4RxH5XQLVeEIFuSmga2WWEgRittuwlFtsI2d
tilRttHe8Ow5PzwASeDmV9bez2bDya1qTVPqV/kSZLpioKtRfzfAqUB+8DCdIKWQs0bxTE4e3jQU
LMB1fa3meMwawHvjZNdoor9T7tYpoEt43dh3RHycYwovKNLyjY3n9EZw7lpwF5yU3Q+xQfQySIJX
agPrZemoH5oNtkfIk32RBAgTBUUyAh6nfnDTkrv/hupTagTaN5jEsVd2pXpD+qnM1n4YWVAckJSc
o8yEca02CCDTzO5Hs4EBsTNzRoJhkDzYDLwnhtlABH29sOBJb2hBx/TEqWsd/ViUc/fSbwhCGxoI
IrzKVYRaUR8BCC2PBTidSx848jzYoAwrI2uiBmDofQDn0JmQKcgpQoLyRyI0c9pwmqk2OGLBWHwv
N2AiDi39ZG0QRZXp3n2zgRULlTon0FTtkbI/xrwaAMY1MVGjgbMwkZmdaDKm6tznJluHt2EcWT8s
64jB5ziXGLAU0EdzGGYbw6/uvBglCNx1o0MOnizugt+RkXgjLLLVGVDIAhTVk6tkcLIZYG2yZBMy
FuGQgiEgMqpBo86JkoC1CKwXC0HxFfh4ebY2kY2GQGiW+ca1XJn201FhIIfZG/dyoh73Mm8sTGwd
/mk2HNytJtBtzpcEv7/WsrWPs9KY7WbjG9qtzoJoabEHYP7C9OlHHjgHGM9jmJJw6F1/3/VmLHXt
3JHnhqI3VweepAbjQbuQb7rx+/nZ3jhEy3Rjzjg+GIjP8xWn9iHGcIANdNHWUIrkDbbevjRcnfFN
fY10fB1kbIOLj9Qkm0d/qp4syoGKsWVnYkJoN49srmdKCXZ6rejqwfC7w8nwU5MGDUiasceh0e46
vWG2Uwx3pizTqJN1BB90o4EjcBRFcikpgG2N7BTgDtRWGibFBAPfTZ8bMROYSm4H8lAc/+gKhuOf
nQufknUGABVzryKNqtR+WSfd3Ell8vA9CL2m/0Gbg2IfwITpLnl+Lha7fTTNjn4tvCWPa5nLyHE9
Omcnrn92YZj7pjD6uC36p7VEGBFCEBsFRxONpXuGaBDL3Ev3SUIir+s30KngxfdTkYRMH9vd3Grn
1LP3ZouoYrw1TOKsdisX7g+QxiN2lJ1H0owKZ7RIbdem4zWT5NAtOFUGJjIqvd/zIgAiOr9qBihd
oPaj5p9FQWNwX1w64wXjVPcVGOpLDrRo4UCp46zU+32J6zUyHF2b+JYBlghdHgA3gklc6atUMXEY
PAOeoN2WQyn7hlYRgk7PvmHepNpA5FqXd202MSumo+IA6HLE8ZQdWq2PncHGEo9FAh98Pcy7UlX4
p0vSb3t2C+8ilCMOq5nmRwcJ60XvWSKGzKWRwRADKGHyozcljo1dNZTdbWblamcYVAdWSepfDVQK
wy9PzGpvphsRWC/tI0P37KzlZf00a5RYMIvP7kqzLGiFtbwXq5TLAWh5fxjxK1InvM7BS+en6x0l
0uqpIG34wAzTPOqOGvcQd8BC+fB1X0yHoERGf8AFznzwgAiZRV1T2vgBfbyxxIM6ejny6mVql/4x
LevqffbK8UNx3jiPq9TOOhm8Yc/scXwKlCdvpaiLs5b5JZq1YISshFIHu+6xKzlBFdzAiRtfR8dM
HkRfpD+QzNmYFE6glYl2Xj1Ka7HeVtemg5cWLwNXuklrM/rbfJSFSGDg1N6j03fm3q/FfCOclloW
I+dC5vGiuoDNHxKz23JxvXapIWKeqt7rbhL8cyZufKZwhGutcSv17txrNoH1arVt7nC+09cvlMwm
vDQAkJXe2w84F7JXKpx7pOVsGV4YS4/mnnSj+YyOMJ9olrB3pIQbJPwCGziBnjnN+xHyWG/+mOF9
Cm610onNehE8GpoScn8IImxM2TN49w1UUad3gamyX5LIhREOqS0YnDer5NXyMkKhTqciMzGN/So9
7ome1i5XIkjZIwLhn4dZbTjweld3MO6Lqb7OeGvzYD6hb0f0CYTEWoZYzGgT9ug+Vlp/x747hJPi
tJA4Scg0+EGv4G4lgh70hGsNHc1YmzotC2koMb6CStHaQdE4UhBzk7movheZjzeqLE55UqldzXV9
Jx0jTBO6EUUgXpsEDrLpZfspAA1nsYZ7FBIXzBlCimo5hglmFzNWg8V87avqpt3iIFLT00ffhhWl
O2RwVU3dR+WhnDN6hV1LxLTKfq1IJiAJQyX1F5nBpZTlbmIQGJoDtgbG0iQEkyQeS+s804Ic5oyK
wqqcrhuz3CuB+B1wFbPaKuZqul0m76mSdfmPkzq6iQziRd276xP8OSDSaA/ISr691UFnj3rO0Hi1
6JvhxHqiCebo9L3BpMdIufoZ7cVsv0fzdm04eWEdDEu4rWggHtYy18F2ojcb6uSUeV0buj66+lXe
7S2zK/kOYdQc9PS7MGrmPd53O+fQ5yvtMsxTv/PAHEdBldhHwxw4dZtcskTR3nK9OvEovzTsN6EF
T2aXDpDd0vkdmuUdixxrPgM0/tqvhaGt3r4mGhU+LuJJkagpItmTAmDabmqF8lkQhHNwV1rOJyxd
bFTaM87DHYENbqdBe8V4QF7pwjX2W/53SMB395QpxCsI35hw1MZu5rOjUcT2r62SKp/iZ+cat4DC
P7UsmGiuZQ9NNbFEuLP8uKobaptyVJm+rCk7aSq5zzIklW5prV3VVN2RrIYWVWYz3DPPZuA9+Cwt
AOON4ZHcxHUifU6ZonnuU9wzrf9ObTC2urrOD4YuLkpA/PUeJB4cJovrxej1MKvo7ymCS5roViSr
URy7AuNwmxBOHqwW8SVYPpJSvyZ07t6wZk+7tB6ubMIrWPObgL54s8CrQTGHk13rqEI7F1L/e7oW
vIRu17yszfzLwEcDM4zbKC1fxcYMv8HdcA7SgMhD8Q6uXb+2U/daDsyyhG4Yt7KGXzhP1nwrht47
TA3R2my5atpkR8uYya7k/NJdkiKlF1xgPg0QQh5oN2merYnaYbtE1MVmPvEYqL2fVdGHYHSw1JWz
c62hPz1YFs8m7cDDjcN404v1ALH8vqo54lvKfKZ+wsT/HtxYZsrzAjuuo89A9huIHVRK8LakTwQZ
ykNQS/fKNcFRj3V2Glb6aMmNMH2f74yych4rxMbchzTBCIepJtVqh6bpvL3ZLMWBtMHWCN/491om
PrspvTNX+8xv8syeeNlCQZXnvwdljcq10IFDS73aUQh6AtUUQXgBsdjCDHW05q5LAsRGB8nZF/kB
YykjLWIVu8WGl8YJqANE9MZmZXDWh2KLLnQthYGWauoF5smlv1PMH285GlyMcbhyt++FmmwrBvF1
LwLNO9NE+m2oTOyI8ny61DWE+Nf9h7lc+dqLBmNEzyLZz3JP3XZzTz6PwvqyoQetMZRP6ms1zy0F
d9cA19LbRjPz42AE+T6fJALNUoOS3hhiiJqlS2wq/y/qzmw3cuXM1k/EAzI4n8tMMkelMjWrdEOo
SlJwZnAenr4/2n2x7fZpw5cHBgwYe7tKyiRj+Nda31LOKzmw/TgTchWuUjc2nj1cJf9g4Ju+ghyN
0YaYgtrp1XCKJ8/GPz6YX2Cf/rYr8Y2Axg14RDO6yF06zNL6xXan7CAtVtQZexj2zAKyJrjAV9P5
SCwG0nLSzWvcH2VUBa54oDknzPVPjaHck1fZ64XHQwRvFshljWE9zWLO9l63DM8wxasNlJX+mpam
BlAsOzZkIi523M9hknq/epwLW85er5DQNkzbWXjxipIxwRtHJwG5B9iU/KZ4slN9QmqEy7rpRZyd
YxUFpX4dhD2d0rV2e5XsPHcIBR4YDLghaDaQ4zEvROqYMMO0OeegwoiWDH7mR0fd0C6gXjGCVxsF
ClIkL2v39HZo8P03WhradhemCxdkhrBvRN7bS9xC3LQKdzWL9cYmgzTRsOZmKXJ+ZMGtFdz+TXBt
HUMSwhOyfc9qFEeSzva5rNo+iJLeOpSWHzNB4NhVdW17YbuE4znM7IOp+om1Opgqik4ST4/h5lMO
5YieUhA8PvYJQy/ChO3qu7Yr/tC0fQaqfsfcjhasPntvZqmfh57ywiwbj0Uh1SHVC3fTRwuyZqFy
KkkWrHx9a3x7et7tR9Hf5evHjotdcq+uT0OSd6Exz+EgTD7L5rcP4BZ9J8KwW9rj3ejxkCeRe5rG
tNkVnjUEZiPkCTT8nx5AzXMaOd9xaQeDtChDoooD++Nu6GN2JOnjiQAJzTPa6UYwZUX7u/bsz0zV
KKN4fJ6VNz7zGNCdReWVMuU3px9xp/zuZI6OfZ6AnckhLWgiYx7sE18IwT4geE9RqOcZVpbUwrmo
jUepzHIraIvaVoV5ydLpxq3h6kj5pvV4FQqr2NuLTPd1Kk6FRI9qaC/CkxffwTs6+SbdJJog2+px
tN0w/mRSTQzbXKYQBZ8zVeUDVb7EPf1V1Ps9l9kFm/GVa2uA0ZXeLtdh73dA/ddkZcGvla7m4hYh
4VZwG2aQuPNUc7H0+DpYxkOvMeSMG8ITDcRD3favpotHaBmnaefn35q3sQsefBD1Gv7uAsZ+0h5M
vbtNXYpPsJBHMnBXo6lPzbhWZYuZajLUo1r/ipyElT5JCPUlndym/AtXt5fjJnO6YktyhPfMnIPc
/dAb/Yej9sHVvDWaS2RlphWnTu+4Vl27qP8qrcS881rLJ5BZqFBIe7zOmjwT/EQzd5e3TtqQM1TF
xn1PXcSDL7sNo8NtsvgnzZwPZWelIHvbvTPRgea3fsDHDyBjJJpazw+Dp18hX92N+kuNYW8o4y3d
9fsiayl6yWVYNO0TXyv1BchKtIvR7BL5t3mVHxVIoAG7gYTWebWq5dzPQKT4NqVkQFYu7BrYGL5E
jL0fYNFGQJ5WVHMdpe2/uWybmw4V0m10PPg3Z53UG9pbbydOOIn46uBSDTyTlx/nxHIFx+UinFdR
kPWufWTG8u7X1UOF82c7TT51FkhTck+LFVmqSdsXtv/L5I+EZRugtqN69l8D8Su31nHW7HLn3veL
HRU8O/hHlzqCwQxzJefWqPBA5QbQbDgohfM7Xopz7+49bo70V834QbqKT2FuLk6pXaypp33Q2lKK
cehJ3AB4PFeRV7MdpynHwGRb4KUOG+ZvT2BMur1VCS+Ia1oSWvjP4CqXJx/F9xk+lv2kXBwIhG+N
Z7MagZFHmPwRiIykOnNhPlmll3Fdi4qt5/QfY1vZQG8R5oBVUCfFI00hmcsM22oDURPYNRbtKCtN
wpXyvn2gzlsDQZcM0JIHFLexiw/zuEnrhgw7+EdhzSjEeFzL9Uak+jI/1kUa+EN/xf3M8UqffQ6F
OaDuSnvIejqRcvnQrKhNz7rGWp7hwCv2a7/dxvK7M83X8cm3tHE3efItU/F1biD2UUOJSXlyQ2Z7
GByZMtGORed4oU/nggHjS1rVP7rOvHUmwk72mL8A2uqTy3JI3LdjAlbmGJ9NS0Ea7g6plQcVLbSF
EOSFi+JhaK30ASsp2pqv8TuphJMVCPQ7Fbe7IuuuSy2AaaUceBYSVn+w41x1+7GsokNP7YVNIptD
OipxXu1EK/bWXD56NNaJzudy99V28Y4z/qHzMpYZ1rEjRS87kiN7cJO7hFkcddQo387OJ9JSgS8s
FQQfolFYbNzq3JUqiK1nJ2uvJmu7jOv7BJ48EOaNa45q/dasXwSn27BvM2vb9Zkg7wntlDQFF5sR
6As0jp7fTvfFLnGeY7kWgL5a+bwjzngfW5hummM6BGCXbTem/euPz528n21ovatrADtyIzZ2/iPU
uvXSLpj5IXnyd6yXO7P7Q+m7bqp3Umuf0azd9HF1H5iBxN68xIyHsiJsurs8E1s9+SzjfKu4e6as
yYRnU6cNOxz20Is2ufOrKIjAx0OC05WqrSw5ER0JFC1tQW0n0bMCR4Kyz1gvs+D4OzzOxwV3JY++
cvTHNHflUyPb+lYWTAvVUg/HttH8PWYPsRVmk/zW6X7alz1PtNazKG2bFkA86j2xfZpPsMlzqKeN
xYvomSmJUdHNNl+U6tsTod9x3w22CquitF7LRHCTm1rW/ZQoZ+DDCw6nWF2ttDR+2S6vsq3mjqlu
Ln9azO1HPWO9Ti29euuNbpg5vIJEalJPPU7UfG7NIXvBLZTQgWp582ly04I/ub2BMMqeJw73W1ni
qzJaVD77vfajg1tUT2mjvWAQ48Dt579AMdArqiOJ5SymlKM8tLrlsWm9IqNX+2qGLBDhLNoUXBew
tm4dj/IDZtbRieRGHWRR/kekzg0l71UM1lHE8Q/gAK4aCu9ukzMu5EbfO4+d552wW/V7NdlXH1Qe
QqV5hU7KxIncUqiQxVT0zmqfBDSZMCs2g4J7zGCjEZJnmDa4i/fWGB8U6oYlqhGsX/cwj3AfvKq4
NWN3WHzznvpUrL3uhybsR5NezdTs7haig6lNxB3KYca3SIW0zNJbXjku50P5NOnpqTC7d4tdlmWX
ZqzOikmD5dqOuemIJzd+qifzVuhxQISBcmDT3I4TYmSPfGNklyjC4Qr7+red/TRGr211DvlbbqsY
Sxj9mtmEYbd3fzrSEHycLO6SYJdrqADi/OrT5JCaDzZxgvjeMvsHr6PLL1qivTllH71PP6qS6ruP
4t+mTjNs7CQnaFjlni//EEmbnEoMiE0z9qZV7yD9nCjrZphkV8jcVEVG/isHxHvToAsvbZLbpEMx
jud7WhM2cwRdO6FcLzXZVivT48VrJLOCdTk2ioAYehCNhBxK8qSHquYXBZf2rhY2rHg4Gda0Co0E
V0o/0LH+7ZXN1SXqPmZVXNOIbsbWi5/02NG2dU0CluBFby5bPRcfeHRXfvmVwl+66RhKxeqHwIG+
k8J/TiocFbR3dxr+bhL2gQXo3Cs9EzJgOe+6YjJDqgL8bQz2iMYc637ixNgV5m0o2qOT0ojIpfIT
4I5HIkD7MMDRMm40flIDwEqZeickcRKNXn+LJ+NKzvNe6PKqjVHgtN270Gj/HbDbuvOj6//2+x34
MOzmsOvdLgttB1do7vtBTk6n4w6U6cMBjt+3jUyK6a8GDJ7qA21YOLc145KjXltYgr1CHAG9bUlM
P879k+ceCZgf4DA8TMWTyCiS6pzVHGBL5DO7IeGNbZBS6iME3zPw2iyMR2GTE6HBNi2TlSqah7VB
AXRScSMymF4tS4W8xA2XyTKHXL1rifPW7p5CdJq1M+dMqIAQSYuvURbOl7YUd3hCnmyqE7XFKMib
YMrXmdp1LfZ7LZ138cT8fGA72xqye8/VfCJ7+SWb7lTG1iM6ewC4+8Ks48S1dd6YM3on98xN5TTV
Vg4FaNOaHEpZrajCfe+3HhpRYwRpBwGTjC+DdqK/PHIokxzH8k1dDXe9p39ZKc1llvlSq+J35Bbn
2R+++7z+0rRor/eRDBw8BuRlmj+dlz5otsVMqm8eofGzIdA7rkaMV/LOT1vkKWAcfYrS90M5zRBa
7ndLq2EzkSHAa0HR9STujUqcJ11d43GhWKsZsDf4xdavWEf7pTpXMaPIarVXqzR/57B71OvmM+/p
qG8jc88N8jyNxus81D8lAu9GMMhjDK4967zaBoMoXuefYVmg/tFpO0pBT4bnfDJGhpyXWH0IBvLG
NnwS3nzzPGg1mrVfLRtubuwQ+8l0FTFJ6p5mZo9v1J7FXVoWV0Z37jbOMNb6o7rTCvxMcYajOTbm
n6RHz2o4sdJ5SBm0jmKbtyqQmrxrWoXrlcnZphXdzCJXEYSZtaNXD/qGGmFgLcZ0SoCZ0lrB8Baj
irFTjn/FCK3TEk9eg48HcA5d8pXQfi9dh0Mqfu41d2/g9t+SxYpDM/PicxLPfHIKoUwKs+JRNM4l
2sO2ASqw7RpAqRGvKTsDmX28PvvGGaxtJJIfO/WfZot2vzwVjO6KvS+Hj87pA8+6KxUqDEE1GjHT
hJhT81E2Ey0QgP13ypqjjaWwajj2K+n3AN3UZtDRDuE8aMlmLuNPrUlfbELj5xLEX0AWx/5tavqP
Q5kK/Vif9B1Sha3UL5GQKgB4gCAhV2Hqd9eKXxWeSBsxNe3o9oApiruoZnF7X3ycE2PO0ckUxR3J
ZLwNydHyxI1v6qz5eNNQlW4p2Vi1NmAKZAmCAxvoOZs5vvbtxY/vsQt1EVXj1HIcU6FOcqFxrB4e
vTxXR13xVtlG9Gx3Dn6JHnPMbGBv9MeTY07vdkq7mD5haEbUfVrUDDGxOBvTcA9t6Bkayx5o/86N
YbExFNuMhaPtO42zjTR/RdUD4YsAzW7ZwXDSESeRtOgYqhlPM5Xb0ADzQJf7sZPTm3Tyj5o4xr4b
06dWy/4MOBAj99vkxNCi+462iQRin0RHA/ZeZcfZVhgYEGKz/LK+EWm1ywmNgDfuRb/z+8eEkcAY
ZhjkG662OjoHdSNgG3bmjPdwZmzUFYk4lXavnzzKy2PCc5qnhy+xvzWu9iq6FyVT54c6duLnpI6j
R9KMDQ9Dq5/E3CXfwMmWQ9GbVC+5eRbmRJqeFvyQP2bssbkIoBUZm1AxJvF9UtjjHAiaqFBf5+4N
MtJ4j4uXzLqnz5gM+vQ8a51HeXVt0jhdtnczp5+7ws7i31EZN+zmXF3NqHG4ME36roj05qC5HuF4
ZNL30ZGfkY+9xU4/3Ro5SXRVi9wCx2OjuSLEH6juhnhpLjnkkXvXLPSj0Q6vcIVhMkQMQkNTK19d
ldno5aI3Twb1zGia2VdDYxTLbUjSaEeuNZh6J4hL41q18dtMYO6gO69tgtfUAN6+Xp1ubilEoJUs
bXAk1XOdOtpD7zP7ND8rzhTgCV1QpfolVRmgc5umAGiizCAOjJK0PSJzEUJmNw/J0N3qxH3E0JY8
jo4KwLHgoxLldGowUAcTWIyNm/f3lWO8J0l3rsSftNe3ycC9A3EGbAVFqvdemu0zjPgTMhUBs3dP
v4wkdYfxzqDh1EV2kc6tcocDOvmm5kznGt/aiLwYa4e014LZrD/M9DeBeMbIr7y3W0bCPv6h5YPT
8rzrNQZ+stUwjbS4amjj/jTdCEYUV13bqZwttUiKg6J7ytw1tJ/ey3RluKDjzhIDoUjeGj/q1jtL
zaoigyVtQ4AWfNElDi3tVnncE1j4RBJY4lgVxa1ecQWAbkIz16P3DL/jziT0t9EwPxK4DKaleovL
/aCSc5XMD+k6Txp5JMLYzJvT3PrcayedofPwlPf+XTR4PkXlECMWL5mOAsJ+mLvNr6ZwP1k7MAA3
2e+ILo1XxoPxzlx8Dv0Kgo0/6ruhXMUAHG2Zyrj8W6YbQHEKjWw9sDQ0yhJtxUM8OS5d4CAP7Pgi
s2UH3f5t6Zpz22HXpd81mSXG5dT/8gWLJDMW7ZdrANmaodNcUqdmPq8tZ60a98AP9hnVJNyHM4/k
5DRwyBKwQmB8bWiY+ooFMmCH9VXzh0vdx3du950Q6iMyx/nIsmcyIVP+yX7Ly0P/91xN7+VShVWJ
69VjP0cvp1vcrxSwOU5lhfHHTf80iq4Z5n2X0eXw3/M/bEykG5sTdq4o+FY6iMIoz1OWktELE1PF
99jrNqzOQHhAg2hRX4XSl89zJ6vQo3nnu6ADNNAZugWAu054AC5Nor8ic5NetKhS3Rh2ARIsbwt+
CrTav2UO/qP0xf9vHYou9Kn/d65il9AZXH79FS+w/h/+nqswjf9jI/aDz4LuTxXfyi/7e65C6BAE
4HbCDnD/Bh4g8fDfuQpXJ3IhSClCczVc2/VI/P93rgL4P3jFlcCsr/1+MCT/k1zFP9WagCgQuOp5
M4Tl8tMxLgQ98BeCaI97II47GlQRt+zXpJQo9k5rAVgnDYZBdZma5WWeEwQqfelZqqrEoA1DX7jQ
y5Hf+98Arf7VD0QWdcVI8lGteb9//IHWI6XoHJeS0nrAbrxw63qU0uwIIyf1+ElP8kRNW+dZ3jZS
a5jAsc3qLdKj7LPQO+4qf/kmb38Haf21r/Ff/TzgtTi4Q+rkv7x/YkwCUsWna5NC1jWbKDzwAOZr
w4hdR/manu44zC8friLhiWtNQyQutcl4KGrsGoGEDmj9neHxZ/q/8rv6Fz/Q+oX8lfelk8LxSOfA
HjOAvf9zMQslsSXdtVA247Iw5qCuFjKXwhnhIDi9MzBPIptV7RyAf1SCZJQAsczL7t8QTP+RSMFj
Q9rDM3TGTdbKg3X/iQrXNqI1PeWZXPaG+s0SE7wXwmQeZlN3FtS/dqN8cjQ7TnZ5ObrZ4X//Vv7n
X29BPIMKaNLdRfbon4AYiBTp7LNZByxectrOtQ03xQJdJQK9dwSuIPIgW82ucJTHOQpw8L///f8D
AyccsHsw4MyV3sp/1h/wL68NRjt2Pp32eYhp1qdHF5623sMrpJ+mG9+9ZPDg5CXzetd27JnAb++q
52GBwLWhTKD9NSS61f+nzyo/lb1iUEGSYOvia/nHnwrXIVMmaE/hGGfinRrjRmxH1TkmgoNulhzw
5/o3Bn8u/jUIA/YTkecXZF3YCxQvN/a/+YHQJv75mzJ5WtcHFnKgzzfmrvi6v3xQpOAdl0GaFzRE
Ajk7642hb31s5LgU9BELC+uANILRM+XDpM/FUzFPHJsnaIrm1lO5/E2odZUAeC0oYlMDRc11kVEh
OS1w9eK5pAQsqWrNeGJ1srpwwIG2nOSckrxx+s549dqZrgH6XkUCKcOLx8DJXQSDHrF2AAeSQAPI
HV/7NVFL9IMXmJLnsfaYwMQsvg4cCJjORAEsqwsGDYcQ1htH0WgGejN/cwrJASblfAUhwq06Mjc9
998Q3RlT0TJZOSc07uIWLdakXQ5jNnKxwpRf14HDQUbbyNoc0d4S3B6FD0wM18FsT6THO2zkJY4y
buER7sYtNNKoCD07+iKD7T8scJMYd+dxSRVW1SvtzaALCLUYC8CPnsP3Cqw2MeS2kh4/emc5ndxx
PJpvuYqqp34y4TBVjt6vP75ou6CAKALfL0Et2iYwzGboW0NL60eP93TXd6KLNm0ORwlZfCFVPtp5
g8VCjk23zizc5ABBWf+ctH6AZgqNgJwoi0fGSXTos3M0W8zVx9gByjckMmbKYrbebaoF1p0YEU7s
GINEBQimgfB0DEGekIawONBxcGbGj3PBegaIkiQcjuNuCqZC86oNvnburlSh9XUoG5EQsjKA3NbO
ZH3bOmPCleS3bRpSFZozAYmdhHUya4puv3StOZVcAbTbMmD4VJ7vgJtjQI9xwFJcfMELl8lRFrgS
+EJko255McNpSBlscpVUQFw5QHNlwsYGYcyC2MFpzWp4YKqhG499r4z5TibLH7hqSG2Gg/wPBpdj
e8R8AYkIF35izo+gesFtOKjA7XYSk+ieEHvzHTZLYK6UFy9a+gu2FLRPN5MkZEHMbPoGT9JjrLU1
lJ+K8finTCJe+24dHtk4sihqICAvTc61cz1dJ6+bsejTGtUGueERq8VKPeDClgJEQEW80ZfFAawK
foe+fVa4HZnQ5S51gFZJdiDCbssUuCo2dU0uj/zS5GC8MncjyFvzCFZiKDd0PvuHqonWfSg19+6C
LXZvqcK9Wm7GGKDLtQvLpbfR9FUFs4cXMviMb8AFHZWddHz9EErQs0Up70ejE+SQs0ew0sZboaeL
fbI1Or/3E5kjzHW5OPAa7PWRaMRQMqb3LWMLfORVGvFldovlk1WueKDaq/3UE5cJDgOt4rEdUwVR
guzY4wACYd7b0nNIc2nvJBvng2lH/X4uxuWkNeBI+DcuFWyvDvdWwSEbGDlVv+uAMWddKAGlRY5c
70BGyp+U0/ZSj60m8TmvtwFS70e3nt8jvyMHkwk8aod2jC8A+0kiTGVIvn7XppO18fPiUIt5P7fo
AIDsDgyTzwxBN0N0rCNumHkZjwdryOvmGLVCY4GfcGBHsXdOCLMAVbHXkb0+gCjRxRiMjMS1S8Zs
rt0uTpq8qN7Q+KhJDoWLVhdPmLEDNF0Yx9ADtnwfwz3UI4RYVLcHK3Pbg0xEdFdZ7vCR+oX56UoB
U60vKGWsnZvfW0c/d4+Jv9xYHe70Imdhs57xWZfh3BbzW50DjJTrWhHnTKP8aR+nKwHG5hI36slO
wtAIZIwhoZgIUzagIgv3nr7BP74m9voQq3cRp8s9TtZlDDG1Wvy6lr4ZppcBVy3TNkq+UZXb/sbg
1eMR9eRe8+Edz8A5LDs5jSqKDnNkeKcKf187MgNgeH4ENreNR3iXZmKbaTgbkLXv2sq3o7fCGeyb
n0sq6oHwzOK8ePTxPuhD9VZFxNUclTfLMxQC934ay/IPAs1nGU3yCiaYmzfkhuSC6Dn2XxgFjfJM
L+o6DtMBlb/nBAncQIqKPdAbVMb8WBMQq1Ws8q3WS9TQhG7RHBFzEubWmrM02bcEe7/5nPs7KAS6
AuSHTFkD8xh2RMCwdVSaMbz5blUXewjeHjZGwjMhKQh3V07ZwgY4xC/S8WN44aroA0zWXCMNphR7
6OhjurMzxF8w9ONyoLlXP8RGopuX0SmKH5AqThGkujkGmnK6emu1s/rUSwJ3/M6jt5OJtMO08NRO
aRMQcfJ5+lodmniPwInLR1sz4alMc5x4AVQdcrlWX/04vVuyHC/x/ILlgHSqHg8j8SAev1vcgVfd
mTmJ6g0DbHVvNEBtCTp1nGtqwgrNwOB/QzxMkf9I9eWovKV/7xfDGDdLrXfMdN0xJYUa+S1GJ/za
zKgZ9W0X2bY0ByS2/Jxmidens+PxsSnthfybbnoXZKr4WHkIgVgpu8TfebR8dweSCEONsgc1BkGm
h4CBxXANeXHhUNV9ZRrR+xJ5sdhO9SAdEOCc8AK7sw0yTV2ZE87KnIiQJvOQqraar7SxMOQDLXur
khFBu8vMBypocHcuCQGc1Kibc2cIjQGtasiRsQkmwUqgjPDd0dbsLFQKdYk24XnOCkrQhnjUboBt
5nbHoFCXGP3HLKwbJ/1O0Wm3bVz3gc4EBYtHv5Q7FFq2wPEA2IczFs47n1lOkTv2Jp/w3wkcQbZp
HVm8Z558wDB6a1THJi9uOBHYlB0i0/5AwdvOUJRIM8JC6YauSp2TlqjB3VXRoKYHKq3VDs8w+5MG
lh1IdKLtJpk695Wt7kT9kfcogGkbFy9dWYhzLLTQyqweZrAWhZUznHFp7FpKfAAquc/lID99PPo8
TqAiCmMnHOdgGtU1NzD95COKy2SHo19mu2lZHp0llkESD/oRIwXCvOzFY7ZIMyB1vWfa9OmY6dAE
QAW0/MwLJu6FmepvtIwvKbLMpBdHcjvSOOptpoeD3erxqe5SF4+qwNrQEZ9b3GWtAfJB21GJEcOS
vwCdqqrH2MZtctNLvWC0ZOPrkXTzxhPYGQ5s+jXPDX14MyJNxmGaLxETzHikZWgH03bxdk3rjASD
F81pQpNsL/pyJ8FA7/il5/pdlxxp1mMlpP+d1mpDP92XVl0j1KdpxqshrTz9JsFXEZDvo7l7pIEL
LEGdu3mDTENpNbQ4tI9Mi/PHyHLf2d5aLAa+9eqDbH6rponYSufkd04q9V1fC9A4Y5Y+q5VmAnoF
L6GTTBsvibLdrCy8oLlDKHOc1Fc0jukWQ/XvuhPF16TI2IMjXinlXnl0Btd/sLgqXPxOWRt3gAqF
bb+E41tL3DYzz31MNVda4ZaGDdPj1q9A36V0vGqW1U+8slP3ZgFt4qDgVU/+2n2wLOI+Sa2SBQXv
I2M9m/dTtodRCORRY8QeoY/EHpSV+Khn4xBOGEv33BnzM0Sn8QpeqwyLEZ3SLqfkKZEW2c1SwmbV
9TvTAjHHCm0/2JwqAh2X97tPRvvaA/MHJAxJL6iUmB4cWzPAIzWv3TrR46g5hECKFbmVqQuMVq+O
Lmygc1o2bdBTU3ZtxgEzaGkeVCaTPUuU9qtxx3uWA+K1uo3kpydcSoI5zbj10HYfv7G6nqeuBpZM
RhphUSUFR9/udz8ZftAyJEndssQkqbxdLHC1l3Bjt2rOPlWpXlSaWmf2rPt6tZExYBrBvtneY+qV
cqetX4ijKlRWa7FW41XyFtXRzSDmGk5+Cvq+ih9NZ3TDWdjP7EfxzhVCPqhJrSY9F5e1abWfWK3o
oR5jzF16nX15mVWe4lhw7cU2RG1FpLMMLGwJozpZtVee87zTAv6geZO2XvNdjXiyVNwXL00yUKnl
9zcKsIx7Dz/751SOctsPlXFtmSn/5tz106cirKyE5c1bzubkewzoh/Yct/3RzhN3n1hWRV9q/GIb
HZGKnrSQLMXG6FrrqfCMiMvjLMOZq1i1JaM4oxF43jnmlnxnrdbUtCLrqqc9U1HRn5dlGAEvc+e0
lLFNXCcEh7fcMbn9baR0lJELGxO9eG7K/rnx6urme1X3HE9YPkc7Sk6lYX4Kawx6QhIXM06ug1Lk
SpusvmMtzA+ccwhJuP2yb7Glzab+yn0R7ifBBI3qdsS8dP1mAhzl7wRYxWYGfxLT+2CL6gIJNHnD
9XXAjCKCyLKru9qwftUTpl8vbeSllDHd81g1dlK1b7w/XeiAb9kUEccvvcF+bcKCXxNNNh+Li60S
MlhjqjeyokFOgZ9fI/h6IxGrRfJppgk3JZtKNgZyOVxnMwknEtCBqayzAzakKvESAoPKd77So5tj
cAwm1XmERVQ/ARV6pfuvONjUl5FmoWUnoi93M9dRHnr9nGM80MRuQMPf+GZRhUODK61czSNFp+Og
xcHl6hbF1c2PyW9fje4HAcWvzCeIRfwaAwyU90rTsGSlxhZ5PttOdKFgHZ6HD6blSYgw9qUALcC0
v59k2Rx9b4EPSVnBNpvqYBA6B9bytMyItfUCGqI6mGUW9Ll9TLz6bJNKwz7fmFw8zV6dszQnQT1m
B6vsqRapW0Tov/lnCS6VN3/0/C04C+elIbO9LZE39kNUnz1f1mHLXmrvqgLovazx/l1ocNs3FvN7
W7brEB+vvlsX0c/sTcUhNwkazXFzrOpBna2G5IyZ1P7ZS5YH5nblMW8TUj3ouihx8iYcf9t3WPmM
bOal8FF9Bf88yeztpCNkztV16aerK7uHmuHBxvOS5jQV+bJPKJM5gWMu4LTzPIoa6Ig/LQ9OtXws
lfM6Ri5p5/J5joerAxeMROFa+Gh0B7MBc2w7i3fFvhLamFbEQvBUzWGrdUfMizjSl34/OZxEp/bI
pYLwJIUoup7ED54g6DzUp8whBmnZ4iFviMnk9910yOv8BeXkEtdNOHYpwui3OWufmqi487WcrbVL
zT2kwbljJ3j6JzzSWhG6I7jT1gj9XhTbiu5uqkwghsKgHqbua4m9XwWASFoIuUJywR3sMVzMs5Yu
l0ExQ2Kh0h4xbznwM91lkPcy8WX85S+DGV0b1ETtmeFJhl9KM3MCu7k349dIC2LCSZ956S4nMTbf
KY/w5bG1YlMcGNMm04EPplN7qUUdcZGRWWdJHjVN85RCGyqbnms1Oyt3rugxFG9akwnBxl5m5V9q
C6PsRaWxhdhaqdFH0nMX8iMYXV2tfge1Vas38lqwMOSoGvEeRZNbvOgIt+yKmp3xxA6jwCnWU6ze
HYzIKe5pMRUycOss7o5d8TejHEJuqbhESC35TiKufJ3bf1iyRmyt21fL7r94CmANL+h/48uQaLRv
mFERRKU0PycfIi0W8bE4MpQxODtyoggmMrKfONJPuj6qPUMS9Kpo6MMCJO4PE9c2iGhbx22Uoha2
cc+Bomge8Ao4uzlCc8P6x2wb/Sqqc/9CFd145c0Wh2xy8qti7rkZHC3UY738zA1ZPlMRL0tcDFkT
MBCTgS+1F4vqhQ/B0SfVfy9JPLG0x0/NaFqhrKc4hOTOa+cl3Ycj00coCqCX2PM+DNWemtZHLTec
B6t07BdvTP6Lu/PakRzbtuuvCHoWG/SbBK7uA03YjPS2Xoh0Re89v16D3a2+VdGtLPWjhNM4QKGy
khE0m2uvNeeYmCJFsh9oM0oCNV2so5xJk1fg7MLLERVtZjDo6EcBAC1anaEaqr7bVXoaKQ1vNQMM
D4tVq943pr3vC5QLxWo2ni1Ec9241LtSaFix8xhjCuaCBBTyAUQxfqlOT3exhWfHhGZc1xLtZtXK
kboncMfBzolD1uFzBdJCiRW+A8ZzGC2wZUbuGIPzD92gWVrHlNkK11JvHxNyxeV+FTr0xLjr4y5R
lBeinhCm4w0FErQk6TE2QT3kWnHdGlW15xcyBUpmbF1dCy9VKgCfKNa1oWrxHervFRmYP4U9tY42
xy0ZDjRMQZQywu2uKykLLvWhry/SKndJ3tqxrNvXsO+4DuhucsbRUn8gimLxbDaJNCMlxtVmMziY
QGESAt93a2Q2z+BKSCCxunu9QYHeRFO/X6RuPimjtmOrO22Vis6tIuQGCdFMQgsOG0yXnQZKwrab
y1mKpFd4IZHfaJCDwpnSNCkHzQc82lMqJ4ayTYEfeAFsRddODfQqc/yUDBgIh8KAqbmIHl9Kp34r
BdYF3WC3XM9EcgjjNtMSEJOaIXl2rop7jeoEfJfEFr7Ti4fMsqMdjxZr8jLcSrDt3RY8oxth39zJ
nUVQZUmPF5/0saLk8mxAPIjUiwqYZzme4FkYJCOvIJLoRQtz6wLDbLmj4Ul2CrsOVJgD9XswpQcz
GcptOyM9t2qwEg2E8MuAniQkhEy64D5UKJczHQm0Gk4PDdCTzlagjtimTsWzZK9xq950Nu4aRoSY
yGFwuvKYW7teRP1OnXTgBsnnKCMx1qG5HTM7S57aDrVhPcSXQVGNB4nUQDQ2+i5jcn8hybn0ogQ4
LhUZN4GIrrRQ84eiv4pox7l9ZeC4NXV85excqMtLxFX5nTGq2mWVS4XbC86aosNE6wrqejiZEaEq
q0J15YoRDvIixtw4DMi6ncYuM1zDtHBI3rNyeofxwnaGKT9NoSEId4bdXhIS8FmrKLwFb1oa/ehc
Ne6OOM3frESP9kHM+sNW/MLUDZ0/IdwmRgHJYVCmx7VB786V+WrMOi1hQxyLOL4kZ3aH9x9bShva
RH7ZWkqDBP3ZAo8MzMEF7ckQb3Fxyq2l2Qz6OGwKgkPYD7GlnRf7qZ6bq7GxH/F4mhMq9iA+BkUa
I2pbMHNEfYOuS4htkeivvHLqh8AenuaJMS2GC4TlYry2qc3oUM5ZuNMBIrsAHQc/B9KIocB8HwrU
7qgRsze5iWS3hwbomao1+M0MFIxNwTqKCRQfqvMGlGyy1cmY3pk0VE95D/QO+Rwz4swEE5/r26wY
9p2ZCMeMMcYP4xztBrC6flCND7pav0SWuFcJEGWAErHTT5abeWj8Adj7lgeWAqhVyNc0x/qQm2Kn
E9b4XKVSct2VZedB9t7W/fKtLElxzTEQm6BG9HKet5Ou5BupsHkhoAylRV4GgBGiLb00+bIm296Z
6GJ4jVmKZ6VRpA1jccT0ilD8iuTOGSkhDmLJfrTZW3nqAt5BK3T5OiV5jZ7C1YS01FW7wXRz/PUb
olU4eZl9iBTpBXwoVu68X+PioM7mLdElTSCHD+VgXLW0lvy6j8etogX1g9U0yaGOJmaFxAI2m5Qn
blMb2bhNB5ZmA8y4D6KTyxA0ml9GKMS7HPwp9uDPZhA4QpM4dnsNSFKN3NBNiqy+T4q+o5hQv0PX
TDy1QwwpcDSJRhsok8Dh5k38UOKFHKThug+Ci6ocCX7RLOkSUcAnJOHmWOniQY1wh+fNgWvgGUHV
7fMxFXdt1n3XlHiHBUpis9LrHlhiZmpkplAs4Ah10glZEl1A5DBh7xjMvZFuG5NTdnN0UsOhRaIV
5AeccsXeGnpxOQYjOYTx7TxFWCF6e6roBsS7wKwpLpkcEfTkhfTOmEFN26po7YOAVbOzQ5S5ouMs
jFrP3VN3LbLccmAx0xJS2ExVe5DCTrumDNYf9R6p1kTj4kCNjPmHqubYJFJTe7oBiMIAAHfDiKc+
qhN68YSfpgSJLlKZZUFZgXVJDGEvCylgLVbKyhpvlQmtL03NxlnKGRBHp5AeWcZq5/chvl9aRQd2
JulmmQaamFxQ39RkAgtVK3D6CawGoSXmpVqxVRq1wG8ngLVGj5O0Q8u5UbH5MUGW02OGd2tvNLwY
ZYoSzzaSw5SU2Q4XMVDJUL4LhBJ+Ds1AII80UCUjS3MZpRYflmWJo5jbB6tk7gVjiX45RkpXrGIJ
uaXdp0jlZUov2aMio4GWydkVj014qyXaZpBksZs55GGU0q2ctuG1qZcDY2R2NDr3CpJYLZI9WZpO
CgrSw0QrlVrMuOlx23iZpN9g5KGUofCE2NscuhyjY5e8dsp8pYiJyYWZszQ2VPBspach/mD+abhx
Fh11GWWaNxYaezDmExCj7HfRqYPb99kG2mPH3pWQHTWB7heGdrcXjZX46PxI/yvJTsL2uiBmDo1g
O2jmiSC4U4gSbscGp3wAqzWxdc7eMxXm1mL1PTv1MT3NNr6lledSjNkN5N5V6RsvCMYldd+A5lNS
JfTo7T/DdEg8tlPzvizS+oYGdXNZ2jPh9dipHZDrkqfXnTixkPHsSHHk9Qm6y0ogIutTiR0oGdSo
Aab+0mKXdAnUbyf41HtCfcx9pVMX6pr1PVChLgwFhLJUhSQJhhGFKKkJ28iI6/0SGACpySx7T9BV
RF6YzGSgL8GuHOT0qtTzhFac1t6rPRVbNCQPVCb4PAarulKShIZWx6wyKTG10LUDUkVopws5orjq
DdSCLPx4klIbBbYuln3DKoSBgiexX0SxLYxoVUdKNTTBVlMu2iRXQK2V/cWwtCmCXDNvmUqT3+U1
g06EXA6Qo/RsM6NVULbG+FnSyGF1UOPpIm3ZHjtlpvV3yGZ6CshAaXA/Iu1QSNmYAeq0c2dfL4kZ
4uFPOqZatNCGuw6e2t2KD86oG9cOp9GYOQ0RKTMx+EbsvhINNIHbgkiXXUUP6XcFOTgbdpTMzta3
efm81E38LgOj+YaUp36yTCoTwmJ1mzxjScJwxyiTcoqOg82WVtYeqdqn53ZGeeNATkPXLiVp3VJS
EDdx6oaC/TSMGmF5NOia7KOlXzHCuBDZB5AW1qlurAuIIhZJV8e2SQumxIlG+R2TpKDQJAqYJwLH
Km5wOKzgzVw1dsacxPKmLgybplQLa8KFHJa+0M0BOj1DvkuceZbGYx4wAUYJM8JxFcXcPJK0xrNS
GlEUHjOwHOhLmaaUvgoQCNCymL7BxIT0pUxFNaw6K2wRmOsUbSON9NiPJtSiF0ykbbnLMby8FZkJ
IUhewvKpJ00W1CHN448KMe17WALb8osOejAPiYl9zS5Ec2jmho3+3C4fJEgQ/lekef1ZKLF2w+As
+waph7tSiAw1PlZ1Iiu0ZsH8XKe1qnnUeyurH5ebk4eNRZsmbtTcaUYrJZorTFcpmFwSNyazsn8f
pFFkB7PuBkw3S2ftZDYIeqvAZQEygPlrS5J3DtqmXZfWKu2u8VIArkT2nb0qmDxxKSm9Rpe6SUlf
IW03CvyloJd6zEQ6GSuHlXABYOXIOyuMb/uIMZ4AyaZPD2M02vOOYUVAwRgFKHqULoDKZxiCDGKr
IvXP4ZzWd0atdzDXYMaByZmtut/bRTbgwcuQD1URyhCSB6TRolcrUPm2dCQmvyPCA+RBg7bC0zF3
PMjamjChNAUGyNKKx2LfV2vpJhqMD1gd8iBw43yCNJS1wm2ErXxDomAlXhDZA6JVO0fTECZj+4bW
FEhPXECXcZRWpzUR1qhxE65Z686qgtETs1DjhbFZgpaFCNi5CxFCyS2SspQPK5vN5WAvurWXVNq8
mpog4p/6ago9KUeE6mj4PDI/ilLz1lZ1Hi85G9tLazaIUolHJXlJR3C0kWAojpIemEsUIqplUmWs
UFaweRi39SjCTsNL9KDLoZL6YOGQGAQEsCFXFhGeyhFJ9mNFTtpLEbOHgTVc1uFmqdPye1XFOJrx
vi0vYN85b9xo2k1uaaw7/LBwx6Vs7pucSaALkDSz2AQo2HaTDiAYdYygo5KTbv80LQW5HVnT1ekm
4Y64V6ZmOIpIQuJvYxFANh2Rhwu/qTbZf2POtS+Yecdr2LBlLgjOG7C6thIjrDDaRrkr2DFdprau
AjAiom/lNZW25CdFaX0onVYz7Azhza+pi2CEjLH/fXYpxS1CmKjV4cLO8n7AgU2OEX1zpuux3ZKK
qxnKW9Mn40h0iUYiMM1addhOadL37P5H0llIGqcOhpY9cKfKZYtHOuB+d4gpHt8BCrWqTyA1ZN9l
yhWxpnUyTpbMdKQzDDN18uxWQWFBRYkVnHaVxfgG0x+W/TGxbVbeQr2naSIJqlJTu8Jqx5o+6ykJ
baNQQLO008DwaZjSOnCXutU/CnYRhwSEljfAmTUcPqBmul2VKYeU3ZVwIoPsKoffBmgiR+gcOKPW
mtoKuqof42FQyFgjUMcGVS2QWLekfL2QQtUT39bKMP50UfW3Otkrb20tpqealkXrGLGVL8QjID53
xUKRynwx6wnlUUrcAoSOyg7pAIlvymWGiqurJINVKMVcr4UZHdJUN0yLBy4xX6KQkmzThonMQ9DY
/BurZ14ZFanyTAMXuKbNbtz0kwhbKBQAi9kKQ2IMPAXpCbxzEfLz5JS1SWpM0CTfMKtAeSoTlWuP
uoR7UWOxvora2eQyKlZzP7dxBrwZhfhzYyo9o7q2opNJcrlyA1db5IeARAoIo1FXJkj/S2JCBAh3
Zb/UdOUcEcYrhg3fSc+9ZDcSU0KV7r6hRvgQiVMwFkboKSRhuIb5N6W2Q5MCs5YIzLRxOfIp4Ko5
4NgyeI15awcOs0/aERlXvfUqq2MhDDI7fbN6K2DIi4PeQSI0o1RHjmMcgMXTASe5ncm/3RkaKXjt
PKe+WYnE2KGyD2/MxCB2ULLZN/nMSUW+m7ieGH8t3I0WvCJsoDUJR87/qEN1rtrZnhl7pcEjPnR0
bp3Qp2hDjYQvi3iR4UUm+zraAB8KdM6cor2P1sSXFYomcfFVnZ2GOQBR+kVKsSKfyXU5FYogbouU
XpWZnn0myRyLagZmLlB9FeqMoEGyIedomW5SkGr2xERFUqgjOvzCqzJn3W7IQuAhqUT08LVo9Vw5
zEfhU6D21kkGRR8K+v9HKaaRUn0wUW78AI2E7cpal2ZMFWvIMnJRrwLDZlFspzCaNUhtKaHWDGqo
/amo/lf6/1P83gAg/d79x/rP3stqblD8df/5Hz/96f81l4DNxf8/uwS28Rubj+61+dEnsP6T/51C
+Btlg2HhBUC8qyliVXb/YRSQjN9o7Gvo8w0Tzo9Myu9fTgHN/E0xDEujh6ARRPijU2D9KyYWNG8V
xMA2C/O/cgrIyirq/i/p+Sre1TV+I5/QNHTVlNWfb6CAPLPEqMrv2MGjPbKb+/xWee6wbNJQBuvp
mf5HesgP8A8ulN1qnt3S09iJo32cP42L4aPbV9ftZXGf7aWr7CP5YJu0y+7Bnov38RFxaf3a+rJL
UoFb+/ZOdas93SrfPi774WONyFUdqpcDUISb+mC+Rtf693jHNPBCfbXZbLE3JpvzsbnvLtqDtGl9
+6rzsg1ETTfb4+y/qS5GP7ih1tyUt3AR/Ox69usbhv4l47373I93Oqi6TXFV3owP4+TyN+xnLqzt
dNE/dvv6VrrS3tWD7lLIb7sLc4vvdkPunNftKE0OYhO55vfkujzwKS+1o9gFjzk+aMd+t74jDwwh
mgAx2/Wmg5K5Np2s9axDfSAEkFZOc2VvjJ38EE5X9aGyr9/6U3zI+bXhZXQ9H+yr+ZFTeMF3+K76
DIn2VG8H4rN98E1XrGNOtSE24R6j1pYP6LbuPeZVn2SkC/mgXUQefdpNdGndB4dik/q0Zz0S1bbj
ZxFsyE6Mno1deVA29gZwy64/BTfNSlY6Bt/ELt3qpER40w2uZhaGYIO3r4V+yu7eQxdT8PPRCbUc
kbvKcZ1zHwHPuKZbbKYjdXI1XczkILvWS3eHHBXy8Gg6xvNyke/im+pI6xngw77eGZ7pJnyvzsk4
Lck+2osNQTzb8Ihd8r79Jl3mJ+uaIzwhOoLQ6kd7eXYsTjvdlS3A9Vttx44s+QhtV3pKj8PVuLW+
zyeAlqjjbjHiPWnH7q65AlOvALka2ESA2MNc60g7+TLeKL7sMYxylU3/ah3mQ1e47F19jKdX0h33
5+DGUXEVA/DYKE554t97sYs8dWMe8RzKMAuceAu246V1FKe+Ga7j2kH4pF1y0uiBmN60I9wZjo9y
P62Di42Ub3CHYZDcwJ5it/xmeOgxt7SCEjc8Xeeuo7vlbbJZHGBNu+xj093DVjUfSb0Kk9NocZq+
lT4uessPXAQbvurj1RZ8ivpbfiLyaNNdrfNkMr/4FR8Jt5HsTnsS7HR4U3QlIAIzEmdY0m8U87kX
lLPddzTkiAq+Z8GR3RDsx0nbTdqpc67f240AIuQXO9pnJFZ6DOG1h+FmvjMe0J5aBYJX7IeuAaxq
JunLhbrl0X57YJqvuLum9NFKzapLeq+cXeSg3obemSDyGg4V+Wgf2O91805+n3Syg7l1ZT/YMnaY
X+vD8kT6KPzu0K89NGZw19/L+/56FZYWvgngbzrU+8JPxWt2iK+M+/o7Gqcd44vgUrAsdZv5UFzo
W8bk8qfxQKQow4ur/q7yCgiX2qa9QrbvIPZYTsYjKGkXQ7OHZomRcLFhj1rwQgZVlem0q3VP0lE+
UAlG5CtTCvOFT+Zyr+NEH7baPZPzK2zUD7Lq0usYyhsSzAVbesQbFnOGU3mtf1jA+Pxpw1ZLPdQx
vaa9yE4MV+6kvbkFV4OSqd5O3zGBurjdn4Ah0Iag6ryRfJ7pPS0cg6ap9sr5lZ/bxlP1JxMAnZt/
Vs0TIAfdS7eIfhwq1WWnm75qnbTML94YgsfmTsB/jNF1HJmNty+TSzKBP94SiYgd0DOjowaZcPEp
8LghgHQDXU6VpzWbPi2/gUNSEEeMCA/fKc832ka76/EjR9eT4nTDQfXTR5Bbyot+FOqpeKjzff7U
P8UL6SaMI3bViM7Eob1/aizT/SbMLTit9hG7u2k+dunGlp9WhsuO3Y/cIX/y28yTMYg+Qzc18Pab
LrNJ+5VzPd+xu7N24914Jx65p1ySMKfL7lYmKqtiz+LQerxJvTuxVwBAOQtdSGszjx+RdRHaN6Hk
jU/tk3wjg2PdrKRpacOwdQv3ZKf1XvEgXVu37e6DrkaBFstbRWwnSX8VJxlOfP+M+oumX7sxgvGk
hLfFRrvqyflCePZN9A99ji4MuoFqEkBPogzRNO68pf2aO8ilPYgyHtZif/bhebnilECndaJ7fs9z
5kY3EYjYctzwcCieFB0av69OKObMt9zh13qJP8CkjfYsG7hn3cJ8IgjM0ba1CYgZiPpMN9axTmOu
eyxvhGyIwZMeM9PJX2wUXkSY5qeYlLhn5arpvinhXnRuH1603zUaK3X1bjQP9pWRHvtDbl/o8tar
fXw7V0RODJP7MPj++J63vpnQGnSRKYC0fQqXj+GkZMRwV6pHUyvyqxNQVtZ2l9t+EqyrKX9x0286
ktrnISVhPJaveWGBan1fWRpW8ajHOq61/Im8z/FELmR6F+CxqQgs9Qvs905y6PejV7n1m3Vr0T3l
VHQnFLngWdQ3/q87ZYf5Irgy3Nyr39Al7TkUFxUqh59dWCkNHlb6am/yctG/Rfv+raqd8di/adeo
6o84/8eBdoGTXpcXVu3Vz6NxrexMr/fUDd+VqAUIFoyRRxdgoLxrgNPQ2KN9UUQMabGXu3HviHFn
WL5It3W1T+JDsHh9STrC0wh/46PfE/NHMIMgLY89GsCGaYPe7oCslPE8ceYnEmQwFva72Hu1dtGE
5G4DDH40D6TdyeUBIzNSwg8ZqIr+h6HvX1Xl92XOf1+W5NvPck3Ubs9/6Kcyvv3P3/8aP+MaxP3T
HygHCOW+6T+b+faToe0fJf+fP/l/+5d/RnvfzxXR3u9lX3TrbwvBw/xYWptfZqF5ZR4X8ftr8d9u
P6v+LYvfz//tn2W5af1G9DfFM0NPanJ19Rr+WZYL9TdZBl5rWKpKyc4P/FWWK/ZvNtY3hbIcj6ZC
dPdfBl5F/Ma2n0kJDSQSx03Z/jdlOSKon6ty0sFVPIg2NmIFm93v4eU/butQUKjJrGWjj+CcyU/S
N/K8KTtzWjYEICd4dkQy+pbejuF2CVqGAK3oCNnp2zo7tnSBVAYKaVgeWiOb+UEbeEmvTB3jm540
uQU/neYtWal9VHkAexp9NlzmqtL7hyIxTdUVY5DgUetCUpvLGiTtXp/m0kQT2lgPccEECgZQ0dDm
6jTmkjEcPB5GkdQre3KWWniPrZWeIDew9DfDaPcraIqHH03vHG7bMhGSKyohXxaEId2LtFUb3q1W
zuQ/n4C+I2EhkyAApvBp9zTvK0MqpvsGw0++wwarTV6lm/pwWUd5H3oB9gGiT+xIfotsfPsJbLYe
LEin6ij+xu6uDbPMPBVKW4H+xFmHTGew+0PSLSporaq1qJzRleWbvlggarYInsF0hy36feBCarPp
FCtGSgWFb2TENkDonOUevRrjL6z7ZN5C7wXxiUOnQ4VOFx5JuzD5ly4JkxNrK8pNBYV1IGHfJJGO
RJSp66NveAnkK5AVMmXIYpWtm+tETF2Oc6+P2zYem6c2N4Z2cuyiUwZfQqNo7+qqSu9Ve8JAN9AA
vtBQxE9OEE/5KRCD/DoKK7kiVFy8pUUIWz0wZsqeqezBlSkg4hFU93NyBU6go9EKtt3VKtCjTjFp
KkiOQNLeFlBoM629ZHkIbWMc6fUFNHExu/Xxpq6jElm0tEixO5ct07wGAtWyCTUQZzcJeVUS9d8y
GNsFVq520Gn6qkTvjsHgAjdjWIiRsr2VMKLVG1s1glNF40n19KoRn7jGFuZAhlBvu0GTrYtEp7+4
q3pSgLxFX6zVwodFArnHlIWbLBAgmEoLu/S+oH1buwMOH6wtPBfdKp8Gv5V1IXB1LBjEDCiAGKD8
AfqVPJKSabpVqZYFW6m29JNuMpVyw46Zo9tIZBxgSpPJPUjjuVzcCKbubatEeF7bQIzvSj5OA1xy
09KdUI6i4aLo7PolUTtUt1E/4by0uwhfi1AbCx5POiz7Xm9bvCvmKAtkC9qgeJ1SBMz+ocMD427S
8o50KeDIdSGx68nDUoHAg5EBerEBpdxXzBndtjGl0lOHYoMixpikR3TVI0BzYMGP1jjKT/Yw5oFT
poQTcMXJdeKxCrhbY9SnmjXV7zZRPgiaElkm3jOJZyKjmuFNAMC8lqaJQcw8YMhkjoBhqMFFartz
qhI8iOdIuRs7sIdB06xaz2VGrB+nmAMH20ogLCm6xwLa5JQJE8S9NArbdwY5eCtGiEIMJWyGIWVS
89iIKJ7uoz41oMsFADlnQnAUzJpGvhF5riW4e2babG1Zhfs849t6StetKRzdRNocmX/Qi/NEAgGr
Gg36PQk5eIVRwUKrhWOT0sjWsyZk6Vna2QeRJU4NZmCSU4XRmtxGeEPdYoinyVnMfNSOQGZx3gAu
fc/VoH8tGt0koHCMKM4sPdN1ZzaxI2zJS0keaD+TOKYWhnJncBNWl+YYxVDtyZl7ks2FhHI4KIDg
GhXbiUt70sDDNnDrOqMeUTJZ+ojrM+YS0DMJw/AN55x+kruU1rvcq5rEuonu2Q0nE/O0VUolIPvB
VsGb9xp6nR/6Vv+AIDhrahq8cjSF6AWACJat84ezRpAKkqhvp2bEF8C1Qh4WFBZBxEnqE0eSnDD5
AUtVk+DbmEbGMQeonnhkFJb7rz/HWT/qj48Bw1LH9U736zwRVIsn4oGzHqluX6aslxqnDiuQ+/VR
1rboD10vjmKoqmZCxsHGznv+rG2KH6+GDYfG2yxz5WDRzH4xqqR9qONCp6j4qyH4Dyf25w7tel4h
TVgYmxHOyLahrH//g1m+IP1WwWGNl6nsY+SQ+sQ+D30QVxm/jKVcNOhdbS/K1ZqEYJn/uW1SxrL/
+8f4V7Xg/6cdWnqqf12QtTj9s5Rca9r/+d+3zefn++ePdaDNz/9RB6r2b7x2FUgPKpSD37Erf5aB
lHqaYJ3B2UznVsVz9lcVqCu/QXZZqzNV43r+3rf9E+Oi6b+BdqHdS1PXUhncqv+mCjx7IsUKfSCA
VzDcMg0OueYA/3jnWEEr94kwJDhqyKwCltor7DfRTprszleXpr/UxTjckGIReGOgKQQJEqH1w8n6
h7t3PcZ/PSh/fAZOg8WNS7msa2dMkMmMRy0Hh+dSjyi7cpHrS2Z+6MoQpf+Cv/Hzk//HoZAxIbgH
w0ExvU5dfnhQMP63xiDbLHvUhV6n1gL5Rt2il/76K/1OU/npO7GAyZptA7FQqGW1swMt3TgieltD
NiR13mCdxzsMTp9GXzeYlyPBwAhQghqEcV3EvLYgWJjSvmay954m2goK07FO+ZrZUHNai2nfpzN8
qd2IZFhxa7MvpU1HRYrKUgwpjdlknE1omb1Gui6SyysdfxqiVT6FP/FeaFGnd+MH7lmBdmwMSStO
UhCBaCpj2eHtYcyrtikA2Rma1VFjdg4rSzUWHCAjCWh+Iy+VfgC7g/rn63P1t2tiy7YCSUgoCvnR
unx2qigHebMRg0Oq3fRu1hPJWuAyDl8f5GwGweOlwofmZlcgvzBjNc6OAhJ8VGO2K65AoriTQn08
zsGkr5oFixAnjbpFMmbmZ23NjijW4htdgp0WM4JH/4mueEysDykP1V+Bi87vflVVZKg48so6oc6z
WQV+vCUbNe1AG/LBlhZ2ecBOhY5iP7W7KEuk+6/Pgrq+YH+8LTkYi5FiMpDhcbPls6niBGg/EfnM
4NYeMc0oOR4T1EFLvgvLrH4PU525Z6EP+ZNQyeSE4xotZDKQf+TDJLK3ShIbg6so8/BSZDNuPCR9
AV6YNKfjmzX6CtkFkvpqBYtKapia0kyU2zayV82NqfzizllPzfm3QSAkC97hKtNJ7edThyE5wWJQ
cOfI+cPSwH+PdXLw+k4/Var98fW5+4frZOvCNIEnWZoB0enng0nsT7NFE5Kjp1pwIsxW3+acg6tC
CrSLrw+l/8NlsrlGJlNkVhHVOPtiUREwy+6lwKFulEs/zyoCVNhTmHDEFWneVQRK0DPC2Jk6M3kH
nwul6TWbKUuAgawUA9FMiOZan4GIYi0gL9BhLmy+NWGwxC6PP8NknAU6CcLdDPOd/NbqcpDYZ7rJ
FIaDJ6uN+qrzV68aBRjtQHm1foZ9hilTgOlwZ94cM2bqoZacEmPkNZyYwL4aeM/djMtsvE0QBUri
t6TqUBbIMtedLstVhwWMHXpnJ6QBVmU4Qdeto/EXlaa6gpzObg0ed0Bgmq6zDBtnoKfUwnG4mCgU
9KhEcqKoVd44ljrRAremwXgoyqx5Zs9io9JoO5OxjlJFfq0K+6qx5+QDVaxR4MHSmjcCkIJnsJzL
c2rX2UmYCDXpto0oFxsIaI9NGaericZKX7++DZT1aTz/EitijZYP81uhn72cUUmkQ0ZMBMazMsk3
xlwMR00isSa0MQrLRUSskIHeftsZNdtQXZmczJBIJTJXlcxQrNbtcDAPsmr1D5oJVXyUeOd4JEDh
7vj6w56v4qwskOr+67OeLWPoMxTdXNfXJIX5oCRB5hr0avyvj3JOVWMZV6l+TLpW+EsJqj27rm0z
D2T1sN2GhpS/ZRpsg0ZR06t8Sur7sNEsd56t4IZYj+xSVbSZbZgmTUS1y0Z//fVn+bnoXt8ofBRL
11m2+TgQ935eECpoE2FQlyi+K3xsbcW+PWyRh1at/ZnjXAMnWTAZxJciiHAwm18c/u+LH9Uf1EVe
aJDAFPXshIsaDGqvU8pI0UKGWJvUF8YanYGOhbaQXCjmv15tVdnEbc8iaFmyLc5OPWo2LMsyqWzq
HHUeSmRz15lAKcupVZjHifwXL6u/31Hr8WicomHgDBtnC27H3RP1wCe51DU4aoWIghYO4b++bzmK
YdCMpaHKU3b2jGUTHi4EhrxD2MoD2EG7CMlG/KLE/cfvgvjB1FBosP89qz5GqxDWbPNdbLueXUNK
a0+SOdTXd+Q/HUWoGlU82U0Q5s5eG3mArG3Q4xCDBBoovcazbHRh9otn8B+PYtEao4g2APmdnTEj
zGHnE2ZFa3WNyTA6LduNXT/dfv1l1sfn58WPTgFXhZLS5BZQzy6/rE6xgTCcy5+O46aEBrOp+NFt
ChNlz+M0g5xAEqegif7FFzyH9PFg06bgqTYsKjMT4crZk00kXd0ErGVzzS+Xu6W873A5gmyeC5Ba
NlNqMgbdBc35ptff28y+py4K3CDAWvX1WVhP5tlZ0GyB3HPdOlrME37+KMaktvHq1F1PdvUa1iVD
dk2vdrY+T8evD6X+/Vi6wlrCC9NAr4M06OdjkUfXTLK+tvRIN3rkabdJs0n6QbhlJXTdNYt4FOS4
yfLBaFKISFaWBBc5gm+82GEfPSb4KZV9G6/gqEkH9wSxCbjFJidjOmOgldUl5lQ7QNqIKhOfLoZ6
ZmtKCpICPA5dfNIKhw5tm2yEW90a8Bt//R3/4StSvKkGG27eHeZ5A2pqyLbFCYwpdZAxy4Ua7oqw
63eLBq3o60P9fX2meKCGY18vC8CEZ1dOQYeOswx1kpRX8ifpGt0FDNCUTaf9nb7or8Caf/9mhq3r
so40V/A6ss4qe9uglwklEgjEvKBIlqqJyWbHfEViVCN+cRr/4TXMlxKaYa1DJIUmws+3Sj6IQE9b
kseBESCUlEVx6BCTHpYqCzbBUsibMdPEY55Z6m3f2s1e1ogySxUj3X99lv++SpioE9kM0zfQAL+q
P38QbYCYqdfcs2KYqyc1HNttPIHRc+qmZn7Sa8FCpIxs0JXOjV+U6X8/5etyrjLdY+cq68jkftq5
pTPGQax7gdNVDElIUloj05kNRBJSma+/5vmauz6POijgVT7Hvu38XdgHxKG3UkId/r8oO7OdyJWt
6z6RpQj3vs2GJIEEirbgxiqKKvdN2A53T/8Nb/0XRcJP6uhI52Zv7cRdxIq15hwz1b9laRub0DOj
E0Xz8fXYXAstUZ6rxUGULf7j9cBLraXCbr1OvTm7JtwT1PUYG1e95VQnfuq/o9m/6xpPixknv4JP
EvrBsaY0zbD6FZUgDZE0IUjggLB3U4jRedVPIzmyrpU51vksRmfee1mMUlgT+DIRYD1KBxmTHyC1
KZTPiDBrAwnuqlRXqsOCtIoZmHg/gByiPCid3BGEoxrJc09aaLSam3mobhMfBv4udU3j+X99TlyW
y1CQb1843qfLsu06KghJA/dVdOdLavUGo0t+4m346u6hxrWQaFoeyNZgeZL/tLGmmD4OxmYkRERJ
vIx5nGKb9AcjRQcTmS91P6MhE0Gv77uWkEY85X2qyIt08sWwzYCst20yE4OEAsEJ0y1wzniTNWok
jGGZpZCNG0g0SjQRxhvIOwBe/crsupUYLYYwQd6I+sRy+akTyRvhOBzlkZ360IGPDzvBkBBOnaYN
qUnpg8Ro9KsdFsnjhM7fJo+V0Ypj3o11kTyEca+uXLyQN//r0+M74/vi9y1OXP+tev/cVl3kXp+H
Fi6VsM/PkhC0p0zm6MSVfv6WkalTtdOxQOLN+P3jw4v6Lk2HqsRiqWJrVaP+xsnX/79e/P8X9/xp
iaaPCg+LuYOwKNICcfSOZHNPwY7jZE0JMTwrrwj+Elufnycq9B80FpfNpBnHbAs/sd+HwUeyJkyg
7cyx4Kh9f2O/eLisKmwVDgU2L82iavj3hcWc1BeRQQwdY1tHX822gxQABzZdPyZuIKCGuIe00Xg4
8re1qfEiu5oc7FuhI/Ph+z+GSRy/9nHx8bj3jutCFmYa5R0tdLrQsosiUnFmM21pc4czWQtC1H26
NUst9mNsMxnDftAqpu4hCj6br+sl7UoMiVnmGS9FMonHTlfms1266X2RTQ0zrTJ/BMaE5rUQdvKr
BqZFSEmU+HJrNZM8mHlMriPVB34O2KDGgx2C+7xNQJC8i5GKbs1WO0aXzjA6ByZK1muWSONvAbRn
GTg7pH5j+AufOjg28Djq0tu3sgt+U2j49apg6mMR3I21CunmktIFHcIjO5SthS5xUKRv1EX+RUgb
GTkCLEk2TdoFfxJTDfdz2tnhFrfUbK4AypElwJSs+zkEQwRVxIvLV+W06JwEyD7iagXz85XpNl5/
JtXk/FZekHebCQCQ3qT0Xdyz0pkIpMyqgLSXrvKZTrbgl4arsRd5sgeN6bwCUQRi6LgxGi46vuQ7
RK7oCYyGoYKDYBiSFXxWq9x1bSez81QB0FgxdLPCdRfrnsCjxp+f27KcjB0hgfWdtqrmsfHUfLuA
VTGKxBNrbxXq7Dobk+7J4jurNz0Bz39qBBuvPrlOV9gV42EdCcyZG7eYy99idMutWUwFCV0R9gO+
iAp3SgPkE9xjVRl/SH9UyLyTcn6CSpGTQ95HuH5bBxcqUhCXrMHI9pGWGbkTZWs3RsSwUvbgvVXO
PJLbBoXZ8TR+K3+SCBto2zMHtgQdNl5ICzgz6XG/CgcPyCpN5/mADbKdd8S/d9ccucufsTVbry5m
rXIdTc1Ci4zIjrqVrlHFaIeJNzkb7YnqmWSNgbE8LaxkVwEGgn08mkQIiSCE8jBpYuiDQrU+xkWL
JVYwP2yutbZgceVZTpSKMYXEejheh14v9RXRr03YcsUMnwO5NSuFpbuyAii3Rau9P9XsGP2aFM5h
oSVlgF9C4PJkithMKG9wHqN/dUu8YOe9X7ouYAkDuIqjGsIeJ7qpCBpTyWFgmGBlYn13GT/MdolS
lYu9LsagWe5eOUOxlJ3YpI6YPUKl8WNv7LJtCdwISIEziswbz8Yi7B5glvYGysU0/lk1dbeY9+b+
FT9Y4xO6NRJKql0vJGGF6vIqJAzzsTc7EgB1LyZj7Vg1EDsY0rpdqyJDRW2B29CkjdQpgyOaqy5x
U5IDYT+6QXNJV7B+JJg2wEDcmxYf5WzWP6CTcMBhI5v+jD1Kq6xuzXznwR15yAqgfogVqVX4c4ry
pcMWSz796LVXke9DHpN9Yexl4ngveRTrn2ONLGm1bFSCzm/a8WWD60IeCqLzQYsJ5Ek2IQnCA+iX
V/1Qk8ucZwzXF1HUiKDItunmdq1AySxHPb7g9sVe5dX9xEJki3olMBPZF7htTXHBzHmAOYGhbu/n
Zl/uqpGR/AqSbElikR9W+wF6K8yPuAysy6AEJgtV1++pRhrblBvVdsGuWzQpK3Q0NbxidyQQIlYW
/EwartVhykdwLSMuwImTii7kJklDsQMeA4UWe+vAouhP8fsIXDPalswrzwxXeRduSeKoadFTWQNs
qd8oDlF2FmgeQJa0IyoXl3V7DQjI/B3FxOStrdowcFKUfeWwdi4rLEDFMyPCnL4GUwc8I4rkODEa
KtPwTPswRvYi7ih3Or8voDGKInlEGUJ0kFMWDRDK0MqsNUs4gAOgGjgZEF7MDOGKBF3/FFP9buwu
I2XIDoCHsPCrhXNX6/Y9oUyr1qY5WM2qLdxOnI8qQ7GtLLhO3qymP3npoZL2us76aYPCUChtLTaP
oUUtsW5HMyi2GbRlUC/NDIy+mMgmpOxlKtDNCbEFS7jpfFv6TfymsagOV07AtnfewTwmg7Ub6IYn
AbU3RtKUiLFUiwpTRo8oI9bJ/BdG23A/mgaVOHKVCJOkSzNfTjPpaf6uT7W6n0XqnMVKHqqEOzqF
OFsbOO0IW/hOoW560ZtRe28FuWZlRG89JV+WyRMgWZcUYGIPAK8/lIlH4HP54Pe8M8xzkFvfJKp+
ye1sT4m9HbLsj0jgWwh77/TAjyVJTo4Le0gw5glwfBDTWPAu+w4+OGLpdkw57lEIomjL13bdXjLX
Tu+rNEHt1l86bv5GANvKaarDLF8q/ZDB6PCt30h+VhhXESAGYI7InujibVJYhHSMHvFzcH0Tm9Q+
3boYFy3K4bjjMlZRGVqvEfFzhNDS3MMweKONnGyzWMb6Liw9QOgc5sZz2rGXNJv4d5nPesKBjZS3
Aipu6I0bodQu8doH3WPsiPgwdFEdwiFn2QUDB2zmB5COfWdQsrtjcd81zTO1xkNrLPHwXTy8Cqzz
wCo8IuzmVzd2tqoNDpGJw8dv7shieyQw69xJMFNmnXnn19GP1AUSkj360cFyimajqYrRZiXRJW9Z
t60HcDDRBfnAD2ER9ExuukegyQc7RheVjgNhfnO8b0e67VEy3Bct1NMehikgmH0jrEfEor8wm68h
uTqbvK935WCehbTh4TaUZ3S0fwLJuJUxfYqYBraoxL0JlA1RJSA836HFZ2B9aJqF9Gzuuiq+t3DA
xCmxIUYfLZ/5vFWkI/Nn3LqFQ3Dq8Ay5zhokTJP0N0zJ9zYcoIW0JV/5eBUhMAqIffKD4ibMR8Bd
htyD3rFe4bR1bELl2jKG8ULGOGTC6XLAcAKlfjOY4r3iBdpCj35PrNeBmebgTDdD5DznfE+rJf56
dsV5pB11N0jf7zn8u3hngM1thV+929QtAJWuvTLaOUo52IBBCNRd82IaOK+ZHN3mSXMO13EF1gOQ
4Kzf+PBvKn/K9xXQ5q32WOJUNd7pZlAA8rrfmSYWAdBxytRJFg1V0ug1674qD0NXi6tGhN4ZG7P/
HPPq2HsxOAd0KOeQBc9FiCvHr5urDC514flXyiGxrgMJvcotiD4php/QpQCpQAyGlDO7uM3eyzTD
mlc0f1KzeBh8+eJBSVu37a8eWh6J5TUS2/0QgQ+gGWyLkHT4KrzKCmd8ckvLeDWDSL4XZk6Qsim9
iQQ3ahAieFv0uSss+cGPwK8B/xDDaVFEWjBlNuB51N0YxCrYkwhtglgV0+St49aEBejiEU1WMYon
a52Z3fwznQvJSDKeknJDIAOZMk3ckxvnK1duJ8XpH14Ie0trRhWBBNTtOK3MEXmwlcLKWoP2EMCC
I5umbm2gDmxlQiwqsNQFIJgA/HaJ6OExuOzTDuSXGydNEfELAZZ71VntbG9R1E7NCuVBhI2lWph3
sPusiJfIUqgqfDjYKuSsswUc2fDzqpqSrceQg/9A52tCiOzyhzLj8c52hz49y6KY5ij5sA1YCDur
w5WJCBFfCVEf76AN49fO7slhW+I4fng9n9dG5ZmfrKFUDyxgnPaB71gT8aUcn3GljQqRrjWTilwD
BtaIJjtybhNvDqGLhxlkzRaXPGedRqGwHtle7nzMfDM7YbwWRtBu5wwAA0yOhXOnsY1Agxu0g9zV
HilEnFE2DL9sDD1l4UNvcFRZwCd0sY6QK8xyWU8VzmGvryXBqoCBoEwj2Pg7hbZVcJ+annA9lff2
qjYCT2+swXJSNpKBAncws2Ji1c3T/lJ5M7qZSfbWnZUzH79WLLEZ1gbdelt699FlQNKv3FhiaEFy
Gtr5m5YKtkCldPRs95xSV46Xx28yMGRNaEHXEAEu+6tqaqNlkqsnZjShVlz23MK8a802PXg4/6m2
UnhLqyzy5nhdpdHMLi5Ti/U7GM23mRmP2iajnB/z1C+iDfOg8MlTbfkG18c0gWeW8hfBCxAiQNcQ
fk378JCR1ILbqccQv5Ew2mEaqWXuEZc6gFOaDn10AaM/mDa+jgLNy6mY3gpsBFde4AEumVMq7TWi
2eQuGyRJmyqvngnN6K9xJnDZJDVyfxnTGEsrjKP+qq0EfAbfNBYt0Uzn3qlKjxojC81XFm4EpWQm
s6v7C7aFIAa/8Bl5CGJ2VYhMNi365Gc0lhYGoTTxeqJ9XaxERA/oN2FH1a1oUouP2s7rFXLO4mkg
8QL6VL4Mv9AlwC2AI1fRPY5K/2caIGpYzZOP2RHf/bBvLZkv1ZEoLpPOTXALEveOfjUNEzAFLY6u
IZwYayWuTm/gAgcE/6aTa507c9NfN1bhA1WHdfLGGQO0jW/NXXdW91l1kCDlOdIXRvwGH9X66WaW
V7D/+ia+HTK89LouKp/6ocV363G3u1sZ5uWvhRNBrLs2zF+VG1YHxsFargMEE5hdKbp/GxTNPxJZ
zJwKvEL6OziHac5ZyacBg5q91puQuBfu6MAx7KxD4OutGlsQgmJUFVZTiLCy3dZz7zjnUY3K65Yp
T1NvPGC3v0GSiQ4puhXcu9FQ3vKf7V9yWXGOz0Qw3QNXiDllc4rE2daq7q9UZXinqrR96RpXQqlu
U8C/KR0DDkDQUdyVyRm0P6RDF583DUaGswiGVr1tKptq1iV4h8IlSGh3TFMLbGJIbCAcJALAtvAh
kjxLiNDPYYBCcGV7I/9sqrOGfr9b3DQgMQa++5xi0iC7G5g4fQLcFcW8JCR3xXCVNEacbfuJgRfm
jggzlhWNfC89JcDejzjQcIyo8b0xwxTvg4cjY9M7onmuoE+BlSHjYF5Pwosv5iws7fVIACYxESkv
wCpCWi6JtC3cHUr1y7QtaJ40xPGC7SqNS8EJlQa34x9yoRM4FoHUv2nBlOWqZByZEz9D1dgKAz9V
rsnWWCnW0Brqgfnfv501d+WAZhvfKlCVLVwX/UQ1a7RbaYdUWNHsIKIJCKm+naYyeoiE2z5WJMKz
eUXFYG9pV/BOqLRj00YcHuUQ3CavO4tdUsPWgxyDPe9cRqhPMdbAJ4cMUE/lOLHcOZUvLmSHEANG
iYehLHVjmLfDHES3sYdJAsTZBCWzBwQPC6h3OIe0QQXBZ7aN7pKpMJTavOAgsqnjHkuiTdjVVkrl
vajSJege/Zz4BbV5Bp9dN+JFu838x5z6+i2MQhskKayUQ0e8DwL/IQp/kM4RmLt8arp7gyqCjkuL
+B82rFsDq7W9SO04QE/5kmFVvobuhMdEjgC1N0NL64kcgGJ4C2NwTJCm2A83wEKCZNNGGpCK0+lu
RzR8I9ZDO+t267t6xvqoi7pZhQbh7GxbZfqDVoAtgP5Dwdh0HjSwnfKyeQNzNbrp8CUQXgn+aoYT
1BNWjisMNhJc5kFvKh1Ft05T8zK4LapXEJsI/9bphHdppQ3SxFdxI/OfRaeddynYXtiZtEm9bNWc
cAy6paNJ8sbOnt3qNUVIb22RUIHyzA3ou7qYst+2F7gHa8y666p1eacy6mFoxFaunlJSEe5LEucO
maNYxEBwGMUp4cEy8//Y62SQi77QNW2UqL63DND+6WlDckkSLrlbF97I5h75A7mfnZc19zYNwxdv
aPubxh/bu9pLSIPgfX6sR9cadg0is4X6a/q4Qg2m4fRjxHDegoSrd4ABxV/VE9BLoFXunqHWCcVZ
a9rFbYgTi/I5NxNytQ0Hd4ZrEvlrp0m/ZPawxa40YqrFFS+7Z1N7uGZ0pmMsMe04HjRWJIBl9Odc
PoYovEpbGpF74E5jsQ5L1b8VtTX/hosNl1SyMSyxsAEs3IgeFE+bFfn7dvGnZjHyf7r0gcewBa3h
sT6T6qA05NQVaxuozJ+2zIO3uJbdiTn/F79iugusA50LE0V7+ef/PCZhNRD6kxaHbxcmV/T44AX3
bX/2/bWYywj/w9vADzBHBHmJ+Bkd6NHbMKF1qDz8kGsf186q9s3gDLlm8w43zqQbHgeHcsTaXjuu
WkVyEgc1Lm1YpMvGq2hM4x6Tl7MbK7MvNnNIwi2Nn/giz712146+c2+7OAEjipjN93/4p9Hk8ncv
1gZG2+hl3aPpdlKZrV8KBSHdnuxtVceCcOkKXIWDCfj7n/qkFKYos/lgUJ4w4AaMcjSriEabtSCk
tWrw8hO1Rrh2uZ4NP8Lm1xBiHOVd057T2tUljTQZPw5E/ogtvKjiCqAeoLHREskT7k+bKtV0+qfv
/8AvXhUco8ToMGhkpLIwXf59VcwU2FSYJqSutWWKF38YD7S6TohBvvoRJDASUS2/wVTs44/IPmB+
XtJropGUbAmlBA9BJsKJ1Ul+EiQzKhVIn4UZ4GlgRnQ0irGp4QgFxIE0BqMDgtHT8qH2oglEbmbA
SI5NOmjslnTEMWxn4t0LW3qjoRQ4uy26mdCnomicYBLX/rNLBjVJd2HTcmYuPDpqvqhCYkGKCdRy
TEAJFLgmj397CZFSTOtLQJu0Jx2fF1vBLoxzEozsJJvGQ5aE9Dc4KtqczZO6Gdde2IGr8YIUW53O
anyJGREZh7jzlL3ts8G7lxpO5poZOu5DC3CTuHStYKluLEqLVWcKzpbEp0RPWgfmXyI76MQA4n9u
EwVTPGTg9Lct5/at4Ec00c+Q8zZlhm9gXTSF+wdnhEzRzuCt29hUUMFz33QV0gOzc7x1ICqHlPFS
h2rluEPyQsigemGF7G4zSltwt46dP8e64zQPWhpsesBJ0TyrAEB2VzNB8ynNPjt21hLCYAyH3+kg
PuR2/rNJMrQeVeN4KUci6rXzgbYEafa0uaDyzX23b2s/eLe9prqLJiQj21qW8wtjZIECpQOEdyYm
kuVXpteqhV675FKFlCKryWd0spqwOTwDFhoeTaCxBhOElGa16l2p4ARLUjcH5oa4fEcDXkhutDmP
AybitU3OYggja4YfiBwrT9e9jsv7jMMUx0XOtldcXfo3qXuOj8QY9uBBtZ38zfJC309jNh3I5Y0f
0siaQe8PfnSZ9LD8srqhDd+ENo067JbQRHTp5W+y9Wa0y07/8P0n/XlY+18irMDuQ2YwOKejmXAA
O68h5hxeh07n8UxOXNSY+vqvU2dVvvcU40HaPP6gdo3uqN99WrV6a0M4uzQzIodOLYKfF1zmx3hY
UNYwE2eV+fj9m4YV4yluazLOo/owoRvj0NXaz+XIwMckle+yTgPrBm6fT2VhllsjLx5MPdKOpwl1
oWwS1kFC0lG1w/DEH/f138afhW/ERZN/tGaM4A7Lgq7TenIS/ONlE585VXhX+um4PfFclv3w436J
GI4RMSpUVB0IAz/eBkRbqdmE4HeDcWCqN7WN9zeomNQ6RUVKqdVXG2fpolSp2525LG8Ep2TRy4xf
Dxw58/BV73Xiqo2saavHrLzwO8FYKaW3T8Zu+Hjiz12u/PjPxSzGsN/C7oLR5eOfO6KZyfl4q7Vh
x2CSUiIagUrC0G5ac6+TuDljgYMEQm1/gS8YZ4Gb6ItEhM8BcbSbjE7BHZOgiP6hJQ5Ed5gWESJ2
zI7rIw0ZpTpR9izbyKc/GEeK5QkUefaxXgYouxy6AR9SPVeEvyVRtI4IsseV4/6uNBiXEzdokWQd
/R668QWXhrwJ7tnR89TCoHsqx2rtOmF/DYqXA4Ftq+1QOM0e3RhcLj2Lu8EjEIPZRLWxvL7ZUTIX
t9//JV9cOAoESnKcsJR8x++wkFMxegwH147U3R8DkCX2q6E8gyyZ74uxdE8IrpYnf3Th6JuRqdFd
5+rto6JhDMnObCbaVYFuyhvXbsufBFZ6V4OdpSdKh69+CnUw64aNvVHYR7WaT6wTzHomgSKKwCwn
JpCTjBBfkoyTIDj7/j5+rlPoHzrcSPzvLmvn0VoA0iESBB9xPvcYwCVjgA3JyeZTdcoXHxaOS8cS
DpUKZdeR1K8CU+qnVoKui6xKh9wnAj99NJBLKFQ5O1udWVKvgXaM7a2cNeBR6SBXWuXKQPkKDtjg
4F336tqc+zpYNfilbszJdx/6Nm0NGi7FrFeMe6OnuRfucOIr++KJsJQDcbR59jyao4dv1ElCrziu
19KbnY05jsY1eI2SKkq7T98/j8/vNfoL2o6U6XhUsYN8XIFUHzZy8udiDfa9P4+bbN4bsqj3ykIB
kll1uvnff29ZmHF04pT99HtpWIW1pvFG6MHk7AYdQT9Cf7IVQeHfJDMGtxObz+c3ARgn0velLuZA
cqyx7zsJkLblOJjjF6D1Yob3qemrg9dIj5wX+AUrHXX3k/RnBlVllp8QnX5xgy0b796ygvkSfdfH
G1yThWJTZhZrMDXOtTXA8i1NRfCCBe4K6KZx4t35/IHhluSn8NlBpOHQ+PH3mM0VounLej22zyMR
xfQaT9zRz2/nIvmDUgkZEivkf1baf46+NEWIABdgkGxagBCFe38fmEl91nSzf2Jp+nwx/FSAe4ir
4UTpHq0WNfZYo1kAHRM5Nc8tGwQrf/C/SrFZkcQiAfXxKWFIObYPmKpgMgq4lMUiyR9UVDp3k50y
RcwgaXz/+n8W1i3+BBMkENJnG/3kcsX/3LzZHRD6OCpZj1B+yV7DtND0DBIUwg8grZaIXvOCnIMU
rfpZWpqx3iRm7R6+/zO+eoSQhDwOze7iUzv+KzA5Ly6blFa37LaM+Ia9nZZPAaEwJ/axr54gvRiJ
DROzAgvax+vFzZJWkJ+xmRrJsEdBCU50nK0TL/0n5x2PUPJOYhDHRYiY9+hnkNdAwPZayCIG9ox1
25uwPZPIZA5aL1G71mgWW1PDzK+6LJK0UwrxktTCvy8wZd7HkW2Saytm+jmOBwWEFtNAduQ8AIOP
KtX97+0jDO2CWhhjM66049vSpoysUP8sx/WWjm4Ort2ranXi5i9ry8cigl/hxjCsXFoxx49ZCyje
EwMdhuN9cRW6pfcjtnrYq9JNHxtYGBYCg7E98XJ98cila3Kq5UWHNW0e9azkjBMeiRlEPET4+0B5
Naa6ujhxbZ/XdSw2i6eJfCmS4o4/pCzr4RbXqPViXJXFhmk2UPnIVin7cuG2oGnMOja3XoSZHiFM
ld4OA/l9J77nL67VtAKsaCafEwFoR9dqJFlLajV6WAUU53KqBn+bAxA48Xp/9Ss4JniKLLn87+jt
VqMJ0CmBgu84UKOQIJpbd7DME9fyRbORx7YI4U0ULaztR7VAFPQFqlOkZ8Wkmo3nxd3rSFAl8bNN
KPfIMKOtDnGWSwZe9DASZ9Pj5UA1TwIME02QZH47HgJ2952LwMlYBzV8vWbyu4tcy5q8rgo0T888
539ezTg+sUXQp2DfO3aeWchdR0mW+dpsPaLQG6SPSLQuGT1OJ27RV8u3ZdKG5fTDWYBP6uNyhp2y
d+gfsXwT6lHj2UUhhpu0vjE4C/1Iezvam3Pc/Mia2d17jsnQk6Sq6++v97Od4L++s+d6y/Jte/91
RP/ZRGp3RPrj088aO5BqkKBqeKYkYCDODtt6Y/jxXxLjLQRymdgZ5pD8YLWx30d/BJbFg+f/4Eq1
FYl2rCf2vpnx6Uk0MGqXu0YUMsNnwp3mOZ1EZNYrUaj0aZxIW/v+Qr5Yn6xFXI4BEmsETIWPdzOU
ivMWMHfaR9b0xLiFtp4Pw96iNbCVYggesavHJ+7eF3sfLkWB1ctfdvuF4vLvDpwTAuDTl0kI6QC0
ZWuZXrVaoeXzY3Gi9gNQ9HkFdjkqM8b5rwt+3CdiAp7FiBwN8JlIfFaOJMVkRdgF6VBpjuJN9BWD
/RafGM73IssekoyYNQEz7QeRugHyFsK7CKG+anSZ8GEm+Po3pZzTh9nFHcDMLUdYGsyq6bdW65kK
FKkv7bUIK8u5iMB4/DKzSv6qYU+9EcUmiy3Ra+Z1j9TeoPfouBhCQwafGHJa0nW0rACl2sRp/1LJ
XIIeyH0wr55lGrddLEn8ljrIr3Eduj+NrPQuyQiBA4zlZLzO1ExDrPeVvEaiHnUbEG1A+7xO1X80
ABRi6Qqzgq47eW2DwtggoYpsC/dBd4587qOx/mkhWVeLe7Ge7mbYWuZeGTHdM69QxkU31ExGWbnS
iyCIJ/q+zJ3vchG5NgEcBirzJiZqZEVHwHBuqgzuw1YMs/cncUXenKtoUoeYoxURFy3IlQ3G85aP
BzQaLPysCOM1XDUcNZKiEyR1WKApDAoUW2ss1kgG3aCkh+WYJECs4L9NYHgRfd74keOQnDi1RrEK
2mG61u6UWWedTMRL5QaRQx+wne6asIgm8GR28wu+FFiDxoqydAupP05Wbl7yHw1KcsM2FG3NFTot
39jkMwAuwjDKrl5rozOTMyO36YvyRtWIru0aUKs/dnO3m5sIPSOi+rnaSEZTF0NQhNOmrv3+US7D
PjiItqU2w5jW+9wJveKqGPvqIiwYScNltNt3OszzvFatSPJN1rnxoddkwmxxEehDroLJ3JG0tCjv
RoEWGyWs/yemQ8/z5NKuvFqY9dbOdcD7OWatg16y79FqjkpAhh2MChWFXZP2OYmM9BPLI6WyMafG
JEQX7Y+ja3K1kLCPztY3iHIhYEaP6070Q7JJaJOhWyipmeFAJzQOzBGZKPoGn17e4ATRjegmC5Wn
zRwIQxkJ1+vaZNyyrQRJYKwinDNVlZXGah6WW125su92RhJ1xVZm5lifzdjQAODWrVLn5HiQCmXT
D03XDLjVfFa4gw1irqx693xmVEqzv5W1xdseIxzj5SOKeIor63LuDSKZlMim16aRYX/hmHWn10bm
5t6WIDsGkchvSTFBRDQSuaJKmxFFk9MHUXGUzbupHxv3vEctUl/7Gun9jrm8mx3MdvIe0UR70GSb
xCv3c90jKo74Yqdt2vjDfeRVkX3OlkTcRdIkw1WFkv+5Z3f6FRtZ1WwzdkTEXwV23Q0y1FpujcjV
1k2gM0BHyWhGeDaS6D3pRPkwVNkSt9ZKwsVBirI2NkLzrqRkP4ktWT0a6XgThm/2NHVPrZeZPmKZ
wfujKLyYQPZtNmyz2RiqTdPqPrrpfVrRK+ZAJGZOOgzIUhQhYqI+vXXQ9jwa1Oh3cUFGYgF7BpQ6
qYDM9Px8RuPhdPIi1QU5iZlwo/cJm/Mjkozq6fsN6YtCCycuoy2GXBxajofvjt3FTjFztMUcQEIY
BeR1YYjs/ftf+bwDMcwFzsgsidMgJp6PO1AyRUjnRn7FADduqqsIIo5Kz77/kc+XgmPa5ly0gMJw
bR7trRIEKz089oyaOezWUz2vuBXoEzvcF5eCegVvEzct4Dx7VA+lLZqxGIwI56682TudI86IfC5u
27qqNt9f0OeCHxwYGjROJTQDyFr5eNcyh3w0CfsBBWmFzsYhFHyNbFD8JISmOSgVTszw5qF9UEYT
QWdOI+NEuSKXOvvjeWp5ajhu0eoJEEZH1X4RGCmbss7XKa8xxp02bpcMbPJtd07qkQzVkWv9i75k
SEShEcW3A+PaFyO23Aujx5u8C4jT3pZ5wrfz/c35Ygju2XCHgA4s84RP8MIq9nUzAqZCYtTajxOz
IHEx9Y7Gf2Smv9vCtn8POq8tNFI9FYNLjimx7US32BsO741FpHBQPsPi9DRElrj89f3fZ37xOqJo
CWzmSILh6bFeAjHL5MkejbnMnJQ4ggmt52qaIwI9ZkOhIIH25SBm9kOPuFSrzSV0OYcKp6wNp1t3
qdX/wskGULdvZ/IWXPJ50Ri75o1DOiAKnnjkPwhPhVxA33BsOKLEZKsd+N9s39XoV1aQGaCjKa3q
9sSrKZcHf/RigGHw0R/QdKMkP+pTEYnVjYM7lgzTTBLQsi6zDmXY9u8gXfX1FA7AJvrCDPTaBnHz
m9C5mqlOKvMLwgsxqMxoDZ8bSpitNQS+sXdkpu9i4g7xz7WL3D1raAqfWCG+OMyAx6KLx0yXgSGE
z49fFO0tpceAXmy+TLrMLpjvfavQawXx9b7t9YTiVMjfczYnr7FtpWdT1sO9/f7N+ATv+G8MIOhC
g/ehH3KMJ9E18I4I+AQH+awPLy1NINfaqoR3A0kJobtwWoZcJpXyWrld8zhLDxtuUs/jwP4Vez+a
yLL/nPijvlhs6NJZjs1BgbHqMXetz6GEZSm6mzCFkk2wWXBetBW66AHIfmTa40Vq1SQO+EpsszKZ
brs0Hh+BdWBikZlx45Uh/EVMy1sa79M5FT+RBzJ0d4wj7EPHjOXEK+h+fgNpybLe4xGgU3DsxpYG
0pMhJ8qkzyx7MdB3e2RkOBOnOX+wzfzUmfuL75l5Je10yW7J9PJo4e81zsAiHPO1S2viGn1rfa66
aTz//jl88Rg4o/k+DT3Iat7x8SmHx2rq0s+Q+DlxsDEp6hUTuC57wvZtUnrMo7+2VesSLzAHIYl5
WCQfv/8bPt9ZWK2cmgBDMouTx4qX2cvHiUFGyqQ40D8TWflkVXTTkzM71gVaxuTE78nl1n1cTDih
cSz+byDMKPtoo+vMKRoafBycvSzvLZiD9J2NT/5QKWc/Fef2wYFSi3ze7kmQcdK9ZzRwi8Xc4fT3
exNdypTd2uDGSJFNTh2fv+gSAWLhQLr0r5mpHI8LA12i6bDoEvlNJavb1B8IdiqawP3tWnVprnoG
7LdCZu2rxfgQqrODRWhDpqc6QIvJsD6GFoiDGZEnip5q8UzRmle/IqDMP8o8Vq+Nxqu1/j/OzrM5
bu2841/Fc9/DQS+Z2C8WW7nsVeIbDCVS6PWgf/r8wDiJFrvDjeK5HltXog6A057yL5oqjIsAXltw
ZqscLypgyhxczCeFAE7rw2NviCpH9SdPSRHn4DczCOcegPRa61eOhLj5opJ9O3MB9ykd8Gy9vXKG
Ku/PBBMnZlnlOZwpjqAROi+2CVUWUT+oFJzpgW5raEiwk2p9T3H8HP7iRHUc1eQJS0qXd7p81cM3
VrVwgJOBwpvAZXct9xTkstFMHgwrDh8UpCkQ4gd2vuEuwOHbVsRNohn+XihmgXNx1e5o52YYWdbO
Ig7LfCdJ0bhVSA3iM2HM8T1qTzC5yeYMSAQV8sMHrQPQVzUKeu6gdfJ3rRc1BDu53ucRajyWkALY
pm2xc9CjOKc3elyLYuip+mlr4AgJZg+HbmRPq0Ytx5tRawplHRhOSMYEQgNyGM62VC/tsL+pZT/c
e9FYAzCySudHG7XdkyO3Ql61QI2xXpUycZlhIIWXjUgtzL/aAXCZ6VeKdmYdT080Oyc0mjdcnKpM
iD8/gi3E9McgDBNXi+3kkjwbV3QF94Wvj79TU0JxjpPPMJQJ9XH4XTCVpHaDj6eLAXT7gDMmpFSa
Pe990Ju3tSj7aT3pOMJAtjgj73Ei3uYiozFHFxMRYO6bw7Eto9N6nZPDHYVXbgiw630EHw/vWAlq
NxiQCBGHHEteiLrDDT6UHvx7Tyuf9Nzmz5Oz3xsiqM6VLU8912QUQpyHtQd9+tl+8lWnooOG3QXp
fKQvU8gxD/lICQAvTQ20lRr90CsDSkw6uRNUmfLYxHLcr4zUtnZemRbQ1HxxDjp+4kQxFPYOhXuu
DrbR4ddCxEgt4gAWy4jl70NKjWBFJcvYxTZuM18vihNDkVUijDdBzhwOyMOhzEHRPOgUghYPAg1V
gfC+GobxVd6Z5wKNT5nCw2UOetb+zGk+O86zjx14DZMf6LXbF4k+3ECfS1eYHKs4x9GIuIYnjSFT
HBTQmqS8dngc04NaKRztJY4qSgh5OgaPJUgPZRHKTXCr2blvQyjjN5e6JbWw4qKxvLCsaHgZVQ0V
XYfQxnAtJ5Wta7utNXNdC8l8BXikvCD4IF4SiIvPiqT8VJ1Cfq6VVn6tTHFBFy5Zj20Z4zvvtCG6
Htkou2Ndsj+8Oin9DRYnQl57Ya3dCUfIGFblMmDJumQDUOjD8H4ZYcogUKIAve5KRUv3rJXSAMei
wvE+lA7i4CZOnJ4jirYQrsG0/cjeshQ7glxG+Zcicxbj65qoNQVJgErPoVepuDdZfv/D84CyLAgV
B6x2w3Z8MYb+U1cYBhM/HkpcybVZ4mdW9PBuqwzz86UOaGGAc2kmj5pvmucS++OTl03EhTypIIIK
mcuJwwSHvqRTseODejvR4BWhV063LmJD3aLq4UP268WZY+3zfp0tKxV0FQAheDoyEkKHSzjuevwf
KuIoZ4BtZoBwvTRgkONDL5sUD3vLXAoojgtjkNotrWR7GSpJs0m0VL2rZGdcg4vVdz4cJpI6uXQu
MwoHZ1oVJ3KjT/CShSSuZYG6m619zfBSqaHW61rQ1FeW7MRL6mXRKkNj9DX0rfYa0JINlppquEY8
epNLg3QJYQaelBSfjZy0432Pir2O8DyiS5QF5lMF0c9TJZBbbm9W9pUxFtRYqJK12bJP5eQDjjOu
GYGwo3Adia7IqK7nobqylUyhNwX29y0uczRkILGHYGKTEDERp8ijxyCc5IoluWMZ1KAfrzSlRXrE
KypJWioGqhPQgkk/6btpnbHUcQt2tlDYLdOFrjmErh062ns4dtAfxziObqrB9H6KOmuate+Yww2y
sOUFjbHie2PJor77+jw8sYRp8wDUIkWBCzJvC4LR9tE+KYWrj1KD5oxWv5OaKssq9bH+putDeyU4
B6U6voa0SamQDjuNRGB7k4fB752sgEouVFJjCpXv4XK79bho8bVBBvPMcf/pR3G4WQ5ARXM5uzzC
wpFErHCXr7v7j/vdbrNYudtusbzrFmcgPyc25sFY80t/8AHyy9NY+/XjmoE2m82vh/3dmWFOEBmm
YXQCTfTDgGXNPl7eyb4AgI7N3Eo89ZelO9y2W2OfrHs8THNXLPsNSjk7REqwoL+V1s73r5fMCQj5
YRV42mu/NXFzAIddqFAFThc/7he77+7q7syqPJFJHg4xiwiqwmoqfxqCDh5uqx9Qg1cf7SJbPMTr
cIks1Jl18rn/D9fJ4YDzuMD2UbOktuWiNL4alzUufsmVtkN9eKkts3V55VwrG+k+3mKRupbcYe1s
8nWyUlb52lgh2bTIroatvaqW8pmT9Ojgwi8NnBPFBIuDi2LT4cf2RAi4Gv0at0qkdOdZkbiA4wnq
sbDOJXbH2RYD0O6desyURwiPZmNpJX0xLmHXztAeW3m9VL7TeVIeQy+IXiW9Id0yfLTXUV7rHuJO
wtCBfoNxFaij8l6pyi+zauRFOmjjo1Faw0dgcmDR4hlfzizBowyCFgcJBBXAKREGoXj4pLUnDCMs
ywImn2EDZBjw+lo13dAZa10ph/BKiaCfLSlBlI4bZSHAFk/tO3rTdhPQWUAvcUSgKc6RHIm6pr/B
d6A8M3OfAMmDNWVRAqH4I2OLDZtMnj1kVtcFs6dBmKcM99ZT0P01GCn0HAc7phfLGNG7tXpz+OkX
UfTcjjJCWUIVpAKoV9m668M9RnvSSkoYMUqX+ju5xZjM7RpUCXeIPZLoOlMNA+Oz9ga8PTJXtBos
AZqogDmU+G3cYoOb2MVKpSddwK4EwLlxtHzUz6R0x4eCRYsDSCVTz3SAazqcEd2qM6uLQYOJNtV3
baQEl3Kp6+u0RFWsKhJ7Oca0+hsFuTismfQnBx72qsLo4P/1JED2uMymPT0/8mviTC3JuI6DJv1u
09FeqIbYBKp04Ye+slHbfg3mamcNuNaVY0pzNHHO5OSf4c1s6mn4EBYCGAcdMp96j0s9F9b0DKro
rgGgEI8FbSR/N5Fr8xbCTxUXyA9xtiXTNvTRF+pkBT8S8Cq3EyRoKYJs3HWZZ22FH8hXjk432UNG
8bLqjGYdZl6JIlPfb5KSqungUfymLyqjAxEn2EDp1RpQlr9KywpVBlGXaztDSiOXa+TAcZfb21VV
P3+9KY9PKl6UFgm0hwkg+BkS/nYt4B+W1MIxiP1x23pEULVd1XljrZNBLu//fCiKQSw0VdMo4c5O
a2SQ4qoO4Yg0Ol1aJTH7dVEjJACNLd9+PZQ2HXqHU0mRgrrkVOXnzeaCkrUlDX5ZRqWb1Ya3jBsc
wuVE5JuwTtWVauCRqFhDgcCIHimuh3wBLjjsyU6ZhOYkLFaIOmVqjrL5qqaSf9GTJ7htl5cvqgbV
D/kInd0dJA9J3/v3HsnGqo5BJIh4siPO9WgPsTNf93Ha0HVvMnmnmQNW0lh3XJZDXpzpix5HTDQr
p1BwSi/Afc8rWcqAhCbV89SNrcH8kIMsyZZId0m3sQcSaA1YtpU2CW8BZZ3ycriliETk1iUFnWCE
4RvciHutwWgNGt2zBIK2WTWAie7SptLkaQ33GKjbFYa/ca+9fT1bRyVvHh7XGcr6086jHnZ4CmkO
pbBg/ORxtuG1AujvpozE8N0aHMqHY3jusJn+vtniYDxEMSCWToTqWSgEb653YCKkrqy2tE6H3kIx
EvDomxNU4J8Tu6V0Eokz0cpxdsVrWvrU0CULhDmrHr4mPsSAEWIJy/a49tZ2LZq934TSc4Pu1B7q
KCziGHbjopcybKgnCaRODtBFaZQK2mJmK5uvP/vxdTw1uLmOWTlUp+cFnNRuOtWB5w3THrhRCU5j
IwWqdmaUU6/Nnjdp25ugA2gXHb42bhFxnLaw8/Ohsi9Rf/efBrVMXJhdwQ5ZBmOJkaZ+nSNrdzvo
KS3jqO0vMZRskWjsqzNx8Im55znADkDXB0gwF7FvxrDrkNFL3RHF20XXdDSS+kJdi6pstqXQnF+y
7xCi/PGnPhh1FqNBCok99HBSgB6AhEBJy8su6M/hr09+ajgFk/QzWud4jhx+6jqJQQeTo7lAvdOH
yCiDFSg23fWcMOLADa2XELrlg6iHeBWifLZWRKCzvgblyQ485U+B2cClCYJJFblNWWGzcqpUtaWS
aQHdZAUwkm9KxtZA5v3MUX8MRWAYdBccIkvqKxDFD1/a0sdADbAux5nIMr+J1Bb3gap0z6hF+++9
N6jf1UKtk1WeptlGTUf0JNAPKoE6WhFd8dIK6RFVQx9RWU6TcvXHM/952UHAmBqLc/BN0HAEZRZT
4tNXRkrNSfZmXBq7r0c5cYvT10E9GcV0lf8zrfrfbnF4PYOlh2ARAD+bi7ENcWtLIoD4OKWeidRO
nBqo2k95jQ5dEBLf4VB27ozAKDg1BssPL7MhAVyKlu348PUbHefllDc+oTc6KqLUfWfjGH5YZI6O
5lOPy8YDyD8FiwgVZehH8CJdu45akWMO2gYd7rK03TCYCtoHOoLBhCoWobSUmqLEcTdN6SYYrY/d
RGU0CA15Ba4uf77BNWCZYG0AhlMnmV0pmDkg61dDu8pHUMx08Zw98kXnbKtOTDM9ADoj0DjgeM3h
/3mQq3YdUumPFD9DIlAWK03S0xJ9/PHc7j3O5ie6jkopkOmm7DNvvFYGqlBBkpJSFx0pwJSnpJWS
3WQpzZAkV5COHLVxaWe5daVqQ3QV55nker7u3Iylj7Gx3BLyVk5914PROxOrn3o6SIQc4YBuNFoC
s8tUKQYngIGXIRZbec1iBBL8oY6++YP4XLGvBkIycxdBtbwuIk3PV3WStfc4pOKHbLE/PFS+5BSq
gdWj4KwhTJMtqlJWzmG4TuwWRFLAm9NYh8QzTylyH+G3CUfkUsirdo0Kd3jUzmJapnLCLKAhuANd
Pp20BnZPh3tSz+l8Z31TIdFeIUCasiV6xxNLFcs9OmVhCLsCA7coF8F1jpgyCuTOGHxHS/llVCRt
CXqwOHcsn4jAsWvEHXFqDqHcMUst0dGtwB2Dn2hzq7sr9Bqev1zGv1D5Htd6NzRbwHUrKUo/anLo
ld47xaZTaLacOUem8OLw21Bz04k+LJo6PMzsekA5NisROMa1IszK+7yJ8k3pRdHGadVyV1Pw/KEX
ibxo7Sh4jtphgKfQvce2eqd2iDjBEkelHDN7gDWYi+c2xMOeLGxV6726asbYX379vMfxCUAMRcVB
UAX8pxuzdY0YsmMUGbMoSSCWa864KxR3nX2i9ZgJwYPcSElnn+l8Hq9SoFBsjM9vRAlpFjd0Hdbk
XdyU1Dzk+mrIDf0aUKN+LgA+jvNpeaswjCcOiUrwfbhMaz9s7bgVyIB5TvKjqKkj58BFv9lFp18j
AIo2E8KAzptpBmgOU0hRFTcz0ENDd8RLns2gDn4I1AiuS9TGAFWLHi1NPIWsl6/n4MRzkoaQSYG+
pM89n4M8aYRUywXMACut15UneZdSkGpPXSa0V4gF50xqTtx1eFsYyHvgKQVG4xPv99v1XRqSX0YG
A+otQHjuEkz4EkUfv9lq5YNUM9X0R6FHwy12Jda4toxWy1e0J+KVKDX+RU5sE62qICguKi+KP5LY
S60FDDU6e19/muMbaLrcwFWSZcoEALNgPoHMCEqLjpVC82Stj35w7ddUKxrbOFecOjUUvm60N+Cg
ka3NDpDWCJso1KjGtEjWrNDSdBaFHbWLAZHjM2914ozg3ITMReefCTBnsUY1OHGlFhPIqRmQW0d4
4Z5igf1j1FT/QnLkAUloJNGJp6JE+kbbMlv/8Wed3JJUfYqp4JbODnDfCRMUMLG7yZSqXPmidZaZ
nsULR2/9M6HiMZvLQs6XgVAuIV4EDnm4C+0sAsCmT2N5MfbqBTj5j6yC2blAg7+uF+T3UuoigT46
azJjo1tZHEPjtkhM/BUkCU3UBcEmnq1m6UiIHdM/ds3UDnwXmcRK3flYAaK97jflyvHV0ltKTue9
FiZ66vR5Relgl0FycCYCO3Fwgo4AMwKiHub2nNwVSimekr4HSS4Z+u/6IOc7O+2QT0W3+w5EFRwE
pY/PRKknDk7cdUC7E6rSTJ5rbdk+lbpk5FsCU/JWBdXFhRZ18plE6kSw86mZMCFEIQIiz3Y4Zb3S
dLFQHIZBMH5RpdhXLOQAGVMJCYNxEQJM2JFeGjtHL8qLQjboPTpRuMIcQN+hMYp+CnHUwka3dD0K
FTjc18v3xAPi6QcSRGFtUVGZbyArmAqnCTSrUk7tFtlu0wFvXBgO8h4KKOgo6KBhBGlmyjieaNZ6
8K1OQYW1hPBsqp7lLzKRWK9YPKA90QYD6bEcP3/9lMfHug6qkx4t7QdM3uYteDvRaeAWMlwwrDle
zSSAzoK6y3IwUSJe1IkZbL4e8LhjSk7KPyi5cJDR+5ie6LdznVMYNx8JC9A0L7UVYkgmSvVR64pB
i79D0cOIs/Aqe6VEenlhJH23rgSehW2v+feNLMw9cIyzeM/jjQLvjp1CKcakQzXf/6mUKWhRq6iK
IIZYuCjnWT/jIoi+e+z4j2l72StYcGG2DvU8NYA8yeUDNak0X9dV3t2FWu5ky1Ao3osGchvNE3xI
oot+FPW7Qi/h59cf8fhspn3GoUgUTQmFGTz8hl0pJtNNWQJm2uI604qkc5W2kx5hparIM8iYCsh+
YWOvGMChWyhKZf3x6WxoJlgnisngTylSHj5CgSozETZ6pMIv3izJUfZOo/2Ev1Wf6RIfHycMBJ6a
exXYJHDtw4GkgFoE64mBqs7DRjuOQBPQefj6ix5frBz8ZCQ6uMMJ0Tf7olVuJkmmk+oERv4NN5pu
g+JAvsAr41zZ63gkjkYWGrzP6USec1/VNqe1bioxFcYcfT7At2sEUf0LoRrvX7/T8ZejVmDShuLz
TP2F2ZcryYwn9wEMVOMs21P+K5c2Zhirr0c5cc7REyR6nQIFgvRP56jfNnSN+ZWmlB5M6C52rsKi
7z586stQzhCS6ZrBeEH9EURvj5xv1iBimihNu0SEl9A6q0ZEsiNvn/hUnJA0tc7c7Mdfm3xBgURA
/kAuOMdncDYrnpckkH/18t2LExVxNqHdR3Zcv575DsfJ3VTs4KKlXWewO2dLSEPHj3MjlhZoktZr
pRqVeBEpqrhokFhe1REdRRothuaacq8uPTMQj42o/GekvNU/lvxA1IIUj5IU7879Py2N3+YkyigQ
dLR7uOMA+ejy2O9M1Y/P5bNTcnKYRzro6RicmKweUByzV/alZvBApyVuplbxk8PVvwhtuiwocIPV
0uWIGkRbwsVpm3eNHHKJYE774+vvfjzD1OtJn/gPegCI7x2+KjRyuKchhLAWYbZ1MJANUr5osGko
z33VE3fXJOiDjy+RNy6sc/4bTnect2mduDag+GZp4M4aLsYwqZU9FjlZsugCw/iV5KMVLihZ6VdK
OSHHDKvMxoWOfasKwK+NsFQEn2W5X3+IE41rjkgOMKC/uIprcw2GoKv9wNMSciNDD2sXS618A4U5
eBwVQ/qJ2CYqWkmD00Uf1e2tnkU4Vhk45S6mbsQfq3JMdT/2gjpRFID5zKYFy5EkkOo4dUXfJGA3
9XRnIsb+p7fQhLSF9EWFkVTRmb+ywpvIpKYU9w1Z+lEkYb6nDz6u7cCQz1TXjk5ThqK1aaMorTPe
fO5RsNQL+k2Z63RasGwjzd+QnP9xJRlZVwOSHtc7DEd+cbiaM08K+6FDyt8Pk2KLUG3tWpVtLb9e
KkfxAwV2qlDUoti4gKhn+zZMrLH3kGN0Ezvrn8o41J40REWfLU3IO4D+5sI35WrbI84P1WfM/3zW
qAdPtpFsXZmHOHzJ0GudPDNJqICbTFVUJ2OdNlgD5cjUfv2mR4Ed82VPwPmpjz/t3MOhwFGmgSQQ
/lVVbvM0XWSqgjnZBdwCZPX/XAd5EtxhAuVPgCZaVofDCTR+nKIlKU5h8i8IALKliWnrrjQ7mx7m
aC7VOGo3SP1prmZj0gRFlvTIBsygONgITgIQk1p7e//1Z6C4z8gHR/Xnk9E1AAJA22l+O9kdl45d
YlNDpQAjk65ByNeVy0rWAVSoneMacY+pSZ9q/g0PYOI6Da/iLakoydG81/T30AeLuwnACbyNtTbs
aU83mxI1G9VNESOCtZJmXHl+YQyIQdBVH0H/OGPN5ZCkYPB9pbkHUGHWMLZK2XjA46QBMIDmROpS
icUQLlCG6jHwUOZ1db9DhMSrOzR0raob0guCUPDRGQewC1OfCqTsS/go1x1ORqus1uNwGfCtr4Xk
eBGqMK3YN4iJxYu8RptmEYzocWyCMhrxZwDMDYu+Natr+lR2tBDYE3SgqxstcMEGSG+RFXZ7JwDd
ikBCqLFIfR+366azpNfcrLMX3/JUPBqr4VtjCe3dj3LptZBDA7itZgT5olFjC/6r0kjXuNtKqGDo
XYEOMdFRedlOMlDLoq3RPyS2Qug3hjmG3LzvRNJulINw0+u0KzepbwYjrjsFCnl2XiACgaehvJSE
6rymUDGwnUg09VuBYS2neFYPl/BV02ihNYZX32Q+3EhXVXwdksCgFAAAW69Tn/UiSnm5EBsCXzYR
wECuGTeRiA4oag9c2DdFWali0ROzPAKZV+En93L1VGVdmi0bp8ZBB9h7ZfFpq7FcetXU5DCUAVEv
4ViI1XRD0TyPWG4+prId2G5UlHW2Tlgl/tIGPYY4qjr248VYEGWjY5qldCAaLjasMyjnL1tUatsF
q8w0SKoS2ncYW2G81mcFin2kzGq/5MHzbBlbY/IejaJnd1MAVRd+j9mSppCOLXzHwPgKYFbz3Djp
KC9qvyXKpNYcA/Tvu/ydMmfTPzhyUz7HKLQBFwRcJeGhp2OMXMWy4taKgM4QEkAF4Ky09jbDxxeu
Q9qjYIEqtm8BEgwwGsI/MXqu2E/Bwvc66wnFlyh3tcCxr4uxai81vqbiNhZ1NGxn9K5fjcwVXrYl
fHk3TybvDBajNSyaKLZXQ54b/aIRJWfx10fBiXuMuiNHIsAypMHm+RQooJHmsY4Sr1zYN3mW9A9C
yM6ZUY5DJc4bm1OeiNicLrTZFUM5QU3lIILL1SWrqBvXnu7g2Ss/Gr6xtjLjGSDOZWSPCF1BUBww
+lyUvnxTpe2ZQtFRfIhkF/4AsPzoDZJEzo5kRS3sulOhyXna4P2AoCqWWT6KfWl6w5lU6PjTIoBH
ycdG/4pLx5nV8ju97BLCvkllvrA2hZZ4vwph/bHMPH2zKaMh5IVsTHP78I7RncGwBPYzrmLW8brT
ff0xDIV/Ju0+8dmIQQgo6X8AGZu3mlFlRfO/oBZSeW2MU0o1rjGWm2TDrTOJ04mvBsiJhiVwO1RJ
59KPlUan3MI32jVs7sc4tIa1VwBq/XrZH+NAmBFao6Aipgua2tPhZ2tgoYkoxGYcyfAKl6oMLoM7
yvEIdwPj9Bzv1TZ4mqib1UKKhu6l1Mwud3uji7BOKcpm12hN0p7ZJydenviYlqBJPoFC46wTJ4Iy
0au2Q2SlysyVaBCvixWkj75++ROjoI0Azgr4C02K+bt7Yx9VUUwvxfGxcJHlmvjSwYDo61FO7HmC
cZBT3JlovVJzOPzElYWlWGJaBSGr192qMb5Li1bj9Gb7aS7dtGA10Gi90+TSeJKDpPspsErOqa6P
H5A8o4wLM4mevn6q41iXb0tqShXEMehkqIcPpUe2OTYJxQalhHrrhpP0OfuTAz4M9buxN4YnEH8I
dVmQflPaa7uvxz+xkSgp2pPYDFEoWJzD8WO1FNiwUgYGXKht8wyTDHzUeldO0Nf446ForFNyp1xG
VjTHCxtNbLZdpBQu5EM8OZHxWFFHhppZwa7+eqhj4YpJd4JCLr2FCTc2B1diWZx4OKWTQkSD2AWY
BT1HozM8NaERbFUMbm6bRonvfM8PaQ6r5ksjtCg68xSf0siHUS1PoQFOBu7gQOKeTW5QoDfshQBi
TDTcwovBG+VvQdzUPxJ74J1hLVn1oiu7zN6jvqY9p1VcpXuZhiBcKDD1z4NkqA+2MJNb5OjUysVD
t0T2hBNWW7SjQV1aqwPruupS3ViNYye/x3XXa1jL+tTnMYRIf9leV6nL3M8DaRHqo3lm/R6vH2Tr
aHUQtaNGzV16uH7qyOwLBWEdF1ZOtCSl0N2sjNRvEIXtM0MdJ0tTMVenWwkVCwjk7DAy5EKDwYZO
86BpoXpRyepoL4oo169tjZbYlqJDAYq7M8pzmvYnRp4K79C3qAzS7J2NbFblAGsFH6le7ernLMKq
Qld6sdasUntVg7hf6175x70P0Cc0Nk04SNSxj7B4uFcIVg8KvPYoaB6hEGO8oKBmXAkvHIlb4nPU
+s8q8sFyncgvnPJMI50PZ96+paEayijqFW4cK+VDao94YSuQlrV16duNtht8za+w5NMk4HoO/Fc7
LpIHy8kaztA6CW7DziOLyAsJFbWEhObRqlN9CQlChQ9YIV28U5qy/JmLrLoPxi6Xl6kRhN8x53LQ
mcWo6lZA5sdtNLPlFuczqSFXkKJkVfh5HF/2XmxKC1w/SxBhTVFVi9KWUmVp6kBilqQ3+i/JGkS2
jbD9xiO9FIgWlxV+tOEYD98qqbKCZTFGXrPtfWKSRcYp1fzpKYdSOlud1iIYGtKJacP8VtusDMR4
UC6CXjkKcUk9rIFYgE+2Dqdg+fUpN11Yh/MFZnQK5CDpsPvm/VMfFqEth21D3dpKrmIVHuikiVbh
T+vX2wkzBdnBUq+9PEaB8euxj+5saiOTUQfbnqoo/z18TaiMEtiQESkgmiIXYAxKlx/Q/ut2+ref
/b/7H/ntf72M+Od/8OufOa5UoR/Us1/+8yr8iflr/qv+j+nH/uePHf7QP2+Kj+yhrj4+6qu3Yv4n
D36Qv/9f4y/f6reDX5CIh/Vw13xUw/2HaJL6cxCedPqT/9ff/NvH59/yOBQf//gLS4usnv42Hwuu
v/71W7v3f/ylTFfWv/3+9//rN6/fUn5u9/Mjecvej37i403U//hLUrS/QxygZ25NtRxwqkxP9/H5
W6r+d0pKk3g47CCK7BNtMSPZDv7xl2n+HZzCpC4OcF9ToZD89TeRYy7Db2l/x8oAMeYJ7zpR4P76
70c7mKT/nbS/ZU16m4dZLXiXafL/d2FSgSQDAENGwjylWPzP4eLALkGhgoPJCLAcNHkyEEop2e9F
0ZvSuxoP1d6kwbDJmrLq8Afv8xs90ICIjEmb7oPc7jDoVrprS27pNYd+7+9rq0zvsLiTfoS5Bl4h
lQBK//aB//UWvz+1Op3ih09NzgLGacLKgP+bl1AN+P+9lWUSNO64vA41yWtc2YmSXTJE3lPXWN0T
Qgkg0PTYv27tJn+X8ND84deEGK7fRBx68L78mxSixlMF2Wkb6a3Mos3VfaRY0lsOZetVEpXxhprW
uexuRiqcPjqlyomkQANbYwaOPnreUVxBE5RWtb3Pa8znOJWjfG8rkfFI+3O8H8YsesEESt14shne
dISXzaIL4+rZTKp4E2qlgYm62Wzjvqg2ftBLN7Kf+t2Zs4OPOf/UU0ZhT9GADgKBg+RwgciqEJbc
yCb2Bl3RbaidK/kbkIggfbfMyiturarNyyu1EWp2raKjqa7VVpKZiqKr5FUdRkGzQlTEdG5r+met
BqxC66vlSN0weEVtI1WuA0tS46cMl+N02ZLWX+KA1Nhu6Y1GuNN6K8+3lBD18rH3PGy9FAXtOezs
Q9OmtmSKQlqW+DVnF0ZcjPZuwDSpcoeiBeZGoT0yLjWhYAsehEOGdbhn4YOpNaAMIwu51aehsUWF
pnyQP6hBLt+nmVw8RSAkvFWOdumuGyVFf5Cp6StbRQ/sYdXrPpI5hd/mT/oYOQ/6OGj9gsxo/I7J
af7hi6J9QAUOXRnFppQWjwHE9aTcpr3qQT7kVluMQenIyxhTc1Tc6+5HrpTYXiLV7bxMcn87hJZ9
9Ao6Tb+tcU54Symt7BLPlj/yIM41VGPxM12YZllRnRRJdYVwXvktHItuW9XG6K3aLjCf4tr2L0Oz
09VtbWXDXSKH9n1P5ebeqPP025g11TezNOp9EnrmFsJo8LP11bxzLS0ev40FzJFBC0H3EzO/yk7f
Z5sgqEBt9ZZ82cnoDyVBguJ+0BZ342ii+WfmsboNsry+KerIu6B3MO7xbwtujE6oU+EsRhQ3GulL
EDEN13jBJ+tmUHB41kR6JYeacp2OOn6wRp948bKx0upJ7wpjb/lqfx15JnRiq4Fz25rZvsAY+xJZ
Zt1YBhL9UQvtj+95Vqj3pjM0zZJwx9iHjdVf4UGn1q6cw8KxuwhzzHJIm40T1frGbFvzokDUDRs8
wBbPiGrkAFihHUIOlcuiX/WaIVVXUpnn5h1Jifliha22LVSp2zeGaWGxJttvHeiNmzZX7FtrYImt
e1yRg71XU369TyoRPiC4bK+KqrYx/nWahw7tkG911I7SMspEsEuVrM02leSr296qip0l8L9dkPTk
1D/H7BnjBeqkRW+rH2OLRuEyCPNmI7O7kDqOa4F0bmfTJ/XTsFwDX/Le+rxUL/IIq/plLpRk3xaW
t0HjrFwXKDLVl5Xu1feZ7vV4oFedTy47xNvQzBB0dNDDcIvOSjvUWYTtbIVKELpDvlFJEZpGoai0
jOqFo21Y1lWV78g7ontcSJV91Y5oRJDFEduFQ4Tao4aE/9LTOtNeVnaKQpiRYDJ/X2KS8asf/EZb
FbXw5GUzGpWE8fvQimXtd+VVPiF18sZo90jDqcqSSq+/kjwl+mU0Mk4oXu6nVwOd8GUthHrXVtbw
GoRN8SNnHjaRCNKfJRXuVWZlygsmdQMGyHHsbZBDIUOnpl/9rB0r/lFqvX+ngCXX1wOf8CLtZe1a
xpIVWIxM8yytQ++mjuz8SpTFcFMMpr0uSz279IMqelWMOizBdxQVJtyWX1/AuGg3ADOKH5RR2BJG
0A30Z7p+/OZhPLDVywTtlT4D7wdWREsWFSrf+OWpFDTs0tAeDcuon2gGF2u9mggPbea3+6qLiq2G
c/RjXiqgdGw4vRdZYNY3aijEXZ179vVAsf4NDK99mbSGeHc8pdhy5nlbPxyT19AypX1NK4LTzvTT
V1RkmxK/HLW1Nl2UOe0WdwUNvRalDsqtVUS4M9oiQEQGqeRVYBZkwGjFhbemCDy8CS2MRrwQCaNt
pBndU+goGS5DoOL4wPnQLc0w9y6KRDHeMBKUn7qurpuFSsPmsoQisKlrgHR6bIT7Dp/JRevVxeCW
RlaqLspXWrMWErohCx1HwJ1s9uUDM2QDi6Tph2T0WItkPYytd5+Mnth3cpYuS4Qeb+smyB8Vaewv
W9WX0KBDgBrYYGrvQRrjQp+3zY8w+0/2zms5biRt0zc0+Qe8OUX5KlqRFEWdIEgZIGEzkfBX/z+l
ntjt1mx0x5zv0UyoJVYRJvPL1zZg8TOU9ZkesDBxxiwGWqYSd0Py9nDKskrcswqZ/rJyqCq25GNl
b1nneHtTiHDalK30zmLK1B69gstrmZX+qfBIatwZAjrvFLjffpiy6XPcG/fgmG5VG4732a3VZTrY
NlM03hceQZ2ik0V3cOaly7YGUerT7BPvmqyB8g+Dm9Xxpu0D50QgS3aVhNrqsyBfP9y4q+fO9zbb
51PNb5xuVt+j6rqU9aN2VX9e89EJn7ulDdkW2zE/2O5i3cEgps+L1mxHqiOkaLH8ksD8vLxbdate
/TyzZcKu17zIDOAdKqYdj2E/icdxKQ0ldrEtHlYUq6+B1888E3Z2ikYCcNMqogzQJvRPkpAW0dAp
ouMMnrLT2reRTzrNp36h9XaxhuqudyfzVI2x+wOP27CL/OoqdLPE8iMWlEonBQ2VhkvvR/vOE9Nx
SJv8IV8re99EWXy2wzlfLlZOHlbSs/gSrR5mt2RjiJtVuObS4874RE0lUwYmlnzamqAcbuDI0nGT
GmxzO5NbxT4NY9LE8nkWwa5Uvryj57Q6VKUebjtReDvhd/JOQ0ldMAa5N27p2Le+q+nqnSgie3Zz
O1gvRIGnt6uu7HMZLNbzkDUpx2jZZc+hu04LbZl99smE9LRM2MgS9CDT9z4Ta3uj/CmQW53S4Zto
q/H3NQnxD2qy7VMzMDVtdZm6O4O1tz5dXTZAcMQcpWcz102zn8eJGtxaxGXSp6q1Nrz/LENrE5fP
HY3t+zCQ3mWJZudz12bFxa2c9ph6ffcqSMmyTnKkinCNahzZeCXw90ld1s+WZ8QJQmrM9iO9BJ/5
v8OtYkPEUIs2fYMQfnh1o3W8SBLkgAisFLrPvYZgEECfsluItrqd29B7cmpfnlO3UBfqQNEm4xkq
/U3e1/ISjGahy8Wo01L73iEP6Cmr48YjztyZ1m8TQ8FzqSz1NaXE7geukDg6iZAE8pyR2kJT7bV4
N9IZ0XQsph0y1/UMyqG6XW3N7qexmtOL0MrfTdr291L52QMsoXvkshLPFffsBroLvAfFt9v1qVPm
22UIgjQpTRbeSHbXByx3gkR5W5wQacUHF7J6b5l6vOOrV09q8OZ5X0di/RlTArZHnqqfIl+0ezG0
3k2HDuKW+Nvha5kZ96avq+beY4e+a0fm40QoM/IBdeMfnMkZv8vOVpc2zrMjxRnTufI1OfZpmaYP
GoDtgp9m3tPD4tvbsSmlvcHq3OzSdVjvOd1mH3aDjIjC13bvqVLc2iVRofUSUfri2VFr9qYMKXeB
zZRfwki0D44sxT6lTmqiYlVa73NqQwrTIsAZikLv8g7uPTyq0ujL6vYlx0HtHRuvVSdSmbrLsjjl
NxEsZKGMaXsWwdXcJZrReaaupI82BOHXFkiT3dxZLVsmxG7w1a8pAWiofAguhedG6ui0OXO0GLOf
HckX905er6RBDhV9vq78TOp4duNGuXrx5t46e8ZajuMakKFBDbZ3CDPcXmGfmYvX1+vJJ7Cx4dCR
1o+lJCuQ112Mt7oV6a6b2zy8rEUlO17ieTkMypo/RVETfhSmCIt9YU3VB8CWuh8WQXINo8FXw/ry
be7m8OD6rbpQvGy1ydoiQe/LUXYMSzJ/5zQkvQ3aq/GtFEV3Q+q+ux+R4iwbADj9ZqWmvKCeaEO6
kOPyNKOFvlgiEkzMvXdfdbXW27WphjsqfmlpJ0Om3ZSTV+d3q1vFD1Z+DSpZ6pxAN8yPvLtO2N8O
WaQ6+utj/TlfohKAzxvuaF61rJ1prMK9GfwOjYgbz08BnYmvjr+yuqjcWB+0wJQnP9c/ahyzHz2O
vk+I2+I7tO8FpVWhI8/SeGSJ2rV5hKWiqKHR61O1KvFhdL2OuzhVBKcFQzW75zQm0lNjV22Obas1
waNLsdCbkcuvAST4jXPNSNx5YgYKKFx7eo7UYN17Y2pXm66uoc0EwrVvYtFG3a5tHX9rJzExcJdu
ePGq0G3vWivSNwWjHNBj60cXiwbjw+DltkENYnfvPk6EdAelMJ4GS/c/qaYe3otqMhc668c3+om5
oWIMA+uY08Ow73uOVRxB56c25NFNRBDVH7nhjXParHsgYKR+bj27+UkIcn+pp67+NCobX2sltP2Y
23l/iSZuxU54ROYmjoj607QstXdQg++yGjjB0xwultyiYZu/aqtdD9AGdbkJgzQ7TRxN2zuiweVA
+XJotVuegby5BIy9MjGRM3qbuYk50Bu9MNIPKb0frV4pse2c6mbpuno+Fo4YvzZEIn6rOTPYSWBX
0dcymtXBVnH7I0QA8UWKpb0bHHeckDc77b2MnGkf868/Y2wQa2KpwFDw3VvVucfSl3M1m2tvRqQf
naAuwgO2zvSIVafyiUkJmw/KiNsHrxsYG/OlfqR0Zf7u2rN6LmbjvPRwbhpjqkVyD998MIeIuruf
MnPzh4bDYJ9kYEXfSF3w+gMGBPfdCWm2aFv0RbswogSC/nocQW7WtgcomKhDNE9mUQaBf+GII+7W
IKWuZPDVEQqsb3eWWaP3QXstxmNs6FOiRrLhkqJpzW1KhOcnjZhyHwhPPYjcYENlhnN8TmkMzwms
hcIuThJhncjWX6+ZMOIe6JmKiNI0/lPUxO5IMnMwBMhoes5B9VJFnLFHB1DG9eSuaIJKPXVjVbj7
4BqDkqzhnF47hQdCP1b+R++C3hXV3s3n/LYt2VUTTAOAys7ULfk2E8VwZtMyn9nK41svyj3SRl1P
AN6X+jI42n7XnhbvM87fz86whM+BVNldvOI/GftC3U9+tpxFuswk7lGRdVOYqj7UWLo5xMXLlMil
t92ksclMTae8urTBKG4VTagPdlBSKa+noZ0SwD7/Kujxg4u1jNGXvCKucusIJ76dV3/9rDncH8n4
6x4GSkq+jfnSvWjTingXxxnlNi1BANh7oyw9jnHxGnV++ZoHy3qZMupHTW/ss3Fl8AX3l4ON/RqO
4JL6/QWRmjoq4vzM1urq9pH4YHFSo9ef/LqKPBJ6DMhRQ6KT3hahSe+wmqOrqTz7ukl4DfGXOAn2
LYiffJyJ8gc892NQil7XXwIxTXRQuet8jFJvfQxCCiUYC8cPm7JJhNRQII8Zuydbzdyc3CXkXeUA
8MVv1vq1iltrv/Sx2OO/7/ZNOTdPw0Rkz7bKiRX18qzT+xwggIJtUc4X5V2D5NUyMYdZc+Del4Gb
7UuMrDdTj49rtwhtXfsYAHLOacF8gQJgCeklyuK+3reZXRBMjNxDbHsWsY+wH6Zb6Yzy3haGg5sM
S1Emtq9rdytFr8Ud8YQlDXmtXV6ygtq8RIdV+eB00XwaponByiYs1L0XTsPzGpkpvqCepYFJpZUo
thQPFepHpuNVfurHIEMaVDLbtLsKvd9ycrp6dS61r+LyAVeUu9wTdZF29WZCA5QeCZnI2m9VQdFO
ElCFRbiJS89VYmnREOojcNt8+VfrqBbHgqd2qyan+hDPSr0Sr+k3239VAeFO+eAM0PfBfBvWOnwo
hfDCzSR9/9O/ajIEaONlQzIojXdjFWcPnSnYLzmvPAXeYJ6IrXQw14nuD0z5//MX8BfwCn/DX/Tv
1fJX9oK//wd7YUf/A76OnsbCAAKveqUH/iAv/uAnYM3ItSKwGvnX/+EuvPB/iGEkLsS5uiDhKOAc
/s1duP7/eBjFIRzQC2NlA03+L8iL37heBNtXMxwRKHw/fDC/+tr+xN+1PkFqbGEOyG4/XYrQeg/i
yd5UveMeV6J9N7lv5/8gAgPy/isiTggI3i50b7jHCeuGy7tyfX/6WNIMyg6MxMJd1pv1RU1R0Zxq
ESnC9Qj9HShSNEVw06aLIhUA2Ci8X6fU9pPSY+26QD743dlNnarbu2MXuTsmF3vejGQxrScPDcCO
pDrnu505drotyoyWHHRGcbsvKsaLt6hqLdDHuNPqbBH40259zjHNLtTjvC3Bt9yLKmtDNody1GuW
Dct3gcicSBbawLaUCMY6AaAcv4xlkY/7yZMICZ34WsdS4HlgcCzKdDsyrwRnZNW86r6hoOFUrbH3
xRfDmh1EFGAihASeBpSomFk4p3IGmjdNIW0n0ahHio3rE36QJ/FCffdmLhe5bO2VfeSSA7h21bYP
ITISp+u8ibGsnutPJpZoYdtsjA+1PQyPRW7b906WRYisWJ7e6tq6F3rOzVas2XSrpGn2eReMQRK4
U/ilbmrjXWtwvPYB4SQdZdh+Z8GK4S4uUT2Irm4s5l5UyBwwigMTX/k2kZj/OrN07UByAm/jq1q9
RSrq7q0mmj4G40mT+H4ZAdzLlV8U6garKPlmuMat1oCQeiAclI27BEVeWSU72vSiduyjVQr+vEO5
ybJbKz+RNImFyUojREb0ovs0pmXo792mctWG2azfZQQ57NaBqghCR8pYDw9yWcbxidgdPjMNas4V
fptvAkQOdLcZ10MlDYJ1LmTf3pXGCO8ctbV8Dr3WJrU3M1OzW0xafLPqXqMbl9qXNIdVNETObg9L
QhIhZmX07FR+HtbRIaZts0a0Ftx3hRin75HbzbZ7jmNdXI0nGW7cMxDO1a2IMJviby0L81BbrXrD
jsL/LYXHvadJ1DP7XlKuRjliKFvGUO0vpKFRMtaUVFLGafdQGtstH7TLjnZAlzIzmDlzkxdAg0ya
JAVjPyTeBExcJe3SNsO0nQidmh4sPTTFS62cvLrxeex5CoPy+rcxxZjBtZJ//2G02nI8zrEDBJ5b
MT8ZARthHduujK5DcMWBZl0Te0r9kdEibsD+/DINSQfPBAV/S0b57F6FQS5eQRm4asBqPM0uPMvb
KGmB2gk91YAb08Bv3biG/5jR0/fYKGoDkmE02rwt/uw12LRku+VNaa/1GSHg2bBkcbNpRo9/L6Cj
rEMbznb5MlYdr4qlZgqF6WWris9hT5X7w8SWWj/3sq3Nrqsl60aPudTdwQUQQUKTm3mWDI3ypJei
WLYaajH8RlpoEW7tDq3xITVt8J3sc/mz6uz4U39t3nrLm2hNiqG1ic22AbHIuNqLbI0+u8CT8X7y
jfecaRnetYNt3eqlOkI8gVeBdbNQXvNhiq0zotOHNj1IE54qBy1+k6UIHKAn92vm4whhHPQz7lXf
0AeqmZLxcYUPcdZWDxq/zWaoI0lu6irni1vaKcGf0cBc5BCV9xg4zTPhXj/xgE990srZP1j4pE4Y
ABu6HpGPJ4t075BOg4Po2JueGpuVsJJO+x2400YUaAWPVVtDlTLShZn/CsIjk6bJPTgH+7OK2h81
N/o21Lgncs8+inkyh0Wr9BQ2w0fT1/cu5pCd0xPCbaXiSRQxdAthllsy7cqHeNHgkJE+d0u81WJ+
mWR/UL2V700uc9Ksp/B2NGjdhxFioOPouUi8IwasNRjaO4hsVtYoChU67UzexWSlRLW7QwK2EgDt
0OndYlMtC6m+oCpz0fx8brzlcjVqbkjIPA9rdAisXJ972LEuKL3TEus9TY43K8qDxPPYDNxhvWQt
mHmGTOjgpRVPiNtfQDxZwIbiE7vXtO3ovU0yrz4zwj1QjBHtWab81zVcnt0qiJLByvRPiKmjT8s4
x6f1Jk3Hr2oVRPE2fpZAiiDoJ1Q+scsp2sQxuh/4nQPdk8kaR1u35ezruN+R7p4g/o6E0KJbN/Xy
lpbIIvAYc1vyCTP9CKKjbHHjFNkz7dN79vo16eIFH+Dc9QvVYrXGWw5MSrPOlV61Rjd61FYMJOz2
+tbLgnNWUtY7pP6jpcZpk+OAIoNheB3H8BHaDHWSkTc9dS1j1JgkRijgyJSleo5rwmKLQ4bvegfo
u5w4xX9h6ZzwhpX7rm/0/OgbNiU6U+VJqPijGM080WAqSSIjZMTikM1amPAeTY9xNNtM+9G686fq
ETMnU3jGrJ90vemJQI+W5n3qV5YhocJabNU80jO8+mmVFHrUOxVU02G0G/84NRR9L1Y6YR+Zs4iL
3E1SJl6QfYkpX+MtWM2QCHuQapsDwJBWwiG96UP7PdZ19jUWSgWbIOzickek5Q2rxHLfGdwcbeVH
gIONffYIinzPU9PZ+zpf1u1QF2W/WxRXa4ahyEK/PGYB1vuELBlV7AbtRM+GupAiySFQVJKuHhzI
FLe7lL3hlhbMinUwW7Mt4afmbc57+4i1IfyqAkfv2raSj9RsuGwJ5TjuA0pB7wc7fidkodpFmaAN
Qcu2Kg+2nbXBh09tjX0T9/yzJEI5SbAyg4EFrD6qgwpGJBI95/ZsFfm9trP5Z4wWcxsTKkPczCLk
qx+plc7BtAg2IPvkCw022SPJNcdT7ugbDUbQwxRPj2NVCzec8e3VKqr+rsa0hHrLya1o31il9ZjV
tMRtBcVMKgFYENusMALuOg8Yr1QXHoaxcRMzQn3XwjaH1Jnof7LG8rhak3XGKBlu4jBzd53pe3KJ
r10fOKoWtsBiVkklK80yG2imidh/DJVvIE8wSG8DI67tS05MDnI+hjppS6P2flfqJ62X9ejwpzTJ
pq19sqgB3Sqb2FQ8Ldn4DVvbcnBNYX/RynZJfFuraqU6ec51AhSZH7O28L6YAS8d0aq9s89GNBlJ
raX1OZzig47xlsha9zAJ4IwWcDu2GFxxpAWhMcTQhVGVzL9z5tTtUzSTiMjGszWGYObEGs2xHFRz
J8ku2vRNcKA0wz74mYMkoHPB/DuTXjMH6BWEFSFqRM/TAYWn+ygrTx491spjr6kKISOhgr0JfVY+
6Sdkn5hLSFEkKiU3ZrCpxlPfkbnqyjJ4pCBxfWzSvIMzVOqmx1Y7W3N1UtV1vdXQqANe1q7dFQQ2
xEnMkfy2KAfrHJhhvcsdSR/9Ne7D2mVpDaFMzXC9K8zYnKJ4bO7WOd4PLcdcFE8N/fXIWni1wc3D
Tz2uMoC8oEgP8JH9NoKL/1gqk3+xOlTcuR+r6hTabpwew9GOt1SiRLTPUiS9dkF7MWFtbWY15T/Y
Po2dRD1ZAuE0d+cl5wARkcO5caeJlN3FJzcCXAMYMZf+IbfUwoxL2upxBQw4jGJFTEPuNpWW0PSw
HHI+pxUsQAGN+tK7rhg3ZSGWY2Gs4tJnRb+vncl9iznUtD+8Ng2sjdMH8XAZg7W/L0nY/qyQN3l7
VQcBncEe1SYJMun+KRp1dOt2ISwFFodPnB4BGFcoU6C9kQNZNGdtYqqBZXrx1rZBe2rm58myx5EX
mqrzgJoWTazg4nzNQtvfmC7Iyo21xC7yxQ5xJt0ZlMOPkxUfVAPUngRzFG1HDc6qYdg+1OQoGJky
H/NNFzjzfTAB1yJ7jGR3DHq/mlDq4A+9mNV/rPoVfnsu47Y7dOgHzrnt1s9QPt6GcD4M96U7nxsY
YLrNaDGvwuIbBjQb5L63qRhpYyFwgeT6kVDj6Vz4TZrEnVvtHAkgCQJ+bdTIJnu/eiYtN5jmqHUB
TW5xvYGXbyAkM283Mtlk9zm3n0xaFUT4JTmSJz5q5cT1dC0PzkBRMGoH+0j0xLsZ2+WTxJSNZ2cq
SHhl7Oo3Xq+q2yltxInKjexmuOpChlEC+ubywqpuX6J69e8gMGwybgLvEEfa2Y/4+249VnH0OU24
cyIJN+Rk8sWfNPYCTWpzuzjUR3Oc3hpYyG/RsEIUB5a5mbtqfBTQeoemjV4Kt9Ini+iVG9+vm5du
1ma/qlnuaNkyB+E1VwqDwK09a5DalggKq6S2AkXslDPdloCzG7KTiYJrpWSoB4ROkPGxOOn50zrO
wcFvLEYM2eq82+ZVSr6vz+Fxly963F5FdiqRbPaH2dHjyWpwi9xYeSr2V2TjHDU4nDa8MuKo66nd
u10zo2Xg4/lQyTCoKC6RG3do/c+BIWc+bThjk4rVbwe/d9jEV3M9QeJKTSt+4bK3s4d0DoJ9jf79
ttJN+Dmj9ORnEQsqT3vLWu9rq7vnsGhoKeXb7uIKgB/nBpKGUtOxO/diiGkfYywUQd9aF1ipgg0n
8rhblC50sls/9V2BuIVkm/hQTaJ8CMJ2jBPhIeDfWL1iASMgI3MBj+38PFRTO2+6cF53DnXKmymt
5HfdrsuuHjy1h5shAn2qRd7vGx2446b1nesDyZHyMoUYUhPFMfJGkFp/WkydJjqo6DppeeWhXb2P
gA7Xp2Va1nNlYNQTiy6nZJSDt+ywmDo4JjlMyCTvojHbFa1VbsGvs1ea0fXbtf0zaTrP/WS7wOM+
FsuTE4XyjA/T5YEEv34eJmPHm6CZvYWs5jb+6bMUPSOb/VHDXu6bMWPezR0zuhvufIwuBbjgdcki
hDdOodxvndWHW7dng2MMqDhrItvgLNqX6pKvTnkynRz3ost1nZRVlCFNwIApZCGnhPqQds8n5xsY
VjDwPs0SKA93K/zBvLK51Sczde7dsM79sUMKRjdZzAx4Qr8jn2tK4u+8ZdbJqPqVax5dQm4GgG9X
7rW7zPYuRYJgOOF0jAcUJxbfK1OZPTEQ0v22DG75XtUCrilbwg90z/NZ+UodiqZBWtXFEqYk7go7
MYD3CztwNj32Hb3vSZWHNcDvaPtPawiZjCoNT3E/cqs3LavXzVRaQiaclyXHPEaoS7nQ4b5fKyK5
UWnI8uDoXNPx0ZfysXA49EA9O8HXys6qYQMqU8NarMrgf0XMVR1Dp1ztPan24cekiMy4Kf1pDTcR
Ci33RIdy837tGXi3RL2+zBYRjskMYUBqycQ0CveUo6SbvIZAkZHgau9Slsu0RwubwxwoRh52Tms9
dsyZPxnJDI9nmGO4F1JIWtOtbNiS4tXdz25tv4E/WVnS+1N2CaWbvuoaosQMFvvFZNrvyICtfAMp
on2ep8W8l6QlnKe84cCd/kKwfETMHauQar6xG4z5aRIifKQH5NqDVgfdiyzx0CYOJGy+0YAqR2Sb
a7fppRrpH1o1igRrepa9CHey9hkxSJ/MXwcVVeeisik06FI/e+9VC3Tgo1zjZJSOAjRhnjB14gOM
mteR/EF/n682+JnoQ87+Jf3HV0rWkGkc926Vb2fCUBCEsJQDROQeOFVf2/Lr7KGR3HRDC9ZA4zNo
U1TnzrxxOt9WLHplpje68cUH/5pR3x8ZMOyyUm80VKaXxqh04sCAn6+E0YHVTpTPxrQlL9Ea95UK
qcdI4QF3nqm9l8g264b9iL/Gm+jy8Mbjypvj1gVW6F9/XvxClvwrOuJQv3WKouycUYi+JHERONVJ
pr5FsV45wQgB2dDQQLhbDbKwHivjzKXcAP6p9r7OCi6GYxerhS5uxbB9qeJxIj8ApgVgyQ2xde7D
mlb7pJ1p33ugMBYAZoFreGs8n2ul8HnRJBBhLdvYRe3gUwfIbl9cpzGU22eeW7109sLt73p8vXR2
Duw9GFgWviDWere8NZiB9UfdhIAsdQqG+m+wBoSKi4ReG7BnqDtZ3eSFQGLR6DBtd3GNIuRoTcKa
YfWHYn6cU63ehO/yAxy/4PL9gd64iin5IkTum/1kLO5BoDDY7wN35u/E7aQJoPQzOzgs0JyAWlMX
c6GGsuNXQlXGz++5T2CrSjXtvbDxnSRAaXZ90Z2uzVsVAm6TopCu7YvlQNs/skhmxcHg2ipvhdfx
UOYcz5F4LLNXwPZGxVDe2Sw99c1IhNIr477BRBXMafdiG2tV+6kN2+s2lqX9YSCbXG+6SPHTSBPg
i3ZT61d3ZCrwraIoHgJkO7GgJqLulw0buWnuCoIpCD3hO8wXshFbkuwCF2AOWy+Nv5NQzbCTQcuv
OMP3OYnjDNPMWNRlBzn4RJgar75BfkJ7czd7nyV6WM6mUXGsfcIPmnCtn710nILkX5aTNwBqnk+4
QOrTPW5h6mOLK4y69yZCx06oY/y3P1En/w9nwu/hGFhisSV4WBpxT/Ie/qaWLybqJBExX9Wcrr5H
UC3tpK/HYE6wBnVy79pD3f+Djek/vIs8uIQzOljBGP9w9v1GSDBC4xxhZEqCUKg38LnR2iDFdX50
HOq2DgKDs7cYrZNoFA3p0kNDNMECtJL0U6kfq4mMkU08wscXTjMkzWzVaEy0/1VPON63KOg4EOtV
scUvvds0HFf66MVDZfMUahsTLE7Hc98Ku9vGQdH9U37o9ev/X7MHthneTPKXvash3sE//ts1XYWj
bLaPJeHkK3m22+6U5SUyH9efH7rJm27dEN9z0Wb6+b+8m7HtUnCCCfnqKIds+ivTo3nVRtnQZTcW
DuMkluQTuHD+I/cVxwZiVgiB//tP/A/nM+8efB02jCvlZuMY+utHdo00w3itx+iwRtytV1V/4ov4
PBerrxKdxtFNXerwXvijOjdRR/hMN5uMbNWI+EnRtwQ/5rnr/LdeOW4B8Y7cDCg/KLXwt0vRkONR
ajb0pKI06iEi9v2hyDuGxM6ixfUfXCfXO/rXOx5RskJisksGDm/Tb3c8XtKgRbJOcWVcc6TKK+UO
m3jOvNPfX+3fmDzIuxAmLbRBQS2qDX4PDFjGtSh4p+gItQx4ugVCVO26NsenB4DB3vD3H/f7g8zH
OddkAhcOFKQ/vvKZfyIOm8WWDetRm6hfG4+cJezCsgD9HBDMs+hXCKiAntgYgI5ROP9TWpP9yxf6
5ytLWoeFJYEoLUjT4I///qevICdHziXMT8JUr4fX3FSr2BWe1wdwjCK7Z+bwxp3ABgkfQG35W4pV
g0iWTA/AeGFnAQlaGThJD214Rw1TmyZpE9Km1Tsl1lcycGSxSXvXazfenI5Aaz3rx0Znk+RksTrr
kYpSIjpakS/Ihlmiq4Q0WcfCT6OohPaHnrX/D+LFH3s2WpiC6wzquZBItKAiJW2YbglGErP5Sked
Jy8Ng6xzB9UQqK2ogmU5dlVv9Q/VNHMTYzPb7QsnCjZUuBn4P13MbLr9aPGDo8biyhskxvV+tuR1
650oWk/aUbTlrmxT/6LJZX3M4oU/1Wjz/aSb3HBIPFY8+zBZ/nUnJoOV7X2s+fI4/OShx+3Nj4rc
7D1Ts0r3srCjc90Z4F+vDwcSS0raUFwasDZcY8kMgPNBn4c+SNPXJk4rJpM8zz+vXb8+UrjUs5k6
BAPjnkjhnRzw9upGdooNvQpHhpA+EvN6zP1lGX74FUl9RzSlg3iaCzftT0s7st2josJiy+tU2Hh9
I4kCBflOdePSqNfsnFUj4/BiRqrN0mHs2ZY0m5k96Iw8iLngWqbQNesxNZnoT309s0HXWEVh7H7N
I74uY3lG6ijmvXR7AFTTzLN1pKHFqi9zONVBglkC0HqIF6V346+fMODfMXuSokyBUWXCMYzll0ZQ
2LtfFyHklw4hujsempYvuzLjF5upHnPz0BNs/0YaQw87o+YUfHmK95LCt2uTFE9NYcFmLGLSdyn6
P2S1im5NlYroPS3nW3L04BKCpljuiEHg2FiZYhHnP6a0eUJew40dvUTosd564Jk/bRRtj/jnyXPO
SBCkXadu1urMsan5p23vN3UDtjuWimsTKMsu3vLfTYIxQi3l2gT9SSOZ6TNYw0d+R9YplFTCIoUi
v6NsiVvw96vU74svYT7UkGNUDlyHceL3acKZOB+m0QSjXcWs75kAUN62nG4f/v5zfh+ViHtEBoID
BmVAQJv9b6shhFNOrQDwB9Zu9Ok2Yz4v75XXrZrubcSy/E+ReOhO/rKtoFYAOLP5YLzzFiqOv66/
4Lce6rm2SzxXhJ/z2K5/FJbb6WNexH6dOE3IUZnAaQuvyGq3X3pew59//0v/x44TI6b5VbiCQgYp
wG/xBBgHClLToFwpe4/v5yWdFNJs9wcR2rzUf/9Z//EA8Vk+1/gaNEmq6u/ZfDleBK/zwjWZ17b8
8P0Uf4CXk9iXxGNLyjiSse9/aBr++88NrgZl2k0YFX6NOH/aY8jucMgzDiDBpmh+aP+XvfNYjhxJ
t/S7zB5lUA6xhQjFoFbJ3MDIZBJaO+TT3w+RfftW1kz3WNls7thML3pRVSSDjID7L875zkJzxNjO
vtd0DTGJIZbPEv3l/5YjcsFg//lu01V80ZotgEVRMuJl/8vbm4AC7CMNWbsqi1tV7fvTYqodVJil
qLa4R9bf6OnmL5HW2qdQ5FgALnD69z4xUonXaWk/9TqDe4xIRFzlrPOWoCFM4d4uR+O5qezy7M6M
GoFzjNmLyxL4vUx1VQZ4LxwwcIzauAHHhalimjZToMfj+F6kzqaVwV12wh0uajSg7vJuIFonFTBT
2uzMocm+p7Xqj0lGSrtfNX0+IoqoHGIPbW6RBTtJ+q12nVJKPzFbsDyepdilsbcvbe/Afa0AaI1o
xNWxtKOjZEA1/HR1yenQR866SYlX02a3VY3KAaULh2liZvixukFJa1bEW1vvdg3/vLrMfBSDcv+6
pAV37sxx4TvERZOi6cdo9pDbscY2dZ2kWp4GK8qcsHdkg2xnKEtaUb0v+Z4V2GDuM3e9wwWxoudw
TFQia8NPKlj2XbdjVzq7dDU5X9xxWO7oqKrH+TKfQWe5IryO189MVtvgK3XV216Ukl8EfQwDYKTx
gZs5814gDG19o0JQg4XyC0cd7Dwrhxvq69j5er8nf0c99yJjfCxykxzbDgPHgXCMhXGjIqLXNKkq
qOnl4B7mNTa+9U06vQiHCx/InCWak1Ib4qrqYpM45iQjXbVynX7fZdtHWyKDO7A1diwfwxs304IR
DGvAPI3dVZ+vqMKaSVz9OqqxWfAnVtkX5udfs5rMTKv+rUmm7a0CRy2PTZxSJv3671nLOPEVvAzb
Oaeyc8yzzSTx2yxqIwC3NTcHucD+CPKiV97wq1tPRJHkDHVMNVq/o0fJrypNqUsGk0rLCJvqcy8W
V+ymxZ3kjuj5LahvHYboGqYsIuaulH0bor4oy+t06hcgy7NlaoFAWaMgqxV8mH/pTtZu4SVXlYyb
vVU6jI+LhRuNWXSTQLTjGYEfe3lzsy41Vr+xutq9qhcCOv/9efPXC4ssSqpakKooAEHN/LVLqxDC
uZKsWjB9DD885oi5co+pfq0+Lj/ob0lEn2pcAOVfqRW/0S7+JQXjvyPbYsMt/Wtt6PmdUfH7b+LQ
7Qt+iUN15w/AbqwZAfQSVwL85j/Fobr6B7gLg+fKAaa8Zab9UxwqnD9I0LRA5FtbUjFi3X+KQ4X4
g9KDPp+WD1oc3qa/Iw41L2C5P90HDAoMuhzkhzADbX7SX+7aHDMGnQnyJ0Sq1Rfib/etKmlbUBgO
+8JQ4p95NZJNMLBd2PqcHCfiMszXatu35k5zC/PF6tjFIKkAR+OhGYizcDGadZ+tDRYNaLrm7Is0
t9VQQwuP+syE/R5Eblu/MesVQ5gBf7ZO7jywEO2GEcVDaWPH8nMRIaAZaHx2RF1HOjqc3MJWOiX5
E3+1LYaiWDEhmTRlezxyBIesjYNQIa4ZOEMUmhbQ0QwK8S8S+pyFdZsy/kpMdfLEHKmpH7G0/Gag
pmePYTGpxZvTdk1oGImBQmbEhlGkcztz2lvm5m4yO/WgT7lyijSmV6Kf1rvRjaqvfk2UE7aqMohG
NnHkcXT3keACCNRV7zHBGXrxXua1M7wu2kCoioE1+1rq5XIj9GWB256Zy8uyzCIJ56FJjq6LR5Xk
Mkd7w5o8dr7VmKO7a6to/dYlcCWC3K0asBscZp7MoXR4OdwuGVAuF8wCRqXTQieT9mdH2DZ+C5nA
2auaVFzbg4UMpgWEF2Ne6oYvlO3pS2zyY8KCIU/uV72t2D5TuqRg8zzhlkvcTT6J+/aZwNrOIId6
Wl9ppyiQqiFBHp+O2NzY1EZuF7D2iF+kijsNE9PGEuhGByWPnVkInRqrniQeKrot38SNi4OhSPLS
W3KNKXe0slWblkoOfkwS9OcAR+lkNErpeJiZWHGPYz7c9EWT6KBw+XV4e7GfeeYUzWLXrONwwuk+
bBTFgd1UHqWT6Wt6OUYcx7aIg4o5dncYGaZ/c6VDDAwUASP1FH0MhlrBrqc1Q6mydW+ZuUL1GM7D
aORETdQVrwEdSYzP1rKXD1y11TcabLJSe6eeP6DgMlpcWnrKYDDNJA2g7c5kug4RH6UO1ZHh6wPU
AGIkogQsQd/em9g1XzNtVSuApCL/3PbSlC440J+xkFpJmDsZstO2jbMcUkUFWg1Qzjc5spBCZVpY
IwGI21tf4yYkl8IdCO6ZMQO9mgvq4gN7s/hLdfJp2VcTnWMwGaCZb2eEOWhRyE9sg2puln2COtP1
NVRsiGv0LnmJSFfs/czMIqApXeM6wGqN9aXhKqdIJTk19eXSA75Tum5KEI3pNtn2OWIGvwSFioQv
g5zQZwXdPlTCjpyP1pXf56E1XiOn66KARoYtYtN0UX9tEMiVeZqbTd0OHtaCzbO0KxN/eT10R4Zf
ZUb9EyMkds00PzhK398UGXXn7TIpg3qYbG2FhNuvvO8a6bG9b3YRiqCucFfG9alN0nLXEoqLIhuu
id+4Ljm3rd6v82nWkujJXrCUeupaI1xMm3S8dzqn1k6pYhbigMXRnB7nRs21772jZ1qIjt6EglFg
7grabu2/IcsRppfU0zh7ZWdwo+tL1rX+BizI0JRYWd5lKPh4k27JMxbRfTzpIOtZvPcjK5LOnc4D
6kxtX46Vmdzkhpt+SWtORi/JXVbZ1YyzYxPqGP0ecYn6QkCW62AOnt2ferwSkzJBXdODAsjCsB+7
AtPjnCnmQDZCZZ9wDmf6UekoIXfOoqrx46rXC5HUU08Uqmmxz0AHmYuvWrFHdnz5WF+hY03tsGqE
fK3KCB3kQJe0eChS1yKce/Ah6L2Zzvhmrcs8RKhvxff6UoasKJDZl0AYPwR69cUbJy4Rf7YmUCON
I6BuG1VqPGFUjXt/ULUBj59qK61XZyPMHh3OGmNyUlsRESz9a2sW/YcxEVfMzLHtbYzctcLGTTPr
yu9Jtlk87DCIW6I5GrTQBkqd7gagzgFGMy07Kqpig4VtZwrPLGKLno2c3UcEH66B2FDjlEqjBANq
3+cM4hyztUM0S7DxnKYBHgM0COUDPJOJlTZN+LeUY1/bK4aufXQq0TkcGZmlBh2mw/6UrJFkvASB
CPpu3cgfPZm+mjfLdn1SiMZ46m3H6Q+l47wpNlNBk/DvdQ/X2DqtUTd9iKGOrwaCTAwvY9o2om8Z
/aGe66fOdOT1hKzqa2gX19mTr70cJDIFTk1+xI8mE83XrMzIuwtNtblCpmLUgdYiEPOmImNtjqR4
/s6hbVuezYfym5AmnlOFkdvD6ljy1Wm1vvbHdB7uAEt1U5iv0fSap0rN9A3cG8cvn5K9XfK+bJyg
4rguUav4i8qUcte1Ft0sObMzQJZ80fVgizCpPE2Oe7MrxGPNci0OypFpYZiIArtwWykWlAqSLt7I
eUjs0HSj5D1HUuYA3cvUwlsRHfU7J2IS7uM6NoiS7LL1i9+HtoEBFa5zuOkU/EhRsjZY0MUiIcPs
d5t0yRKHVlmRszqutv6dWfrIQV4hqPJFMrrzMZmixfq1mvhb1e+/LG1/K4D/rwO8bc6hf1MEpyx/
36u/1sF8zT/qYOsPh0qTxQg7Iih/m2Hol0lqq4MFqzn4ahp7OYD5/1UHW2DhGEaxg90Shfmq/6qD
jT8IibQZBhAOcfl2f8Mj9RdUmq0y7aIQthgnWqyUaJN+n4qYkSg4YkUT2HbUuACxOF48tTL1dzpL
CRqoHJdXyo7xqZvn7+wSI/pBxiQ73EiFFi5aYvdBDsvzCldTiamvL21O7Bore4htUlYk2beje1fF
sNWu5llTFgJ7rPnlT3/y/8VilaSz36d3lPP8CqDyLJKbdMHK5vdfxGFDY68k2wUWgm/3sMZtMuyd
NTHXU4s0J/bsvEg/Qa+6Vygn258ptztS4HZiO8bdF8PZQSXCY8Y2nQ00W5Znyfb+zorM0sC2OxRX
M8OsLJAgGR/UmChgTzNdKz3OAq89Op5SR/PtOEV8UGyANIdelyj/kasrAFynOGZS09bFt2hA38t4
GlkS/sssYUOXTTpuh6l8MZd0ttlIqAUC0JU9PRW9LH40TlKO4RTb82W0EUX+pNYWSoFUjqghZx3D
OfG7mQghxyBQSJcxT9iAwJ3wRvaItm/mCr06g6LmLoEnVvhuk7MqgTziNLsekDzhObzJ59mWzr0F
4nbLhCvVIcx7nc5jrHu0NrK0tP5gubGCztKZujMqvcU50T5FOMx7nRvOsovm00nt9tSuLlMNiE5o
RwkfPBYU828wFQjFTTPwowdFadsOHapWoXQ23PXQdkP8Jpga3Y2JBPBTzHo6BtwY442z2lwm6lBR
qOjKCpGFVHPEPU1Jbhp+iXiI0Yto2W2ZIvRnL1itnxHkKQkIbTK+2NRS1o11MT1pJOsoPm4s/WeM
DI4aLu8QIS5KdoOFP9Nva2A053ayNuVsUfMETLxiwio6yCJ2pmJ3U6f1KTdiY3qwcWWRAIhDwdjN
rehv1RI4AIahFYxVbYy6ERhtKs5Oj3nGTyKAF4HDECzeaZ0pXirAMT8grXIWW5dz2UJSWPv65bzm
e+jf7cspnl5O9M3Jfbteznnlcuavl/NfudwF8+VewG3DFXG5LdzLzaFebhE+gtwoxeV2MQG/vU+X
OwfkpPu2WJKbqMBLUnvV5YYClDPFwZQJIC3cYFCgucuUy71mz9MEyDUquO8oNLj7EE1wD6bblcgH
j9tx2i5KCjDuzOJyf8Jfml5pwrlVmecNd+7lrlVGKV+j7QLWjHmdngy9z75llxs6ZTT23WzBtHiJ
oqBhJJF30H1RVVZyXC73vFs3zZeyXf7DpQ5Yt5KgbGrH2eNNKr4qschrWun6yaKK4FqlnhgvtUXB
03ulbgUHhDzrJC5VCGaJyKuoTOSlRlmTBQrSVrjkicLHbtrKmaJRG/fowj1YebC3igeNEtUPyhwq
IRuE2McyUGHtlb51vrnDMMpDcqmg3Es15V4qqx47Hr6srd7KLrWXJqA++QPoKSPML/XZ0rHW8Zgx
ULfFENq/+ks1N26FnfOrxlNsqaH92Wo/FbrawgRiqwkTVY8alMhbrbi6cU/duJWQMNH7V1HF1JXG
VmLGaAbyPTpqKs/BMGUdjEVMRbrJgZ6IQOYpXi41qw0gCyuWjaYTCwOtXx7pNWiZmZwFZC7xfW3g
HQiB89q4bC6VMVXzUoTjpWLOFD40MIQ6+Zpzprr4KkjQpPYfaEIUkdhWKFNq5CvVLssQ0bl7YqkD
gyGxovw1pcVZMHxsRMh5bkt0/OATHhKXjZuPh4XqVeudLW5OZVXImENGmWe2boTzLI1wG9SGATER
G3mfwEHUUu0upnSOdwkAvMqDZYlJ0cqbbA2IegEXsCmj0h3DlfgGaS0eBtqGiL8Qylc0FUwlCgbg
xfSOSDl5cgx0Rn5V5NanPrjmHKLcHcezxUleflppsvowDnXLc6iKCZDRDOYsJNy460lBQ8A+ObPA
KTd6tVzRETllAJtvfs+dXLtOZ9kwBIgm84dAPEy/6jgSPBK2L79GEaCyHJX6o4vC+2pqi+U5WYyi
4EPeV/fAd51bO2EHCY29/6KZ0z+msZppL3MCaT2eXoBOEcjOgmFyrrs8YYxN6CywhoU4eIGIYtOJ
bzE7cEfUk6iIe+HThSY5irWzA4nvnY4+p0EaXLIfHYPuze+aBgFXKm35nJp2xmwBuWTq96MtlkOk
KCv4qSkdWnqwUX5vgWsN3sIEIUM6madzGE0i/0GgmZiDChpr5rX4RbLAYVLzlEYL/3VRytE5yWEh
V8jk+bizDCh8nogVhMbttDiLr+hyMJCzodPEVDZv2XBTL30UtD0CHWFCMtOZMN9NnZRPM5EhMqjk
FN0tXathejASIvu0tiIQ9FKZ/P+6+H+gRflTkbaBlX8DH5/Tnz8S+RMK3s/0d2Dy9nW/amP3D0ri
X3om6MLM2FjK/aqN3T/YRDDUgeNLngLCLsb6/4AfAxDQbSpqguU3ODfsoX/WxhtbQAhHOOzDt4La
tP/OjHirv/+8EVYZRFMVM252+DmmKbaa80+rykGdWA3R3nmNXnbBYFHBrtK8JUiSsiCSYPJEgbVU
dAOCl3YOucoYJ1dLHqhEbz7ZSGmCtjIHEEa9uc9XSOgy/lDM9JtTxoBsuH780hK3LPOnIOfwzmR+
HtcEPXPevebW5DLodfRj3lBTO1mDrLHgiAkb0AnIVNKo7QF61gwyiyYwa8CYM7IwP8WF/6yUdZV6
uW5DhyvgcSAiwHfrVDsqVPMWsBJu9LHsg0xN7hSFaZ6jTjwH2oQF18hQqGCARbpXJfuozewHsx3M
4O8/Gf8n+5Lfmsr9z3rjbfd/Xb38t1yq8Cn/N/3kMP8sP5jwxb8vVviiXw+N9QftDRnw6tYY8iAY
fGx/PTTiDzBARJDyP9Yr2wPwz4dGqH+wQHVpQ3mnye7Y1GWb7hNiuMmzZhIyiazQReKu0Tr9jY7y
l+zxz4sVnF0cp5dm12aZo7IR+vNTszRwIo0hNj0d6yID/3kJZRlXaJaL7kfbNO5mWytRVZTa/QI1
zBctuWWZmpUBkC0cGRABwx6+pMcaQN+zLHJeXB0OW79Ktt/TFKCNZhQfy/e0tN4bO3qpO/NtRZaU
tMRbOyL9MnTrSV0qEMhJwSQmaTAed3AUZHWWOOtO9hI/2IrzaZrp4PUEdx/nFWURnF8bPhell64X
ylWF7sJrk+ijnd3pTWrd4s8oMx7nKV18pFVwmmPVvpZaxMbdWqqgimkQRgbxYSXhT81Nj7Wy6smJ
BI8YJHVp3kLBdQ8RrMaz2xHIFRMWFMCn2tvG8uxU0fe4HOUp1/P7LWKTpHFepe+Ksd1nYslPZBgy
3WdQ7peD9p3Zwr2eZPOeku6HnczFycXY4pV9Hc5adOUkM5Ks2MAcU5cfIp2MfSpphNhUt5j73Mib
emvdqXD8fN4cDKUNJryV/ZdP9jSGewtusWRnO+JYR4idyNOMnP4Kjt/3hkRZnx2C/lGz8GD909ni
YHJMXiXZyiQOzZ4XE09WqUQZVUq5XBeL3FQIauZnhp4zsGYpshSgHR3ljA8K1wj97s1EgFwgHWJT
YFtMAbP6h8ScMfOsbs90wkKHk+KoEj3Re/XmVUsTy0M6XoLm6F6MRWcTR1PK/6FeSN322ciWgp3B
sqCBxb011E/qGDm+I+Y1wAr7Qu0id7m2XEOg1nyap+FG36Qw2MhBfqUcvJgj0HTgf0yjmHUZueJe
oo2vcqqdwNTbx55QYm/px2tpDhAIMOWEcKv49DbLrqkMohd5BZlTvEfEt8lIw74mNyBCmfotIi0g
tUWAtfVDXWILxzTi3qKpdw1Ek8EyVo5wxdPKpGRPaVwVMl+9OOYiqFzGsCN9elGtt0pcPTPJ3OXb
VECfFen1oMxbJdrJyJp3i3DaUI4sCOpm7vxOr/SwhHH+NDXqwTESG9Sj+RlPgpqvml6t3jTRS6sK
jp0ZwJ2T4U/rhjemKE9NMkePAsXbIY0zYtWTZA/RxwoWUz/pvXPgkqdbjBrrWLe2PvPK2TymNXMg
FqYMHJoZXG+luR5+yzfqUJPVjkMcH8lBhwzmhd/J8aSOw3wYpXHE7+Yc3MXYEwOe7Uc+X6+q7D6k
hXsMpOUQ1NubECfGBNCtXXbp6HxXh/gHPtPnkYEM+Hc4HU7BoqnnNXklUTx7Bu8YxfCze8VY3DTu
DNPE5A9d9/ZVjrv8yPBnPc8sG099pdMfkEocZLg5PSjwowc6hRo2YnLg8L4ms64y781fO6crdqmZ
a4HdT4+GyN7SdArl2qyBo48Gc3OgNlHS5N6o0S1zNup76GAgh4kj892yTRhdaaCjHUXeiG4NFxbn
pCQ6oNGqxjiIdEh3bcNVDiOLUt7JzYfF7sUTfAgnYNl08WtjH1w5/QNNW65KQx77bMsaUiywdBDK
PB2GXYjt856C60qvJk4VKKZ+9W5O6/zQxsUxQtjjK4XdIV1kW+ququ1Nurxx4+WDsK18j0oXD6qI
os8kJlawbTYLvv3suhldSzvx8cP8gddyfR4ASULdBDad84jWscWiAwpmFLWvBUA0KMfJocrdOCxb
9WONeZcL22r9vsiiHXQJAIhyRtM5LLCbFLAoEwshGfF6NJr4Q5TaP/NuUD0VJC+NyHg96/MnLv6Z
3U/hgRCuj0bMKseOpn/Er/6tmv7/ycpFUGr/68rlui4+6/F3Pcj2Fb/KFoMKhOEscC/QjejpKab/
MQbfYGH8Q9dQkedR9PMl/1nqOwDGuN8xWghkp1tp8s+qBVYYSnVyEFHM/5KX/I2qBRzuVpb8uWwR
SCkMhscm1hfb/p+SLFq7NYc0MWHluN1Zwfg/Ymxb5H2GH3f0plFrlT2Fxx0yaweAh62F2P9G354s
PO+mWmYH2nO133VD6sBqdRKpHyzLNl4lgnjkg+Onwb7OkzIDwN9j3gbvwNnVz+JFJeAMXXhz1eGm
/4bolOUOrDCMzRWRqJV5LSwFiy+4YJBeeNq7UvnSm2m+1qzlkYCLz0g3R2OXqhRWXAxymjwNn4jG
Ldiu5inhqEbPpw/PoFTjG1NEfWAzv1TvkDqy49eIK81pBCKd0wfWoPxRj6maPCHOoweYVEMc0i3E
sO6w4cLO/44vy5k9xcgYASTxZJSB20aLvdNGVz1wvAKoqBYFl0Qs6tZPV4R0IAsWbOLti1xKUAy6
vkQPTd3HazjOArRwotgmyv05PWrKYEaelVl9KPKWWUQvn3V8i69OPJjn2eqhck+uxr+M0VPGRuUW
/LbY0QcDEwKgKuy96Cpzol29rlZHrtTKvsXKiVocECcwbwKIb6H/Nx9O3k1eaW73RGOZB4kH85Y5
WTKeutgVz6Kk/2SY35ZKmNjR/OQqmrjvzUIyMhFC+6FyKwXWwpvjmejnTsQ5GFRXuQ4LQHVH2xuG
aXgXpY0HsFfEaSRDU4E+hRW0cM0sbJ1mZPDR5UcQSy7lbld9zyPB5YiEvPZEt9V5SBCvMCkLCivy
D3ArW8NxcqPxCr286AI6gudoe/GDZflAj+lFCWpoww5H2MPi3gEHxmDZVKMb4LXIvutdn/ibPqHo
cx0M9bwIlqJtimrBTQ8zi04/o/P0l9UEoEqwcWCi1kXOHqOrwIPF1rIQzCdREUbILncSf5EHiGrZ
9eVwNdfOa4xfPSiYyW/ODemJatopjH9gkJhB3C7XVr4YlGamFdZ2FkzNJPZw3dnK4xTxpGP7m+mj
s7KduSCjcnqs/61i3ZPtcm/NELj5eAVGx6K4yO2MVS0eutqBHKVAbwvAdL7FM/RR2LC4Xtdl2TcI
wYLWHHcr/D8fGJu1G6O1DADIm1A11BRJZQaPMzq5+f1UVOLIUBuprFyZdfcC5ybmgJPTmmxVjUE5
wSLIvTR3HxE7dntoJeCdhgIRgov5m1ySFxa/8BZ0rluYPY+GNQ++oWBVrWK+sJyN3CWSAyxN3GsK
XAz12BnOtTZYp0wi4IyTV2HPwy7qdb9jAa0j10LD/cxerX1qU9feUY0/FIrzZdaxecW1yGLJzH4s
awl5DOyLSkCD1/fLa+MCHC04WgCc/YSK/raQW+/VbcO/LkEvgAXwizb+yEqXEighf6V1WdpoQJCP
5WD9JMrZHxPekN6JxyCZlPW2mxvzKGbkIuwFeYma+lNAdiB5cbK+WjF8L139Zp609SWOTctTUaI+
ouUqRyZzNq8DAQ0mdTTWrK1j6DwaG5phnPVDGas1mRA5iCTK0HHX9GjKcNrcQOdNdJ+nOcphCGHB
R4U3Fs9IjnWs10MPOM8Zc0KoHSOQWn4u6jE6W8vEyL8vRRibBcgX6B9Mg+9XWCf3rI8cMkLjn8PU
1KciEdNB0VJrX6iWggBKt4DPxjaWj5Rpr4FQ76qt20PRFImv240TDno91IhfVzy3FU/Ai2istQgy
pcgf8Wfj8leQrYDXZUe0Y5DagjQztZAxfHbPJ0dvvFXqb+BUnWPNpz3ETWzek9+DMaqUDVPOomte
GqWIODkTzt6d4FglO7bJyNfQ6dJASycEG9moHcIJm+t+gtOD9XlJdnWdaEdoOAOF48ycOVm2mr+o
UYrJ3npnBxlB3SjMEPOrOAC0SbC6M/BfkWRUnGGsMFkswO33C8ZHVFtuuVdHyPnFOEfchKzZxpwc
uqZ1mzNAApAtNCQPcIDMM4q1KHRVTj14WvEZJ0wXxJ2JNgnDj/GQsigm9h0sOsgKmH/fIQHbt+08
uDtVlPl1DFnPZ3voDTyX133efZuW41jwyoXVHXC6hAkZN9eNZd3VQ1uHHdErCGVGMhawoNw6E6Nq
pYu6zjfqOQ8KJBx+a5ll4AyWjtY+s+BaIDmRJiK5ViqvVRQrp0Tt67siJgdAy5bobu054FKjCi0+
TfpAm2ZY9TltkYaXZXVbjuw+OhM1E8jhXT4qARjtgIBV7j9FCUj5jsMlGY0QFdp8jtgv7qqBLYSa
bWp+jeyXnh1GBBMHOtEjO4yP1FkIrB1R3SND7/ZiZnejwRoAoLVkMIvR+925WPzRlTc3pL3dGarb
nIwCGPIwK+ZjVrRffa59jZpGZIQy1hwDA7NvrQW+mN3YeKj3bY0kTvDJe4DDizhQKOsjABSGF7NM
zjE5aTsQ2/oBc255hkCo3tFmZyc65OFIdizGrzJub7OqBJhdqLz2vtQ+NIexaF1F406t0bO4mXmd
2u6TWy31m4736EATyedx0F86BXgZ+QBcaDgmULGbgkcigSGeM5kf5qa9bxmGgZLP4peFtQWGr9zX
p0n6cz1FN2mTw1RmAOS15TB50rIexrnZviVEKhyc6R4IqRG6BhAOHcZOUCdZBidN6U6tnFS/Nfv+
uhLJ2SiBzm30I9LSk/cWMeWTjdHvPs+n5srSaoOHv1qPakP5VGkZvmExIOuqW3nq7Arx5KgwW8Wm
ibSLlfs5MhvwNOp8qlU7O6sqV3tKq3i08nI81stakDqsm/C3FhXV1vTc1PZLFhNP3xnTadTQqYIQ
qO7sMZpDlid1KLE7Pk+TO91WlMm3TK6eNYdeBn9hgI4BYhwX/YOyRGmoki52gHBdX3WcK4+QFOar
taFPT+t4ZoVMUBC72NVO31rA4UxUeDzEPl3S5grBZvUopaKAWclF5ZeoQ64abSPFyi6foNhXTJOh
9BXvuVDRc9ad+752bv0Nm1567eirA5GV0UmoGMX6PiETRSa59Jz9fSwerHnl6ZNz/VKiTL5bBkSU
ViJ6ZAL2MyMgcSBgoLjSHA5GCCzqPQthxhlNn1BwLkn8NrEL/xoNqwwHgLNB2ZWoGBpXIYRmKNvD
ynr4izyL8QHqHQ17y6w6UtwlhK1Vfpb20J5UcDdf6CF+ZuVABOlEDF6HCnQXLzk27XiyHqQhwCZy
9IOwZ0ERMIxCMNkaUezjZ9UPizmyTCowrV8Tl10qgVUI+ykrtjc8mzgFVaOouXUrAavAdXdAIwwR
SgEF1IuULDtGwpmvZimMk90nN3M6dAcThR5/JyTNRi3XXTPmxs3atfqP3GoErwhnQSXX/ouHBMGr
yb53l7Y2+hAJJ/lkdfMrwSn+lq/9UwoO57owrBeJS+aKz19zhxf/I7PH+DjHc3TO7LpnJWbVACeZ
xFE+Ds8NM74dNPQ3siPnUNfcYeeMI9MT5znmMoe4fwQfcBLWyHiMEIQ9ilKweQR5V2t+Lge95S+o
9k/VED8C2icKObnmwqMb0c17eOiYoYrzaI/3MbLmSXzOa+87aAeK1QojLfqxRglc2aq/IxN2OLT2
+l47yk1a9JiNKh2QaqaoO5NCE3ULNU+rk89g9hTduh32+HIAs+yTZk2PFbO2jS+4d+whDh0uE98a
qs+m75G0t4ROKfUz7QhRDDlGPkXy/NmkNATqop+URauCYlq1W+BaEZpzFUmNvWSvdYLnDNgTlmtS
cgg6G7MA4QUGHmP+MGwIhiCwKs+hsGW4VvBSVu3H7CpECQJnWzh4wnSw5N4xSV+ap7BVxbJTKTrA
AQ4husT8lPfRl5Y1pzaJ3WNEc+Eri1E+IvSJjsukAeB14y4o85HohbwnuQfP72lAjbED7qlwrkWw
31bQd+QERmFhT+kBiDJpe3zKDdZHh1GspI7V6I1MIRA+qN2HlgBf1bIZa5MBGFZU6G7XKT+3A4Sn
1qaTmUsn7ikfHAvKz/TOZjy7LhXFuOVAfq1k2z1WmYj2utQpuJa8YHZuHpCLzAH/Efd6ARV1pGw+
N/zNvQ5uPVAXtE1EUiGpmu+GLSCunsynItE1PtfuoXPtoMayjzDtSHxMwvCYDBt8bi+SU8U1FOvM
qD2lM4PdjGGZ7wOnOmSvYFAqk9ZM5iLHaD1kwCcUohbd6kNpLclfmdQimwC6M/HT0a3jLG+AfMqD
yiHNGChIiJPg5leS5FosXX9AjS9BXgn48rNR7yPT8ldwI6FQtHXXmWp7wILZonB1u0OxNM9MCYEe
tcp0cHu5c9wkeS6UvPjuxtepw3oAkf/k8JPG8aoCXBRIixo+yhLW0G70wFU/7hDYn7WJb9xvTDw9
Orgxb4k21mjslbCFYSi06lm0GTcd8zVKlfZQMyYN1Wmgyga5C8WDh7fEopIvuy43XgooBR64mfzI
/G24UgY50YleXG5sTySFBmgRktd60syynZ7bSWivWbWLk5Xq2y2eqlgJFbXZRn7RoQNFy5Bb/gd3
59UdN2Ju2T806IUcXhEKlQMpFsMLFoOEnDN+/WzI9oxa1+O+/XjHy/ZiS00SVUABXzhnH7YSmLc8
ojz3MRg5VxjNDGNAk4IOlrONIPSRvyQ99lGVg+fOv5PRvylFV+CX0IklwZW2XYq2XpMvIXBJxXXO
qmabLr2xjfKu3M5JG1Bq68uOJf0tXyCNZgYV8+K1YTHvkildlctxxz4z+Zoi5Zqv4pCu9pTC7aNB
omQUk+1Y5xGhKN1LU0mCo+TKW81LdDMpRfbPTeKYmmcj/hxpZZlYaCNvurSzEtGtpYBHcfWS6vAw
9fwtTSoATsRgjdnIkGeoHLHQv8qOoFdDHvgWGmU5758ABRDxFWTnaNpKcMZjU39WJvMDXULDBNeM
vKGzLHucAwBDzcqBpSpZRUzLTqn4MI5KzB5YUGIvz5duX3I384esVuy+aF7QwsAoGIZqlf6WLiuL
kHZYwo6vgGkBOkU4nFHOu1jET2TMtKlWPT7qWYR3R0YtqGOY6QkwTcP+UWwwgkpmn2NQR2A9Jidt
MG8gqkBIFUXMgzGSQRoVDPAlb9E1giYsdWtIXbdFiKY6qc7eI6BikxHpbUm1yDHazwjeRH14CXUQ
9lbjiPhhqbLBD6FuoaKsFGT/psH8hhMVDMXgJHnL2uJuWmm6ou/Hq8wgi1vdsiZQlYcs0ICtRlbi
iuBJARHkgl2D1ziQrWO5wLCoZtqGRqUCeU5gvKDdBuxFcTntpbo2vRmPgTsJNaLB9pJX4wUwGV0f
j02zXsUz+egEgTHuWZaHaEKmn7O7A+ksXPq97sUh913CCL7FinyKGODYuhb1nIJRsJe5np0ukkwv
QvO6JcfIcpt5mh9QbRHRxDN4trZRa1YflZw0tlzPxaln+IO0MfkBhLZzkpq8yHohQYykR8YULNoh
bWq8raH1o0gXhkFZQXLKSG+R8F5hsBD2kiDq+xyFEVMW4VNCpcB+olxsA/KIXVSEwcQE9fmlNMtO
rC0Kgimp9RKFHVgfd9MlWETLtUYuB7qM9ETdvragyiO/82aa/WZOg+5kLCSLToTUeniKeS8mGD+4
8b4ZVXAaMx7YpfaJvMDXEuEhpwXf1l38wIqM4aOYPTQINA9yNpPQFt7MshDZ8wBS6BoUEeEdyeAX
RPl0I2X4UBv2dA7qqNFWq6bwQH+M9G06tAlWM2X7rMezuonk5HHSq9Zd9Pxam/NHZlbfNSzbwELA
i0YR2YBJhbdFkniGai0mKAUPz3Iu8+kYSsaWjK99rY7vZr4G183j4M/hNHgQ/kRmGH3upupSbPKC
u4BMt8tiQ3pVJKHwVVm4tpH5lmFLp25OQncaQbBUV1PF3pVoVucsRc1gqZ9/DLVCOJDKLjvNx/c5
Cw66MWHrwMBqm0jP3L6mHpKnYPHzckYKgj5qC4odBuwQvsMC3IzRxIZEhQXesNRK2IMO6iA/TGQ8
OD1Pb2hz4Q2vEo9DU3gdzOwN0fOVAbTqNkYWu0PYb3JJcGfE2aincjzi3Q2r+p1pA94+fEX2VMT5
Sn3mw4p22cZlx+NnIdc0nYtLN2hsbZ/nsvyBVQjboEHAaBDlV0vnjhDKRnZFri4AospqPwKVxTop
dJkG97Y4t35ZYc7T29DacG+gc6CZjCAvhUKDCZn8sQybFJHb3ye5u4cNKbeJ/E7EVWvLgUkTpBL3
pMXGtmHI4irQY9G95pCasnxxhtm84Dl8Q9rygfOR19EbD6mFsmswKoMLdKncMRzAYVoUjCyoUuwf
aJoLudvM6MXQx2g7ohMnZ5GaB8yQ2IzEOvRKhcsb19QjJqTEsQq59OZZxwKNkJBZZt07k8QAmCjC
FccnlISu1k/CKL6lKn75YMKxQwDDnWYMdTwOODJikzPpcY845t+AhnwaxeSGkoXrScEGJc0xBE/m
LKiF5cYeFOMLyNAInrfK0SFAnRzzC3yyzJ3CNd+xoHiNpeIm8I2MbwmAJp2DUO9ijy2RUag+M4Pj
1zkFGBJ7VCH/ifMseQo6WyrwVCTqUwi54kFrtkLAdVMLX2pQkloaa0gUTYaPhlLwskoST4aCKUkk
o8iUVR7tCv02LY9c1T/I0WTbuPJ62rzGzRZQuIeisO0ZmdIlcrtjq6iGnWQvJlpmrGTKJkrwMoJE
gf0IUZ5JrvDDSIadUDNtRLcLYAgIarprCF4LTWgv8qLcY0MG/aNElzkpYENHWOOJl275yC1SPUEt
HUFx82C/pCTqbUmP5c+KRNzkA59hSD/zJgIaQtgcGHYtKaFKo/JwjCl9YBZh9x33G7Xa4djU71Hf
kL9ZfdA0j34sHodp8COrucah+kTgiHoYCLPmQRLsJyrmNmPeGX/iadpH2vDSE2Mg1e+xbD2j2H4b
1EC/5wTA45NYjL2EMj4s1ZWkEBHDwM0HUGwP+BUxKhAgVXFJRtsSbu1PnX7XZPWj66R7SubwlkWS
y7tlbhf0t6SBmxROFX7TUMlSV27mtw57hJ0n8gsdYs7GgvxiocYXxPAqdbuwaByufXfUlX2rV5/k
kawqiXTam6yv/BT7yU6twbPQO2hbXRovIwO8dyzJjVvnzW3uBQbx2TdzVG5mJbxoimHaOOJLTxY7
NhIVo1JNW74iEUx+MAich/7NJBaXROF12Qo43DGiIMUMqGFAEGadKGuTBSzAwANz9MOUWQfIH0cc
Y5ITGwRuLyTsEuhowerkGZgbecptTqi/G8uISy5ook2DBk41iJkEg3yb+o4ljAoVvw+/lYF6BU97
nZLwSkk3eaABHc0cl22Ra5eOqsgucDjbyLBVHjL6bMdjl29NSgnIlZDHScak9xml29CDOF3jpZUx
Iugqbl2IJy0XlwWrlUArN2oNpMY6ulfRbK2HiDGEg+GgvJRizc6Ttejf2h//f+qV0tjQ/qcNcfH+
Wf5J17Z+wz8WxMYfXBfAAgxc73jSIKv9a0PM36yUP8xSpvlzDwy6518bYuUPQ0NBahkwA7DErsic
f+na+CtZBaQmGir3WKY+f0fXhvnqzwtiVs2ypuDGItfJEpFe/6ZrMyI6+mCYB8rTG/NcwgEON3Le
nGUTOYk7bE888XtSu8NH08Hh4xVu7sc+6U7zZuHei4r+cA9xJual4yt+5w3on15QaO17ROlushlf
5i07Qq/bj+FW0/di71Kttud76wHZ3+Zb/JmbpSHrkXmY4uX6Vs7vIsYHh0Rnm1qXQsXOT4P2UMU2
4aAOarXN4JqSN20C/Jxvmts7t56juPUOo3o386Od7kV+7KZ2eYhuyujo87E/QGDp7XtvR0fxLN+y
ncjLoaHbyPvqqPuyX7na60FwM36I4IrP6rbZwzT/iDeB12/v8AcesRrY62+gkzQuhBopx2BDwxMb
tvgwvMqn3untW+C0nnRBwK3Z9/3tfrfs02H9h9lpjtmu9d5Up7SZKBybI7O2fZpxVIfczu2Xzbdv
of0xufD63d7LH0r+ML3XQGMNhD6GfRBx07JZc2OUNZbd36NNwWCAn23Yb7H9jffKTnad2/Fnk2t8
wsy2dYcb4UfzqrjpA8geuziitDnPVuLETxIqtJhm1E8QNPa4qo2C+8it/lx8cQdj5aAm1Jc4fjYS
v4TvO2q3+Bo6ld9ue1u6dAv7r9aLck++sJvpIce3e928jMa1eVk2mWu68THccR3cJw+8ggtgeY9L
QakooV2W9RQC47V2s+wKHE1onfRGevzIYsXuv1cXCTPyd21T33ofcoXbfVJdkZ11KGJOm6Lt3qaC
oT/qdnfmXFOkLN+Hk4anx1/Ntj5KhOeCHmGwxSeFV8MbdyIJW/aaN6aJmZtGO3Q40e5KcvBrg3v0
R09hDFkfEdsm9LqDuMPndGxe57eRvRQTfta3VNiAs9QEGDAPLVca/Vp0jWMresPwvITOCoK9JTaB
Jr75XJ2io3xSHpvj6PdPunEVPqyPchFd0YTlb9kUOXwh7tNz5AoX/IlOIpzG0ROdJmXRZIukY/P/
psPXDcy5ydYrfzwaO0oznPBShL8Wiyxjk5PS7nrdJnCm/4E8mgoNKRpxotW3/p18Lu3YXRi8NSUs
hj227TLaKm6wj67JLjki3uh/BDd+pPuBpcC+Xo97jr92xMfaFbgFlJPN5jV6oYgkWGXVUROb7bQ/
9Df9lB8in6GficrRETwCBzYCF9iqcWUO/wlzgGtA8l1GMxj3nKDcYK9Z7G6wdVJEiM9+4aqryQh7
lsjFcrRXV+DR+Sh+JhsbLaBNcNBWPYE+R0SGOuuTF4Z7fhNt+s113mL0YON8wATGu4MKj6HvWbkE
T8ImdddPsKg8zc9RipnJbj84LorXwqleNO4bhjO8sPm7hofpSze9+rvw0UO5pynnoats6mmr+UX4
XFNFzt/oyaTtfCo2qrOZvdkbmJ7uFvdC/sjhQ7BZw0R2fEi+0rO+B42kv6M9sdPvAX4g5luO+Zp9
0P03W/n1Gp6sd6zooDuSq/ygXGMLJSfKvNdl3nWOdFNO8qt5rHD4haWNKe1T3EnLybx4i2P45gsh
SicoxQ5+zg/5ulMefMORztEP5WxeB4cF3aOyP9c7NDsbtgsiYuB0xzpRvasNL6g5V/i8t6nLbdl7
f4+2SeNYO9F+jLbldU/sj/PsVXZkn2fX01Dgep9sGN3Qab/kI1/Zoqu+FO+vCjdzhu+MCTad17vj
Jnpnlm5TytmSM3mTl21Bj3vj8SxvJOdMPXxvI1e9LHteAmQRJ9+Vx97tPPMC551/BROAXdmDoyPf
sS3+HURBup2dtf3ockD89/nISt/OSgQ7tqXs1MJJT/prSm7gvvuhaTZfZj9eDf/nUZy7O10c0xkf
kevdwKkL1tJmV98e6yMWT4S/wFXt4Uci71u3QGbT2IuDK8uma1pfU77jy6PF+IrbDI+qbk9wB6OR
3EUgI/n9vOldvochrp9pGyFzF9OZuDzFk/oZ0uJVxNt54VXzX0Gt8Bos1UXLgLzW56p0DZ/Ebfdd
eX9K7GT/6Gx/CLsCYPFBP5ibpzOBc5iMAtPW3jWHLoPnpnGSzik7nSsLAbff1G7tKv76P/BtNwNq
xxvPWA7f8On4wm/Fe5o7reWTVcHG44VNxXk8stQnjWq0o5NVv82BI3zRexvwZQiXUC+Bd7Nc1kZY
kvw5vgzhliBT/uQ145ChMxDH3ZqbStgqw9ZypU4EE7HXLcH++wXkf0OA+D/JFLEig//fheP5exd9
b7L34qv9U/W4fte/qkdZBoaJIUdbib2WyN/8Q1+o/MEGE7O8KIuy9NM3/3+qR035A1sZGRGWompr
hYj08J/VI4YJqFAYJVAsSxj4/14WqcwP+pO6EESLytwT4OFqsmdLz9//YiWiFWynOW0sFNC18G1u
NXmVAoorAYkxm2ukHQ13qrad18L08xMVOwQ5iM3avMjEiYtT7xGhJRPsE1ivSzIVz/U0ZeiZiJYj
sKGIENmGlRV8UxF276xKZDQyG/Pml3f93/jsf2Nk4ghWNd4MCKkY7ZX/UgOL6mzWCpQYpi2LsqmU
AZW9GK4B1mEXrIOc+qFEo7MdBSvdiYsoOv/59yu/qzR/HgAQXh0xhQIgY6W9/fI+sj4BvIzhj1Yx
S45NIqanbowpIru6S+wgWDWAbTgE+yo1ha3RY0GNQuGRZOF2V1Q8kpaG/Rxuc46yvSxDWl9ka2r9
saktvzJbuDuQBlSvbAs0k0UlPFmigsNZ1a3XpG8X9aQ2EvFgs5EuG+2naOznW51j7vrPL1Wi3fn9
klmBBjh5GBioMJn//FILdN6DgfHS7uO0ekjR553bSYSFuyyVpRMzvUzn0SQ6wU7JOKJZraYOtz0x
ZU7GburZYiv3bjSr3EScFKulRkYlzo1P6zWB3UjCFfcXhyz+7phD3WvqlgSEjGaJACY+hL+enlFR
h0zqsBp3BPicJWn6jmBxYY+rqB5TiuGQI+nYd9b0KE/qsjXyUWTP1Wkfcz7kl0GZiswtcau4EqFj
PqaSrDojtesPCOvHJ7w35mfY4oPzyqXBgzM3ef3EYBe4YGKNe8yo/UbRC/Fq4k1PgkL1OY31Rsg7
9iZVq/hTnNYf6dQ1J8lSsNjJyvyjVCzhoZZyNpsxO/EgqBA4CSvOEOGSZwwTZpUmbQ9YF4wLeXym
B2OyeDS0wfoqg+WJtNDljiapYIdcFHfByHj4EF1q62FWH+Kwtdawu5kpc5Fhk4Wo1TI/nvYEWevn
aq7aU7kUxaUhaYUJ5KA8I24Mjpq0TDQv6YMxLC144ngExsF2aJPiQn4klGsNLRWCXT2Rp2Qv/DDb
GObxZBjCEedAtwvbJT5PSXshJpvNoUYrhAvZ6sVX5n2RjCMFaloCOAfUA+ZZT80s8Sbhuy4YIQ9s
6iewYflkJqcQK4SrMwR2AouKeNTLarbXfDzbTKtncxaszaAP3bU2sIOnYr+v01oiXicvvb+4vn6/
/Uj4EgwSmeAFrN5Q/bcWvNLDeCpJB3JacxgpLCbMZFrZ4o6SGX3Tl8jilmx7HsVkcDD5SpvTrBvP
nSALOS3RwKx6QkuK4ANEK8i4kKLGKuPtsH76ZQM75Myg4fgXR/3b4EDkqHVFVzUAJau8fJ1r/Pqh
KEymwCQzUdhXgugmFYQKC78FN3X2RywLngywFd8lcil8pGgK4p65da0sDl7/84H8fkNZjwNjnqlJ
lrU6W3+7d06KUEZQJSKHSWj9jdig0E2MOnajfpY2Mj7Xb2oldX91zv7rb+VhYRgA5SV4NlCN//zq
WV+FstCzTiO0jfU+Cbn1i2o04WefYtG3dayBI2umpXhKSXVi9I0asGL63wevQ82+tIss9bXu2/Yo
WCZWXEUyD3pNljV49uUvbmAY/zmaX10AEk6D9fGmI3WxmBz9dgNrcPsXsdDQIhLf52i9ceHgP6K5
UhQbMy159RGNWkN8rg1TsPS7QT8MkRyWcNHY9SLjlByhkN8rlZhpjXzDMxGhhqc3Mox0LZPcUQ2a
j0IRtqhU4v0wdCzHtOJZIXfJUaWamWnRBo86qT87vc5Fn93/E+j9UaJ4DmZ/aEidgoJgPTZBZOF/
CqHfSihTUGIa/dkU+QfiujHtScQ9+xZA9ImBP8TXnFkHRnl7qYf+Gb0Smz81sq4YJdBX9IEIyzvA
frSIS/SGynjelzo8DVz6jddaYbBJw7RZHFgZVPJjrT+2cyluBZxQPnHiLIJiEAIWqdh2W0fqK1R/
DVFxxg9fEkl/IeZpQcFXJlAaiPw+kjGiCo6ht/tmlJurptXtrROK4UsNMYxxO0vPYoWVyA3UYdnn
UQ/nJalkw0XewshmqpVTpMkQD5LRr2SletGDugSbEGpnre3jq4DJcB8GReAlFH+7KckQ+5Q0KlO5
6obTPGJ83iz7BpignytWyO54oPXXxZBFTTCWNMuVoZVbHBzqR1vrktchVTDJYiaUU0uUodz0ShX7
eLNGu4HG6Myq0KLrMGfPjNM4cIuiqd7JJa1caP+OKS7JLg/j/jzHo+6acTAd4dLvTD0mTzHQXmSR
aHalju5wRAUmEzi82wG93UylWOeoycWxgP8naOURLWDnA9WwaJeNzC/0mrjXAVrNulWqSlSpPedZ
K81TZzZPC4vKU4vW+GIOC0ywtMhOxkAaZSBVmt8a4lVshbcIAsfDzLJ2nZszLqyGQXajmlUwLIaG
S172ITZWpPwFL2GqlLdxZIJFmgKII2qhJ5Zx0n31pe9KjIEHMUx3irKYvjQjf4nMdP7GXklwQjR0
DySYpQdkOphoE/25EJi564I6Xhu9mq+DJcR7oTARGeWUs1lp+sh8R6fqUUu78CHA/rAMIseEZF6u
MHyhwP7G1UnTvXEOx0dogG9BlcW4YSf5OgwQeDQ8sXsec8ZLnYIsTFDGbXQ9D9w8JHGB6PfvszDD
Ui37CRrRpKBiTopM3i81grAcz6NDTidStzr6XiLtZxmdG/FmSjXwNIP0LSjY3sXhUp96kep008il
cOv4wNyQwqcfRRmecGdPaIeb8pNaDHkb0FWuIFM39woGlAcVGwjR6k1/L2r5MSHqaZ/LrVgTHE9O
mAxiyVviEiEJy6LOzXvIGhkn4FwIkfoucdN/JiYw35bce57MbKkuVSuXL5SqkbdggT225OxRGSOI
S3zi7enPkbkUHgL2aNxo6AxDJEQSY6PUioIXAZUtorMk/t6ACc3dLsqLU9wKjG9KddyROi37XGP1
hzBhPK4L2udGRs5mYLPNIkv3Jcw5ByMMu0OcxcullRvtYGggO0xjeVZi/UfJJ36Dx8fn0WhtQlHO
yeFi1JORGp9bKD+CjMSo3jLU9yHWyaoAzyFiXoXtaaXG3bBIpbPhPFkUaEs83g0ZxqY7WVrmamom
1ZtYwBQwYjv8nFlhITtYJSTtmLJoLIbF78N6sBsNSI5VdaiwEvIP11LgHEW6yCcvHYXzWA/FY5QU
ArcF8lH9jNqB+lrEfIjWFGk4C+JB6qDsmvME/ic0D3VVFifSvtLKMfHNYrqdsq8Y5LTTNkv+bBYh
TMJGVz96CL+P5G9w459VL2iJnLAGdTwlet1s+UAzyLAqyxsNizMzaIaguwhNCn0/TIXKMM+AJB4W
BG0ylZjWfNlxVdXw/MflUZMY6MLwafYS9zGiINE48AlYP/tVxWRLZs++xYeeX+Js9SpVmhRY3hAo
8uzF4K+mp1jX6O5EgrncSevXABNFlEjMW0rpMrBWI9N4/U1EnOknwt7w+gfrx2BeE93yehY1nE+Y
7rG4zaN8a2LUxF89oSWYXXXxPJSBkjO8JokXxZJITDh55aQN15bX4i0HHazxAE4SYkXI+5quYzG3
JmL+kgH8tEio2ivTXRpR2SUaN1+kvXmOgk+armijZG7E7BQ1r6oguG7aZlKVzTjE9SrUp0Y5lHGf
cb12Oe+umMb+GBexjwjSPPIct+788qx+EFNE5B/BVITKVdVr8pJUipGUKliqsPk2AeB4lENVz2A8
776GSgQ1kLfSuUrIkf15qDhb1R0Dytif5VH6Vok5o8Uik845WdlboL7SGS7XaFsSD2Oat8Z0545H
VcBT5ijlBVvgcn318TRaXq6m8wMB5yo1t1yWTyXyHcbX4UwJpJTDdO20NYSlM/ThYRJyRp1LKTAI
DCX1PcEAENrShCIWi4cWSJuEhhJ5eDrGfhusP0gssmbbIi8knbVFTaAo2SvRBhwHyF2UR2JTvVp9
05HnVprVg1xZRLtJhHbCJhgSLtgyUnd93PNC2mLhbLRVwsxMBoQ38jWYNk4nIgbWd9M1a+iI+kwY
V7PE2GybVtZYskp64WSSBbefwHt0YZMICcDQBOtuhSVv3ZQm5LM1cvulloZ1n5c5YvSOGkGnopi0
9yyQxGfJGtoZi/Y0VZuqVIcrq93gx2IKyYngGnODQ4NwocriAo0mF8LuHhJv3TiwnGEUWqQdIb3H
a2yoY+mlhOhurFjAEzPMq/CguInNor5neMhWAeluFApE/EtbIGKfon0oLOM5WqWJbjtA5s0mI/jG
Wr+ZPPLzPsuokzBu001h4MjmLTip9GIoSXXDPaaeFmuNisgKvq9Tmv1IjrE3WtbaqSExRysXlhvT
CIwPqa1xgSvVWG5XE8NB6mbZNYI4+2oNqo5a9tNItJKjMhMGo1V9vpUko/iBM2M65UEn4uGP+jWL
eqUL6F0jxZuirvrXpUP33ymVFIE8k3iCEDrFxiGvJQxCUG38pla2TFVULjwD/oNTlEu21bsomHmC
KvFBrnlMGyBsd0mmWqQsVFLDuy0F2DYqXQq24rQq9lth+k6mS+uqGVLMRkGcKyWD9JCo6IKcls5/
W6pLeFJTPtks9ec79tZnasxHIwpvTSTHjlBXzaGdRcnP+u5BVQx4scq8YfjTfISlQi6PUWq4n4zw
Uk0UUrOWCzdhJFJqgjvgz4twi4iIdixQqY6ga7MHl7vnd63galmbLmE39IeyTMpLmy/TlimC+aag
Ur/mnVU64pgqlyQ0C4+cc8mTtDhmvduEpzZLgzN+v/ZWRHXyBEf9uSpFdauAyj4rRf8uQAu/N1rF
NlGIKiyfSRzjlezirRW097Cs9Vd8PZbTqmHz1cS4kZfFbLkOOpa+iz5iv2xM1cdYuCGfCcQ3G8kb
vhGRRDgg6wSOKoaP60bl7CtfcaE9WfJ8AoKO7y9rvP+FPaQcE6RtttaaZ5oXBFKjCtCNxL6CsjOe
xYuIKdQuJjo2RWo+Wr17MHs2Sqn0XAzc02uxeoAy/pgKybcoQvyVxu9yJD797FX/lkTivzHh/u+p
KP5HzcHpn//DHLxsEBb+eQTON/zTYS/9QWePW54WGJuBvk7f/jECV/+gpVXAxpLEICOvWGeJ/xRQ
GNIfMpNUZtw6ZkImdr+MwI0/0FSsqgtkFH9bQLHO0n9prcmB0BFjQATSdLQaCD3Wv/9ldBsn3Vx1
GI029VwL+LdmTX/TpFK/NbOoX5VGYBUrjQqLUyObV74GHezFzFVMRBR0s03/QA/7y7v3b+bZv7n+
dWRqlHOiIWuiAn4MPdmfD4o2g1/cYOzqq0K4h8aQ4MlHO0Vlh4mTZNpAMVAEBcuoAVotp1s0lWMF
vpsE4b84FM7Bn96f9VAYr5NIYTCE+Klk+fX9sWYhJM/RRIBKIwz+QolUpNugFDqUnGWO8TNQcW4Z
BCe4Tdnkn+oQRgB+5hAnqj43JS76rMUekstTOcN+7nrEFIlZif8Ad8HTCr+X/+5N+/OQhDdNk9aT
yd5Ek1SinH47k6YEeacxtZpnyLIMG0gsw73vBlwm+Lvjjz5nmOvmSpDDOW+ZWDA1iNV3PbYQQneB
3PzFOycbP1PH/u/YhiMywF2xYSGPk5PIifzzaZQJH1YTBa2uAcsz8YYK17VbzWJ8M3OEpE4za0rj
ky/caS4sxJDBhjVx05TJCI8d5u+LvjGVpfihNXBWbGNcBelBz8u006jVhj3pgwtFQ1JpxIurC1M6
U8UQJelN/RBpaUPwaJqdmWSPBgINMckc4CMFZCaCRUxHZXyluxQK2otJ1hXV0CDhV4m7zuAxSnaN
9NWQZ618mnEs7UJaDFQYGOPEzZCyNjo3c6RMO0bCurJBdR++T0FBlCDxPHq0zUSSCnFIZwu2klBj
tUlQZEqMmUZn86h1PG62FqjE79aE+BbdbTu3+4rkuyet1hvLNUHg3AwjowVLtVjBp1SnPSJN1Ri+
zDaXP3MwBuyCycZC1y/owVMQV9K2bwzm7qgMc2Z0IBtmVwpqA8xX2uAbsdqiFADw9+NWXBAKu5II
Bthlq0T4rkiameRWhMOjVEbWnfvGenE4itjOyqkWWqu1cc3034yMF7oJ0QnuZbOJ8EnWo/VdVGSh
AfKgmiEDfUuk4JZkejELZi1BQrIYsg9iDZBuprKuK4gMdXhcZKu/IesfrnhgKzoo4b3tcq+zBvNz
KXHGBYq4rWrlUMMOJg2R4Je0J6apad1IZ3ZL95qSxtn4QjSlnjD29VZueMji9gaDS9jXscbJsTPA
mBr6p9UrF5OIKxv0PYdCWEMBnHM/mVbolOu+qbFMHJEW+dvSG0lrNpWetZGrz5IeLOWCZeA1e0mx
kgaIgNqLwjgcZuLGN52WIbdk2EFtFmZh5JLEMT2k/MdHwZn5cMiGD/oEKL91gZbdejOwU7zlJqRv
W50KToIsKjlzsNT8IHF73AwkN75qbXuJ1Uo4CmmV3UltgoQcLwacAWVCYJEo2occRmm4Mzs5OOEu
HL66HEuzSxgJKmt1aITrGrhyVYbZ2Ck0jQCVdFZRfTAlNtO0dBPmNVa0oTIdo58wGpvyN7C0sUf+
9mtR6e/KqOwzeohr1rfPRSEdg2Vo/L7M4k3ZDCqinslSDs3AdClF1TzhwfkYrBA5dW+JRIY0472T
YJLXCXUWlo5rIxUCwnxqJSvU2QBFQQVxJVez8i2Oo3LfENVdbwYRIxltf88kseGFfs9Ac72pvYD5
Q29nvAJxkEzBQUVZWuNz0AbRjUUZz1xk1JRqYTcN+H1NIUNJ0LWoc+YpZLAvzBOiqkmswnSjJ2Wv
bSFdoJwvJ73XXGs21S/JHCOQYlXUlKdaxfzqNk2XFDeCu40f4dSgQ6piCdJt0Q0LQ8apfjGVuVF9
zLlTfpRqxZj8bskZPPRRJsGbmaErC45VI3i/zOZEUU5/NwRebRpJ+YV3XMhfZOAHtH9lVLEKFUaB
+Y6QJ3XKEsdMjc7XNQx6HzqLK/MjxJsro+IJWJ2YXoBBwHgOOya2W3loKu04agsZorCYTG1LINq6
fpGkGJo8WxqSnrvWUmZEtlEA+B0rX8DGHdsC4ODrQLbO8BxMOeBnoWKRRNtWwVJ5wheg9vdSTPXU
Xwzss+8hk2YGVkwTly9BGgZ0UFOvVxjj5jSU9A2+CbP0tILeFYWVVZKZCoNOG/y6HsfJ7aZemu4S
DwbdsaRSGs+UO02zDZgi4kfrZdgygpq0GdZo/BAcLbBYpzToZh4ahWyUflOZAXcvn/HdnAAhSeXx
xCmSOj4t8Dw+tIyb/P/m6EyWIsehKPpFjvA8bHMEkmSmgNo4oABbtuVJtiT76/tkb3pT0VWQaUtv
uPdchy0rF98T/U+a3CHXByMAjwCJtyAKGutoWLW5vZoED8m2raXoTqr1ImYlONmzFm3hMMlrlXnl
+9Dy09zmfZt6N2oEaHZXmaGnjQBejrJJ8MqjyzKr8F8ck+HLWwoDXoZzKgrfMqdLStSFekHkaG2B
IpUJndP+ZfAdVBdi1xKkX23EBv+e4ZZ0jkPol3yJ1nPR8SGjUPfpKrFSbPoZftAxXmaR7TGttsMh
X0HYLMRHaSDNUE7NkMGPLrpovUwqaejgODLXxaJ6MbEIxDypya+muJ7KOyYuuv8JAzwN59kA8bgx
AWfIHXL1Bf5CyluMpiy2o+/veWmD6jfIU4UjVkMZnq5LtBXFzs9jead9i0lttB1RGkkd6v6UYnpl
kZnlNpGvjmZM8B4zi8vvF7/Dd7/1knUB29T2hm6wq0q08ps+xKJ1zircZeeaq6vYEPGn8mwTB9y9
CDNGmcUveSzIyro8m7BTC6YWNVoDm8390dZZZa9q5On+VZdGKryuO7IAbmO3y6oDDS8AjrBJef47
nPLtttV5TfwOA2jnJV11kN87ZVaU34xEdXHXs7xDnMfA8jmZY+9PkrpnNzitCXxkAvrSiOGrzDEz
EWM7duZbSuKbwqBiRKb3a9KD7CidjW4L4lv0XmcEJQk0bXGP+zvxk21cfHlhui+GcR/njMDlcKf5
KEVIF0gAzzDXd8ka+U8RZ/+WFRE1b3WNy4CSfJ2PNLs74G5Hppj7fHEfMhn+Yj/aN2Ge3mc+bvCV
tn3VDCuxoIXkl+r7rhxebJ5cZVK993X/ztZ/fYSH/bSaxLnm7ZEElvcBwVUNOlpOuxtMLTdu5V6b
NX9PhvoWwNTb4lcM65otJBkMLwGHUYO5xq7rdRxCXCrNO0nM2EIndGRqwQ+CEcbP6u66rr3HZFqz
E4D96RAC+Tz5JjsKRNJj+lSRtrDoSF7pwc9/xy75bsxEzwF3ZYMj7VigxWnOvezw+gOyjw5JVgz7
CkaXbPwRpgbVbyba+LVU/DiNM7YPk8N6aShWl2+Rx4QlUn1FXjErvyjoT6bNhn0jXRQKi1an3I2v
q7rBaNjhXvUe3QWp3NrdGN89qnlkgZ21vESMNxuiIhh0FvfDSsyTG9wjBRgO8NfNXxLK831hmC6T
E40fC3/hLhrym1wDhCGeF1Nj+N2b5G8yD2ed/KZuOJwCXuFDLJGmjWo4M2Wd7hnHdvu1NsFGdjI4
KNdnIVPVCJBmhLxVav0jXkvCSxGREANXcDvnw7MTG3u9VN67XZ38IV9C7G3kshFuU7yGfXhaPLns
CqhSGGLbx9gpIx7eC1uj5MNRbeojLkwgcrAnHK3eOUK9dSHoL/QE3/AzGesRh7bBqEJaV26XbcJq
HVPRjFTBnZEdWHGoSokpOXOL80Clth298CPvqv42GiUjMRtdDd1YvWX89gIp+JoFr61fkVIhwvcJ
99VMsNpqOjQAM4nqti9RZwR/VFWiYPBXHhUMx3APmis11sPtmmt7IODsXlvRnP1Y7zovuFRZ1Y2w
GAOj0ZteHG6YB2cyL50u2hdqPqBHUKZ8+QUoY70d8oSRHAudNkfa2vnm4PvzKU14ZZwONlaEImkj
+ElumzlNT6pwcbSUsFO2SxYU+zyO8g09Wfhc+gO/R9Oc/6dRlV35KnzZf3hLnxyFmq+XhodsrStE
iOl66kEC7XSF3TcufqcyoHDSjPKxThVcdyb+vHC27+YU43Pv22MTxvI11NaBODIq9Ln1sqmbCdzN
kLanqRwpcX34GFDKdinHzYZFIgEiYUGFm5HnNrsd7kEwjSRXtdOnTAgImNJ52bWlKB+t9MoD44IX
bJN8GkP15KGbAWtkqr0z5A/wdN40ZMt5S3pDcqzkBcMj5+Lg4gB+YoxhNoNlHxqCxGmUCk8zKqot
gNV1y4b0msSUY52618K6hHAAhgTmcomhaSmwhd89qFFCGpZujgonVCPUiviQa798G4YL7h5mtwVn
2y8UctyaCF0Sc5cUsfNRQLq6BuEX7EMjsk03oSbxTQskbDLIY1Uxn0qbdtdrZCdE82JgZk1si2LH
tm3X/s9QAzpt+XwfQU04OwnzzeD/Hcb7lQ7yPSw8grTLHkEx8I974spu0ftoICCOdwxbK55J5Ss3
EYXcfnQCc8+gVPJlVMsRQhbcBH/IrpSf+39K25bPfIVciFXaKlz4KH8LdyYCrArJPlj9u7y3LHXS
7jl0R18CtLDT2+opBn997GPUmHR5ZNKhf0SnaFRETVfSLeMpwcgKqA2NEDZM1MGX76Yry/w81G3+
GKacu17v78lk/8AgjQfDb9rv3ExfmQE5p+Ji+O6beLgHI4aPTOT1wY8FGsd8yrfwV4mbSE31kpcl
5Wss3YObwiQiJB6WspqLN79L/oQqVvNGtvl77U/N0yShI8VC+EhDmgTG37CYitOPBdv0tADj5eEB
Alb9lDxfPUwJisIj+zY927vClAFJRsUKUIIODB7qe9o2k5sgsWNZTABMHo37QWEKo7yUawp6TSl5
7enR/eB4Ga56MQC46gfFmm+IOn0V6ug0cgoeoNxUSI4G9b5azrw1afbCJDmoBO2RHKRnfcjt/GYi
7PhAw7BwZDMwRHBYKcUcerZYPsq845lWpnkkCI3aJ0tO1eLl1zyOI7uckjxNNXT2Di/cKjgVfYWf
P9rLrkk3IwiyWStGHMkUHrTSnYNHOUWX5SJlLifyj6nH083ci/fAYesi3dFhHcfnaKokBN0EvmUi
OukrAyV/a2Gabb2uw4G9MBwiTLedz4tq7pQvbkt98fQN4ahZYXcIMpLFbrIyxuTA2oK2njYsL0oc
RTFatUklK/mgIXbmS17vHtzc+iCm4tYu67ghkmQ5l3a69dvyFeY9K7+WvQicMf5IT1sna8Nko8fA
MBYrUliEcWWS49L48TP6BAI+MxgE7KaCAzin8VwXmQR11Vbhja+IW6wAjX9Ukf8ZOnl048bJ8GVb
xXuv1DcxKltKfNyhBTD+2EOqtJHgea97t89eoANwTGVdG2G/pXCfX5APR/MuRSYyntp8ToDsUjAT
x1LyqFALzQDaYsYDHDkvSnor7BAoKyyi9LFlxb8PKlZYdHhvfCLeNsYVusmyz06mkGsW51Jl893U
xXktiMZoWqZTFer8MeOkGe1Ybiymet0C7+trQSB1/OUR5UnoVRpRjPMaE+NV8jfinJVos7CaKFzk
2Q2Emd9gns+43cStDbMH1rTvQcdPTrPw3JfMc4r5oRzMFRM1loNejxkzSQhrynKcwdGtDosT+Vkf
Y1g/I1f6R07MS2QNdPaVM3FUxZWk/Q9TO234hSnqu44Ov5oPYTRRAbdAMhu2k5kFaiPrD8cEOwDI
rFXc+2TmxgNQ0G0av7jSbpYQooLbJp0fVpJK6kL+koF3S3TsIeGgIYpnrwOFOT1+IdLlpyiy4zSB
Jvdp/bapTzx6cKHREEO7DRZzXRb+VWjjGy/wYBZcBBM5dB8/u8lr+RAxXrn48xPSQ+F38oUUj1Ps
3PkE2VqxXBWYqISnH4F63s9N908U5PY2XXjdgQFt6p/GmV+Kpf+M5udZZ0/jkJ7ZtqK6mEp8G2l9
Y4kPrsfheVzAa6TUSDsVVbhZSp4bLrBBgqa7SIS4UWbnVyPUXfclEV/tI1D1EZEj5RF/GPeJZZUq
tCKbYYj7M51le2Lk4f6ULWE+O8m59rYgQFi2HVhqaIAg9t2t70XQp4A5Zj/ZqnJux1b1CIfCJr+H
PcpxDQCGyTy02R4xrPKrE9t5Nb65Oh3+gNMgUFEaNT6667DYQ5RFXfyuFh+7YbR2gbOr50nw9awA
mS06heoYuEw1jwhc4heX0hfnEYr2ZY+d2Ku2pifEg3o1Yfre58RVgikgtxbeeG+rvw4rdbgUbRp/
TNlUBzuSYFpGm7qsv2jI1KWRRayzbxobvhIZal/AsHPmWUcBXVv7usCK0tWXgSvKjIMewpqxRECb
ch9r19wwxEa4kQs59jdMOt3nhjGB3kaJVuemnOSjWhGTH2hDLMvWxSRmZ4RN72zAM7fxusgdbuNp
aJ5qRu4lwoDW9+9SVRF9lnbjGF1fFMV/s26pGJpClLr0qBrQQl1o014ZyNRcgKNUpESV+XNmew5a
UdT62K+QR3FLIky7xZ083TFba9/7AiEcVP+h+oC3RuWjcq+uz1UhhHxtyeN900vk9GcIJtFvQWeK
kWAqaFJEEyakP2YQ97DA8RVyzxZOvhnZ7D9OYBLX0xqh1qOt4oyngpfrY2pDRlRKOaK9AeTifTBs
zOVvKkoEAjIwDDxrA+6Olr0lqKBq1XJoS9iGV0NqYhD9SChD5GVJLncdWNbPgC8WlATSKRgwtiDh
xDfQ03mjTP2jyX9ZtsVMx7xpme+/ul2C5Q0OG7ALLx+LeyYGxTfhpRSlcedQVxkya5HFE1RKm+oN
0wlQMYa0ta51CBy3hgHCIUxYMCI4OricPgoySSPbLXFjuBUimzWKri1JXrNwdMQhBMpHht5oHPSL
EPTu2jqcPrN5ct1jU4Ue8NaSJflmVoPg3EwbWIMdq+5dks6l3HQIsiBD1SVxd44oh0+wWckF9Bnk
/xiy44rq3cLyvNTJu9/q8ImxDSxBdg3LZuFjp3edHKiHi5P7mFHVqH9Kv+8e06pdXwsGENBtpeng
Ky1OVG2EsvJrmFbcha1BKnKA+DwhwWQ2/CoSy1Gq/QmYlasYvduNEkVJqiPp5QByCzL4Tnadu7cc
Ip06pmPVfA2uhdmTAZsw26ooo7+ou9dqOxHhDGujQxf1yAqjRyWMtg63r85jrKmuYxDqZoP+MC2/
4z5ISvPXEsrzL5zMgj8xMFy9sw45oKF7rTu7VutLy6wl2/LGFYzK8rTf1YFkHBmaPvquOZyGbbIE
5gW+6uKdHBdZ5rYPoGZzOQ1J/jMX0F0YvY7huiEZgMiCYu7Gm2kqk2lbT3V6CzmPDUs5U7XuCmkC
pHyBLtZdUCQVxBy6ozeOuQIMJNrCB0b4IzC9QiJ1IKfiggZASYKVOgTr1xKdDc9ITk9z53mPgztl
92sKj+R3ZZ0eH+GBlV8TuRAg7GTgvnui5DEaVZ3IfeWJqtmZfl2/hS04fIycIsRAqRz0bVTFHLQo
Uys81H0nur10AnI3AuWtkllYSSXE4EVO1HE8+y2cuU/phhCJ0SWB16agxUpbG18+FBfc7hZVFg+c
mxqwWAzNHstowECcKq9ydpVvmnMAwOlNCjcQHAbTQi2yrNCrnM4FYpbW7VMmW9r8VkUPAfTLj6Kt
u6/EdgLuAjidw9JrRiOXRvd/Biw2Zpr5jHgTgJNvMWAnPj96SiybRUAQdT3w34qA4Qp/kBixeZbs
x2LRcUGQ2v2YBpMTbAs3GGAGuaGLiLMt9VtDpFp+wU95f+vVDC99HuDnFrAjpx0uL5YAfoiGagMG
sfmjm9kfb9W0hK8uQtR3tFmXnyLzux/sOO5376/YgtXq96/KabOPju/hXNfx6G4cB+HT1iNNBfRk
SgYkXzuJcej+hHj33KymMxvS4ln3Tv8D/4c9ayJTNPtNHSQPyk8CFsGamIy28Bi1xVW1lvueKAve
9MJv3jid6VAjr0egF3qR/+W1AzPsKNWgXWt/ZqtAtBLTtRl67bORSLp8z42/sylZfthI0BmyLyd+
jzRBOGK9my/5fgEoeaR7QGzuCA04JA1Ld2QjlK8JC4wiWA868AcQn70J70tHhcOx9xCWba272i+S
NsNzYzt55N9nta3zMiDMuu/zx95YtTMKBuU+DZLpJ6rXeCVCrxwUPJ8lrXZVOEC8hGeYuRs0NOqd
iyeNjvQh9X2TT/Xv6i1juxW9nSltMO+MWxBnOXsm3TYM+zJ20biA3BkuE7YXTqluYN7ayWqzCrd+
IrhkabdLpKNHR/j8TWN+yUqtp+i14opvTyIVDsgjyaQLIpCvP4Xj8YVVGJIeHZZ4P7piioC7YpzW
HesimO2NZ6j/sjnRT3HETGZX2jB6sQq4T5ARz4kjwaQEsGtLdEonJo5TLy2idFcRQ/i6Vk3xAl1s
ZrIxz0SAs5BU7cFXjKCwTJiF381blz3LZHK/degbmOG1GcpDkpQeu7Z2ymYQr3H00ac9qKYcQSOe
lSCunyUbTJBUxSDYFKYuDHmzvsuSwT2u3QxjelTHzYPJO8TOHQG96cbYSMdnZyllwr1B97olgiTF
L6s87T2mSVx6t2r0jdqnsXLJfxGmu+tRMcbbNMDqdWwW292PA7DbvWU28S9fI9jFa6DW+HryHUbc
YCG1xh8jYnHVQ0294LJk80C66vgxuGHHWxME+ZOY3eBO+hfAtk2YJW6gXQJJHPKsHI/waqlQTdoP
IAlHtE971YXiw+lngcnbrVtgSrBt/kAxVL8ZK6/nyQuL5xZ8MuQjU6S/WSXre3wZ+kQgbSgOJaLC
ZAP0x/lE4e6+g9iV844FTv5QhbQIanCLD4JFYcLxiTTRltZj/krY7vf7Mak120R//SpE6IYPlViH
fSgpRvZEivbOg5TxWhwvb85yRZvh/wsq060ADJtpAhMViJ91mf1vswyT2og5Y6KPLDf8ywNDrVT1
Na2gixx13gUyqr5CLTu9s7nPaFv6dG448xLxUs1JKjczNC61WcxY8kGGaXRXlYHGc26q5Q4kd0/1
vRa82jO4OMCpoet+sGFAjOhQ1lR4pRciXvrG9NcB6SgfaR8Jbge34IbOFnOZzrqT6rdmWpm7yRJS
O5YUm7iE184xcpBey08Dlohx7Dy3wW6Wic+avYlmBkg2jOutiPPKgM/Kg4tC3+VmrebgHZrxvDJ+
6ZhMIkkm2AisQ8FW27eqfWCDSlosXYH8LaYAmgk57vENZXD0yN5qwWc55ACiqeVn1shBQUQv5esX
QY7qJzMz4xe/6eJ+jzRQnid4Ws9yApK8ySTui13WY6Tjb9f6BxxPRQE/pOuz4zGivWTWLiUF46I+
1DC4lJdhVX72yuQfeEtSYl5RgaC3JJ74FpT/nJxU5rqK+Yv1GprQiblRthbT2RVLnx5mOnp/Pylv
QCrn58V3tlom/itZo//8vu9eTWmoDthBBT3pDn0N4T0t5Mmnsf9DalJ1QpA8MjUImEps2mQOxsPg
e/lbkg4ldGKXXp/kJgZrvNFWr1tuE/PqNZczIYjy1IdpBR9vGyRd+jy5bIq5WtmkbXrTkzM0q7Uh
VcSrzWPKifFOsIX4pOry+13m+c1zlLJ2A2Cg8eFbYdDlGX9hNmkWjxFdFQYAz11v5nkDGHUY0/xy
w6UB84GWV9ZjoCKkPTgTQQNj1kanS1CUCzYwj/7OITXdEa3+cE8aav0iRlkCKHZtxvC+nFkzxsLV
r5Xr6N3ACwTAsvMvVSrz9jPIZQxniXFw/5u2YhFVcjjcpD1jqG1o7ZRs1boO34T32NuykHO9LwI7
/wnt6pc7Cxjvm6Fu9IDzYuUwKI245+jI7qRBFHxgttN8KlJWnZtgCDRDNCqvR11I9TV7SEow4/s8
Do2idE9qUoE3cdgud7mOMvCyLmzDVscmOZlSTIq8CWZcYRRz6AL5Z58Q4CpFQlX+DeM4JSkE7jwu
y1XI5+iyL8Sjx76c7mLo/wG5w7c0E9x4H4s2c3dzPTJzmAYxtgeLO5DXrhmEd65tBiOwqNQUXblN
TjILEqLlL5vZ8aVCe5FfM3G6BFZkmvtvaht3gw6ZuBhBH3LMlpYerwtne8I+dzk+ypgXi5in7nNJ
9KAg3A1VvhOgoJ+nKq2Lbb6gL7iuvd5t9uBs6/mwLhKEWxb637ROlbMddRQ/hDS6Yru6YS5u7OQy
tdHd0kUndsYj0NKst98hk/9x7/ZTVR2k06zv8bjIs4ljQB2Ui1BqukEZu62SFuFtIQN8103pvaVY
NINdip/kwTo+UqLU+JpnZS7LD4JgYnwCjQAETkQXcORIcmk3nsYYRyr7+iak4+dHkePO3PpzuwKN
HJRT7ItMw75UdMivgyz6FBCIayncixkmhlxCe1YTqhQAiPP4XdYznd2KPwHmUEgV0NZT/8KyF0Gr
kbkPZCVb2wVE3dRiaPI8E9LdomE4jhyKzw4GsXdR+ixu04WoeEdzXm7I652AfQRO84dDsmYm4+vy
d2Lje7tw2RMVlkywlPLiUoZiZuqdy/TR3nldwfDFB5TOqpLkX+qVPp+cs/CygKGmSYL8wMnLCouw
4H63QAl4i+AY2h2HQ3+z1BYAnGqySG0FiSxQWNxxMBu3VHELS1mU9ZmViPNL3UY6l2/wg0Bqi+VZ
gEfMAd/KKrpzg9y6V+6YDiCNygCfO8MhkKHh4PtXZZ3JE3f7+NkvBYA5ZaZLP+dWfbwf3fQSkDCH
vCbCBQa5kaqV3VWCOG95QGPmVNtu7S4wpojWmma1TL5bmfO5xn5Z/HPcOD+uc75++pGy94EOuEwc
QomoxxT3+n7N0aldj5PlsxMkvryURAH+RewQvIuoL94Kw2hgk8qcWXKA3uU+TtfprRqierrMsiK0
4HGOCk5G5KJyK7T1cOEjmpcZQP5zNJSQDk3fMipOWhf5BUbbxiVYKZH2GpVLy5fpT8+xd7kYtbEQ
L1nhsUFaUNgxgCK45x1THmieYuglbVBpGNSklLgQc6dS0Np6rCGo8FoB6Ng6n3YM7FlXbaiuSHkT
r3xmSKbBgt/l4YzDtdfV1O+RxKOl4LoUL41Q40OaabCEjXUImvKy6i3NKVwZemEbRb2ma/cM19B0
10mWI0lw6YrTc45cdACHlJg/pKKp52AezGPhrRh2dN5PH07Nv78tksRruX8oio8RKQwRgiFRB3uU
c/V7Eg0gVPLI1wzkfS0kkkpRfY+zE5xHRCjfXrsG72yUkPpNbmf/Ti0SmU23lOP7hJXvSS5JiZ7C
Fa+OMtpBtzMxgayCMPzoKizmfTSRDFHD02Q9RDv5jG8DYmntMRze2LIdI+7sYvjTUs49MGZrP5At
O+yo6KXiA65d85vn5djsZZXxXuFFFcRAgR4NqUe185O4RtxFJAReMEpGAl9bmBzsxsabgaIFnvfP
FA5ebBQ4L0u8ZOUxCtgSH0bmO+feKLQBTsrnEwNZ+BSsZj6abJlolEZ+w6Y2jUJQMXfP1TKFv240
9S2SLkm1VbMvgF8W1TgSvdKoe4fJAO0fqHq+t6CaTyCMQYBbU40vTjsssKndlZJ/YJ10M3AlHPpa
lUCOqwF1WZTlYA+MIl2hTjysC3XilBSQLjBl4eTYXFZnRuPYN/ASNk4qeU7rrP5ui2EAmUUCziMA
XT64rCOvY82T+A1qLx077wKTdLXo+XGSwfI3zpTF2MPF9zWym5DXwnAfyLpK4AwhaOVpKKFsbwaM
ve5+6S3foTclw7WcTOmcM6do/vRmru9FHTsokYd4zvdqCf3fduz8P8yQGHUwhmzcrbBWAHh0WINZ
n1Zy6+N8Z/BESOk/13HgAiUVjeIwWRASrmncdNdWOaXDUq1IBGab29cic2Oxzar/u3E6zGBrGOLy
KbaGdqGKm+7PGrVlsJ+tN7+NIuVoDFAwMQaS0QR9LRDFP+343n25xjHiugbXyHYwdcsesuzqV5t6
mITkEjEtYv9tsNV1ZTUzqa6q+zqNxuRQU/a02w78P0Y0quxHx5svnZDTc+B6IYPxrT9Ruu4JFIlH
vhdpHiZ2SOIQN4zxrnCxNWfcHcFAhRCs+qrHW5ns3cpkd7noFr13EY0qKKQ6+lcpP3gL0slCGGts
9S2Qor1OuUM7bMMlg/jlYrAC2eWzvjZrhteDIVfz3Az47blCbMF9GvX1PSoAPUOCawRc+WQGCtuy
RtLbcSS7B9CvAOqGBZzUXCyj8KAZok+/3FL234JlTTCTnvBZs6uoNkGbIwPj3m3ePLLiYSGOuffY
wUBOdrA7BVxjV1B0YXkfmbmVFMEbIt7Sv3olKgrNJJE7m3WO3A8vQqyuUbGHyXoecDfw+tfI1rZ6
7t1sU7Oevx3N5UcbqOrvQ5NCJdNL4G/oxGVzGNgV69NMkgHitXAuFdKYJrprvWb5loQ4HMvJ1p+h
cOQb63hKQne6ZOgKFFntAR8Oqk2OCe9fzNAYlQLpUPOW07D5mqKFnmwswurRIcMBqbAr2Dh1qSC5
ZMHxzxA8Xc31nNB9XEENr94Dg698p3wHdRrmuFFcM5duUXUawpcW/HR2y566Ifs084mNwAG0KVbO
tV2uqGDuXDR75wJLD1/GGkZ6j5azLvdUbkhgEGZjmGf8Yd8LkjHFdSCt392sDSSQXcnTUtKjRXNG
5p9htoknFxK/T91z2411FG0dHeUg7vrkLaOC/WTX2n9VGVqQrdfXxBI7TYMfyuVRuJqTaH1H+E9E
WUnx/1T0ZI5Uazi8j6tG0TKF9UrCn8tJdyChjBMsJH/jGRdWyCO5MqWCWqe9O8YZKJwGZHp/qgiv
wjaFj/3mjazWmrymH0uYn5LjnCLUaJAPtfu1CqXYK0mjviXYpWpOrqpRUeeE2MSbQDvWXPUJyKZt
aabAOS5Vj0IjWWjpNikuUjCYTGO+hF8M600jZ/jh7sjLRtstPSDM7DTRhtZYowablssVOzNiifpW
VBzczco9lRteX05kB9REFfj+/VjGoH30YuWHXaP+r0C43CJdqDzzOPFZ48hKEVhscQyICxq3xVpX
qz78yYs4Cm9FOMZ/SY3zIPlpnf0OFRXktnUdF5SEWC8wPjFPbyJSwMx8PV/6TActLGFXWCzpNpPf
euh9D2pPG3yGsENI71Ooa1EktjH0k9Dh6S+d4a0epuarypnP7+hTSJYXGoMnmkFGWnhEe+9selqt
q5W1Bxl/WZ4g8NRODECOBba3TdzO//LJxkWFCLGsAExVZYjSctYh7mZupIi2rB5rRtBDu4SssKr5
PjLavDjcIvqWMLz4IlJuPNLmHQeF/iLb8imNtAeH2vMvRuPZzucYuP8ARXMFYMnJS2cQAQZghsqg
cGLZzAlnGcUqbu8k+GjoPTmG4fh/OJ6Bfunx3JtjPUNsYLSfBdvJX9QpBKO0HljHVxdEgBemB7b1
GOcqAmhj9m/ISukFkU1vdEzALNpPM2Y0wGBY9l5n/YCI7K7En+yxJbkR1TqfXZr8+BZFec/HR1LB
eGXwxKk96wvimathrPQV5tPgt2SqRMJinjYM7pzUEr7IaiWfORN1XG0tW8MGrOMq8cqN/fJUmyJ4
BSWN+l8ml8IdLXpTHFCIuHturuK6Rv9V8klccrA4kJg/hE5Kbbt2PsqNpqtcGPYjV16fs15+Gi4N
IzqAAAAGbws9fuc6I1zaop7cXa173gXYzekb2Q1+eN0i+c23OLWCp4FDr9t6uCYu5FoYPtumHQZs
pY5C6r6mgXnth5h2KqsZplA8XSQiduzEBwQl/c5Ck1hHpJBlvyNIHWJ2VKVENul8XMbDmlchcUpM
Q5IdQn7J7nxsLJKpUjufvU9c+uVx4o6oiji5qQIC4+4G10naK1W689/WLAwxRnwLZsMuquYmk276
4DKL7/+iovJ+8gY/KBrlkWGoDhI4WHidsHlbD774bZQgBkFw4WM/yPyKiIIBN0l5cbJitwiQCpUP
oLJSbnf6JnWYfd//YhDkhrt4jTXbfzGTXplGBfqopPatvBKBF3dbvCHBFwMP2qLOGyXa03pR/zp3
RhXD2992O2YbQ3KCYAPYrdUtItM8VxoB3mVJs5NR1DHXT+Cmb22hcXTLoQYQq5aVIXNdxUu3EyoF
6hr40YDKllXieazHPjs0C054JouTK5kHCjEgtApquXMncBFEVYJpIrgdNz6ZqkX4KINWfS7hzLOA
YHzBhhX2a7axfaDfYJCQ7ng5RKHCZhJnTz1VUblvBwth3AZDgZbJG/3yZMaw9C8nRfVjZl+TlUrP
wLkiWOZt3apFXdSwQqMN7FaRox8bLvzVNUFbWVV1wF+2eEG5i/RS/C6rbHs2ClFhd+5Qa3YJNNlo
ryjC4vuWs6M40WlwGuOXKOT1Ei7Ov8VOnoeoxmcASdkL3SlOIvBagcwT7mMivfHUsJqmCKYtmzeJ
jRFX8lvSuOveV8/TnEViz3XpfXSjtb/eEFU/UPPdv2x3snkT+qM8tQ7qFtqYxL9nDCH/sKtVXDwu
5qf9UhQuZ8bUxYDX+f/Wfeghptg4FuHO9hLE9+PRSS+HhhwNZzNPZcG9lw8pjJX/qDuz5riRM2v/
lQlfCw4gsSQQMf4uai/uOyneIEiRwr5lYv/13wO1xyOye6Tx5YRjHNPublUVCpXIfM85z+F/p8nM
Eck3txsS5lQoyDBw0hBNOS2lsG6mQrn2VuH/A+lQ0+W1xsVCGyQmKn6FfhLRA47OPnlYRPMWOCUr
5wPzHOY+vh024jVDVnJPQypV6d1ii289pjhXi0NkhWiCWkD0WVMKNqQ3bdOExXuBu2mgcrzDOGzM
ts3zu2/l9zTMNJkyFTjfI8U08WTCY4xNI8+dO4DdUnJerhdhA39atJ4S14y2HW2b4caHOmVglyH/
s/7SJ6Pjxyp1F22a8z+4JS/aQAviyPaF7APq7jhTqlEnaC+CSMAySK152H0hGpjOUtVke7q+fvKV
54PZJuh/XjVFcztULQr4l34mB82QASRD0QyvETvjV88u4Mh4Kj79YmD1EVa9PLNzVepNHgpEm4jT
FSnEKbv6IlM/MDCfsYcoTWaqPM08fwMXhQBAMtT5E+ecZN5RxcmY+IvuiNUZLCAM5Frmv2aWKwd3
EbZX1gkaVQq0dYrdM0fNGyPq4DSFLpLJpnJreuPSwrFe2ZgvtWK4jl9Cqhl8Om+0F26+UM6Z8+e3
eO+iYU4PViYwwRSDwqeYu5M22DjK4PRLFqWpYbe4qV0f2zKYxwqfPXIA86+uteT9l5o55xDkrdyA
4VFngYXN08oZw4I6RPPdfekHFuOw67NtycSwJQKBcMm2c6KwAzdOsRsGhX/2S2VqJGTNd0o+IXjW
fiolWZI6fa38aKIEqIfSD1yP8rAvjGYSjkdOBtc7WjZQY4m7G+wE9h8j7yjiEN180cks2FqUIZ2Z
QRO9+H3TeRuhOv2ca08+eRY5mpUHEMviUGEnelUO1DGsY+CWOxzEnEx1jPuRRrpaY6alyxo0gh28
GgHzTIzRxaWy04o4YCmKF4zrqN5M9jlFQL0pT2NeuFgHSEn64DEHXuShJjyUvo6/w1PJvxYCgM5O
YBY99sFoB+sveW1ZtU9+EesVbXFMeYzmKwGO4MRkH/0tbXy32yVdskyt8HMUUAMa++4LflFtuMhF
W7uiy2Fl9k1+Neuke6I9Jr6lX21RTiLiS7uYUfvl3GkscF+sQMZss/S0BZWCzZVBGY93aHGy33yJ
MEZkoMaCbS+m8ZziR+IPJg99dk6mDeLPaNrFYeBkG3h5JkOsrNWnrsF8cZ35Eoe1WwxUS3jVYvvl
VJKuvtgUfM4WVqOd3RCY4rQKfYIiOhnlS74rYeiuC/e2Y+IHBr4uq7tqaFX5mwix+MjxJLCLT5vB
sLQsSHQ8WmkB+DnszMRRzXY0ThuzKBGd4DBqVL7CGMS660yj5sdtgWfyLTe4wA0AhCTKsvK78hqe
OpWbmA8ztXfoRvhcz4omQkpn2IMOQowvYUEqNUXCo+u+RbLzcS6KxLv9TV77zx+BULwfuLBILR7F
3qcUdF21rSgGRsfUfcE2wzsnIOU72n9PCIvAAubLm0ge2T6lKmOjrqBXegGDOCe4/M1b+VMgm/Ei
SDjhkWEnGBTYH68mx86uZk0aof7g7tuoBrQkm2tsIwjBDpxP2lZA/MSgknpCYekY7AxPk8TFKmxG
a69kC/I7fOny8T9EsnlPBNl903Z4HHvOJ5JeLyiJHwaw5YxrhIdyWfA4rBkWXI80Ab530ilucTd4
3XZIQ+Fu56aqf3i18a5P4G1WrWAHtf31lRIfCZLLfSdF4DoWUp9tMuj/lPePm3C2jd4AFxZV/fgG
NVTcGl1uv2Hw6d6HVnJY6jgmgt3WLbGjCJ9KvlacFhCC5AS6r56MjYz9JRTgCJN2S43DrMgl9Vul
k5lcU8dlph4AwGOD3yb51cTsVPJkztx0W2UsrKc8YtKbKSzyM8qKoc4lc6boC7bIJCS+pR5+/aGt
5ev/9FX4C7/BdU1pQ0P5hGAskpaKTsrCNxbMkvks6LMZCwnOuYJHr8IY3npQStbNbCK/uXq23u1Q
y+Wgx2SEpLBNEhvu2FtMf9njb97bX9wmhL6BUjpgJoDpLV/YT1SIXnpNST80vT1jEM97e16S+15t
VtdxZkpE0ClLw5Up85SxVOkMYsfZw+RRaFXpd6M25F3k+MyPf/O2/vyLCpalCW8O+yWP9/bxbdkM
/wq/mbtNPsLcBZkV0yMTxcbYw6WwZk4NjDWJ4dsL2ivFyMnzHS8YLjfNfoat1PTHO/q3gCiX9TuA
B/X+3p6/1D/qZr6BWlXY99o/2mf+9Zf6X200m5f25cNfbMs2aafr7l1NN+/L9uL//ecf5Ifln/zf
/s3/eP/xp9xN9fs//vat6krCLjfvEezaD2ySgMv6P8NMQE0A9P7Tv/AHzEQ4f7f4ebKgmWBDCPbx
DQzvuv3H3yz+jnBM2MisLrBEfP7OP2EmrvN3NGvfYmFGblo4I//ieTvB34mu2r4PVMvxfxTF/NcH
/yfygmv2PyMwPi7+0rTAbPjC5CjJiZBQxKcV18Swj/eiN9lA4/Db2nNqtjvsgSAROhqMDWb2WuFX
rx3/KgxpwFWJcEecVwLO108X7Z/v7T/KrrjCkNzqf/ztIzfkx1uxTa6U65guG23380LrNEOjye2u
u1xN2yiX1LAodUNFnPjNr+J3r7SgXn/6rUqaLyceNOa6GAt3qzilrLNMpSjewvzNQm39xQUGxx4A
X4f1G/CM/fhaOZJHhrXCXEdQbfbMHQeK2hzcDglhHKyC3QYWOHq+mPB50yS1W85vX//9K/vze/h0
ZWc8r6ln8h5iSezPtpuAnXrX30gyYr+5tMsf9d9L9B9fIiNV1yN5QIHajyX8p0vrTj3tpjX3k88W
kuCXzUSOOL4hGKcHZOcjpl56/+uPt3xdn1+TOY/LzwHEiPA/fTxkmcxxYz5eyrcY0xJqDFthoI3p
ShsXRgYHMWS4dfj1q37a+v3xUdmjSNMRRBIs+WnFn6JmKrMOTm4h+urRt7rujGzQnG51P3jhrrJZ
VdEnSnq5XR8+iQM40ESZVX7/PM0mvUcMNzBeFSbOCWjh5bz4/VPjVrezcVUuBNfLWmXMKNKCvfuN
7Sgm+7/+EH/1S8BXI30bFrVlLevcz7+EPAN5g/LO1NTJBLPYLMwO6RgzO53HMHv69YuxRfnzN+U4
2E7hNnPFICl9fDkmQ8FY+n4AcKfF1IOlcQzA9cbltfPjYG53cc2RzSFVsx4iIc+k24h+1dbo5Wwu
QmoLI6MKgaiOGiuJFbf1mWU4noR0h5K36hgutweGaFTrNgp9FoBCO96h6TJ54bpX9/2Ir/x+RrPC
NRV1RbJOyfL4RLCcvme+RYWgYCDNcd/yS5qCimzkEb1MvzbMyidmh0T6V7KGG38ASEGRnp82zBRN
jIHJlaoA7h1q0gPxQmvh4G3QjvpcViO0xQKfn3uu/E5hJAJLcKvc3gEyxNgRaEs5k1TIQoBqNpGf
jRnWjFcA+fnfLNJMUBcai6Gl9hv/xhr9fo/w5Ta0k2jsWPxf221IJrfdVojByDZkQLKn1myCK/wX
Ibs45dT3ruB5c44Jrbp2M/wp+6nqKFgktk58oK2jcQ3oWVxKpZuvXCY3Wgwu3Ztv2fQvoAsmlHrP
Ie5pAo7u+wB1OWfiBQ2AEUWuv3nOJHG5dN4T80WEDKwT3knttvM3EjjzhBemsp/crJwvVDpE79S+
Dtd9pST3WhNmz5ntV/5GlYDiiC5M7XWbjViniqp2HyYdILX2lTfdpqoEEFXPlXk7G0ZEb3pY9bdw
N/ybGRow5SecMQfKmn38Ylrk1Gq70AjZ+TABWw2mz+Rw8nWLt01JBGYjkEvzTt/Lb3ghw3Q/I6B9
b8lKJJiFjezMCRvs62BJUSjnyZT9pRtpcYKsMxDDZKG64ZlJKpK8qWCvWcnAmR+oozT7vWfgRzyJ
yW46J4nfC7bFMybAdM/5J70nOo2NzI8c3bHTwrTKBEOqe73sLpnUBk59cGgypgcRfmC1k732mHAx
ksKqlaTkdwleUzgc44rTibgYCHYSprQ0B3pHuR6juKIZryPTLAU0y7inbY3FDJ0sXLamxVjl3+w4
S8btrKBjr/BzIk4GU98+10PS0TZgGLO5bnsJo3fSM7pOiqwdrNJWtveIvXpaQ0Vh/jS3PTm3mc0/
zW642l7yJoyss8YBz0CoHzW3n1PYyD1mnouoiEP3wDSY7K3yIm84R4RT1BqIWgx7B4/muPOLGsxN
Y4fcCtiQTBOjPCC28tTFBZneV43keAKmoHM2pQdudY+VyJ/OQ0YPxjkzmWl6HH076LcwfcDz1iXz
l/dQx+l4JCrLf1ZSDh7dP0KO+avgR8ZkEkPEBfOFontgqAX2QbQiiy9NNbhILvxQTh0opZr4VtRh
HGgM+9E1W4KnM4NukFwDUGiz5e6M12ZXF8WGWRl+RHweqr3gFggeTToSgCU0zMKYQLpZSpAtDObj
OCKDwhxOuYO9kKIy8ifOLUoTAcZOLmKgrJV91TOXQTbJzGUylEwalkcTGN2Bdga4j71lsoKwaFau
9egadnwl62h4xfwzU3xV1AkGP6LNYfNcefDC23WF06E0z0lcN9hnhcWI5TRkDCsPlZd4C5elp8oF
UVE1gtykWVrSwfNqdBN2VpOMVM7GibJp6xgiaPSbJEq8u5z4UE8ecpY8BUvXYXjAs2Q4F11WFPvB
qbkJO8FgZxOSKvXXgzW2dw2FM/GhSK2RcSHacbtmKJXYK0eO2ePkmnNIG21Nya7RduCce7uL9sQd
s+Lc0XUmDnpqdXXL/B0NAyyU95B1Xn+HDBecGZai/0h6yLNjxhSZHBWRz0p1446eGdJukU0i28T7
Fc99fa8rO7x1CERUTMt68Kmz5dGQNBblC5bsEMcLdnCKJaYbHdf6fvGMnvWYajbe4PcPoYE04UcL
612yTxZ04AzGSAivGS/SNH+hZxWcRUOPybZk2LXRraIZTecIxSCEdhjvQa4xutowr6NpN1JFfqeT
HnHB7SzzdMLyR/Q+w7iIpjWQbEmZRwMf9lE149Y9EN5KdoYKgidURVq/ZXTd1wzsD4Xtn2VBEJ6b
qpXbKjZIzsSUtuGePhkL8zkcAm8r8kHd+5giV5zUhgOk2f7F7VMG347qeeLiyOUu8DENOnGvdzgL
4h1WkEMom8dmXgp3nXr0X3RBb5Ss8uLAWas7ZirMvwaYYg9D5QCob1miKOTw9wD9WT/kEjyonfEb
pNzHLAvzg6ri7YQCuOoFJ9LMD6mQl+6YnhOfrleI1hrwam1TP2GFz87gWLDOh4puRJCyr1YwHJnA
hoesFN98gljoAoX1jCxlrNsJ85jUabaHlrQQFVJcaHVIfGwcvMdQz/Wdzfq2ZjdJEGOaKabsK/qA
ZPc9jbELGkF8qnXzbZQhJJ+GKHvpHiH6pntDpI+MkK4GMDr7vOB5nC3XKsvzdgt+RYB4nrpgUVDI
QuVlf8T1Ze4SF3J/Yt0JcEMQaBGxcLw2uwFp7ZA6RLqnbDE1Jw3le0aPk5ddAMEM6imewsRGHCdQ
OJFzEvYFcARicVTFEtQXA8K26qmNpBLo2UFlvC2R45OVb7aNu1HhiENbRvUVQSNv1zZ9eGTPeme7
0roYEpdni2jKS9+zTlQSHIpaAADX1Ws8iAuk9hOhloFWamn4aQQMqkhCW6sQYTp9RtIPl64MjLVb
LgsITLAp3bDRPav7Mv7OntB//VHXXgRzuI69gEpkw5lP09nTEK06Ma0J6KIpSfgJDhk2jOMDT14e
nIjyAKMmKD3EHrLjaLERcAf7skvlu9nx77TlJA6uJlJTmd9J8e3YjrWXtWG2dEX7e6ROva6N4lvo
0wHgzH6zUjbRIoq4n0ZXG0dnjq+zuWFPCXWNoYhIEC1sn5CTN+c7W0tFiARxmYEsN1Gz7bzRXZVL
nmDQgkB6u2W7Fx4TdxCYm/x+m5TTdeWoaBfL4jnSvX9LGu0k8xGsDMJDRSxJIYQ4HbF2trJ+cQIU
ydDQt0ZPo2cwrXUUPxG7vJu6hYHZUEpcmWJTx9FLkfIAY+BAMqUJL4rc2HpJ3YDAb+LTBXpshGxr
0FO+6QY5thlgHUgQjPs4Yz9sh7nPcWRM1/mERSXQgn+4j5xwjzgDTm+qEu8J9bDdmNP0HWQQtSrl
tNEd1eaJeq0LmyESUtRGY16rapxFiZyeHTOG2csIdDaC9szGWwy0uCLPzaJGvpUgQU5I794fk8Tb
tpOh9qWye7RTD1feAC24Zz+iDFiFUdCyDSUoPW9aNodPkRvRzh478YSno8GuM7YT8OQmTGGfZ4rF
rTPmaxIf0e0E8/0xHjwR4thNoN71RVQEDLhobVj1AIneZRtb1G943ZKQ4lZr1nniYdkICSgiNDFz
P2JUH9wNGxCvPFqxFj4+M9hwT0GD22hvJm4THOtZthdpP4UOsV7qUTKw4uGa4JANL0DHJ4JHLEe5
0MtpWlBiPCK2BQdjxEa0nueO8gOm+plcgfK3IdNBv6FKMNfJNrVt9Z3LmEueAaW50fEEQmjyMd1A
KnaGVYZbP1nNkTPA+WHI+xx0owPlvyRwdqzpgLvQDHO4jAxF71KzAHKSx1LcgLRDIUSbSi/MdtIZ
+ATbf6FuxZpvQ4ZNgpvaBe/iWB7tCnxK4py1YhK/oeOBwBmVLWxtBen4mWwGlNJNTzPbA2fb27oA
RrgGA8gbM4cmp5QEHCEdrFHN/987fWAtonv8vSZKCPsCIjREU23U7T6qGly+HmGDo2X31XOE8Xo7
uKF4aAO3FXjHDf04BFKpzTiVXCVJoC5ckYtGra79yDtLchtryCx6xf+M5ZY7vZcIMK7VoXzLKXnA
zcGNSvGtvLP8kaeXT7QWAcuLemocw1A961qnXKupwNwZGh0gi0mSB5qawNlGXRjzSIgyAhUSa96z
RDbz8KhY9YG0ytQROXOa91DI5LkYyv468Mzh2a+c5ph38Om4t8vG3ko87o+tovxqMabM+0xbVctu
Gijauh6Yia0E+b92ncyd9drHSfDohAHLUO4uFSptZiypX2xJ97o2PHbq3Jj9Krfz4caRTfWW9QUW
chnBDUDEb6g+rtj1r50ZRwkGBMb42yDQTrk3Kqt6R993nk3wF3e2hy5HSIiKH0xWbh2SBAhUt5Ed
THsIElNe81Mshzdccfgf5lLj22293rpxctleR6FbJCeaF7nJB/YEKyY/Rr/H/pzxlBw8UiOx7rAF
2f78GhZudQ0ZuC7WjYvRNqxE863PzfkyW0xJy68MfxKRleaOXB1+gdaLXapi0aTSjUuzCr2kZIdS
pvjeCNBlniNgGwDgnr0yxIlGZVbyDWCt9HjQhqBc+UB6iZVAcihJ+153NmrzymmlJiFaYwz0Z/IX
PF0khn4SFlO516LO70d27ZJQa1G+GV3nAPuJQOP2AFxJf81lRXcpK20Er6E03+C+QWoFJDcQ/xGR
52yHpKpm8ikTW855HiYMAu40nSV4/oZN7Y7G17z3FRySmbj0WuXMVIGCoJ1QwmJAKC2y3OcitxOn
JhfqIgX1A6bVdZuTj+Boy+MiHtKI7j+Ruzc2dWlU+bCFv88n6fDHah87xdzWsbWi8K9oD7GH1Whr
CFUf+w7vym7CszpwiPMsEjpTZGECTttxN3ttCnCqFwH0Lmj0JDg9kT4YVQCsWqZOfC3Zl+JfcQcF
pHIedL1pGp9+5soucM0Eajn6GCqb331bd7QEVyHmZ6Yqxo0fk8tfkUwgdygow8t2bq2Ge49+KqyG
AR+THXTZXGPwjxCRBiamB59ZRbE3kaCviVAEDmA+bYZb9cP538aCEXGfLUqwHDTLeciTm/NYT+VS
gOl2qD3/MUwgGa1lxRMK4mEoup22wuzl10Otv5igcQhnf8SJ2pGO+2kKWJpFxUSJWfLEzxnzJpad
qfXMvVHS5fPrl/qL2SrZPeGh+IFyoUH+4/QME15GXwsvNapp3jWFnW1w49NV3HrDoSnz6Dez67/4
aMuHEib6tvQwI318Pdnp3HSXWa6QFDybYTyecgvwozSM8Tcj3D+9FFWizJFsC9QQwuaPPsafxsa2
PUgVxzjrRQRZiOgDTecuG0R7ttzTX19F609DyIDXWsDtLuPiZSr/8WNhIvCI42NwzsvRvMELS58V
Y7qCta6ii9s200PLaDfdMsoge4yLY9f1RKYWR9u5Bvph7X79jv70vfKGgH4KN2AAi8T86RZKCECB
PQaBjHvga49FnANUhZ+lAyrMhtm8+rdfznHRnLCqMlW1rE9fK2lt5XUj2ECQ1xkgUupJgNEkB8+3
v/tuYP/mq10u54fpfGCjB1h0xgpHWqZwPl5uR5S4MUw32bRzHOqXpgqV/0BZXrV14tiYngWOT/Q1
Ly9wjbbeH9LHvyU3/u/KFf7viZJodb8SJVXbRS/5R1mSf+UPWdLw/m6hU1OlwA/bWbQ/7ro/dEnD
pkoBxwNylWvznZmsM//UJR2xiJksBy43z6LEoxcw+2rjf/zNNv/OTyPAlIAdnGI+1MxPOuSvdMnl
lv/vm4ZXsHh3Jr+JAE4A3qlP9ga2TflMdbBcRzBILqBGJde9Dpud30fJSVEmGKDrhbHZlFlybnZe
fPvTtbr645V+1iI/iTvLsocea1IDi9WAt/FZxxpqqPcxc+w179QgAdayD+sAMtUQDI+4gBmmVhP7
cqfVpLSor+NkwuxlO/s920sApvPp6Hr1QzF5X8HMsxVpRnu4E1FKaRdYKrcnqCW35ej9Tg37pDgu
b51VDfWN64Ymhvr/8QfXsEwh+nJq9Dzc/gfKA2BL03XF+WFi4vk0UQNFHxCBPD5TSFzmiFRlZafT
KHT4G33pU/nvjzfDch7gm8G0jpfg0zOrmSYiIbE9rKtsHOZt0Hdsb5ypy8zdCC/slTE9TFrLoa4C
dNlc7YDP9+FBBUVr7se6SOKTiqf4tBM0PlHKZlBJsM2HiKGvk+hEnwpzGJrfPGg/Llm8aQ/wCWN2
32JNXh59H68geE6dY7gegfW6jCGikhD2AdO956/rKmPWkrGmpWsrSoIBQqbJTu7Xt5+1LIof7n+M
AgE/S9KE7vI++N3+rMsxL888q8VQ1rgx8BEMTwCRizEY4XrmS56ygc0cn5ih00N/cKbAYeDTVWNE
CBZc/U3GOE9vW4Q0D8YfXBzaEJukffj33ya3mye4TosK5H1a2/0AxgadIkCWQc2MHGv97takUHdX
dyZ+LFM0rbVWhDHEIZ0NEV/UcMvSPeWOHDbw8zbjVs8KNIJXNiQDEvhW4jePe/ujAL98mRLVXbqQ
JijUkIvL4udLyW0u6BQR1Tqo3Ehd5o1dqzWtDMvQcBq8eePWlCwXfUC0XU6YZdCrc8axhi/kgRQC
Zyjsw/7JXIXdqyZBuGPQmQ2njUtMpUmBNgNSVzeV2zY+YGe3N+iugtywUcYQkjMEc+gwL0qL/hIt
IXT3ii1eeE+50nAvGf+40GiWQ4nXFXSm/OYL+rjX4cMzeGSjE8jlEC/F56pcOeeinDqaX/oordM1
8ZII5qhpsl0ezILQfhU22CaHwUm3wyTMx9jv7TMFeRAZtuJotW4ADcvfvC3E+U/3t2RltWGg2Y7r
Yo74vAfDgzwwS6M1niLJXB6tamiOODWJBgaMg8pXXEsc6SkDK7vTvGiPJSGGdJsONlPA1r8KSpMW
S6sfh6Os8xGtwtjpVKmHzuyGO4ymT7Af7GMOhg8lt6DDb90C4thqpcazoCUZSKcJHY6ivEwwjuJW
E6TMcLi3oP5UukWJNO+qvnwDEL2gLPL7PJq9i0kRSl8xGAPwC9aHqc1AOLcZtsiC68py2ttaQmhT
+fS9byAPYDt9Hk1F3x5ZIdDZhqKnsagd8yBUnG/YVhenyle8E8M0KS9r52zN7RK/ZcpYYJEN75db
VfpbbY5EaYykcc+DKceETRiYbXnXnUzjeDObgbunPYeq0Xqsb2kqvmWejeWXO+JA1HI+d0aInku0
LNsVxL339ej5L0aTW2DS7Pg8LBILM3PoPbOWn2hbORuJhH+YKkoiXXzfJ2PDMLyPJCwYYgwLL9KN
KMehQdN9bDykY1K9t3PKMFGnbXmEtRXtLfIduyKRatNMRNIkdLebuhL3QdhklwKr/MpaiFrT0lCh
ChpJkvJsigz5pEibP8M+IvAJ3AK9y0zb2TxxBwzzJwFlLO8jRP+3gpp4d4QUZOtsr/MRxg/p0i2k
qQL6Z/uciGDcmV35bo+i0dugGaG/w7RlhDmZ3kzYVaWvpsJkv8bJ37vMYsL0+2Ltf2s48V0FTuc9
qjH032s1l+2aaSXptzYG9Z96dDrqc/Ydwim6oyfnElP5wkE2y1PT1QwJmTlx+OR72DqOsJmD4xmk
pzxGcKf++3po2+EYzSo8Qqsqqv2A+fuCZI2/sqQHqWIO0I97cvG29r2NMdXlXvRe/GBPjGqJrp/C
rhmY6wzOCY2oQCFwDTv7ro/LY9tH+WGeanImhovnoW76b30W0V9EQ7N6wYusXsVgC27QwZl3fiLK
W7dlztIyUwCby86GQSU5spegRGMglQfAoMWO4Ou6fQQ2KFBJsOOzgls8d3xhmNWa0+lw5VPLDgcU
v9uq6fKa6XnmdCm/pKzUu2z0pDrGNL7su9RB2yySp8hw7Vuf0djW6KfmlYU1OwyOaJ5jcOZXTb/A
T02O1NaU9hsuOmWpENXXGQvsXZNiDKMN0mNGAkGMuk2RqpUhMnHvJhBlYwWDz/MW/EKA+Hcs6AY4
m7JmPo+YoOEVMbO1iJPz3IXSGMROcFh6SE/pzIX/NZrOvhm61xoK070luGPpqhHjyZCQg+7hY64L
ClhO8nC4QtH/2nYOgXjTV0cmoQDimRbgBBbW8LWCjnEdkC5BYc4gXGGbuEEPMI4CfiY+Z+ZOqpAQ
r4dY3Y3MMPSmoAviwK7qir9KHiiiSA+Z7F0A4L0hj0ij0V0u5fjaMwx8amlFFuuSrOmqkHV1MfXW
TAKj5b9G6AIMjif1ZlVgXZjipOXXNpv6w2QgEHGRpkOogHCQNAiZWNulyu+zebyGF1NcjoY3vS5g
oXUzta+Ygd8DkNPZqraN+NRWZn5bgOG66ETafx+TxmTvS4DhzHBA14apER+0P3sHMdt8fXY2+MMG
pa1chzzn7gs9v6mETIFjtNUNDvkBEqDtn9BYPuINWi4CHd/xtyId5qMsinidYYYMNrK0iu0IsWAd
uSF+Y0c5VBxYcQQMhem7JUiJr+aeYoGtbtryQWS+fZm5lIu6UDEwKWvvYJlxdiJCKq1pg7nGGpCe
MCkc92jJcgdKgpaq0TO39UDcrCuVfgjLOjxDHRVHQCQT1o6+vWpynV3qllcb+KejbU+JBeyUGOkN
LqxE6N1HGvsPO7DhMcnK9iJTRQ9nDtqPuwuJjMy7KUuaSx8bxipRQ6tWJN6id7LZEDlqk3UfsMOF
pzlIDF4bbAnB0FEJ+32c83d8hv154ZflNik8ddWlfUF1gu9DJqeYHGPaA56HcuNWLVEwPXpPjs2/
yVCZQV3WYEPpQqrB1/R72Tg8J9fiYNVfR0pk524fxzfWIOhqqEJahqG/MqRDnkqOWILMh4aD2VlY
Gd4Z03soSGFMloOXFvsc789WuYk8kEQ1vikJdT2oxJG0h3/C3nkiTkf+mKc6K9qK8IfagIhL0e/Z
USvCqNsMSXw3Kl/c1fTszAhszpuh7eDMjwuQ8U7b9ZcUK+0WKTc16u5eF6W1d3vTu6srV+zase6O
c1aJZxkUOw3gksvSYgN3QRYQrxblVQgMZs8mdPw6dvV8gSjRXSRuhDspSvTRqxHmV02dmZCd6/HU
TubpslVTc+jbZjGbUCHKCmCfJkgreMnqx34OghOQl5jCBokdoA4pdSDcirxDezqt0Zy6Zu6TPZ6n
8sQp7f5QjL1BoC4n7JMI8V57zoDqN+Q7Z1lb0BwpCiHWfUdaA6yD6nNvP5D52xW+U93yy85PZ7xt
eq0UVCSfHfiK/Cd8f2N2tlPlGg8k/s2LpMrk19Eu5AFdgApWOwwhcoQjQ2Ly1PO2QQC7M8NKPTSR
aT8ZpJUgRoO9erc4mF555Yysqqkr2DpjuwQ9fUA3vXNbAE1EIgn3o2yD2xCGz3MHq/m2Z9r0fZir
7D0K6vg6WZj4Xmt4B18jORJ4BD2JSasXa6a849HzWuR8vPitN8d0nMCnt+HyQHwICH+qODtvl+9M
OJExobfwrMqSOjmkHvG9LOUnYk9mcwtwVHOycNhdENaz90ut8hph0cJ40ifRtRCK7GvhZskbrkRx
KoRm2k9DovutNhO0L7tvnW1Ls8rD0NeUqdZs8AHVFcQF6mByn/BZELWaiuy2t12MDlWCTVcX/lss
XKAe2CpZARxkjtVYmtOVS7iLo3axtMFgzLgExcBnb8uYkTQ/rHwTBPzqd904xWeQlqqbDneqhZ9m
IrfhErsei0mJHeql/CqiIZErE7yzXLH98+8dDCzUZNsBXCxuVgDarkrbHVj7cTxBFEj9BxcX6Y4M
asATUwKMI/zO8BqwZ60KZ9hxsA0YlTPcjFa0DjXBdZ/U4AG5Q706PpCV5XFOErP2DoiX0xV3Rxad
BQm1TATFPS/YDObUuztCSCw4kfCrQ6fb4N6Ku+JN2G196DnsfY8aj81qByf2fOzm6KqYLeqeofWh
umME7Fh3gg4HgPRQZLqyPI/h0JTkEYK30mx9kj12z5Ynks1XnrzxWc1Y8WAmKfnYdEywkXTQvUhc
6ZbnBuqVtw+NpOYpZtM3kgYW7eYqBd+ZtexvNjx5qq8kqyggoj44vPeUrzsKGWZqaEqgfcOGjmPY
D9LwGgGJrc/f2sH273PoXBfjoPiDu0Wh5s+sjBewVAnUPUyHGTFtGd1loxO+mMB0x9VE/8Aewwsp
P7rt/PshyYZyzxRdfi0zlen1SPqx3VvBFKhNwrZcrU2QIi9ArnFW5nfsCL1nD7cHvkLZmhjJKp1d
GGTMSEka9ILRZitif+ehwNzAIF72JD4iHpE4Op03Q4NmsqoTQelK1RvUk7uQAJbHdb6ehmQYTrKw
9O+txh5dXI6BC5a462qq4Ds4288l5tszfsqlcWKaxv9n7zyW5EbSbP0ud48ywOFQizuL0BEZKZmK
3MAyk6RDa+V4+vuB3T3NzKomrXZ3zMasdiwSEQH1i3O+03d7yoN+3ifaKcWWLhtE1MJNy4DMzV2y
RqQKwgFcivkYdynpTCUqMLBSyuB6FQWKY2p3oiTWlunAUJAk48Gwp26JL2wz9x4RnHTJxsDDFW8B
T5Lf59U+xXExwnyEmdAFVOVm5t1Kolav9Iha3g0SzlaWkVK4AlmpVw5alUujn/zPYCKNiaBLkqIL
t3Dvynk6KTdyb2ozFKdKJAbZvlbOZk3O/GAJ2GFjWRIZpH4QBzWw4YWF1/BqyF2LkHEAQk/Vsqn3
S3zg23IiM6Tvlf0y8fC+KrNq+B4wi5TcRkaJmhGk3G0cNYAxkzyn5+wR4lR7OFp9tybbnC3u7KOc
WwIWbXc3EfUFRhSYr4Giw8nb7a/b/mUM+258hFHNo6nwmHosk375YaNQsyRrh9BqV15doceZI7qf
WCHuIUin2gd5wjouQ6uBhLRP3JchmW2UniO+C17RYokfzTrVXZfhbMit5WNhJ0OZ6TzbeYH4ZI67
/nMvpoz053TML0zgah5XxzCyTubylyuAjp1YD2ad4XLNpLHn0RJoOrU+I4gqmgMSFTrkK0u9kDpr
yODoGX/9I/xphka6KqNtxncYXBysLR+07XUBmt6kh4bXnqg3aQKGXg9hW34Dgq8AN/fj2iQl/BbR
PgU/L3RIeO5sdevOSa1L9FHJtZXFkqs2ltPVbz7cx6kUH25JKWGa7lv4+D5+OBOJeFfVVH1tTsC2
Ci0av8acA/THeZ0PZxCyCflFkxlvuzlxyr2X1UO7NmRNb/brz/J+/bSMF1kqYgBlO8M6iNTl9wMy
VQmBYAOpk6U1O92huciRlWyVa3c7kpec31yc71d9/zjcYpNzBWtMyzY/nBaJLhb+CeQHUEkvnTFV
j53b4oXt3ODl11/sL48UBOwvrSWM+Icb4aelYq5KIymVhqeA3nEd6wA6WR6N6y6Arv/jUH9rzXRf
5vz30c6GFeu/3Wz/9R83UcuB/vt/+//D9CaWpct/3i/dlflLEXNG/uGgO379v//nx9/4p+st+IM1
LhprFki8SKzlt//HdkmYfwgGxlz+vhSex4D739slnz/iVgB8xFljY8gJ/ed2Sdp/uBa3c8CiymV9
y5r9b2yXsDa/e0B6AssO41BsSlz5JqqmD/ulLCPmNIlMkF74a6rPYmDIOKG/nw0oMUZdkyQifNPK
b/M5xiy5wjbqQUc2Jt5d936B5eSqwVrpvaIb6mBVuTKEQqISwimyBlUjeK3WCaBTZTF7mExZ9bU3
27CttUnK3KFL8gl6T68aFd2nWdgbl6h3JTwvO8/K8ly4dmLeldgKnJuhLC3vWI+i++T3MF5T5NI3
gODa+Rj3qXwqm86oNlNeOWg71Jhf018h3OopeMD5kMtb5q+YMKwe2bhdjOE59NJmNGFtWZP5YFKn
hle1b+pqL4OMbEhbBcBZKkfzGuAnsha5d1R8loR9gS3MhmECO8BZRwYaZMDcKeQRufQ2kRgz7nD0
dShocTRYBShm3/BZn+cuqMKdUlA/N0Xbjuoyo5O9JNOBQV0aE73dAFw9mzDlBHX+EPUrvkL8pYMB
faddxD8rTVaEtTbYFe90k7j+NmeaKncySXH6U2pDITFttQhdMboN2aUU5fiMAaUCtxU3XrzNVBNb
KKkNQhwUwp5vse70I0kXGxUGOt80cSs5rHJvM8hAZ6oEj7d754IgAHdLdEEuU7S+oXGXo4rQm0y2
7QtmmIy9ggLNwOV+jqguyKuBe1CT/uAgsz0J3PSUM+wbLhKjre0NSpzsgbgu9HqVn11OtdFRklvC
PpGO24MBAQwbxOjNhtzO3kynoBypAZgzYeXlfQ39FwNvqMe021hW71yY2OBBUDSqWXvE+yIoy+eK
rzNO/ncieHB2m0SKErreGBmISANVx8aeockgbwaD2AAu2TuBJKOmTuHsrBRX6OWMP5jx8RyZwEWD
BBqbkzgmXGCWQQyOBEAuNrNKY3avgOqYsjOI8KA3PTT4UpgzCqImaBsZrFmxXz41fVN3tJB8+pUS
VX5tt2xvmY4MKb5szy2uythYPurk9wwko6G5L+o4/gruwCENw06GJ9DGUb3pKlvf9wA3kEExrrZW
Y113xoFcVQeyJpLor0EQRQ+NNXvIKULIcvtwIhJ5M426+l63CvVrHjbJbUHx00EgaY3buoC2tU2o
4+nZWxdQcUio6+dxGNKWLO6SEyBQzl0A9IakU1DgfkW91ukzNONRrILYdm+tJFUPvO9lswxCw32E
ioPqnOCRZ6FjjfHbV8awNY06uc5YykEZ6XLnex4ZRG4YPX+2ok0gPbHyhvGsPGnfw0ku75re62FU
e604pkWADB/LWPtk8B7vzl7d68OAt4gYH6gIlxRRlNswohOEtXnfmFtYyAtLOnfNa1xrYbBLOpJl
Vvijqv4kajmlK7R+7ddqNMZvJSSL7Fh0aUCKS1UvqF/LJK0hQC9Wv8K1aNt13nrh59Ij2mcVDrMq
eMAZjbWO7Dx9AyIupx3T9ApkQ2x4D9005N5a0Av0qwQtb76tByt9sFxDh5su7/MncrAH9oNo2N6a
Qhc3/phZySpzamxdeIRt1nJ9xALGoKX7wsRv4c4HWXXvQR9nDzP6ZrYjaSb6jo8HkVuKG+vZhU3e
nugiWQ7Q6YTnQpWTv6sInUc06jKH2LY6NP1dh9QVinprs7bzk5FzxKzYf7CFEeBJRB3d7hxryK+W
ezXYRc4gDkSAIwFQoN1u6spj5kK6UXgbZkberMkDrm/qrlbPLjGy9G4yCNSBgw7TWtOvhsc2spG4
O5ywbjPYgY63tbDLaCPRbb7k5mh78Bl4qm1qbmG5riI/yXbeSCjBGjImyWm2qttbKlSgOUNYuqhi
Iwdar0xMkuSsKjNOpBFWiKaKdn7zQuU/lKLvvs0EflxmnmBX1QYq/dImg2R5VrplCBTJ4rO7o0GS
HZFd6ac2sPweG4Gsms0cWIPH7LbSnzALOcl+ZDqarRL0sc0GdXGy6P2GGEF4UIT5zgZul7AOD4pH
zhoJXQR8hF/9IcFAlREIyizL5lG69viUeLgKOqoYxvQqnwB5rzoiLCJ2Kql5p8jBnrZ+Do1rXSWS
ENDRE+XGFXq4m6kegWKFSTuvdDOopww8/zVAC/xlmthqNkZL1OPanMr5WrYjBHPfVmPD02mcv2ZK
jafYY3bI7re1prU1aVCq4Ly6W8NwMTvwRvWe62KyP1tup+w1e5EWiuGIgZcAt0A+9Zm27gyTrKOV
wL+B/nCovMNoFQwoq8SBcGkKogN2keEShjaCaIrXJnFQL6YnWXa1csT46he5e1Noj1fM3NeyZe2V
wY+yC6lviMyb83WDPqbflEq0j72MxC1bct/Y8c4yY+YMsfXAi6lMT87QC95qzTBv4yi2jW3QpET+
FXnbm9g0EejvStXoaIPyrOd/JHrxGYlKn28ZOxpXAVYMWFs5SWXrvK5GvfFy1yexjbHIQs3A7GHP
PUNkx2j7N/6NMFsEcuKzIj/2hiV/bCPGqAT3VzRbp3xKI2CPFblFm9B34k/B3JEqDDa98beSEqHZ
CFTEF2Go4dyoNqBrjHTG/YbBKX2d8flc1ZOADijLWtKISc7ipoLNdkvmS6lPOWzifZLhgiWc3q3J
7PS1y+sW4BYQsUQs2wOFb9kCCr5EZzk1+bOYb1ahxxAWiglcnpVmXQ6HHGMctUZrP5RpYAHs8MTM
gAVOITLRcVo2J7qN5FbO6FGhsHGkNUpZxom91MV8KIsKZpLLTdNu4Ao7925MdtwKCwmV4JREwQ2t
fjxsKRtjCYGaHenWoVftt9DEfWINXEpfnAeDeO2NqYBj74fYp1KlvixB7/UpdVCy8zbPOqDSfmvc
4Z+Flx75aNeR72qQhVaaSLid9dDfIqVr1GmuUSIdc/aWw7mZ/eVW0la1qXgZJGdLS6aVfTw45po4
PXB1sJOtOxKu7Ds3sNMvo8fYCUhwm+ydvs/J/s594sXiquRqhQgHV171jr2AxKHdEmpapiP+eiLZ
6os61zFOy9Z3SEyde8Nl5KOVG9xafYbEAIU1cLUL7tK+eByGsRm3WOJMs1k5bi7mR3NZ+b5OJMal
lyXwq/p+Auvi8L4XfvF1GjDrbR3Sne3PfZl34vNPnctfqL0Wmcq/1TZ0AxIBC7+9Q7eCHvKjjCVM
hOFWSUP+B398KZsUbWTp5W+/PsoHYdaPw/gOTA+HRklyuA9KlKCpipZqL91UEj8DhUM2fbK8jscj
NWNCDrElqrOLTD1Za5taz2xQNoVe3Nz//Wb1P3aiPzei//U/TROJEOmnc7KAYP7Znl695ABePjH3
/PaxaV3+yj+aVsv9w/Ex0AWIH1Fy07X+q2m17D/QPC78DmZpAnEd/eS/JJHuH/4ijvZpTNFEvGta
nT/wwkia3x/cF66xv9O0spBYRiM/XadgX0y6TrRpFrpEQRH4flID5tsbXPLg1roy80ebceer7ROi
BJU9AI4VKAMWrVaD9vGfBcTMZFBmy7UzSxs/aVyMby3ORRQxQVMeIs2rY0u8r7gyJdXOpsMb+9aq
IuK17s3GFV4yFsRLtofY9FVbi71vC0aoGtUGBr0OTXhuK1yMybJQFPZeVtjJ9gVa4gfld1aJs7Ps
ot2Y1yEPRlmFL6JK8KsPDYl1K3BviCYH6qNyMxONTDKm68GZDesSy3MLixM/ykQiD8F6YXrdq4Uz
1zoky+FpCJHwgNnjo5PF4m540BNjz4oqO9ml01ykykahOdZj8KVJfXC+oZMQ3DSU2eK3TicF9JyW
92tjtRN2ybC1XhIk15dJ2I3nmlibs2eVJEV0Q88rpdVFrlbIl3nbA5IwvG1FFKdxYdOyBHuvH/Jm
RYHWiu3UFN1zohTKSmYSAzmSvOJICJmT6VkAnr6zi6nFA4w6jptep1izaanybYvv5jlXjvzsWcp5
9MjC+5LWQX0duvFAoze5FG9OY0fGrkKXQfYsb0q7CrDtIF4SJdzxANAB2xu2Zjilu9J/DFR7Ae99
ZRvY+gorZlH0I3aB+cBzPt00MrsIK4F5hcCpQB74FEXtrmsZH1FS4QyUGx2LHc+oFx8+h2mdS8zb
gz8/zVinD6Kcu6s54UGp6C0d/LUiB/xu56/o/B58dr5rdFfrisEHxmwkBP2l5XR7N5+vAcqyeAxO
kWE9Zu23pBpvavWYufE3SZOYKLKx+oL1WEzatH/ddx2qTzqVODxaA+mvo7T3YdQ+1ylpkgUFw6j3
jcQ8IhZcN+pSOyj2vI4wfZXb0TuVgIzp+KfV5IpdDgkWGVS0Z2Vxnn1ERwIXReLl5870GTJ4n1hA
HZMwgMSlOnGP2tn+5GZz+ZaY7dGeuAT9cZo2kZcZiOds6z4cvGxBxW+H0fQ+pU685DyyKCE+mSEo
vnxtPMPlYklb999F2ly6fnLjgN28KH74VYnFvm+1v15cMX3YnyI1NFceoStSATsZasyg50YsKMD+
hkS0XWzPGzAqT4H1YuorLf11GmwsyfTJfEJIvbVC/ZSlcps3nFNvMWveEF6+mmlrbT+gTGSO5BJB
Y/QkKpjs0c2SS/uLK4fbcO6An7MmBLpX0ZfWFeOKfNqMyVXmOjuf3aFJIE7LRoGH5QaWyy7t6h00
wAscPrjjye40kgumDhDOjF2dOGeEMpugBfVtFgdYt/1W8lnoLQ4wUD/1xkOUvYk+vIB6DCD1WbgJ
YZj1m0dnYcYX5JnsuGXXwXRgAvMWuZRDKkKk2eEUjdvhcwQodhnQeNGnMbDuQf6We3Q8r4YRvHDV
XQygqsk8IEilFvnGSG9HJF3YWOt7r86Gtclanfm7TTJIdQs6eBe6MNprd7RXTvHsdh0B0SwuNXjy
dCIqiGLkyKJ0MxTzHuEK+6ah3gx8M9ckFYASridpwQ3Hb06vCS+QvRC3cYOLDV9HvS5VehNLfwsp
4ky06WG5pv1sDPehA12eq5S8zNhJLyaQo3cThxnr4bPH4IHCdrjUhA3ac/rETHNfgkBYe8LYt2l/
dGb/Uz5jdm3HnQhgqczXZhyfgmzelSApSK3LVwP55lh5XwPymwnm7NmexQ5h0jXZAWiLdbCrPfeU
Do0L7Zq7uH2mL/8C//jgFXnyiTz5PRLjjczt28qLr3F0A648q9TfE6Z5P5XeFR2hdFCS0Aytq7r5
5CXDnTDGo/Q76P83BvwQUpDuxqUurdNT0b0MQwGWpu2bTxmBCYPxnWHyg7abOzGeghGNVcMEoaJW
gsJMKkQhuv00pjaagXG6UPPZW5AlBs9lK4mv2YWeobCcIWHATOHGHJFI1qzzmem6Blm/KM+zq0yA
QmjOY+R767QE/UPeDwY15W0IVF00hsARPHNOQTzgl1wFLLNZe1eYYCuSHQpGxOs5sXe9CL+3k3Mk
leoQj154URQBqaYOUGX86wevYtY7MOGZ4VKtiSJ8kCM25KgmDQv+hEphJ7q04uN+Stg3QjDqEO45
yOt4z87dNaOscxu+NZl5RiKz9sld74Z8my4GpWTaNn1ODoVggdu/1rFzJjH8hsYAm/O8k+DDHCzZ
wnmdxZEgqGtvYvKjVnN7YxLDNJoA5pEw2gS7sO8nIwUdsGvI6MWeO0jUBotlOuD2Og1pFDImijgb
X3AvnOkWXmVSfUcnetHrlKGqnBGvSdS48Y5NHk/bqdl5OXPqYtsr936UmXgCwbuoVM9GkTFor64Z
SvH4xS/40DfOZ39uBHfbG8HZTBO617npd2NrlK8pgNiTg0LQp7dtQx/5q5Y7yLUkIDflM50OSU6x
eUPwq7vR802Ak5EeDzUTN1dJalu0rniDwWc+YJDkKRi/oKx5ETiXMSESfCsuRTdBh89WlkWD2bmS
ca06q8BgbD4GB+WZ6BEJJTDj58bwOEnpWY21dWtk/PP60TQ71scTwusr2Dm8/AFxb41u5zSQrQK5
DMiJJGod/M9zdtD2c8sw5qKZkb2MzuXkNd8d3nCpNQNqqgU76XhNKiLgFV6rKf2Mf201TzKH1+5X
D/MkLhTJOLOvA5IabnzlPU1JeiRjZJeH2WqaXn0rxlRRThc1YZGQgdaGiva1HZ+QTJDaSISVgPeI
V3TXS9pg8spI/ijGbZOYTxhw3nIwVoOpD03TXgEOgGfA7VN2x1RjHJhtZ2cH/VdFdtzaceJLRP6n
slM3SeUg4ZUpflpt3bsK3wvhhvZxjOuRaQLzktY5KxuBKxEZsbPn8YH2pzEuE76fa26YNO57azBv
WEyTq9SvYovgjK9lyFrZoqgD98tsCwVxN73kS7wDFmOpP2WJ2tXsjOv0i5348LeKz0TVruCw3Plu
vSYIyO5I6yLjlsCL27hFNo6/uUg/OwVJnyRfoThg4UE1iE6C4U/sEq7hE3xife1ddQBDdEwHCwkF
lW2uSKCDYE7uCCRG1Lw22pxi5+QWaSZw+o3pxrAYmgzoqzDOdyh1Z1k+umWxSuLPc/UUJa1G9RLn
18S88p5CPubKndLMEtDWZRnjr9kor8acaM01sSOC0+ae/Ajls8xbdYhFfUxIl9cDX1QTHos4unY+
jcIMnzBMMypPDlQmjN2tFdzVdeYa2wimigrfetnqTV4Mu0p9HYTcILxBnQjXgZZ+ecFOtt7R+yN9
LoFpY9h3XS5RkgK0OT/QGyHnVHLnN7dgqptb2GfuZoC6C4OBZBuWTdAn7Ev4O49D/Q3RJzCx68G8
yKtuG4QFkYJ4qxOQ+tWrP01bNzp7w8tUbnWA0WdJNzYgt+BNKb6FoAvS/LqtopPTlRetmalnBObq
Vo/2/K3vWEkDUikdGmSkj+wPSkVWLW1E2hcukthFHpU925B5bKO4icGrFrUgWorNwBGN1nphnjf8
yxApyEQoLPzRXmd/YgJHUbQhVO0wet2a8cNCUI/2ZeK8eC2LkoDk4nUxAbkava8t01ZtmPcO0/hg
rhCR1VHHSxmHvPA6xoZM3CDutK8xA1liOL4iVRxvC4boNiqdhRShVXiS3jfp6y91c7I1lXdKpulw
kfjRpbacQ6x757aY8NLMFyxDvhFrCnfK2EwN8tWQKqcIaBRMwf3LjYFv/CDwnntmvSXCY7uUMgKF
zSIs7SOxG+vkHoD9LnPyYzS9jtl0yBL7MiHb1qsC1PIkMDffYMpsnRj7TfjGDOu6W+Ll8WolmVwn
PdDgsrhQXrZzGX6SSryzhjvoNHl+x2cNVlTA5Pg4jy4vEZAVtyLIN6K31qUoLpNcLEieg1Tpbh6+
2zGtg9D3TeteDso8+zwHrxDO75nIbPqxubGScp3kCRYFO9lmhI9vWsu41W70YvXGqmY4vnEaKxWL
rK9jjoxrIEBVRGDmJ5uxXeU5Z9SpXybwkweVeIeprsJj6irStmfjOvB6KhnmhFbynHl38FnAYphr
8hs2nmHUK5N0pxcbvlDt+TeFYlCYnqykAXhqetth9mzwyDhWT0XWbHxVXOIgQjfUk7nl6h3/4/dZ
YYxniI3OH099slC6rkL1qOH2j/GWjCbiC+rkUsEhYue5rRn57gd4awhAPdhm/fgl8nlUi6I5zFR+
OQ2wMl9Y+HF328SpNAIOldFTztjFveAGzmktdGMhyLPoW6J4OGWIOFY0LmfRcGt1cXyInb494C0G
HuIg1tZJWG8XdjyvVdYLcrI2c94Ap19eCWagv3opiuqyCpsTo/LuAneJvc7QUHwzAr8hu884p2n9
Vrfhnh0JcYOYwIPRjrauH2lQAOoisUO5Yh3FpBQtNVbIejobPuEeTVbsB8aVi3+in+wLZzaPsg82
aetf9rJ5KrQ+5Cl0bx/bMxQexQvMWIugfcnVsPdqgUwKdyKA7YFQubU9BjN1+3zEuzLckUjnAuzZ
kBa78rwDroNN0bjk05873HErD86boPSUheke4+q2ajE0wHNig0Ki3NHV/fc5Pi7nj0BRv+IfSWRM
YSKaRM9s6N3pMYKdBXICMMPnuMaTsIr7sPseChmKA8I0FNeSwKlwh7nbR1uGSd9n91jBqDPIiFuS
kAP+kh5LtKMpU9jrZYYJ3YN4ZX4DJO0bvGdzeFWQlYxWvramy0673MyGbbYn8CpKkKYA1wti/qQO
yplCc++WLiH1XV1X1wOpfcamnDPrTDol75iOmzcGzWhVxnaytHcDTpyqXyY94CtWQuJLYnnKPbaE
bBDc1NoyIjyspO+x7cS6pR6ixdXzQFcJCDp6TvKYf89XkC1Stwqa8//OIzv9D0UMI7pfaGj6tv0o
oeEv/NOhbbkL6hkrNONIpC8/+ND/JEcHfyyE/AUBgZ/xhxrmX+NI3/rDd3w4ji7cBhRmi7zmXxoa
C8u3Y5kmSSVyUdiIvzOOdN6rqyTWPa5qRyKlQezB1PyDjitkdWnqJADJUpkSREJhYsxRfdL0z5Ps
6EIwsRK8tytxDDQ3lMyze0ctzyMtSJpA3zTw/ug5IjREfr4Zyf8ZDkne8KLOsPiRPhQ25m1aBuVj
pGIfLUaeJRp5KK0rDDs3dG9l5IThzijzJYDOKkDAQ1IDLjihwU51HeVrM0Ery+NW9HcsIOEAQ6A0
b3xcHW8B+Xn6pjKC5CRwG8w00GYJxQP+lYROV4/mmlRT59libcWIjUqafKJROpKhZJVdOmOIzDON
Y27TkVnooqQsSLxwY4/ovoRG/s5QUrR8hAH2qykGyz2aVjJncue2mp8qMwLEOasugOPW/0b7+Ffn
xvFte3Guc2+LD+emNopB8Jt5CVE7igZFj5T2nJAquGCF1sSbn67av9ifWO8H08u1gMyUa8368R/K
0/eD6TBWLZdcR+edGMjxV2JgcYlfC1DVqylywZu6i8GTlUWpszd2uNb9UI3tsx5bLoFF2zP+5hd4
DxDgE7H5xlCHzdRcOMP2h0/UKmNmDsvYEz8iCPaNxD+z6VloMpdM7HHee8mIKtbPgpYYFxa+FMG5
p373MT5wBJBisU7gRmFvZLNc5dZ8/8u4LpA4Iwt1tCLILXM3ZYx25DoFWxCs0qgbTVw5ANtWwmcD
ejEhuvxmWlnNyNcQ7ipFWD2/oGtqg0cueZ8ym+E0dSobQewrXy0Icd6dpG5jAhbOOnxzhqmtHJzX
3egU61+f5vdrsuW7cKOzvPIhB3nC+rHf+klPaVKpLkKbCjcgop4v1EVeTmWPW+w319N7dd5yIApz
fjP0gWzNkKW+/9GcwibYqQ1zfjRv6hhK89b0rpIyZ3CDEgpJ3ejkeD5+/fU+3jQclVsGQaplQUqT
i2TxZ6N47o815OcoBHtMzhI1XKV3NiKJTZMEzeHXx/rTN3QWBSQzDAtxMta15c9/+inx6gaZSEls
RTqYTdXGslMRHqA+Df5J150jLvAuTMCxf33Y97ZrfljXXGAMcBgsEHRsOt8fFsObb9NWskCW+JnX
k9WmNwT11Mj1KHEeLd20uy53q5dfH/ZPvyyHRbZJUg7xhbbwP9yMM/EyuhSSnlGa8wx7zxmny54Z
+NLzl/Lt10dbbql/b8mWL8lc24JBIjks77sPX9LrUkG2lodKZjbSnqFG5e1Zs9iI97LgpsUTvc1d
e8YyA+Hh14dmz/2ngzv8usDNPY+Uc9KB3v/CYZjWAmYn108bThXQBjjObXHXwrVOXzLWj23AyHrx
a/sOGEGuMpWiNWCzkTEPTSv0lpBU287Fsl6mjatvvCkZiks92EAyzYKQo+saa+bIazIVXTIBUYfK
dzti80PrxgnOb8u5aDpcIpZebDjhWOu7qjPZgonQNdzbORzieWnJKmc8mK2bEg41jAw+H+p4MAaa
wnpWD6McB5+2D89jeinHWMiruDCt+pY21J0w/6iSZR2zAYUk1fQgi6xHa/RDrCZZqa9aVbJRmnwU
ocC3CD0HEtFbRSyeICZ07nAMJHoxZDiJF6CHJP4VKN+kZgs4IPjjBg/QPM3PPQrAbKOGxfwi00q5
khUEhmT/WGXZmFx0eNeiq2bwC6DamrTQA/+GCmbkN1MZDuuUIyevWRF14Vko2WQbuBoBj47WdA2/
vIqgLif5kSvXm+CzTc4UwCkaYLLDEzQMZjS9J0JnCw4kn+yb3EJTK78XtluMzQGdVmbEm9IuAi22
iIJrYIG9ja5dIKMcdIFXNzf8bzi0gv5BNGOqv6euUxHQNpWRV73CvGMDF0eAX9exDdKe2Yk1Gu03
KhsInJ6eo+RbEICaw2IYUpMg7ElqcUYvUoEXiBFolhvMUdO4TWVH+sFKjm1PZjNE2OxJihnQW+MC
VziJ3s2Dw4g82ESWhcX0GGEmNq5crBu8fYwiiNpPUREjwqN2Yc6bVH5wpxpjjFDzVQ40+VZ6IKrI
pTaHDF/3pM1LqsJY3OmCGeIFvte23NlQXH0uXDd2TpBdKI82cUFK4oOumumgAg9XYFVKzeey0sxD
W4LF1zlF7A/u8QRYwbbsxsI3qI5U786vSK0R3eHFyxjbJBlkxXRPrptddGcW0pHl7gm9JdoUbETK
3IsehUAFgmHJlu9r1KYnQsDS7DhWvFKmNdTCuPfVCS0mo8stMHOZ3KNRz/vHOSoWZxqjFDM6TnZr
RFy1vpWz4hK076DkTQyD3qoDO1s/Ec8ozVM5qAEz0RCE7gx0b0J+Ce1UFizwcb91LiNMaeTjprG1
TFge4jBcd8gjcXVOSyrFje9qflR67nqWr6IhHuzIeY0gBoSwE8joaFJxEqlDLQrlBp3vJBKUi05d
1v1VJUjOPROCbulLzFkoci0EYEO9TsUIxRv2yDCdQQFZ0d4fmaexf4XR+ehlMPb6yyHJK7/djmNU
MrznupDTsYoXoPlrBvyjfQhxdcWsk5pkCTuNvLFjfOpPYRA9tOgH44MLfXvsT8ikXfc4pF5qq50/
EbBD1rDOCBxfmXnnlbelD97Q2GStzUOCiQ3IgM90zaJ76g3MpExqDct8zL3e7C88aHrT0WjsLrw0
YDfeyWmU8k13DgjN37wL/1TNUGbAvQqwFSxEPbk8yX96BVvKNmKfyK7vkVb2KektcXQ8sOO/fiP8
6Y3r8W87NuoROFqOE3w4Cvj1du6yHKyrmTbNqmvzKqMnt8PTOHqG2tY2iqhdWwZ19Jsjf6yAoZe4
FBYAYFCKUJ4vn+yn7+eGGtGa14Xfa84AibiyKNJ9I9CLo9SMRoaucdqhwW5Aa6z4v7ujT2Sffv71
91/ed+9exhzdsgMoL7h9cCx/+BQwsOrQt6PlfRiBRbchjwA277FX+3ZzWdM2LN6y2iZB/tcHfl8F
uEvACL4OpDwOBRYWuA8/vLCVFkic5YGJIcxU4IW62/vMJ+8I3S2Z87YO96yYB3fdsQy1f1Pgva8D
aM2ReOFFxn1mgh2iZn7/6xvAQAGvxt5OB5hXM2AbJyXG6CpkWfi7kK+/OBb9PtKkpb13KIDeH4s5
EuQFupcdpVdwVryAV4Cr0pvKZV/461/1/elcvhaOLXhCRMVQoVNmvT9UWDhRagAD3tVQW9ZlkbbH
lhjszeTVWE8nb/jNWfzz8QTzDxMv0A8Lly3eHy8x+dL9sqBOwzE6FBF2b1a0S2AsRc3Mauo3x/t4
1aCuWlpYcFVct7AoPxzPCF1iD0Y/2FUp2Gwe4dNuAr6F2ilsz34Pc5udKSmrrl3+puf50EMvPy3E
Marjxa9G1+N/sCT1JXV4JmYGGn0ERBoliUA5PmXhhWlG9ZPpDvqYITgCU9M0zlol+Ziznk6gObNv
sk6/PtF/vqb4NMtzgycXKLTgQx2b9eYwaqc2dlDcsVIADM/YQhrwV0yblfWvD/b+Ifnjq/OWdZ2A
oRUPStd+f5a1IFMMs7raozxCfdOkrFFl0axEhU2cmHomqWVi2L/5in9xVAiHtCXg5VhuOcsL4qcH
pPJbil9bGuxIsu62FGKESqD7jZhM8SkzSHm0jMFpfvNY/qAC5csi/PRMHHAEGKInDD4c1i88ahER
xPvSm1NznyfDSGEvNBwQYeXuLjAVKRBsSlEoQxmuEPC18KVG1DpNorrffJw/nWdGI5jh+EySNtT7
+JxS/RAqpOCkIiSWQa4SW//scehrNDMaYNzf/cl5I9ECYrqzwMnKj++kpImsTvTt/+PsvJocRdI1
/IuIwJtbSaAqqVy77e65IdoNHhIS/+vPQ+3FaaEKEbUXuzO7M9Ep0n7mNfXRdZu+wUSiAC7uarhL
TNh/u04h6cEmbr5xqq9uEb6LBJTnh7NFUXT1CJl9XY04ZsrjkI3qp9TQh49qKRFA6Tq6S9Ru0Kq+
vaMvH18WGYEziNcUSki2NfQEL/eWmmmK0REDHqNB83VA4s+lkjpHUCziK5v6m26m5UeaAONDREz3
4fbgV5cYIf+CECW0YVHJhy8HHxEYy2s7bGnJknRmuUa5CFLE59zUe/yFpRYMinAOgAjGjfVdca6X
79bhWpN3OwBUKXwt2+2vMxVGJdCDfuxp90TzMXFb8Fxj4f1qgHneT4lZ7Gf8Q/eeJmDk9d1wZ2e2
fcxUC22fxFVoTvT9oQt1ITcW5Gqfs40MXhGNejqlOHe1IJXA1CZtm+mo1EAhPKsTR0XOP/qi33oi
r2afkUxqHKaDxrDJ3Xk5BWh3FF0l5wk9nEbfj6WunuDfA6ZILeV7q8TyYZz4PLxildK/vfBvfSS8
1qU0z+BoV14OXZkRMKzZm468L7xZVt/Sf86jHx5z+/v2UNobn8nXYeVGoQVU8us//2ulTQUdr1Qb
tCO6K9LvcliJattUx7JwwabktqQPDDlSd+voafQmWpJ4ECLm1aifxIz1yJzXQFxg3EQqFscIdBWP
RZbFf0rF3rp1Ln8q0QOPua6CwaZR61FOXN24bQGjXhduerASy9BONC7N+R9FwVd838EWeXaEIz8W
qAhVFkYGw5YF5Hp4rlZcujyoNTynqrV+2JG+GvvcseZgqJz+vlRE+cGq+x8Z8OojFYQcY/DBO5VK
0ga31+jygeONWQbmm03CX4KZNa3BKuSY2SPITJThy9/5ItUAcLVR4foYjgAMbNr9f5Bmtr7cHvfy
ul3GXQJEVEs9T3X4H6v5xuYBX5hmUgP4XfqRojvmj9WIQFSMygv8rfz+fxgPEUkONsEip/xy2+Oz
MFLsoZRuhY48O7M7PAJhNY8QC39id6tuXK9vfR77CQlxjdYXanyXwyl0//POrdXANivvuQSWbaF9
0eG3TEZO2c2mC/7+D2Qkiprc6nzmakIr2rSJRpoWDKYaHfCf148TZUMUk3pU30az2tBMvbxH/ruA
2GhCMYMTQ0C6isfQ6+jliD9qYJlJhFswvLuB/+fQ25P7PwwF7lhnMBPPmvWD4VoGeZIezgBPy4WZ
ic4NNPzR9YEghsq7HoH/fhe3I4LO0LFJzFYr12pDBGA60YJ0GAFZWrH7YNcNdDmqdR9vL9n1FPIA
LkePuJaHcN33KQbbXrSj1EDvPcf3YjSYVCusv2Sydt4VPS9fZVtk2Fz6mkquvXR8/35z8UopRAqg
LshsKXzL7JCejbDHwQoH+UsrrrCQ8LLg/d9H/eTV0ZbCvrEaFMXtAbBrqwZANvCzA2pRfR7Nwcjv
iYs2BW2ur1AbrRRoL0tTCO7U6mHTvS7r436hIzg4tDxrlYO0AQ5PbtruxgYKL3ge2N47qqDu9DmN
xGgkGx98fZlSL1r63Ey2SSlnFUBYmY4pWN9pgT4rwGdHCPmlyEWACB4ZWYrjmzmn+fuXdknpuWwM
a2llrnJC5HsL3RoYtLaRMFhqPSBVKLZCVNAoHWHFV3QoE717aWE0ET1AaSLtXt9vTG6HwvhoBElq
f+sRZQg03Eigc7jy+fZIb83pEiixfemXXBlMKDIZO0OpjEA1CMb1Mu/uyZuIEfNsPvYKGGxDEdbh
9qBvnEwcbQlYPJduJh95eVwS8AOpNYPk7BJ4sTjGF5SK5+xO5vWW1M1yn/x/8ev1ZFLdoaGADBNV
IG+1ZxKDai4qmlqQFIW+jxPFeBqcZHgI0dr7iEZC5r/709ihyCqj+eyS2a4+DZdQXGZSxoOBjC3I
3I4vyHb8zuqxvbs90vInrb+MRJYeMBEV+kXLJP8V/dE7GrKsw4VEeEn7DY1dLFLVvEw3XvbrYRyV
FOa/JgAo1q1edm+W2IKVeNRINTZh4VbUEvd6pRtfb3/O9UaElckGXPy5aQCvY/YY07w2djQ9ALJc
UjS3sq+IwJQPSTLGgWjNL1BLsmnjVb++1KjaAeMxKW9xws3Va+R6yqhIfGYDNXfZiNx+mNdU9W81
LgRCVX3jUz3tg9Srt6pc1/tywQdZmDjQ6Xac9bUyu0qbV0jCBL05KOhOG/+6dCUelF7/Poe1fbg9
uW+NRvGbrqgNr+lKg7wkWdEi2lDBiEQCaZ6DpmQL9HBv5LlzqpPJke8ccSlRoiP0ypXkiKur+CVU
6rAqohlTPlwbsZ3V/nS6cxqxfdnR+x7eGVUwmk3ZkDNHDQ9Ro1VNFPxe71Wq1/qd0qv3NYHoUSlA
sWOs7KblxqZZT+brYITXBpVtZJLU1ZVikR9XcctgotPjoy7QN8iKrj4hrzDuVQGF4PbiLS/r3wf9
dTweAwSLPcKZdQHWRd4/7AGm07NorfsyEtOHDtkf6zBBEMeT0JaP4SJirUvb+sbf1e+80pbxNQJD
9g/iT1RVLi8amRGvDSn+im2EzjvV+jSYaCrvMsxTN3bN+mGgMACYjf8QRC13wGodR0SaAV0Ywh+k
PX3vwXbHL6LuZHrCXzF7uT2vbw3mWQ6vLGU3y1o8Vv6+QA1gcoaGdaYfizI9h25W+l5FWxa5CfH+
76LGudQ/LOB6/OVyqBGesFnbpvBnLa6bHTSaXsUkssL1Ftn98p93fxjRAYePBGkZbbVgWWeHoM84
exF9/IDUzP0PTFa0xePS/HR7qPWtzYJRXACxoy4lD3v9YakjO5ymndbH4bw9YSJ6Tz5j+vBUyMVg
0O8FNuEb+3Fhel8eCEpIFD543AlFeDVWs5m4Bl3xvJIIO3jli2KxTXATbNq7eaCzHGaadnagNAbA
7tQQgUEsDTvLw57AGpE47Wf1E16Z0NvasfyUlyb9E5gm88Yt8cbM2DQvQGkRBoDMWy3C6GUtfs3A
CXTTLoNynD00SxHQ8COqhXd20SRBI0zcEN+5IPxxLANFDspetDCWufsrKmhTM0KqCWIRgA1UexfG
idlYBhofyXyvtg11D629vz3m1UFaxlyQjqwLJa91OBdGozLGWTX45pRn/yZG5wUSq9n7SqjyvVt7
GYpWgcfGs6ltrD4Pr7UqtqZk8AfTUmAE5MY+7fP6HiGXbCMyNte7jKEoL3BkVXS1uCIuZzKZ53pG
cHfwpamYT6nTiD2mHcN7D9AyimUvkgIU8sC8XY4SG1Or650z+I5R96dRz+qgk9CJJw8ZFzgM4aNU
6q3M8WpvLoMuXRdcwRaJzmVB/9okhtV2Ri1QQ9GRPzp41gyXBuAQZM0Eo+9ssIO868r33oHLrb4g
+wzkBUmpVokUYtSjpqWoWnZpjGl2W+UnbqXJ1/SiDm5vyDe+jxIj3VgiSeBn69K/Lqa27FzKyoM+
Gb9dQx0L2G04qYwiaT9XpjoeYWoVP2+P+sYxeIVkgn2j1OesRTz1WI0bo9EGP7Gg23SV9tCBo6HQ
Z04b5a+3RwKhiWARVhFrRINZIE6Iix0HLsEcZIZRsq896R0KepMb98k6QkaOhY/6/6FWB84JYyU0
y2nwXRe6fupkUHR6ARfDzowWaFoYvygY26BCVQ0bcc/1Pb+MbWFAhiIlJZz1XdakboJ0zzz4beth
t0ykjNt3FL+g0jYCcC4yTOLLRFofMfuFjoK8vfei9uH4rMpGnqnSpPeTF4oDRGOkbUMB7IK0WlU2
puiNi4JONc8f9j4k0GuobEgi65lUPH2tbf/Vynz63KP1unFPLPN8EQQyF7yytMUBj3IFLlv+ryM7
23lGCYkll72TnQRZFLzA0Hhw+9jwkdDSNsoey/N0NZ7NxfSaM+hrQAPwLsHt2jNebeqBbIFRGJ2Z
BFwm2sF1OwmnEUV1OUA+QKa/PN4+S2+dYFwYwTgA2jEsY3X5dibc6jABVFfbY/6o1XBUj9J2x0en
QlQJSei8e26t1jIfb4/75jQ7RE3OgkrielxNs5YPY6+y5bD27Q5k1+5Zto5+sAt4Z33mbjUm3tjj
NsAcdh3vNVhVZ3X/9xJ05WxrvS8WxdNdjHvEH6qu1meYGWO763MUNifwwL/7dOgPcKqj+qCoGB5j
fYc2ohqLFppHCD2zV8ek2oHVrg6RO7o/bk/M9ZXDZiB3pAxGG4eS6uXEyKovqIv3va/35KpizoSG
ipZWaXtIM0a4EZpfL8MSUNDHpCiFFpSxWgYOm2EL8HZQelV8BojOvsMV4ZYJMcXtQ0V794W6HCm6
xNRvDeKL1XgI9815jygbPkEuWqEJ4ZX4LrvUA+bCClXvHw5p3qXcRicefP3qUm1NGvudmna+FEl2
nIl1v6oRkO8Qb8J0f3vhrm8nLPSomyKnhMkRd+nlwgHmm6AT55Mfx538o/cmIleZM3y9PcoKUsEZ
Jc8wF+SOCpSByv7qwKKp1wzIr+EIzHN1kE4bf9NQPKvJdXT939qQjvKoGZWGeZgeqX+iOR8/ML00
5G//kKt9SmSDOPEyuZTiwTpcfm5ONGBUxAXYwsv4UACtu6viUEUxydg6u1eb1ATTAFIJfg9cLrAN
l0MBCkboiDsoSHFGuh/dsvuYmI1zZ+BpdUhnNdnYNVdXMvGThpo6KRdNDWb6cjzSqbwtp1QP4B5W
zxAq7Y+qkRn/RiZ8lF0FEQz7P1hO0ynqPLW4kwn+Lbdnd5m9i1dhGR0ZXa4sz7PIvy5/gmlh8ZNj
UB0gUVV/L2lnPqlk7N/wgcDsEoWW6IDqoQ1dQ683dtj1wlL8W0xNQTiQRK8b6w4e3GZoT3pAc2Vh
N1meRI7O6u6jYjI9//Z3vjUY37ikqRQhPGe1iyyhioFLWQ8qMSnnbFIklsu5dKxvVYRw6cajc/XY
MauY+noqkCTuvHX3SGBuZ5mz0IN+VMpDAvL5I+v3bzFFycGCzneXD1q3EY2/sZkYSdeBIy6v7Pq8
joanWObQGgGFp+Rg6tN4nmsX3xfNEJ8MgfqLGmX5Y7/Q/nLkNP+8d4L5XuoTCzIUeJupXW6kmJ54
lGo5MJiiHu4mtR6P6B0LxEdsubFnr4/pgsPhyJCY8n6tK/Kl2RnQJXQj8IjQ4WmL9IfdODCpxzp8
jAtpb4x3vXc87nVCVkpmvCXeMvN/RWoxOlvEpwMcw4qGdN3YpY87jbIraD5sLOJbQ1FM8kgCeCPg
nF4OhaFh65W1NANMwZJTRgHyntxA3vVTPAW3F+xqFpccGOQEcfgCJHaXn/LXV7VlQ84BmS9IBgCa
O4TE7Z1duuWLJqsPYZr17/00xrMhuwEBRaae52s1nqMnrTO3WkBpIfyiAh47AJCHzG82DQ6Utz/u
6lpjMDahS1rK+0A1/nIwxSlMFDdTLcCeCnWTup8I+OholvqIQ5KStV/IHWhZV+gX3x756uhzifKA
mBb3OjRJezVy0SEZikkP3RXbEA+i99SzjXXwkQvBxmwF+ZDWgjx6e9Drx9pa0PbEUMSbaBw6y6/6
ezEV4eGWyPdqWRO9aLqCdnJiNAfNRpIqjRXVrwrEW3rNrIJOraxTU7pbT8nV3uU3kCsALuAXUKtc
Ntxfv0Et0aNH8pMFRsDCr9W+Bw0w57s8Drd6clchEEM5CEDSa2SO3Verlr+GEp2i4ytDC0sPvexx
GKfojIhUsjGrbyzl4vYC1vB1C61Locrola4tudLqKjaDOAnTfQbaMlDUxDxHdmGegW5vtcTfmsWl
dkR9kbNJAelyFu3OmRPHZSVHVnrf5WWOr96MvOQE6eX2rnnjBuDYOzZIChIVkqPLoXD0VNEKM9g0
cBQOtWIoe81J5SERdfKgRPpWk/it+QQAQ1wGaBTvmNUGMUKw5VAptQAzY/1ZbxHYykst9AGQensj
rJDHsrM0uP2Rb84nfTnSAc4G/MzLjyz0yU5r+AIBwubI8bdZs4tRI/dVeF4bQ70xn2Tz6NDy4INU
XZw2/j4AQHtHvW/QibFyZUKLMyfMQMbb9L5DSjQPkeU0GxXNN2aUERkOQVSeDG8V1RRI+w01gpPB
EEXjIcIIDBCw7hyh2jUP+hT/MxEO3b17QkkLKEXTCuShWjevYqee7Y5V5h7Po73dm2kwOG68w4x5
y3X9jVuc76LyRSmG0GIN8hPqaOqZF6qBAeMxyAxRHZAIrw6GQEYNltscoE4qfGwXt9o7b1wwED+W
FwQkEOH5ainNxp1wRy7UQBOTPETOXCNk5s7/w4YhIybXMokvwIdcbhivc1vbyMAzpSIC9FOPMwpB
ffGsxxLyutJu1d/eOAtkjWCoyPspTL+qT/x1bWbAl6Nu4m6Jlj1j47KyC82wuAMG8Pv9m4RgiWuF
52CJZS6/rBgr3R6QfgiEZvbNj2EqOvvDKHHtOniZoWyE29cHj5yNl4e3Z2lsrrGKM5p3RobZbCBI
8AIFbz4UOROYD1OSn9Scvtl7v27RZKB4Zy+Mb6rul1/X0vRG86A0EYVSrTszpw0f63P9j40I6sfb
Q12fcG1JzeBcvTZk1hVTQdOvrpSM2mAUhla94+nJop+jbc7FwZr6qPApqYInRC0t0+5vj71izyxl
Ot5X4JjA+yna8ShdficZNpzOpDPBgJpO+STMMG5+2YOTo3cUYUFdHxFGQDnOauGXPtk4naKnOHZ6
0X8WLoTmO31wrK1C4huLTcpID26BWqgkApc/Ci1woWEXawVR9ir4g2/OqYxRy4cqi+IgechGRHd9
C71esPTgiOnA5azugjyZ0UF1So82ToWc7NQn30K3L++pXKl+WisSz50w3A1hX21c79efCryJOJYW
HCwm8vPLTwXlxQ0PkjNQqM9+qnXI6fvU7TOEWRzMCeocc6HjxpovYfhFQYCrwcLhHjAXl661hqDH
yLgVZYcQvR4LFY+CCK+YHtVSlMQ68WPujfFclPBGE6u0H9QRIHDdi+qIN+Dw2XTq0cf9QN84BG/N
w8L1XFI+Uve17kgPI9tI7IpAzKzis6XLzs+mpjxjDo7brOVulGWur0kS9yXBtDVWnH7h5bSzmK7A
at0IkB/EvKeQFUxkGdtV0GtetIWQWKTRVzMOmIZLWaV2iArIOmPAEIa8PuJBRdeoOZjYRuxs2ekf
x3YuD7ZEXdCaM1jdRV78xJPyG6ISDtJ6i/UBdiMb63/98PELyFq4uolAiQ0vv73IACl2GhqtIira
I45SOONBkIqrjUN1vaSMwxbjaaCVTkxyOY4q9b7PY4o/STnFnwsVB0sb25RzAdpuZ+Xuz9vb+o3P
ontOkZuAHjy7uwqUZGaXUWwCv8xG5hipA+vJjSt1o8j9xsbha3gWlox6IQhffpRw20jMFOwQCU7N
z+0Y58hBZ8Nw7sq603e3P2mZocuDSlNjqbUA3QXKswbxTDUW06oWUj6TcfwjVjzrB1SdCAOzHvsh
X1jtqByTBoGHjaV74yvpwnIdUulZosDV8WhxV6ArqS8Z0dydrdhEsx4nk3ovEXP8cvsj39gmrx1f
ch0+kTNyOaMuptfxaPa8QFNcnGJurkNqIBxALBz7sZPFGzDdN8cjjgb5gCgITfzL8aRrY5ZFETqw
szlE3NHNTzhcR/dunZkHLJ5M/3/4PtJ2osCFXO2txiOibeymXYR4i9T2PR2YaZWFKCkvedgU2u3G
i3J92dBo4XATvMDtQCZntUWNbIoNbHQpMDWz0wQ4mjuf8HevwQuEjfRVVy7aiU5jojouZBcfnFx6
x3miT6mWGvBCsXnlXO0nfhIQcC5cdhXFg1WsOAOVbCwgyQHedilNXn3yS7S8g9yZssM7p5uhlq9e
QKngw9Y1qDht5gQMihnMyFs8RaIbjzG+5T4mZAJVedfa2E5X187S1oK4Q5Ric/+sr3YrCUOU1Awz
aPUGIp4sFj1M3GParRLl1UCAkrgNmD4abIRAqyx3dBVpR0CVjwZ0jE8spXUCXB9vMBGvRyEeoI26
HHuVgsHq0kaqQweTLK2jVuF/4CdZutgKhWM+SnfjdrvaFM7CToeawzMB5e9K3cjIzXasWveIlUL2
i6YI7tklTqpapg7vhn8yFv0/ev0LXMdbyynkjtZYFY5lxyQz6XmoTXtA08d4CI32nKtKuGFTez2L
JJZEFTTW6btQhL28Y3qcoTO7Ee7RtKfRN4x5Poe1qWyk6a9twL/fBzK9BY7/ShYDtbZerN52QJPi
CHDAh05DW1xDMLS5h6Db2QdsTPSo3/Wd5QyPnBamVIePEB5ptcXGCUw9joStl+keN7vEF3BoyhzL
iIzG/i4ij2sCDQT5P3VnFX9ibA0+DQJbCcSjjBcrzEyMFut8+gIKszuHma1/GsauVTGMKF1tD19d
R0gzjaxf6diKbg9bVX0cXXX8EQ86soU1Ndtzm1JgOzj6hAQ0BhPefKKwxK2UmaLVd6UzYX9iO436
IRp02AaeDvPwSa36tn8IhWOMfpVn9m/PkNBjsZKOP4dNPvzAFimmu+5QsXiIpIlKD1dC3d6FVhs9
VbIf2qArHKUPbKtO5gPYp6KC6RdhfBJlKo6G9qBH2ovbCPl7QHEUJ3IKM36IAgt6T9Y4D7+NCCLg
IRo5jWDajGTACq2xssLcN3mMKUFupmMhTl05QIZP7dGS2Z1mpWhp7Vo3apB51r2sK55LmePLgJmp
Ff4xzLFLfQIBxBgT/MGK+1aMMxZ7cVFrmEmZSlMzeWZHRk94iGlUgZ4rAvmqS69UCXCLSMf7qmzH
8U8haqumGmZ4va813TR97UPHyGZ00b0GEWOlh+t0+9pdgsaLrUjNgTMGJAJjZpC5q3uDVsOMNH4f
+UmUVsdU4NVXADTAbjIyUVamX4AANYKxpVJWftO64cb461cdPDABGQeCy4Sq/DqJ7mdZTbBlUbK3
x+rUOniM9gjE2K5SB5jgtZ83Pnc9HjA87iwemYW7TVds9b2WHsb5jArWCcccEQaDpxdNMI+Njshm
CRPqMMdFgo8DsujWvSNr/BxQmNLP46x23hHNZd06OmaazEEf4rWO1maDIHFRm2j9RDJxs38qGTt4
aJvmqD5WnZqFnwAMQPcxEMysn6YxUk+0Ao16h/oT/61wCj4UYG/7r22EC4+v14PeHmwnI5O3jGx0
do20W2SsikELn3ExreQBucky22HrTWRCV6FsvkvAKw4CA0pMCxHy2GehQzzH2KAzHzRF1NWORxD7
XiTNTb+p07R88lAnMI5Dq8banZ7q2b8a7rJWuVNrUp4d90XqvQyOLj7KtI++s1IFOvUozT2mmkz6
R8dSZn8Y6jb5NCA6pZ75rWPyM7Nop/wnShU8K9p5kpjXGLVTIQxQOAD0ygy6LCx4wMujJuXwkowI
mR4nxVuMT7LRePQqbUp+GzOuNuTYYXfIaIp4pm/RpFLQjqZ7Gu9tC/LfzkaLupkOWdIU+re6jepR
3A1JHIs7FxHWBM3LNNIA96DD1e6SwZ6tk06uqBz6xqujF2NK1fET0nja75YwSzuTc2sRij0C5wXV
1fPCDz207fZmY7v9t9s7kVRqdfQWvRGSHtCZCMtSeF/FezJOBoowbnVC2kSr5b7mdDgB5FcOfKxU
FdoXGFd5TYBOhP05x+v2Xy/iWngRZcijnlUAS3cSrxwMbSi3dHezUyY/VbeMn6KKJ9wvehNJOEPT
heknHIjI2DUI6SPKlY6TjnFkrOOYIesB3fdCRbRUTNjBs15qVb30SjSID8BylSJA5jmsfFUdsOIq
69JoVBS00Ad76BtHy3YtCvoVOu5xCeivghWZPSpFmiR+WRcutkYo9cXuV3OS5vzdxizZ+oYncPXT
xSAU/TgEb+S9m0R5hDieaiCnxn2g50/ehLgfrsWhJ7iIbJlOT62dV9pp6vDVKcpZTwMvzj1Upuj3
G8neAUYm/6HV5uynXIQIlcXCa0/pHFui4D6zsDydwrpODsncV/NOi9MoDFJKY0+4J3sSvb+yDL/b
dtGjs2+qU43htFNNQRpxuh/DPBJgpNiM7T5MjPQUykbBdTIqLDl9QLbL63Y6btcOlgkQDjKL6tCH
ZhjKO+DFY7YHetWp91OJnNBZIeT+oFhFjN+E24yD5JHU8RzZx43Tpl8y3dG/zU0Rdih/Npw+JFGU
Om4OizmielCNRJkOYS4WPfcK6409jYa4svdS55XblWBy3EUyaMIZ+VD1AjFuO64S9Vkt0aT6hTG3
Mt+lk1EVPsZN3aDuAC2k+QdCFus/Y13K7DM+2PNBKbXUPVmpG+HOkmsfRRf12j3Tr6J/jkzjt5bz
E90ZQNXoZALUrZVDaM360VDT1NkNdgVTHP0r41sojcRCEbZLDjydRn1MJPJz+K3DVXqWKIVMP/BS
M1gmTR/zJ2w10d+G6zB+jlDVT/e62g4H0Kf0Sds+L++iCkmrA7a+Efs4TGKcR1TUvPRdjgps/qXE
cfcfUxGtgbuMNrPg6aDGgS1FcWcNyqR/duZ0Sh4kykfUcURfJZ9DQxapfhxyCFv3XsPuxz4iaY2m
PlCPyQp/xsl0+oxgo/XH5B9ipmLOACTxxNV4cDFOzlp5LCOeubuo1uLQ9iezkRgLpGJOfzgz7ZSv
Qxia2NOEGFKN59hVUvMUz9jzBHhJGw9Yr0jwGQKo5GPs1Y5xRu+/0A55m4qeLjHambt4dkfP16tO
z3/Tz+q9M3+WRZgaGp3wVad2jp29uKseoiQeDb/HvnneV7CAPJxtpRT/9BoabL6Utv5LDanO/+qF
SOQhLuY2+qB0RvMfU6uhM5T2aEzHadBxE/FEnJy7bsymxwbizUhBiNfFz1tNuafGoBD29dhHd7uu
9rwu3U0Idwbqgnof9/ZQxN/gH+XVY4rvx5e6RJT6X6Ivo0QILazECWG6AVvsVNV+R2qcbrHgXyk4
f8c41ArAmFKvdcgrtSus+GBPrXCV0j7Rsk2xQXDwlDu4PXHJ2RF4qjyBBEQnso8S96To5E/Trpl0
Z95rnZOFeDB0jed8yHqJd2wm87z/nOLInoLLshBtGocO8zcev/zJ5u/EU5NTbt7IufR1ZrLwwZd+
MAhh8lY0Pi4zE5NMKBvpNp9cTUZQ74yqy+9Rd/Ma1P9lRrhaIb2el5X7xSytGs+FwhHOi2tOBhH4
SIcCV6IoUZeUQjPrXQWsJvxIcpNCxoki3UDoqywMH5mQSvsqszY9mZXQrE+lmZlfXavVWqzNkaW8
t0VXbIGyXoWQLpdIh+1NCXlB2S89sMvP81oQhmFk9KfBQ8YvyEtVfexsMljRNuVzOqmZ57dmlyaY
Po5hDCpXfm+msjIOE1qnJywYvpv0X/4Ansrx+imm/ovZ9b/dcNC3GIJXzzY1ChBk+kJwXkhHqxzR
pP3YOHIaTuyrSQxY5UrMeKNU0JndjVmSyr2bpOqTg91aFQCus96r/4GqMFrfS5uXxiSZ+BLj/tUr
NLuYzmBoq6eW3tsXGk2tXwMZRoQz5cIfo4LI8XawchU1A0QmVgHRgR8oa7QqPeNJrfdKLdWTwjbP
j9oc4hWROXSbx11qSU3bt12jKJ9uj/rKJL3cFaBLCZx0mocQ3tYIyGgCNhOPwjplZFzlB7eZEdLf
U+trfhl6HNtPVtPPuGYmwGh8pcNT9yjigoDAHBVrfvFGlA53bjbM/1rTNFt7WZV9iwmxhfrrcVZC
+XMYZJ8Nu3YYVAeBBc19MD2n1g9F33V9ttG8WJeFoQFZNMdAHS4laPL/y3Xr8giFVmN0T5F0h3tB
QPRMXRy7w3p0/nTNoOz5F3Couz2L16NSFKVGa0BqXRr1q5vDM7o61DvKsSJ3UuvYYEaA9dbg9O4L
ru95/DnzjNZ9wFNLn7di3OWLLhaQ8hDCiSBLCHOhEK52akk/maqQKM4yU70HF7dKzN3gskQfEpqn
L3DOBxwZa8OUOw0Zd/05zpDIDMxoCtHwapB0veMGTp6mNO0b/FJqnF2OY6Hn38ZIhzNgpAKgOvlN
+a/kGw1kDEPhbdDg1ikypSfEKOgjQk17RQVfLlskZdzpaqmcHLsLJi+JfgxWO/3hIFgvvIWRP2lx
94y+pvVnsuZwo7D3yr64nENUQADJkC1wGFA5uBxe7xNRIg2dnfsZqxS8S6MBH6/apk5D6FHgA7NY
a41GbNafHMqXNS+/JV/QBLfGfSiywvluRBYmUrpDgBvu+7kIi59u0SWPkxO6VZDNpJz7CltDOe5i
sGKKn/NKNNPO7Fy9fRm82HpAsxAz7dFEvR/yg0C9f1fGwvxtWgqekcC80F6JWs1ufdTA4+hMB8nT
sc7TB2xGZSaU76IlVU7vTWPAV41ilYc3i6W10EnVOJTq8fauv4LdsWqLToNBI4TGMH+5nLZymEEz
WGp6HnAinzFJndqTJufhiYp2daQOkJ49etU7VYt+i9HVTnBQ2h+3f8R65/BMo2IAGIEiJnpYaxC5
V4kkCu2uP5cNnZn7POQi3XHGNTw4+p6qJvYzGMOZWjMYgWJVeICaSaXmwbt/Bu1i6F1grCCprnfQ
OM+D5uZxe86cqTH8wXZGNK5Vbdxbelxou9hNWh+jRuWxH4t8N/V5tbGJX8sqf29iZgLQpUrZhdYN
GMTVajReTDEuwTcd14bIPS6MfiyNehf5y7ntcK1IwrHHvD4SzU+zbl0dyXqzesqwhl+cZfsa4YQ8
QspA9C1mfV2T9M2h0Wo7a3etqk/tndurXRrAT5UP1ayW44+QNfZO/VC559IMEctRnFycpBc1aMm7
TS3sALVi5Rgimv8+YTq+E+QjmCE+lOedvskqtR/ozM0RqtxnxbV/jaqr9Ic0zr7GdSvMjZbfVdto
GYv6Ad131hfA2WqsNG3dHFeW6twPyq8RnpK5C/MC05i+npKj6KiK7pLGcKoAs+biyxDG8WFOiu47
Fbn+Hoza5tlbRwtc9Cq+B2z9V1b8WlhgoqA5NFPanBWdoGzftn20Q4wZs2PVooS512Uyb1EnX3Gl
lzuMPgGTAF9vuTzWsQLXia2OddvhGUgr/2xbuTDu+kqX/d2QtQhBmlWNx/JZqnhtfZrgmInnGnuG
Qzblbf5tjilQffModDwnsYdQdenlzZnMTncojTZa9xudc+xGHXvOw2NK3b7dzXbkJDjqZan9vceg
gzfLKBOc3mBkZMMHNCZ4dMlr22+KWSVKGtTI4lT7vueqpnBjju4TKi115N8+7leFJeYf8BNomEVk
jDh+tSPEECpmGfXVGYnA9mmKLTUClCFFfqfRMXQRr8q06NBYsp5x8WnFL8gIo4uxWzpMe1eySU9I
bauHBNZvgtaTHf8nF1E13Y2zpqRYk+nGfW+F3SZUeglFVmsIR4JEx1s6PlyZl3d2W9KQj4eqOTsO
O/hZVrzsjwk25L6moRd7xhfFelLnxgqPip5b8bOCYbHcd4adoVuMx4zzdWMqlxFXv4jO56JsyTFe
FJIvf5HeqFiCgk7g6jTEebR7II3daLzgo/rc1W78Mgxe+EKWod83llWnOxUpLrEgS8evUQOGcSOY
e+NowcaHWAG8c0HUrZZ2jItwGLrcOEsKydR7ZhsTOG3xZ67pv88qbeGNEa8eUrBmC4wVL3pul0Vx
8HIKqq7PtVBR27Mx9FGzH4RTjnujLRL1wGIWotw15qDLj1rKv+S7FWXWg0LN6P8oO4/euJFuDf+i
ApjDlmRHtSTLlmRbG8L2eJhjFVkkf/192qtP0sDC3QwGmAHYIiucc94EB6aqbfeDL/L+BfDn8yM8
PgpNwdtfo30nzYzeG29c6XvFqd6AvxIjc2bvp5/pok8koRji9Pdl8OfweL0MkGZfXUvASTBneqdx
LyvCKOxe3bSMuu1b8gJSrP3nEuoroEGRfuorR8gIolTTxGm9eb96PpO+wM7J70KxMdAmpWV4xgs9
r0gwmfP9hJOGcTaWsBYHdrLsSFhsVn3T2/X8UpLGV++KVYh9ulZ2+wHM+Y49yDe1rnIr1KJ823dG
ZFVZY1IpAsWdUVfyUYWDeV/W3iCjhaijMqrScivOCL/n+7GVU/tgK21NUNusMn+mlmw/qA/eFUo0
BxzbV2MhLH7IInq9xpwM3yI8i6tLxVseK6qBrdpiXIUlWZ2+Yq4T9ZnfPVuE1+qEcB0TJEBsjf0B
B+NPVfjqQ7t/1GF011dACqrK6x8iSTTecKEqL2XqLAO2/SRr62+d21lh3CIGB7xc/VE5x0LSr0at
BMtNttZUl9XJJnWjg1G5eQJfKk/NGE5cYNSRmEJzJCfUbozgNw6TC5P6LO0ufk9wBP0zsaPEqM/r
+M/fl+37rQsXE9UkAN81/AiJ5uu/hiCNwbC72r6IjmD1z5Wc9L1hE2lxEza9HRBdnvrmXYi+r4Yb
ih8x0/itabBocRf78Pcf80fk9urV8mOuGhQTXjrysLfurMYcgjFP0rkBpHLwhmnXhfQcA43YlSMb
4O7+WGKhk5sJwaj07bas6rmI61SPUkYD4T8YPpllCktDedk3ij+uNTlngbsv7Ly0k9lV1U0zGUvw
2QLRi4nj8IRBLGTdiBtFUuR3K5i6z0IBzGIiFarxItLCqDuShNeGFKKxsr8shSLZNp+WhdimsLXv
FZk+4lBP5UpgNqYThBUDCu2AijMVExtvVztEx4X3rZHT2u7xwFpugb3b7qCqecj2sAf75cliDPus
ZgD3RAHs/RL+ZviXTjq5GZeyC34FBT4T56YZ53+adOUKgb2NWg6XKLs5dFjtLgfPF/1N3bmg+aqx
nIMkVW04grbUVuKnBCJcs9/QEF56z5eUOJK2du8RER/eiKuV/UEPvnmq+pDQ0Xxy5vWDusN6t4u5
sm1EAdg8sSPBtV4vt8ZYXZguIieStVflSauy7U0aLJhUETZP5Sm3NEnnE61/KSKGFbnVR+PoL5ju
+4rSbK7SCxQgZe26QHWlBIVp09/zVsn5FutEf30yRB2MP2l2J7XfyCTsCb31qi/EHpntge9sUJW5
3ngNGpdE9kSLKAEhSYpJCWLPpUOeckq2WkD0lBWWsCf+vsjfzgavWnnCA/7oIhipv70nJrwhhkyF
4Y2vG/27h2xy8Ehk+raZTvrJEBBOotnWxAYueRt+cIb+odq+3mDYAjEk5kxnnE7q2evXH/orUVCN
F9zoJk25TxRJQzLG46D96eddmT3RoNU+I/bQ/JH5yi2eJHWx99MNNOF8BYPNOfaEZf5gnqHUGOGo
tN7bOvNnk3Tgai2faHTwAY7qACvzJQZWE8+srI3xp5s22V065EaRgKwGKHi3cdb7whmq8Dkz8/A+
SDebUNmBnTkSv8LUXYBedHewKDrMKJdx+LmYSweK9fdP8uedv3ktSF7Q40NZorZ8+1o23C8trzfc
m2UiW4B6HagvvDPdYdotzTbIve0P88FtSuJiclc03xzBBu8iyBLD1jPRlWX4exhzrzgbeV4UUYs5
gvgejgOoB0mxbHqfFsBKzH4wFiKiiVSaPi9jMCix60DUuUhbC6loZDY1d4YblM5wcMZrwGaql9B7
cRsynb6YwxJ0t0FFtmTiy1LyBd1gBX1eysI5jYR9D19gKrb2pwoO03xRWFORWpAvWx9rs1jdHRyT
jjzfprdMgqmDrT2M7dVECRSY1+r4s/8wNjRDd6FflZ/b1h/SKVq8FbOlQPZD+rUrjfJqq7cOGguD
oHLKb15q071Jdo54UoOz3diqJaAt4mgLjwSG8mPJwyINLcLoe/y3KKoApK4vRPb89+9ov50lsrco
VAATqRQg3r+lnRW1AW12msybupdFgyXOGPyg6srI15RYqf4yMR8kkt5Mtx00p7XYrSgP9G722QDJ
RCxUNkZjukrrdh3nyrwffXJGHspR2U8ZZM/rXLhhhv3SFe7sf8nyivvBNfRgcxVt+fytl7Wf/xpy
fCrbawsS7kLUwGEcqpIrK8i25Us4NGQUy65s9n1OBfUBV+Y/Thd+E6IWD5cgwimvtfH/zP0h6gR1
0ITrjSfSQJ5xMJw+2cKxp1v2nGXcOOMMQyScp0LelsrYio9Uidd64c1WwnKXIu0aLQDj980Jo8Ee
0SzP5s3kGTK7rZSR3Y7OpObYrFMj362EbDU3kIS2cf/3r//+yVQN15EKNQQY2Nu+x9YapFqO5QVz
e0hR9TjGY7WuT6W0pBXXob8kAljg09+f+g6W+jM59+m34Eax8N6mKCjXGG01pcGNmTXzSGkfZHZ2
TPH0wBnF1m33bRqg3cba1n1F7LYjXE5EIcx9YygrkEk9rVLfDGu5HAI0ZU5kbFk5P7R9W1sn1q1u
SOjD2Dn7/78vpEFQJ688dNqk61L6n6VimFVQ5sUsbuqlCMwDaKHRRP6G9Odz58IVlp47P5vTVSv4
91d2XYOvlwi8SQyRoKL+wSmv//1/Htzo60h22vIL2FyvEyR809HBzNY7QP7fjqpazK9/f+L7mh0J
KQ/EVpXx+Psqt23Gq7FVmV+GrnCmf8get14QSwTzATuUjEjvEiNIbp6UoLooZGYTAw9B9qJXL13N
FKeFOJBDCN4izQ2dnauqMNfDlnXukjglcjlw+7B4XkWvizs3Czr/OA3O+FE+z7V3f/PqcBhjlYEq
8s+33gloF7pFqLK4BDnObY+bDYHkyZgyiHsRxa87f5TV9v48gZPBlJI3Z9B1mW+QhWyZpyEvCzYV
5jDOns+knWSmdk4/UUYHxX1gpGYfSSXznxNyJ/nw9y/3H2vlCm1cE6iYFNpvjWRptvwSjmV4MxAl
fV7SzeP7+JXxMJmWe2vV6TZ/UJ/9Iay/fscYDHIxulfcFYjgzZ/sBCEBQwYRnrM2fabOxDzND8Xc
YGEmjG4cvtWZKmRcLWMBZQi8SsVEcebBJ90TY7mnbF/Hik4Qut2XZl7hfVjG2ngfTTP/Y027UCuh
cTNKRcvhvpmXG0L7feiN2WUIUwruaBVztf2CAzvdiZXRSDQ2xQaNrrX9qKrz/h5bh/BKzlKpeZ+3
vWqzPWweoS6eYtQWeVaTi7uwrb0iHtcukEex2O5PkZqCdOyJj9DuM7+Zsw8mDe/PbexGuLhRXnN0
g3y+Pg7aaeg3Kar80i2meS4xCYXiaxS5OBZ5bSoZCVjA9TWWuu0/4kz8sXJ587FdigUaYF4iMNCb
j93YLhGhS+nf6Fr3n1C4z9/coJVUYoPXWmPk9zrj+N0UGZOOVGnqcV5pp+CfZkd6Cikyl7lccalY
obyNlEH4fv/YHOINn0rIGtszHOtp3UlRhN33YVjto+tVc5aCJ+fX1l5lDN53YcAIJ162pq2SDpKU
3EmNF/ZlMJup/TUOoi/G+5x0bjnucjGXbRatxLGJMNaz1/qXxfZ793GGC30CR+qdvWzA1iKLkD1y
xlHbyQjWRPuDvTpxhLkhScdZtYgXbRvZUu8domMZTf997/7Hh3WhDZs+mio0Tm8JGxUcsGsbnl0C
zqomwbue3ibIN8OEIuPowya9IKmYiVb//wdfJRvM8K9Tfj7r6xUFeE0zlcFCRxc7VTQhMKrHmVxY
EYqRrrJpygtQ6ked3X90V3jn010hCYeuzPzi9XP9vKEOn9PtJkCS4/sxtDxv3K9wieqoq4P5t7H0
ZRqRM2qG59QJtttRta3apVI7IvImB56TLsrgpizXYDdTp/rX2ZqZ7rcQrmS8GWEDE88ALv+aVhWj
eSmbVd5SepvBMWUCsN7k4Vp6N/PqzupHvcIEvhM+0+jP2+BUP+aFnGTinnTmxW4KyU3vpgCOqZdI
p0rbOWFW/BEX5s8V8XqLXek6lOTcIGC+1ps6Q1mN8O3WCG9cdox5InzJHxNbVe36eWi79pmtQm3T
lFn4SGfTfYd/OAcL9k7lJn0mqG7eHtq2FP8sOCB+pAX/j1/H3rcJpMBZ8QqOvZ3mzaNw8zSoL0s9
bSn+lWWv85NjFnRJ4VYF/iEzO3mrc0ycn6x+IYA2gsNfDLC6zCl/DBsGqQkj58L5MZPoW3wUdPN+
FzGEpUYzsMHhFn5bpqmrt+ZiN/1ldnV5NoIyHZJxpKLBW0ixUA5YmWDd4OipbMcP5gXvb99rQ4yi
45qViufPm6NZr2qrZqil0MNl8C/CEA2hfCyOY4XhZGR6feHs/35mvB87o5VnrkoLEVy5zG8xOstH
20IOWHNxF6+ki6jTwjuGqQ4OY9E+mAQA/luBZkSQ8tZHb9RYVww67B4MsLz+9Pcf835YBZHp6lPD
e/eott6sXL/0e0lyOYNbbzN0XAUW2qLREs3XLIMsGA8qB+3CZKLO1nPR+e2PsjMdMX3wM96RE69f
nikeTQaudu8nzlW2BL1VS3Upt1msRWzNvTEn1NgBru+ru5jOJxfA436CNSNiGKxu/TBtw4zepmhW
sQloIEuQQ+o2ZBF8GTo9O160BakST7IWTvrAYSjyk9zqrT9e+Wn5J/LSB++jlsN7t6C4C2C0wzAC
/L2Wsa9PyBqaMz5OhbxkbVCVL6Vt5+1nL58DWKhlaJ0dfy06mFgc25AtwC+Tua8L/YwpU7UvPAGh
n6vLHKpYMB5v4WkyRYs52v3vqek37ReiWdrPRrFy39T1lr6k1Uya9NBxwSVd3wRPRC10GMmYK7dO
aTupf8Ahti5J08Q2x6mBpRxHn92uKuxY5Oli27FRBqZQiUIU1hzTKW2C/aYtN3vxUFrNiUNutbur
OrMDRk5zZgSbJVHyEN85NXeZW9vkp3eh85Jq8iTParE8+VnUC6bjVeupyMpHclWhl1jFUbljMSJk
g2V3mtgeQ2RqR6moN7Ii3JFeoq2TB9UhPeaLCZTo1halHYwHH/skFW7bD8IDXUaXGIP0WR9hs2R5
ce1VQVNFUJlr8dWD8gY5MrdHWFR/3y/vjiocAa8tMKUzVsiwSV5/XbzlPBelSXYRXmtOP3N3DmLs
CDWSND2JJJwITs9w5Lc/mCq/R7N5MDcMkIFPT8lZ9frBKu/BRgIvu5AOr/24c0V+lJ62hn9haRfy
XAxm7x9HqLddvHKi/XR1630nbq8ayWhZqnD9nrm0USG93AwuH+miayfmxnCdz5ljYiIRKYhwP3Nu
so9Ey+/ZGT4+XsBskI8J4XpXyFtLtdmN1ZaXUDBFOpjl6ifkGDl3vj2mF8AbSKP4caTMAmtdHxom
UXnslKYdMVT0YcvD8/xgjPT+GOY3XaW0BigqBNK3PhIZzZ0a66a5sOYJQ8fG3iE7wOxG/yKzrBAx
qg3KBZQF9l5mw/iz9dPwO7x/NPPC7vT0/Pel9e4o9ikkSQy6OpnQhr7lKzBS9qRSqXUx4ECxq/N6
t02dmCKx+fIbzIrxNEo4CXgjHMtCpZ///vg/bJxXRQzPpxmCYedBEoGo9XqFLfBgKAxEeLFmaLS/
1ysq9sCi1MMelKztEsR9/ZXHVuU4rEQIbTOs8NcW6HeMW1d35gClP+zskgGjXVhPZNyK8ET4AUPE
uLe8wqw+mmrzk17/ZDInrkEaIJUUw28/YWf7ua1KPhhyH/GEOsk9c19o6uHRUwcnsNUHPj7vZgVI
pf+EizNNAt94m+ILC8LqxaTdi7847XmqOv9LUKt1jCycF7/gw7FUEQZ74r6dc/8DVPZ9IwdwiKnc
lfkApYqb8vUHwgwJauEW2hcWbdBWJyHN/lk5Bo62MSkU6CeUb+cumGK/Fo21cwtZumm0rCNaG780
5yCC9+JOEQWHgS0lIoWfuQrW7ravdTU+OEYp10NnrbUZgVG2VjzC2XrQw7yAF0BotPM4EOG0VTtT
VsX6xTCEE/yqzLH67VRtgQTNKmbykxt7zWMLZP+x6Fd/ida1cP0dDj1TmaCBUuFNa+C/hO5wloQ9
RU4G0hl3jjW4ZcIpJ8xkNYw2+25N3XjRZT5kOqqRZtpTnMGEf1hssw4+WEtMyd6spqtZGDe3CWp0
tZV5O12dCLHV3thu51GH5Z23IEtOhG4tL2rCPLCiQrX2mSQIt4ydoa+XT+jqsn/lZEMVaMuq9Z9G
qtzH1hrkb68L9ZO9oOc6itLycFnzZFtcQh9Lzu9do+tln4JAppeGxHrwWyutLvaYN9lzPjj576W4
Uv391tPPNsSxGf6DNR7XzQ+mqO8z8W/ep4t5O0g7zdcI6VA/3HNpTJc2EOPWRnJDhZZIOU3ycS0Q
7uxR9vUuQoJ6M6wDjYxjkn9ouM0PsqdMZKcAli+ET6zyDpAfq4xRrbMVc9vZn6alnbunTrkZg4rV
nBBeNLZ0jaNjt93vnHTCezPfppd2MT2GCpk1PwH3FjkHV7H8q7TZi8+NO1YDt409WLuw72aIaA5Y
J5FNrkOMrK/3Xepm/n4LzHxv2XmQnkM0bbT90G4QWM/hXD92DMXL+9FUhj7akzveac81ut3gT7l7
1O6m8gNq4iWNy3Hxxa4Yh6q5HesqPTnujHlfWHrD9LB6w4KFeBd2eR7VS1/ts03KLEHL1Zew3CCz
JoXR6Cet0qa9dwoT4VnXbhltaTB7N6vjDmnsTpN7ckMI3GDJslPR2i3zjeLimPFF3oKXlgLPhxs0
LFVSmmE3JRk34HdKIceISq3kGrl+vvycBFdJVHiO/h1o03Dv5sqmg1e1ZX0OifnL7lp25Hrbj1hY
RR1OR5hvbIsxRs2q7BtM7TZGDkaAN0YBw/nFQ179oPMNSig7boXhjxFWHk8dunk4GHa499GwOweT
jIUy0TXA13EJZLUX4zw7UcZKs7AYINB2P9io747Y5UIxWGo9ZZHJaO2fec2GX4bRu+UOeaRZf3J8
CNYXim3HPJCdPpi3YTrYQzxMXvC8Te7Wn8LZKy5QAfUE5722zUuFc8kvf8mRDm5oGHPYhHMvWWuM
Hb5Am+rn39OwZP0NfrPIfhF5Ni/FtgTZv62X5tWDi5B2oYz2qgqSYuinCTI/Lz3a2dBTmE5V+3WA
VJgeND1vGq+ouD5NNkDlzrEBp0lpQCGyK7PNa6KGPUBkgzNImUCR7dCTdsHsnCD+ILXLzMkwP7Nx
hf0FJ4nVx8oMADSugbB/5V6l6ySbrzwCEAzHirapVuppKVvrKwY+7fJJ6hL1dFcb5mORT1MWp2Yg
vGT1OVm+kWahpRlBm/HCs5Vtzj8UUqyHoHGMMfarrXnYtsJ7apDaV8nVze3J0Gqpnqy5NpD4Of4i
ozqDUXLqssJe9yjd6lHEgdNp02QFzOWcIP0I2x/AivJHqLztBUGj8Y9RNIxK53wKhxclq7GLjFEG
h/AqRkwqOwUNTk2d4g1gc+InC5ygKvK2mf/RCVU2QiPPnAK0UBqf64oMgEgtyr1oozGpl5bJHRKJ
drO9GcbFJpYa1lwSbNKG6eFjEBBzEk/3ixza7X4wxq35LuQorlmeBhutdGd4suyHsb9g255OO2Pw
Uzc2Fs87SQs+2TkUjTdF9tLoH3TZPdxaEdJqgKOHN+bkLONuQ97h7tO2d5l5mHh4gkNv6TdZAJHF
g4XmPjJV2H2bnbUf4rnQ47c17Nm0KcanX+0iC7+X0+w4t75F2Qx6405nMabpAZhAXIVycmqOpPjg
pRTVDDfO/WbhrY8zTUk+by96C08yJA3xbKq+/Gzm7eqcu77scxKr0uk0uNR3D31hqN6KGHfA+fGz
oLgNHTIWzyiCrbPYKmDVFs8Fb4ed2fwc1uSTJZNsKMRSaWrBidzZ3+GvD0i2w1I2B5CG0k+C1c2N
OF9gaCGvkSJlnDqatQHvbm67L2HD9fbVKWqr/dRP0pfnMRjNNWY00Tf3A+eOwMS+z36n0jU3hH2D
hWJeNaazJLZWTG9huSAhhwIzBN/CzAq/DuKqsQQHaHyaMircZGW10aRmKC1OSMoDzbjbsZfk2mt2
+GtM+O3cr9S83R0p4bO+gUyCJjlurg5ZZdQVrVTfkaz2xQmHAnmpg7CqLkCQy7kx8tr4PIeLAwDs
tGZUDJaYktVTcG02Yx5Otgmskwz4TzWnfp5VGevW1iHu5qn3ZcnG8MkBpnOOY7f6+de0M0r9KZOj
8Z0DpPup7FzcbkVh1+ccHfb4jQFbqHe4JnAYiT961KBn3vjo2ak5nCd8FQ8DqGaxM2CymT+QKAua
WWvomAOkxklMjTkjXCarc8QyDVsFcEjsaiBZ+cXWH2BlbD07eXEqddmsNfPvNtXq8TeRu/7vvO66
bh8svaOOxqbUP6vM6op+vgfRYJOXYiRDScxdopyNf8eZAeSOjmH8OakC71EvqJ3fIYzFFFn5kpu4
OcFQSxYvc81ffe6Z7SXcQkIMIxPdQ/01HVinJ2ezzPxfxgGWE1VL2n5darcNjlmxjVkc1M18JFzJ
CU4oV93nGv4t8RLNapjrTWvK/MZ318Xdje0o7OMq/MGJNVzq+oYGWv/AExLfuNIVhrjJB6/ObpzJ
x641zArHv1AEGocCwn+972B0GU/GYoTYI1BhYw3fGc3eR4Le/sw4JzLoiYMDrusj5ImXVtneASkA
CZvXz+nFiwS2BL5T4tA5i+tHLRzU5o4TCq97I8sI45tVO58akn4xLuxyqbykN4XRHzInaJ6FXXbp
P5T9TrpvWpsLn9iUcm9m8LgSq2gJZPS3ZS331IgQozO01mU0m2Qm3rZrV4Sx0Nk47Uyk/VPiKeV+
XUK9ZjFTH6+LIPD55U53Yf1zwJ/X3NfhrKyDKmp/Hzj5TBkTdCkVWjiEh8UWISS61Zc//RIuPXL6
zJj+9Ts/N0+dIjDxCKyUqfMM6aOElLCZloq8ZitvCVGq3ROcryKp06suQmyLPdLItt7KBMaXLm1D
b+N17I1rw9Sp8iBoTcIvXii8a2rdXC/3Fbw3GbuoRqakaIM5uIMLIPN7TC3K6cs6ixZn33CjpIOX
Hx6Ekn7bJpg4rATHDHjhukvUh7gOEzOTmf6nVI1Vf8vY09ef61KVz30FYee4hCNmPFQY1pBou1+/
iW5mUhn1HsnI8QxU2B+FNGY/GYvaFTvG30Pcwf3uk7l1l5l2CEYQHmytgphdD7nQvzCIoIsAqLCd
HYu79g+B1aynbbJaGXPgNN5LVTnEq6dDqStOKgCfZLF86R0H+LY3GYqbLIb/LG8L25Pend9PRYqB
zTK4/U1XsDl3nuhC3Auoy2hURGmSb1479hYZGoX9be+O/TiT8SqGMu4ojpsLRO6uZM3Wwjv5kztd
K+5VtA9DzvKkeHQG4SdDUAyczMzA10iIUT4SjutWidkFLYY1PiPEnb200723lWL9pTfRAec1pT4N
RjXa8K2gV0PWhiQuY4IeUutTH2r5sBnZVJH+ircGgzMZMtaKCnRXxmVrzPzFAzQYT+kUrpxbadtZ
n2FK48kB+ZfaM+TogncKPSfHmZ+hG5h1N1jeqca12t5zo05NEpRh3SQK0WqWtJmuj14KafI2N2b3
pwVQhH+GCv38IKC4Hgs7xPm+HKsKKw1mYMZFb1rYMewzDBHphs1m3xTUazHu/Okjj8aIRQ3r1jH7
Gj19YBEN7j7HNt+IUxna1f1aS5RNCHMbpFY94XbWvMzhHcwgyiUnz1vzudlqgxWCfLo65+m45k9L
NUmwScPtj15WF8YOxTkNnokRnRN3FS7nidt1hib+xLdgzkbuAE+Ok2wI23jGxKGhFFGV/hkICpKo
VoG77LIwrBEKmJnbR/hdyPVEPWKRHhkM5qdtAOOOPE/4KQljjcKptbVVyFKQrbXDK8mN3Qoqy20b
4ka04y3XwSk3EH9Fqt+8R5ImqD47Uj0zBBGNxAlKee7FnNRik0bbLAWHFcpHXQdb/ujMMt2HVPkZ
fDAdjs9+as3lGZJ28Qh/zl939WquDoIyvCzcyOqnststRUsO6zxOY32UyNDciCrDD8C7TDxOsL9K
1RJJzLbyOF0q5cVN4bnf020lDzclOj3YDZOicnbXFnwpmtWmXJpIUZgEDnJGdFFhu3V1WQpIu7fC
s6AAWihcj2iEAxSXgbdR50IWVAwu88XguzX4fs7zmH7zgmmpIw8qYbLVdIUREy5/iHu9tP45ywFu
d9Uyzy/r5MCdnm1rkTsqkJS3zzDDe84lcjtsOvRMyNmAV5awF3xNTQbav0dOkCqNuEbU+EtVXfl9
aAxneW7qbrrDfdZj8qULG/u3cFhvfQlf7aAxHnvJ7Y1QHKMJAhQSoqvUg0xHdW4c8quSXGN+dayU
ZQGs4HGaYDs9FOem87OO2KAK85bDvKE3xZF97bjI7GKqYS/gmhE84tQ6j2dN//Vj2DLz377wBiIM
Amd0DvbEt124yJpduLioulqC1rFx6e1iGPIIEsLSYbiE3jKyZD9VuLYsIE6MZ409AEy9nVt/XtTe
37p+SWhqXB079dA9rc0wOWiRmaiuu2aoOEkNd3O+Yi1UowWYAd13ZoEcLBmY/MWTAdHqa1fxR+wb
zOy9L5alhXwaBIpdfGcajNOyDWNOkOMi8COngM4dW0TKbS+p9JbljktYq4STu3FPM9wdOl/XuFIW
KoGZxoK7DazTgMT4MzzppcLajFMsi2GVedOhAnSQUVk6WN1sGC1iBjU0VdPeaSzhNEWih+E2jY6B
YDhDtnM7VaN8yMQsy4MHJwJvK26ns/bqHlOYulnZtLCnhsNmtoWxz5vW6G8rNs+PseCgwBkFIu++
HGBJlJEayJrfpTZI+V3oDcp/5qI1/aesMCn3o6wexh9m6sry07CEi3kJ5MgVAA1z2G6XqSYOXK9r
Y+zg44Y/OVm5x1o8RvtoYJZAkzaswsELazC3XT2JodiTgGR8xRfUMeJxIvCFlgyKfeSsOvvtZaUy
6OM8obIIxJeQ3o/G6G/xLqZmDPQJzWMICyLyNqMBwj6E1MFoz8s4d27UW4p5hLn5xoHNPn0OigKr
LPfqlQTUeLO6U7PXqd8djf7qQJXr6lDpLL/RhrtcysnUdoQt3Ee8hbewTeAQYogeldS7q+7iLQHH
c5cqaP1mPKdu5R5FaOb/dLB7j4W1il1vkW3VzPnXvw/U/+OZyIyJp2LT85LeJbxUeadTKfSZcBfj
SH0wx6lhtdQarj6agIicef78wZD43QwTZbwFgGCCpUKPfWt9S3OJej8YpmOLhOXR9VO/inLY0iqS
BhTmD2am77799WngBdfhO74eb9EwX4Ui95UxHZlJUhNgvGXgfSP9PlnNJWekG872R9q/d6+VZ17Z
TAagjY2pgvV6Cs50UQ8DDhbHqQ7dr6RnkwjeB1nV3jlLqXCvEmP92CiQ0Q8oN//1asGvYHdcCdgE
Nr5+MEHhIQb35nTslBwTX7vdtg8qWXAvKcznP3jau1cL6RTtyNVw4UrmfOsZMVJhFvSrxalxyCFa
Kq/chY2y9lhr/xx72AF/X6x/mEr/C6UEPO8a6gQixnrF0uX1Xzc1oZ7CdvOOIwJYiuNpWLNpip22
aDipStPRsT9t3nbvFWt/HivRe5caI6H+09CM0HSGzcxewI2sIhkbIbDrVDairzIEDUksr3S/B0wf
fiDrW4torTe3PXm6Kx9bMpCqHVd2GB6LoLUe9MqFHFXkIHWXdgw9fQyLusmfQoaqbr5vVboyQ2bB
OemvAtcx80c+hsh/4Cl2atPxYEyq/sXMyV8bhtEMfpOG4ixPagQ4NQrsIlVMJpvpl5UOVnFjCGKy
93jJ+NnXCpbMdMJEv08GrM+yE45y8xCTpktgGaN107pocOsd0US4SoyDPXsx5nVzNyBRsmnwXXz+
nXO7MpBDzUV58uiXYfVRktl/rA2ofCENCPJXXJ3efCthOlAXyjo/rV1mbo9WXppRVzX/R9l5LLet
bFH0i1AFNPIUTCIpWdGS7QnKV5aRUyPj6++CRyaoIssv1JvcpyZSh3P2Xlv96Ac5tV/SEQr/lddj
2RohLQn9JXsRdKPQNxaeJtZKurNmGu0Takhf7NbRCGsTrvpDiZroWtj6ssnGq8hgyLV1PLf870L1
mRVFg+xojPYC2qaOFAmZH0536kY+dFIlkOUmrx0VnYSSlde+g/MLNTQa/K4h6LEzpZ1+BmbUEzoU
tyYf+eAjkxbqIdBK/Y5SSPd++Z7Of2rxxTGA6WB/pqMnlnSEFEYc2gpp3dD171ndixiyCICyf03j
5HY62jxl/mnvkhhzekmaS8wYmnDqNkGpGG+d2vXmIaML0V6bIc+mZrzhzIuczWAPMJWI05GiSMCp
wNB200aqf4/5pH9SAxo6XpaXE1u0FI+A23fpFQH12cSMDFKF2kovGjc0454Oi3YlNM1ycm/szNWs
rT3i3952ul/fdQpi8qfLj+2z0eCo0SREecktXbydiMSzwo195QahZNzcjWqF0NXAGfWFCJkf/zoW
rwfEbMthQPwu+umVcZ6t0gLABCZCtX7vh8zftJOcdIqGo3rF5XF+XRZYOPhjLrI0JrHFWDTzFSew
+/Dg+CZWtm4A8KjjG5TrpnS6axuy8ymMjxy9HSspTCt8/KdXNovaLeyq/r5MXeMmdcf6QY3Haj21
rkPdI6uvZEt/Mh5GDAMcssmmyF7KZwh8N4apncx9Xpmv0XzqVqVWH/jK+5U0+253+cHNP//028YC
ydXBSkDrww09vbwEDinaU9VkvlQIFJosw1PmVqXeclTxVYWdZ9ZM66AlHsV39Wx7efgzbYsD/gMn
OWPDTCI/eDFfZ2DkbKWhTNDjRvwewoE9BvmgflczI/vudNQJzcIVCQCi3Lml1TTO4fTGIZsM9cpP
OZ/M/2zXXMfF3kBC/Pza/eWEMfWM0DHDsPc5XsA1qJnxvRyDcGfVVXZX0v8dvRL72k2Cdejj8l34
5I2eEeazY46GPkag06EnNsJ1ZKbWXmERPjQwaDcRWONnu6iuzeWfDcXuCZ4ZAntLVxf3W+hSNRI3
sOgIp+4rB0uEaUh0UMK3ufX18mV99iq7ZEYyzPyKnS2Prp/AfuOyytwgvbSNCiqEueMpoBZ21gh/
9fJ457O6xRs87zSwM7MRW7zLyHGBg48anw5lId3rq7g+OgWnGa1WoQ+NJHGueILXMCjnlzkfm2ib
MS3hzPmjs/zrxWlziQTEH4y9Dcr4W6fJjO5jC+BEr9UV/gVt/a+XyXabdhXiXJQ9hP+dvi3uFBkW
AhCYLqkxrJo+EmvXCJsn3899MlX9IH1QWlF3/7yzYli0KJSouVKAL6fDzs2heb41mAi7aKcFlbl3
ELt7Ad3hK+vk+YNEZj3bw3AQ4htYGidjytVk9WTGfgRB9rv2HflGrKJhe7Bt6HNDxJzu8gwAxZU7
y3GQizidDk9HXlxkBni16GvEa0xaPVoQOpn7UlqcRzWyeF1voLfseobfSPNLUWSl+h/t9npf8c02
ezXvBh/DbUTvYOhEz1lDH6mYrsSEUQHfsiDCs87jjMqU2cgn+urFT6c0je9BbOv9WldH9YVVZqhX
FGAJPHTMoNf2ETS49kHVaU5ups7PqjeBnnK87TNFOg9dgSlmY4duSXzaWOVyPULPEt+Q/UTdynC4
jYdJFHa61btWLdadLKfulWKQ0J+Z9zW6HRlmfHrqMJboOKX+18LIc7ETOfSQTUE79DWH3xGsRRZR
StSBLq80LvhLF1la+UDutL1X4oHKZhRZKfSlDrAd+FPrpy0y+7kx/AkYOpHKN70M9N8CfMJ/qtnV
ygqnPfVUxVCiGLkP8nmv0Ute61Y1GsrjbVJt0HBHLZHdNeSeKRPWF8fK2CBKLRvv7UgNnmbez/ec
XQ2nNm6fZ1NdPcRkEIR0gtFurRA3O9lXTcuTzuuT3viG50GGtNm1qdrALWz0ndPmw7HNBgVzj5GK
Ta9UpraedJMaLv+/9ogN08F1kEmYvF2RlsfIHl0KxmGiw1Xv3Irsgxp6xZ3jl5TIOHQoIGasUFh3
YdxzWyfM1s9tJVF5ZF0S3skeGxAinbJ/TwKTCnhudC2HtUB5j2HKR54j9PR7MIfmzIERslIfFfDR
4a2ZZmn6gCjKUP5L9Go61FnguP/1Lm2U7RDSLlx3He3VVV+Vg3sgd0a9RYbZ+149jlVGvX0YOJ+b
o1bd58ArEQGKMjW2GjKwQyNVDdRe6GrufVBGjkn0RFdhdSFvINmBeqqHVeQApX0vNRSYd+DjaK9X
hm5Yv2s4i+HKhLEDWjFr9GkT0Ln9jX8DlaydoY6za+w0lPmbWjPvfRM501wsJwbORtO35qDot69q
KimtroxGN24bptq69fCrVT2+znFQPrLKnR4NRzbTz9Y2izHfgNzO/ivhVzffxegrP0skJ5DZTal1
4NF9IFTgOpqJ43QVlSInG0G2RQPaJVSD5wqeeb5OFBrJRxs4bYCow1JHxCN2lKDkmVBbATtMEuWZ
r7GTT6koIN4iq8ftGdbSfqcyrgCDnjryf2g3NaMLF1MN3xJw+qGXICsIPV5m813t2d/cpE2PShBu
0MxgCsRzY8GIRNPU1g+xbDX7YNWg/1dFNKYfsooqA+pxWSkbPXeqjt9Wp80bAum+gUgaZaA2m5Aa
5WiCzAvmrspNPmnutEJn0NOCxCg3HlOcr/UvO0Ji+atTjLJ8CJMyhB+D9byDu9+Yhbkyslbucyz1
1S4fu370cE7gP1bcXkXm2ChmeYtvz0jvk36gm1/r+vgLC447rNMIywZi9pFqLkVpu9xwZ0X9AGnA
cNZaZGpvUvb5Q2QqlrMNpENZfxQFXPpWJDEfRj21z7mlDo8I6QuXQNmyboO7eoa4UJdoEGJrqA3F
B69/6ByTQLXvnKAAKmMBAXf3cS2CrznODwszTMA/4Op97bW2Fcw5GLwqW9x/6UEaVQkDgYrBMVNS
wnmzvEmzVV0rEio2hLB4PTaV+upmiBLWPVgWSqAQTGhX2FG2d3Sp6+sGClMFRHzCTVbWM9GFjp9j
3FZVYP3Is8G556Q6dNi32lahcoSiaWN33If/ZB8PASIIeOyrAX0frhGE7tg/rcGH8Y/FMNjSc0Vx
VcQy6lcBaA/hVWEffyh4Tn/3aeD+N1hq+GJJnSbbfBAjFFdzh19dGzP70NUZj3EThE+TVWA/7dye
iSMNQ/dVUTod8nSoxtWO8tK0JyiGNoHmF/7bQI0/hVrRRj+GxFbv7CoHNKdMZXsXisQJVuE0tt3G
aZVh77p18S1VMCZ7/ShK23MapXlFDKb/loogRq9go1xt/Kw02lU72NEvYA955MnCLlzd6/ArUaag
fxzuyo6okqlE0rQbANUT4y07RYNopPKQppoYjDAcnGhFSXd8FMAtQm+k5Zzeu2EyvDZ6kD7GkU+k
B23Lqrg34koxHnVDccfQY3/n13tEbcHvZpy1blJPquQxHSbzODa9DZxSGfMfpd8M39WwMpOtSu1O
bLG2yNsQjRQc/LQxvtRjYmle31oV5QApzWBHH8O6tXNNEZ49FPlLWgfKB/0BrdoTItBTz6tqnoqB
fZYTIgDPVduEVraCLFmk5F7TtfF8uvzDqvexId7oHTcXFnJEbJBfGSSZ6EZ2RyPLgvlY0rmmXe8e
UA0GJjocI8720q/6eq9zKGo2SBBadSPp4kPIiYlBWqVxXd3qEbkipABFIdnTRUp/06yFq3lW1Jj9
nQnp4r7nQFitYzWvSSaoM/qnANSi29QN3GHrFCTZ3xotOpJY+nOsDJZEGnp91qCxiPT6Cb2f3c2d
/jTeDNAhP1qYct8bnTLkhkighngBk0a1i5vX8nxI/49Z5JctzUI17TxNScDNEw+iuLuo79onVBQw
fqiuafdjgWUb9A+nP+KS7Ok+Tw2np6HV0RrQ2GLn3lCzhWHFyQu8I9BTFM9ItMZmGnK1d9uI8h7f
bt/cNYojfyqB2qNVVvv6Q8sofHhTgZn4Wc3SOOCZ5ijnzJocD63Puo9Y0YZkj8RQy2+EVvrBkX9C
d1elQjyMVwuIwQ7k3vjohHX/a+66VavQqszmVSuaBDFNLdV2hUtD124s5J8Sq++IYD0yNEQy0eQ0
T2YID50L5AizRg7tOGDTfOnv4cSXX8a2tMpDKGHNeo2l2/rHQB8/2jkTgus1MpZu4xY1iUYFjuWP
jvWk2RbOgEmyD4bAuDOT3kIpH9jBN9eoe+lVViXiNe9z56K9wZvgCQpq4X4osjHeKapDk1u2akVO
AHFVBgZC3c9v0qQPNzSbITamdq2/goCdik0DvAUiQ0uzfeu60/iMa2wgFGJgG7kRAp3rvmSfRmVb
QbZ0k7lu8qTQZNW3AW4DZ1UiB38g2gXZXl5p2l3p6kVwqLUKGaU+akZy0yaB8xG6OYJSbMGdtaXd
G6OvC0O/Yn3F7LdOSpTBK7TQeXMA3ZtRw260PEQ8qznSK/xW26kIu9Q1cQqSsD0h5usZSakD+W5p
2Z2PnczfVSVwRC8q/CjeJ34g+BB7beiJQKhwfuVjZNFyRmNePFmGqfWHkJeedJC88gmhCJGsCZTE
Lf41t/gFeiZ5ImCCraBps9oceoGTrO1npUYCB/uophZPiEwCSAnsTltyHNxAQbULQXzyzHxiS5dW
eEVpgvoJdEK75aVfW9HQqfNLHaNvAqO7yQ0nVJ+jobC1B3eCGes5fRZVnuo2PQBgM0yOyYDmeD1M
dXJvkbYhj7BLG/r1TBwozoqG77cup6F5MZvWrddOWPILbKR3X/MMit+LWmp+j4Q2b/gARBvT3ZVK
QSqLXiPZ4iDakhwzFGUz3NMhN5K9QGDioj+OspAJPCzBSXeyJ4hHqACK5v4Tu2xbYIX1XNqLbwXB
KagXKqcL1lqXxsUWl7/tbhBjKI+JS7bfDyfkL3tlJKQPk7+ylHVJFV95gMKrsTVg5irX5IUxLBmg
WXGHi6Vmm5KlylNVTP2LI900OpooOBL8H/SGFNkwfztsTodVojR5cSsmIZK9YXQqeiO34MkVWj+2
X2g12e4qRobV3xl1xnaG+lusANNO2HqZQZXbz2AqlO/wCHX/x9RX8kuD97XZKXWlOlfCDj87ABOR
DL6SSudspDk9a5v0gOu2CYx90NWHqUubZ6FVYuW3irFVs/F33Slid7mq8EkVA6svdUBBkZoW/KIw
BFliUM08IeYpAu88NlwTPcNxVcrMfvH99EoR95PCH/5AChhUxBE2qEsPC0CaktKjb+6t0o1uRDTF
D8rUO9M6ldb4KiSSb3uwq6OIWkAv5KqxtrZdaRzUSJmu1N/OS38zZ58ZgWapZpyBVVhuhdvktrkH
d9bdyLIV23gA/oOXi3QKGMDyBynC/6H99+0rJYfPhqYQN7f86UVQmDt90hqcXnoFqrXHEcF6ybZw
yxQsty5lWbYAft5+s7lNRxvR7PbyE//sEVB1FH9qLJrQ3EUhSTcqJ8jsEUGf0vhrQXio7XVt5pe0
qZV2xXkzblc9x1YN+TnyCUgRAx3PhtnoCy3tdLjy1ltzg2dRfeH+k3CHEoHSt7OovvRk3lVA9/Q9
yaN2fKsX3aCvM86QKN3DER+KCJ0ULlsoK3HwcTR0Xtl34iYxFWKW4Vrh6bLYFn9NgnAO/GMXYXtU
2iPCC6mkexZS2FtVhq1ciyCyXoiAMvJb9ETaO+XIfCvGcAwJSkuYP5oRkzaNPI4BK0dDHv5U2nEk
jmLos+FW9nh7N6ORdnyPdRKv0Prm907fsS57CvKv4UdSlobpFZNj/EYW5Bt7jfioryoNp/G2qAbz
zWrQN3k5u5jfEYuavnMtX4m2szA6pQDglNGRZaJqOLpKB+9Z0jfAQYpUQoQeLELYqpbp+BAhbJ/2
Y4g6f4tnfTqOmG3zrQYVUNuE2E6+jq7Thl9LxUcRSFWCdqHRJiirprHxr3zWn8wi6AD4N5gRurBL
n6Ou2yVZdzaVu6mrd2Wfu9VaGRT1gPKtjCgyxUO3ufwaf/IFMSREEyDNlCe1xRdUuxhhk6LH49Rm
Yh21YbDrTVr5YWSEB6GNww67hss23MiuNNg+maVd+l38l2/XwD12+u3W2oDnd6De7DaNs039IP6J
DqvzRoDk+xZy4uw+n7J/nzHwPlIUnWfP+TafjqqLzA/m0hKEABKpfqapq4fbjqDLVS/snozS3icB
rwUzug3Hyb2Gofjsds+9Cv71JxpgcdGjMkyN3SpcdDLU2xzgxtEZxv6h6hs7X9Wh9N+DqKhvcja4
2ZU16rw6i+bDRVajCRVFwVIclQ9UGTn7W/uk5RBOEAnZuivOsKjN3LrPY4R2bbYaBIcJK+qsO1Qf
6T9XwZmMCYWh0zBzdJaKBujaOgmgjrmH9yi2GfjQfRHK28TGHXT5vT6fngkiJjgIkh00JHr885P4
q69Q2z3Ei4mloaXc2W31HJUBX65DTSkLETvedlkaJUg+JXZEt0ri6pFA3ibcYsVxbvtO6641WM5w
XBDqmJp5BqxVtNCXPTIg/LkGEA9Rb1mZOyHZ36KvVYKdlbrTET6wjA8h/csHO62a9NiquG+PRm4Z
4zGbRLZGbcJhPtEiucEh4V97OGcfJD+PbxHIEOogXV22KGDnkE+Ga3dvhXl4VwlqwyvMViYUwlG7
VVAxrqRjRTeXH9TZnDePSrl8VrgQDerOLbe/nhPFzazO2s7Zw5WwHyC1DoYnyj7+aRh48r0sMZwr
I85/8WSdRKPDztBg3Dk+YdmTHgLH8Z2BwFOC+AQoahxZN9Go+l7I/FNcGWx+zU4HM9kYzSHLzHXn
DWmaSjVwMz08KG5uPPW1Pt0mWYSbp8fvRk84sN/HppA7jAAvl2/s+WWaeJwdpCvwdgTpHKc3NqBf
ALayiA+4sw6OnfkfUEXcra7Bjb/yWZ+/OQxFXXTG8fKUlpoCl6x2vsY2PqRlR5HbijvEs1G11gJb
fExGsekI1pRXBv3kzs5tQwSps+gSys7p9U21UdPUSZKDmWlK6EkrEF+knVTHMAjSCap3pLUUpsY4
vAlIaLT+dSFB0sDro2p8zzr69/nn/fXemirOwt4x4Bj1syeSPGnYgTTeqNmlWnUTN5hSvcb0u40S
WN3z5Wd7fu2gnv6ccGA9uc4ffNdfgzNn9GKi6733AwkTRJRaRgoDB/ygDvqDqrTFHjJCjzUXhfbv
y2OfYULZ8aJVdEmvwyLNPLH4YgnS1McyQ7eljvn4NQ0Sme9UrRk4zkLV39c93bTbIa9Ql9QhNodX
CDOoI8p2Dm1rLLjEa6MpujxYTRDz0p8ahjdxBOcTqLskk/qN1SbDt8s/+nyWYZ9hzNwuyMisB4uP
oSTmiYKqUXJe8m8tKj/fxjJstsKUv7rBNa7B+M6/PYYzuT+WwRxDa/L05dC6gfZsZZXYZBAxGlSr
fzdiSrYNhrnYu3xp5x8fY9Ge41WEoUhv+XQsFVpPPGBs3gdGVD8lbQPhRVX+5KZr5BtserKCXqJo
7K6cN85XWO4oOiImbh3hEpKB04Fb1KWsqWSkSjfrhgOlarFp9Bx4Oeeu71VILUAiqMw9G3uQ78WF
Un/IoqOKn7l+cEX4c3bH+QhQhkGHpJWCklY//TElbqqJb07fa4U1vtX0oe8NPdDdfeYa3bUAh7Nb
Dq50TnhTNcI2ORUsbjnCa4JXC2Q/VAwFobVJI7WbiBfP2SvYzMiYsmSCGZ3o+fQKYvLsRXaYZec8
PdSQrGDLBPOqKaoo59i2n6whFZ7g27nTcxp+hejurdK+AkI5v60Mh2QBvx9MTZTDp7c1gNA6UKjs
9jK2+nXZjPEDsWbxbuhxfP3je8yVzXImAEKoXphVT4cyDZlB+cy7vYjUeJcZwt/ECdqlLKB+DKhE
fMk0LI//PijCIUy93E/KGIt5ASkIunbT6PZum/fOOsytFOdeSmqSRzfYSG+Cqao+4iobrsVank3h
wI6YPbGYU6AyYLOdXm5JCcx2EnfCmTj5b8YUiEdq4ASz636n1ocxwtyEFShTxCpy/Uhs//XC/2jG
2B1gIeDFXFx4S/aCQmnC2MPEcyuvUW0gGQZRaA2GtU1SZx9YqpsrU9X524TK0Wa+QNGExmhZmIuG
RIlRbZr7IiqTQ6qZnb6CP2bLlULRzr+5fIlnnwrobrTJaHyAHbFAz0/gr0WSID+6LJotj2VV9pnn
RCVtwSAIacqSq/JBuZw7/M9DamxmUQMKQ+P5Lo53UQ71xiEs+IgcEHs0jCsamhhe6QGRih0cyqBq
rlzl/AWebDAJmZuRr7OMWWcztJiLkJ3nPi9Se1Sx6GoYIO2m3ZcNXdiPy9d2xpdkokMw5aDUFlwf
rcrT+ynRU1hxrA7HuEIXto+U2spXEfXw6FdQD9azY9bD6K6moY+SFRQc57vK+5vd0aSKH2h999F7
gQHY8kA/2/2V3eD5w7bnuZ9zPUc9SqKL26DUdjeIoFWPZUbF1xO4GzyBOOPRacf+JqvHh8t34+zz
BUHKKWnOo6XmRkXh9GaAqiO2aiD0MUuHwT7UJF5/aSrzN+DfcAd6QGsf40qH4NX18e7y0POfPn3i
gNoR7lLFAJwAY/J0aC3sTfwK5GWDGexgY2T4/Jo7cwDucwvhKbxyZ89fsPlSEXpT3aa7Zi+udGr0
xCkxBh91p5DGKzl/uPXhHmCcvXxd57eUmgwWORzjBkz15cfj5CbNbmtOfWFHE42bBn4QwHK1Td4y
c3SGvcLBTT5mtpJ175gki++Xx1/WRwBkGgYz8Z+6kGYvlYgq6xrRUIZ/qFVRbX1/1NbUMQpwO4DP
xrqy1x327h1WS8hDXRNtLg+/fIPn4SGNAeqGdcYGZr49f01XsZ/WfaG74GH0JN8VOYeIRMuwZzpO
+NbJ0L0y3vJ2M55JwY9aMV/LXJI6Ha+LAlWy8ofHIVCy73oiDICCptjEAuzIyset+LMngntnKF0a
/ONa/2fsuQzHcm8Q77aYSpKhUmpfMDY4jpi8xrA60EajK22X07emz/LXIZTD2z/fYI6pGJ/+LLeu
uVjymNtiZ0xldIx8ZjkvQhf3ZGAyA4g4wJSM0WgEV9aDP4fsv79VLpQgZxih2D/YZ5jzQ//roaLw
pHMQTPEReme4qcvQJ4MyaR50O2rW1mClN0DbylULsliDxYXo0W4t98rd/uRJz0U3VP8QGVn2Fz8i
RhtV1XQ8j0TV6m8uvd57pRiyo9MZiBxNPx4Org0EzXRR+16+53+OwcsbwLkL7St7OwSpi9mjRgWm
TcD7joDKivQmQUVAEGtAQxQuWVB+lSmaQPq3Ev7rVE7TvhxDvq8kUBBfNH2H90uKcduOKPSwJ4Bq
yOA6l4ZjH+kFxD+7OvxXe8tcnsPRySREpZh9/uI9kdqU8I2r5GGmIu3uY/oecAGclAY34sJyJ23Q
W0+ZocCVv3y35k/u9GZxOsXnZdKgwSi0lGBbelw7cUL0o16o+VZWOZ57RUEQ6dlR3Ozqokq7Q2xI
61o2wtlZjm3SfE51OMrNmzN7XgT+ek+bBJVNQJr8kdM8rUKgUqmCq64UnGWCQEWeZGf/BUOCmkGg
9PcsKSx0Sk79SyOR/cqh49Nfw+aNQjm9EN7ZxQtb24NJsoZCvpnDsdnTsmk60J4iu8xsy/JrRdms
OY6JZLOBDOJHbIfQryg7oCnTkCRcfihnXw99JP6DAwjtNsXkxblEGUgNd0UT3EYEx72KdIr3Nalv
Hob9FCVMUg43orFRGRT6NaT32ZKAv4rMCETVNiBI2MmnTwWvZdUaVA8OdlJk30Qr/S0BOMggDL07
okS8ZiE7u1RefCCsbJVxv7IUL+67BoBxyvUxOfTkE67CvjfvzarQ7iZ+I6/AjF3rmzd85+G1J372
5jPy7NnRqOMxQemLxWjABFtLw00P9UBvjfxWR8aPutmOA3JEjp+TVqj2ir2u262ccMjDdTcC89ja
BNfuRlUilrHGdnQ3Muly9y1WBnXaJRjxjS2rd0oz2Edpc216/+xX02OY44moXWvLr6acfFvmypQe
RrAQFhCKXlhPyOkcdZ7G7PqdvIQMmCZQ5vJKf+OzoeecUoLnhE7tZXHSKKcx8YsmSDlSZOoXnk0W
rXQC2b4qgGLiFYro3+T3XQu9O/8yeU6UXGdRMsU/czls5qMgl86YAeZSR93T+6TYOWMeP2GCz2F2
UPPaWdKOIuRFwvmSkBqCOl0xrHdLsvZd/jI//TVkqQg2L5TZziqRpqAf4kxWemhqJaQOMxvnOvJi
XwyFZdlD9SBmJoo7vapJT+wNwt46XqEXnOJ7EuSbKzWozz6fOfhct815H7s8IFll33ZqpmaHhji8
yKq7zezf9bLCR+XbBghvbAEMQQ0F0vjLt2JeRk9WDvQu9G/ZTiGg4fC5WGZTlAWqBDJ0UEKzurFC
rRiBydv/GXURfP33oegnUHun/HSeDptWU9NFCSaPHn7MS10Fr/Eo2zvdt/wrm4fPLooqOyU2loJ5
dTqd/oA+VrDpg/IQKKrYzvnTMAFDbMFZOUPUL1/WGZqeKj7dC4cNMYcc/K2L0Spwja7gfT4o2Br2
up4q5jpP6+hxDJOieCGzr/g+0ht3ntvOar7qMxvaU6k27iDB50bvlY0WfFNAlxtHI8VDhjY+hpQR
kZ330Vud/bXVw0Tbxlqtq8+Xf/wnbx5T0NwOQYDD6Vc/vVNuXQNP1LXygMxYh65kZ/2wp+wQfOkV
qUFB7fTseSQ3sESBnTn9lRf/kwfF6ZCOJusUNuRl8gQGgolQiaQ8NFUW37dhZj3UU91/19Rev/nX
K2UgrJ0OgOb5gSyWKKWQnVGPeXcI6AmtkwaNk5LTT5e6SO8UxQrv1Gb62org2ql7eQyekxOYaNif
cUDj3LLYIVV5p9o+0LcDtqHoNmttek6WYRtXbuXZvE6/Glnp3DsAsiOWh9DGiawICWB7mOxU2wwN
euk8kNMOLymhB1LWN0NQvV2+p2cHX7yjBj00tn0UFRAmnL49Vm0ndmmZ4B6EGqEdbNJqU0DWe1EH
BAtgaQr7oSilCQXUD9gLJzJtfl3+CZ9cNnsOrhcfNP2ZpdmxBpMWoup394GNIQqCG/4WTUzTMSau
M1kVNEC8tIUGcnnY84dqsdkhMJiLZiFdFiTVPInNng3uoUC/HHpapySPegMk+PIw5wsV4ai0Cyl8
UqNDC7lYrZWohPuIdPMQulTQvmJiQS45QccsXuXkaqCzI2IvI68Hi7gPal1pt26Y5y8Ogq2iuSlb
ZIVPl3/T+UN3aGEQ8k21hcren5/8145flqOLyU7pDmlrDVA8zArtqJEMeyaZXPewpyQffuz3G6pq
5V5vqAxc/gHn954fgByFjS2WKHsJlVFakIqtmfYHQuj0X/qo6CDwU2P65w/KceatAevHnCCvzj/j
r+tMrV6OdWl3h242LaR6+oo+xtmIaihvnYba4Mzmu7oxmSfck/WYChY7JaQUkDSYlxefVFQ2aPwt
MRxGXtoHWo1lueJhqKSKVzNSTKEq+RLZjQ5VCjka+0VtlmrTGBnXvqkHwhs4lURfzEgJD3ln+IT7
4knEvEJ0Dju9pK7tdaYNvroCaQdaS6JGAy+NXs5gF1ajcrFtGT+reKmK1ZA12rGZTQAISQanI+xt
8tP7jCSp8jlxRhdJMDzCaWV3TfsSELvKn2JnXT7DhJTg8PooMl4MQLDtPd+TcwMEPtF+aJKj8MfU
QYlfDYreg4OMut66JTcF04QcLGl5nVbheYqsUM02wNQaXjKlaN4aPyhfMTa45aEyC/0nNZR6hFmW
V2SrIh3S8rU1N/tWZUXblIJ0m+7KgaC3N7agykcOhNS9mfv+0M64LYRaO436VnfZ8DssBvcWD2bv
UHTXGgdErj25u05tOcQEptbdukMk5ugjX3414jF5IVglHlAI+i5E6a42O8jAMhl2BQK1F7T+qDVC
6NgG7pqhpYpD3Tt8m8Tgi13cGvHwkcQo/TfDoHYpaDI8HnsSsZCz1WYPolnaunIHmbV7jgH+Vd+j
3u0efESL/loaZim8zp6C6b4kGQcvkpB2/yDKMFGwFunRs89xK1kFFjGcG3xYlbPHPkqvvYozOnJ1
RJyTl5tRJn9zkyBHVmUe5qs2dmZzQ2Y7P/w0bYsrO7MzDQDFERBbYDbYblCvWM4eUFIGi60m+eB6
r75icwlC/Bil45IRXOvfBAygcaXE+GPu9NQehL8CTjW/YGWr3qemG0Ce95t2QCxBc2ObNVz9Pg4n
HTMrqdoqPFBXL6dr8/BcV1x8lvxa2kHsWznRL2UAiRMF3agSo2K38JYtRFQdAuW4gIHctl/9yB6e
OHoWVO1l9qWmhX8D3Vk7NKTv/jAzZRr/ddv+J6aZlZ71x2AiXkxOWNBzYE+WBCyMKCf2DUoro9Kb
azfQxitr3XktkktnBqTsynCAdBZbJzTUwJftvD7wefOgWH4wbhRG7b6jF+weMg1qsHQoO9tpkT2F
QxVu/dQy9SvvztlmEV2AijJJZ+IH5rLENbicG9vOr2lx1qO1A+Dd3RFIGW1SvdCuDDVf0cnjnsud
lBSo3HCGYGd/OvcLakbsOHqAF1JUj2mSg6zugpGZIS3CSlt1ZVh+u7yqnW1k4ClTs+EmcyqnXLRY
6dMyt9HdiOpgaKH5iGOs2GdqrNyJIps+FCWAfJyUybX3ev6rJxdKICz9Rrbg7DHg8iwebdzlIndx
7B0JVIAADsPX+jGhPQJlaMXNO+J0PJJmZNZypRnG+F+PYTZcj1OjRDOaXr2y5p7dd/pTbHKoiODy
4Q7Pe4+/1twpJUM1CGzzWAeTvp9czKtNaihrTbQK+EfasJdv+vwcF5ePOIHG8R915Vla4dRZtjRk
aBxlZ5ob1oP+PU6F1LYTHeZiozp1/BiEURnDPUiwpV0e/eyRY/+amygQOVn8zlhSxliTYEUowtE3
+Yhb+t/IwWR/JA4Sdi5l4+zBcAvlGnHlk5vsEHggQDFy5ufpn95ksxp0p2sdcQRs7q4yzYnka8pG
8T0Ng1x9jcE3PF2+0LMtI7YSFdGCxi6W+KHl2WQMEfcorq8d7WgUr6AX0MlDnt7Vo62/01J3kbzg
ZoPLaYidQbOsvCJ++eQ5uzbcQ5Ni28wGXHxcQV8n9OZ07SijoPiWDa3+DAVQgVxUKDdJNqj71Aqq
O1ScTXXlIZ/NWmwdeb60jiiNIsBZTiVtk1F9cbVjMjZj7SHXmF6EdOG4BlQpr6hSzq+TfeqcLTcP
h6JrfuP++n6MLqr9qVc1MhX84M0ssNGuMJzpsP39YfpOjdtYlVnwP2fn1ds40qzhX0SAOdySCpZl
WfaMxxNuiEnLnDN//Xna52ZEGSL8YQe7F7vYVje7q7uq3oAWS+DkwRpk9fqiEM/kf4ZfzBUZp6Ho
uAmOhApR7JaKbVLJLbbRvLA3OVEVac0y/1shqvwZoIE6HEZ1jFc+9nsrLhgJoA74Qy/gchGmDCBK
PrLiY+dbXoU6M4xGVZLvhOJUtPJ531lxGg1UvxF/IAdeejUGmZnJZgXBPYT1qgG9thGgL7LgQC/S
jNAH19vfvpTM0Sn1i24NT3Z9lOERUbUDcE+qck1KiMOpABNhHqXZx9QjQOl22kxdhEpHaUWbsFSN
lfLxuyOiKcSWpWxEdnS5uLaBCmRB6fSo5Vm5TQFjotUg58pz6dTmFn6cenc7drzzNUnvqTBxI9Na
W35NvVN8GWNi61gpqXPU5kHLtpmU+DJ+F221Mtg7XxNYNy1H5G9EcXhxfkxJNkDeWuoxMU3nPGqJ
+RkR4fle7efKTeQcfYfWSCJoqL61kvpdzZOnFeAYTMqIylAtxE/75+gOPTrFdTYXx7gI9GYnJ6NM
nQjgTuta2pzL29vLevUdKXyzYzmSAuENq+ByONSoOp42csVMhZil4kcHcIvJERev8JAiF//RlbXw
5YEfQNuBXBTc6eV4Zh1bASTZ+mhA79yVFScTAmKLMbFmbZUiUb4mUhh9UdJee7490+uFRdNIaLqJ
JiWQgcWbwuklozfUqT62cas+y+asnRMpS7wYlfI1dcirG51Z2qJbLzJNSs+LvluYEdmdSK+PdN/s
gxG0yX3Nbe4ZVZ+7M4z3ylXjaq0C/c63RAxTYGyEBCAf9nJtodRlWR6MQKEzPLg8BF+klxoVg889
6thbnDW6laB3Hegtdg7wdTFPoT0r1vyfzTqHkW1KktIeJV9PPyHp7de/TRkNHZI5M6fKh/KBHr/6
hpF9bzI/rg9cVn7ouLYdFTR2PvqFNYq6VKLIUlD8XVZYsQzhaIX2dKwRXIIYKGAKwfSbZ9tavL2u
x1ngEAU3mItcZEOLbVy0WRfW6GAdA2oI2UGdQejHvexXe3XIKezmI0XyzagF1raaTal+kWeeM3gA
FPo0ueA5yvjL7cmLES+esPwipAsUIMxAX2n+X36KEi6kHuK4cizHNrDhUChNiogKKdJxNjAU80JQ
aJEXhHnU7nMyb/vl9g+43vO0P4ha4AjRP6K+fvkDpsyeAnpn41FHYP11tLUu9+jApObdXEWqvotA
vA0/jNbWVosJIkj9M3cuPSE6BzeKbr9o5i02PgGrNcgXgnPnGNV8TC0+gXVMugZ8gSthtlXlXjYU
QfJz7BCU2gbBXMSfMFpJnM9KXNudsykNA4q+mJqlrET05Wbhk6CuyKtdxw6d37iUTB7FEHrvD+cA
hSK9gdogkTi6Udg21p1dSMMZNBecMirzY2Aq29mnvpu6c2VVxUFqw7ZzW2LGvHZ8F1uG1WLL8EAi
YvBouNJ58+fckbC3w2ONQt7kDlSwm7sw7XAeqk1rOPaTMZ0MBUu+XdlP8Mdub5jrdSFIyZCNyeJF
Gu8sbtmG5qrCuqgPla2V+4zPYHIZwHD83edWsFfhAqU7Z0qTJHNTZchLiAKxPG2c1h89RStXCWyi
WvLvPmJBLEFJEdcD5Q1zsY/yNJH8UIoxzsRL6A5CZTW5ITYxa9fDIg9i4VE0pVFigxG0dG75y6OS
ts6EmFRpPViphDGV3lnYgfZGgrJRmgMw2/ZZXpheHs1t5k6z6UdeNTZW9rF4+f8/Q7QuqDi8wdou
fwYev3OlFZL9kBiISbiZxI92Eb5qepSC0L5bGe56uzFrmqQQLSyHxV1cik6K6J4/mvZDp6tI3SST
Uhx0ycfzrwgTr0qjcWNJiokqDibYKzfVe2Nj3E57k2KOBpjtcqpRV2Xl2Kc2dsxUtQ85pSvaUP6g
HsKkDqQ7eEeB44bRlH8W0K41XMwiNoqVBmYAQVEAJWkkiAD2zz2pYxjZTySkD1KTGfd60OcbIpax
myWl8eppku6aMFp7DrwzZ7h08ERpc3I1GIsHj0LANxK5dR5Ix+NqkwLyRbWqK6eNqUfxMWgGvCww
qXzW6kFRVw73ezMm2wV9Bf6N6LxYcNwtIRVSbHrgmJZbVHDSuyn2tRO8ja9NHvZbKuj2biWgXJ0r
CEOCj8AjgtwXZPPlMoN0C8YZ3Z+TnAQammKx3ti/NNlXXgpDz1Iy7d7J3Ejpe/Mll5Mp+DbWJQ1K
+jDRU2anxmfs9tL00zz3SHumRjAZljuNVh58hXbm1yVg4lnpPEcuhRCu0JO8PYPrCcCkYIOAAQE/
xS1+OYExnFNEbkPz1GHDC4OkVBoLrTsMW2XPirWsfGkzTW5p2fgjrSCw2i0mRk2nIYR4+5csN49I
Iqm80SknIppAfi5/SeGM2D5RBT9NeCxhSepIMww8xFoQB0LCa9iXlTU0dzh3yNkPNSod3Hpu/wJD
RMF/ozH1MCRK6C2SB8m86BZfE+pYjudlJT84uLQEm06OyuBujsGuuXFXWdLGD+bkGOMAHByoaipf
ULojiLiT1gTG61AMyAZ4iUO/67HGb9pGSiQvrNlr5AqDBhd2x4j9Bdr++RnXGnPER4mBXsogDM1t
qgArRdBfDrXnzB9mYz+O/fjNKJVuPFh+J8soG9Zdvw+MrOi3gR5ietyqcnBueACHO9jDaGC2qYMc
ra3NaVO7ud+rckX7KrORAe1ykdBBKcRir2PxHOQdX0rysbZ0abclyUYyGgtXsl4zMCLShyFVnlM5
GA91gL7FWdEatd7igKvpG7R9O+t7PMzzixwC60KiA9rz3e3vsTzRKjLIRLG3BINa5bLsjhWaFeLZ
Hj4EuIIqO0Ptq3NQadJjg0fUxsgQhMVMZLVmuEhqgByLwrt4beNPRjhb7ALk24asMUrnwUZv0yuk
pDk0ecEc82k0nxPcoD7YX2BEnkPk9SI88QxY+pvnTqxJiRo7D11u2BsfzbnnDvm2De+xslnZ5Fdv
IAYDpgvihcnZnDcx/X9uhmSkedTUZXgCFDYrSKlEQL1CWq2aO9P4m6hYyYW9qeKpFdZfFhaiVjvJ
ySYywvAoTnG6cvKvF5xfBAyIJqtYg+XJR+6X5nAwBKfcro1fU6CkX0hgaUQ3AtOJ3Nta8V0kBpfn
nAEJe9i00FIzlm4AvIXGCERScCoMrT2qDLuj4Rfdm8NorNxKV0PRwkG6QijyUyijn3+52l3Y+2Qh
pvpQA/h77NRofITEFmEPh9Tp7eNyPRTlXNHaFDr5vK/Uy6Fq3MnRQlBQ85vKYjs5sRJ7mlM7J+LY
JK0MdhWthTwAtU7SHxlC+XIXySryDjndjWOAD+MWijAweKUY7iHSz/uqL429Ig2j1/XGWll7eWOR
aFKPU+hTgWKleiue1P/s3x7f6Q5Qk3lMnQip1LapnG3f+ogpoWfcJq5UogcxSGrn1no4fnfyyXq6
vdBvPdeL/UOthUYyEBANENLVO6cKErNKBqUmVYEU7jWzhhv4EGr+psx87Wkq0FR1q0kpQxIslJ09
uO+ZtGMhKZO7TZSa0ovSmWV9ytRe4d2fdgMWWXqhGq4dG/TP3bw1ndeWXDp3NcAmr37gaL218kZd
Zh9krgBNoKBRNwLWsiypjkPdlVWddic5RG1rkzaakz4E1ZRNP2+v2NUJZyCHSIr0FK1GAsvlNwN1
0VGfDZoTJZL2vmvwZa+TSLn3wR791yEnuv3weNzhAolOQBVAscV4faPUihk2p66fCy/V/ewnF7I6
YRGZPWVlYa7cVFdHDxQhaCmBS4Iyc63cIuEKzZu0PdlzNd03kYle7Wgm80/Sv+7l9tyubkUxFrci
qD5CGAH8cm6AYZzYbuz2JFe1elLiUdph9+EfEWhXd01njP+p4Tit7JSrQYUuB2hTA8YXTlNv4Ip/
Dp2Q2h1w0ZRPgTXPHnKRGCOBPN0rXQnGDpyP5fVJkayYjFztTzEqj1PKmTT/qbNdThU1ZxXP1lY+
lcoMqlAyouk7SMPwcHtFr74esZKnn+AtQHindnI5TEmjTNckQzlZb3LFaq5nRyKf+awi/fzRnclY
tPaFyj2zIiO/HEuXeUZHmEuexkjP7zkDKM8Jd0MjehN2NfPy9eOTE4VDLE1wfIMxdjlgKUcUw+Je
PaGn5sjU9RW0FtDcDZGTCoa1fbLU02fxKAbzjIZPbEFJW9ZnJzuvEmsyksfZDxCEjmtqxJvRiTt6
vkIgcq4qzXGd2Khfi9JMvoECQtwSyrqJdJoDi16i5Ch7ajC2nzTgSqWXIY55RrY0HVyKbZb0o6fc
izqaX5Tp72bM2IpTbaX9D96nfpbv0q7EY7NPu+wV+Xf7Uz1qPIURUYQDgJ1qVH4FGCvNa+z0N7ru
xaVAl1eUAgUdk9VevmL8OhwBNQTKCaE4uXFIlWob0y+TnG1CGz20EaocHP1MwS2A9BEE+lOsldgI
xzopDo1KNIXua6Rh1UMSIYftKbFhjW6WJQ1y/w01bM+u0LJ8LYYsC/NtTSt9eMjSfsQ8dwoqFFtd
I1KL7lOBRvb4nQe/Em38ph2llWh3dfeLfrZMW0yUo4lCi7IKkaAZkpKHxZSE1Wc9Niv0UpHxu6vg
DfIBKjmo73xLlIBrLup599EdTeOIBw5LLCp5y1oWqDsbIcnSP3GNFmBs1Q4d015gFsjFgZLcHu16
stz1PKwAatBGIvZdnp9KsQTKqFBPJabvaBCn4dbSUWF3pDi6M+ykOGB8j9tzmqwJry17HaKIC06N
CcIvooK0fNCZHV7qXTirJ7MN4iN0Q3zH0hBr4RjZLzesBtT9ylY9tZWMAs1kty6d7WatQnB1d1PY
0MVfOjmRgF1fLkCOkLjexb3+4AMdODddGj/7kYEZdVJMngocUllZ8au7htK1EEKlXYdzI3yNywF7
p8C2bmqjk5Ml89+qjr8Pgp6UjK3vQeLWvXiOPyiwRUwGCEETHV8XHNbQKbkcM2pt9PsbPz4NhRQd
g240f2HA+yNynDWm4NVyMhJlQRS2uNJY2kVCMGm+DvdLTk4znr2QtBW/rDZaPkwmpzfofmDR0a5a
KPLrL0ITY8KCgkcL34Ynw2IPd2Xf4EThJyd0HfLDHHQS4KahmIGgSsHK8+TqMhVjcWA0KmL0Rd4U
5f55KfQhHjFhbCan0Uf6H30H5acmDfkvLY/6ZOUyfW8swq3A1eDODWf38qsVgGyzQFcSzmZJSIUb
vvFtuTvEihSvSAe999mwibJ5Bam8l5efDS9xup9+lhJ0SrHtO/kUDajKGAjPF1ukrts14tr1MQB0
QMRhTN4KZBuXk0MhIbAA1SQnDK7jVyOK7VdE4BofFHDccvrRP3aDqSRhvx3wrsMOX5AjCBiQKjI3
mVj1f77gJKdpCt+WL+j04U/83PVtnzYYHIMTbnflNFk/THxqIy+L9flHXlnjqwq1b+XbXqV54lfw
UNJFcQT4pfgg//yKLjWMHi1vFryTxyc03E9GWP1JAoSyDzWyDi4m5bOGhj74RIpca6Xsq+8t1CMo
JnNqkNxEk+Vy+NkaHQlZlOmst2nRH6mO6e22AjpdGZT7ZOQF6rQ3fHuzsvhXX53eLvUCntjUCuGg
L75622ICUmMrf7aSqLJNN6+k5LOmVaCovKou+6IHKhmCRGmtSfmkCATqsfCNLPVMCW81b/Lt+A8Q
+qJ1e5yCHMMlj7aGeysz0unBQpVHh9Jndb9WfrcIyhchhioKVzKPM1EKp750uV6DVVIA76vuMYIb
sSmmqaMhHMKTR75dg4mLyYNnNZJ/DB1F+hwlhbNHC6RsvQEoiOzJehG+tH4brOyipYAlroGU8tjH
JIJsI5ARl79rNlrHL6S+x7wIsq075mkaemkrmcLwBlsFwC/1F15nGN+7aKxVu7Y09WYzNrUdY01Q
luMzYsPiF0aqE5+VEd+AlYh5tdMpJBCYyVZ5p4NPWdwIUdHphdzGyaM8jaXthZpKqaAz4sesgSG3
KeKh0XdIINjwVFETafZmiD/URy9d8w0LSIkKkoJYqct1so0C97S0bh/NjBZkF6rRLyOuZPzonVx5
mTBM3+S6NX+9vW2upw5YBfIiRGpKZJBzL0dtja7GCcRsH4u66XZj5fcHc4pHxAlpT1rYtRdGFm+k
qbSfS9Nak4N7Z3SgA2A3gCHxuHlTD/onxBQ+9b5OdrrHwJEpObaD3O1IgQfsG8i+g599EbZPVG7L
wMMadEQtvqIm+nx7Ca4CjalBi6H+CXKSwsFSrqyg/Q7k3Gkf8aL3d7YUVi7bePpjN4rvVapUf//w
eAK3B8/HtNDcXipr1Fglp+jRxefGL+TAHadajzwnT8onJUuLv6Y/lcn+9pBLGSYOIeAMRL4pxgjU
99WNYscFfbIuPweiUepOhT8FksujUtKQ3e98eIJYbtYcuxLHxy3GXGa34+lbl0jAA5d7NdRA7R80
RC4i6CJ6FcrjSqAQl9pF/IIWQrMUzhvNS7C6i0M4FWgxqNUQndVmyrLHsZnQwszrzn9N/HGqdrdX
5HrnAVphlblY2H+UMy/3PcPHxohj1xlj8sl1cM4I+bvxNcAZ4nPV2t8pTkNVD3vzfqoiWV457G+d
k8VsgahQk+PYUZRbZul1nNUgRIbwXMBeOSeormueCe0qehpNv/JP4ahP3WsIoz7fWF0Sl49hn+h4
ahHcvzd1Mvl3iLrbrwS0OvBQg3MCwJ+kY7sUdXQ87yY005ABwr7PLccYwhB2Geq4txO1eGLuOa9Q
YNiK28iFpj/m7PMTZYP4OXNqScF3JsqfW5xQnH0F7BNL8xGHlU1TJXm+9QstzQK31Br4AGmpoKve
+NLnuIjU+Bl1w/aX05t++AJCNZsRT0Nx6gE7vpk4UiXqSypZ/qtQ9dXuzXmccGxKLT/9G3RdUx4T
ZSq1L3jFt5PnaGmtbYxQD/xNA3sIvZ8WT6NdkojER4LpXe4myg/jfTyA5T9W4C6+U2soI8/A7KM5
SHCcMLfD5q4+s4UKZTfi/oWMbuGkcN2koLE+pYNchtLHdxfpqib0icldufgudxeXSV6jXROdjbYd
7qe6GF9UsMkPPpprnD69qf5KSWVMVGeUCL+PMLU+fKUJtAWAE9JX7l1Nv/wFciJ3nG5eMRRfuk+1
lIYvYZi1m9qSU99r0rzxIknWH/Wo9HeUVeSVZ9T1+eIU0+2HlswuIhu5HD+trZnGleo/+kYY1bu4
cGaMuu0BGzTVTuZ6dJ0a59tvyIdXpw6Ob7pxGntOVpbhDQJ3ec5IuIix/A5Cn7Ks1aaGOc242Ubn
KMdFzIVxEcmf7VprHoahb2z4wln2QA5gfcshttzneZF+AzUe2J9mLn/zaxqXZfyi+FlhfjdSGmHH
OG0kY62Zc30HwWF+K1/z6mTBFtdwg6AU+QXdVQXM2P2kxn7thRlXkyvhBCihhioXv29HwOs2pEnX
SyBUhHga3IzFmFEG4spx+vzcN8BTt5I85C+R3eT1tugzmtBpaECZRDq8ieIvc4gTsafm0nAalLiC
VSBpQWJ8v/2b3iDzF59LPBOFkBlCERrKaouDY8w58rBDpjzVRZ06j6Ufdu3TJERcH9BjboYN0k2O
6aa57oTPkzEa0slKSky9WrnoQ1et4zB9AU1dDJ7c9rTf1Epqk21fT3nyCmBhKPcIkw/Oy1h2U7At
aLQ81sokj5+mbs7GXelrgbySuL4hOBaTEmJWOP+CD8aMfHHXaFWX2F2ua08QP+eDPAXzb7srcu2z
pfrBXmsrJ/4aVRXn0gmHyLl3MqNJD3rbtV813NbSTQhE+8HUU13/Wqdh9WANlCv2QG07CR/LpM++
OAZivZ8yq1clr86t7Gvqq9Ea8f06L7XJVDQOFKUh8vDlSyk0Efy3srQ7y43VqOAsNPxgTbkogk/9
0FiRi5efE95lkTF4TanW+nOCATD/yWi25UcDzFtSzom2acTQn1juXtSbuhwJ4TNuHpZyJ4Va8DhH
VXHvA4zykjzNvle+hmETi4J35GB/UHoPvrcoRsD7IHF4pzrQ+3FBd8IZz3oHwtwFMqP/ycw6MrxB
CYrPchsOK1N+Z/0p9lIhA5UhFAGWz2UtdHgrgu86y1mk/ZKH/n7CGmAnACRuTC6O7Zad+JWnWH7x
1JDdnqiXpCt325LGy8T5FaAWRH2Qps0yoRtHtdJaMpFzos7o43RVpbcbKR/Ve2l20sDrpVwZD3JP
Yb0wpj4/aqMdoy/dV5mG3ScRWfk6SrMWnwyz7fWNNDRC9t1JY7SAwL/gPzfhV3o7slxHO6E2TTmD
Wi4yq4SWywtJaXyow/B4z01TwnpI1f4Xl0Y2b4tOnR/9dv6N18ycbOS+trZSI42jB/P6WUJccs0z
4SrYA5lW0MHhqS1E4Jc8fz3SUUdIxAKWurULY/uPXrTqiwwt6zFJm9JZeWxeFdAZ760vArUUgYFl
RWOOLHlUW3s6E8NhfIfN/FQ2tr63IzX4HGJ8786jw/mwutr4dnvZxSm8CH3IfRP50AmB3El3Vvy0
fxI86vQ1tevePM9N3772ftJEdEoCxdr6kSI9aU36X1Q43evtUd9ZYASngOlDcuH9sywVwkUYnbIx
rDN+KFnvSlGY7HrLnL/jhBufuir67/Z4V6kLcsw844G6WqKvuIxFjdXXzQCz/TzPBuGvUseXrq07
BD/zNYzl1btqMdRiQWdsASW7iI2zmWdAhG18mQpPNop2E2JeuvMdK9onTpZuR22MzzF2i2vFyevJ
codRoSBjJgihf3L5SdH8w/jYd+TzqFc2vm5ZWTZ3tV/PCd3Bqr6zc1yAtshmZr/zdkDLSCL7ng9p
W+mPPe2iXxqOxc8V4MHOg0cS7fIknNZaJtf7jgIxsGNCFGTzKxUoqVfKkZenei6lod3Y8thtZLMe
XvABHbuTivza3kcivPgojgrIIeUjgYAlueOIX64NdfmxjnmWnyFwyZ5vWyX2PLr1XABivaO6EBxu
b7w3ia7L88XkqB+KyEb1apk0O0006mXZW2dUWE1ln/CWQIYlSU3FLeUgte7DVm47FsAcD0o3mNOu
DRpH4kaOWgADWIhKXhxB+t4nqISdSZ3G4UGbOwn04aTLf0s1sqc9psDtXYfZt+8FVlElbmWPVoHe
q4pZcYFvtrOdyaCNfdcqACbVKOmF+qRuJ/g65ohzZD5qFZtGRbH72egMfe9DwAi/5bI0fKYKWOc/
JqVRX3VtlogMNG9st4/K4RC2/eTf17TMv2VDlT9HXdP5DwO5ceGilu0Hk5sPrfH39qq+s8MhAhJB
BEeBGLLIXQx8hrqiVqxzS5Ms3PiZ4UvbHKCikBPqfHXtRF3HZ5AP4F3hUlERQsj+cte0gYZjcCMb
Z6WDpOJphc6TL1Fs1a3RudxbldXMe2WKOlwlTaMvtlpPuD6UmCPchZGltj8GHEZrzBJmYXNNw3fT
gXBVUBEDXbzD3wQfSavJeKzdXqilUCt7XUh/qgLaL94jy0ZhVtb5iKpae0biyeKHZmq4UedGP1uU
SY2XQBfU/XSU1P+ypEu2CT0r+wkpkhyV+jzUlG001cm+LqkQeJLcFX3iyim18Z+S8CVpVDtPP7Pi
wbzWU74Oo/STqUzT3wU+xnvmcsmDJOrMCoQC1rzTDGWqwDQ8t7T7pihKt3YkZ5OP1Q+nl5Mdd8iH
+6ssG5sLFSU4AvQ4FiEUtJqdJ0PXniduzmfF8cMf8PGtrVDM2WNRXL/WTd9/lIvBxxLGNwgGUZAH
zbvYZlKbSnNvWcW5GYfC30A/8jdWaWt35dj4m9Gum/ZAeMzusqAAkHp7q1xfyeQNVHh5MgsO6HLw
QseA3DbS+pzlqXonV2MRebKNWUBM7fFbHsjJz9sDvnMDgM/ikgIFIwCCi/ceHKjCxHa3PxeV1vQb
bHtH5ZB1WbCJynDwwr4MSBWy5MvtYd85yw4nAj4eQlm0zxb3c5tU82yH3XDGpkFLv/ED4CBYFmDt
zRA0ZfOnFgLbp3zGC+Sz5U/tSux6d3wbRh4TFF0N9XJjg+TLKYMUWCfjEJ6A/oBB1mlTZOwnp0a+
adLMSXalqbGjfSEZ8lq7571lF7gUvGXoX/LPy/E1KNplqiQoIKuJgnV7G0f2Trd7/xkzNcyoTapu
7jhK0Uo14539JR6ZlA4IRiz9Yly6W06POhnznqvhoA6RGbihXMi/VD8img6+s/bEeCf4IbQAjkBA
F+A3LflFuZloFbt3OI+2FY33+ajl/xHjkZtOLDNpjh1Y2D+J6Bvuoa/7v4fa6qVNXY2976lSb+pH
bVATaS/luP5upwAyNkUxy8xcRLO6YN/qdvylzvrI3N7eo2/Q4MtXg5CIoPpD+fsd4YJBjdWimLDP
i5VoeMbund9cNmlAA1/zsWEKkvgpDKhJe7NuZ7hTmzxwN3Pft/WxCcOooAOKZY5bjLKEUzZ8lMqd
HBrBXmRXpXNXllnRuNRkS+2YK4WafCtRehy8Ih2t/+S5Vb7Oxsj5iyg+O3skMYsEazNsWVdu1utN
AaIdMKgA9rMpl82tMbWUUrOk9sxWje+wTvG/BGSfpyxWow2nol95jl33OrkEOXwyYqCAFBBYudz9
rQKb0JHrHsGzKklnt8vH2KDNkuV/Qt7i0p4oqCcANe1Z/xF20XDkCCHSbwQ5DiNqbsBIMaDhf1UL
pYueFXM2f93+9tdLIiByvDUEy4HaiTi//yRkEsJV8djo81l1QkVDYFYPAfI5kVC663ZJLAODvj3i
dURgRIrR9IA5njzKL0esx9KZB2mYz62Oru2gp+p9MEovvl0Snwqsxn7nBKL97UHF//Ryh1MnQW+Y
aiI1TlLty0EHuoRIyw7yuUdL2UW3vf2hhca3LJ7UL7dHem9B/x1pcc8UCOPZddvKZxzAp02eJ7qb
jHX4zU7lu2G06pfbw10/XNBL5fKmcEAVA5DP5cQSWx+VtC7lM2Zqzc7qB9/aUXoy0l+I+/EcTtRm
pJOl6Y0wwk1wY8RABxfGlev8nfVFOYqdTkEBCscSY9RFmWNNoW+cLWWqsVWXKhXsXyBvG2CjK6fq
nRUWD3EiO3A8yC2L0K6HdlXkQ0F20qfzHhjFpLu6kcKlqhvzQMqTKbvbi/zeiNyfEL9F8+bqsRL6
tQ7HbVTOSiXln2IrCffOqI/o9GVdsJlRFFp5rLyznKIyxQOJEoLAiF1+1TpolAaIlnrO+3mct3pm
9PaTnOrO5IJj8/WVNFXsycXpgKLCy4gMmW7rEpEMTlV1+tpRzkVEgMkkzYn3lFhrdaXyff0YEQhC
Oho8O/ljL86GFJYzQKFEPQ9t0XlKo9P8SY1hl0Hrw0JCkg+gS2Mk9Vpqxx/+hJwQ8ikoKgLEtdg0
faBpY0Vl9pykVXIf9pF/0HzQJpCCu02OVseK+tI79UXmytNN6BuS/y8ZTVFFbRHotQo/Lte9MYyR
gnSa7iFPMcBW/NjxHBhmzy26PCfJrxwvqrtpi+AYdg23p/5OwDW41inSAGhREB+43Ezk2FWuxYNy
5kZOP8+1kvyB+5ze6YTdwc2VTJ83iqTa0so5fW8TU5y2BJsFlOrynHZDOUVyVSlnOr04a2MhGLmS
iECm5lu/bs/x3bEwkxRFRcq0y5SZ+pOeFPz7s1FU/Y8qlmpEHQxA0L2CCsr/MJbATpDqgkdbilwU
UhyE6si8Si0b//Q+TG6US9Ve/1l0JPMrZ+a9rycIM3Bf0fQwlw7xSqw7cw158IwSt3OnT1q41eO8
2TmNPH+nwT+7VT1HXz4+RVAhYIDEFgZac7llilLvuq6elTNMRJ4dQSLfZ2qVZh7wArqm/8NgookB
Sp966fLuaBu7RD3QUM9FgibKUYZRvtVsCQ5CJKXGynK+E8opzFCTNXns0LJY3JfFYHfDkMSEctOI
nU0Cs0smz3bUH1U1SJuuj/o176v3viDPTcIezw/xCS8Xcw6R9SikVDtbkl1tIqvQcrew7HijxHRy
lVqzdmxpZSUAvXMiBLuRb/cGZ1kCSiar7oZu1ok/Ual+59pOlZ+UUpo7Ljldf779Cd9ZVQhBXMZo
79iChng5RZRbe2eeTMqrUZ0ehrz/WzYIkKLXaMnsz0Rb0zx9Z00ZEI0ZGH88XJcifpadl2NESets
aqXc/e6b3hnuKEEa3Z497VP9VuFcILCAzMuKpNx7Q/P2sCAmAepHZ+ByrlFqxJ2px9pZsqTyCcRW
luwtDembPUC15AcJ0pB7M9r5/8O7xxTcVZJZTiWB9XJgM0jaPCSGn2fJTDY1WiDdVolm/zQHdnWW
u7SoN7c/63t7SKj5IOUHL5la4uWIwZtNc6OpZ6rG0lOkWb61qYo+TnaJOWfJysK+c2UyBudEIDRA
Z8iLCY5KCQ1Kl7OnuSYZtEMnMzdW1lI1wB/lngdatOuVJHcHnOvuJc0KosewlIJ7yinKp9szvwbI
CV4kkCNREBRVyMVTxdawJG6UOH2KApNvXfStpiNnPUafinoej9wq7aGJp/LUTebgI8s99huzHOs/
YCUpWccpitk2IiIrbcvrFxQlZuoaQvwOAN+SaqvUAOAso62ffPgfSGL7Jc8KAFoPoH4oB6PF/jkB
T+VGE5zRlXvvnXYzm49klrYdNgYY1lxuB5BrSRg1esumL/8q0gTqPjSMhyoPrX2oJNmnvM77batG
umt2QX0/GHG/EmiuD5+t8v5mcwhZPLjilz+Byjh8rNwen3jQxJ03RuDeRqojz61ixkiKqbhDNxVa
Jyt31HWAo5NDbRYIEzB0NujluHnZpn3slMPT5Gv939l22gM8oEb6AmSfK9jQAyv48E0FqpTiFY9y
dMyuSDf6lNUBJkn2OROOnHWiqm7TxsXW0DL7UzZX/odzDpFGItWCZh13wNLFNpyjAfV32TqTvRZ/
+743KI+a/tcBguTnj54uCpGAeng/ySRyhJfL5dSzgMs2T+pHo8vmQ6eP+aGrUErfOkPm3+spOll9
2MnbsE2wTayGQP1iaG2ItruhRN9CbSp+R4lStCs7/CoPgmUB3pTIw3cGMq9e/iy19qsWnaz6MevU
6u/oyCP8JloZa+KoV7sJdT4aO0RWdjMXyWI3tU6U64rfTY8wOexhr+chJ0ZvSdER+83/BrNp7m6v
+NqIi3Dmx2aLBsE4PXawMxoPlaf0zg/a5iECDrOPInV/e7zlzcH5JEjgXs7VzC5e3lWV2UgQmaLs
VOZ6cuBa1k6F5p8VlEnWWjfLkPg2lA0BWubtSGlvsZfSKpuw98EiNrJ8Wlx6hqOO7afFN4Cz8C/t
1vypFEU+eYkSaCtnZhmOxNhwx+jsUt+mm7FY1q4xRnXo7PQ0jrSkorQyof5lthuYnVJu4Yxqf/M2
s7/fXtzlx3wbVYQ/Nini+Us3iiSvdKeUwhRdnlk+qsX/cXYmvXHrzBr+RQI0D1sN3W0rdpx52Ag5
yTmaJWoW9evvo9xNLDfcyLcKEARhkyKLxap3cL9o5pCBs9neLLUobxzWq3Pk7odEwmuAisTzQ4H3
Az6D1lgj27TAg0tpFum+BBGYREJL+2AQqXkPW9iYwten+XJgXjy8HEkJqLlwJp8P3GVJlZfmWj8U
SSbv06L9NE3dNtBCTjBKL9f8LTzt9fL6oC/X1qGCT84MvYu9e2zF1bMqEqtJm4fU3dnJbWV4w6nK
zXUJGysxYCMsQ3vjcrk20Z15SEmEvPLFE2/u0kQv1Lx54MrVTkY1eBfVAAacAgV/QnCiCuiL3xr0
5QnFqwdYJfB+aOEAJp+vbprNkna7aB46tJKiOd80E03EaXsoejhtfxlYSVlJltEaA5dKyfeoNjF0
OU64qeVFqdYsxt7TTQq/qtX1byv8DOTxqIOuCsaDN94hsnaGllRzPXhRlnCbJNI038ONnv0ddPx2
dMf2hkj98dP9Hm8vKdFjIjU6inXhB4eoinC8yMyrwW+UogqHhu1ZqtUa4dCGP4Qz3op4x0/3e9D9
8YF8Bx3FYwVdo7flZoruRZUruu+5MnaRGO38nFVFdyMnP96Iv4dCT9UFrkWR4Yic0lBdGqh+gueo
WytsUx3dMX2sb6Q6xxC+bwvgkyQ54FYozh/eGVa3IAuHTDdWVThDpWZrR2YG5kPXmvpkK7w3Wm/B
RHhtbsmSvJwfI1MUA49L6YLXx/NToCOjNXXTyPdbaw01AM0+ZTYghdeDyq1RtOejwNSo9cSevUgt
NAT/bL2NkHq4paF0DF2/VxEJqd15FnCxe9j7yN8YojF6L6JWvVNAFjNI20yeXGuconxEAOHvZ0VR
Co0ODEHQDz3UNfgFXW8C5GcuTnHKN3hS+lLdUnG4NqudJ/1bMvKlK52aqKIf69SN+s21LyU1uczv
9caJttaQkW138G//cl5gFNE22TPTHYN/jCGqsyXTOmrlaZvd9mG0ZfeAm3Bx43Z7cYiBCYPWQQSE
gLV/sOd7Ii01G1N00LrdpneBanOTrn1TRK7smhtD/Y7lf9b3d0gyYEvuNMize0fh+ViKLRQF08Py
NKRd8akCu3i2vAknnRqy8XcTBaAnboE8MgYXL6SxtZK3oz3Y/6b1MAGXpDhs3jgRL+Imv4jMENww
a0zd6PCLxFaBh0jwX0Tyrr6rjaG5X0XWhGjU0vS2N+1e0oW8EcyuLfmfg+7H9I9eZ4nfQy8gRp+o
t/enUeuTMEGbKpgLmMSv76GrQ9GTA31APgHI5vlQFupKG26i5cnM2pzMEDoWbOFRNpfZLRrxP4wG
jOc3SA3m4hHLPCXlhPFZBTZpyBEN7nWOSkBWNdgnHB+7W4WaF0dyR7iTJO29dLzJzEPQnMFEybFu
ylOHNMOjylsmUDcIREWdtae6cJYbm+XaYtI7Z2YUhriKDouZWkUymzq3gDQ7nQLqskZG7jRhl5Kb
vf7dXtxE1Ll22VDmxkMfOenn303PTD3FHjiJTNSH3U9IgZn1xSqztr/DjtMxAkxSE4TMSCBBJs4d
opA3os+VydomCBLmuQtDHDEKqjYiGF5MSqQni/Ur6W08ptbaEE8Yw7Ttjchw5UvaiMNSJN7V01jd
59NV023h9lPJJMp2tRG9yMEEjo7IAA9SJ/d4TvWb+NvbnoyFhxp4XA4HkLfD50RheaT8PVQnibVY
gGzdGIpFn04bMutP7NkpHNM+C7ZS3LJQPH5d3qT/f0p4loL+MA4575jYQFk3Y4pr0CfbeYe9IChi
DI9I2M8yhI0zeMgD1X1clBllndf31vHL7i/iXYd399dFSeYIedtdD5wEAlOs1q7b49zodT+BXRnR
PGm39Cv3ffpnxP89FnVCahj78/voIpzn3lDWaCij8DvrWdTPtYnRaSI7/BxyfQy9riyK966dLncj
ehnOG1IGLz2/PuFjkOdHAH2mnQDAZK+iHpbbyBRku70CEXHVaS+Jp6fvvEK67wsxeO+2VRlPiNLf
8hc6bmlG2gWQaCQhb8efhy3tlrD16eos8dIXW/lZwwLVChfJU/2LaUMmCXjmLh9fn+itMfd998fF
MrICG7qga5x16tr/O7SlV6knD/3YMVIKbRt/NISu7On1UV/uJ/qdwHZ+y8rThzhklarSWrM+VDJu
lGFzo8bI5zkEvF1qvpsPyy2Ix5VJwvMi2/uNhIbu83ySs0CQAHsmGQMSt8+zNaafSpN7G1X4DMcq
WeS3UqSX+wfoJMY9lHawKCelfT6iQle9czPsDLSNSOFb2ojnSjeM2p2aqop9mbkOHkfd9m60zl40
IthDJnUHRL559vDGOmQnoDp6K8nlEo+ppnxy+2TCyrLOHS3st+ZJdzvnos2Axp6SIbGLE6qW2qdE
sZzqrjDT8RZn5mXU2jWndtVycMk7muD5MnizObbNnK1xV0zpN9Db6X3Zqv9OCCN94FA5b+nLFO+5
rrobAetlENlTRtqyHKYdH3LY1lsx1UOndEucrM160nMjDVOEYT4La9TeNFlWvFtmal9msg1vEW2v
+xvjX504wYuWww7lPBYRk3nWesvhM1DdmgEu2F5PcX/GZjOde3sLsLqoPndGV/1ry6H9/PrpurL5
YLMhdUOGDhzwt7jcH2c6o6A3JSuTr7JNiYDIlQ+9t+qOP8l5DBdrHGAqqP1f1hPYeaDjvJ2oAhSc
6Pn8W6/0A+gq4buQtVkeSdORsQNkItTVUvS+a4zNmZh5C6T8orPze1jUmugz71fUESJSampmjVA9
YjcBVSC9VQ2trsiR+rUz76lOVuwI2hX3v9J6q+yZnwZW/vw/LPjuWYOnHOv+oruE7vTm0J2PlSyZ
fyDA/D3L1Awnz75W3idZ3r0flcw7vT7onvI/vydZbzLK/R0CtOsIz1ZlPm7a6K5c+L19ViA4CIRe
s+TX68Nc20yklSiR0kyFQ3I4SWiH7q0xfFE0HOCJXo4sfVdVVBEgcuykgTGU2lsJCVL8Zeq8f1iK
ilBzefhBvz8MbEos3cu8Zhc7QpxwgU2elq7/2Ax1c2PnXjusjIOaCJn6jgR4vnN5IqqTPsxrvGO8
Pg6dlJ/0tnQvSlrpy8lx5PQ21XuPtxdQ1BsB+8pNyF2/Myf4lKC8DhEy2SDhULmVsU7T2OcALbE+
F21/b2yadov1fCUqOgC69soAZVPy9OcTRZvB3VI8dWKtn3XeIMIIM3PU73hiT+c5r3+hZm78Z6/F
R9MoxM+/3kiksB7UDR6ylOUO8cHmEb/NmrPFeKbI5EROOTWqn+OhlQarnLzsTTPnkxo6S779rWMJ
ewkdURB0CEwD4D1GxMkohsIt1y3Wa1F8Kft8QjQb0v98NjeZx+7oUmDoC+ix6qiAAC/yubmli/BC
v+H3jyBF25/WcLGOqz9hsLxUvcKn9lyMktXGs5QwNax5eGj0fGuCRZH4sqLToztNkG5Oqt41m1aI
kOqtraOQVuCybO5N8u8qVgGYnuVVG0764qjzjfvrSnCBnUlLEYYx6Kbjgm2d68HL1tcYeUH51TUT
M3DUrrilJXglMdv9NcgFOXyE70OaPSNDYSH2L2PqCwUGahsu2aYxeZOf2HXRnFdruiVhcOUMuPAF
SMxAxe7lsudnYCxTURS63GKkw3ToIz1yXlvhqI8I9bZvTbRYKz/BREjcQdmynsQ82rdk3K/EG2Da
6I3+Ni4lS3z+E8wa46LRKtS4XRxt9CVoY+vBG4H/BmphiaciHc0scFu3CvOZg3EjsF7LEQmoBFbg
VfyGY00NfEdeJXmjxq6RLuesqKevSDogyocO3xrldgutxirkkFzcZZ7y0wLZSvogaFRosaW88Ra4
9kFgNZEkg1fhMX+IgNx5a6vVmRoX4HKCoffM+0HIzNeEXkerjZn3qiuw13GIfpsYXXrjGr1yvwH6
orhIEX2PjIeEOVscNEkTDa9RaTg/62lz3tDhye4RA9LagBw5a0Nb7nie18Phta1PsvD/etQ7f/75
JnAVPUvLftZiWxhLkvtts1XTY89dO5x2j3ekSXXML5P/Xh/22t5Dgob4z3WOSPVh762G2uS6wqnK
lNIINfw3PrhSxRYZ25YQKlQR9StdQqNaqxv4n2uZGi20XaQFJDM37eH2sVQ6CcjPbfFMASoPJrWc
8oGXPfTUj5VXToVfzLBfvo1Tvew2Ha0TYB+pa35tJNpfg5z3A0hDj6bNXv8HyvB8/c3GTCHUiy3O
mh7KTgnSuUtQzpKqWEK59Ojfop9wXhbTu5uKvg6T1lT9AXG/Gxvh2nFE1Yh+5m5EAGrrcADo76OF
afFL8FXrfsjJFj/gOSjBMKT5JZerga+U3Sq+O/XUwbdctvfeSCFEW9CvvBH3r5wGjwIEa2Og1Ym6
/vNVyfirwl10vlEtx4tFbS1ydd6woWLM4lEv1RaOV5PdkjC7siuRuSYgqQCUaNgfcgN0iNuGLrmM
pacMaqD1mB4EJbUZdG1swnAZNAOkCTdZBQrXGnW/G/O+kobxPAWVsDuXonZ1+AGGQoV6krzXM6ma
SOfgk4qkWfPVrR3t77PNHR21G2VTReSh9HyJzRbHd9pqXEDwB2M5FGvsciKFvxDwHvQBupQ/yKKs
34kJrc7z6+f/6ikER8ox3OEtxlGcWGlwvEdemy+Mf0Qwm9J61DRUyFDXFfn9qrRdiGCKeGvVJo/k
leq4b3VtcuuBfG3Bd/YWLzbg/S9YTZXadpo17Jve1EDyNzIPUwG9vsH188aU9z17eChRjKEcQpsb
fPCxJGKAdsPP2FFjnkv6u86uhgjnPu3d6wt7bQv/Ocrh5ABvU0B4aCpOIolyv4m+Q0jHrrQv41ol
XxuE805VtuoIfNvj5fWhj4cW+BDbk/+B9zc32RFRTAqXW6u7ybjsE+/Bdarua9mtxRdV1jmyUUL3
Gn8akMZ7fdjjxY3IJIBCKu88CkzGPtS4ajo2PQZOTmxk9VYEKWgbz0emSJ7LehRTKO1cUCYV3Ydu
dDFlxK7Su0X/OW6j/TdQRASOxvsW187DdeZpy+DJUnNi6RazG+4dTzPU+gKkRlUOTnkjTLxc6V34
BcYhPX/q8MfadOVh892hhYFRjaw+1XXRBTU+AbG9ecs7CXMscnJXu5GvHTOFfY57ZZi15jO/oH+n
7lQIs2lcHEGxkPKEKy1/HEfnQ2sCQ9zgjQ7R61/2yjQB4O/Mz71tRaPseYjqxMCny4Qby0SWgTqN
07tsVTE9RkwjD3tlaD9o3tLc0uK/OizIWOD4tFYonj4ftpwsfO4wOIrTQrfuNGOCtZvPpvduyiY9
RH3DQZHYWW+FomN8YH13wNTe1KW9Q2x+PiwKkLY65x57SNhT6eMT5nlhbZuA8V5f1iublYEo7iPT
CUT7qP5vIgA6pmnlxrVD+aQpvenUJZZ+V0NA+PI/DEUHbtfjhH9zvM+GtjNzbync2Nqm7GHoLR1V
rU4Ei47A+N8PtdMYCK0g+8E2P1++ASagU3SZF4vJ6h40FVVLoEzWl2V2bkHIr5wEylB793ZHN7zI
IOntepsCXzOelHR+229Yc9CFSeIlSbOnQaze3etTu7YzAEgCed0N/MAWP5/aqrVNUTi9Fhd5OX4d
xq38meiYP74+yrVtD/kLQgblI3gJh5sDo0tAImR0setg+hfIGs17v3dG604AJk/OhpU059nI3Vvg
iisB3IbZTSlmb7yDwXk+PScZ5lSfSiMW+oiRCwQNeW+Cpb4MloJeMCBC/VzbqnwzwTxWgsSqs1sB
9Xhr7mePXhv3B5Big3P4/CegHOgUXmrr8TJ15uBvptOihd5Wp75e5ylw7UqQIRQ5dsJ6RXfo71d+
FzfSd6FqpEQOJ38hHHSmmRqxkw3wEFbRXzBdaaNcyfoPMldcf4BpGL4+6LVNtUfWfdK7QOZh1UHO
KBSjMi02jLEOc1p9/+Rj2317fZQXeR4rC6Z4LwwDCIX8e9hVatO6Gc67etzgCHjf0GKJ7HEAsa2M
ekSH3AGYpojHLoVUXo0oi4ZD7rmfX/8VV7Y2bAv0CoDIEQaOFH3dalx9qz0tXi1zNtMIfu5gBn0J
zzmokfUq0Uyn+5SizT03nJEbN+eV3QUFmaourWvEs47oi9yY0WsbVDOeljR9yGtX+5i2Izp17VSN
gdzW+l8Ds+3QRdPyRpZ/JVRRT9hL80RFrtDDV+Y+aQdZdmac58bQXvKpnaxgKHXvqzGslsiiDoVw
/ZZkyZUbBhg53xyZWIZ1DilZknaeuuijGa8QTaPE2ob3aLS4gMqNWy5l+wT+zKr3/bVTAKgjoP4N
4OP5yXW2KhWLEHqsGEXTnsZeX+xw7lOBCbMKkBXHdh4T1tvFVJr8QwfT9K5ZhHdLO/PKaYJvxcdl
qfnQxxnXLuLTApcxuJde5fljblYRWmXmdmMrXfmesLT4kjzQsfA5Zn6uXHR3MHMjHnMv/a+lGNX7
m9UNUTq4eEll83CjMXDl6PAGp1IJkQaBpSOPdXM34qDeGPG8qNuPailp4g3bu3wW7hmE8PJmK7z6
Rinu2iQ5L2hyUiDiWjhsH1OfJ1iHmRFXA4Rdin8maCEQrZo1mRGP4ltA7qvj0Z5lB/H4ZpLP91Bh
VmSvc2/EeWHmoZPgWpyrfRN0Rl2dSWCmu9fD0ZV4QGEDeblda5Wn5yHel9wExbQJ3B7xsm1bf9RS
b/2WZdKdIlit2ppeksGjVZuIKlPW04IA+S2I5pXATLke2z2P6god+qOO5Fg6rcjGyo7dznSFCLRa
y8SnpZ4cUow+xzDYKop51qPRK5riIxAMOaG9hyQHjsnJWt5Kf18uCnVPjBQ5O5SDyaGefwTkJZ1S
tp0dN5TGqyhth+m+xIIwSA2zfFc65fjOHUrvs2s0/8P1z9iAs2EWUw0BRH0Ye9ogGrK54qXa5jXg
LkFnL53a0kFDrRXzm8Ud8zmg9Iad9ABe/d/XN8TLeMlmh0sNC4SuNUjg5+Nv+thquZKYMdzp1vS3
pl7Oc73ZhY8LVnXj4n8ZMffBcFQFS8Uz7thmHAudm9BsrNhpchm5Rdacyi5zLsYyfCABST57FnTN
xsia8zbNRXMjgl0dnmzL3RMPoAmHtablJax0GnappkG+AU+m+B1ygO+XTJMhNHZk+SeaAOHiVAJP
cRTr9Bvp1tXVBru2rwKpyRFZ6mEO4Tibw3WM3fJHrIHeD/rS3uXreuugXxvJYhDAerQsX2i19ltb
dHbmmrHSZZcqtZOfaW6qJ3Nesxv3/LXTwzML5iF1y70Q8nwHcd2iO2n0FkATbxBPyMc3DtqlWV6v
T3U2pUsWwn/0voLGVNN4WzES/PstTJLBe5LuMffFIablRllUVmdbcbktRtxXw/pezboJTyfnltjv
y7t279SBx6ZfAs3yiPsuZWmga+hZMW4Ddhe0JPR5lNpG8+X1Kb28FlDcoKJDTZxb/cWdvinmKEzR
OTHv5eykueu7eUiQRC8TbKXbZLtVyLq2W6hfUTijAEAsPESBVHAXdhPjJeYsV38YdlvLcWmaiz03
4saGeXmvMzkEZPYiAJfQcTClw1CSZ44T096zP+PeuPSxt9lT/Uu6q9n/0Bejmv0+GVvz7u+XlQCj
uzAOORXHi8cdp8VSy8SOe5Vet+9aihuI1rICpa6K0tfa8p//YUDK6fht7fKQx6n2Rqe7beraMeq6
Yry4FSYYyOhV6du5r70lgvJ0q1Z2bXWBxbB9SLt5TO9b6w/o09zNrjFLxSbjF91TNzfzJXM6+60l
puqy5ak6BJWbN3//jAXoBa0dcAPQBgrNz4clbpaQJdlBTm+KYATTyIO1L6s3RS4Qy7BGKaMlUbYP
66Te4rZfOS0aEZWYiqYEKLvD2HqrK0ae5W7cJMoUZFulRHmd0bXt1CQAB9/c2EZXTgvkB4Kqh+bo
vsiHuepqS5mb8SjqWnfA69w389TW3xesDW6IO12bGtXHnXDMyqKN/3woZ+URa3aSyhxN0kidKzUC
LmMGW6XNcIOcW7Sgq+NReSQ92w2sjjKIxVwltpNQgGzGubtbF8V73Oxa/LOpcnisy/kWqPvaUlJL
RnsafUkuD/35/HJnhveL+QvwyKYJBzwp3y/YDX5aDancAue/aDOS3nFHcffDM96xqYejUTQ1uohe
6sXJ3Fmnsc6Vj7VbbNHQdPKEhW4fmIpREmUdOYdaRU2Klr+lfaEoa9x427y8NPkpe7ePmLtfmoct
ZOfk2EZHHa+vlByThyL70khLm5FeHqs7W5PGZ9Ps0vbUJ2Xz4/Wg9EIeY18HTuhvnxDCr3NYB713
U7QmBi+uNl2FJts0u76jN/wY1Hyu/NWs5zvTQ6BEwett8i0MRGmBedj1hNKc3S+7Hc6uh3PrHIMD
2r/3H29qXSUHJlz+Pls4tR7hMGknRIkkxhy1mg6yp7XK0ggoj41jkJUp+hB2nahVOOOa+K63eOj7
Y4/Nm79MrTKcZ2Xpm9BSvOkT7kGWEU0ZGIDAMybeVUbVWn1oa715n5RGYkW7SYsRrKuZfMmUkSoX
rBG5febqUi+aqBQlWKykMGRQkLiuY1AUnj2ZQW3qlYZ6RTLN6YTSZa0VW4CGTZ48TnUN5jObDfQf
0EReG+2hUbzFU/0+dTzlYhYYY8sgowKTbgHMLpm/Q6OTXpw/j/NKppasipliKpSILvukaeMsHvSl
qHiQbYlnpB+p4uj9v9aSOe4lwXxESH8g5Guz73VzMpzRgMt6uJdb6tX3Ak/FyXcKHJLvbFWYaTDM
bqI9WW4HPrUUQHyCLE9XGw0MWFTiK0ZgrMhW4hM75aqsJl8zUXW6k70O08qTbp+fh3Tp6jfSFbP5
NkuRLosl+Nr8rJtD5QZeqdcO7hCyqS+Ih6rVXQM/dP1E6XGtgwa1wyTSPWmbX4eyl+UFGeGkiYwp
saQ/pjzPTko/JG401oZWB7R70i7s7VQf3i2Tpm+/EgpIxgPq5Nr6AHW3WnLfsxDbeFRQoMejEcGA
6mmy7Wz7ZSl9mZ/cosizhxGNQ+W04qo8vnPSBuXBEkOjNoR+v3OftBqiQQwMbU7XO8Cqmxf0VbW6
X8c2bdd/0U1cNXuXuy3He5qX9fBzS2gji3AZF9R4owWOtBmgpe5xkjRj66rKd7MmzdD4Njpj0gMs
GVS+a97CsPqkT2NCD4frcGwfvEqKJEwznnmjj/9kqhS+p2Sm+2azUaCLlHYdl4sOxYd/tlV5iyEW
HSA7yx+SbXT6h1yBMFYFwpZGpYV512jbZaV/VWlMgnP+mOKAyPvZG2GkZwHJQd59gffV1ffaupnK
ifL41FWRVymzecY1TF+gJBtFtuaBho7SuPia7JZsgdG7AYELsRgv8d1qhkTY942HtWe0AbRp71AF
H7wnTeRGYQfapFX5IwJr6fArTbYyD1a1KAYtyux6GoZg2QYAPqbX4VpuK8gH1r63LCwxCnNGli+B
1mb058LJ2rQmsopdSrFR8OPx10nxnB9KDUUPIKHWPvSzLFo/0crR83dyUP25xPJjikYhBvHg8a6l
oF33ovxMDQalvLRORnHaOpp5emDoma0/OrQ0tzCZB1N/M1l2Z91J1+HpFFYtYJGzLpO6+57UNAXu
m9p2tw9LNXdrhm/ZMGl+sWxl+gv5LGy6qBcluUf+WnTqhvO6otrDGcp8A8JJcVql9bdtUxNikzul
4lKonTPdQeQq0KFQB10+DZYc8Ebq0jTx4rVPrc2v28Ixf5WtPqS4zRfLXPi54Sk7eHR21ORXYtaK
/GFg29t/1tJsFfd9OWbl+zRPO3UnsaTKd2wtDJM6O2bnfudtpveU9Oqk3mdIOGxxodiDrt9lKJcn
wh9amgWhniKZX55qywYb0VWitr9nRqekP/Np7i3QQLQqo0yfiulcCqF2J32a9fSej9uLnwJ5iP7B
Xi0FKJ1tlipnAQOobPlnSptyO0HkcovK1yZrni/pQqWKa8UdtZ/U89U09XsEXOR7Jen5R4abJ+Wl
16XtnEqqc+lbMXTT/KhlnTLfqWKo189sEMcOjGXtpsDuzUGcZ1tbu0umz2p2kaPQqnvcANf5H9k6
TrHF/ZjSarLnSivu0MxZkjjHzH4mSAmFBpCe9rn2Y3agKN8VbtdgpzmipfOjEVwggQvwaKx8u3XH
eYuMtC9W5DsEXs2fN681rTFIOhOehZpmpvodEqew7ptMSjmeqrVO56+60SPZsLg1LYMT10w9nT1h
43PiU2mGH51Bj8DTQWxF0QZFsiziwp3XdR9zc22Hr6DiVNlG9pQM3fdVsn2mU7YOjcOjBqySeKtr
uSXvShe42aNjZ9QyobEnyYU+79p4QTamdntXq1Ou3DG2Y3/YFrnkn7KUU32HEruzXoSi5wDCLauV
uY96af4GIGgy8hId3OqHZSv2Ek/0PXAUNcdSWp+p+JeIpFdisfWQiwB1J+RdUfrhkkSO61x2lpwW
7H7JSM4T8J7xPTVlsw3J0Ftqkb2whC18IGm8TrwOUOCTpI7dRA32Iwhr1lbd4vG2tLnzVAiy5oeu
qLc6KmdXMUYfaHGahzUEaSVoFNce8BFDwwXEJmIg7SVDiZ/LogNnG/BtdWQz6ty0LykuWWg7l6BF
Y69R2ywqFdlm3yy79eS9Ya+9uUSrUWP6C0zd9b5Nw6zk79HM06fIhmPdG5e+dxLsmoYRR1IfHRmB
W5LKOW0eHXPJPk0q0N436PklynnemjzPIqC9uSP8bbLz7Uc5LKL6b+g7lV/YUtn2nmTad9vntsjM
sggEL+QtkGadkCuuqLAvj8Y0YFa1jZ4hT9WADipOLGBUOzPgnlyTD4mpGaetVroRKBkiwucGFqH+
mOYya2NwB9BRQxgamM542r4iFWjJX0SlZo3Gtq5CVAigUEp963sfr72qeyo6hU8ll6pB95WFwgpG
eNZ/VVbmH5y+z2ZubgOpl2maB/Ix/EnjcpXJzy4f6LorgrQhkhmqe4FOv+6bVbhu/ihE45bnanD7
5jw1JQm3imIFrORU707QMK36NIkEP4mkExmiq1wqzePSJ5bDaL3qnmU7oBsERHn+lbvTZPmum+bf
ET5PP/eGVIEwps6snfJ6qrB9TtE4XqttKSJAHxNKOCVOc94ZaopZnibpdNObtUS566IpEyjNLuca
va+rZvmwGkayPnWdq3jfkqbUch+Gr/3epGCsvFdQfFt+dnVtf9Babcb700qSJ7lZfM7VmFEVVdV6
+lVCVyuDyhTmh2Fsjade2zbT9xrd62KJanood9rOnYoqYeELZx2LsNZGm8y3My1SOx0Rd/yWpNae
ibapdRH6sJo+HIbhg6Dqn3MpsEz/9q3Z9QFazpsMXTtB5Lg1RfYhmdmQgeYo9Ye87cSv0nXH5Kx7
Uyu/b7VjVL/khsFYIJ3SZjdnQlMxe8O1OImyhU7ldxLMyXuH1WW7fB71wRpB6aY4TGxI3TSBWitF
/YY8SVC5HkqSmZ7LvCM/TzrnHddbrt4vNCPN0HOlOfl9v7rqKWe7bnhmpoXzXwJWi8eYx3PwnIJV
EWcslEmXFwxuSzAAszk96T0twzfoMy3LV1OhTeWLdlqayE7d1LuUyEa2JFFbmp6LyU4NK8TFxGb7
WMbqRGDKnXtzlTbZskYYfDPPk5qfNTNV7Jz0zrPxx50t9X1VVuu/hYojXWjxSz6WhuKNEVeYqfu2
O8/y7ZZIzePVZJImoGm4SS8PcUKi9GFVXVeGpZzn7J52cp2FRYfpIqpdqSMuLWxw7xvXZ21FBbeU
cqZ5tm6Jv6lqr4RLC32L3rRbN+fSwJ3+Ee04I/1SOr3TRItQB+NcLKbaBjKzrP6Exky+PAyyn+gg
iWZof1AlmapIcUquuNQgnH3riq3V73a8Xw6bYFm9S4qxQ/vFMGf73CWiB+pTGxIBwrpcywwVNztf
nnhZOEtojKWLzLvo8HzSBTRPXof4fpVJrLZukXKsjcK5J4LsJj9W7/Z2UJQdZsOF9JBUXLxasKL6
SK9bX3EoMatqcQKIcVl33qBVjb7ppmX9pe1VY0ZJ2hBb6EzrJMPSbZPZlx4i9nfrxms+0lFKr8JC
oF4ZGKWVSnwAMUD9OokKA9mmRURc5QiRYqWX1hvlOn7cqJoCnACN7S3AeAdtrCdfKey0ymMrWR2t
e3ITQO9km7aZFead3qzqY2vm7NVVrVovNGxJzPSHBBZYYJqrZ71ZAf3Zfo43SBZMST/jnTuXzezv
2c/ykMNWSB57EAHpz15D6zwEGwiedZoyZ3zLa5CH32qMHhQyL00/lo4NaI8pOUpYgvH64YKI5/D1
ivFVmkaO0VOXVHRn9Gwx7rR0Gvt7gZuxHWSuRE0zVwfvg+3k1qeSn/rdIplV/RUznBEjaHy+YZFo
soo4xkjxlUzG/VE1jloEykSTBQIpvgaY1JXGnbFV5ruaBxeVkUHzujvZKF177jQsSHx0PqQbir4d
Rj9fldQLExfPr1BZ5YobvWjnt1OpgQvSshUoQ1Uk+hiXrSkJCDC6/IKCZBFKzegzHw8+1bqseZka
vISF+ZUSh5ef2twdDTTZRdMFSF73Iio2AWjLcDPH9FfUKxu/cWtbnnWl5p7DHWk9DUOj2r6JH95/
3jyk35pMx90Zozr7P7X30n9Y160OlgL9KMPrxf9xdF7LcSpbGH4iqsjhljAzysmSZd9QtrdEDg3d
NPTTn2/Oza5dZVuaAPRaf6THyi+Ph8C6ShHsPtgiho6ktYo58as+pZk8+NSbCr7rfRs2quOVOLIw
2YbfXdRjSJkbngM5CvGJ9Wdux/LGtLYSGFWQC7te3wRIPIFQcuk3jPtRUvlO6hGN8DcgrVuk9AGG
eyoIpPgRLmwnaePuYVvsXR9ZSOKivss0nkAsslpRa2hZcrV4mEbqZdTDkmQlsMW9te2AMtugnLUQ
/lHR/cyUaaXeeih6kP2jVNlEEvm1wFONTtawndSZnpYkSntrr5+4xumXCoXazXljCXkKu/qqLy+J
QT3hwFckuZSNvHeiFrPs7ivziW+XxU+XwgAPiH0h3plUjx/KbWl20pHf/WM/mzD1WsuxXPbrzXe/
iaV1Mkc0zZaWW4LxNzlW5zn2TEeagZ1sz5bvdypvjiNU2Yg+6l4THvOAR6JnW+UJqXn6rvO3u7ah
XZSL6knlk9Z0lgMP6Rx5VLtmUdfbnJZ7WVdpX7EXp9aeQJWaZKRTYCUG/9tqRtpunZXUk4yrrF+y
rZvkq88rcwrEXVVdSPvYTV43Bzl4HahFlNIpNfyYR3cnj3CfOR7qlYk+r8LG+Td4NoGxanKcNm9B
GnktVUvZB1GG07Oiqq/JxtCq/0yuHDtcuJ1tpWy0SNsD1Wvq2tg9Tobt5AFtFbBnrNuAjW7H3lBU
SoQbz4wOf0gcyfCnntiyZYxDisU3lB8Q42OQeoHxXB7PxtsJuLMRVOoWLWC5rySLJavkC27XmAkn
NjVLgeO1quQzvo5w7k5NSD7J8D/KVHCUDu7RZG4Xia9ZH9w3tvPR1Wt8XW2Dv3PTOr/3LtZ5suDS
yuxybB/VBtrC06SMf4jqWJrT4oWcuDUSH5HS0xoCgkzG+5Q8NXt8EwElmAPgwYXbbPQwQgtnSFe9
7l7aesKP8tE1R8XP1kNBltKMKd8jXi5FqUTtqkOXTM+nwzmRrrvjlDjWBuJz4/EIGULpwAqu6vlQ
p6XoNmyjlbOJNJpbtyL1bxqG3Blj+zFsVmlzOtsudWWHSNyMbODkP9+bqJWtefB9NgTiNmlYUpCX
Rss2vTAASbrWvIHi5COc8GS6jAP6BbViiSLg4GUJ7lyRedLrx3yQh8XUM89CZ1HT7/5TWCLh5RNx
3BNmfCAuZ7CDMg+asfnLyOBisxHK+k9PaxcUe7+EbyOn8pBNqp5ZsO24/rZbOckC/On4Pbg02eWD
Ym1LZY0NLTP0+65vKJWr4YnjZV8fJ9sTt9EWNm9NSytfOtUOHZmc0uPJxOh6b2lu5EWOKnIm6ARV
zkVF9+S3ibRss3af+4Dp3oNqJER+u3SgiVHW9XSp0l2dhGXKtUWr3QAiUZ/Qr/XTyQd4Ok4AiGwt
U9jb6SxWw8E+bWXNkWl1MqsCLLcF08XSYg4YVFPYUCjJD3szJanjoe7ZFIf289BWExeCkEqW/lkO
XeEqu30JG8u3b1zuGJ3hYx3Vv96ykUJP/eKre0eA6d+UCpfBpWxM298kDANzXjIWvc2eacFdCFVC
VTG6AhiYNVlm4lgjlvTZ9R8OAnyddB+JZEBcTdHcudrX8MiPTdX8FRn51Q3DyG5n8WCZPbU9Ai0y
GFLIJWc82prKNYDsLG4CTDmy9vnTXultPvWePoYHyzKjzDeGh4oZYWjti92i+muWOezOlMu3LbwH
IqPs6jpMMlZyqhZg1Ov1PAg1sn8liw4+o6CNtlO0AghldEW3QwoeKuU/Sh4DGASL5TNrqzga8pFq
NtqDDd2dMReAPTlXPPj/U5MyPwxLTfcSG1d/uEx6czbPIb9qlLJeH+oWOP08Vsp6k0C8biqWYWmg
nLYpmrLNWA7Oq6kMv3135oAbCU4ZUtEk7MCjIrQ9ddDyWIVmLdoz467uzZxIIc4jOouPCpHlkG0V
7mtBoZs5lYFaPpYu6XCAcqW1ec/CNxAVAoNTcNKDGXrTWkeFHw3R02BFADZBraVNgnnP047H/VxE
SWN1Gd6X45V68PjTrqy4vY0ro5xnV4iB+cad6qrAR7wuKaeK8B6usK3I3eYw5iZCgfXaYNJYc73S
TlN0AzflyTFbGWbc0kpT5M3ye4McoHwWtqxEoebAeeXMTSr6JO3xc9UqEKm5pqzcNbYK/AJ4ld0n
0Z732gOXNunsjNbfLhrFmCLGDUqszmoGj2hoL2SFq10vI5he3Pgthvis8gf1zXdvfSmVjHPaMQ98
T3PEdjNOrelTe/F3yAdRNdeYJ5iZU9L2VVvIbkuqoqVhJ876aO3/TZ6Z12ImoITz1xzb4yQD769/
3XzS1bA/nNkGhgpmuJ9ux5hlOz/i2i1zPW/qVzNM4Z8QAvC7dJrpT5VYBPiVpbU4qU09wV5wuDBV
tesAGrYO5Kfcd8FwFMO8rVPeAQjwnlnr0jnojqd+W5chk+0RvPDdRgc3sz9++CKaOgJK6mscbb0F
HwPbjpPFs1E+42sYqYzXNkyniikb4JCyY2o8ydSgiME39V4ontAP17vynZidcslirGVDUcJlmBMV
3u6b2KNrqEGg35d4b/a86Ujgvhzurt4Qrox17i/SPIuVE66Ix0mZO4zf9VGwZ/F1NeQtJNmwWXA/
lKGOFR/75rdZSHDBkslSeDqbwUjGYqGyQqaJQjqWBntfs6vFneFzrsewyYz0zTWbGn3XwOxLebZu
EwFWsDZRHi0iztt+IyMnJC/xBJjgViffXvd/Dmd6WFTHUN1sWicdZZawIzBxKxE2uqyBP1p/qk/K
H/kER8Jmp3QSTf2mphBQnWt3/JycfWdW0qHusoFMxjmVdNY/G9EIkQvXat/h1u0mg9Y2X+XGZpRX
fb8E2dw18ds+CRGdBanlvxO6MG61tUh1X7Ey3TRBvYaM945+bwMt3axFSrHDLcnxyFEltfosm7q9
6YyIklNcUpSdBVBHFqudrG8BW7RMaVNKboWPKDx1F7PobLPX+g7TfLdkfeiWc95x0NyyDguyAaLF
k/mwzoPIlgOFSSaWub7CbskEzxYBbIKhbhPcbVcpDLTCVO8ruUqiCCCemMeYxNq8qyz5xjw9benm
bZTg6bqj0lB5ynx7ZYwfuHMn88AbN/VDEFi1vm2OjV3fHYLqT0xskpUuGyh05nNJPcQTYtRMJe70
az5iIPS42cs4bUWvPs1yWGVKx4QoMwU4cZyqJdIf9o6h04aW+1XWofXuV3b5hzKilQDqqQOsPgxL
ogZ/pYp50JN9u3jVpDPXqYM7j5l0y6AZx3ezVOX3zhP4SNmiuycf06iXAvxPKt1bRI9ZZTvWr3a3
urHoElbADN20aQsr8UYIPm/ar5W+Y9xng7KuirzOBX/q5oRIoi3kQsz1hmWw8KVpGPWOOQjTUM2E
6UxJFVG9ZyK15hSLwCYKg3uAX7toqBErGGk/TCAmc70E7AL2Uh/ebaCE5WSbWoGIZn8bnyNPX+21
uxRxSgLXQAtDMiJCKof9M9pmXZ2OILG2HMBoK2+sahndRwu1aH+qQtBejusmuifNWrtgOEPz6Sgi
Bxl83WkALri26E67OLaT49NlmZFWxUk5bw73RiQOwdx57M1Pb+byO0V1TWPFZMb6KxaxMVBesuHH
VlFNtT18Kf9+cHV8adho4pMKaiC03WloSPLrvj5bPezCeZnHeXuUWEej1B01KCDEx8aevDDJFliF
RJwxzbYN+xvP6BNCr1JfSkcqwRziOj/aParNGfCaQXYdat3lEVEz+1OD+5c7p7+WhV8v9FesTctY
bL1eHA6Jqu57bnhRW0CB9PRposxDPZ8buboFPTZCnqZZ+SI7VDx3KQhCYl9Cvw9+8kzl4owBArj6
ek31nBeqwOKAZyjBg74cd3O3SCBKbckjtYCsmlRC8wHUV+3eEvon4yTTdtiIzG1r5seEZZkciTEh
I28Cmv7pcrfSTLu44fULUUmbcunxX1E53e3QrsmboTowzNC4AT9ulKri2PL39s8Bh8NUM6JTKOrq
cJ1L6yyHYaoLyj/ekJAh6+29MrkdWfVtRFjOT1nXyJadeGFPQE6S9EUbajkz1qOxQNhmk5rdbVtD
X3bMZIITt90ysgo6kyvl+p+jqHayaIQXP5CnyOBuO3q5h8CYqjOsoTPcxlFQdg8WvX3VD2xlwrqg
LuHId4y/rek8O8evpFECUmwgX+EuEE0rf3JFrPRAB7LvH1smB8D5Eno/G+Nwg/HzBq8tmnqOeNxH
zRafKl3CclmB90rda+0W+05INba5sLFJcq4mBnQb++nDVVF3PGoAmOGD27AeurRMtHs89KPTDm+a
M/+jrNzheCPtj4+cBKt4KKB4p7/+4q3DiZe117jwCEl/WiUWvl/d7kjxUKLjVmft1msRb0z3l2kc
OBJnQ5d86i9++HufPEnqMxBXe5mISfcutp5H+83XMd/IcQz+WqxxuPBQJuHl4DEozYvdDMNxQfwD
cZQaZ6mD8whw5aRihNG5P2aQh9RnZJUv07Dz3w7o27CUk9IU3LhQ6tFnH6FAwaKUbPvzvEu+0F3E
rgQwbYPprV1ra8jMRqnr3day0Zxmz4qSZ7OFm3WS4bTNBZnnw3RXx7ZZUo9ePrJCzWhvcM1eI7Np
9PV0Xzc9Ntfrh6TvxsQE4Q9Nvvz+6HCFVcwysHnBmwlW7QQFWsdFtISJsxgzTBpaDbp9Pv6Nx8C5
tXHsXJbYLT80uBNeo22HDPN6FUepUMuy5WVXLX/VBu9XQI51vw2KoLqgOKdP8i08RgzGsu4ftyA8
hpvKUioDDtoyYdcvLNQLz7TuifPmowzjMkvCZfnba7VQuy6Cz+ZaOp+Xs25+G0x21qOjfZbdFck/
d0z8pyPX9iPSeBbnCjfQSkFJtcUN1bCs9B5FiVOfU9I2npul6j8cufvhyZ57CVRQ778jgNGEs6ov
1X+953SPob0A5nVMICr1hTDWbd/Kdc9i5YWv7bJUYyq3IPkySkJVVGJpLpUIkkfUFuBWZVlF/4Tn
V/6Jwz/xX6fomN1TzbC250NbdQQl2l2YBrTpupcqcM0Z0ty7A+4C1vOn4dVFenoC3ojH1Grq7Z/v
kkW+Io3gceO3sljiud1OepzkfvLoD6M8dyDgpw6IAylg/MfCDmoC1LCLBXnMUgKRE7XBn3asQQFo
u+fpUlVH+Rcae/4Tt8cTwvJkzDv6QkC8l4RO9M3FTpeuNKXUKb7oqFgqCTa6NuWhqJ2U23lFD7Rk
obQHeXZ7jqi0VlFj51w5Ca28Ybf0zJFsFnI3G4E0sc+uQEmEetlKvd6sDY5edqak+818MDyibLXZ
wMIluCxckh7LmPLQYs5Vh/O+b+pvsrXCa1v2FP261q06bGfx8W+qUHZmupybr6jmSwkCU8sX/KVR
ilyuqyHf1PjYBnvUn7ZtWrxPccTjl573DqzZlgDTkayPn+TcVmwH5or/BI5t3XdDsiSfBwog77H1
xu2zNosaARqH3bqQMNS3CHMWur+mEfVKagJLR/kgLG7+WLrwhQvWiLNXmqg8CTtqlgdh9ToEb6+D
rzqe7P+QwFZrCsJu268HQxF2Ha/R7dvR21glh3iLvyxTcuOUe9sV47iv9TnQEczrwgx230xjd2vs
xCHbpELN4fNdWfAY+1rIoJvmVy5B9r952DvnZEt71VkTtmIpNLOvyDEhTfJLzrXa0OK4nDUWj3/n
4uBbAtEUYGy5B1uy3R/LLhx+nUiQi3M+V+emjb0abFjLmhF9DNZTTS0Vrcoww8mY9UhAuryMHHoQ
+mRngl9MyKsKS5a/PrJJ8VPJ4bNqs3LMVxP1Sqdz3c1W5rTO/JPian68bnxFlogwbZxuqioRNyQe
4KhHqEXCbONzFsRWHa3pgrYfMZgOu+a2WhwqZvd5Dr4suY3r42FtzHa+IdMRKYqdpHRShv88S8kp
W/1ll7llKuQzOkakmh8j3fRpebSzuu2NOdzTdTEA+7K5ikIN4J5y6PplIQ8OrzTZowZsZjaigHVA
+ZHINkFy5KuGudECR8lGFaJ4aVEXsUcfAiZj7td6uQ2n2oSXCI+fzGWwVMcNvV9+XTS8meC07X68
QfoEY40Wrw0e6r3tX+Z6X36yz5Ts25Y9vlalE9xw1Eg7T4wSLKJmvCL1qrdulsFUQ4qzemqLslnG
1wMa92+7H8mjP3uzZoxZmm/JRAneDAM7ZZWC0AfnNpt7iQ6P0Qt521NrH9uXbTXdlu6I57x0EMlw
106tvBHgjKStwHVdB1NnSe2hd7/Y2QeEhp47/JiioWvzRThQb91a9U7ahZUdZU4s9199Pew3HPfm
LgKgh9v066rPeTq9VMbm/2BONBZqy4nzPu4PQpN1zQcflTZyNorldZDCfhxJIWN/uXXbXn/4ZLoH
2VSWEzlY+ujhwbxtuiUftPfJz7ZUgIlRtM9upbvtblOsS82IbDLFhU+SrBsOnpcevrN8HO4UnlZc
PagJXHIwTyMD9TXUqmnZTCyxRiAmXdmn0iTM4u7ezO9B3A5fPA8RgHRVXz/bsV0X15Pe5BwdcfkV
Iwk8xXEJ0UobQ49aRJTLR0nqBWQsc3F8DpIy6PNuGHkWcJATKejWCIi4aXqf82w/OCN2f9GKkgXc
sIgxKn3a0OjfJ2bnfAGs7tcM85BpCiQe0MYW/XH9K7WT4y9/AKDItO8M3g0tIbK/j6ZqgNRy1Twf
eVO7NRwa+soC6kf255X3icRUBsGQAjaNI/w9l3ERLHUz530ofOgFr2Vn2A2Z1WfBFjE+ykTZ+oaQ
Z3kOXbnQH3Z4L+se210h66rt3/qyw7/U8nIZHQbeIoVC8B9Vhf3qIptSdnwRZFPe0h9Dz1ZgOh94
0UKlcL9WbEo55x+9ZIZ8OJbtQFtIFobRBe4LLZquO0wwrP4H6TSZdInGSWXbjyrvIyn/27uuKnnR
cd8XoPzIcxW7z98wmmo3hyIO6gwloWdnvV1Gf4JgJ3xhh7jO90pgrp+6pD5FQxjd975e/vGpWl/2
fMxzIdhB7Ys3RtQHR0goIacouRIPUesuCoVhO61/kVSzsCMYdx+myJgfK7fTlDWltd0djOJ74Yyt
/ZcUcn1/kK1Vn7Vlx68ac4mfun2vlkuoDMNsMMjOzbhR2h6TLrGCmTdshGBJVKQAWaKcGBQmIpnY
D8rowwQHqI10N48S17mcy+e196vm5kDQEWaRv+mBhKrIU5nVNYF7aqzZ5gBQjlK5MKTgwpr3iX0+
whCKb3H69dEQDSRotSrXiSsUNX6QlnakYQuWJCGUsdz38qLdBcUTwTosEHPMQNK1cevdsANhXVPc
7UHGs5Lm07UB/TuZvvUeSflEIOK4c+Pk9mrAVsFiVZRWwW7PjOLjXv+smya2fhv2p+o8gYn1GVfo
tDkp5Muobzgggy1HowqctyM9inKNZFlmPjlU0UlFQJ6Z1kGoL9pZUIGHnWs4slHJVVzTM8fJFA72
nwRR61cbSLfnJZRrcHbYQaLrv+Rsbg9uxzeoVIoAF6uM+Zei4kmN0MZ+pbZRI1DG8tSmvgW1skfr
8NmWaMseCLmt6pOnx/1n18mlyXTTht7JZzWDpRlHoc5KLTuPgCTqnJvV4rw+dw35uPc+0Jd1Yv2K
ZOrCZkVnZixAzBYMz77gWbGsXOhtufOkooJhLHkOxHHHx2tZ4r+tD0N1jhtZ+kwgTWd44Fj+ch/u
fHnZIJrtRQ6oOYGFgsVLk+Uqq7dgdcdTUJq2ejI9vH8eKs9Xp5AzIvp2ozn6wAJb7qcdCjO6bZN4
/etxXwN/DC6A3BxSaJXa4LVk4g0VahWzjEPG8LQ8OLPd3rXO6p86a9MPyVw7hAlwJDxO9A68I5Fc
w8L0WBgQBcar96CQPmjWZs97makCrrJFkDR6Wwrt/wgWkTwNvji6HKp/0IWzBeMbpj9vuKuQf1AN
2dU29FhcWheVCFCVcJ9cu4hgHFlp/PbjUJU070M7hd3F8I4fsYB2hLaFCGLO1GXP9/h/kLqIDUfE
VSfSCo5t3Ggc6mEV5qg8dZX6WvrMuiZgL468FXu5Rd0ecdGkU0IkJaUERCOzNBNtWX0r0yXHOcJj
dOQtXcv/UMWiBa6BtiXMhm9OGu81Tat1eUt4rZyLzdub92MNudauZObrcVSs7XCqV/l4VUs7k1vT
/NotUN805BxG6Fr+7oc1uoen3l+Qohz/4YGK8BWAcgPQIHIlraTuhul+a3x0L6Pe/EI1QfuhZgcU
RnMS5jai2yOdIXZe0cmof/uGcpLFoI2evbDeynSsiSO7Qvrznar2+Hatp+THBGP8SI9L/7UmimVq
rX1524oueG7cbXuaFkd92rOXMHQkm34SvDhw/jnof7aCod7IQO2pnBf/azDcqci2yHXrqmC4G4Sx
mbuw3eV+Yu8PYrBhEjlLhiAad7LSh9D8cxS4+7xdxfkyGD5lzPZztD1zTQ/j5VahnYnY34srblw0
KhSnbh/ns3Gi8Wvee+9GlkF4syp7fF+d1bmr/NWCRfVZiYJxrvNkgukLVvcBAaUqWKP1C9LT/+oR
VQ0Z5Uk6tiQRWb3DZEESE0KWoTSXvk7+4Lcj0qO90k+zONvRLJ/QwYXv1xv63LkwetbOy9bGby6j
V8lzPMb31Qz+7fqHnxK8C78ciP4XQt7kEer3lCT9y9jHLuwmZ202Jf6p3Y71riLbYbQV3cDx16A0
SoTxuJuQKKb86Q6KFe7367xOP8qFkMysmRHi6PdmtlivSPZUmYznbcpRyoXv8bVLqgii1ctGds2H
oA4jNOKzXP4LQ+OGp87powez9uJGr+FagfwuAiV8PKEdabZHfOpc3UAGqL3jUa0nM22TKuq2Owiv
mZ0oC+Mu+JSusV4Mhs+PJcYUUk/V8jRZY/WfRi/OaEVqw59w8O2fioXit7VY/o/RGpwnyOzp2V77
4VZUll5zu+68U8VZce9M21Ak4NB3kPpMyepwh29KISt0NtNep7E/h4VCOAT97iaPhwyuQqNNFsCs
/W+nc48j7ROnve2hi88xGmn4MrLRP8LxiP9ITv1bF7b0OxkQHEWPDjSJQMuvgKyZc8QJocT+QELl
+F45kik+FuIOpAyb+lCZ+c0tpf0nwHlSMAbA3W4CuC4x7i9r8ZGKms4t1Lr47zH3yqXTWwObQaAr
I/lbxbn9TEIsP8paIvdvk1xNF3tQofcLjlueuT3koTuuSN2TxjnBrUUfqLiGe0bkiTsaVfqz0/n9
Tw7nCOaudG9ti4BPNBBHOWVYE+3zruP+zh5RZqMbskbYFWfY/3q+Vb/sIb6cvmmtx2js9lfTLu6e
eqtwTxvGoN/WVnq/Gr2IHcPFctwwrFkb1hG/fCMrYPi1E9+DaNjxm6+lLj1+flU2QCNic38DCMjX
EPEnYpUj5Jrbp56f08KPP6MAJ/KfGbtKbpzBt4AiE1dcHyOE1BxxhW1g09xv1YQ/Zh6HptCT8B4Q
U853EnnknYt+I5XRaJ52csLqDHmeY+WBHhFCxjWPup49sgApnJ6TuTsg9AEQ38tqbV46OG+kpba1
gzZXU/VbHeWo8FehIJLGmv6r1Vrla4jXOw1lkLA0BFSdpk5bH/RJEyP+kDBGPhocFxKUdzNfwgE3
gVtBhuj5sXmnuWRSuSPcZWvysCdq4BZt6Lr9sc0OGZ4q49biwjji+C+etBv3lj0MjMgklqW+pkFo
OwVcsz+8WqwhgnH0fL/KDRn8pROVHv4t9Ty2TxGA+3I3tI7rsurF5VKwsZgAnMvqfqCBDHpUKd3o
DAUCE93mYu1nwxo1hg6ZQ2ZeqjrbzdgFE29Ld+4tRo/uuGHLkCj4rh2auH32KdacCf6EmJ4906JB
eBFHL9+tsEZol0HdN+bURKKMnmVcxu5DNSCLLoKgim9ww5j/SLBuhqw+BlVfaraA6XkcGBdOCIL2
3T7VizPE5nGyQhHNp5UNo63OawRK16Sx2OYN212CV+1NCBS5GyeeNPGvEc4hZDmCf8fV4M3HgVMh
QKu8nr0FIUeDU87Q+Dkd0A0F4tgY5YI0pcAZbKGesO/7CeEi3XCwMGy0k92664yuGz5JZDvqur3K
PR3WzuMIuRRf3GGVJZ8k/I34x4PNBT/VRjibvHFLSjV+DqvZrDPqs0aqNN7Q73oM7aWi2MqO1/hY
KQtjT7ZPUdzo6oeiA957jRXRko8oYRYFjrF6dkeJJ7aB99Dp1Xiz4a6L4EGYtW99VAIJa+yudeZX
bkk4eY8Ws2gQ+nX3tR/JMud9N6sNcebG+yffRY30PtT7H4Wp1v5xLDwdf6+RPezsBEcL3JdWazXY
v4ivckmXMUyr3UuopLM8zpC47g126ck9k5KxoI73F/gYroFuxgy190PzGM7QeOggV9srfNia6NxP
5Si/w3DsVsgZVMdvOBnK8efkKQfqWbsuqIi3C2bUrZmd5nEfcLqCldMC42YN5qPybPZwh1hjMeO4
8GxLMuwOCE7zKibS6M5GrFEaPB6x15ws12u8z1o2kfUAyXnw9S6rtR6PJaxW/AM3C6YCe6wn8mzN
lLTPPXJhSs5J9ikvrbGjMiX6/TA3w4Ep72lNmrWE4I88dgpj8UvrlE8rri5WrI4d0ZO9Sunmmzej
RAZunIL2icINnsImtpFRjOEcAPxQMrYsT1a9gX+klSW6KiHwXrZBcOYdJtHFsaMOeTL2Y9Xf4FdX
MMbRAn2ehnqqKtKbWJuDT7uPlfPHb+kjLjotMaoU2IfnEpoTB9Q1H6hcEnWeKiafYuYluk7eS4rW
z95BDaZ3wwM9ZrRWzQJANLqz5/2ebYtrJFo7y7Wyq0yeidfCsCU2ArJKhlbMNcF+X27AtSl2VmvK
S77PSKH4uyIgmWeNMxoMYPjS+WjtyRPPASqh9ql0YrhwATKxfKsoCMZbhs1owaJUo9dGE+S31a0j
E2c7Q1BI6w9Ck3L5XsQUrDejC0pboOytSy7a6hBnFSk93BOnYCVA7HSoX6TYx+3OGsuyzJ0IEWiW
aN/zf2M19duCkHutn1s0TNZpBQZsHvjbIkiPKAYXw3IMa12PbOJAgJUwhVW5c8hV6hKtk9tdrd3c
aXsu/lMMzF39ZFCUYoTztnbPvg0S0Sh94kxxYQ2WJmqsOxppt5jHAG0NkNkdMeqcGeGIqJ1JZ9c9
C92oljvf35IZonWVrZ+LyLcOCUQiD+fN2uEcYJbYxN9CgzkEwa3jbQ9csLK+cB6E+l3vA6VquBn4
8ysljJZgXzB73WmkQdtViny0GTf7OH7jAZTtqZocL+Axh5V1In4uaMPzIch4z6tynqPgUgaE1b5N
Yvo/p7DX8y18q++Z1KtsYP8iBgoWTzJq2/b37LQV96pTjjbO58h2l90njnE3ln0memU74EbxFg3L
uecjOeaPUALS/7IxrPyPozPZklNXougXsRZ9M80+s9LVuVpPWFXlazoBEiCB+Pq3883uxL4uCqSI
E+fs8C3KLN/9Y59Go4hf/TwgxLwpWZ0Q77xKpxVtVKFEeulk0f0zHCXZ1hGmzg5RMZkJ97Vc3fWY
L0EzX2GQk39daaPMY2J7Lu8K+MxTMhuPLiho2mU7C9g9fBlj4I/fPWh1j4hixGQhPlQ9az4edNYP
TbtFBnXqaxI1TviZrD3rOtlDpLtDJyPWLWwkD7F0yaSTuzurOMzya5vEHkKEYOtdeHHSwYh9wIHJ
SYuXMbuzqP79GbuCZmit/K7/pXzZNJeEK5YJzsyEo99gHZgzXqZ19g5xhxx7EsHCMkRCMcFQvAdO
w7J4hMnM8U/GszLwXgfDgftTJkFfvncNuK4AD2q9xNOGWeM64mBivVS3MWMT4wiqJ3xBi4eOsY8M
ooJP7ziP02UMMtSp/czCJXntJo+UDSCkJhm3IyDU6qlLGU53G5EuPUZjxoBiY52hyr4GyIBjgSLv
lFUJIRAo9iEc6nD29xD548A8pJHu1jOxatl9E4pgysFPEThPUiJ1Xr0UA3W5k05Bk9bOi86fSWtP
bBSYkSryDQFhTM29zxLrO0GYu2FOtBZRQUI0d5bjQNn6N1pjNV3CKYc44ZhYMyZJVCZ/r26ZDR+l
g5Ug5FxrMnlhCjQ56JBMxfqByEeY09w0PKdyV6YzI05qHRVvlyJtmiMduozxPEWt+BHQwsrHGLJF
+w+npCr/BfNt7eZmnOCP42rHwGYp0SpXkdZSEcFNgoPBzvGLNkKDrUzxRq5B1GeNNbV/iPEglE/C
I2x1WOsw6c6zrSdqoBXMkzgHFbXUskmIEpLrTNfIZWyMve7LdBOXEjy9iZrHzKNszUHIyakJjE+Z
Nccycr2i39WGAcGJ7CaD+Py2WO3O1U3c7VU7eP/ZTojmCWt+NBp8qXx7lxYP16X2UUepz8kAf/Q6
S/MfnOl6djZC46LeKZxgSbqLc5nIb3dp8tWebFEk+i3qgFZ0m9KH3rQpQJMAcmGQg3qfmqKJ4PVG
KU3W4i9xslNtYcxBZlWqPtsBhZ1IpOst79gsTEfAgvvHewmw1XAzOWHVD7suxHJ2L32bMuqynlsc
XQhgOGBCOTsISF6TH7j9OVgNijkjqlQ5zBXNxMjzIPz6ZhZjLhowRHfBe3v+MtTHnIJJn/qEGr+m
BKwb53NF38DNSrgmew91D6VhiyaZT8tGJ2Et/lLXF5h1YczSqkQMYfOrDaZEgeJAYX1m7qODbY1f
m4qLwWn3WGC6sm8Fvi/AFA7X9a5PnTj84X5RnI0Ey+Cp5hUqtimhAFSbQEW5OlRZ5at7spZOtU8n
K8O/eeImZtyGbhvOhxpEV01Ngmd54R9YxMMXihV7fUPwVvXWc0JkoA1xOwK4NhI+3u6icoAI6JQx
huOaCXrc2BnJNuq8G6NbuVzIVycxC0b7SFd1CytySsp/U85xhku0WMT8QuY6tcfCh0SAQX1aCqji
FIjeLThGmhGDIC2J78mg+7Zrl8/uTgpDLaEHwwcScw8kL4Dt5/qKwYYod21unoAh0VV7qnrt4jth
mQaIhmlsAvsSTqymu80nYnlHlhi8g5PUtl4oIglv/QEgMgxHFRE+O03ZIvqJN1k6y2+4EoztDtKO
qDE2MiSLjh1VT7lj8anv2YMz4yo+NmlBl8uveo6ObaRjHJSYl/yAMNm45Jjie1uQrptzX0RXnvtq
7/VSBvIQTsZk3wRRObF2bjpNLD8pKt++SBbUfuIACz9l6C3cYhJDUXWtdYQCuMdaCo4h8rVX3nl+
55D64j2vBzwjE8LTjrVCYr1O5eCP75Sfo3r3ZzLYrPXlqpqvwnVIfVKIJcPOahLj4sz73o3pzlJV
EaU1CReoQwtlpvTFbchXpEflNLrAMZrXK7ujRAcYPJXZMh5UM9rptx+00zxjKJ3LLmTiIHFsnsl4
aX88jYT96gk20ar7By/hy+7Q9seVV1gOkBd+47t3yseVntn+aXClOF8R2+WW76Zgp+K552CtVtyl
rpd98Vh7e7RDjAeKxORSFzu3ldOCxU6l9NGuCe36A6SMeBPFmgl9vtQkwxfOBKysnGATTRNdP++h
Mo7aAL4InYyRI85sbm8u3FhdVzjF47BHY0z6DlPDaOJgF0YL4+pTSClev7I8ocdNjsUhWv5mazHY
H3QAd/phWhf7z5rYavKv1M3s/+cuajTNhkloKPxfAvf0PO5ztzPdUbnVyPc9zplJUi6pYp6inbf0
YCS2CUZPEi3CnSpxFIj8sBh8guyn3jHslEqksP57XxjP3MExVdNz08k0uh+Uk3fPA3PV+kP12LkO
5bxm8t5lBBdvAiesWbJDa199RSj++TnCMs09wi3q7Qx7rqutW4ZsT/SY+4SvK6J//OxaalaQJ0F3
+xsYbF8XY9NguNkmLeu0Bq4Qppx9YML2Li/cVbxHkYiyZ3JshPbpkxu/23mSE/mU5XXsnRSyVrhP
ek6gu4n3Qh0hPAW4e6QLKTgtWUCxswtB8wv4Dne+kQVWepCo0mbhULIqDB7x4qzhKfbiDNETxo3W
03FIM8wyzLrnlfROZJPqYnjB4nhHcCBpz8yilL8Cmw6Rc3SxVs6+ZWITTdy5OMjUjvUcJZavPkqd
4RtITCv0di4YDVPVK4dSVM5etzi7leHV/1u1hQwyHt+a8OWGRY+sUdrg0Ayc/+aAckSy/jHOlyPW
ybm6jxRxGzZRr0F5KMRYRKcpvIWVYU/QW1zGZSXYRTi91zdLakz6+he/NdfSFXutxAcwF8o/E7/u
wkO3Ou1E8dGuJP97UmvpL2qwzns0JOXssCeD75IR4GTVv6Zaxd2hVIuOJPaRzI2/KNVL4GFEf2nJ
xjbutsy12W1JD6q180kDES280TiWlm0YYmcfd9gtCxDdFeENU1+zpaw6oqJBN9l/Q15VzS/VcGCd
y4W5xl2H/5dgIHeWAU/SeN5u7OK0RECsi66+aMajNWCilcOMPWkKYRtGjCoPK38wezJlbIfjCNdq
fBlwjdzOtz5I4rfW0r7/By0hla867gQBrtxfEiJ3HXPTN0I0LviSGP/sm+mzYDioqsv6T3wClu6Z
4t6tfmbpGvmE2dGhkCOWyGeM5cI3T44FV8zwzCvXHRZL0T6lrb75VjzlUf4PqSYlaWIxO8km61Wu
4mvZCwz1Q4GX47BOtdFHC9ul2oeQLiLADAOmi2tTJAh3Wbgs7e8+DGX2IJuVkeM8aX7WOaV683as
XNPzx1zyeCW1T8TZe2xrdKaLQBBv9hHPPsu2zVJk4bFI0uFzvBEAyHVmFv+ICbz5K9UTyMYLMh9T
pgi9yT1ST7Pn75pI0n9/8jSsEOTx+klqfp9hQ/22giSYqdgwzDYU9jEuTsxqOeFBDBLS+RQATKcX
5lFT98qgmKHoptdjOf/CfjCvt/8xumk/Z6RN/G5Cxq68rLPDg1cORZPsbdZ7KM/5FLAPBAsrORbT
uQFBduVP9p57s2cS5UxkOrBY9s1oiBlnZUhPUDfR2OIZDvAO1Ahb1X2ehcrZEgKdhq/Fjqs84dXu
q21RxVAPUsod7EVVMUP9ZLmMjqJ0syDIM11RWboMv8IyENnrIvsMJ28oUzfccHyViv7DB9CzQRtb
IvIvqeKfnJIs3VXk3tLXtSNeT7yyyjnW9pVXsyppiPqJDHmvEodQWVR43brr3Vyk4X3h+VQe5yZU
LHWOVe9b+YjxRpfRM41VwHppFqcm4UuducF8XgYBZXrm+Y7kgW2WIDTVVXCAhOf6T6Ltqukpssje
rxPABO/DTZl8HnLoJOKO/DDQVuOaPs03cRnlMTyFRKb3s56a9tJUY08stKjCdKyOpQ1nVh0OAXj9
GluuLXHX9relogzE/bqltY86jIt/+kxLHkbpeZc5zZzqgRScpBUcekqZXUcQpDs6RjIV3uBIJNi3
i4uS6T/juhI4QYv1oiTY0QwJbStRgnxY94x9kU9TfPv0YU4Vh8MekJPJHhB12+rEacMYCsHP8dPP
XlL1fthB+ciGPD28/oQPkcRI/nrhq3Ys5fJmiZmmb2AuoiszB0pc/sm0XvXZEDgNdzX3lKq3VdEh
aCZsWfKfRY49adomXV2snxP8C+hvLIHqMSlg9M55tYKw02afKXyluAFLhO49hCCscq1r0vFxZRSF
6E+qKcN35mjgloktMJiDoxDVya+mqS1/3Vg3w14Mq8W+NNKGdQ8NooBbnfWtLqsoJAgCdjttph5j
EobNWKfFJZ4Nvd+9nDMiCrjso0n/oxMmIbll1HOzW3VxLZbfw+zBATuwNN3r7uj6rfvfOqpMBRud
DaXvHPxwaTRbgXTPE11XBg87Mrq5fRKydNtnqC5pPJ+TNQiluJA0mep7Qjn1oaf5bv5DQEdhYlaF
824iegpBxPf0izfHmvZVTvPPQiiM+7JY52d0iTQ5un1f/S0LTKibdYl0kCC7uqPTblaOr+Dg6Gx9
D/ko/uYGThNrgmCKbWgpg7smXIb5H+W991iEXcUUU5eZt4s0ESVCT8p/WEY0qoNw8rI5O0hOh1bY
MiCduYxPxrt5OTArm+SPh6bagxeZ4chgF8JNORNSrn8PYAW7+5JbuPk2ZDldj648Kw2ikz8G8yvn
bJIGGzfuY/s2GEuFsaFV8sShR5q7eVF9vd6PkkwiKcV1MFtv8EYan9DcOgKmFCxYJgOEhbZUOJb8
hVw5Xmus8oeRKx4eRlKMyRMXj/stRInrm6BPcJmjpOyPOJxpzA08MJ93tKej3erGJ/VekvvKEXsq
5ulBa1d/x6Cu+8/4HaD7BG/UC26dAHcDrFP/Y2xTdmmIHrPZKdJSNZc67QIPxHnW+vtuHGt9rbAv
qqeInWfBO67bKXwv2lD7D3mKmHHnsIF0uKtwGoCGEXHrD+9ImGF0BoolLnJUC3p73GUZhhtYrscs
L6Hl8sM6zbkWeT7hRC36OPjGntcN7naoocGdMeIk9aEMVvJasedmzv1YCYPa3Vo6ng1z3nR9K5uo
nX/hHgIEMf8fCQ9JunwM8YeqTSqmbL1krRNPnw63ZTpRLiJqoqp0Jf8Pltx4Gp8bkC2D74T5HDMF
owreQL6Vp8ZFa0Vm7Keq6hBhszZZ9vzilqwlFoFVgpleL9qs2Ubh2uD5gsGGQoo3N+/Me4BgGmI5
S9HvvWZ0wjvKqNi9KzDg6TuHCFSIObTpG/0eRpFyLm6GMx/5PVp8rG/ZaIaTj4gffTmZggHHloRo
Pk9NQ9JUZn3zgNN06ai4gqTZe9FAwUBdM3OqpHi4ALtAjmnwuccZ51Tl8TfT1eBKrtsllPtUdEt8
EKjU4W8f8iHBwZpQq9xhDpm+aJqXeZfShRMirWf7e3Hqejpofw4gLBX4I+99Na/9LZgRP7It3Ji9
aItixtxQl/XjnM9ZsHO50ct7K+wtgDDXfyoyOvcFfkRSeB6e530sIvusaozV18CBwnW3cEQy1GoG
/yLIL1EiU3Qgla8JMaknRDoSnGCa3OCofNLSuM1RzB+HoMnPgiOPOJLGGv/A3VONm5SDLD3dPC/h
BsSE9HgTUsJioY5jQk2ATKYHHLNN8DPDlChIi4Zs/HOws9qBIJdRI05j+GilgkYcChwlA1zAqYvQ
xCRVL1tIxnqw857dumwhKFzafU7GOYQ8u60HdzLQKxwno77uvX+cpwJHkiI413aXosLBGh4Jj5VM
XlHD1v242CJE1vTb73Sxvhy3S6r6T8CdhIerRLfpbZnh5GS8pCgYJMQIt0rcjLI0F7YsCn7puT9m
4OCjLonBtfel059W2Cz2CXAHCSp669G+2hJfMTiarg7tQ983wT8VBP1/5EDd6JhFaXEPZrNZ93Wl
qarcjh6FVpmWEE/4yP5jkmDV9BHhXTWHgmLrnBQVmOgpdwTQibUK+LdBUrhp1m08NYcc48ozXvia
wBbJ4SvcwJ7EOEZt78DPETwT7+q+PM9vqlPNL6c9iGGI0BTAMrJHliLFufCXL4faSdbqt4yW/8e4
KMcuucvG1x2YA0a+NK18uOhKMcOKufwJRGxeEk64H8cPU3ut1JQM91Pvqld+ojH8LNpm1N9RiQSE
qD013cmrzNCfSzEwGVW9LPI982OYKEU2EkbwLAF4piJ9s5cQJvCdl1Wrn3x87PbkIE2DL/FEU1x5
tbpvlhWL+LAOVf6skQKDnQyprvegOnEsKnyhGrkgKtMdXHT81AXrLrCwDKPrdl+2maJiy8tNVVTR
Gqq9z86F5rvpBCQphK18FISiu8iv/Z3LVBlneoaZkpSZEiY+wR8ugG6kNWUhEQLJh2T3rBPr5ZZJ
jGp3i0Ej/+NUoVzOvgIT8ui6RW5vaCg2qOLfliIB1KA8CsxV4WLd1O7IBG6TkbWr97qpHGxnsOCi
+4IJ43/odU70V4Mz/RhGr6p/MwfG/pEwbr5nPggdNl1nlhmWObd8oVzrnFA5079IT+KSOWC6iGKE
pSS8niRPBb14fYjHGSALmU8PwDIM4BZoAKuet2KAXQechQA15llCGg8ByVZkwFxVAAealQk796r0
t4Ypv3olLzocc0RvS4nVgNSATCjd+xxWTn3uswhXcR4Ua3RRGZ8/c3gvfShc0/XbaWG+ckExNIKK
SsLmM72Ht1Fy0eyIdk4SAIGd730smWbbw/3y8Eqlye+ZdkweBl6Yfw4E1Rt9oAdym2NIdQ9Zk7f5
sRxT99xKocIrkiWZyrG5oV5orcqXBskH0B/dgr+FvJoeLQNG5P1IeKS+HfYU/lJdoh5cNiCLLTu/
ur8zLw4zWcOK7xgVj+0QDNgdNpO0DG43XtV5MYrIJKdd0yUNi4pNNiYnKgEGo2ZuXHxmjI9YYDWv
wzOnAQ7etSrHZQe/aMVgyeQ5yI52Uut9l7BzesrnUBzj20Q8ZmiTHONFjmBaMwIB1V3PXq4wOHT8
opoTY5CCJpley9srZ4yS4ZJKZBfvzZNONKk9gcISLwDxkvbPrGOvvjYjkd0jVVs7sWE1zv9aJmx3
ufZSeZzmGsRdQNrgo8QMzqCUnvkthuVB60f5xCKMmHvCOS3+ME1fRpCfOVJprt2uqCOOQmR5YuBF
E/t8YtTO4V0BvNDdrwhd9gv8CUP9bwaQHfFpN29LAWVQ5i57T4nipgUmCZXeufzJpH1h8ia5aRLF
kYE1hBO8evK0bRlnemXlFRiI+jJfrMW8XBTtmxiz9dSPni4+hLvmsBR9oEjmUA22G4hXYM/d6TkG
QjH6nhds/MBk92B1NdMkhU3kgPeWmZHjOKCEUo/vDev1wMokUqYNAWmurxVP/TLpj2rxxAIZqF+a
XQAlLNsz9wfVO8w+yBzekItLBHM4GRZU3qe2SpZd0lrD1pjS6Mp7Zt+Iaf4uSikmCHkqAfcAmPGC
d5xT7DnY+7RG/dkfEvBSU9dnn4rJS7ZHkkMFr4T09Um2E9HwNC/0hfRZlP6kFtTDB2e8La+AJoYd
iDCbMk3Ry7niUSKMtGnXvOPPqP76TcxmaW7RyDJ/UPMDPfzSvQhAc/9GTeaPLLIUIAd8lhZuqrEb
m3anqhkjMbEgW1xD/J/IOfUM5sNv8eecfcjxsE6q1orj3GRLdLD9IOzvymcrKIPULJUXBcy0xCDk
5+qYDm1EulYi627qFR8tWjDQ1wZJkonGSc7lggkrBShR4J+vDxh26DaTeRFPsdNYuasmv5GHpfQ1
EBTRcHcWaTbrX4us5UXyrhMwS1bn2MrbxjzdKfcpV7WT7usg0tdVrR7m75Uv+05gJyUl3St9rgPi
97vC1w2uf1vhBc1zjxHohi0uEnfhlIzXheA5HdTqDNeuUATnOkPB9jIwoC+PvqGR2SQ2qqM/7UTM
atMg+P/lii0e05HU/ZG8WP3kzE4I++A2LEJ3HpYBMxMzeGcDu4PZ1Owt0Z8kvsVUeFfo3IkWQlhR
pEt31lPl4wCUgD9vTPE+sjFu3hGm8MQfdHYdbHADrveQjKZii3qUYDJFuYPFJSJ841nihzh5J3JF
B48Qttym1jh/4tGZFqwVHi2crsG4EbWfvhdrSGndEA04kmIWtbEmjkB5W9Ere6wCfF36ZAL84QV4
rUAXz39ilNXqQdRuoYkpwxCn5pvaYXrsh8En6E7YqD6Wbkwdqx1DBoHtXR1zhJV9IsMykh1YMujR
ZOza6jj0gdS/FJWuPqlmLr5NzSGMsuouL4U1c7DXdgXhVDG9U4RFKYc3ILRdtRWsfTlBCzeo9WWt
X7KiiuJDG8yzPsz1rH7KjEL71hRPz13tRHIbaIeEHf1DAE0H7+xMfngN3wXOfrFvGhs0m6WseYlD
wcW/oZOfP7JCJt1OdF1Q7wA9GGZd0k+P3dpXpABldW0LK14nMBM4I7uu+YO7sBB3EgDum+fDzrkD
WRQ8MecXb2B1VqZ5fjFe0tRoUuUYcfC9rXYmQZkvayDu8ael/zFRLZJzCOptvuCv69V9FkfdWY8S
IymQiOyVsDUkdSOIUuO8qqW9D9uCWH3VMIIrjamDPUMFvcdSaAmFKS2QdNj0JG+orhxHL/Ci7L/Y
mNbOh5B+3hxqGTF5yH0g3AfJVoJ8C3giuzQ5RpYd4cRmPjUmiM9QEadjJ8xE4mAuM+zaM8XJPYHK
1t1XvXVIcksWVpCAw4nu47E9VgTHkbnw2tH5rbbh7GkSNz4AI1tfvbz2nV9lz7Dqxj0fCCJCB+AD
zmFkz1P1yfzV5ZW10mTJvYjr3HlmNMX0KF2iYbq4sQrG86IKMRwq3N/Opnay7M+icvATgooP4u7i
k8GKx6VwT0Qi6X6zjoHIi2rSiKG7syTRBwHzOuX2GDFMuA2o5t2oEy/v8Y1bfExxYBPmhmvSde1O
5uC0IY0Xk/70/Ix2Y5OP5fRqWPyF9utNw05PTlI9i5tDeDN1maMemoFFUcdJsJHwvNKO2+NUuwlo
MKMw7qyqoZ8dR7SL7YrRjsaR5bnDVZu0635GKAcP80TXfc0HOLF9R+OAcluGsME301jH3RWFH5gY
bDujcE24HP6zJfa469e1fmrCRPzk/Iy/x5pmh1w/DxLR0pgXmKDTgOAoVua/iYW0D+ic8YCMMIEH
skuQwgvZdLsqWVN5ii2eLY61JvMuQ5Ill2W0wVuUVu09O4qB6XhY2t5K14fCFSY+eFJEzOW3pXyC
+UKofPyFa5KZebHg4CSIrr1+55VOl3ytMysxLqwYTMtjNdKT02WiDe8kzDqSww4kRFAoHDf1RB5j
64cAXTcJCJxXZrf8gmvb5ZwLpVmmQ9q5uPkxAsYuHsu2ejcQdss9J2D0ayZn32zVLBhgzxUziCNe
VApPIIYhVe2mjJCxj0uH8rzPqPvtLzCx5N9CHqi+TInjFc8xkyj/vCSMWE4kCOpPwaKc6M1DXjtr
tPicTR+stP/FqxWsd47U5rtSTBw3bUmNt12DtiovwKeHFr/D3HzLyGke29FtMOHFPsQ4fnf0O01i
l+DqRy4hIboW1BFyYbP9hJs8/at9y8mYqELHX7pGLNviZzRqX9ewDrdO23TNjmWb07wD5t5Ge40U
89KSXYpO1SybkbFxVYgn5Oo5eVcJquObcEs/fZonPptdQ6c4XWQ9OJ+j44v4mFBdBBdvRUfeMjZK
yy0bD3IyE1W4PpuZXnILM5HIbDdjOduoVC0G3c6O2KUl6PZkg/lZ2HecR55/xXvrL2f4Je5/fVNl
4cWPUt/9IL+qn/tJ5PNlrFqTEIHwvBG+K77cR9oSkb9I8gj51uBTX/YDONjnBSdgz7RBj+esRm7/
3QPkZZdGoKNj043wvyntASwRR6gxRXziUIujXymk3WpjUryebA1jycKpyTBdkrSrs+Ywuil+sIzJ
zDaEC70HMs7KTV2FTvA4zGwRvObWxxsKCFAvWwZgKIrtnC1PpS1Y2kXVPpmtDaoIvMXg9cW2L7x2
3rQyb3FlR2DusKeokmQP9QAExCEP/gt71IJfLqardwB7tXvMmUkk/Mr96TmauZ92cdn7K8tDZD39
jWChMeXLEGVg0fKw9y2QZ3w1Y+WhqqxjH+2qmgnztVRoen7U6vAjmZQOvlMKz/PIQgQUQLbQND/g
fYJxS43TEytIQhjLSz5lF1QGj45+beW1mlgSvSMGl4NV7WmotiWLHZho1uPw2YVeyai+H6KI5HCi
vrOmgwkxrOFQMYyaMPuD713/OnlA8wAGOvy7tqQzfhWztsy30iZH/u/pZtSofbo0uuB+wwYPKjXI
uxgGzCAcGtbOAKODupnQrItQjA/sUkGrYWZbJNuomS3g0pE9jgOW8wEwUsNeETqs/sYYxAd1wgmR
o4dpzBJeBW6PqZOMxy27aTuFeOP5rxTrMeT9oAMk1jSAWIIy0hufG+mfZzGUA8Md+h8WBBQsqaCb
4BTOkeg2rsmnR1Kemoubu7GEE5nOLzMOkx8Q79AZssrMlq7BBQfmBgaXc2Sj5eRRFy84LmENbxWY
pqcR5yo2QQEyZaMwCwU7EJD6s2xWEKINohWrVcI2rn9VawIpI5EOKEAnMv3HOjJrvzmLElhSc/ss
VquPvDHwd2AcOE8Ku0xOrVarS5BlLjHKyPE71FUd/gsyF0XDCQJxqGzjfGOtx+AVDVn9oBfJUD6H
3CURfsXwhskCHmxSs2sMGdQft428ycUeEYdbPARc6C4LFv9N+qX7e2xN3+2ZReO9bnTr85swZvmL
RtK+RgT/IghcTGk2fhtoNuwgmsCgArTXQn2LI2Kp7frZN0p8r7FfAg9lPsMyvDYkxZZPU45o18Qx
4jmy6sYL0va5nPGtbsSM15YfzcQ/FoTqiV9azDYcqB2K3FtVOQe3jCX7v+3NZ9s2pXxUrfQLAp0V
WgMut4n9JTaDu8tG2FVsPTqzF93F6pFbU8AjjAr4aK3tWFwfY7h+a12I2hSQ/fqu2xj/H19mW24T
E6cPlWeoEWiyNUFI37Fioz0ffyhgzR68Tk6o7pCTdEm37GxuPZqDGvEb3798M6O/fsEMqBMCmhin
C2aFwOQjU/67tcYg6ld3+Z0kTQS9DZ8VFRzPm3KtQPa0HWs9wl475NosuWSXDRoPyk8W0LrgedPN
zWl5ZM1Ml5GpHQiz1wgh1bbmez6Ds0vVhasyGjclHAvysWWKtXUm4vI5+82M/x3i65NpfEZKosvT
H0F4FmZJTND3kMg4ffNsi2YuKF+fkTf5T0yst4U11ciH6UxaJvu1T2B7jED21r2f5uKpKrzyS+ob
aDBuGKl1KoCHPMiRtwv4TX4fey35YQoHbhQeBLe0zTPq6KTIln67VLcupO06CiThx32x700wovfV
lcJHwW6wV4ylDNqJv9yi1zYbzsbDFbKb8Bj856xO8R+bfwafIX7qn/O4Xd8N56DeZqNIPpbFGUrm
TVX1Shh4/hBt5KfEvkL9kMJGcrd9MIPaMy631qaii/2djV6OdhtrUEFMr+n3gxq3OhoEDkRyVE10
qZOxf88sgtYl5+H94CCEGwI7ju5+bcrkkuBgrQ6ih4bA/H/S+07nyUMcWUfvx6gtr367cCQHS16X
sDki+WCoP35sxedyIIyRORt2JvntHlYks0XDhAIJmsEv6wdiWtBVLsybdLTMwS6KBpiqzKG8v16Z
eJj5wiUaT5Ue86emDcBgmADL5W4BVdxv+36agVANlRuKzRz4Pi+LO4cXEmbOV4bylFF+L809z5KR
9cjKxzNTL34Csj+FPnRsb6K9Ghd511NL9Ls0C3CZ31Za/w5y5mhqw3THo1wEzE+4neA02RS0n9a7
BqWTA06QILbea4xRySEdgfMTA0IuGR7FgCt2wwYlvt5uVUAmGDAX6V0RVek31nb83kE/qH+zwXTA
SpB+nljsOcHx/Fk9SCjhpvXkkN7faAAY0XitevxuqNMBJn7MHJ1/nEF56w+B/X8gfMxGhQUQEaYl
9snk1QlbtURGwL9gJja9ulS5H0lkkecPlgYyOkFHZZrJMA3cMENsrhxVpsuJUTNRq94M9lSzCKGG
rtmULyHR2fouKgP1VQ3xkO7T0hMwlVVcfksOpi9qUVZ09VOflTTXlJm7pZtIqA5Ik3+zTMZrvm1L
lUz9hRIuSM9owJJ8bYajlsc/RIMOr4aLqP2PdTyWhnYa/e62Amq4dTFQ21q6CZnp7E/i4RXboccW
EdEypjFHX3blNWhxHG9vxRyEfrEQQrP4/0lwimGst2uF3KBF6ZHxD/L5i3F0SFHtyW65WnjmGaR4
n93xPNy+nXEMgWg16jkiYKFiUj3J/zg6ryVHkS2KfhER2AReJeSl8rZfiGozeJeQJMnX36X7NjEx
PV0lQeYxe69NtkeB1gLjcsZ45qRWKd8ru+TPET9h+sdiYRayCWsr+olTIFZUZdgLNi1y6+pJZ9VI
AkuVVr9Dpq3xUYVT9G7JSBukhgInjdd06r/B+PjDGmCRfDEWJF5SoGnod2D5InmIx6F7Q7Eog41S
OgZT0YYN2TiZXML3iQTDNw2qGx2BF4/m6CweGOuMEB1ziDFS97uga+0mmcLJe2DdoyaOAkauZLAh
1xku2pHF9Dtjw2r/s5Cqu9wSYw1fB6P3QXuLeMo0w9bPvtBsnEvP7vWpq6IGAziktK7eMscq6h/F
qnMakzbHX0xNYTLstxsHr591JU2GlwuBdPh3VhPEP34Vq74W7erFgFjGgE1yWg7BZYxQXxKiVKTl
ZvKDnigpKE6j+0i2PWVgD+9/hb+ZC0RwXlWVqD+0Nls2bjksLlQhzbLr7TqVQLrdytOPHC158y9g
xy2PPjNbgj4UA/0N1KCsfcXP3pkXpxTmxaBeZUq1zBEveCeAFfKsFhoI/Fq6ryuD95xrPJ7zd1DO
8fKZj+XcXW1nct1bTtQ3xx39D/AErALpRSHjI86owQq3CwXOJNzG1f93T6V8ZIhQQjjqy0omfeQJ
StWA5cqGMXs6PkZKGnMc6k5euN65avDa6fkv0zDijAKkR+gNTIq2TLWufM9M2YY3XZEYmtiKn/iz
VmXnf+EidcLnEJQrnzZqZCaukLHQDZGEpR45xDtKa+yd6EKJurD3WqnsQDVehNtau+zYefxUt2kQ
8Y4/yMGZgcI1Qu6YGs3cDkgPzMisXubhHaMU4Isskql6YBvQBbtOMV7/VivvSM13BrZ3j5yhLp7h
i7Ec8YWqP9BLDmIzDUY/5qOGaNSu84o6FHxrePTqoF8u7HMH96Mb+3VOrEAKkklYeePh1qntlP+x
J1i8k8RuMT2NBN71H50neEwYozDxCBBj89D/1ax0kRKFDUqM1RlD4KEKmT0xmBqlDk0JlqMN7Hkf
1wybo/4ySo+2q0Hk4z8TRiGjdw84F35XVBjpd+SK3H4BZTiD+/JS+wyERoYPCvHJeK3Z1B4Ye7Qt
Anx0CydcJUB7VoeB5G/YmwGLHDTPrnUqZkuUbxSMaOTh8NfSnrdNiYflLQpl67/h//KgBzKCw72H
BtLajgArMAtiQbZBm8MMeCuQQYgD5b59RBVRR2/s/cjgcpBUFkkvjPukafbNMQB2cNU6c97SuAof
RwujwK5SbXEOWpuxG+uKDJxK0VAsxROPPuEdc31dhruZRCjWZs+NxRr9PGG9wcuLUwSbwWyg8aAo
nKzTihwyx8FogyJ89MZMzj/eOmrzwAYJlSYJ3oX3q3JY2H7zTpXBDo0nag86lYArXNXIN3+RDI/m
MmTSQHZbHcq5IZTeYAilyA0xRGxCn7v57DLfGm5tx+K+6/t0ug2xFSMGtP18DjGjxVhTJZt7zAdQ
pPOYVfCETurmefHwhr6p/aGHDdOfmF/zR4Ujw8zKdSuWKMXa/ofFDc075EqX9dGyLHl+Wrosf0aA
vWbJBO5g3CqortBK2BzcGPRKdnJ8S0W9HdzyfhwFGLm2g9W4SVD6Q/OSmn509v7a0KdOC7JVcCl6
NeR92eFjEDVBtK/ilkFBEOUsIdp5Ad+RNkOc+OyTeOqKQnfJzH1sfQRMc8XXNFnvGWYbfBSddfBD
rgq/5RPekAPhRreaxm5mouN1XOsSb5FLyRr3Vknmy7JiMJ6qgs2kHFimRSZcrpNLDDVlGuRyMjfi
RvUrzoWou3W1Ld/NIPs7vm117KeSQbF1kxDR/SdA+ZV/ULzt8hAZ3riPzqW82kwOfDkgc/FcHcop
iL/zPAr/RaiHKQjWeP5bNaIh22FUvXsXA7avchINYZtk7bQocdrlg74WOYcpZufqt6ikSPTSOcXI
gEvrmDK8xHVNOkl+cvoAmBDiCByka0HYwqHAffETolkwr3emgXmM0ZtCNh3Y5+4aU2TFViAqLA+1
PRREezbDnzqu7Y4+2+rRTBJk6h0zirVuF6Dvvw4xG/2EobqtmSf2roaoitMbiXNVP85mCFgeQUax
PyDgQKEDTk0LOIeNu16XtYTN63hxr46NGPthb2zm7ehyBrfekurqWMcK3zYNulfC5II6MIktUYy2
3NshBqckZQP2HFBHAhAFdTyO6FZVwXNorNZ8+v8PlymHpcBl6xLzdkNdv5yohPz85rpd/0Vn2owH
1xEBEIRRwWPP3HxMcGj1GHIgpu090eq9FZIJsiEr1yz7ZoxlcWoKhoyQT5yYYScvTbeZhA6XQ8pq
qXlwqBDWSxCIOdhNaejeYz2KueyObpD7T6ma/f47KIiJJivEjOrAIjf8SAkNg75Ws+rEkR0BYYMj
TzpB4VqTpl1y3feuDamofDEIyu04z0T/7BunPvmiLiyott647h2GY/2TmNfxX4zkle2FMZHTXMYu
M4ly7+hrpktrMlvM6S8MatlsWB3ehqcZGj85N3gtnmo36ou9Q8FxDy7pSv9rQC+P8XwprB/Hs7G2
seTxmx1CPOUV2xnYRH1k87C+rG42xMvBxYnkU2Bjz3f5OrTHUt5bLeuCmglpSNOklJqZsFjBwtDD
8Smrcs9xYj0hXuydbTfhso5J86tEs4uEH87bNmebgLBaenSmqlW/zBhVl2BBo7WNGbvHB6E8MUBL
guUjKCVDKtytaYTkBscJEJ5opp0FWb/gItAtdGK2ISvIgZVVpshjZK+tWCrrM0d+eJGqDpetgI9j
9hFzIk3xgWSAipJKGJDROn2u+IGaPSo8iMiTAkmEdLh75oCzX0kESddnOYQUeKw1u5ZaacFuVvd3
5HIQNBYQhHr6IqgOPYeDhAgxbJu+p4jgfrFHdEu+w4UBBroo1zt2TdQ8OoPf/XTtnRayDiCShzg2
3rW0Ri7/aXUXOEplZ1+a3jHqd2MXcf9s413cUzD39PQmEO2b0zdBdg7Zcddnm0HZwS88iZpiaV37
uWdziNzDEe6P79yflCJyNTl/XdDBPfEiHJ4G2KHeCZJIUioT5TATd5ysT9Y+A+pNMCRZQawPvPzV
LHPqJw1KiDBZ+Baq3Z2d6nPEE925p4MyLTf9JMsXaezZPviKwM0N9AuGLKzUwGfMro1Hh/BtZaUH
9siCneGYpWFwSGeG1uxBRm998XO5/CXYQvwbKImuUCBztAku6dSHUYbz+o6OnGojcJb0r1R9Nt2k
Y6VPHDgQsdAsT2DEPFCtG2+iyj/9PxLky9aGCxL5u0zdP8Q0k+1sD3hJdoDJOTmbPm+tH2vE1Ou6
sooeq7wIPvB5dPY3e9U2etEt5yQqSq5Cm+DktQ+2TmCv07e3zLbFwuiuekjyfIhShCC4ljeaDgBx
fJP38lTA4Q3fkOf4oLDYhzLmX33s3rCjJMDA0sEpFVcK6LgKPHDpNv8CfGqATwdqVXvWTpjpBJN/
fUXlN2Y3vqL6GzdnRcbG2Icz6Q7deFMjCE+Ytv08XyYnJ0Ruk3tNxgvNV97+ZMyFxJffj6NL49BW
JHIxckWmTk/E16L4fqnwQGj5nD0NOdsRKIErvj8wMRMell9gDuKIM8BO55OU0dIe6xCp7t4HzCnP
ORVecLS9IL3VdJLrk9+v6D3GcF0y8kFyNzvRBSPE3tjsKNPzcM/afkJOsK4Huwh6+1F5MMcb4Gjs
NcjUqTAyD4oqteW3xfpYxW7w3HqVPN/9seuuuy8IAGV4TwJw1T/XMEtLZgRSCIXJDU8w/zlnHMGC
/VsXZdn4Vs16nP9MVjO2E5ovGZqXLsprayf1cn/QXVfQOlBJvWVuRRL0RvMg/bCMs9zvu7jB20E/
TL0nRxcqPsU9zdqNcHBxXkmyCK4IK5kKRrzi0ydDTFUf4tqzlm0+xhMMGCPHBGxKPe1GhhbcptHd
AbuthS+WH5OmIzxiHt9lWrdxuOp3C2639xiA8WLzTJ404/6kNxb+93vPdkPQLocHZoli3Hc0FQgw
8prGHS1jtfxMplUMFmWv/5S6T81TQBI5vu1pjsnJ4bzF1RboYH5mkuI4SO/u0iqunPwB5mXYMIFj
oMYenwytrRsY3T4T0DnWh3xml7jVRIac7WYSxFvoiVO0Ksq+Q/HfhY93Ny7tEnmM/kYsTmM9tUSQ
mU3gjSSrTIM7e3tb4wSH+EXge6IDK3sl8sN1zoh7Q34Nlc3NXkIQeFsGePpbgOkhcSnLnLOVW+Yw
C/dN4VhngpOQq7glLJ4dW1CqqX6KnGFbEuWJAadE1UQeR1k6jYEanNkyWYHniL3H1O23HZcmZR0R
jw+Mg+66TOizSYYRe+XTWODz4fmgAtG5AgfGwKJp9wxg2K4DFb+TzlxyI7fhBFrcG/pFEjzj9Tph
qNs9ZSVW7O2QjnQKiNslMQj3RGDjAJjbRpM122cHevufsG9U9z5h+nYf2fba7nYQmYPqE0DhDclh
dZHQFdftWuIpIxStKfWZXL3ynwMQKNtnoM4uXiiLDOSBNyzvbTlYKJun2LqUhCiJa2F7a3wuiqCr
AWT5y7/Y7VXxyVE2PzdxEXZn8newyW5CFmTPZewsdzKxrZkkRjPyUY8QS4LLl57mQqM9YxDlUOY4
asI8y6pz2qVd3n3hP1zrR77Ntj1jnyOXzRTgz07sEPET8Jh75m9JycOdocTYsDDF57SNXEbYCRcN
q3mrTzWx3C0JRBTUaR0QNlIhae+x3kcbR2GrigDl2uhri+5cA48G38M07BgOJE7ADmSYlShkUNVu
dUCFr4gCwyNbQrG811OI/2QE2nCUvqyyLSr2e+YkuTfdy5Qh3RGxbqzXaMFVyfHGsu+J8YH/bHXM
BZ4yPiHi0fOUEY+Pd/UQWiX61J6N10/XEDG86bVUyApCfzlYpilu7JNd/1Bygpy1vegcVQjwzYfY
DxRBKRzApYftNYjaRzyz9kEQYgOismvluDc5Wv5X1pXZG8GpbX9sq8g66GYifMQeInmuIuaNzwvr
zvIHh7yCaxeJtfgrS4sAVDigPPgsSL3hc0atcQ6twSYjc8GwPg9W1lz1iiF3s8jKg2sc4qnfRhie
+7NR0LDZgsVBvQ+VtQDZMaQ18G80UB2H3zOxiHRgKjGzTSNGJcgeZ5B3yxmKDwD2HLrnf8AOFTIm
9novfP85v18UFuGu8qAQICWYavVZ12mHlTpkZ+iSScwEkn1Lu+M6lP5h4tbBlDNpZLbS1IBHcVmo
a9Oyq3qyJQYoZhdYh0lALbqdHko4gyxAVspfsL2EWOoxXXep1qByA0Yy4dWHXvqUz0TWbfs8rz6n
Jiq9fUTMfEGa+ho8mtZBQYBFaQgwKt6h2yurnGf0Myw4mOl6KCFKJ/6F/wjWDQyRaXjoGIqHGyQ1
/S8YdDmTp/RONiwp5ViMzZhnLFGX5POVtHibwEBIeI61jYzQtcv+uaMqs480Cu5nMCqH9XAZ6WOB
rnt9WmyEWcjPkGFjpF7tC4IjcsYW2UfxS44sQO5Wt5SMhSf3PyaimvaOJ+8vJbU+oxFFfGxzFkNF
maX93133TOAkKYreeRC9eo5AGQVby9IofxCmxd23IefrTsMeiCRSVf3XGQvE61squ2gPrcVP31Q0
5mcHpGX9D+uSB28O56uLiI8IaACEmsk8Ad3eYs8HBXpi+fBpZu2/qeMNxTFC6sRQEO8yiHynfZvT
AOnM6hcZ1t9sIPozYV02TxdYGBEkeZxEuxX6Pi6F1jevIwwQKq04N/E30X8hcB0XECBQkzZ/IFPB
8EobD91RboVuAaZyKQheLJCRXtKoKP8bQ4G8TAA9gyhHbpGDP+EerYlvnaIonGX2ush1vmrDsnjb
kdiabu2pMSQk4jF7dLlrxregjdJuMw5TWxza2fKhQcRL9sBKjV/clYosvdbp3Es8wQDcyHTFLqAR
r3JOzbn8TYWtMv5in7n7RioiD49hDejjqEZrOHQ+Bv0DsQT3ytBi0X4amqE6LhJx/9bU4YqfL3Pk
BZDs8hthT1OTF0Gl9WAK5adJPnYRrGKF9D0BfhjgRBVwDtDXk9hwtGVkMuIH/JQoPqep0v8YF3Fk
gAlRcULHbP0giaZ7zDsbdGPq+6r5qEy6smYKcK2/0teDSrVCWsYtCglkY4BB3COJecrsxdqJ/qzr
POiulHoL/6FrBf9B1puAVY1ueEjjKALtJRqktxlO+uFEfCCGOQNnLGWUzgf2EU2F9wZmPWJDLLBU
gaTJXFAbJRrBFQOGPDLd6KevLOrDUFw8ymTz3a6LtE4LyZu3UTS4kJg0+h8CEYvYFqNPshb4ghV4
oLa6EfWfyHv0gERfwgCwY4nAhqgP/6DjCmJfCc/+bZSkkR1Bnuew6GSp3HuUgQ8B1h4Z6LGoo2l3
54rW0IlVZeFzWNTdMWRHO18O5hGKkOsjjI3He9+Fk3rnll4678EbEAuD+B4OdzfbkdyQJQuDlAtX
XUmvvLOsEObSm5jFgs/klWvCGkHJJNZGfs6aCCdqGLRoOyZYGA+i0FXvsHPRGhnagG8lO5bJPTpi
jnVUSTYaflKqNintTEyk8ji9QLMii4Ke1MKxZrv9WY5ayKtNM3wHK06hPjh2OzzwmubrxVSz/6u0
Krp2UjnG9VqVxv4ZySHqt+nah++jrlq6cmz8BJFykuZbrNONYcFPO7AD1yjeaY4zchNKzxoIFLHj
h6Wyp+g21poLGmKG857rIX5gUl0V3Hl5zZy81frauh1ZUCBT5r1coaLdKl0Uj4ujo2w7dJJoPatU
bX7m4qkeG9pWkh+dMI5uC2NWXNre5P1XAt44OKGpkOrHI50iQklxhoC5cFi4af7EZWbrDYts4ez0
WiC/zDs4cy5KGB6nYbC+cPK7f6J6IE0Tk/JwIP2n/te7Vve7nchKQ4QE38ajky3LFsps5jwFxFUC
F/JdCxUmbD2aYdcwpdiOzoQEPXVG1rqpNxHU2jG9vc5kt7lbXmoAUFO/ouTbhDy8JslWE6ht7wPs
SRxtVfuOQZ63bfrC85/Zoldqt9gV4VNhNst0t66gvRGqWk1/o2gg5A+bZZy98sC0BB0yvaSL8tLp
Q1QdpZhdkiKF2ztGMOrMvBS7NkKPngA+wCQ+YvD957tz9F5R1hLGDMLsN0xJ1CLuoo269bpzh0+P
jd8ulLUKGBlaLE5gtk+fRHjAZhLIGB/tPkewTjQzih2oWp8N0U/xFtcF0IiC0z5gUzVP56CJFjup
SFi+96PB/GR8ht3HEX3ddNJjEb1AM2Bu4DO1iPnRFQHDBZ858UqQdDYEUtDlt3FKZCJm0Dw6RkMQ
IuVxMVyeiAZHhwx/zCXZj8TID48ewvqNvDgFyaWlvC2BzrJnbw6RUzO3+0Log+AnCHBU7pg85SzZ
s9pvx8+gS+P1RLemZqiiXQxKPUpX+4j5inpREf5n34FJQf1C8oZ5NCqkTcnxmp2wt2XNvicgs3tg
1RVdIO8GPHQCvw60hQ7O9EpOTX1poLI5h1T+n8e+RBFQ0m6+mIlIrF28pr48FD5Ej18I9N1HvVAU
Jg4RGGrrSqBdVF8GzsYWAUhOOMmi+7CWm36a/OqARXDGAxlYjsvl5Tv1YRi89Xl2vZDpb6XH5wZ0
GxPjKcC+9RHY5AD8NNApxCWGKwtHLA4z5fRPUe4jp07421pjcV1XDqMLZp4ey1AuRA3+KKpJOl5B
DPBgFzOzfQdxzSs0Bd3tNbDcZwpLv9tN69Je+rG25yRwfGzr3UpB8kVblGcHtgYzo/DKHc+xBzAv
odjw4l09ifG9NYr2oM9tDXDIFMGxC5k571zpir/4gxWHo+L62PRt636Wsxtdxrgov6KOUIsNkSyK
eDwphp9O2nTUQ0e8Asm3KGY2AQsyOhxnCp5mPOSE44XdGO0mObYdfseuOnmIbNTRdN3iHxjPkBRE
CcnidqkQWR9IaOi+VyI7rS/bNkSrWwDxavqZdD4SVro8xfh7EVhYQ9X9WBYK3W0M8YAaVnRICcnc
sxh95LLxfkGwXavTRIDAbYStsmzc1Ez/AbQoRbL6Hk7ZVWDmPpI7ocWO6VnXnGe93l0LsJdQsxL6
FrPew8OO1i0Y/4ROFvzO+wGXd2RN9YqzjrTnfG6xSWBQrfNT3jrWM8Z2iR8tQnJxJY8htS/U5ykq
aOMOOjh0ZGZlJzJ56wS2JHKNLdCjtDnGMSySi/YMBBpQBAjZfAbaWzqaJr+wuTXPacFDesTJabib
RU7Apwy4QpH0gdDZU9kjj1tDPQSvOOJI6WwylXs7nEc4CBCqap0A4CN5CaganUsxMj+HgO6pvNiF
U31XC4MoMsu9hcBaAqFErl/xrHRwsux6LP5UVYU70WqkS9gK+H20fBvqR3TBG/4ciL09G9ZKOkmJ
l8PbEQtF3J7ofBrahnZuhQGBM5CkKP7HCZ4q1PqwIaYd1X78TyEjnY53UcDEDo52YRPQ9jPHkXX2
mXktI81HwRomfSUeDoslfMYYzyYvCUKYi6nH3vtHFbKW+5kL6l9H9s13P5GZfYqjAZCVZkGzImxw
2ZrwBLbxGWeFPJNCkKXnfhid1ykWDa8l2wpnX2Ol0meyIpb/CGG2/8Csaev7C1NHO3w3giXoFPVr
Im2I3GgJrfEBUpu23t0ZF1RqCqYMzBsrj0Y5K5BsMR2r1FsDW8a+pRmz7L99RTzAwSBJ5DOFYOV/
8QDiu9iOSK7TY86X7/6WYrKdkylQ8zHf6herPoahZ1f4Vl3/P5roAe3+wld0ThdBcGxiOf6EPtJn
CvfXCkoK8Ih3j3CEdJT2CfgVXmILKW96dAwP5TnF6Iqbw0U8yonkQp9PA9vvQ4JbifrYipRRrkrc
BVAs1BQQJ2ziPCvgGlMel5Cd5pa49eCYrQt3Xr7ushjY+g7ihhAvjjOwd8bpMhd7e+YnfkAdjThL
j4E8CcsS3mkNg5qZnC9wac1Aujx6GSsY9tkQ1g88pymJZjNTeoDHFeyZcGrErgCM5fORskxeznaO
CI8ZcRCF7w32BhhxtQw9FsSd+rKL3v0Z0M7EbyPGRED4LAjPsR4V4bqiDF845y0SzYxm1AqWoL3O
vU/u5rA2yPSB18THkSUVMfbO5F0UyODlQIlJs91bUcR0EUtLkwTR4gd7JAZh/emVrD5OuaYkf4tz
VOcbNWW5uBEtgQgamrQoUBeUjchfGckGNO8VgwJxmAao3Yx2mzuTIg5As4JKD9ndJGtm0bMimSfE
9BWBld88rCCqij2TtPR328Enxa6IHG3fTERibhtHs5CiRSK2bwn75cta5+UrD7Wwjn3Qh/6NmRo2
PqSUVSLhk/xtVe8jZxSl57/r0XGsTYOtW6MtFAyaVrQK1cbMNnb5UqlF7xqCbmJyrPy+PfrdGkc7
8JwEtIDl6jGFz2QhnTNVRW+k1fYPDNRYmMR3kX4CQX2sCQNCac2903vfYUlq+4Yi2gAJTQMEjCR+
0fsB3yd0J7LT4BclBefM2FKfHVzDGGOTInNAcFsTanRoYp+seRyfsE/dKdBPKLKj+j1kmHfPEVbu
hV/LeJyXiEiSKo1Bbnoe0N647k39HeNcNyAH+mK2XsTYIn4pFNQVbL+oOD4g+ArYglh50OFrRANi
J1U5FpeUYGekuZafVxfTa7/9XoWn/B9+KJn+9IE7hM5PO7JRPWJPz+J9543ewxTR1eABzzNrO1dQ
Ls7cQis4SgpD/k5HtNZLCbyKoc3aD+v0qju7q9CEKxAEZwWwTOxVwGDszL5CmZ/creavO9oU9oxe
Z6aRaWoncBtyn0GO02T5CVt1aIEE7kO0oVM22xdL2iLaLkQQ9ldRz1hIYgZzjJULP2s1EWicqHAt
QNHlW6eS0cN9F4OWqSwaUJMKwtcGuW94Kd00I0gcxA1ieCLE6ZSRSEF8vfc03byG5WGJmtLfkYHD
KyVGqC+gFDsxvzJ9joANmZgTH56JpbdLhpINBWzsc7d1U5b+ydx6jp97yX18rZZV8PkI/mz8WApl
xjcS8WT5LFDt3DU7ykmpJUjLwc7MivPUAsKCzQeqD7N9aQoB4gqX8j5cYpcmAmpxj9ivSNNDJ3KQ
/Rtn4XO6iwfXSQUJ5+DKIxPOk/9N+7s828JrHci0Be4ExmbibLNesmjtLR+5fFi5r0RwryR26RqS
xw4vY8PDzmG7IVqr7w5KDEP47scFvSYrynWPLxvvwwAEaEIMzv6GnZRmt1+EbvjOoYtGHCux4C2T
oSIUEfTWr3EO3b85fDnURhyggEljhkiIL2z7M2ccK/cBOkLyye0++LUUFdHVFCjEw9N7kjaZ9sTx
ADvhEn1CG0Sel+e03uNgRECuGjhnqshuDDndNkO6zhE+dAkAwq3iwt4ZxE736BMR2IcVYusb62e2
Ky1K6+ogGHQgDsv+n4sMxQ+viJKuffYXNy7h0QsimmVDfcPacCKmdJKL/wttCvgS9miYDk3EtB70
6hDUl7iRwd5jdEG4y1CLJaGgdDlvSaRDby7KhVWcUsi/OJV6SO14JhhJc2mnWzAb2b9isgdiF7t5
+Cbj1/urCrL4sjotftMZwblAmfg3M5KEBwfT+AlPEz57UshL6zenMwL/dOQh3FE6kv9ZW06I0KwG
R3jtOh9Ane+poT0WC1pZpHGQyx9ymvBfDROsMgllWL7Zvf+4qCWuH2W5uNcwVNWyNTLwSIoxIVzH
2Fi2dxzE4sP+YEnIpBwORMERgYLzle59Ens2rmsBYV1R/NS1KalPm5GqC+zfqlv8mA1dJdgiZIEw
7dvqOezdubgpd63+OGvnO7umwfCg+M0smqEtXf36uzIoCw/N6vXLFs0q+duZolM8OwwEx20bOmW/
sSrRIYRoG/tTzpX+HJwhHPZNpJ14J0vH8i5dFqdfPBPzcABsGmSfc+3RnofWyNg8DI24NYZOI4lQ
AZIVvfQZYU9D6hru3dR9iyNNRF0fT+v8IfGzEZ8bB/a1I+ekSSCXkA/KOMxbks7x84/W2PixvApu
BgYkto5xssR3p5i9jGNzw3HSUee2LVoe4xj7YpuAxOoeKyq0jChTNhq4sqEifLOxAtovM8as4kJM
Wt/+Ypg+AYqWOQYqw5O4pPUL/XD2BY+PkRsGLSZdKkwzfxtktoU5MWvQADfJSPAA0rtOAJbbyryz
puvahqrfGrqh4nUOBskhtoRBnMQIz3AWzgz/4JzhVFkQH8shrX0OdWVjpBstxc94V55gVWHsChuK
B3x2xuzQdiN22L4mVQGIOrCmnuXGkJVM1MoeV8/Qa0aWbSEU8l9tRQ6i8Z4VX3mtR8/p7ENOrIle
b9iQc9a0g4X/Xj65fTE4e/qxvvswrb2S3+V5/RTvqyIdMZaLHNPyKDA9vzS9r/hgQc1BoUB6rLBf
suKOzVmuiBv3C6E5zW2IWiGuZTFxPl6czO/IV0G/TexI0nHO+YAQ+kAdWNYr9Zvt1BJ8pexNyw+Z
NyicCUIBnrB1RqJtk1L2a3u1GeGjMWuY68INi9IJftQQYpefGazXB6flj7/mNS4omGssMJDv9iqw
zqVien1Y7SYvnoYaBeeGMcDAf9RonUO1ywgQQAk/y+vkLPXyXWadSwybZXyCG+y63ca9P15IpPHX
VxvwnHfu5xpalOWYOcQiKZHgFRSmhIiSUMHkoRWGItgf4DIdNEuFP3RFGsdAFTpIzygt0VdxSbdg
gTI4QvRX4ETPkkWr2qbKc1e6ZhjbiQPyEzSCsHWbTB3K4iR2iV14sUvT93IzCCJ0b9JwcSECmyA4
3VhKCPVSut7Y3hAcmPEj0PTETDyrLEsCa8FL6CHPBWYiuulPCrU4exjzdLq2jpJviL/t5ugNrsYJ
hEXEZozQEWpjPOrDunWZEHVOa7MfKobpWi4KMHKt0wUFyjDfEWEd5KjvtkQzizmoin5XvF96B2lU
1MSzUIhuphyyGAJVOwaJzhfjhwdviNF6F7B5xdHE68gSjlqx3qLjIhIVdjMepbiICV3kHqRoYyuj
+9vSuTTv7QBdmsDdBUVhRQBLfKomX0VfDsPczw49MEoYpDm3vC6L9cGaZ7v5BXNEFk9EIHASsPfX
KyJxWcfhq6J7GxLgC/qnGy0K+S6gMjmikk+/UAz3J/BlaPFRy9m89DRZ17kZ0DZO90KNcEfmUG+s
IYbwAmEXt4GNJNPZ6mFxlqNCbeDuhsaZxFPOw4tNrAb58WApQh6ShWvvdyQR2UMdDVSOL5KR40Y6
kSgTp+3r+MwTPTwFIP/ugQ26/2ZfUsskEHQIoEVGc174vu2tDhg3XwfUBmg5gNFOF9n32aqOgVqd
5u8aRMY68zeEzWvhDMsT+a+LfbVcO/ikMvSbmgznpYS/Ca4Bxcm2L8fI+VwafzHVge+iylhPYyoM
mDcSdPqrzz2VEmQTlh8FC1bC1ipePsx8d6L6K2vMOGcpHrfTe1pmmcRz70qslbDxamcfUKHVN5bS
afqLl3f1oOOy5kfRMOSZndB33o38U6MJTcb1JMMGLoBblj9TBcHzflbSF5WB697hJ1UQuokb1Yz7
VJ2OKCtVUfjDq+Yf61MVcApzhjKP9t+6dVrOeVzCZBi4W8i7KTsJz4wURggTeXB/1KpS/NCc+eNn
g930zBOm0dbPEX4t0jdoD4lV98H+ZlCJf+POCvxjGJUE1eeg7vvPmn1KT+4U3zrufuMgPxtgDu7d
/3F0XsutIlEU/SKqGmigeRWKli3ndF8o29eXnJrQwNfP0rzO1ExZEnSfsPfaaMffPTLjLwgcCAwE
ftWbPXljzoD0Im5nBiRBNTC4UvINZqRPcFs5We4ryn3ZHAxyJPtUXJFAlFPkGT35Hi6f0QxTeSyh
oae73LNb3KBI5s4mbZOQWCW8FzvXxg9I6WLFJ9HOOI/6NS++ecn1H4PvHbysL9wPtkqk0y1gEsND
6jtEN7Nbaz/qILYJsp365G3tqvEB7hTz7AYPBKI34qXxfTRyqr+pykLzW1gu90vrEY65TUadzTdY
TqqnOhzVvxQeiSGY3TEKiawClZWnQ11ECMbn9S2YpXPqSUlzI8ul84sG5rQtix2uogNr1hiBcD2C
TclqTz43Si8FHiwQVdourxVTa1cu64xrrjpK9HxmiEjY6EkNE2Kbqp2qap8Ns6+3BLYjRY9BtJMr
jPyY1N+5ZZmchkmDcEZnTDThVSJxpDazNZElo7MfCSu3doXneXdOYY0oQVY3v+d6YT8/hY4DXF4H
Huv8Zva7IMosTqc9sSqzOsRzcIWFz/jrh/e4uOKHSq0SjZpHYM/sE9N/FXYGh01BFMIGTDzChCuh
Z5rquNVLjVyH95xCTm4M9hUwspimnf7JjCEigQ0K/NW5mzAY/1sz2OGRNtIqomphwgMigXCcCsxb
8myDb0eVJ8LljX0fFTRQQAtCJKB2gKWZ3SDsDYz12+dddpZVExY3zZq06dHyk/quLojPxgrYTZOz
mbPVJcFbMuvZTtjMPmd8c8lN5oPoe6NyyM+j0HV+NdaGzZ0hSkL8LJ5DFhXu3RgGj+XoDx4bQN0J
1oUuYqrswTvy8+TNtbHcHLoKcn91gvRdzZ8TjgFErbMXloeRedoTyEBFvGhOm9JMlS0/TTyM8x25
PwR6opqF4AycvyEQbMCav1Gp07J/tOsfvBfqjsBcZA0u3o/nwDikEKOkkOJeWYzCupO9ipWtJ0SW
8VLb3uCCPdOV/eCtc+YePG6jEIG4JQvd7sepKE2HNJ0YhRGaGLJCKvjaU2I5EwvNQnxT2oGcNuAZ
CotmhcU+S8ROqL94pZTkjyAF+ohKZwoIPUawu6mynvEDLkcDH0f0CybqzO4h29eLD1ZK0i3hw6vw
wFB5zrdhSz73XhqhbkBNxN9TAGNzO5a2235QR045yfacFV8O1Iw3uCYjOSFJ/RvoyRxqObtvGDWC
35QbmewLm44A5zhZXcSdX0IUB0AXOuB42FXm5h/99bQcZ5HD72tJBHlDqc2hj82O27iLBfuRoHOY
0qTG9+Iz3OD1D1qV9QuzpvsHzjEfxlEse5jrYbTbBwiLrtk6WPEy0l3W4zpSMkS4TDA0hZSCHwRF
2yvffBjOR6I5xqt/kOb8nmly7j+gqaoF4hcqru7Oyxx/vQVfaC1bPIQBLnMyVYAB2lcQl67pkni3
A0iBGrVV9d21vulPLcQmiAeBm5fnGMCVBaGZnJQnT/Bf5ZsYrSYjYhT4HJ8tcts7iK4FZsNJB09r
OxC7gXg/I8d6xO3G20AucsYV+uq2wvqLPd52jwHAMvE4p0PM7Y3GgBQV3GrNVrtVlV+umvdX3hIC
Zvq8XCK4OLnDgnYpjo7dFTCsi5i8rh8cLkhCh9iRx5GcFNamuZxv/TDv5SknmhNIGzU/eHuMSMSt
ZCHL/ObNKvOKRiyjaybRFpv8zp0q0nfkODkDILbUtH9m7ehg63b2sB5Y5xbLjWKuxUYeBHP9F3Vx
yBeR8343n5UPWfCA28A1+2ta0PLmFdY0RHlxhYGCvCBehGVXF4dPbs57TuUqfZxkmP6hLhGsFumi
JbN2k6Ng2YjG6sL7JKGcuvHDqu8g86JEj/fX6xw6TEm0liOHq+bVtZ2XmiVaym506evIJW7diVZi
Oqfnkko+3QPWEk9NAotzI66/MuPOasgOmH6KkBFHw4laJoNBX2QqcSuEqo6ETxJeQYu0dkdIPsgH
ckr7z3wJsDiEnLTHCe0rnxdR2gOEGj/+BkaW4ahJ/I6SJ9ZkA7J0Wu7YahBlEaeeBQxz8kB3KY7c
V+MsSPFGabNFnX1Xg24crGUnHLdzH9JlWrlt8PcjEUJV/TKkzoI/cc26u0lwPYdOa8J9Km0mU6xp
6xX9bylJvUUJop/oJzTWXtxFv6rq3O5M6IAhvGDOxlve+ypArSvaF+QaxH+j8qB/0VZhYgiFy5ju
xsbz7nO2hytATWykme7W74b3PaG7GgEdM6z3bLycrP/sEKb5JoalgB+W7ILgiBOHzXjtTkD4Oto/
hFhu6OQHl1OnPvV0YdNOg16uxz0rlczZ8bvaWOBTo9g4laO77jrmO2G/1Q37F/+A1mPgfBQZjEr7
ySlyurxOe5Z1GBp30QfP6fkWnIwNA49igmoktxbxOkrPlDRbFvqEVjBz2oosi4PfeS3bmFgoYjyQ
n3WQ9GrA2CivzNzzijFZLZ+QMy7LJW8xXfEsw7VtxqnlMiU64Y4V6chAdOR0O4BN8L5YfTCUnumr
h0NXw6A/IaREd5UVcBYiD//Gy9UelnI/Wx3miXrq73KLAvdlZNR81NbsDMyGk4GqcSgdJICbtU7w
D6FyGG6MxYWxxRrD0UkAW53c+KTgQq/vVXLPrB0okMG9Y3aBkuv8OuUDISqUDSm8uoSEyg9ViPIu
TKAbkMuMnwYbNwLxwZURw1KO89jq1LdEZgIir0PZu+2ZlzNiqNPxcU16Ik+YPKgbojjIY2yLODnb
haXCt06M47EkFKTY+GpCMEE02ILGLCQ3in7Q6FWK+gDE0zG37GTT4AkaEkhfpvTqUtmC5KoGx9rv
mtF1b5FVGhmJq3nh6FfpDOTIC+nCLQStBrWVK49tuoB1HT3iByiAaqX21C+juW+JSdqVNOjBLgHP
4d72KtTdTpNsIjfTCKRgX+QOFdeU2UF+muGk/XbJjO4OkyLkTYIC/+k1wUSb+gGcbzguRKwcWUll
66mbDITCLKdg502WxKvDzdLJYWCfw6I36LiiLy0qk8Dl1+jb6VgUff+nz+fBQ+dE6vM16xvIA/e2
HvusvcVR26np6BPP198Uwilt1D1cpx921+JJqAyAIoRaXcVPY5yZfWeHkzFC/g7RUdPGfIFyKiZ0
CEu3TMg1gb58xqJsDvDFKvEmkYgXT1A9Yn2ZIWMRzwq3H+QgEEb/GpqaxZjvHBbSzBZX+Auo2HAS
bzoGbfmzXwVoEgLStRXr/JSKOKd2x71UJL1/wUlBMBAbgCu5ZSVtaIkap2fLUBRTf3WzVAUhd1nB
QLFbHcgafVxbpy7jZWUWVDI7J9puIPsG7S7HP/vycmFhG+9kqWraKJ5KGed7JyX2EmrLCH/4qaiE
HV6xLFY/P4UI9xFfdF5bDZuCUMsl2dNglLLbrksT/vGsski3nW2t/WtLlFuxLdEpXzCizc+ZFedm
gwuWQc9MF6+iHpTxXc1A8qnSFMpsLHtz4yoX7aaHnf8psZKMbsYQ1b4nRjM/BUipl0MLulZ+WnTr
OaEtaILyaLLyBN7fmpWAKvupXz9XaZDnRrzcJWRd4RhEG9L1wz9rVo3jz1rM7nxabJJ7npUCVQ0K
wsApAlhTlDGbVNSmy7Cp4hapiwgyKG0yZU58GQOUJ2cFW45lYRUjndxy4XlyT1y3pci4IKm8uXAK
xhK9Z+KxmsRjLxB2gh0d5UEyaVPeEWYVjNAtTVwzOhuHXSQ8dyRuWfmjXARqHJkczkj0SeACq1YQ
6IhakWIgtW6tbnaWu7FOvPYvE8GZEU5sCx9fe+Nk9qGGjISAr8TrjnceHvSqhh3K/CL5amwVOjs5
p3NydqCwjORd2nMarx8zd9bfFKHcTC3Vi/LRCgusCtsW8chMxduX9iXPwqutig74TVdY+J5YSbry
o3UHC76HIyc7u23Eqr3dPEN62aEkLsZfSSMhY/atKdgMPXEDexdWul6FzLGJodtm9HnqgljBF4id
slzjwyuXSV8wek7FjsOwrO9hR0lkhoDvktvMQ9XxoG267O947kFC7exezjF7ZRSfKTZ6NjX+j0dN
4VxVwXH54XK9Yf8YGWXdhAIS88eCaw91fNW3ImP51rAwMob9Xrt18HOHOyp9sDj8H8G1fYXzuPrJ
i8T5wGaRPUsWHBq2ztN3L5WtMe2mrbU3jfbtg+oGCucVWGAKpCggeWPbIxYLicRSsQHP5lbUWZFj
kazCCjwNmlsE4mFC5Fq2SrYuCF6m5NTb2hMgvTrfLN8NacLBYZI+e1I4vZiWP4uc4hlNppMm20k2
7UKKXL8Un71kC7w1AGBN5BY8/chrNZC8g2EgNSCK4CqI77UfT/oGwbOryMXtSNu1VysL93gSgKty
OEyTe2hzP1OPKeh9enFMo/7eR/bpPi7Ca5NjvA7UJrHnJM62EF6FtWwSqW292LUp1N4hmHLhyEVg
fjewUwFvEgSi7Q9Lm0oqhT4HhXewq8yjctEgKK2AGPGZFg2nxepkAAZRCiHYDylzoOQCa9gDx+vq
4lhBgJAN7gzORFLVpsDmvSVSKBebhcV5+1kMw+C/+B0qWnKYtE9ckQlIw4ya3KRuj8+cxpY1MgOx
sN0GOb4T/iFLi+96XIo6worXm82cxEJ+FirVeXrmzQlcPNMFon0MBDUH6w9PW0WjvZJAc5cIHUM0
89msb1Te+XD1tCTGgaXYDPwJlhG+A/rmls+iub4/ZiYg7i1bi0L8+jWqe1qPonS6ZkOCre/O2I9R
zSJixpEukNRDcwzk0W2T0UV+uLBYuKl85q1HI1V2dUIKl7OdBBGisDDWoM8bmPxHHjKPPyXV3PQX
7QPDP5KNHDUSktJBUJHQW3ouPmOsp4FsDHoraXjqpd35PphqF9ky8+pB+A/Kha5DDnWsY30WOEP8
9sI0G+rfEuEFzYDy1JiAy+wSwBEy+QV6d2PUvgG91nU73MBOBXOxFoFQERx93NMLYQgGTbvK12lf
1HlQfjL4DqezWvN1OJhaE1ZRJWFm9rSrAUlJgDDTfStsIvmsXgIxYmyB/dXYy0Lc0hU7emLcP0yI
g1PUnbqvHKBhRqkBPzAMsF01+vOppLdCI8rXU20rVGwQ+lArMDDLy+wJ/WzHnN+bCqKOOtoGMIkD
hUFdU/NvLRMOlEbML+jW0pq4OvTUzqZ3F9J1Gdh4yzFg8ye2rLQEgoo8DY+ClOVvDniGjFXuy9vG
HUi1RWzx3pXCGXcCiqLBLN7j6ZJYSJgpeTEqAjwIzEXbOZ1OZEbFv33jkq/cerHqfxGNeN4XrY3d
YtlFFxf5iFtI4pVrZx7R1JGDM84uzIUm76tgz1wPKHLR9VbUkLXGus+drIllHodRv21x+hnsJ+Qp
fxfKNGcUIzmYvWKli7Kp2imISm/G+pE4WNwUjFJs5F2RnfteN+EZFMPU4HEuUbclRNk7O1ZTlGpB
kpBhEuQZj1RgNTmazmb2Vs5DExLAYqn0wxqabD1WgBx7nmq7js+8/oinhkkNPylbxxdRipmVLz40
9PN2Qz1cS+QfzKaoExiK07BtVKEabzNjogM1sfg8/RYMVPKWQi58G3SA97C4FCI7qhsfAQoNSnpD
3Eww3SMgz7NTH3qDOAdzuXg7oiLS136SSqEJpge8A2jeveUKyeWXXydM5WoPyNYW/Yub7NvCtv4k
yit/B3zmNb+G3b+O1rpgtCIEsIoM+q9vEDIY/wnmZYXQxtdAzskX3RNG5co5rUS5/ZSJ3zYAnkCO
o/Jr14wIwcQ4rPlyc+ZgF7/DhDIMPGkYro8EaaX3DRyo5RBXlddFbHivaTaNCJpdQLwzqTM6qI9o
j1O5tdsm7JiBIn18HBx2TftBk1N1vw5M9p/ZVhHLwfeTNhGjYdiRaFwIb/eaLD8irYZ0j4Ere5Hd
mHQ3ue+CwCBqBzS6ryxxWZIJBzDpotXTJOTU7Ct/sRUhS6EkTW80aH2ln/XPXT0XjKM5ePY5Iuf6
oLImuVeSZfZxcplvkbxThthTJ9Iid1bf+UCkZBqLjRswcr5P68r40MZHicmhHxQjmCS3It/OsCII
xqrBianKfAosGwHTaAJJY1AnmHyIge4uoHlJ3LH8AOepjVyInFosMiRRhL51qHVMMEaBNqBg3izR
NWEuZPNMtqj10KgZOCF8m9zdIE5LUGfieLqezJjb9p3Pi/sVJxjatkFseU8ojeDWj7VJHrtK5H+l
lYvbmsE4o7f/YV1W6CHfL9b1egTiwUecWC0DGPYhZ3gGkbe+9cBVoBMbesHWEsN3SAwSWLPiCi8c
zjAHAmRn/crN4heV+bFtqt6AMANoG0GTnSbSCK6TJVyASAInSTyXtVbDVvhtt5zRuCftLSI1rBFz
nn5S4i0+OV5t8jLi+fBujJcSeoXDoXivraH9zsmP/5tD27RvrmHOL5ZGehmxV6xvOj5Stk2xlDOg
sYnceGnsPnxLODmfvLloSxRfHLcCLb4WLxVU3fZEIM+0Z9PHt6zigCxCt/VMFCBC76lklmA/w3+O
vxlUuQg4oJWVB+HlrnMUncp+ViHWv4p1EqGL45ofQgC3uPOsUqgjdd3CYjLk0xNSLRIsq7wsIW2t
MMG2Qu5Bulfi9bcDQEHJPpwnhUlJ40HwlAVTMkKY1hszTgEcLgT3d4irhuTEL+jCbbbRQG9r4RWs
NtqQHm62ihhONyRb+zzgZcw2ozvjr+KWrS+LzsyETcHY0Ikcu966K5Sd23XV3duoivEDvyNYndBS
RbELEorGaBzsa0+YJe2fjvEP7JOMsdpnbU39X70KDPjhYMhDQh6S++pcOrU/fePAYyC7NJb/nZiF
l3J0ZMd+BUXmgUEA0FofKN+eZWIMRYwoGh7iNUaiufHrOPmxEfAUsOvW3j2qjODvTQOEh7MUhbyz
d8ZW1Xdjp7x639PUuZEbdJ5+llXMGtzvSVZ3dToS+UGy6/UF1sOLSSCz7FiiXvGCSCjIS6JgJ1AN
Jgy9bk1+xWHViF4iM0hMFEmaOp8+y2DvticcbH6pcVQDunHTihRfJEsYoK0J1I8bW/ZJjWFJukuh
qYf9IfbqM6IyIkOBUDQ/ubUyi86o6J9VI4sP3GXJdwwbz+zqhZsbLUdIXzpMAW73TOr7uKU4jJJ0
AqLeDDr5pMDAkgTKyWcx18Qdo6CEFd4mYKoWo7NZx60XuERjkVtVVlEhcf43Ei0avau05BPSH9aN
fkYu80xat3qobN/9C0RggnsutftVpqhJjrNn6IfdBqkPApE+2GUpcKt7FytJwe2dieJiC8x7F5Np
70pGhYmAsUrhON+WnlpPQNhnsIXVDEZRVGHrbrPZxgPTmqKXW6fvRnCZqAuHYzc1M7AzCBv2wQ7R
B/JXVWQZDeBJtilWY7HB8aHGR6PpdTZKY1+9aXovP9ZjYw/npUs7eOGa/n+z0vl4u9Qa82DPOb6c
aCUkAuHJnXzrYiTWjOAoYrqdHaZTd3pnKJqK+6pli/APqw3e7d0YtABI9xMC6yy5KxM0Et4hm9ay
H3Z5gM+UWsMblisPwVnfY/4qNCdzGI/kJIye+2o1EwrWbMx1SH2W4WSYCAnugYT77mBHQLM5Jl1H
utVXl5b+eRxwE+A2QUNQEQeF5HhbLHLs7lDgLf1+NEuDkhAtjMWU3raI3BJwwFONi52Z3RPLXQwS
HujcblMsFKAgGwJHv/sFQo0Dpty2uSwYRS1clDH45wgiV50+kAGWOYy8V6Y1yG0WtMRsTPlQGX8U
WQgq8cuosORqzobzMTuunNMIvAgQTLAkoy46IRwZaCBlMF0jB/yQswMHXBmtnphf0zXUEvNvX+k9
eiK72tlIEZ+8BM/ZNqggit+4yipfc7ICnLu49alaGUKgM2Wkr+Ur47jxN+TdpUhW3kQ44OxzO2MF
8gVrQCJsIx6Y6y0QNF118FtvCo6tzUyZdRZEmyNbHSf5S9AXKkjohdLfN22K7jvA75seydJZaGE8
qUV99tJxGP9yzzvZHYwIvq8c/96VqdPIZ+daqD8hgUjiZ6BT11XiAiKd4LOFJ3qfYyBP92aF/MVV
lyjnKL0EtSXl6/geLOmSHZIEyfKm62c8ZnThKNjp3wXDlNSmX/GpFQHV+KWqolxR7EY10iT7yaOR
Z6lQEaqe36cKvyoXAUSpYgX0TDUEBBKWg1KeiqTfLg8UPw5HpwISdQfr0fvt4XUst5Pjqv5lsgXx
bwzDO5RDgRWcqgJm0qPJqHk/WgwU/tFNGAihnaoNTvR0nTZL4lnje5p6qrlpDEraiJFqKxgTdTq8
d5u5FzsmlIIrgqDK5p9jswvco1vzQJ6mdcrs0wXr+YzcfSpPU2qYlTGDCdE8JWg65aOL8vRzxB7m
3mnyi4e9HVNngFRweGeWgp9rP5HhfoVH6Nl0EV6/lCxtrVGb/LB575roeqPfsROnNht8FoToUa24
TV/aSi1flBfL9NiFRDlH7eTgLfXBneEgslqpqg3S87q9S+iU8zO5DUF+aRu2PtsQniG7aqwfNQMd
lOUu/k1cgaD4HRfYKpNvBZYJIVbbhYQGYF7rbxskL4N+hMewUn6w90e76BkBL2VBU1Vxw4Sx9ZD5
dqD1Cy2GIYQ0sZOK1ZO1DkRSdDIe/PcWv8oM02LEws6/UW74Pqhw6f/mIZ3zEV/U6B2ZztnZO7ed
bT0wKjfxk0zyrj9SzZAxaObAxULu2twmldfL+mFGlJ3ursse+yg8LHA7Mnb1C200e2yWTII0klji
Po8rjxqVaqcncBbwhaVRG8k9Q2lDoe0Qa6Ru2gT/zc73sr76gU8A5mJOg+yjg59z0lZrMRbxbcch
1iOeXsurpo7P2Q/zCfY1pHSZGP8nJnm9jzQTaXKICov7Mwgn5+JjOIyJZedZ3V4vL/86bvXfQwfS
EJNusFFs/hooNeiDYHHWva2P6yTGK7yqw18lQnSe7GqWooUxoCCT6lqtN3GAs4k51wxCspuU6OAF
GpJ5elQeSVQMKFOqJQ31lqEcGadsRDxkmuivgTjzvLzPLdci7kidvIoU/AsjeWPdWfgdMC31vEwR
KjwKepRqcroG8WZviKyHf8QLIEGy0N2zRm4zj/8EWAZTdCuDXk4N+BcPNm5kDwlxzOIY29/Wi0dc
kWi+0SNTh6j3wi/yZtuhsf9AzM9GL/NnQ9oslsNPhDQOsUEkqpx8j+CB3cQ0/G1Yr4ud3qmWi+YB
vQNvyCCzLBo1vkMYLb/W1emvdDUTW1EajO4j1CDzZJx4+CS5sv7n9LL4jpcgvnEcM8JzbFHjb2bu
cBxv6Im+HDdFbqWXTrc7QqdCaxdWZf4RjjU0PBvR82eGZe3ZQhCfomlGc7I1uBcvVUps1ibUDaIr
eG76py8oUliuO8Ujrlr3LRSu86/Isv8zm8YxiFZVaSTZo98JIJh2QUAgkmNWdkltb3nMOBNn9KbF
ltVxdVbIMYEgEXbcbZAtglc2kEtrDrwOK+MiOzKMcEqyvchjzjSyUdgWVcrHL+TInLN2zRe8E12K
Ym2jekFTQMNnlZj7ZPNPy7b3IzI19S/lVZPtHFMHGXVLDcAzr53gPKA0FJiqJOtv1bR81o6Im4zO
IgjLG98tBzxGUBdHIqNQqyqBMAWRYh5PBw6C6tdMnfy2DGftlQ1eWTdj63c/AXu9EOFeVZP/GjKA
3yUWEKzduMruMri2eua+SfwjeXwkOSyIZeFi1HxPm5EzlQbOygJ90sPVfWWmpHzWXU80pcNdTa5v
w6Z2Z7Nn+Sf70XoxyICPa9c69+CVr6AdCE09i7IiRWXCtR6ZMHeqQxYn+NGWtFRnXa7haw0QY4xG
kA5IGpsGr0jmQG1A+oHTN2QN+GChlOlOplLO0zQN6WMX29yDqAYXqAlLMl/Yc9QwOtCPu5sUTtkZ
f9/6LSaK8ih1Sbze+DONOGtVG3OtnOb5zYgFZCb9KMtOFtUaSbZby4hVanXyUDhN0ai94ZFdWveS
J0tzl9eEZG0QyjAt8/qgfywBQDKbSYL5n13kCEZYf/kHtxjKZj8IUsr3lkUOfYTYnBhL1c3rH5xU
3bPSU4JyRFxtwsNk19Wemolcc977ZoqERSm1q71sNZHJFKQrFHRiw2CveMgLkX7jgAoYDJnGy7bY
GfOnkN42iHjlqq/RtYKfMB+mfMuTQFJWS1f2FAL+4c+wMe/sWBp05/DqTYjWpLIYr61t8arDBXFK
ZRnvNmnt2tmHVE3dJuhzDs9EMz0iPIgzdRPCKfvQ8xzgQ/b5/akYYh4NLjNUQZwNYNrHNrMfSETk
nILNZX8l7Kx5qBqWQ/0ylB/e6JQfMFzqz2FwUVPaYpG3LBjyl7j2wUIPdetVp6nKq0M5A/7bziyz
P9He0BjFRLW4G7OifKJuyCl5A6cBwukgMU+PAB/YiPc4XaeTrOmgVYzKG9LTwl5L8zJCampbSgHi
bVBW2czrj9M0UflzXQc/JLprE02Jpz8qGs5n17eIXsb1ofAAdewFsAjNOwv71Z8yTad7o/DrUVo7
HgXbVMn1qr5i9AVdrny1BPKuDS5SgRAySUKzZeDT5zuB8gf1Zs/wd9OP4ZXEznaFgU4T2G+K95ct
ul8XUMgN/e4m0ck4RMyHppZlOOv/HWoJ0M+kGxfvHvFfYrMWhnDzQvcKwtyUEhLR9TGdVwJBTO4r
jsqLCtbkjBqmnbeg8PPkM+9T91+GvsnfINzqmaaXA86LKm2+aDnKs8jMNQfA2ICK6TgSRcbKUr+D
ALaXeya0GhAIMq27dJ6d6mTnM1AT+B0VF6DTAfnM16VtjrXOr2pLcBQgoDotkp0FhXk6Q61keSg1
sk7mFbZ3mbrK+h1RYB+8658OujUx+OXINf3xl8pG8o5HD+PF5F11roUGTxjmbfdczFXwHerecIty
BmJZBQuyW4QjASwx/7yVo4S4SV8GtUfBTytZrLPO2NpkuhKU7TjVTAoCLLkNSAQjIEg7AbHDKGHp
qVa02dHIOg3QkqF0pytLq2YDUWHo2YPSBu9sGiHy3pzeIZaoFMlNzUHEqJjgmH/WxKUXWaBeWG/4
8IBwv9SLRNuUkzPnFGBDN4Lu0Iqg6LavA4hB6GMszG9ZBdv0vWKisxO2qd9LQnJzUPtN/IY+H49n
nBj2VwOrSn4ezOU2+YTX7MxZXc3WNZ2b01afuqzq9EwJIe95AjrE4G2efuNHbl7hVDJ1bmOZVDcJ
uA3m8ZZgNJCxOur3elLNc0xcDsVzkXh3EnMTLJ7ZN59JMnBPs9qQepvaThLsJp88+41wqhY5D4Pq
rWGzpWhbMUaiz+/1ves7E0Z9z+q+edcJx/D9uPk3Y/YhVxZlBfpUOeZfKsRO7Y70kftapEChMOQN
jyHZQ8wb86Y+oVtvJ4ZQAfFj15KTKUcwO+8lxHnWIGyHQZolYYBOuS/QBo7YhEksYM3KJdSlKGtd
d+bh5FesLzPI7Z8EUhFxN2uXdVE6FMlbj3R05n2th4tqqtliYcE7unGKEadK6eqBjIMw/uW5ZngD
a7hmkJ6LZw7E6jlZa11vvaFf/tjYLB5ZLgxexCi9A/YNEevCRvEqUyCw7j0IFnMiplaKaO1DcSVS
xeAz7GQqEtAk8/phI2u+q2acnlsxgtLgOxMM3AJvatHkkzRtoi5MoTzyDdDgL7MNvUuwP6VWKSyv
2Zah5d7ZPIKktWSVOhP9jS2J39Bptq522Q+Si0UNNpAuKSLLaIfsWIoSbD/2GpqdLixf7xBk85Vz
+gRvpcyY1qYIeZhydK177K3rR2sru3v3HUXHVs1T3hNaWzaPNFPYoqhp1bYGsJ9fxzpYYDsqWTxC
paQTGzEIHDUOGyJbsml6JdGwfqbXnr7nNC+wEPUE5VhMF9qoZlpZbVLyxEWUrJV9gNZFzFfvJG5L
gVQXb8jT9VsPey/nTry6FjKLGQvlVZpCZMjpI9wpC/5xlqhgi88kxyVcDuYrhYv1vrYsWTe+y/x2
R1Zc5h87hYnskFCq3vdqpNtCCZ6j8zJl9uZKnArAOEmlv0l7q35CQ5iiy0nBXMPYr+fPtKXEitK6
RZkNrdE+cWDRw/cITsqthSrAHLENJBfGO2ywXIYdcBkzbptoKSovj/AV+iEu/Czh6GehDSY9acx3
VbLd2eOC6nc24QFsBDuENQw3tba2LOun9InJckKV1TbWdsb1KC7DTJO7DesSTdmiWMaeBuJFX/Du
9keQgYJV4Iq0EboVi1T21E4+7vJxjYEv8Ei4W1g87udoDZAjNfGTwylV2Nn318fF4+vlLdqxsoa6
Qc8JrxKNoCaVywr8bm9hcaZnIgt8gSZI5PjcdFRVpZLQIZQk3gBBEqGvbFF7AQQxbMxB2aYjdw1z
XLrFktw9BaSVJfvO9uc/fTZfmS/awRzMelUiVEDVQXDXMDZfTFYl4AIHy8nGQlr8moO0gRNjE6C3
6WqElltZFNB4hMjQgGiY2oDqssb+Glow0xF+fOd+hTiEGsYzpEdN6LNIYR0kJ7YKr2DZPi3MerLn
POv3deWX72pZUm/TwtlCZ0GZUB6Hvg2JkMa1Fx9I66L7YFYIrFTT0fzLxxy/ozOg3DpVVtDDK6SC
YdIojYyPCdMRzO0z4dcQh8q7dZmkhb8tmeoXPyAAZYtFIg4vOYfynzE1KVuiplP2tqtjQ8dKmO83
swBoI+Pct8yR2Nu5j9BhWr3FW5k/ZIV2TURP35LYTcIU7wW2EQK3FbXN1vWs9GOVFQrvJHOTh3Kq
3WFHvpM8TIEgVWn2ivGOMm/ODg6dZLaR3D6Ct3+Ep9Mzs/gB8ZR/2eSVXpOGrFq/QGpXj5UY2SKa
Ff/JwRtRgaJR1vR0bA8yCN4wqBjrOF3+hcW0/sVIbjdRKWL8GQTo2evOkn5q4d7CyYHDJ7MYo9Ce
wNqjpkuJvJy23JKaAga218dUKFB9iDL8L+mvSuODce3/ODuzHreVNNv+lUI9N9EcIoJk43Y/aM45
pfSQ6RfCTtuc55m//i66XywpIeF0oeqg4Dp1OCgYw/ftvTaiSz+Yo6lV2+28VgpEj4TYZRuHje4v
gsX0aGWxIYBkGjvlJ99u0q91ppi7QX5q77TOy5KdHW0HBFhDoG6aLMrfKsDXDmJEDx1QG+TU4IiP
5+RGfsenwsnnbpjeuOUt2VE5oEuyP9WiN0OzXQ3SJyDcp3BFLTCd5RETq/CuiQ19myQ5Dl9Hgaxi
F1cP2veIQnNEBq1nW7TxFThnqoLVL8KSOmNFwbN/jlF0/oJJ3EwLS1qRgZStsz9ppel860vT+66i
Luqnhc60/rvpRgaLWw3NW+B5XbhyqK6te6exUDfLwHq1tGzax0aEWM6w6pgU4czwb7LJJIS+V4rx
DrSlo4qXdkGyGRAsPppR4cBLoKnaF4DdyW5uf7KvojTKh1dEyR71S6DQnDp5Z1JlYApeGcHYMlHo
puzcFxdvWbZpgk7ZC9MY+5j2TqXbHjUwT6+7FiMrwJm9QEZQrfLC6qw3aP8ZP0dMz5i6dR3q1o0P
jb+lGZOPJSIiqsX0zblvCllLQ0vp74aMwTkso7HCbUMo4MATjTpfQ2n4bixY2dC23swwDotY9xJI
SBO71vBskoiKN0IyS5XPnmmbtGNgBShS1iKVtP4XU+G/dJZtnQ84OstIgveHhAWs8iUi9RkUfl/Y
7R0Bda7YED0dya0itjB7x6NqknJvmUXdQ1oscrUG1AAKkXA5+Kts7X2jBS0fJIbClUstc2geAqe1
62znuCQrqTv897QU6K84IS9ksAq4Ous6nouZa4CDA7CUgHS6hU7ZXp8PBhze8egN7MFcbXpOoPGn
WyTcNOYAdTIRpqJhUWcVouUQkRKoLQcjy8mWQLVEoirGqZn41YNjj4gXn8DiEP27DAIs6CAUTKYY
3DzB14hgxXYRVehM2T2EmYEnVkmLozebuJUgk/RRIpUnjLNC+kFzpOQIQ6P9W5WFyW8lRPUF3W1V
LyPQAWyaUuJYlk3oya+0rMnpaXPTMJiqSTVfhTmGmJXuO4m17DpV/Z4lwJD+exHNcJNK4qtHmk6Y
OYIf0mrCTHDSGsbfjsI4TdJ1OtDjQabP7gaLQrzGV6XvUAeakupCUT0UmCjHxTRW7g876ccNPHeK
7gRnNIp2YkOBzBYWAre+bcK3Acn9N584vHA9ZFZGSYlzGLlidLrkjvugs+5oQp92GKDYvoMBZuNV
DCVftj/JVvBXzXkQKSYXioLSRtQzNTgIB8WOdMmxxavWcI1IgM8l2SFhl7mvFMyRo2BtTdWtokGP
OrKO0TK6TaoddCUovTAzlL8DMyN4NJ2kbO+cqDJf2NehwfJdNr+LSScfdN0LNCwLKcEnCV23ohsS
TvCHFBl9kiVmRtREoekQ0m4JzS5vm3mIrCJsMNpW74cphFhUIpOBrwKRwpHEfgHRnJzPisMq7VFU
EiYJeZ2JsQsZJ4khZUxces+0tBvalNaHZVLPKQoM3UwPpJxxvkWwDV0gIx6kDSpH7eoqa24jr/bV
KuzMvls60qPOAE6Fvxt6DpNUlns/UAbVX10EnmxEMU38kkZp/QQD1jFM1MjILswGJPwAnXYRNiBK
V1jVxFdXp6i7yVRS7RGAUTri2eJdi2Z+D0hp+CEzq3gw1YhlJKQ1460JpBHuGsWcxapIbBUSyArH
70qYGImXEqWyQQqDqpIl2RkUzJCWufpCCgGDwOm8kfZnFP3MkoxmdlZn2iPopgTCm61Xt1mcQVG2
lVNu05CYxhtX9dOd3lTxqx3UBMy4LbjAFfwCxISoldEjGY0S9sJDB/wVBYeBbw/k1o8gjEcUffbE
0RktSb2Qox+GC2q+nG98jxbMgtfB6l5T7vysArN/M6cmf/YkPxSlw4waQ6ZBpycozAKKO/b69yiV
2S+ObuEhNubiaZhaYwdK3WG8CZLlsNMNFGQ4xmEKYIOKwN/2++i7noNmNeKww4OgAWbAxzSFX93R
sNUqQBXobgpazsWCRR+aBuhkienOoEsDxrwPAD8Qo4WTFzsc+Wx2/84BbyQHuRyaO35HjtuR4YXz
yYpC26JlKgJZCRHImRkJ9pt0xWwznlLoMpyvMuRtuWifOEYN+Qp/gGx3FB2rctkqQz6D5Rm+40es
WImj+N1NoeZxqJuG1wSv8IG2ZvMKnLt6GSCRFwtqKuByDEvxxKAeeRH/gZMNzTu7+XUJhbTYlbod
AMqoXNiAm7agv3MbotMnhErhCzDX//7Xf/7P/3sf/sv/lT/nyejn2b+yNn3Ow6yp//vf8t//omEw
/+nNz//+t21JXRdSuOgjbWqZrq7439+/H8LM5282/iPwAtySdSLWxIn+qIIyv2npHrBd8ofNP74S
VEBd16XAx6AM5/hKvWSFkSQvrTUnFO2ScIsJLovek5zW0jhZ/B+uJvCvSYBNlqmbx1djPOAgdGzk
bDobxzVGKvjuo+m2txbthN+XLybOXqIh6R44tnIR3Nm6fXyxGOY9LXIyvVCUVZiPyOxkotKs18uX
Of+tJPmqpi4QFQjbMfTjyxQIpyA8uQKkGFaxB6gbKvjao65Xu1E4nvdy+XLGfNt/jQ3hurZNdpcl
cWJJE8DO8fVGqoUt4Xlqn4Ewx0wAPKuOH02/pcC3GGRd9lvaroi1U6PrSsIbTCCfK7f1kh8a3Sdz
bQ8yiOmf+aLraLFM9QTkJ/MBf3SiYHZWUVSCScC+w3K9vXL3890d370jXMU3iHvBJi3hZGSPpJai
E5vUHtJjShaBBd1nJOIxpTYXPEy5Sr+BHZyTLiPWDBawBIJI0b8Wwozq28s3c/4mGWouvxiHVyWR
Zx2/yXbUZUbBPzhkvl0TRyV8xa5tML71VWADmMI7pNPGubt81fkJj9+AKx3Bv6QyiK4UJ99AFoHW
bPuu2xOT7v0kgSn9xHxK42M2gFMB6ohbv798SeP8rXNNxzSFYWGE4i/HT5qlc5Zsq+v7kd/GvUG+
OwL9JHabnnjmEUjUr9Hcqi2rc0ot1h1UUrxpHI2m1ej2fgWurQHMdWU2cM/fhDJIXLZcS6GeOH0T
xYSWeOjqYT9H4DZ2AraLwXHTm5GQS1qwGUBC0cgFWN7M2gUjq/Hyyouxjm+BeVYnyRX1LloV4Upj
vsW/JtrYbsDEjJ6xzzhPcKYtulBtOQhP2qtFyt/z1GR9RvW+AyNfB2MdkCGk9+kt/UtXj2+tIMYq
WEM/TaG/MB2J1eUblCdjlBtkooClwBrnuoajn9xglVeeHeOT3vt9aUzRrWoVoCcqFwFH3x7XknYv
qrEbbqbAwX3LrD3ZxjKqlKv2utO7oJsrTshQBqFyYNPISGJ8YUPp13eYwYGvU9fqf1fwmsk9LTV6
9ct67FNAgBEUIE7lbQQpdSRqyhuWhqiaF7JGg6bE9lBwJCRxSXOalelrxo5gD9lvBoO9yRO5xEW8
gX1MshxyvW7cOwCNethQTdCssZIH/TpKUJvc5l6IygLVZP9JdtDH14R40hFfBukYNY8tM6/YF/Gf
Fm6iRb16JjMXRmXGgXFawhki3sxEm7bVpljXDtxV8mpQEZpL7D5nHJn0YbfrsXqmt205PE4aXLVn
pGsYc68M59OvbP6tDKG7Qrd1V/KbzSvFX4OJ/Bk9A51p7HuQlfewkOlTzDEc5LGCmlhmgtSNVQxx
vKeQ0HoQMfuSZlFgb2QIY+HT5aEzz15/zTPcjcmooVRmuazt3Njx3TR5L/wWO92hmbynvh6CnYuJ
fNkntRj46OPfjsggeHZefmW2+fDCUpoG5lLXVeLkNWi9KMAVFdUBylaw0yOS6+2spsJWmOlzBFHm
lYoQf1ghE95dfuY/i+3JQzO52nzNhrTnj/r4oRF7MRaGMTgUSLTcFdtignCHAkMeSmYEG6gzE+tT
2BkIDcgnO/TIuL8mbpRemVjO34ElTH4B05BS6qzYx/cBIQc5bK61h9ZmpAvPMBdGko73KXzSLXT/
8Hukq2AJSFn7cuUVOCcLDD/8/HPbBnUYR+K5Pnn/epgMNZLS5MCp0CZlqLOw+2wGMGgGVSMohCBS
nIQVF10qMUOBK7LpZRhkWy2aEZNOsEJ2GCEJ0zpT7XDO9d7eZNIZfg8VIUHRrzGFMP0wdl5pbvso
7YNt45vIaAbgbOR2Fm1Agz3A3bpQBalzYHQqw9xXyKru6I+SSpjUfAv0MEL9gQQQk8MtfvEZiDUh
3cAtSOQZZdOuwsYU4LbBIZLDt/QrYAm4yuO2/sT2KH/G7Dh985iHvL3My1Jth8GgNtphdHA3pdCj
eltjyqR13CiOygGaRPt9wk6a0o+gOHfL2wOuAPGj5/9rBZF6pumY3mdR32rbEewO+jnAI8hWJ15Y
c1sBAiP1CUpeu7I7yyEwuTYVVSZCNsqXQKM0+0wcfJPeASgjVoZqhxP7i1x2HoGGeAXC8L4e0iHe
2NXgHGAwQCW1A6/6itFoiDAMQqN9kyqV3yCgAQWg+VOT521natuGNNdRkgI8g5YBu2XTmHq/c1Ik
Ql96MVY71LcRak3FORbXIButBVamMViryIixhZLJV1cm1spaRD8r+ijEc4EPdrOtP5ai/Ob0vq2e
KxODzbMd1ciarTyQpA6PMMfXNfsSYKpIdmAflH2mP9AGs6NyM/UTos+KSBpniQOHD2ug2te8Vcro
83sbAcCdQYS5+tWPqQNHK+2/mPk40GGWVEFWPsFehF+kRb/GU2oivMEXtosH24RijIg4qJc0zEZt
qSeTcxvgUx63snfyb4D7Ubr0uLK+Kl0mUC41BQJTwYAgc2fyzWrcqt7Uo1ewqZG7BV9ajFhyS3TA
Ve6QxhA5MgB9M/Y97RNUoW5yM1pDot9QYu5+lEnqU5+C6I2LUYBy+lz3arLuW/zz9iYwEddC0mo6
OyUrOTLn5EjR3Rl2aouXZjTA3c7ocSNcidRV4xMDIUm/1ziFvUdvMPP+RkMQCescE3SxtWnW4Js0
+ji9y+KwkZ+k8P3ufip1WS+6ITDfJwAffFw9VYi73kxxBC9BS5QYBgMM/HMGY7FNbeTOFJEnbfI3
KgzqGySqSB2ofRkO+5rU1j8PWuEEIJ5VMceoeDLfRE5tDukj7NS+0NaSQrWFIDOu9zg4o+TZJF2E
2O841byny1PV+d6Gd8IRwGWVcC3LmA9wf62X4FEmMMi5tsdHPEQbQgeC8Z7SXyRWQpjjylAIbRY5
PqFr+77zKRL9Df0SjvQQJjBvn1zZQF2Xj0V06NrSfy5C8L4LVBzUBIcQRg/7HP3KgmDOW+zjlUla
gmWJpioCLds8ObYR8cE8Qs1iH4cUiKnKgJ1dBsqhCUm8XWwgsyHsaSK1zNo0JcGz/LJe4JKDCUy5
uC+ccv5SGz8vb2neWNEMtuZzhWoygfhNkTJQNSKEENj9aLk/CZwGNY06fAhzIhpQPtPtCytm+Ss7
1POVTkqeh6MMYjDq6CfPlTo6OZGIA/d8n9wqLcWhRfxKod2i3R8qsQ2QmHSPFi3QPFjVmASCf77q
Sy4s4AryayJyOtnqqDoFSTuE4YFqI3su4AHxU+2S5STSEnECDrCdhIm/Azdr7wdXq9ca0vrt5dF8
Ugdg2WWeoVgDLdhl0XdOlt0hqobENUg7S2QKGAGmJm3dW9q8o/eZOpiyr4yo8zGsOLVabLKoOyjz
9GRAajW+ZBLnD7auB/sc9cKvxoP5otCWPuHLMax/vr9Vus0RhO+GlREj4vFX0xUNWedWlh9qYpuy
nYZ3bsA6AVWvKvPcBuwcOM7jWPZfMCRG2w4pL15RDpxovYnAvfy6z8ed0h2lHEMw7OaRd3wzWIYm
tzCM4tBXefKthoV8DzNWAv6biju0GNOAmZYprh+09srO+nzeQkCr2NhSqbDwh59sMhObLUcylPnB
auvosWstfTX0sv0+2A5IwkRyXMZTdrj8vB9c1FAIDqgbEBlguKfDCzFbVquwOXg0vVd1mzvrqAj0
+1HPg89APuJbGlXiypOevWR2KJzOQfEwZzm2OPm4Y3skMrDQvUOcqHZDFkP4yYmc/B2KHEGyOZsf
4w4zmfeUNS4F7ctP/MHFTWHaDG3Ba5an9TtYwDmOsi56QaefTCtEV+UOpoPcGgWJbbYb5vXCpjik
r/SMnL3LF59/w6Pp2pyreUwr7GJs5AYnUwpdRVzIQ5G8CBn0yPJ1fll2Z/f6kMCeA2uMVC22niwU
J7daGBkvly9vnC0XJsVYyfmBUW7yiZ8Mb0rEwHBYhg5/QMhLLUowm+ROJ38NLgF2VKwEKg3drrdR
qbJPUFKxJzh8v59HL0uJEknllYPF2QA0meYZQtQhFMPQPB31MUZ9LSEBLYrD5GCltraDu0BymFkK
uYvizrvvJlJoLr+Is1mOXi8AFZAR8C0YDCdXnVwLTJwvxKH0NM+5GzHl3ntlmq/NvHRjgky09v3y
Fc/mcdN01Px6kZ4zm7vzsPxrV4KRDNk8duQDSrT0U10SS2mjRd4ChbWuDLLzV8quh22BwfxtU6kW
x5fykRN0+GH9F1xK1de8N9/QDit4sBaC7tZr49kbGf3T4zk7Z8FqaerSYalyT95oRa4OUaFYYcPa
8u84JzpLnfQjtpaefIREad+VGVvNBXuG7krp8/zVcmX04zZbLxochnX8vJM55EOctMFLTlWGhBMf
Vq/RVf4TxJXKvLJcWfoHl8OJNpdYBV8R5YDjy+UMZs5toX1gf1BWe8wVfcmkNeFOXkM/F/Uv5L5e
92myHB3lkm+kFBzZ9tO5ztuh06EduCj666Yxso0yC+0n0Agi0uowTJ970h29jdWSYo0BKQpTSm/l
ENyWTlxb5DDoNrl7dQvimECgGYfdoAIMZzdCWt30PYSdZ04ARvuOssJNHmPplDonOyhJwxMmO3Lm
Gs0qYPf1NSnSFif5L0Uapp9JfgyICQ1DMDoTPlvSUiCUvxtMCPEqV1HlYz+qrQ6eSBY/1lXreCs2
8zpBXUFW/XJqMYIsaOuieUD1qL1FUnTtoxEP9ZegyrVXJ2vr9wQMYbT2h3p6VjL1yAvsUC/e61Yr
D2JIp/ee+ttLkFbEbMQdRWX0gwNd+tA0YRbS6AoeessMvUWvA56/bdIoP7Se0TY3WVZPcpXTk1gW
EBqcW0T6BAnRj0eoIAC7p4ith8nf0X1D4OjgKP0CEhkNVuvXxW8kgDiTMc9U9TZx9D54QelSaL/Q
l5X589jG0Yp9Xz5spDuntXsUWO6hDOH3paTb/OY/wtyzC+zfXYUEaS0a2P4o0PTus9bjHvyaQ/8k
kY914ZZwTAtTZ++10WoMjPbN4rSQryNMsfWC0l2NxJJirLUokEOxs+XP1crEfwDi3IzzXJFI6NPX
JIPKdJ8dTmjDxtHzsboX1EvCz7KOSMPwOGEOeIN8K9kNA1uqRUDolr2UIpe7Ks8AnlJrzCGwYCAR
WxmmaftQjtRrwEHB//xiyzL2bknTxAdJHKkXQtnljOcW31JzVvBKnDNfWnv04hW6tHbbEUtnvUBB
qgVt+6SKNsSMI4lnGzniwzBdDsWa6U0DEo3ceVWUt9Q7ykckAA0U988lfXOszURPRnfSUFk+0yUw
A6ROm+Y3WeCF38nm1vBe+qFG+aCbxcGrruijd59lihymtvyWJllaEd1ZZJveDeAbR6HvPDTVRPps
6ZEw/UrhOy9WFO1Ge44WAmJhM/6hNI7uGH7tkIT9ZPJv6n2LbfkRjRrZCUWQ0i5omdxaXKMN/TC4
7sYr5M9Gf4Ykomjb26FSB8ej3H+fwIq+76vO1XfsqZhFqEPECCFQSwXliCAHK+8TRrBh2Lizlu1z
3g1/WEi2CPoFtzoiQlMpzSNsL1pmbYauRzzpwbXudnggNFwYXYxk0rZr7qgGgSsfoqBqXivCBt4n
CJo/E4PBjQYlgs1Zd279DQPqEN4TVRblN8OY4VqZRqg3IowGWBI1eOkbffC0jnNeFr7KloCYn17l
NIIyRAuUyGwj870UzeDt4qJ1iddL2SCvenIjQhRcdARn2F2CTo74R7EPXLCmy9iqegDvNQqZ264p
/eklaiXWQezUDYdxqbR4W6Lbx7PRFPLLwHiUqFpYLXbxqA00FklYQxESdPEmKsKwWOqFP6DYZwMN
Ym5Ay7fSO8cTN7gZI8BANiZD3iA4M8BEqelRNUxCY9V4lXhEr2cjA46wyoQbDsKK4qRIilfhGmG/
aKXX50ijbILz3ib++QRF4R7dZGwg5OfG8tr2ofMo4S1Tw8mq7ZAqTIDCN9UXHID4mzxRVQ8tb5WQ
lnIOWr6zCjwVG7OjMLIQmhGlm0FCcQHPTQMhFhmqcafihHlwFdQBQLNk46jlgJi5WGHP0YAM5aO7
5h9glluVN/mveAz7X+jes8+WYdTtDnd4I1CIoF/b+aU+1Qsd/RNleFvW34vOMuWjboXkdZpElZEa
ZxVWcDs2OrZBypNADFflUOTmlhCBGX5VDNXvHFsWSeFJrv3SKuF3d23rynJdkqwY/ONtiqB1OLc3
aNZx1DrZpgirF8TNjdaBzq4PD0FGxUoXDi5TOdYHMmShEvl5219ZwM+3flzW5jzNGQSs/elGZaoA
JcGstA6zDRRZHcxWJgmgbMmUPiqVv1ze951vxvjCBcQny+H0flbIwGc9ZpZZWwcNJec3PMhzQCey
EQKIKBy2Mqt3Zakn//QYSz9WScpfNiUtztUnJ6y8gBwZocp8gbIPNdd3S6B9edo9kbiJUVIbAQw3
dEoW0q2d/MoPe37IcQzDtNiKYeZwXOvkkBOmekaxonMObV+glVOC2vxguiGSHYkJv41FuAPo0lrL
wpi8r4C4cQBcfusf3IJFBYBiHPUjV5mnx1pq0gOJHNlLM8QkTfYxRNueTCEUzWRp0u4EvekDSnnF
c0qCSRLL7vHyHZwPM6i9OonGHPIcnY3U8S6RI64OVsuuX9i4WjO+o5+Dpgxxi8M6O9RmlX2+fME/
TeXjsyVXVM58nkIEQ4/u5IpF0UCx6/AUghmBDNlnzk1QotJZxRMd6WQhi1r9hlkVPlGv1rRb32Jx
g1xd0cdF1YiZO45iwmxCJua1LEX6a/aY08rpPYxN0gXRs43Cqr+3RzDZVwbN+XfiOLTMOQWCNOO/
WMd37yu7JlI5qF5mikjB9q9110NiOGCM9E5DRx90K6YLONSXX9v5SOH8Z7o2JWMae7p1cl230jVe
XFO8WLg/2CljKk63TUsw8GIi0IMNTEMUD9LKsX/t47bsZ8ehP1y5i/PRwknUlPOZlCMi9Zjjpy/p
pSR9buQvEyF3P0quS/hygJUNObm2NIdJv7n82GcXdHV0UjZThGABM04LEaVeY0AgJerFwBX3UPb6
uOpDIW/pJpW3VuR0Vw7c5y1U6nuutCQl3T81zfl3+Ov8a+cKI14sycjMiUWha/Un3hfGHTGEmuYT
Hovf+DNGdfuTUC1YWuTD+RP+ZCGvHBfPiyDzrfDcHMRZBQAindyKLPCaRp33IrK231jkHz0i1S+W
IfNWTUM1CzdAjLRV7+veW2JCSA2NyvqGTN04FPAa3Ss//gc3JBWFIb5bfgsHIe/xDRFuD7aP1fAT
tF9JxFAZvLWJG4B1lmMWLAlJC1clGiYK7+Y03vo+FuNVTGbwV2kW+o+mgz11eXicfRWutKVhKOpj
OgWj07Ig6lm3rIwAAEWJCW4Bm8D5jvC4/yaCSd6ztLyOEopS3ur6TRySwnzllZwOT4Odgcn+xPnf
y1sns6cLr1wmLapbrQyL4Db2wip5tguCrHf4sYHg24UM1JUp+3QK4qJ8FSDdLakoT55uSDI/C9Mo
cZznGM7+z6bh1Lyt+VNza+rsGNZqADazIaGxrF4uv+7TmiSrJZV26u6maVJIP5V4oDBFrIaZeI+A
xf1BqBTBpflkiHVkur27llOkvWE91ogaV8hbr8wFZwoTw5RMuGB8mX1MPtKTbxOtHq4xKf19npXD
98HU1Jr427RYWtDs3xJcMFuCQ7Q9CbER9sy4hXfcTQuHDfi12tXZPMG9UAOn+QDqFF3ZqaZMKz1R
o3JI9uBSx1sHVhY2dTPawaea7sD0IAJuXdcnoJeN3NZzpvhLV02etbv8i3xwH0xInEHRlPJaKLEf
f5MYGqy2p1i8J140u6nGMX0U1WBzDkSc9F7FjvHdFkP9gqpf+0WB0l/jPb+ypJ8PC0VdS+dDFJLi
3GkDyo2hnUZJJ/dtR1t1qTKcrytOCfrnSseMtgoEQTTAY8kRXGByaa/phc8/CGqytqBwidpHF/bJ
Dr1NpgZerD7sG8tKcQIN6Way54xHD1dxYvXaDa/o2kZgfrF/b2MMmMOGzbbE0CXL02mhFKyg1RXk
Q+/rZgLIoryM3L0+kdoNlZ3oyjx3Ns9wGd4tW2X6xfMncPwrhygVKvKwjD0Za9jCFCXcRZDW3u8Q
htzGt4SzvDyuTifW+bkEMhK0YiC4We6PL1inQ91HEjGXmCYX0saUPagAYfwjUo/uhnEcf6F7LtfU
cOHbOVMSOOvLd/DRIzOrsy220ZIxro7vQOSARSswyPvJNH1Ss7yqGx/91jc2XhYaxk1Cpy250pI/
G8g8tQQiSoWfZ2Y0HV8zRNOS1vGo76XfIsaXGCx2lFZaKPxOZ1v3VJEw7KeeBxU294Kfl5/4g3c+
ryVM6RzFLEecXB2ccZbaXmHtO/Jb5KK0guprIWx9Ezdt2uxYvaJtFlClGoLUBk01alde+dmQtmbR
HL0ulw0HfbaTUUazodBHzcQGTv+nWQnyBsUNJiptUbke4QuXH/ePVPvoC6JmbehMXCaPTYvj5CBQ
B5lJDcl191nkoncoy04qUs1z0d/T0WvIfK1jLNSpFwBdI0sCQWYOjET7gYDFsqhYA8TetVDE17Cm
wnjT4kHF8dGJAMHUsoRek8KAxC5nr6F+ACkudMxVeSQ5U2NuA+ZvEpACFm0a68Wk0LLidglTdLi4
iymJh0XRKYxjDpm1g5yPiI0rmqewG6Lm2l5v/m1P3wUnMIORzoZGWCdTWN2FBHdMnton40DJqcv3
kSUGsSBIQ6xIqebwR+i9fdeShbuGq9ZvBQns3yGhj6+uT+gKqlH92k3Nv/fJTc0K5ZnM51hz3+T4
cwiE2eGvjKe9kVHs3mIDq9x7vHske2OJzjRifZKCKmNnlO66aMxU2/rMYuEhMopMuzJcziZ5EPsO
jKi5G2m6ppwH718bc/R28BgJb9ibZhaQmZcH3ioch7Fb2kYh185cHYtiz1pdHqUfXdbFvsOphz3P
mUo+KXy7FWZu7IG46vIGvoBCpZ4HVK3Lsui0+xop1qYum+ZKo+qDj5H1DDUHK5pDg2yeH/963qGS
ZoCWUN8jgIt/q8oha6DSgP1FfLjllaf8oxc4+akB8HFBqiEoSP80k/66Gotd5hLLoe893CJvPq12
6Eacy+Cnl0mwoqE/RXcI98kdAYNDOKPf07Awsqi6MVAX3+OwH7vnsNPVa4dlEf+6NmGNHfxKX1Wq
icZ1X9CNeGmRZgfLJqhCe5U7drkLJ0k8bR4XmbsSPcFLu7HqZtW7MTYgIgLLxTB2+Sf9YJbn+DI3
xgzaj5TYjt+sQUJMW3WDtS8i11/PRKSlskqCsSrLKnaUmMnZmOjw/tayQFzbr33ws6KH/d+XPG8h
5/H214sWaPXiuvbMveEiEKFq6sZeuaydqatuRiTS1gt0jn5L7LylP1DtyB5cjtykWnFcvfODyRkB
rjX9jPzUZPqALbF/iuPMMa+MiA+WXxaZuTZFj5am0cnkbPhyIhWdDUA12voX/OskdcX10C5TuL4Z
hMoqfPmnP4uBH8GhIIfeYtaKHb+ZFL6BkSaVuTeVPvlPLeT6z4GpJeNqsDuj4XClG2+o7AP/xrJr
8eXy1c8XX4pwlFr5KxVQztzHVx+bzkJbyNrXziahGjTJOz75Dtot8imtJIycSqBLbBb18VojafLy
5c9fN4JlQUmMugP7Ledk6eUpBZPrZO39ImzWHThLjKipCWAkDg16DaKZ1peveD4Q2bhycMFfx3g8
Ozgg2mwBNKLI80Ifc0NsC5qAhDHYSxGW5vPli53PolwMWTYnFF4y5d6TtzsC1q6LTO6bMSDqaLAb
7Te9FEwAytKHh1GPg09p03Q3ly/70TOyaPBvGxcAhbvjy/JKIy1lrJGcosU/NM2hHIiyxb4lUYGQ
6MsX++gZZ8kMUgYDnOnpF2PSqoEEzcUKGC+gtwdN26vO059QvfrFjFZgJa+Jq7l82fMTIGN2rsm5
Jq4WCtknW3UzCBFX5h4+EcC9+AkF9jaMK0BxZEgIeJal9c+aJiz1fC1cZ5P01xyOzLf/y23Y81HU
snQLPeTxuwZiBZ1Is8W+szQDoZAVbxRmCMQ4wNTuiGTA5h2NxfsYhM5jXeceVZnw2mp9XiKgo8Tk
yszOZ0qJ9uQ7UrIk3MRRBj9C3ZJNOdIN39Ji8t018y2qra4K1DNJQypjU0jeFM5iCClMKEEy43DK
cX/5vXzwYaOkMvDpoF8TtFaOXwuAgiyBhi4Az8fhrV6FwQZvijlzleP7Btj1lXn7fMgjpNHZNSNY
+7OeH18viNjuxrL1nqeShXlRV2nxVU9AxGSgTasrc8j5pDkL43gwHFrs4535f/9rMXO9OMCkXMR7
Y4An/dRU4IK3nBy7FRy6gPBS8OX2KgvK8k2pKXklqwgVyD/+7jgg0iVj8kYQSaH0+CYaa5RaLsd8
n7d1+oP7acmtg6+yjPPUmbae55t3MWCwK/vRsx+WeZrRPstBOStycjq+rMGi1Pk9DbN4AMS9cbFQ
Uni8kUZT1BsQM9mVxzy/HoOHHRetSI7klB2Pr5fjdRun0PTImSAd6qbI8+CVIjzhK0ioAHXHYpiu
OEQ/vCSmaI6i2JnODmgZ7jh0C467r2VTtDe5K8NtmdguhDWZDT1RfyD6r7zWsyIzn+9sjEVWTX2F
/ejJPBKohJjdPPUPCaQ24EeTnlWvcw7K9GmogbesKrzg9a1ZusmDTSVgXI+uj8sME0063JRNSc5d
B7Rdu/JhnY11+vxYJXWb7Ew+rtNp1g1GWXD4cvep3bSf46pPXxFCQOTT67AWTx0x4t/LPmiTPdmJ
2RrTfXjlPPbBz0G9F2ikTrUNb9nJatYZaQnPevQPXaT1t6Yfmm8kEuRYu8jGhYCW+OLKmDvbKfPM
NCZnVTkmZEojx2OOkAuSx3kde8xOk3aXW0l6kxSOw9c8wK2AVF+IVRCmsCA5XWBZuTx3ns1lQrqI
zxh8ksOfrU4emCzRJh5QoRyCsiECr4ecta2RlQdb2cE3u3yx82dVTJs8J6V8iuvm/Pb/mss6qwmh
UpXxIdK05qZgafk0ydL6xon21UVPtUGCSuIzHUVabpcvfb6Ez78ptr1ZastKcXrQtnIk5UC1uTby
gi/I2MXWGHO4Z71WvQEwytF5heGy8bQKmlgW/h5QdFz52D/48GZ9Oy0FwlHnzcT8a/z1Agiu0EjS
7uy9VQ/4hxaF1TQv4eBr8skh+21a4Ghi9xJSb8Zpj7Dc2wktA3xklH0EBs4MzPtqRmxfGfZ/+hlH
Z1MMfZjUJZJzjmt8g8c3puGDIrM5cvdNpI/+c+TbfbQgg2DaqBTa8Qar2Ohti8DXIcSoGi4iHvP/
z9l57MaNtGv4iggwh21nBUu21GrZ3hCW7WFOVcxXfx76bNzsRhP+NwNjPIPqKlb4whskQmAiCA5Y
FGNuAaHPj3EscxGjwzIElZGyKsqHwLJJPs1ggJcSA4ndNY7X/we6sP1cw/gaXxAtL/GctNWq3KaV
YbwsfPjpp8+nRvfd06brlahpdsDiOBk1p245YHRNxDYKDGeNxWZwV3PLUE6OAqh5mkmHQzW1h3TQ
h/3oiOTRQUl54bBdhK+sMj8EcQLbnND9s5/S8Oo4tt/7SMYaVnaAKBqcAlsTzlaqXdCuMtdFwjLA
0/r19iJcGZg3DfQBqNwpFZkdPHQ1m8LnBvriWQI5MQV7vK8RML52D9+lxzAPw6kwCJVx4dRd3i4E
ZPDf6SpTc4XBc76t/igFQZgNXura0jL4alq1BmRdaSsLwbyFyvJlYDqRvXTPpM5Jjgd343w0txR1
3kKMeWnSNPgd+o5M9kgeG/VzhzSdtR0AXUxUaVupH7MaF7xXUBJIHRtagtSdVCtl4Vhdu3S45qbX
bCrtqRfHClVUs2rt8CVCQfOt5DF/agqVDo1mTEKGdVQhD5v0d1mGUD8g37Zf4UJU729/fdu4PAJ/
ukd0HABV0Nk7XxjcEBBBwBfvS6c0eXmH9i02q1Amdajz4KPGbRYVLagztAABGraO9TWwJMDAEkvz
5tAXSu6/+Xi9YSRlpsPvvjNg5Lpe5TzriEt8HrUwxHelVdtq7Q99/jrAd7TWLp7g9RNYJ6T8GjML
Po1BmP52GuIO2Hq58Sg8MNC7IDHi6NVVUdFdK7bEsw7S/sDgbgL9gvPs2/cakulbqwkiscPrAu0g
v4pdbW8VtbJvUhcSkOWTLlHXUn1vQ4O4iH7GWlgdBJgGpHxRR4zXsmXfQ/6V0t2xY1G39Nwh0R4a
r8NCkfA2/1wNcTs81lC2O9TflbC6R0VGNX4YVooqkwTaO2x7tCsgtoYubj1uVI3P6C0a30svRz4H
TbLo7fbH+6OPM7u/puB/Or480cDNzz8eBuaphXK//6U28+FXZ0f2CYUkEW5CV7FxYQVfjDw51Eqc
mYYaNdtMulnzofOc/VE5QoA7kbXAsret6icTNDOah27R/DTiHEGKknLZHj93WS5cdn/as7MfTiUC
7R9uPTLGeasjyvsWGTZP+RKOedZuggYD3nUR+APmHhS9w4dWb9PqOail6u4VumQCGntHSiMzzLtW
JVhisivRGSiOK32jmls2eXNoUhkDTEfB8WP0VXaEkarlD62Lk1cH4zFzCy5WxXSuBtm1LUY9e7bK
zgbDmdgWA8ssxh2wxQyB/d4mKARjvkTIVbFoqzJsh2pbG9lS8+Eyrpw4qCY8I8RALIR1zj+iXTtm
YSPR+ZKE2Hs840AzfotN0UZPAjrXgZaI/Li9by5HdOg0QaXBrAXU5BxEFfYGHj2Jl71EgdRVSO06
8UPmtGIVyOEL9j/Jwl1/bUA61Ai/AltwKc6cTxHbBM3RfVm+oHfvHnhxICgPTRr9Kn0s1Paq9Eu5
UNG7fNYcCEAQIfEGngq9sws/DZTMG7WmfIHjIvEgzpxvMjVGjEqyPF4byOFVKwFVf2HYyzSFeIIU
kX9Aj4Skdz7TrMDG2Yqc/KXz8C18wtGtxTTG66tf0PQBvuumO+Kk28HfX42W0tp40YPab/59wTlX
JEsTNdNCBO38Z7QOfgiCiOEFiApUbalaW+6f8Jtt+ugvEHstRK9XPjAMajrWgOTo1tizPVz3QaeA
MhAvBaT5fVb43z0M9x4BP8s9+jnhy+0NfOXxZGo0TNg2JgXNeb8kpyHeDYNRvfhw5fBEGnD6wFcA
s8xVKoxhJ3jfwy0xhaY/gKxGb9ZqC6xMtR6JzYXM9NrcPYpMWGEg5XOpeEGLDn50K14C3+/2gT6W
j0aiGSOYhOIZtX0aY7dn/ycXOr89HbY1lz6nGNTHfPYyjk2Pcnj+Ykcmok1+qFof1KN67zCWGLGj
oTlJIQ4yYGgVZn0EiDconlUgbDlS30ZX49dYuXA41Fwx4BtpeDd7YG8RyDETMtrKMMuNDHK8l9Rm
xO2r4RpBUNFtDHgoRdLuQrRacZl14UNslBhztM9e75gLz8SVM8z+paDmmWCtwF+c72LPjBWjt+v0
pRJNelTxLtulmZIxoNHdl+WY3PG63N1e3Ct5mAO/ESALKS/aKfOsV6VOjjaL53+JMspOP0hAkGhY
FcD0g5Woh9L8muNOgS9pN+TqkyNq776zAWXdD2MFB2eNul95X1CMXyotXvlliGiRiE1Bo+2q84Z9
pmPPKfzReTGBTr+w0cQGZVnje9UJfW8rMn7XQ0ytQq9hDwSBXd5XsPd1BBNR+UTpRxv++dTTLtIn
iUAQ8tS+Z7Hj4NWRgyeQ8xJEWpKvxICSX4ZIRo91Nk4KZQL8a2FLXB62qa6sglx2wGw781Q9jLDz
i9vEeUlbHEehJYGRZxGGtyhGrRj1UtEvBFnTJM4PGyNSUOeIWwQs3uxq65AwcNOaERN/HL9humWu
03GM7JWo8nZ7e/NRa5iPBsMBKOX0MnOhqvOsyLeSChBS6PF+OGPzI8Q3okXdOU7T+IN6DA6+u2AM
UQqtijrS0dXp0HLm2+I398adk3pfAWEpUl1x1jE2BayrwD3EriM9WIWdYpkr6C7TKY5bd1OgRx38
wEcAnSwL9U9rHaOBJw59mAf3aFyL+FF1a+ItSEg9xJ+sM49BbQTm04S2Tlbl5CfPQmhxg40j3V6t
uO/1ciDiB66jpRvXdJXhHk6r/kkPMmk1a3AOKpw13HN1csvB098UEn+eKEoM4FpxukWJw0SvysoM
f4dKBdqJliqQh1Uwh3h3WqN9mkL75CDs2NrBvgrrTYX6Qb7puClS+uWBhw6NogIZXneoC6lvTWXU
6ioh5MSWrRPjF1epPGebWl77EZqIQW1cq8CTse7UV623tAGHk9xs/bs4Lkr/0Q4x2SOc16wvmetL
TNv1VHu38kQOq6rQ/M9x0XfmJhsNida0Ueu/iUct45RzDIuHIrDQNmuTsfpAyVP8EA11tH2javKB
86woq1gPMMpIkmKIjqKg82p0TfoVaZLqS2QG1YAsauK/IA5sQbYrk2SdtdTrNrioyweAyEW8jqre
ebGhvZ3w+GiPiZP4P9vE09IVZfgcXxw9CL6WXub9pkap+Vug6lXwmhf0O9dZQjKA1wSkzTU89zp9
ynGO6Z5izII+nNohnxq0mDpwZXghnLkUxu4qbPQh2A8UDstN5Em1hp6Vyw8sSYT7EGphjA8nVioR
DkqRh+Fcjl7+J3f0a++LA3MelRA1sx9cfejeqHvi3SFND9dSaLTeWqBbi9SqCFF6HaKh+mKPOY4B
IOWCehXHdlmSpk0XAMaY0lmpSuN9Ryqh+NGUepc8MalwgxC+22zHzg/vfXhm+srs1KZ7HVwsKjf4
ug79VvhJ9bv0QZESiKrdiFWl06RvDW1EHZIhBqprs5Wac0TX0v/o8D9RXhsq3DixqwnOlk7Z+OE+
zFB5ozQztAIt2WIY12WZ4fWCQ4KFXVBJ2+2HqOmLrCVdxGwbI+c0Ha8A+bwoqrFZaOi7I4LThxoJ
mVfCNMK7GcuKWK0gFdh6q31tc5iC37SyMvXnAGZQ82qw/F+p5RTthxliL4l1tif14i4M0u5RbTVR
fMf1rmi+AOofqbB1AoEjVDml87ORQdz9J8PItJ8kyNFxl5lZPqxKNP3vCzXy+hW6qKXBJwLjayXS
ey4xaLAesDlW+4cmbSfLCYFQ5RoBZrKmjQ/T9gmQoJXd8x+m2xpyam+vwSRSp0yJ4iZiDVHMAWs/
LTplVhIi8KOW9V06Vujhj3U9YIMECgeB4wA3AeylzMp5AX0W4HajJNLd4AGEDUQtqu5Z4CGo3UWq
ouztNra8PZ4ZuIjWKE/BAG6GqN3lXo2SkV6lA7D9wJXBnT16w3hszRJjI+brF29xHPdkk6kAUaZV
uv3ZrOtA25pZnf2uFYjX//pUAiSC3UOZ0Z5oJHPd1KzQYiRF1fRVK5vK36mx3v9WsNvAxh2te3mP
pJO+kIpc1rwmyBQRAw0dciH4MOfhE8I9jTT5jC/SiIpVasFijTHD+lTJissb/ZLyqUMo0d0MMpUf
ZeFP9msmSuCZSV3uXx/uCZoMm4IwmWjhQpMuxnwnC/S8f8Fo0oIkruGBpNS1uVKt2vni1Uqw0Ji/
eLcZEFVNbUJ10P+da1jkkeqMaWMML1aZjquuCq1DZiTdaagLf4macRGoTmPxLoNd0RhzXkM1KIuV
KHMOL2qgW198ANmYRnO7oDWOMPe9OZpatPdTP1nCrVyZJEkX+Y9HmgcOehYhEz8Ebkth4cVOc+VX
UgTHmtJUtNERXZILacdF6GVNFEFI1S4pPO4zsz6AaqJLYaWG+5LnWNoX5Zh9hKTU1cofLOtFr8Ww
kFhdZnkUtdi808wmmay5luBIBTG1Kx2aPcyXLYBp9Snqi/xXE9rakyZkf6/a0thro9Xi4YbMPe5O
rfn1dkw2z+jBMoBMokbNmz0BCNzzUxTRzMbjzMle9cEo9JVR0uzUmiL6wFMg3gk1JoUfkd3pIZB3
oFoFxhELteL59pp+Ap1+mwI2+EtIouc/wY5dBf/DoHhtLKEHG8+oPVCXFTpTnhPXj2EjBFrfRfb7
9synmf0d+TIsLpi0H0GhTlH+rEIfdiV6kUIvX12obf6zn+dcV3wq+T4aYbAvg7YINllOJvjJgH7/
fnv0+daeRp8Iv3x69jX7bT5pCwspQIuvlKfgVmV54XxJUr29s2ULufv2YPO9jdINxTeUXqbun2PO
uajOmCBDkCTOq97Vk/OB6YUrAIy9u6Whpn+YAebdC0Ne9NW4kpypfmFweB0ujtnGgqTdFaHwqiPm
31AlVpk6WAbKAbkTE5ZVWXAAJtlpp0LtidWJ50dvA3LG+CgCnR6ocAN8anqZOCOWW6qKuWUfu/HO
Z5EeLcO3eWANnNnQsnX7T+T+Lc70kynIujAQaPylKkH/jka49i1t+t5+vb2gl1sWnXAYrXBrWVlQ
jOdfD1lyXMPcvD42aCT9N4EWHwX5wTGp+2Gt9NJ+wKwyPt0e9M+FcL5jSZvALUwwMB7a+VnNmsAt
RzcvjmiEinKdCR/PysaJAlqNjWPdhShubhB1yoJdNgjLuXdRczqUUhHGHp5KW640uxnKPelsf8BT
Ou0P+qDU/cvt32leHCwQxS7vINEt7CVrdmtHFsiYpJL6K36wJfwCqjj13sBOceHNvTxCjOOxrOTg
FEHn+blWF4hq0t9/bSsZDzscrH9ZQM/wzG0xKV94Hq5Nird2mg84TVr5518c2iEuY0gNvSq5gtZD
EuThnYPKxHC4vXjXJvX3OLNbqXG1OMXnWn8lF6iw2fQAJODBLAd/8joHUfbvw8EIUdEAm27eeZsO
sQOn7N3ReI0KPedRL6MHy4rSnyoez0tV28slpCQPm3G6d6chZy9sFOe1E0Y6mYafdN86pcTbpKXe
+vavU6Lf4DrUxVEed5jY+ZeqKlUXMd3kY9BXWGdpTT0SldF1m5xv9I/bg108IlQpebTAdmhsNQLR
88FsZKA1F92io1EkDf6PWe59kPjB43Ebc3gELhYdrSgu/8Pi3uwWDsDFLTQNDlaI9ir9X2Pe9QU2
YIwJ9YgjWRNKO54uM2OTI3mEIXOQ+vu6TPI7zbfHhSLitUkjjUhBHFScCz7ufNKRixevdER8DGvh
UzxEV2GLT31wHNEHPBbJlNZ3jWpj/mJV9j8/ZkAZKKOAxTPBkwC9PR/dQRsG8aYqPWYxZVyjS/I1
3lfKD1NW5V0TyqWa3MWJnMYj+GLTgvK15l1IQJ5+mIEvPEJIcJX7EHvRctdj+QCMJskHb+HhvDgl
aJVNGCyHDQEfdV6g1W3h6ET2KGeJoM6onGTmL28sl7j2F5wM2vIT7G7KW2D90S47X0acrVAErrLh
6EaUR76jeGk4m7HCGHYTi7b5ZKdU0g56Y3v+1qClRo21s6uq2ueWN9ynTmRhHGV3cjwgMl/bm9oq
B3eLUp3sQrLeQYz3lV2l4ui6WLwUqio0VASUBs+kdkSbTOgKWT3exmT09V5P0ogSTZnb6C2K+EcY
yWCJ43PxIfFFmbguxNwTXGK+soJIzqn9sDmOtuKAy+idrxp6TfvKbsRCPnw5FPuEciqccdW6RD9g
7hd0FuHPET5KfQzDxNOxrpYvKOJYze72FXQZaf2hdakTSAeYl2vNviTA2wggvi6OzYjq8t7vZXpA
rNjDW8yPavEf9k2YkIJ0Ga19aDTlK9D/kbr52FPs0HyZFeB3xzHMN6p0lC+DmlUYLFWyBz7QBiZi
PWYw/owDzMHW0m70/yyitQN54lDulHqSuoqVUFbPFazGbAHZcnHVTCRRj5CVLIUweR65csRFggN7
c9Qc2bZrDYoxLLCy+dzrongfdHy/TbQk9yi+awu360XQPH09tEA5iVTI6VyfHxDNy6rAR8ToWIbU
8tYaksrVCoE2nHxEpFZyn4WYNC0MenGlT6eRtiYMIg4orYfzQZuKoNIp9fqoVVrT7/H9zEGnYDxv
bAjXuqccSvYOK7N/fkoYl7IF9X+iAY9c4XxcISy8rwzRHnUEvTGdR9TuHhXYOxeizreW8gtigra+
lHNfHBNTY0ju1AmJSwQ327ltiJB/bfnKMW+oaeKpBZZj5bVKmu38zknL7e2TclEyopvq2HRV0CyE
LQIb93yWoI7At+VD+DYAWn+IKprkWtjFj1T6PkWi2NtmpD3j8C6fKNRZh4YpP1Wikwsf+SLzB1/N
hPkZkwzm1Os6/x3YhWRs9yR+k4Ect2Ya6Vj0hBILcB+RLpxmx1A+DmVV+iv8a3sK9kBEYBfY0ltY
kov9xi9B7wGcGhUIPGJnT3kddSXtgj5+M3ivE+h3frrvojHca+UovnrtYGwJ35eux4teH2kh19Xk
5jGVPvjH+QJIxOjaqHfStwQl5+cK5cp4VaqZcSe6AlU/XzGVCK2+tipXZo35gHBL55MLgCpcN2VV
bfmGtH0XdsfFgTcndQEKMuhTUcybvw+x72mdGpTlW4lJeI3RvIsTgTQaZyWl6cpVWDVOjXJk6gSb
Mh9EdegxWEi2WJQqR7ev4l+Vqbg/M6WmD22EJOJrPQ2bvezSbqH69yfBPEsF+b+nd4xdBHCcz3++
gBUe5HKswuEV7GeVY1ZDrAaqJwLLRs9Wdqs2CrjWpZ9qII86d/JU96z0P7NVsq98Gzk8DID8TzjQ
6P/aNwUswPma8FpcZTyCs48LVB1gYOP1SPU7OOEgFfOiS1xYJvPT7A7FFDQcb3+6yy/HiFMTE+Q8
jj5zWEpuepjMK03/mkZ+5uFfH/qPGPbgR5phEgfSqzfwovhfxoS8MMWElL9nd1eTtJneOn3/GpGf
vji2O8AjKLt3bUCWhkNv/nd7vIuXkFV1oGgAuqESCt3s/ItPwJSa79i/mqN1H8hcFuvIToc3vXSU
iqIZSnnsYPm5Enb5r48wQwOUJxZlo9lg9s+HRvElcsFHDq+U0+WhcRVrg8Oz9bMoVblLGsu8U9vA
fctys367PenpQp5vcxINgPogA4DUzd5gO9N815WMrGVj8sXsykrQh9e0jRLoxr/GbEhSU60C3ERu
M+X557MMysrDI3YYX5NGk1+13q0ffEepmw0u3+ZS7eLKjmUwaAs2WJcpuTgfjIC8TZBtG14B11BV
rV0pNLCwTVOupNqEn0RSeUvs4KtjwpOceHwOSOzZDurqFrGrtmaCgfWzFy6+xy6tSWVXJMLUccxE
t3Zz+/tdPi9sVpDXLr0DKJpzBT5XQDjx3HF45dbEYNeA5uuJQV+LJnPefNrzh8qKrZ+3B72yac4G
nb2uWmTjOxoL1pbo97XUi+dcJsYpHYaP2wNdLOjE754QhhOxdvrj+Ue0KmwZkEDujxbWm2LlhR0O
z36CVOQuKsq0W9s+lcrD7UH/KNj9fSboiEy8/Qlczq3HbXA+KlnuqKWOU77FPbAdbDupAALNTYke
ojLGFrOiRHqHWpB+qEJNKjt3rDT1Lteh5O6D0JDV/ai9O3Yp3mF8O59NtO939LrHxwqJtwqX79RB
axX9XSeEkN3bg7ofKgMFwVGxqH0RKaJR24AgCF8D0+8PtR9ghWiHWISvgjIOwjU9HeOzgXpLdwD1
Kk5tlEKI5dHpvsZeaPi/urAPxh/48pS/CjRzH3u9Nbw1SKRQ7qtSd5OFRbuI/KY2EgRwWmaE8yhQ
zuJqs2wdf6js8k1YSpLuQnSLsdauh97fa2S72aosLaXZxMbYfvS1nZ2U1OocHLAtvT4IxCv/FTNK
dq+q6O/TezER+Zr/ILUsQ+m4fv2m5cA4cNstgGb7OcY3fjaOySaTols4jBdR1zQmfQ74bxTHiHVm
+zXAQ6rqiqJ963INRdEIOSfYjK2Z4maMfre5dbSk/eXFJbLlFebenwLoq/1uLFsTLLw2FmKN9Qkm
wgtP6fzATr+LztOkd8RVT5/ifEf3ZVfbht+Vb07dZp+CsfEPpNdYafOgDf8aKzAYNcE/ym4Eeqi0
nw8m6K6Bx1XkG+YDxofvN+5PMzC6YCOROEQg2kEme2H3zW9BhsS7GIVLUI3Iyc2NEKVR00twquYN
uvi4Fl5enUh51Z2E0vlTcDkVD6ndFt1CX226z88uCrrxVB94XwgROQCzOCyTkWUXrakcjdjL5F6v
befZaFz5TXNixF8yLn2uq9wpHpDfKJY+6h8ruvPh2dj0wkkrkXW8EP0QfkQnemido5pO+sVW76b9
tzEOMBi0hO3Ub9IAFuNmncWWK/w3IknFOgyYG6tr3ayTHxnSnN6+w4fF3Q9opr66Q4xeQ6JLTW5H
swXWXQ+dmW/osOrIu/YCfOIoG1ccTKyPlY7cwZNdv4ejgXP5FhR2gwdxonXNpi9pr+ycRvXe3CFS
4/3o54KiVKDFW8Vsw2SfFOyEydesarZdgEXjHhVlpf7U96HXPWu0YH6Txrnl7y4eBvN1oFNVfrHk
YDJuK9AXxq2bUqj4ZPt0E37dfgTmLw92mlNrgyRlKhLQhzrfxJHaOJU7Bt4R7Rycvx1TCY6AxLKH
Uo9Ke0t3CMH420NebGKYKTAR2U6krdR9Z0FgpY8FdpJV8dbnUWWvahTYnushT5ttFtj4PGu+0asv
WoAh2e5/GJmzSu+LVi14h/PJIko9aorf5m+8eh0npVRXaq03z06uqRREBmr8KeaqC/P9E1v+vX+R
B8NGwaK5RHt8alqcD+uAzDFcXr+3noDQ3gmpWe9g7h3vvqId4+xIrCejdczMd32sqA/05pRi3Xim
DO9R47UjvMzxwVqpqC/9yJS2+NfgCuD7hP/ghJNNT7/2/AfiUK4C5CqUtyaxhYkPpF7+oBEgiq0/
mCgYWoP/Wg2eu8RVnl/Xf8alkEpIh30Nb9j5uKFoqdf1eXBSLL98A0lnbDLRul+iNiy2tz/9RaXk
/8eijcijRVo+tygZOs0tK01R3kRfyoda1uUPRC+yrRLpCJdoFZ6mGbob1hoPPTVGoVCz72rLkUt6
fPO7dPodOn1xFNQw2LiojyXmoDjwHPw37GBd4zACJvyaSpjYBQBqsTJlYEbrPGhG/TGLeCqXNuMU
n5xtRph9LACABYo0GGJPv+8v+mw/4sHYQhw8NVyE6z6b0hIrHHdNnDzbg4m4edZgzmXX1n8kw/ke
gaNu4RheLsH0EyaFXjYb0LrZT2iMCp6ZlyUnM7HKDV6D3VOWukqzEgZPddIqfrfS7URuTA+J/oV9
MO2p+fwduBCQ4+lZ8Hyfzz/KsN+rwSmfqiBVYdR06mORNv4u7FPxGTy7dxfD1t313Jvr1qqjbaNV
OEwjjrFmV+Xr2z/n8gSwDKT9xOBkixA1zn9Ngl2yW6PnfwoQRH5QtMLZmyBrd6GfibfbQ11bdfY+
yRP0Iu7A2U2Px2YS+VqUnvoRPwecQrJv0jE7BKFFsofzOX6jsgvFq06TpRx1fuNT/KYajCKkakxN
xosKR9Xh3dF7yckd7XSXCS9+VcNmksHPrPtRetW7r2jewi6b5jP70LTZEKlz6EjDp5oFLX2fpY0i
rfTkgB8luylEhAXAONTID5s0xFt9SjDaOo2gfXgyPWpmry2J8l/5vlMhAKVCaBkTk+/8+yqaMUUD
RXaqQ817TrMqeXYGHCvrUVkCDl5Z5KnFgQPX9KYbcyRJpuPlEFVafhJJW+4bQ/WDddL4CsqECcQi
OxyJ3NweUazb++raOvOaosmGHBbNldm+SuiBkdha2anw/fZ75vceCDRkLeAflHehW+kPJYWsbyBO
tE9pCbjm9vDXpm1T/Ke1qqKRNq9msfqBUtV2egJ2l/UPPYwe0lf+1d3YU0fYhKS1m4rGlb1wk16b
N4wHglLIM1wms8craXH0aowwP2mhZTyamvDsrSO6cl9Utvw0AT++ofhcgAQL4dOqWn68PXH7yv4m
3fmDI3EI3qa//+siJ8uMoVxn+Qk7V0Vdd0XeBxtst3/72KamsDaH6n+4rcg5pmYyfEHroqPcxVP1
HLmVk6cHH0FeKiVG1en4uQLtOWxvT+/KyWEsyiHTJc19NdtW0uucHsX24qT0ongbCT7EyvfqAsxZ
UNzdHusiqZ/UariCuSYoiJDRzgKgEC5v6ERG/F4qOp5HRSfieB91dbitLZyiVkWUdp/RCVee+pao
ZU8wb907wrXjNTszThfyrctgZfo9IIBp3an0EebAJx1711bUYfQ++IGRIaLTtf4+4hSWK8+EmwtW
TUb91kvKiLepr7H6EEDeG3T1FW9J4fZio+v0MqagCYrZn97O+UYb1Mh3W90IiFnj+ueQFc4jkEff
3zdxP/R7qMe0MHNRCmvd2Hoc3+XImy/shqu/gco0MFdCB1CW57/BGKAxYc0dvQtpjZuOWPagYO/4
I0naH506Om+RkWFWnvvhuA6qJPzXS4YlQJ2NDzFJysMYPR++6MqusNI4eM/VwNly3Vfxip6u2LR1
7X3TGqV61GkQLNysF2UWkGj0taZgBYoTLN3ZE1YAPx9lLJRTIEJsw6CNqWv025N9iv3HW2b2zjZ3
KxTsQ7V+NEURH+ohATkeqN1zx8ZcqGtf+wjgSKa2Ab/oAq3TkxwJsHHBu9G3WrsKc0Pb9EMxqjsj
h/1vZIPzGPiJOBSDW2y4j5a0AC9CGNZj6pNMLSskcObdTs3CfSS2x/A9saPgmNeJd1K83HxMHTN9
sxVAdZsoqtKf/Qh+/fYVcXHbMjTEBEpdE2SStTvfAaM+wNOw2AFaL4tDnZuSL1FR2KqQVbfa0t3f
Hu/iWQNDzqvG8YcLMKUM5+MZY6S1mq1E70RzHYyatCYt1FVUVyx1M6LU8DkM2A23B70ySawrUD+c
MlXUP6Y7+a8nJXFBnfadHr97jWM/q5jpbUSl2a+DKuGTKEtSRtfm+EcNnqAF2LQz/f1fww1kKbak
RPkeK4H7aKjKuNapgOAKFrbe2g7UbIf1mbdwuV48LKwsmMHpFE+YpXmtXSk7SKu9m7znmB3vYOcC
921Gda+h5bFUIrw2Q7AQBL0uzQs61OczNBvJlZqVyql14D/1FM5fUeC31u0YOwfZWgkJNjYFt7/i
lVNC5dOFZj5BCS/KZWNoKwa6O8pJaRS03gMvTt4NtFM2Ad7dGyqZRrvO80J/cGLbWbinr7ykxLkI
3Nno1lIon0sm5GWn6rFl+6egAE+30mFdiFWNXGq4LqXmf7dJNwCgWGm28oiN63UJxpeScD/Qba3T
bn97LS4+9lStZEcTEP9Js2YfICQmHcraCE825rB39oCy0iqSwFA2aQ0IYiEkvDg/02jsK5KdaV/P
nVB8veprVGLCUxMk0e/R8dFHcaq2y9ZDY39gt1Mv2WcujTh7mASa84nE3uXkKpG39dtM3Vd+ct/k
eVOtwnLwXm+v57XxJt0tHaiJO1mTnm9oNYvLQEgzPEVV+SNQmmHX1k5yRE1EZTis7v59uKnPaKH2
QathLqZNgxpqaRLEJ7WW0YspvOw+cwKxUzBUcaHZSze+uz3i5YYhVUUvgQduavTMrUPw6+woCZbx
yYbQv6q8VtNXMQI2K0wU1KWvd3E9TFJL6BOgqQWLmRf+fDVdML4a9d/45MbcdUqs1P49ymZ1uekF
cu8b1/GNOy3EKWZ3e5aXn5GBCXqJrqer4gLwPuiJJW0rOoV9DRhuKL1U2ShmlGjbNnbkW6dpY7mw
shfX0jRZIHiQ7DggwBjOJ6sCIxld3HJPdV0Xb37UwOa1Bs97cpTePfpjOvzyDYGRppmGiGrdnvBl
RE3Fje4xGv6QVgCPT5/ir7cGEjgM7wQ7CIIb/3sm3ORLloVGsFcy3/rAFxHvLkr9+mfDCUW2koPs
t3ouq4XfcWV7kalZIP952cEhzs6PD2g0a6QTn2iSje1WxFYSbNWkG2gYKs5ChngRr01zJl6dIkh4
DXMcguAxlV6pJCfeAwwKvLyXHwYrkazsQa/WphHpJoINdfk9zwOfnkVSJqfb635lo5GXE7EDzkOi
Yl7/wAp0dJOR+hYyzo3+pRzLcJ8E9KnWQ9sFO3VMU+1fo9SptsobBByAg8Wfzr+0RoelVwwrOY1V
I+QGmjvFdNsti1cEE4uDK6T3MxgQx9zDxocrHUk/XABVXZs1Dz74FqaO/Mjs1Un7xEP0XElPlU/e
Cr3ZST8VuVocay/BOdBOumJ3e52nBPWs2MWkwesigwkWkfty9g4kWE0kQOjTU2bGsdzGeasPhwrF
sP/he2I7QouA5BRBrdk4gEusQrp9dhKmbI7YAaMmi4PnI/Tj5DDqxrDwok4fazYvOs0kQRNhBsWH
2aWBOXQLlc/NThiH5v3Kqt3sbgLPr1GvcZ46s1He2cZLuLPro06EWHgfKCNNB+uvy6JRjdbtYYae
JMKCxUqasXxKEh+30lRY8ZrYPH6m07vUnrrM9wAyclTJcFUeBXqt5+NWWm8FCEBmJ0gCffAj8U2c
yNpAx9qxU4zglWhZmBuVyKX5UBuzQ+syEblY+1rb3Mm+QnxdQeRyKe+7cmmZRJNkoiRf5Jizn2UX
uhZkHsuhGZDtt2WvOyu6UG77gBqX6Ne3t/KV0f6QNycNWyR951dGYYIsaUp2bhEijf0lSCvHWTVV
5yS/LF83o4Vn6dpw1Dco5MEbZdVnO4wWpChUAYDRrmt8cRWDNHLtq5b8T8Hu79vtuV05pkCXOKPA
pqB4z5tQnUys3mraglqpnXlAM7TEvNOi3rAWzs3VWaH9QsECCgix0/lOwmu3iLn9itNQJuU3zVOc
VWRIUAmF1i68MlfedeD0SFlBNsHGXZ1dCfhiNggciPxku2PTYrZRtQ8jEuaHdEypT3CEjp2eo0s7
Gs2C98iVe5a3dPJAsv4wa6ZV+Ouc5nqG+ZAx5Ce1ymx1ZdqCA5D4zl6OQfTaYAaysDevXAxc6B7s
ASJ8YLPTD/prwH4AjGukFCUdCOwvXmCnG0mmeQjGNPkU+mUVbP+Ps/PajVsJ1vUTEWAOt5woyUFy
EMe+Iey9bOac+fT7a2/gHA+HGEIGFoQF3/R0s7u6uuoP9P+Azt7fNmvzhJlPLKKEQShcFB+Utmqj
SatKouBU7RCsiA6llhR7bWrQDpHmrVfTzXh8TzSduLiwm4XOvRgPZ/iGslKqvOq04p8KtWgAE+kg
Hdx0lLEaQpFjqz97s2EZkuhCriAId+DgrldW0u3IDuCwvwZzEB/DdGo+JmGb0bwYG8Dr99fzNhuk
AUsTDBQqEH5MUhcbJ9XaAli9or7GytR8tvJqeLYRp7KOWQbkazckpVGde0WJj0oKI1cxK+sBdMZb
uRJkZmRonFLwW6Jjs4g9Gm3ejOtPe+15nZ6dWR89Q8IyjdCaP9iNcZInO663Ji/O/tWdKkYlHTNo
P8N/W+oo5jij0oLS1dfR7lIvDvv4NNqN9dxNDWKmwThWP6Fwje4ot7OXl3W8H6HHvrdl34DqU5mt
i67J+Ov+J7ndctx9JGv0j0TNawlBKBJ4InJnaK9SnkY/+yZK/b0ZDY56IKELsnONUW63vz/m7Z5j
TNoYyB6C5iM7vd5zCOArSBKZ2itGmNaPGP3PD9WQjHucubas/24CP2tO1ZK2O0hP4FuLDaf28Sxu
UP21RwKp3bVBkKf7epC2DPhuAhTjCPtZQiIZGiDk6ykFdifjDREYr3Kalu+AUejfgz6v3SZQmv8M
I0xSt9O0rStg7eOZQniGTjY2fMtrzZSmsUj4Ra9tJycYShooSJFX1z2i1Y11GTsHf+i3fzsa+NDw
gMwjvr5I0eq2olUT1KhHRaX+TgosvTqlw1jvqqJHoef+YLdfj64QEyNNIDgRN65XtWhBJ2QoH7zC
j1MltOzA+R3aupHN/7k/0M1dyssQMIyQekbTjKvmeiBg+wCUZsN4jTQ58EGdiZoDzkvyp5BYdszt
UDX3gwarZrRsKz3cH/128zA6cVHoxnHHLTXVqIyWediZxmsZKeOpkcr0XA9VdS5yFPSCBoCQ65hT
dbw/6u3muRp16cqZJlWUpqrEqPLUfw5nJ38oOl2HB6Mav+Nqmk/3x1tbY/Yo1QAgs8ScxRrXrRIP
ilmYNBbn9JDaanigXBq5lRk075UBzarYR2e7caItfuXaTJkrBRDckwQn9/rrxj0CZmM3m6+BbKQH
K9XlCONm3GIPhdM1n8IpGLawZ+tDckKEnCyYm8W12o/IiGHybb5WaaKfUdf1D8iPQnsAwmmCR07M
6uf95V3bRDRSAUiTxYNpX5wVaQISmqDz8tqWpu319ahmR3AJnbqLA7U1DkpWFAAuGmwRt3hX60Mz
LC8nBaXFxfqOzKgyJt14hf0QIk3n189hgoPboa6V5kEK+eYBnAj7fH/GItRc3afCiE4UGwyK7hxc
8Q3+SgqTabLzuA0zr68C+WzIozkCKyx+2bQNWzdNM4Mn62DtTQVh+swx37qf/7A+KPQQfrGXXeIQ
ur6VzXGUSq+LAtWd9Kb1lEjpDvwbMn59pn1V6kl7srI63Bj5Zr0ZmR4VFTNyRQHBuJ64VowGNN+h
8uIAYwWtwWC5GvripA1R9KDPZfAYYZS2cWmvrLYQ0xS1My5UkKvXg1ZlaUNybGovRKzNq4ugemf4
Ma6PPY1vJ42Ug6mF5aEep+qTPrTS8f7Hvk0dQQiIDijVWhB0gEmvxy/zwHDyRKs9c+7Uzm0tyfll
goKeP8oagmwni2QJEVHTkBpSlyjPz5LSJuZDMvlv9UEFhAEAn0oXXQdNuSnGl2Oi8wGSxoOh1nRu
MGuuPk/Rj1gZjI0b8PZTk6Ni5yLav0LiaDHrOS2Gqm38xlPT1thjuFO4ienU+yiU6oe2Kz+Q+5Tv
7y/1n0h8fbBo9/6BJYsyAH2A66XGFc2hhaLXXhqHpbMLSKWRxbc65ZBrTvMu1St9xhy1dhJ3TiBe
A/NpREEvjGC+6qMEVz0x0TXcEWoh8cxSila7HUvWsxYako+kez885m1TywClOkNxS8w6k52sx5Pl
9ujvtzsbxJa1C4tk/pw2dfxyf4Y30ZkPiBAPrTpYfDQJFxMEiAr81QpaT09xynW6bjyOI12zea6b
g2yXb6+CiwEFP0IwRSj/i8/8V6gCoOXUuAW2HrKiulc2tFm5AqRjYMnSI5XRttr1XRUflBi5+V1o
a9hDpXLw6f60VzYTMwYzJdoePL4WN3DfN34xymXnAQ4LP/JLvyFxHpx6KPEHuavVs9+qW+i4m1tf
CE4DXyFKI3QONe965mMQkyyPeuelleNHu4KADlrGqDW3m2T9cbAy+6SpiR+4lJ4u9+f7h3ay2MgU
fXhx8R+2GssUB6nXhmpqn3rU4cOvQyJnZ3usO2tX5QFVzbJqpmMRjGnitlk4vBsVp/4etkr4W6rL
vn/oGqWDrYjvzX+o7I4fY99Pj51RFGdTwWVbK5/D4ihLqnOOYVOeog6AvXt/CrdRl7IV0n2gN0Wg
X5KM8Jru6yyNUs9IpvhbC/XuXZuWIYqhiFwfcF9K90pHCwUmduhWs6Y+3B9/5aTAN6J7RGEC+L4p
MvS/Nq7T+k0RyEXmlbYWPleDHH4IJaV6yNTWcaFaWxuVpT+52OKTAdHjXU5l0IRZJRbkrwG7NEE5
xVZyD7hA/a5RreRc9HnvRib2s65U68VHxwnCL5Vq4Xng95Ms7XJEM14SyMIfUtVqPk9zPXbugObF
vpyt6pWexLyH8eDsU8Ns9yBApRe6w0nnFk3aJbsRhYRzranZZ+T30501zSZiZxq3XJRV+rskQc54
47P+iTDLadLoZEVB2SH/uDiKo+Rgo1CqmedYTWG6uj9Zw7406yJ3W6MZvoMKcx6cLkGqlY6kFhzq
FqGgh9GMcu04xSFOI1lfRj+buZQuSMrq9RE6oG64Y0nlQ0CCMC5B9E97BJhUgZZTQ/N9qSLCuFGZ
+yNTuZwJoGaqKbx7lRv9qcppu7pIh4TkJ6pxwVBjDfFZZJR2KrXj82Q5xbQXGoofaNrEodvRlXnI
tMD/EhjF9NIM+vBDk2kT7k0fN9N9nM3mUZWldFeF2e/7u3klABIGeL3yquT2XlZne5gOgE3q0jNT
RbpMRdZ/AAGDsopPshr6TXIuDT/7h8xFLA7JC5VnkpjFlh7VhKYuJl0eJYr0Yaw06dxrUfcknkPv
ZC2fXxPwxfBoZeNxDNJsF01F/O3NMxchH4kQYgico8V+a8dMRsCnqz1EKTsXhAGt7sFOv1HxHz9o
2OPsEZfw38g6F2BVan0Wkh0Y0/Gyvj7Lip7yDKyQY+wR7T4Mkz/yjYvpIQzVr+HUzQ8GugtunuHR
fX+2t1GLAYn3CFwBzIaqej2wUxgyDPBi8Fjc4aFttODBH2XpMJbyj6y0m40geXvHkROL9yVidkx0
GaTVIG7aEMcYz0Fy+GyZMfbWkz3uCyvU9oGWxi8N5ucvg9PZGxO9hf0I+DeDA7TBPAqBq+uZyjER
a4zaySuxgH/s5izbW5Lu7OIqVb7KvpwcSwysuS5QbUfkx572TTio51F6sxIMdyz4PHhMolNFWW+R
U4XjXGXF0I6eP07qrxZ03dnQ6thrqsrYmLUqNs51zIEDzDOASjmIERBe17NO+kgyU5h6ntOPTrHT
onkmmPf0t3fJbNmhm5YpsRB/kQhfI6Ocf3YUleEiQP1pHsLCCb/WMJWyXefH1UetpEa5j5CYkB6T
bMi+GwbdcXTPlVzH/nVqA7TQfOPr/T0qTtxyDhQNqYVwSERueD0H254qnXf56LGmUGSnUpHoeIKa
OlH8r7/fH0yEmOvBoF4Ro6E9QYMDVXw9mBH0CF1rneJlEMZ3qib1e6W1gglXMxlF9DpUTnkFEqFN
1DnYwUQZn+//gNsTCYyZ8suf2WrqcnekwpsY0JDqDYEwt1XN4l2WTbI7lLL5O8LB682pLuPZ8I2o
/q40M1W/ruaQcoUntbZ/MK0EhXMGPdBXdo5SUAZ7OwRF+w+TJN+kvUD2QjHmepXhz4MG01vVK7kJ
T6iJpw9Zl7UfjLktDzmfduMc3G4hqB8UAECp0rzmSrseDwi0lM5kB14wpcmlmZsWz7GgU16msedV
dX9ya1uIyp0AqcJHBqR6PRjpF1r9SaN5Vl4r4bnsnBYDQt41tUsM9stD0faDG+hDXB1AjFvPWSRZ
W7Semwv8j4w0b1pgTDRYl3ALmiolhUrN9Gq1QtBKBxx7mpAC2RlBIU8uQva8iI3NF/FNgGdY+M+Q
bHjCwGoSu/uvpDSTDHswjEr38tnvXFPpsQiI4MHv41gyPIt6+5PV4L1oQ60/31/2m4OD6AGUWRh7
Gg8AHgPXQ3OiJQkZL8MD5Bd/h78cPzqTb73opZofhghG2T+MJyipdKhE5VK9Hs+eRnsSb0dPj/Wc
EGqNZexCLog+2H0RnmoUMzZmePtNARwIfD88XQs9rkVqQgWvVHzOqoch+vBViOV/1IBgHyWlrvZp
mPdf6yw3t/LWlVF5UgGKo9XKS2Op3pxk85CiJCB5U2R9dcLA3xWK0u0z30Qprmq1X5ncNltOTDcH
lhBM24RWNGB+XqbiR/21j0BEpTDTVcmz0z77UbYmd5JWlV/73rK+3v+Ot1tWDAX6lpwPxMNSkcFO
ZL3GXknyfDOSn8ohLE/aGOqXWoMEOOg6BYe2n13yRX8LO7SyZSlxCGtgUSgEtXo9y6IvO2WMwuCi
0e6cPmVqLP3oHCmrfqnDnKt7OM9+fbo/3ZUxwRsDhABjjkfdMrOfqpiGglqHFz0ui992PnWP42hV
L5MyyZirYTT+1lgPRpXOFFGB3htd5MWn1EcHW85SDS+YZWQhKrjUF8ay/UbTPMebAl+8+xNc2Tp0
jOlgAMYC3Lbs06dtrWVzoDneVGKKR+LCq3IndRB5cUMg7mxE+7XhoHr80VWnoL/U4+pN6PiTZvle
g3DKwagoKLmy6stntR7SamMtVwajfckzQWD14UcvNkyZmCXpXIQHjNFlaJWGvfQZG8xx3CFX8N/9
dVzZKFC8hKQFst8CWnW9OWkmdtgBpeElVYuk3eFtEfWPTZxb6r6e8ziB45HAqfmHQcHLkBvT977h
nsdOnkKLtSSvZvT8pUUosHMj9FnqXZqi4o0fPPSijexgJcJxBtkuVBiAVy0/YelETZg5WXhBxqMN
d1jdSPkR21LpNMdjVb6nCvk+gY+wUcG5/ZhwO0hLxG4VNM1FUqJkdcSDK4sudq2CNAYoZOyKeuRC
Uaa3bxzGIsSgocCDgK96/THVQklgHFXRBS1v9cHIW+2Ig0f3HihZsbFHb/eNGAoAgcxgglR9PVTd
4girlXV0iXF2f2a7Tt8a4bGqqE3zXp0Y9P6WWV3Gv8ZbxBd5EKqOsh1eyngYKrew+glBQ9WMpbMd
5+ZGdLndK8zOxMQBGJmQy1hkGbWkEKA1Zlc6vT7tkKmnDobLSo5+kl18mGt7esrpXH958yR5N4t3
K4xgaOqL74dDRAhUxowuUdxHZyXtnAvaDMVBDqVNi8+VBeWZzJsArUpqAsYyyJitag6hGl06pvXV
KTFQSn0LYmdcpFu+gKtjsSHRQxItyiV6tmI/ZPUwh5cp0/R3MMmk92mLNNcwNVtvjrWhsIu2SIi5
iOgRXe9LB7gYBTUpvMzhmHHcELpEqacbmmBHALXCN0cyUYiG/SwUBQAsLMInrltlh0REfKlpGz2b
Q/F1gPYk6uHKl2jouk/3N4jYAFfvVkzt/h5OzP6vhGkyi9AIgji85MOMjRzd7+yYqcPgfLcbs/ro
BCXg7mYoDdtN+EGH+6OvnPmr0RdnXoqg1Tr4UV3MPup5uaq963PlP0t4tIH91bcs1tfG+9Me4kgI
SYHFEyv3fXvQuzm+OEj7PSVOLH0ObKuHbjwZP+oxM97Mm2J5KbEDjaWBzhZaTLBo1SLnBoku/eT4
n+VRzd8XZlDuWsyxHmaz7zbw+WufEwAITsJ/ujLG4rw7eqdVfWuQpVGG1Nymi3r5fTeF1XDIcTab
z05XyRamgOMcI0FnbOGJ1haYroJALwH7wwDkejv1ktUiCE2Ys0t9wPCtJM+YrMrL4Aj8x2pI5/sb
aO1wmsIwATkM0XdbrG+aSpEWNn50Scu6/5QOotep6VH8YAYzoqb/MBgEMb4ptU9w49eTG22nT0Zb
Di+F5Dfdx7rtqwe1KKfyw5hqb/arJ6egFQ/smLqDQC0tpgYAGBEuKI6XDJ1Ef0ejN8PbcIwMF73o
uXXHoEq/25gE7tRwwN/Yygac1FUleTdS13u4P/WV68tgJwPtBqVLUFpMPc/ztO/TkoOjFKbxUQuc
scFz0neOg8/OdoHph9GZIlC5BYe7pQ6wDlAPNV4AEDhvCPJ+m0Va2rXJJc6xqdxXfjt91U0fNcUm
QRVQJ+7zV0Gl3m2QlPTyocqL/dgazocJ2PZ7OG/FRuInZrsImjAGBP5cJEcgnq43glZmlvD2ii95
ZmTTDh9SlKex8A5O91d95TShCgBVQ+eVyKN2kemhejI4KBilF1UvR56SMqjKeW7SwLWnbP7VVY31
cn9E8csXM6N583/IF5AJy4KXmnC9A6bMLmmQ+U/TZEYjigwz2tu+Ov8XVY70qfGVBit729pgL69M
FhQX0ZKHLe26m3eDGebJONOi1vr8UjVyi568GVVwe6X8ZQrNzdi88hVpGgmytCi30K26/oq9jNt7
1zusbpx1w6GoHDZvhUdquxE3bnsIQhFKSMaTFQHtXL7Xu1gz6rSas0sd+eoRi1MTa+ZZ/cVDJnhs
9Tw6I/LT7iAK6sZO9FZ2CYoUx1iRpq/3v+8NyEdIklEJ4hkoBFkRvrie9KCMcifHkwJHnNyYc+sr
p960IkrEtuEaaUgPuMchGzG3ZAzOSTrrX9Cd33rcL/eZ+BmoTiDWDDgEVuoi7cjaMpCUJlc8v5aS
k9bJ0Te0zcMDWoyNO/oWckVTV9j/I+cOgLe3rwH5Fa9hFaFPZKbV6zUozX5SR6dXvUxGyNJVu9JW
dqy1f3SKvu53Gi6oZxkSvf9QpXHxue3oYrtRpsX2/v5PuemzsA5ArdC9hBHE7bWk9I36JHdJnMhe
EQVkJHqWZLzJqyITEK+8Cjh3Umc+BZKpZl9qDZX0x05TJuWlSBoJNsgwzwXmMhK+Om1Q1/5OiqPu
J+qMJkXF1NTGYYclsD/slHHWcCfJzLDa05XNeX7cn8ry+IqZ8GwTr2E2OzfW9aL2xaQOFaaOXhEb
06muZ2AnrRLZ6eOgx3aFPlUb2Vs38vJa+jMoZwPONpLmfMzrQSO/74IwzhSPU+eEn4ypHsdDz/Wc
ge5xCrCRcUSXy63QfdzSm1umHoxt8unoRtLlYBcvtnCBvQulDVX10O1QgrM9SOPvipJWhnJIFh3u
r+7aueX1iOs3IHjqDcvHFZq7A4WVQfPiZi6eQ1nP9rJfdjk9/Grgf8ODzjp/UvpJD4EIDvNTqtbm
G9vNYsq0Q3h08TKBSC4+x1+PBVgcY0VxSfMSf5qdR1lBVR3O3BPkz1o5jIbTIKevWcW7yrG2XLhW
9hcfmtce640u1bISAX4Jt4t51L0ui5X3RjPG9Q6Es/RlciJT2/mWWW4cztURefABG+fVd1Ooz1O1
ImHVdFAFRu2A+IwxjmlCX78M0xx/o3hfOef7n3klLNJWN5klzyIKIYtDVCcSjbrI171+GILp1AQl
Xnmt3Sq662ua9K6dnVTZ96PuX9Jh3up1r42O5YetgIikrr1EBplhXRU6vWXPyYY+PNopet4Pymj1
wHyK3v9lVphg7sO6tQrsXUZ0GO7PXryk/04+xPYiswarTUQUXqrX20vzizhr1FDxui5Nxy9WraXP
ulroO71s0+Doj130XUL+uPuASdrwuXGwYjre/wkrAYWRBUuBu4liqViiv3Z4GtpFiSMjV0Ndt5gA
VvpHq6msD/LoK+FhqiU6YVqJP/LG1FfHpSoEEIzWLUiO63E7lCIn7Is1Dwdp/5MNeMcNegNEj9r7
0T5ox+pHMNRN/fagLYAVXIVUboAtLWIY+us9JQxd86apjKXc1bsuOSuKBIJFonGvPieq5LcbsWzt
XAkoOww8UL43rXI5w/e6RlDRm1HLfFHjND8AmW9OSsSEB7XZomGsbWsBqcY8lYzj5pKIG9zb6461
rX3Z+tq1uRN+yNVabd0Es+eenqYxDA8dxLDdUPXFRsxcmy24K1k85QRAc3Gk+eaSXPat7sVaAubU
Sae+35v5MPYHS5VwYpz8SPmXYClAzaJoK6pWiwzHqpsOEchc8yR6cLXbK9OItXYTdfGuVRr9o13E
m4R2sVeWp5etwvMB2wRUiBaPFdkBCSq6np4KA6/e1QNA2KPSjHW6U4KpbTZO6uq6gtfmfUy3j4h1
fWKqobXU0ah1rzKC+bOaSh1nVoq/N0PQdIfUMsKtWsNaeOIZTsmd5wJ7aRGeAh9lD8VsTC9XDP9J
Lbsi2xdj8b6q64tUxulJUfrEpl49q27m++XGhFdCBB6KOOISGyldLbHFdKdB5FuF6WFeP5onqffN
ALsBffBq9MjqsynVcrLXs2h6q6YKcdkSLGQFZg8YiCUbwsTfVzFTy/QGqdAOs4TRVpYVpnN21Mz8
ze8wpTe+Bf9vRJoqsCB4+S55+UZms3vQ5/JstM9wOVLCGulNcz6Psl9d5vatfI8/45E/IvylKOiJ
LF5FcdnEhZ7JlleY6Jz3mQKrTxopd4aOMaN0NOrNkebKP+TMFK8pq6AZLtrkix2l2NT+29K2vGrQ
5OhQGVrSu0rl/JbioFPd0hy0jU20sofBCwroDPrEJoC661MzabPMLoosr5OGoOt26RiHP8suzsK9
3COpit7d1EgnR58LpAlqS+XRkSPQff+WXQkVxD3oHdSSqFQuS+qjPUL6iXTTaydV689y0yK7kZHY
fmgzeqUbo61EChiaAMBAP6ABt9ToDYcpMYo0sbw5jZ/ndjBd3LzC2jVi/1PXTcqWh+va7DBqE6qt
AHluaii1iitgmleWZxNxY9dS6vYpQysr2ulBu9XFWosKBHrEUpFL5YiKH/NXwkJ9cOoCSt1ek0jz
1zBDSN0F9hb1pyCexzP40OZQBv6wVdheFk/EiUGFQSDeaJjTqr8eV1PHtDN13/CCpNZ9V6JSpLu5
3Y//8PGAAaAPwLNDaJxfjwM30xn0TDe8JM0C/cHHf2LC1Clw/BcpSuOHKS7bjTNyU675MzcT3Xia
kbw5tMWYZqmj8CbZhtcHlT/sjSnIWt6viWUdzFCyyx3KkJG516o0fXSyePqWOJmiun0dttW7MpGc
aSOHWMlgyMd5ZHJsqVcsE+MgQaBSawPDQxNC+Zwpdf8k+bncncvSma1DJ89xhsVACkPBVrN4Cw26
tqFRQabjDEOB99AiTDWRpCRNXeieonUCYTx1qeUafl4aaDuhn7KRlK4NB85W4E4BK/F38ckxuOFY
dpqXFrbenjWtGqsTZnKW817PKlU93w9Ga4srlDchQHOrE5Ouh4uLyrBSrTM8JHmD3O2L8dzXs/wz
R0/9q+F08sfKl+IXq3Lm3/dHXgtMQFsgSUFtRwBjkcK0dpFnvlRbntTF1N5mTGM4cfF3INUR4KGs
eSPVDeE+atXsIsr4lEusxSMjKKoc1kDIwmp+8iUP4j55UiY0rHZzFzT4vFhNRz4+U2p+60QZmQ1E
uKB6zHV3vcRVoU187dTwMgc74jgxY5RuA+B2n9SBR+UZ4E1hbqQQt7uIhzu3DPGJstqNAoVVdpNZ
5qAimjkaTkVURSZGwbZxstS4lTYmeBsNAW2iG6gzO+6aJWqyygKjaZLc9FK1rI+GSt+Nv0qv7u8v
5NqkqK9wc+OGxEiLk6iNmaD3paaXhWSJe2Tcovhr7aCOVHZYFW+cjJWiE+ddlM6I9LT0l/mJPdht
1xvgzMwCw8YnxDVwtfKLwnB2I3Z2R6OQFPXRqVKjeLAtapFuPGXtqx+3nXd/4rdHhWcxgHScJRCo
Acmw2EFqg3dXEESX3JCTj0HTRvEhKSFc7+2uK3ZY0iEweH/I27ggXuLicyL5CTp0cVqiCaQYXqvB
RfUN5csUGq2/I8Ewv9Qt5EwqivEzGXjxmSqg9vbPTODj2qPno0I8WJwXrWrMNNVNyRtBAD7pEkLI
WWJJn1sgCqf7s1xbWMoutKaJCZB+xSr8lT+kSZPO+ZgEl0IZancohuDZif1p383pZ4rkxpf7w92m
K6opuojcYZTw5GXpnUeGnPVTInlpHsKsnpVunA4ZHzw66GiWjIFbT8BjAmvcigfic10/T9GKIt0k
72QzowFwPdGmC7AnMf3w0vnlZB4TRPqsU4tF9z8sKE8kCqWE21tfhF4ruVFCI7ooMNRPmOWO7qzA
OUjtmRpHZEjUZ++v6donJEOiX0OLiUfEIhWryfmceNSiSwv7ZjhG9CzzkzPVRngGgmvVD7zVqpf7
Y659R0E4AsmExgxl6evVzBJfyX19Ci9qq1nvhlked5nkyzujaJ0XszPqQ6NnW3oAK9HPFJg3lJQE
CWh5IqUZbLaK+/oFyzlrxPmsKB5U5NFfGrAyGxF9dSxeDPTthJDOskEVYxomUegAfZoO1bOcyOXO
H7LG2RcdDoYbe2Ztb3ImuCPZnqBPF18wt5QgtZwwuiRqm/2QlaQITrh3VFuGFmuTQsUBTA2NVlC8
iyjahLCvtSRzPBwZ+2NSFJa/09o20B6MaW62RDrXRuNlItMu4FGNoMH1HkG2sZuCVrE9xxyNz8Mc
Vb/zcjLmnZKTeWyEzLUlBCmMQBAzw/dLvR6sVGfEcdC/9v4Izk4JvN5j6qPYfLi/8dduBdHwERAQ
tscyORXUBzvpUt+jKG9kZyewovdEVfv9rIw2HbbIznuwGWkd/cBLUK43hhdfaBnF0B4REGXh9rQ8
ArLMLPu5krwE34jMlbSmP5RqVTwVTQ/BcnSqo97K0QlKdtIcsrzJv96f/9rBpyJDBxl8GnFZfPS/
7gslCJPSjwngYVf67304Ie8TPYjf5cacYntp0rSoM23jMK4lItTdRF8CGhcqTOJX/TWqnitQpH2+
LpXEOnlfFLXvNjButVPaUP3Eoc/PAtuN+1lVn2jnZB98A32FSy7Pza/7C/AnnC4/AVVHAXDkQUpC
e/1bAqpVfekUvpelKVGoZrnPkD9Lf9enSvso905wCpSkhQs9GScJlGK2G7VJQcOaIj/GoVWyr4x8
C75+g5MR140MRgeIHugk/GqufxddolSN5sH0CivK5c/SCOCLDlLd9QcjDaxvZtfF6U7uMJOnINyE
I+R2mP1unGjTF02N8nSH07q1pfC3cmDgUJEX0WXg3Cx5sZFVOL5mBL5XyGVcufgHd85u0hMK4gCJ
oWdU1hh/k9Fkah/Vqk7Sh/vfa+V2xAIWX2hIuUIKcxEYxnlK7AZ9jMs0NjjYR063NzHS2ekxWSyC
xtMWYGnliFJ0py6C6TV18CXkz2qUVlapU3odyJ7sp56X/UUtBv9cTZXsvI+nNs4+QWkwzGclVgdn
V83BVqBfOaXEBqolAkEqhA6v90JOd6v351nyonj2w32VOzIpawW+8r8hAZW3461S+S6Vjbo83F/v
1aEBV8ASQSkJDcvrofumGZq+gdcwaUUznFONBjGu69pcv5hRNP4aZj0mWYhrfat9uBYlCM3/f2hx
R/wVJbgbYrVvyWXjse8PdhfEuxJpvyPaJ5JztozE+l3BW/jQ6Hl9kvM2jA+zWb9Vu0acQ2hBoDn+
1C+W5cbUz8A/J5rkqZPgBZeTrr00pRIHmMmmyen+aq+dLsbhkYuerxDXvZ6ygWdGVQdDeOkhRMqf
ZDVXJReVjcnf93oSPKGZZCe/oMcOp7zMG3Vj+LXDRSpGRwT7EFB6i4TCmo0yLeoquPh1Gx+dMos/
znleURDL688xwC1z45oX81kEX4G8ZG0FYAaeyfV85wrmU4H+0gVlS/88aI6/RyoUfRwzb3b3l3Z9
KNBJQrIYD7tF4JCMFPOm2QiwOR+S11oVibvqjKartL21xehaGwwyII0AXpXAZhffcZoDLva49L1B
VjEZNhMtnI6D1ATzwTJQWDzen9vad4McJ1R0qYxwnV8vY5OodVAgyOwFOVCNPaAnddwV0jzGbu9I
/XeKmMiv/MOYIpsGOkkSvwRwqE07BoV4+hlVxkvTUpN9guTV8xSiDRf4U7GxN1fiMOKJsB0Fwhxq
2mJJdUTiZQmOh2c1Wbhj6PkRvmPx0M3luZl65wsO6NYRz260g+0CPu/btypCzyDM/tgfwr24XmM8
1RXftprg0ipTfG66qX3qwkyhOl/5W5C2lTBAAQ2BWZFtI465OBaokFgtfpcSd05R5x+sQLL+M9U2
0F98hH1RALSdLD3kVmX1+6op34yrJ+YheUR5HiItZfOlPoMfYFAHo59vWyrDKa0tDX2XkBZSObbd
o8KMtzrcKwdGzBbWlTAbJR27Xt1AzXQljXzAm0asfU/tYX6ew1n/kRN6/ru/cVeHop9NgMOjiVLi
9VCmFXTYMNfxpUMTzN+Rg8PaoZMzlO4op9VG3XLtU1IkJbPk+gDFL+7Xvy4xXR3jsa0hZKRzp9Wf
itLI5GczNsvhaz1HlrObnb7P/sdXlOZUG4Gjb7zsV0IDBWJSJREf2LyL8cvG9/0gteNLGehT4Ib0
P3/rU6Z/sbTG6I+ZOYZbbdDVBaavB+IISB3UjMWURbRX8L+66Lk5jfDoKMhzc/fp/NGPR2VDqWFt
NDB/dMwEwocddD2a3461hmxjAsZ4BCe4G6tgtj5iU52pP6Nh0DfKiOvD0W6FOQsBe2mR7KuOX6CW
F1+0Nkvml6maa/8pKhzjP7sN32otKM4h4eb/DSZ+zF+bJ+2yMhxkK74UOihqdyAC5vu2KeZzZRXh
Vmq/NjU69Dy7ZWp63FvXoxlxhMO4BBExLxO//TTGaWzTSoDG9oJ4lb+l/L52MmjKyXStQQES766H
y9qqkKZ6ii6A8vrMNUpSdzU3lQIpqcCMT8FgO4Xmqlnf/CenzdD+w8nAxcBgxsITdKkUWKJTUgSl
hQ5EU1s/GmuyTgiuJodCarQXnlzSVlRfXV96Q9S6qLKhUHA94VY3u4h6V3IZlFqe904iZaarhmE/
7DK5srbAtKvD4R9DqRsQPhye6+H6Muzbktb1xQy1ATJFrczJrpGtbNfaQ73R0hRnepHIYRbAo4we
H2HVXLxWJ79t8jaN04vTDXb1JE/RrD0NQxNtZHEr4YwtitiiQF8B1l1MipZU0NeYiV78bMShV4l0
Ix7daKino1FJ8/xYIKGYHO7fGKuD0q2gGouOBuX165UctBD1M0FZ6UY/pywx6qHzv6Sd127dRtiu
r4gAeznlapItF9mxRfuEsBObfdiG9er3Q/+7aFHEIqwNBAngBJk1nPaVt/hKNw7tUZaZYZ+1uRF7
pJSN5ePKJijm6l6Sz9Wg0SIGr9dqFihWE5cYaCDziENZXYdVcrRigWbS7VlunEfa/w44Ehy/Uate
XduajNp0SvosmItSfDJnuhmHMZnt7mDVXEPvPCWztUscDpyRUc7THq5jc3ws0Ijt0N0CNXr9lefR
RnkmrPKAykJRn61KTic0QwvjXY71Xn2IRx0RMD+qQtU9NErRu19vf4CtL65jK78keqz2WnLHAyIp
E4wjgzqqrYdEE+ILgXsYYqslf9weauu4gENe6rakCdT/rueqmJILqZtFIMJIG4/FhLbQqXUIQW6P
szklcA/0lf4ISa8SurKxST+kI4Iodq2fXde4vt124limAnbZK8aiwA56hAoNLbbrORW5tKG6ekXQ
G3nECM4YwJXEEoUWxx6EbXNeCGXSdqIt/EK9AjeCoeuEmQd1ZmXafZYN7QWrS92+aE2851+8vHvr
u413GLE5QmL6TeuNOWsxJJ6qCLI+tcHloY/hqlH+IRuECapqHH81qKPev+JrLl6Ti4Ylku6rC7Vx
srnschuOUdbiGyrz7r/JanqUAaWCsebtwbYuOHI4+t3c4bz/q5e/GM0x11R2PuDd3Lk0cGUmPwGX
Ig7qrEcQakGn7ImMb62hsRDMSaoAkq4BkB4tQ8SfYFG5uNokPrpkmL6ALHhbRY61E4VvjsWju/ib
g9ld06Qo1Nh6OIdF4IENFgcbwOyptAas7DQj/ltWMlEbHXaQRkwN71d3tV9c+q1VFQ0iKFrF7h6S
3Oi/63He1Ae3VrtPQ92pp79fv+cjLtN/FicmppO4dm6LwAD8jBdpX+NamcaoS6IuEbtvSBf39E62
tgx4DMCcSAIz0dX+TGvZt0Muy8BW4+jQxt74PlSwmwJwI+z7SUvF51fMkYSC+AL2KKjO6zkCp5kr
zSvKIHbi4gLOEnZ7WSH0P5nFA0/GHshlc8s8G291nQ1WVORmJMqgcyIRHoa5abIlPhU/cq1yd3je
W+8B1VUqU/ivLh2R68lNLQsXgckKHLVoimNjj3p1aEu3fkX4xLtNFRn/moXFfj1ONXZeF1FUCBqA
lcBU44+NkYRvShpED3LydiQ5tmYFihHo5B95rHWuNEuoKZroy8DAFFs/5VLEP2oEqvZCpa29SDZP
4MJxY26rWQ2WAubLSJmVa2XFucet0i/FIg84wsisjrbT7mVme0OuFgw1ZBS+uLKC1Gmix6Ksw8/p
3HZ3Wj9+EnVjvOL+IiT5E13DFzNWuRLxpYeIuylQkUDd5eikjnG2w6KpP1uNnu3RGDfXbaG3Uu8H
DrDuK8eKqLMoHtj6oeV8TJUuafysrqydJ24r4Fvgh0Bq6Sm/aJNDmcjCdrJE0IHgCN/C/lK7S17Z
oAOJ8B+khfz2oQnjUn0n5mqvCbm1gs9HX93SqtMu4YpLaDQb6mOEeWuLqZJW4u7reKN69CAO7URI
W991+aCAAtDHe0F9F42d40urCXxminS46Io21GfRq86rxiFDApsHSHot1VbLgnIzQXxQaEKp/vUg
pFQfPcokezi5zW+4wCyBrlEKXmt6EeIt0NmOg1cnhXKJi+aNOZbnPBfO+7gsQ/GKd25Rp+UJgFzr
rq+vpppDhcizDMwx7Gs/H8LyOEUI7DW17OxDbCH0f/vV2Yr96LwRY4LfAiCzfIFnL2sjxQBLN6sC
7O3dkzIO012uAOzMWhFfZqcpn7wqVHYG3TwYzwZdhWOiNjKU1pUyQN+veeOWc4tit278RqnVuJCA
t49A/BFG1nluXzFdpAURpIVfheTH9XTLyK6iOG/LIKSVOKIeHrp+NbiZnxJYHFWu8e6A5Mres7R5
MOh2k6cg+//Cy7jKhoqeZsSF41LSv6DS5rinuTX3bOM3V/PZOKvV9GaVzD21CVqG+mTXffIv5B7N
9SeT9ukpafP6XRZJ+ZcCX0s8iMYGkH6Y+i9FVBJz6ip1XvKHuVDGSzp2Qj3XxlgZD4kKu3rnWt0K
XNCrpo7Om8i9ugoGyRrabsRqIjAt6H44lGVd9k7trMpGjYe+3p5S9tbi0ZqGywtgTQUTcL1npInS
vxdLEbh5Q0ELYDABYd149p4f0tZtw2PE56RKYb04/baGmMOYkvQ5WZn8lKUezXelzUk8V27Vovhu
Gd3d7fOwOSRNd/iUaOOi93A9t1mfDHXyZBGUbVXEHzyrMorffanJ9k0kexebVSsxmp3HfguSQpfy
j98f9RCSsutRU5SOHTVB/S5t5sj60c6xXp6Jpgrtl2b25XxEaCzXL13PtvuQD7nmpAdYKYaV040a
4s53ytFpLk3dxskDfJLuy+2vsrXDFvGWpRNHfrouwrXSjtAqCdlhFVw9MXlz709pPt1DHvhbH/fl
8PyRHgKLSy9qDX0oRqV3u2nKSb6HnuJsbgj30XWr8MEEe4oNoDs7FPtfcQ/StaGxyRGiSrNaAXJu
KRJDyYOuLKfmqMZxNXzWpZmGvkqd/OBl6XfXnQt7J8nZOkv4QaG4RmYMS32132JJybZGjyboYbh6
X4GOSSU5aOrYjDsjbe1slzO7tPlA6a6BX2JspJJWUxG0bleGRz0Jp99akqtvZRaK71arTZfbm2Zr
auAh2TdwqAC2rqbm5JDN5ZRwlJRCjo+xnJv8ghu02POq3NqdSydooRpS+l6LSvNiW3MmSL9llhsI
jWpN0t256tS15zaehr2tsvkhIT9zQRCXQza8PqxF1cPxt/MyEHIcLwl4rrfubINeS2TiOIc0Hsfw
NZ8SwsfSiaaAtpaSajKAR6quiEBLXe49TI7oVZhdXv66vWSbUwPqtYSR1IaM1c2O+tMocknKbSsy
oTnTxVAmk8ZMhoMux9g+pgJWy87RWzKndbWNwjfaGJQtAQmu9kmRGWU2DQZBsgPozlJTgWuJPbdH
Z3an7NDTMEMRKwzvijSrPlIbrH7envVWkICGtIlZFTw8/I6uFxQoMm8K9fxATTI0x0KpatU5S2X0
vU4r4DgqQnrpEdKl/fX2wFufewHeLCpUEBvX6Jt0SnmcKTkEbqmoJ1IE3fTtXnpQ01qr/YK59zjv
hCabc0XrGL4SAq+I2l3PVa0qo3ekUgRSOEN6zjzpeG8UpeqaH0o6x80BdQhg2X6B7ctrQmv4+5AV
wDrRz1ndsXVeWYNWkqXMRld/i6y0cN56IAtAj7i5+Da6cWv4vQHSaqdXtXVBeKRgMBAXIsy62qna
U2tPSkudH6XQ/lTGWTu+dW0uvk/ejFXMXmF8g4BIRwOjCxIkLlpO7fVXrlqoOG6WUu1vBu2rNcb3
5qBT61e7MXqInSb73qR9/CZVnearnonoAVhy8VnrJuvx9g57udx/9ErV/+nLQzy6/iH4d5fODKgs
QPCuPueG4rx1JTooft2kYeNjiWEiMogW3Mfb477c2Yz7p3LHc2O+0NbGSsJKemwmAsPpq4uem2F6
4uBa8pDjAbUsdZXtRMEbH30Zk0wGGQwgZmvpRMeRUrU6JwnCpVWlKtr0C4ekOXlT1ABIT+Foj/Ki
DHZMMqAU7iHGa4a+miKyowe6Zgc2sP1z4J8iGbGUho3VHkioBwjE5ZLASQlbdaUp5b8CmqJfZa19
cpIkf4dZcQ6/2FGnILEH/hDRtvRIaoJJ+M4lu/lzuGHBTHAAFizM9U5QZ+IqmOkp1Q+Z4SHnzPmd
Ttl4+DK5vWx8avKpYfs9sSgaE6VTZQchMqV+r9hu0iEa01vV3sP9MkKAZ0PUBg6QwuALxTgw/7JB
+Bhl1tG1a5KySivOdNHSPbDR5kA2PE2wjoQka756oze2Vad1HNSGV98lVDHSk1NaSXW5ve13xlkL
LZSTCqIJiH1Qx4rMYWNlyXDOnRwJjdsDbZ2vhRqJFB3gUS6Z69V0G1WFCzkmQZuh3O5Tc1PVizkr
znCubSsX77Nc3dXWeVmlYCsTpXKwSZCwBbwetNZcQpAILdSoHMr47Zwa409Py6P3YynG/ILhUEyJ
fpj7i5hqO3vNDmbGcIdAi/FsrnawnlidZtRIWcu+w+bewI6ujyFVn8cIDIaft7Fhvo9K1LxOKXVj
09fGfsCnzA1d7ZeoVPm32toUicDr85QtPVD+Wi2CNFXs7jw0NdPBEl9zdW7owcDuONkFh/v2gm/t
LCD4VBMod3FoVt8+BoDcanOaBXKQ4fhutlCivadDMXp7FaHtkVDXBfkO4mKdi3Jvhxny68wqMu3p
iN18IX/nUqn2+jsvX2WYDkvcioS+Ra63mlKaoxTkKBlwHD1Hnykuvym9/HeaJ2fv8tuakkENgbiW
g/CCfZKHCp3AzsoCfsaQo56/aBI6dCj+nqDNlJACodeCTwdeMNcnRDV6VQfKkAZStupd7+budCkI
Y49yaMw3Vm7pb0E8dHtmXi8j6Oth9ethCxvItnC4DZI4dqZPXjnkyY9GtxCvqJy4St5nbtyHvj6o
dXfpFRl9QEQjtHfupK1YA4kZ6JlAHFDpWFbhWeU0pZ1sdVWcBmh78aZGEXIPApWwf0BGNa0/d1ao
YObWznvGt1sbiWSF9itnkFx6/dJ2Q1xatZ4GCcjut8AfiWl0Bz2ugzWCuT/fPomboy3ttKUYssTu
19P04sm20mFMgx7+0KmeRu+zl1QTxcQx+Xx7qK11pX2AOQmT4p1crSuujrVpVUiJj3YcgoDWsc/w
dQLkFKZPZOmH1jGAzVZZlic+RCHnoGqx6X66/Su2JowfBGV4pIuIa1eft9G6bu5NEQduaEXgA8ZE
qx7LIhkc3+hL2KO3h9t62rAnQS4EdXhSlNX31aH4Sgw0kPWn5PSrt9SvQ4c6fJpI+wsw6HRnuM3Z
PRtutWuj2pw0POHgidpG1pzGGojuYzXPAD1IeJO9V2zrkNCaJP6nqb3wqa53T9FKV2+0EkZ+Z5b5
Q6GreCpSvsPe8YKpsPLdCevBOuFdbO/pT23OlOgP3htJiWqu1pFncBph9IBnt+zhU49XEWwupcqP
rlDdV8T/oDwhc9IIpgK+WkQ5DQBYG8aKa204uJFmvYX5ofrFkMbH2Bmdv26nA/JY2NML+hF1gdXF
i8bUJOxMiYLZNMV4jAsEZo4Kqhg7Uf3WN1yEw8FXE0KwSa+XzxkkdXHUPoJW1smHtGmKpRCjZIh4
S13v9J1pbZ0FrtOFDYi4FbfA9XBe0RdhV5NDjHTCJn+cTeuHMqHh5bpD+nUejd1LfHOCcC6gO/Ak
O+t6pJFROcD2b1HGjvpz3sdedVCyUv6mTBPK4+2jvjkY7Lalv8eDuS5rVWEclQ6g/CDWjaY42ZNa
Tr6eKLn0y1HsqThvfUz4fKA6lzov1ezrj9mgctaViYn6u1UOR7FwZRw7yk72op48k4D/uj27vfFW
N4sGeWVKO7IbB92WD9Ysf1tNmD2KGq1qDX3OnY+5PdxC1aRut+gVXk+vGzVlVgxsLuLMsf8DIPfO
mmwtOYjOnjBlsPpXXJzkAAvwjzISegnX49U2zkMaDYegt4U2HSpELv5pMxl6F+JuYye530o92JDw
5EDGUbtarZ1eeu0wUFMIcq1WTzpVubsKmPpbO1Y9xXeNtrxH/s3z51pXfvz9MkLVXmD53J1IilzP
sxy8XMXgOgsmaXzLlVFNfRsbzbemNurvZKTmT7fH23ohqEYidUGvhSByFRZnWdFaQhmhNzh2/Yuf
JcWxKDM0Nu3SuCPKQ7YvbPT5dHvYrbNIdqGBTsV4FEzJ9TRbp6AZ7nQALLtRvx8HSkWHxlaSDyKt
lGJnr24OtjQhuLQBxq+vUfRnkzZS4xzAXN8GcFg5kJbTd6fGMXGaf8XM8F1ddC1pk64l8XM1ETLF
rzTIIqgGrfSKR1fJaem0Vvya590jqSGjAR1PmfP6KxZjVMx9o2XBqHT1fOe42fzDrmLxMal0y5dT
5sy+3kf6HnV2c9NAWl4c7WA1rgXGZjfBf9G1yaUg9MPIE97BU+rokXY+ereLNoRvF9Oe6uLWlcNm
+b+jroIZlGedlLSLpDStm29m6brv2WDzZU4MHHQLslhnZ5duzhNJD94miJY8GtffVyvyJralmgcC
AXQXYRav+U/EMvnWz5nnT7E2nMWA/IZ/ewttXD80eqjj4TizGL0v+/lZatMLQe2yTrLArsdPSH5V
x97NaoRh+l4rTpCV46dMK60OV4A835NTW07edX9k6TIRCC8OZUi1LFnCs8EnfRqSVLQZfmx1fF+T
Bcg3peLke63vjW+7NEEgAdMBQqV7ddHZDQkIwzBJxS5OeGqGpwHcUu0PQy+/Dh5IBpFZw7fbn3bj
KgCxgJjQct+xrqt7x+1GAccCxhNh3Vj6cS7D6Z2SLFIDZimr+O/rKAwH1GbRSzKA+Fx/zLHMLHwJ
K7ZsA2nf01LrKQY7tces2jgZWE7BkaXYSvyw1hDotbkd+6LOg7AcKfFqZdo4ZzlOvpMiuuNHdayH
O9fc5vItXY6F5Yghw2qbKJFiWE0CfSQZkI/8BIYHPSiFkaZTNKCI+N2tI7VHOhOTpJ2oeGtoUNac
yYWS/MKTwu2z2UX8OQ8MJ6oPo6yjz+Dz61NXzdldESfaEUGc5OftjbN1LJ4PutqugGcBzPcQSJGD
cheOTlzVxyyJ+rtXjGMC1F0YKi/DRqC/8zAZBiAUD//eD1lW6/2jHaftzpu4OZ+F4AR2iFhjLf/h
eo0DB9fNwQpOhnocWnWOPpXAQL2djbI5EOxU4CbIesC+WR2BOLdl3YkiSPDgvGTCGqMTMonOnurk
5q5YSmFoCEFqXsOS8twKsRaKRYD0cPSlwFJcOy11rNzX0tbR3/BUtxrG01RPd67rrdO36DD9n5GX
f//sxuQO63uVVzcA1aF+0ByIzT70R031J1G4P1uZzofbm2RrrrwPBhUhwM8wta5HVFR0Orij4VN0
iC+GahK/k9iRParxFJ2KvEyOdqeg03h71K27k5oXssfUaqknrFYyqc25GlohgjBLvcjPwJz9tGRU
kXG46b+3x9r6ps/HWl2cXjQAwMAoKShAfTGWYifiZPVu9VlrdfNbLQZcXf//hlw28rNlzMa6JIxK
2ECJIb96iqwrv61LCxHpyHnsi7b+9IoBCSow5iRUtNaFxBjOhl7heBJQQDUvWWdZ8p2bYn2Ms49r
FcfZSe09uvjmzqEzBW2aVg5GRteTtERaA+ogOlXm+IcylNMB9iF0VDez3H9EVg7JfZiEzl6Vf3Pr
/N9hzXW2KNWmiHunzYOekq12sNwi9Hx8a8oMwt9oJq+4c4Dv/u9Z8o/rWYZengGxILuokrmtwXhj
aXkiWFZ2VnBrWjx/f7AN0BDW2k6xTPtpTsAcVSBGzpmcrHsiw+hNPxTJP7c3y9bCLa7j1EroSL0Q
mOM5rKIsVosA1Mb4bxab7Rth6PCacze62G591+PkszO9rUMIihzayOIgQzfj+jPaBdZhVsxDC1wm
cw5W4VX3ArD226HLI3GWEBF2svwNTZ4lSkL6FVK6jlDMKh2dMruUaLjzLEF3/+Hk46Xp+3ulL53D
1OrFIZoqZOw9bxql36CtLM/WILo9HO/mugKpXTwuUGNbA9xnTzZWYSBqoEQ0/3zVzLu3EQAW9wAy
sNpDJG0uLTWNRd5c5+Fafs2zi8dKFUePJjoZoW3I+7noKssf7Vn/ZBezeqjy2n1CGs7cuWG33mVw
cjx7MMiY5uq6MzNY2hMaW0TCsXro5NS3xzbR4vF4e+NufUsCGSJgyjc0alazyzEdqiMD2q+p6Eia
jLgQncdsrjXfK+pwB9q6PRh4jD8NUlB615+yL4dOxN6UBrZE3APpW+WNCuj8C8Di7nR7XluHA9Ir
eRqJBJ5wq+8njckWVMBYNULzFJkN/jbG9fSxHTKAep7V1zsrtrVPiNjwkCatXfxXridXF6VaOCKG
Ji4bI/Pjchx+AjXCarVDEkAeFfqzzUXOs7YXlG59Vo4DCn6kMqAAVqfSbcOaF5g6QwJMTR6mpNJO
MwWx4cgSODsR8B9NxHUGSu+UdB1C0oKiup4nL2IopkzmgZXgYFOZZvwPtWN5Lp3auCipUI5cAp15
oNI4fMaCxu4PSWy7H9saZQBv5n99cCcYiz4mUPNXQCX2/e2l30K3aER7NOShlvJ4r96XqXXLvAv5
hdPsDg9DaDt3hdLMv7K0SX5rmZZ9UACLP/aoqlZ+3GmyO1Tkffo59oad37J1jEmf/4foTbq++lhy
GFStNAHa5GVb4O0Wq1FyKAe1jXfe1M098Gyg1R5IUn1ss6oklS3U9vuMqVF11EFeafdd2SKNdvsT
L/+39R6ggb6A4nnywPRe7wG1tXKJDRxVCFgU5WHWW0WBXQBO5NCNqEAtFb139Zgm71X0NA63B984
2kTXYF8XNdfFseB6cDEq6lDmufuEvZXiJ/o0DefeSLXZ7/Rm+OYUtr5X29qYLy1epFiAJ+DY4q7i
MrpIndfg7fGkgGCLjtGQW7j+hmY8wY+JjByJ0D7Vvg6tNlhwSNow/3J7zssAqw++WHmhAIg1HQWS
5Zs8e4S8qoyTxkbrNcM08Bs2T5af2sLFMaFtxqeyXkxTU8MRviriuT7LdLTyPf7a1m8gx16oEHC+
YFNf/4YGMJlQ1Nl5ikyMyE9wZ6IH4bh0MtKklB/QhR2Tf+dm1LLD0lPSPtjtzJ/c/hAbtyxLj7sK
TCH0jNagKkyC4ijDaepJkxRcjklI4bg8tFVSf09g3lXnykO9/TSmVrLHi9y6+ZCOI+5ZMA30OVZv
itFQsmoSPXzyRt0uL9Th0uygWv30UZg80r0yFZmv9azgwZXj3N3jvKVZlxlj7GaxXzGUS1TzKEW+
6WXOhUfEvWi5+oomNtE1SPsFAWEhW7lapwxx7BaDmqeosPM3GTKupW/StP/doTu1A6bdWg5GgB63
3LRIqF6PleWKEqlFET4ZPUtwtMzZ4kjUg/ZW6UVUp37dDrF5QOfPS3aG3tqOQMSXhYCKggDy9dBz
pIwLEMt7cuo+t4+dDDGnzNEu9k2h5s2HtrHK3zlBxnfgUvmnMVe09O72Zty6FojRTGRaFhXfdSMq
V0sQLXXoPUV9hqeJUKazVMtY+RJmeg4rPc4voeibH1M4ZHv02a1bkLCG+iVoUiq1q1tQj0TX5LqG
dPGQokSDslAtDilIv+IczVlyKSiEi9fM1+TS5dJHqm1tpTKbWdL2WCXjGDk2yZuqx8kwzUodCVhS
uhMOSGx0OQtA3MYc999uf+2NJw4yEK4p1DhgCq73GsKVQou1Hl5UoejT0faSHLE/3a2N9K43ZbNH
8t7KdhiKltRiscvuXn7Qs0s3NNNZTsbgPSnR7H00EDgyfasV9buoUWV5xMWgkCfPiozuEI363Bwj
RenUY9/xilxuz/0P0GX1AABqIMOkOb5cfKsHYOjZzbWihBSoW6311dp17uPKc9qgznX5pq/L6XMq
p/kgpqS+q91RT+9cRaCQUNRWyDKJUj0pbqjulNC3gi3iLFSRVDJDOEurG8B0hFT6CoFU1OuSr1Ez
9+8y1gmDukS302Pf9sX7ckbw5miIvDWPM2p5H/O4z41Lki9Ld/tDbRyLJezD4IznkiLUKgoPaRPZ
w1RhSRDSqCAVtVLz15wnsy+ohcHlckw6mrfH3AjyluF4jQCAvpQyS0azybopdJ76Yp76g62EznCK
Kl5i//ZAW5Nbjp5K55LezDrjB12r14ZTLYrv2Nn4YtLUB7dTw+yCmtr8pYhr1fh8e8iNQ0ef21uU
qLlM6QavzkAoKfGHMYGHUs2AaIAxnLFcbPT7OMun7O+POMi9P+Vo9PUwPbkeTbHzpCoal9HszP0d
Gc08fIw8vcEYF5TxK+oImA0Txxpw0kh9V1uXygKS8sbsPcWqnn+vRYbNS1XVP6swSnaaIpsrR27I
4lGafdkCgsk9tYkIn/I4hWKT6NG3ySBiJaBqtOMkxt48//3C0bhHXYGo9aXL1NiUgiIOl1fuZMOT
3uMU5KtJ0dzlhG971f3lS61vJziy7I8/fLE1eneOotGIOm6nIrNwVcg0EWWXrkqleWmy3vyYmGYt
j5UdWgctRa3lnZ5W6t6Mt+5rHsQFQUD3EOzpCvRij1qXlBS/n2RfI6ilNQUy7o0OA/Y0NnNq43KF
Ap9fNNTw7jL0a55CM+rj0wDIcM96duvc0FNBNwqEFOjpVXSCb8AwLpvuCfZqE/uF3fb/ZFVXiKMw
sb7dSYk2R0O4DeCrSld6DaFQJOnuYA3uE8Uq5aCa0+Qe86FLfdVL4Oz//c5CO4bOHpVVXuTV1MKa
ndCGkYdpAv65AuIM2KmiNj7NzuRpO4NtHZzngxnXN0KP5YotReg+uaL7GVfOZPlhMtUXupqLeOq+
Rs7Gp6T7QwF+4cSBV1xivmePfiGcqUmo8DxBQFGPVTiFX9Np/FJiartTDdvar/S4qbzRZaCdv+7Y
ZEmRRunYkFU2un4pZKO+wysswo1NacRFYI58yi0vr3x8X5MI7fFMPehxWv17ez03YvjFoRquLN5E
lMpWM0Z8RbeRe/CeKIGG+gEfhNg7ZFyc4dGNUEV4nOKkrr+MsMS64+2hN1aXoQnSETNE/mGdV8s2
FF0Wj1RQETw+GamtfRkGGR+sAdMHrRLD4+3xNhaXE4IQL4BbaCNrSH4ZV+iVhJ7yVEQpecrsRo9Z
GGuPdaF7e8dkIyogNF9yI25hlnd1TLysRo9WN8MnZRa29EMvnOqzmizl49uT2viIYBiAny6EZ/hh
q4H0xJHWkCLXbLptOx50rcs6vykspb2zqNW1X9A1nfWd7GvZFKsbn64DGFtyEJxD1kgNxyvCqJEz
TlODbYjPsYjck6aPvXNvDe1sHLWp1+N3VRwl+V0x1vmv23PeCju5WWm1AIGhyruuW89abTf1GCId
3zhaf9bZSJ4/NH3kHdws9B41K9LvqSKB2VYF3uYZJp7fxqHJ+0vsAaT9+2uKigaABwoTgL1ewGWA
yujCAXKcKJPxOGmjc6LDjGy2nY3uIbVm7Z/bH+BP8rFeAKq9C899QQSvpWniyKlg6DosgKvUzn0G
ojYo+K/ru2nQYipBo42mykfHjYzw2OmTLgNrGJTuR5h2bvnQJKXl+Eo5FBomJ0NXnt2uL1QfOVqQ
Yd0QKSHU2HaCnjIgAiqfim5OnmQstfzdUPfKF6WtsvdZPFEnhjlaQmV10lA2P29Pc2ub0czG0JEb
Eizd6kmPMqqXg4kUemlXoZPBqq+98UOhTeKfsRfOY6E5xf2Y285Dj3Hb6fbgW7fFQttdwJ4LRGj1
9tT4XixmXDhQeFr7NUzQwdIdIVo/A+azM9ZGBAWeCyqms/gF2Gt7JbyoR722pvBJNAbps65GYXMI
e72r/KgY3jnIs5akVK7WYq8+qIPfEfylO7t4a8IUuGgK/BGOWhsfRk6hIjwiw6dQq8qT3bpR5HMz
DicV4fBXZLQQPeGeEq/Rf1r31UQ6WVrc66TzcEofutE0P+qVZ1/cSStw3FbEZ3TbwNOpdvohLizj
q51b9bltlBl/AUnsnOBA4O3cpRtvITQ3IJsARhaviFW606G4gcWOGz5VeuG6Z9tohXpXZkOi+j2y
jpqvOkp5mGiQ7nz6zYG5xqlokkdqawlAOdpmqWIb9tQr/Xyea9T2bax2jpGu5B/1eIpPrdCS/25v
8K3Thf4sXRLiHdgSy354FuvQzcUnO+rZdL1nHbNaqPRDaq95KMCHHl0ldcuPc0ikfNShOdR3t0ff
erfchYHMc4zp+zrZa/SW/mYqvac57EvFx/N9sP3KAtKR20M8HGIIgXt+NlvHjKCVM01Hl1dr+U3P
ZoybDRzZqgufnLKxKr+bDXng8bbVt+1gaY+eLZPvlh1b7VkothP7pd5Nn29Pe+uQUcExsL+CefDC
66A0tKVmb3tPiSXmu54gQZ6KzvmvS+O+PN4ea/OZBKVKGXgBcfJaXs83qYSGLRH3Zw3L/qGcrPhp
qLLojgjTdZ4sgeDduwb86GLUKI6tUzoXT80+GfroFDtHa6t8ztP4/37LKk4x6kKEctltWTbn90Zo
al9mBEweDLvX3oqyqBPfTa3uTo/buj9ORYovMXsg/AFNsKPzUmnHYgQNM+Ma/aHjvdvD1m5tSHDt
f6RUqQasDz9+qLk+dnH4hHRm9o8allbr2/VA1F1oOf00R5RKt0Pq2TiCC4PZRdlqMaOwV2+MKeei
d/QkCrD2LuaTObnFYhgzcMHIKQwmwz1H+IDLc0N0p+6cwI1Lx1bBj1ByWSRX1jIAJVu+yPBMenIQ
BGoPQ6QZ71VY0kc1Qsb1UBtLnZXatkh2XruNL83AwBvJslTQqatr1o4cStRFvhgddQa0VNM7sxNK
MAG1Jf15AEUb3D4JeyOurro2zUeqgEUUIIlYibMWEZUj7GTa2kkzoIb7lSa9L7fHXGaxCtEoZcEN
Q7GWD7y+0xvNaaUe8nnRxpdfjFoLncusTk3+iq+J/JqBaCuaF6jjrw650QmnRLIv4GN7b8DHNT+7
GlHg02woQj+6sxe+AgiEWR61Bko+5FLrGkAvihx/RHIOL0zDIwT/Zr5TVWGdqli3D4niNd91I2o/
Cy/1zoQuqC47Zlzs0UOXVXvxhZ/9jNXMFVqFeabxM3DGgIrTTCORsGtBjM31NLm/vZxbW4iW2sIs
BmNBqnX9mbteHTsX17Ogr930cUF/+lNY5O96US0PZLkHYdl4qxb5MxrPvFPQuJar49lbhapdOkU9
EgedkRntQaI4q5yHRjb5gx1NcwdJZrJ/qsUMmVyb4/jtqHbxXoa+9YVp1i46A+CDidOuf4RLIpC1
KegnW1lQLYTq5T8DmO7AbFVjb1dtHZjng61mLHvLADKLpkRs5t6/CXQA9YJiandpJqsqSOy6ENC8
ag7WA56N2r100ykj00mbNMVANhO0g5CE+uEq5awfNLOb9nrgm5+D6vsf6RAXPfjrz2FkpiGUmF84
qeY4v8mQ1zYvhSGT4kBXaleoZXPLQW1RiVdQl1hrFeFzbgGq9RgObUX9nOvQ6s9j4dTdIQdjFz9g
KrKTcf2RZV6fKd1D/4q0Eoz7mq0bxnEUAQDjptQ9QI1+0lj2pyqbJt3PZTKUd73aK949etHtgyg8
O/Wl52TESh3GUfdq2s3zQakzcIAK3Ir/3M4ctJ1q+tYqAHVC3WfxgkQR9noVcL7qCvotKexGu0sP
GTSKQ1mE1Z3SdJO5E7dsDrZAq8hDFxDgarAoNpyihfsWaC7hywcUC6Q8z3lfyMtcx+L37Utm6wgA
qFnkZoE5cNFcT63urcmJxygNilrEKBK1RO6fCneazcvtgTYcRg3CQuZExYILfF3BgRBijXpRoINR
K05CwU/Xfgh7MD2QHUtZFbChROkNvPoFf/b/xdl59chthGv6FxFgDrdkh8mSRrLUMzeEZB8zk0Wy
iunX70PtYo+a05jGGDDkCxuqrmKFL7xhuo2tXOyBkjfR6DjtTZNaw+HKT1qz+e3WQ8xlVSSiBgtD
73zyvd0nllu72cm2c2O4nfNZVQeFcHEX6W5635I2x59Hq0gi15WGd0MeHGRYk7VNunv/p1w6eH/+
kk2sWkqhsM3R85P/mmfdcAcJs30y4jSLwdnY/TXG3qU95gKIpvkFyJR69/nE17eEfKXMT2ZdtXOo
x2m+W+rB+geb+v+gFsTK/vboIFwg/Tofi+g5WDCvgtRdO7ke9kT6OGsqELWhTt/ExsZ90K9stvX3
bz/sSrGigkOOC//jfMzJkAjtohJxWt3N68cgngp5BD82PDkBOckha8dkpmFUzVYEBay+Som8dKxW
vBoec7DmgPSf/wALBpbTwr08mY60963pa/5tQIW9v3l/31z8kDic+bQVkS/cqgBpOD7EOif4ZDXa
8H0U8/NQlwFvEeT90/tDXWofwE4gfIY26xIEbT6kLj2iHtR2T2avkhd/sks/El15sNy+3mFiM7W7
PjXsu4nO5nehZnHL/xMEVz7tGgBsPy3lMXpBhLor1vZ8ZWk+08EE5X5afF9Z0B/TnEkbk9FHpnKr
yAX36Ua+bWrj/v0FuLSp/hx5802dII1Vn3fJCZSja0bFVBc090AAmJ/jMtGO2lLNd4Wl4jTS8Ua+
Rlu+dEWgIIAHzQpJIZc/n7gBepX6q0xBaBvyEHiTelzQWv4yyHiQtKbG1rwy4UtL7dPbRNyZNusb
Zl1LZItkIEXmRi7WVxyx/a99ubR3cZxNwyHxKyvbJ6rUrvGYL+40ShXQMrk2OL/rrv8jEg006syC
wOdH4NW6/CTnCtAaZqNIcZpFcDuYdZruuNaT9Jigc/d3MmTjdEiLebjmaHRx0VeRLZxAVp2WdYn+
+CWzGFMKpTZLMNtjE1WVa4N9kthleIOhdvSarpmrXFx0OpprtQZ6s71G6X+MSOER8pheotxXJM3z
tPhx5Gdi+tesaGyHC9WcnY6cX/T+3r44TxuND3rHVDK2SI+JkqjMZZqe8iVbTvSRlP55DFpreY5B
nXU7uze6aw5gl+4uulUI0dCygt64mak9252VOAOSakXQv3R5jwqfv/gsrVX56kpUdXFZV9sfeN80
AJ3Nh2zMqs46eKLwmNPeDCvhLV+IH80kaiaLSwzUwlKEdCnMa25Hl2piJK1E8JDyQX5sKY/CSZp4
6BoeW/oaU1hbRjHuZ31R+6HslH10DOHDyh2RxrprQPhFhjSaJ7A9jtjZsa19+finXvHh1CP5WbRh
zzcYsRdM0iXgHmnj/MtQpP4DGguBc5BwGn8VammuPByXvjMNVx6NFT1Nh/J8wFgrzbjJLYovjvDN
aDayVN7QG9YqKN1k7lcQYheuaZ5dZI6oUFjuGwm51rcECTIHyErb3r9TALTisPeS2ef4Lv38pFRh
9jdeGWdGmGnFfE3q6NL1RVKIq/VqR8oabzZ2MNZ5YzY20UerxbvC8gYtmnMQ6zIugn+DEdNwazHc
e8dO5mjBcKEJgdoNV3b8hWXnkUbCnHoQAObtkfbsRJMW9dYf8Oozf++Zs53sUHg32wPeJ95/AE6s
6v8rVYs8jlrN+Ve2U7Ot9LkEpZGMzYMLT+Mw5ELeQ2Y0d9LQ5ivTu1CtQIeBfjDNo1VTdDOegkJZ
KzH4P9I00J/6URleOA9yrI6FMYQ6xMnPupoNK6KtMcSfjEWa1/KHyz9hrZTwQKwoyfMpW8pBAbIA
TwFEcjXa8ktxbEs7T25MT47qG7DWWAuLIQi+pBokwGPeZk138+HjDEAVxUTCTAqbW68xbxiczFvA
5Tbl1N10oDrupJWigBfD5jQHc7mSqVy4SNcgcLXigoBI7+p80l1lpFbVM17Plf6r78YCbSjH05tp
V2rCKUJ8FavxflrMJbtyc10IqhHY4ntT2lxDrM0dHs+k5rpRgbW08IoNM8sv+102Qrh8f0kvnRzS
4VWFcgVTbEPM2PKayktBevfcFPvS6upwoBzihKBe6fp/fDBap5RcSL7XMON8PZvUWBDv0ACR9UJG
2OhU9wBz+wNMw+yv/zIUZRZ0qGF1bIWhPVRZu7plqNkpkqOvFWPk9I32l3Kt4eMVk98ggTWUANO4
jeDgpqH2OyR0dmNYWpmt/F0nBv1hzuP88PFZre08Skh8MECj5wto0kMl+FX+DyyHnnFK1IqdRx8q
JatNxOv7Y13a/Lxk4GFJPugorGHUH8FZ3Qd24g+59sNQfiyiYbCFFWpmGuuRRvHgdml9c7qjxkVj
8/2RL901YNDJl3Q6qGz085H9uC51kYANcIJsRPh2EJ9KT/+FJcX817LIr7U0syYs4/5ZpoH8eHSI
5R6Ya6pfTH17t2sxPFs6aeRcRt/d5ksAsLl20a6mKpjLr1Xe5OZ/GJJK9Ir4Q/nmDZ9Sl4OeDmmR
nqS5iH8q1cJ8mWkshP6o9Gd8AJwrYcOFT8sbSYizomlW+bnzBRbONCoHTvVJjHb3EPdD86m2rGrX
2Jp9EyMOT3PWsm/f/6pvbzTYm5RgVjA7w26hcG3p+F0z6ID//Dp/jg0bx9R6mqyf7w/zZm64ivDp
UPpfcWGgPc7nZuV6VWtOKk6925Vfg9rwZThMnkCHdrbkvd5Yfhb2lXMNpntt3M2amhARJyPBQAvi
uIa3ged88cexOVZaPe5zL9NVOM7xlTV9k8qsk6U4gKoP9Uyaq+eTLad5CFLbEqch9tqdLDVnh9Z+
uqt7OX8KhGo+etUxHinTKpcG0Zhyz/l4BuRKmLKJOLmQ4weoEMLSQyldoX3KwPBc86K9tKa8gKsV
LUV61H7PhysyUhRvLNqTQ9F0V+Cbt8PGtL4pOqc7NsJ2IxtbhS8f3UCc/5WOyCXLPtriJpHuFJXt
TM3JR9YXJ7DgvoizPg3dkVoeksMa9p9XTb7fPMOoJQJao4GPljHJw6behNtal1am15yMYNS9XUrZ
45n7Rp93rZybr+/P8M1JXAeDbsmnpLIFueJ8WYfM70ZzrsWpnF1n2ssiscsQMF3x4fL++UBb0Hgh
nBnxkFKcWqKr7xj+iC+eoPu+SE2frjwab48Ck1o7/URrUPP0zaS4OXOK7iOSLEL4X8ZC1YdscYso
9hLzLp98dQVh/HZv+nwwj+o+PDnyn83enExn6ID/4YUDl/uWWDy/hSM60+wuc+fea3rtS5vJ/ftf
7k2+t4pq/jHoZpugy1hTqMCOs+qaBVtRMBORR4Gq2PtzV39XbZn8SgMw40PlxFcu1ktblBSaGBGa
FInkZsIWQnATQhA4yVl1D06s9IfdNGieu6NxN/14f6KXtii9bzonvyU43siY+CW+JjkeuBiQtl+K
SZu9XdvUdbJ7f5yLC7r2n1DpBZ295b2ZmuVpmIvilDLTfAmqQIZJsPxPp8e/MPTQ50g1DkRkXdTl
lat73Y9ntd31U/7vyP7mnWqXwUxi1eE7yn79LlZbBnep9AOUCnFTqiH4tlhiEmHt12W8Ao+1b+9P
/dKBYfeiqUDtEbTx+gn+iO9sNQZCZBaOj6Nzb5rCfjI7v9+bpap4MM36o+EkqblFh5g0nRgHlNj5
cCLg0uaeQUKpsWUo9KmCU+5TaOOiKr55euc/jHl8TUP8wiRp95EBMPZvxu75qAUyKXWg/PoE9N27
z/QmPsKfq+/gWJopwGV3uWa4eOGY8FmpIzNHXsvtPYT1NT0WPJpPs+riIdIt1R0HNZheWEiqA+9/
w/UbbTbRn4P9rs788Q1bMXa9rALsb4Qs9hPUsfamk30pr7z7FzYrGTeFSz4GPZ6tVYGqYIpQS8PS
zBKtEQ14Hd8aquv/XsHJOMXnWjWEPTgaM+yKrvefc+Rbr3VDLn5LrLkIPRCyQHzz/Ft2qjUyCpp8
yzoGQUkj/ZjI2L8hIEEJU4JBf39xL35JoiuoXIyJCub5eMrQIFgPVn0ShdnuNcktF/Y0nG6WJajr
j+YA6/GAFQdGFZARi30+mOm0MnbipOEiylQ0p83yTMdQv+1oMz0Vc5lcOY4XJ0eCtaJtVtmh9WL8
Y+cYXjIV48LkmmLoHiZla30o0Pevsd+aAuvw/lKuS7Xdp5C46T1Tjobyu5mdK0yvK/usIeHA+zTP
cRVcYk//YvhKfeZRX/ax1Xv/vj/opSkiJ0ivH+0OgoJ1U/8xxcTV68JNZ04i9I7HQMBet8bcea29
6poUyaWtybUG1JB+of6mNWk0Vt6C7cfsS+b19FBZeabdNSgUzI/EyFP8qivN1q5Byi+uKiynFb3y
G65xPkGn6caghglzyoWufwMng4et1Kfil0ET9lsbF4/Q5OGsvb+sF55M0IwIdqwsWQbfLKsn7aXq
rL46Iaif/RXkcxtKZQp/54+ZUUZxTfMwTGffbG5SrSrSK3HexUkjdoIyAYpRXATnk6Z/0cSGhhpY
WTZliAcFPoR4m/mhJjtjr9IF595ysMSVlPnSZoJFxkJTuaJ/s+6APzYTrqkyFSlKh+zg6lbJtNzP
Sk/+SvCj/g8zXGkKK730N2LhfChIaVadCszq4OeUL1phtLtOG4vPC4WCW4diwRQVeK9/FCzLBcT2
XbUmkP4CW3k+qq/psQUED/kxM86ieEZriAgo+WHo/XSgXqDtlWXLv3GsKa6kI5e+KBE0GHkTLBwM
jfOR6wXzbhqu5akdpPcIFF9GSY4ZTiiEmHcmTNNd4IhremsXnjQulrW7zKir/Mz5qN2gIxeSJcyX
OO8Glun4POKksqtnqxx2WS/cMSxqxYuWBrHzjC2X9+v9g3Th8SaKxrOBMhep+7b0uhSDocctv6A2
Fz+/ywZscKEH+h+W5V6VcU1ebkJpMr5ttcfMU7trPeSL2sTzu0iVs1K33dIVzT6DyVzcvD+tCyeF
4QBd04nBcMzdxJWUX8zJddz8RHeMndQ0MjUf3NiOFyhbTYlI4McvpLMBN19ygUNFqowkt+KS3fWB
p02h0oL+h+jI/7qhb27qKat/Fe24fH5/rhfufY4MAA26cPAetixTTMrNovDQarIS6WMpqZRfHOrF
VN/bYAz+KfLKubJpLhwWRkSTkOoLWJgt2gfp8UnavV3gC9+ln3Qr9ew93oPlz4yixL+1NuDP1bhD
emWNL52WP4fdXPpqaGvNwH7jFCTdz0Y03n1ty4IGSDO0P0Xc3QNQ+eTIXt3Veta0+/+yzND/+IeE
ZVsd6evZjE3JF15QiDoBqrpvq2T+KSFjH23pjVei3Ys7mLrTb+bnKm17fjUgA15o+ViUWMdIuj7N
THSSGCds/bCBfn9mFx5TsExQ2IGNoQKxzT8NpeI6WPX58T64i1tR3VkdFPaw1xJ1xOZWYhCaxv6d
SD4O9Fyvhf8depuABq2PZ16PcraBRSbOOG3g7QPNdn7gizxdWdFLu5Y2MUoXoBLW7Oh8RQHaIgJT
2PmpqdTQR/liyuHObMuhP3Sah6iBZrYxLSfDWf7DbbSaXK8GcjQxtgjTWiUBZVHgrJyl+X5yYLj5
IJ7/tlWvPh4irIVn+s+/cUTbAkmM0rgyUi0/AWjsbv126W8HhCK+lCiUP7+/bS7tUCqUlA+o3kEv
2RxHDbJRgZ0qqoRulR/9BXrPVCj7KfN4SP7LUKv1CARX+lybT+ctbFwCBy6cpR2GcChm++CmthoO
aek105V75tJ5QJ3k/4+2CbPwbZiQlERu0cS3tA+VAKn0aMSjHWUlvgOtN1VxiA6ydxSoBV0Jgd6C
GTgSNNdoG3DVkKhs5krLRdOTgdHxsDPMEHs1mq69uRrKoh8Hp1ePJ/OBCpzztcp6V48wSO/vykIr
rxnpXfrAqG8R3zrII0OSOz8wZks7P2/z6lSNPQp8OM3c8753e9cprkLQLo7lUHgGWADqawtWdgsp
vNbAkb1rkzzMKpUbkch60KKtbK8JDF74wGCvYYFSqSXr3Bb2XJDPhVR+dvLr3o/cogsecdcsH0on
3xdqsP9BDND+LtFnvoYpvHAHkQnSNfUQfl8tl86X1DEbcjPR56cxc9snPDq6YhfrCcIlfyPoB+wY
XehrudKlMXmjaaL6gP7fyPpJL0MkWerpKe7V/Jg7djodBVQ3P5rwQNMesyA226geU2+8Uhm6EJnQ
2kNHD7z7Gv6t3+GPfGVBewdiHYZWsSj8Gx2rdi1E/WG6yWUnnnJgV9dw1pdGXFPRNQkmxd+qwpaV
KVSvJ8UJqqW3T3I7+NSj3AwDHinSsq6n2w9fTHxFviZp96pVvHml0UvOUYZEqXgC4BMG+iR2AqhR
sZ9h21tXlvPCGQHGT9+SejTw+S2QzEcWZfLWbQtVd9RvC4UcxF1d1L74Mfe5NX80yuOA0IMCv+dS
D3qj1ZRlwCJMA6ZCPQZk0HjzuWnUJJYoo9IvEkQ8zLnsIieovX/eX9U3O3bdMDxiJGQ4oSBDcb5v
knHWESsO1CkxaIRHnpEjeIFPCXpbWeZOVmTUizzMAxDk9wd+s8IMvJaHwHCBZyPWPB84r30/a6Zq
RFJfdo9NM9wlCiXjcG6q8aO1r9WAftX0pZuBXsm2sDdlcxf3QeqdCrufEV+wp+csAckcDLN3Jb57
OyuGovfLhQM6jV16Pqu2G51pMHLvpOhxjvtGQ3ADW1Rnuq9qu7iySd+cwHVaHARiZAA2UL/PBxM5
2JQlt8sX30/TPcaVy7/26M4/0l5v/mKfXY1e324WJmdSPaM2jA7Llqm4CKvsO1nUL2PqVHu761Fj
Wqqgui8DsbyO1jjdIuMZ/IdpkrWDRANEABLMPJ9mHEu3noKueoFN7+7qWtf0EGB6GaJwUN1ww0vj
P42IZ+0KhVk3z/mIgpOY0/UuXyqxjOEEVfGx8lTymM55fRCNf+3yfvNIMgRRMgR+yHCUTTe7ZrZc
MWqTX71MUB6oM2XaHsf16a/AdNShSxP8JKtiykkTgvgaUdtmLn+UatGfp7LOS0U1mn4YKMfzuVZ1
npo+E/sqjC5c6iWS1+yPtiBhAhoUbmkC8SrCj0Ij4XwIpDg05faW8dOY2vnQdEK+UNN7NedFh2dp
pS9i6rVD4RcQex2jf8hV/2WpXPnt/Rvnt4Hsn1PlnkFXbW2grJhG+u/nv6NuJJAQfWlfHbN0NRFa
WjkN94mVKtTaVdAA42gW1872iGno8yEo8sTqQy/u8/HTUtqLfZMg96L+lhLgzq6Sgf/di93ul1cA
4CpW1MmEgH/WgFhgnYPhqRtdjFY1x/mhNKn3oWFXw5OFovc1Jd/fgNfzqeFOBgQGTtB61W11i6Qr
R5HFRvY6jf6UPwFpkK/5nDk4aQUxwPDZ05N9gc60c5NZrW3tW3fSS2tfZ3W53M+6MIzPXqalZbgQ
m6So6OXgd80qW8QRX8wifjIW22huEdmqnFtrQp/mVlRmZXwpCv6j5w6Wc0UVaXO78crzhTjwMJ14
9okhz7/W0vd67Hnt/BPdrOYZKFymwsDAnEGaQXJw62u2i5Rx+BvPFnElJqzN0XXDsk03x1BkY62V
kI1eHaQTnaPWz6RdISjq1r0ztNG0HzyQL8ZjRzSwC5AEmvdO3Bh1uFZlqkOXJ/6rnqaasYsDJBfC
oJ4HP2ozuFKHXEu7+rnqC73AvX5JPjkKysKD40vLA1EDrvqY+q1R/+jtOE7uu1jYS/tpmaRo5aOs
5upoW7RRnpc8gDZaNKpy6FLnmqjCzu6m4UjDpbvT87rqw66cjOzzYiTjY+12ph96KI78cvs0g9pp
d8s3u0b6atdrA6ex9Mr2kM/zNNzISiviY5MPZh9NZdI8oAze5vlBiWBSd5O/dFTaRmuO3acGj+a/
C8pfQ+hBy2/3CDLX2c/ZnhGj74vSy6MS/cIknIxSs/ODW45x9hX6QvkSzCzZfU0v3ItapyrzR9EK
tEEoCth030PptI52b7Wx9+oRGKV7qw3KT223KAlHPM7do4PiWLLvg7m0byc/M8ROmn017zEIHMXe
Z0vLUJZT8IxIqilCfURH8Qgnp4jD2YFrG01Jb3W7QlizPEBFUdltp1GPgZq9aM89z1h800CdrkII
I1P6LWhH4e9rw039Xa8AsD7Uui7KOoxRER/2iVHomB569uTdD3ZjeFFiIsYWtXAQYLXMk/8dgY7Y
vfdmM2i/kSbZ6slpnNqmzb8Ud6aCCP1VpJzWh67upifd6ZQKSyfNAhRnly65bQdzCnj6utbZ21Zj
VEdNBV7+qBdm4T4JHJzLyEaWf7kBDp8HofRTBKSrpYZhjLD7fabouUWDno/1a4KQmIomHvhfvtt7
c9S6jfjMxbmuWm4n095uEMm5tyDHl09eMy7/JItM1W0sG08UYY7qCux1vDtjzwwF9CQ/4rVy52OC
wU31tIy6ZpShVXCtip1WwYF+tAlJ4m/Y8Rjqtm2TwHi09U6rb+Oq6aYmslRbV9+SqtKSwzS0U/rT
GFysXXvdKxEH7mUZmyhLknAI1BEzPf8ea6lKzXA0kFkxowqctPNVB13o3lcNKKpbr20SIKOD7g0R
R0/Jb7qvmXVyMBfLEkk0ZqjPhyOUp/huHN0Jp5MuA+8OG3Yo/RzNg9bPgh9dbBbpznTnmAo6Dkkn
MaeJ/leKaPHzQv8vCbsBIOBtxqVsHLALMP8nxm8MC1OozjvYtfOwN4dOt76Ra87jT8MSFoiTQVf5
X6MYnCdbg8nx4ChepRCkExIhvp/o3V0bj8EUJY4pu90QIP4ejmZT6c95W+X/o6j5O0+6HuenmQqe
G05aXi1Rk+cIpCMcbYR657m/3KW2frTw+Q22d2p0O3decieKhTWW+FN7fR82pY8Hk9kmC+riXt9g
Jo9Y5aG0KzGBKVoyI+pRR/jbN9K5ivpCqz73YBP9MHUbf7qpaarM4dAn8QRMHtmZuxZvqf6gpzK9
XazSMnadlLMWBrOcJcJxWq70PeEUyX4yjv6nARHcNuxtjG6hAzlNerTs3LSLPVY8mnvoFr0tbgcI
Lj1wAwwgnReUFaq/48HmXJeq7KHKdcFgf4JGJtVd2Zmx/SB6Nx+qQ64vtnuXdXH6wynzud+ViwU9
1ulMGwGNNnG+waPNR3R4Z2/wQ2QShyYJW39hQ5oocX9K7CKWpzKI/TKiHWTmuAvq6+waMWg72vem
OPD+YxgrFFfUl2Ywhxt9rE3StS7GnRuFnWpBDKmM1aelT2F8lzA8Tx1uG//ysNl0E+t5PkDvrPW/
JZbJJpj1BTQXuvxlf3TEUn/WgyJwosbtcmdvTbYSh5mna4iE29rTQaN/mYVegYtmOBeY/NyUdEPA
g8a296MGxjHfj9Ifyp1fOraijRnMeJg2oKnHRcr6oSuAde2Fm03ubW2M7Gejakw3BCbddM92Vmfi
CFxpcPexXgM774WnGQ/DQIHb2KHylBi/5kqVWFNo7YJOnjPlpfmQrAVTGv4J6xnwZqgoJo8RP1Q+
iiY7ol5la96uFOlSXUkqf9euzp9w9C9pmNDmC3BQftM56BLfoXmQ/0xSqT3nEFbkIwe+aXaGVVb+
zkmosh1rZ3CCT1UF4XPf6rId9l2y8JIWVl6+us4Qt7dxO4hvNijNgRqcDIZ/4zH1G3sHP1dl30ct
1fUDXK9Kv82Crv+nrV23ZLP7VXO/AD4bbniga+sKBvFtSESPgrIsDUQ4d6R+5yHRkE9uj5CJ83NB
YKBbr2Aj+VyYaXc/akOXhZQRm27/ftS8yWgJwzx8uNDWgvTlrczk8zE7VfuzCaXw53rVqLCg0ZXd
KY1MN2yCRF1T+lxzgbMPiBnFCjQ2qE5SONxWeUA4xCqYMffNsZ4YbppElt/a1kjUp9iKuaV9AgEj
JF5wp0MjpSXCqlb+B5VaaBTTzXSxTAQsj1rI1mXUkgMa7alr/IytMmNdg/aEpBHyKKN7TX3zzTdl
KIra9CrYuEDINvkXBJM8TaQwf/Ku1ad+lsm9hz/JqxTonx+F4RXX7G022SaTo1eLkhKSUWsNZgvM
L9BGK0hK0l9BaadOiBjY+GQMlfEgNYjdicBpwmsEzhqTNMSVA/pmNwWrFjmFJiJsvE+2UOTaGenh
dVr+S0oxtVExu9lLpePE5U5leSXf+w0N+XMvcc6gjgFcR2eIzbttuCfjUldLmuk/pxwXtYMQRq0+
T1o/LvcOKcy4dzpj0R8Q7iidXW2W/isojMGMaMJ4ZTRjZT2VYV5hcf01bS2y9GM9E449maJWxk05
J27wvLSE6FmYa0R8dSgsKxX/k80idgjPBwgIU9igYpD9JXjJkn1cLH31FPhlVUUm6MRibyrTeEES
cjRC125b4JGCbhnpjcj7u6ZKl/Sb3Qmn+5zUZqNqSNKTanbgq/Uk0pAb0/yos8Y4v61scKNhk8Um
ZsloD2t7zyycfIgkknDeAfHcZcG2y+49St9stbLP99XgDFOzU41Eqfk+zsXQP9sLTxhSVElV//LS
zuk/WLVip9NwYdfxb8BEaFaeXyiI9ubZ2I3zi9Cw8MyWGrejNMPgerF+YQ+pXelnbS8UlGRtUuMV
xAjN/w18SXbpZIyp1F+0hlzh4M5Fcpi1wvysl06ZHHV/GXamX1p5WKRWm4S92xT2/v07dHvG+Q1I
4HHAae6sbbXNHTomupaUQW2+JG5iRXiXF9/qsUlDs9FtQo5VK/b9Ad+UXH6PuL4RFFfXmsum5FII
Qzlt3psvUGXNKJNwzsu0yw5jE8dIYLvLEYk4I6oz+V3LtPzeUHYS+W1pHN7/IRdmzsrzfqB2QIlp
qzlbOWnFW1FaL7HMslu9r8guhm7+ArZKv1dSjTfvj/cbgXF25rGgo7rD9baiV1GMPt9d3ewpxNtd
+2XOg/4fT5buU0De497DmPH0MFO5H+ykRDXxiHWYRorbad1emQOODPEIBA2xSii17/+qTd2U/gg/
Cq4lVAUqtbwq5z8KKxMeSvgnL8B90shELGbvN63Sw2Wox9eqmRbvsHRWrP94f9xtg/P3wHQqYdRw
53Lbb7ZBX8xA2LiSX9LUj7+DJemqXWf34qZNpRXs0yadl10R5+lLETTdD7qk+T4QsW58MHBZFwBq
H7cwIH+QSZtajh1kTe6Mk/Oi+sH/nHemF8VB6kqCQNwFQsNvCnV8f+4X1hwfIWr+iHhjcbVd815o
urYgePsisuzffLSbe91uliKqoFXtKNTJ7/gbmR/DB63rja4FzGEbH8h1oucfejAoSeiVcnEVG/Ub
W09Nqj3LMj1T2rZDH2rqNRrMhesNdOK6qGgCMP56AP/o+wXE2OUgauel7vql29dzt9zj2uItISrW
8RM4LFlEVu4MYwQTp4n0zpqvtNG38cQ6abQnKF2j7kq0tJm0slqplz2T1tFmPEpAHndEeE00kWTt
9KIwwiqz6t08Odc8lH6v5+a0A4sCUodoN3HFtnCuLApsWB/6L9kUF+NjXrMjntPSdkB9FI6JV0U9
Fd0TlG4rml3lW/uBDH6McmS9nxo0u9LbKh+1m8GN1fIvxvWmykKdfkN26HvPmP6e7FFi/VDL1Hhe
YFD4kZEuyRd9HJdrlmhvr0qYPjSp0C2mrepsr8q2a5TmNSXLKHjCEW+VeZgiRAQqIiiKJwPk0JVg
7O3eYUSPajhF4xXNtjmVbmLHhqQ6/TKM8IoWW5OnSZP4bqVVdYd+q3HTW/p8FDxtx5KH9MqlsI0F
wZzS9UTwhyCN8/L7Dftj6+JmKG1yY/clGFJ1NP1G7pI0mNBonZYrz9CF95DBOJJIh0Kogmh/fkxS
qqlzPAn3xR27MgsV4j+3MjAUxNfWteVu8FVJFUsZj5jR18GN5LjtTTpawOsy0SQfvpz4OTxT6Ayg
OYXCw/nPKbA7HMrZcF/a2Ry+pG7c7lMxlwcvRRZ7gTx69Er7g3qLXA7/d8E5oQijA6k+H3SCFJ9R
JnFfCBG9o9vo46/c8wB/9FB0PtZy/X9joZdB6X61V9o8PJSIrb7LC/fFaMz8+4j6XFibc37bN019
5du+vX7WeaGWsb74pP0bXEAbAL/S+PIvpTtgUsULHA6J2UVz0dxmTqJFyYLynekk2ZX9e3lgtBNB
E0NdszZXb2pRE7IHx33RRnx6pmyob7BywEqqDqYQLu5+GLufMbLAV+7b3+fy/NaDpcqgPOjElPAQ
zj+kM6gMZElbvtqT44lv4IgDI7T8xKDpq/QybBz6PIe5skb70FZ26+3YW4Wxw7JwrO7t1JBs+FFQ
Re7x+txbmKNYV66WCweObiIRPhwXAM80U85/Izo8TdFUk/WaCvkax2VxcIY8jayyNHdFgrEhmEs7
svtFhG0ylVE/JcExp3S3ez8MeHvJ2PSCV1Anmgb8udn0MtN7laaD/4LGVHpnyGHCPHfQfs6jo12r
Pr0NOSAQozpIkQbCAG358zkDJBeVSwb2UtCBuI8Nq7uNUycHXK9r3xdDFggEdtdO9fqxzzcDfSIw
DStM1kH0cDPBfEm8cnGH7LUzLZoXtN9fFO4OPUmVrXaiU9M/76/opQHRwFldDdaixdbUhwrXmCa2
nr8OvTP/AKjb74PO1I8QF2b8mvVf7w/3G4S3mSA3Fkg1npkVerA539BrPaE8L3ltM1+4X5uqQKGM
akyv35epnoWaoDSKDtM//ZTG952FWWM4e9I4CmLe/eD2BYjJMVMl/um42J8EbNYrS3Lhw6NhDGqP
Pi9Q920ENAfTbGVx77/EnS12jUPglU+ypJZSjH/blfLDLs15YN5fmQtbG681KGRrIWVldZ1vN60v
2wVrbka1luy2agrzYQkm56RreZ9fSSjf3nXsrd+yhESb4Fu2YwHXK1NryV91L8ujtm+GY9X1ZVgT
vt+7qa6eZ0OJKCkgj3x0ltAYIEzAPMIBCIbM+SyFTGMEkNLy/5B2XrtxY2m7viICzOGUlSVZyVaw
TwhJlpjTYubV/w/V2ICKJRThPehGY4Dp9iqu+IU3/BnH3NJc8EnZqquyQHbjVF+SKv1mszEaADoY
ZIjIcJyPR5OyyGqGror/YMQpq6usLvtiVegoid5KEfaMKOakKFTXvS57KylvG/8DNnZ/U9CD9VxD
9eQPuRG2dTkUbTlsggSv9F9xXbFP/3FayKXAUFuTkQscHnn2BoQO4N3aq4PXcODRWeUYmK6Jkgdv
g7LuEnLiZPWnSAVxeVJYMlgO/fGsjHEqcEVyAiRZvPiqNeNkZ6cpHXKmx8VvQnsQZnilVa1YeGJP
7pqpTEQBgfhUmYzfpoP3JUQMsp5KGT37l4j34YUS3XjZtkV/VyRl/wIFZMk55PvxgG8Rh1OdmqsI
UQbTMMKO1RevSrO9muBu1fZZssnQVStdH1nZherUdwOSwThY43wSPGa3t+UlXRh6vf4CBMN+Gdve
vM0SumMyBodrrcVH4vy2Oa2PQP/G5Qjk0GfWNg8CR0UORGOo0pudisZc511Zk/GoAS1wzwmzS00E
SfuaKINlSIcAmnF+D/K5RoRHG0p/G2pjW4p9qvRDtbDWxOOs5tFNP9F8kV/lEbWU07gGMGkk6j5t
30AFBJK5Vp0qIJKqYJJaq67PbMO7sqnd7HzJTsYbXdBLoC1YkdxJkRE414Wvpmtd2Jm17hUj7a7r
Agynm1m6XO1FZnXZoZf8gM4JnG35ggxZMfZjFerhXuD/2W47uU2l59prAD5SqNSSjQ31700jVghc
Ymei865Vwuw+TtCxDlaQPLMh2piFJsrSzegcP9C/lYZnJ6it35pBYvxD0UP9N7F5lLyNeot/YuSg
NLsCsJC8BjWQYbfA+ftJKpyg2jl+iUx41/ZDcFuqglJFXWj8pytDJhnBRI4uaHfIfdMI760oau69
Gv7IXsq89KcOkmkA1QyCaT1EFm1AKe6LS9yq1F+jU9XKnyEdHeHmcZxGNy3dpEsT6cDQHekoJpNR
hpk+VHovy4jbVqDc3LGypG5dmVp05cBqtS9QiNIa1/Ilgc9KIuLEVcPCqQ803YLyvUqpHK2qUhHU
80c1v4+gHOs06cM4ucKKSMNhtXa8B8NqqmxbKfmAjaQZ6ygEdYG0DnMoADu8F6QrL017ZxV2OMv8
MsshkLtNo5dFnG2wvbSsABshP7C3PdD151GKZP0tDtqo24YpVd6tU0rahx56Y55CWLIdCuZmBxiq
W3iAT67FqZw1Ib1pqNAk+qy+fbmdFMfHBLSQhzeuiHoXYBK5DfXa305ZtStoUq6lEiNvOezihRTg
ZGQLMhjwWfqolFx4Bo7vxdxEZSAdQM+bnZyKrdrAH1qDnVPuaFXmDwJ0Dvr5VD9zZ1dj8k7j4Pw9
clI6IPCAYo2iFA6s8FZn99aQ9qGRppn/UQ+96d9pdm0/S50yEoil4gZaeRRdjqUnNlHQpA+8TsPC
RXYScoE+pXZAIwuEpnlS1qdzq2QkLvEr4b2yC3F68ddFNmSai0TJtZSNhU0z3SmW4JLzC5tqIpVM
Am5C7s+L6njmE7us+0IgJjqgT70tx6E8FKpd7BI96+8do0TC//xMTxHH10uRJihdQUgq9O1ga8w7
Zk3iI5Nr9c6rX6CFCIaoTVxpIiAsGEbMo0mKQDTKsI9E/oDgfi4QIEt4EvPKOq9UikJX7/FYNXI/
fQd0Y/yjniYKT0SrUzxJ9KLyv6ff8uXgoNbpDaHaea9yno/7qBrriyosMeRE73tVoie7cFBP6uCf
AwJLourBYdG1WRCZ2GGShE7u0PI0gjurddobz4Zs3MpdfRjwafNdr6BmkIpCP2hl8aLWhbQ/v5An
KfHnj4B9TBzFziWwOf5q0SoFbdHEeU3LRhVrzxzReSTCewjqdrjoBlvfBGYUv3W9772rwdjdJEYm
p66RykuOuvP747+fQu5GKQwZ2XndNMkauR/r1nktHLsxD07bZsJtGzw8XadDqGatKeVI+zGP7pRm
8O/Oz8Tplmb5IdX/v9FnlwdaW7rRIOv5WnZZuDYre/BXWoBa3MKyn55VxgGmzg051SDmou6Dpvad
U1dMeKLGP3VHKFtzrI0dT2N3aYbOuNDm+W48sCvwnFUTMO6Jw0hrm4PjDPZr3xnaLzXt7bUzDN0K
iw/9T12KcOH7vjuy0DaIjDm0ICamef5yjNoJw9unvvOa+MK4VXvh/84Cuz+MepQs6ZZ/92100ik1
TPwiiJ3HY8WCiFDgE/yK3bzV7/LGTC5zLbRHV0okB4fdxNAe/nmbEIIrZDfT/Q656XhIXck6bPNy
71XylMZfVXSv/K0c85QvXLHfnAYGmhaNTiWc49lABYKLg16M3mslF/kqzzwHgE0hbUz8bfeqGBIc
0z3xK4pEtTv/id+soCorNjR97KYm48DjT1Trbgz1UjivitYFDoZWY4Ttjq6PG7kHfrcQNczfTE49
spMk8BAeEfWadwPNUK2lBLeu1wTdx2oqyA6JW6lm8OYVUkIUUaeurzne8/mP/GbrcMk7nPZJS+iE
DNxjDEaF2WB6PeEjKJG3e1LF/iD18ByMuPlHYtr0utDonygxpHDaiRMbOroiUeRBep3wERcSfJx1
m8Of2kh2GF3pzMJSu/27ZZykriZBn6lCNTuItJ0ix0Ol5NUvx8Bfw56lOKCaUbbKgshb2K3f3J6M
RabE0Z/6qrNnJDG6oCqC1nvN9KJRaSTrgJOUfpQXbpfvdgtxB/k+3XuMCmanwmlFqcWj5b1aqY/6
q9oNmziJwwv61t6VVWI7KIbR25/fK98NOpmF80RDu0Oa5PhA9LmXOzEWHG8SmcJKT0S3wXbZ3AeB
Uu6botF/FGoYLZzC00GRRKOYSQmfeJbNczxo57Vy6Mmm/9aEATTY1ChbOkTQ0bZ275dXmSocvDyB
lq7Pf+zpSjLuFAFR1/okAB2PS8Va9H5gcSbiWhNuyUIQklAy+jg/zun25AJFhgkIjMPOMWbbE1sn
M63yJnjrO8u50oZ0cKPOMu91VXI2/z4U4J6JbktuAKPx+JNSP4wjnNNChurSq0FSo184LoJtRrLi
n68V8DxTMQrrJTq/c9dqv6yCypZ1vsrRsh+pVEmHflA4Cm1wZQdVvj3/Zd9sEjQ4YGlyh3KXzSXR
dK+w0iaEuVPJlbEOrb5+diQtOaROFAK/RDemSvN24QzO0ywmkQ4KeuBT64KGyvRyfXnhDcMRmZ7l
4ZtMx3mnqfgDajrmQuEQa9dUmGsYhr36CMij3zixbC5cNd9tHEKLqRT2yUufraYXloOFcWX4RnWu
PfBMRivdypJ7a2z/0RCQS5u/qWQjgc5ZALg3+9Lcbo3RLNO3qk+0ciOnYR7f2nUmqQ9UqOo7v0CX
c0lb6vRlogtKx5Cak0rSM28dpkUcA2HP8zelE0DBsEC+oy6kXQ19FuwR0+gXbrdvxqNOQOI8uZKR
uc8+MnPMUQB/yt80YRkuQNgQ+dCuqtfd0OkfEWXihRf/dAGnV5CGFDJ63DRzQV2AQVHmN33yJg/q
uLVz33poQ81YVUo7/qPlCcsHvY6ggm4EGE+C7uMVJIzIgw5D3DfJo1Pwa4gF6b/neKl0yKEL/Dp/
HE++bMrjiAknASsewfmXISTpF50W1m+TnNOfGo0jVyFA5fGVtPb/YywyM4s0YrraPu3jv5xC0GOF
KY9h86bJuQFKAPmqDW8iBI9KCpdaECf3DEk4tdkpN+LLTtA0rQ5bufTU/s3pq+pK80K8Y4vOuOnb
6NA60SZUs/hwfi5P3iEAUuDKwaeBj5zUqY5XLi8mBXY/Ut/kWCZ8qS3ciDYqtcK78+OcrtlE57MV
imWIZ5BJHI/jxG3VkqepbzU9Cni1qulfBP3k8JTIzlIUOP1hR3UT1gsSNvADkhVK3rMwSakMOC+N
k/xNDGxxkyAzHqj3R6uxTywAoGG2gsjmbPxYzf6e/8yTagMNMqLrScgaiVn5BKav9aaWNqIVH5RM
zZcQQbNLMqvhvoxgGyXC7/4W6AP+inSlv8Cdz35U06FbmOvP7t/X7+fetjQkradCOoyyuQ1emEm9
l49G/Y7XLUJ5oxl5AtP7xi+piw0NMiahjMaRo436g6SnAaC4QVP2aWeImJpxqr7UMUSKQyIrubzw
lp4gGCaAP3E4WrT02abezvFO0EJkOOvEUN8RJdLuW93TXiSQVs9UvEW6ShTobD3Vo01pqsZlGWWt
tXIMSZk4jfkUTOjtoxjj/gkMf9NvFpZvCveOZw5tIJ5d6CPsVB774x+nCDupW2VU32VROz9COk/P
iiElpatWtnbTwRHsXKcuHcvtKNenLt0JLLtaUXT7Wg8gzwZ6GRgL6zl/OqYZIxEmEiCrAVkx/f9f
7iCrJU5sY1N5H4ekfzdKJf8wEqqqOqt2jyiZuTQL01t0PAuoMlCjnuJFYFpzrn8PsSjFH8x6j3Ih
TxZOWW2sfCut3TKo/Ju8KjL5ygoG2dWTCAuMnKf63sv0FisBJf2bDbQtt4Fap9H6/PqczgSl3ylZ
JwGiWTsviNpJjqJEo3h/48Z4kWLTo92ftd2VZ2XFPo3E+/nh5vcxlV58BWDls9UmGO1sq3pOU8Gq
Uf13n0fAHeWYhohUSpeiqOpDp2Xthd7ZwcLszy+vz0GxeKLCD26XzOR4taHLBXDMGDQfgazieaPv
aHk5EAJz5bZB2nTXG5VyqHwYvec/95vZ5Y5GuoJCN5SfedGlG4PSMBrJf0ePqPtd1Ha+DqJQu9Sb
Pl7je78/P9zJ7CJIhqwotzSvHW3e2YcSKclhGEXROwenSl0NAa23XmuGCnGOtHOpayHCa+jtUp45
rdrR7mbcSSl2YiJwT87VqRWMaRqMIeJ3kXB0YG/la98RnoE3Ku/ev+5YBqO1KQNOYznpvB6vZiEs
tbWzJn4HWhEObgmnVQJIQPUD/L20QbJDLFmqfPN91PHJv+BXoHQ+D48gSUY0ytv03fD9bC88276E
DewdxhAI6/kl/H4oALg8NMjXzAFII6TuIpaL9D1I1HCTOoq07QNVzaAlUiBYyEhOtidAEAO50inD
hDsyb7lRhYwUSRLZO+jFYBXGvbZvaEbthqGVbtN8XCq2fDvep80YUvichunjv1y7cg2qKVLC/D2M
DB8tiCIv64Os9salL7JcQrJU1xagkydnf/pETsN03dBimzMY4oCevBRb6bsZRf2dF5XFBoM90xVN
DOBGrtT6qtSNGJ/XolsKmr5ZS/YKskfsHQKIedAw4HUV+VA934Omz6EzYQq1r8ouCul0p+bt+Y3z
zdwyGFgL7nFi+RPDoUwL00Sr8vcxi7VNjv32hoev37WoL646WJwLd82345FM03rRUdKbc2JSVW2C
Iu3z90ZE5p6CRLweR5He8nBl+4pnfqEdcDqZ6CqBWpuAa1OrdFroL3unxFvc71Ilfh+tTr4v/QYP
WbkYbhVdLzbnp/I05ET4CxE95D8mwTPwUsdjKQX4ToKl5N23ywKfnVFN0FywzSenUqM7LK/hjEVy
CXKq1W5M6Kvbqh3LhRbi6QTzIwjreT1QICEKPv4RVCUHORpyDqc1RjsjziPkJjLtr9UX8b5y8n9F
6zASdUmwxhQNYMQ6s/HQL26LWhqz92rQX6qmrPe+xsNVjNY6JFXanp/j0+Uk2qATS1mSRJo2yPHX
QRFqYs2TmneM673rUB6RrImc8KBr7fu/jwSSkLCD5j5MvlkRNHQGZagl0b57nVpcjaoTbLrWD7eY
c4vd+aFmBSZgXciego4FwqAAnp5rKw1jhVSHlKoffpbrsE0rdVMpdofHsoTAi1+ZhxQr2nXQhdGD
bIP6Oz/8HI703/gTuIwbT6MBMk36lzPSAdlEpa5WPqA+6Pqmtkv1sdbrZpf5nbGuhkK+kn3vt+yp
9h4ENyAccxy3ulWNN3KdLl1/s6t3+jVUS+gBke0Tl8w7tLRugUwrtfqhSq21RtYACoaZedp97Gn2
rvJ0hA/SylPcKBbtQpAwbdYvEcl/YyPhR5d6ui7msFqzx01G9TPtI+hpOPlNPj6qkSUtFITmaeF/
w0wfSDwCE3HOvkxriphZpmgfNZifA+IsmovzG6IxqhDBVh4M1c0iDL0RhBl/RJV0rSE0egit+pDk
XfET/LRY8mSZN8b5TZwpDhc35WTpqc3KYnbf9I6U6tqHqeYvVZ56+wCE+5Y38ndjRbZwFXT9xzVe
l+F9OYTQRMIGIBYm2QsQtNkR/++H8ELAj6ASScnzeDcWZYb6oJroH8Acw03lROYhDFA+lVpd2izs
/Kn+cLzeZHS0bunF8ddJltl0TjhpugW+K2k2KhpUCy/brvb/oLxTHcZqDNcYGHrrFLX7dS95FLRB
/bye/xWz8Hv6YLTcSMQ1HcjIiWyU4tt5Z4DY8V09qpyLxnbuCtEh6lMqTfkzEjos4yptlijA3+xC
pM6YYYIMwg0kBo4nevCiXIp1hEPcXguvEZXwkh8NVBikSKTho0p6e4Opmv/S40IEnwEZooPRS92q
QX+1XIWtXFx0Fc22hejym+uI3zOpIaKExkU/R/A7sRGYTiKQdyVZkX/4fRMcUC+z3Sa2+lWQef1F
j8AJ8iGJuW3VHpMXq9IvhzFTNxrt6sfzy3O6H22AqMRjnFeUYec0oVp1WrOW88h3Y0MHKOPo3g2L
At1cz5fYLCf3D9EtaAk6G9SKyXPnez/LO0mqrNanN4TWC+hyFIfaIvWLhYvuZM8xEJp67Dl4+WDn
ZmtvdWU/iFbufdR10zHeOHgBqOukRmrsLuN2Nl3Qf9hFNypqIQvX3zdjT17NdHHonRICzse21VJL
ek3xXZM775BVXvpD08t0FQRF9ofErH+ubFssIfU/b7Cjw86bMtUD6eYgdQlo8Hi/e6UZdMWosd89
GF7DdqTQql4GSeHfhqmGSltiW7UMfB485nqQStm5UHCif4aoNearMvLNzC2zfKhdNe5SEuVeIZyL
XGRIQv02TxGdWyFsUusuYGIz30wyGuGLETW5dGeKIsgujEhqZbQIQgCZmikPpA5Kj55U4XoQlsN+
pWu+/YqYU/YcpAFSleZoCa3ZeKOwtXxNnXqEUiWQw3g+v8dP3lwiHZgkEwiCqXHmRsOtgSiOXqWq
7wbQnapDV+aDWKFOpTlXRins8ACvq7tEd65INyUNm6VHf5r7o7WBrgOG0Z66iPBo59LLJpQ0qEgd
Hpg16LjBBaRbU3OHdyCvcidrXk3dNxZu/5OPZkzI8Ch+EOUB3JnFkqDaEf1p0X5ydSP/m+Msd5Oh
mU6TuXMu1L7HOB0mwtbsR3PhBHzztWQImFjTvoI6Mu8oksrFhhOj+OgOItxbtV/Ge19VR/++DrVK
v8qJ2NOFvODk1NHPR/9xkimlhwlB5nj3K77eRA1FzQi0sK67NXqJ9UoRhpK6aecXK6mQnB8CsI23
cNV84vqO1pbsC7zmxEIE9QI9+XhkhJ1yJ9U06DC13NbZRU/qW4lV0WhK8lSjSwAaWm+Uem9jhhjW
K8sGanTVm2HW/LCyjlBgS/aPHodAnfKmaUYpcBWhAplPpbQp1rZT67uAwBrOYVHhek9CgDidC+3Y
t/4GcWI2a51QXj5YGok1wlD0F71Lp+ZYqa6UWUqITZhUjRs9TeXw2owpCK0ToxLFGsdpMLznD9v8
QQG6BRCAXcc/ACzPccMxsb5MjqY+dU6zNtQHJwncdPh5fpD5cs8HmU163HQ1usyB+qT9RNpDcvvB
DW+chT0138fzQWY5Uh2YqIFJvvpEmulqysqXLkR4sJdUihe+ZU4+My3o44X0+S3+3rqXfw6HpS+Z
p2CzL5ljU3PfMAo1YU0QRQiulNqVhrX55v+qH9T78wszv3XmI6nHp6GE7m7JgpGUm/gCxTBjY/wI
LrCIOT/M0pzNwnkVXkIOR1B98n5k62gt/+wOykLpaGmIKZj5kjaGnV57kheqT1zUK33tucFG2p7/
ik99+K93x3y2prP0dQxskbSi5DPKl/K63G1DGBJu89DCKfgbSm747Bz8tXRA1s5Yqt7OdQ1IA4/O
6TxeSEOpjOuO74v8ndD3lbca0lu5ql0hGReK6qJdc23YG187KJrkSkYJeOggyZdjteU3rzv0Rcxf
CMlVkKHPT8vCDTI35ZMhGkRJzx4KrNe0u6uy341YuD++PRA8F9TKCX4p7xxPvBoQ+aEXwv6J3V/p
hfLH+eOv/W2+P/8l3+6hL8PMTkM+RKETxAyTf8T7/G14lg7D7n8bYnYSJLOotZTW6lOz8TfTNh3c
f42mP3fKl6+YnYRag/o+JtMQF8WVf6EeykO8dBKmCT85CV/GmJ0EEeiFJXTGUG4yx22vwI9hAide
C+E22ir+K7/+b9M2ixcq35GlOmX35x/jpfSoXWS7pcWfd6D/O2FfvmnaHV9OtxUrQSEhff3k/Smu
1F3+x7zteLcvWrGtH4MHfXTr52DBMGZpx80exjrOexGEjDkMK+nJLNdSsXJ+mQ//2+zNXsas8BPU
KJm9btPv/9t02uH8EN8+vlTuiZcpT3JMjycP158RQGGsPlniIpd+2vpPoxtdrfv9vw0z29ty7ntJ
NDJMEWwcYxfFF0WxCvWFQ3pSfiLhhxpFWgi/lMrPHNlXW3DkRSKPv53KDjJXCfvmzgOK2UJph0S/
zbMcDT5Uu8K91FdJto5RJfwIY6ETdmDY8PJvXw14hF4BCJJJow+Bh9nuH7peaFHtKb/tOMGSTu6z
G0GETLhWai75YL8QSU2z+PV0T2AVTIXAioBvoqw9A8qgCsfPiZ3gj2+kju56UZhgMu1ZS2Hh/OUg
+kclCJor2N5PUYjjTdP0HuLhuur9bivVLoOVXRiRfGFRBPCUFY216h9dxAD/gDEixgXVT46JUsbx
gAnQ2tAXSfFHK1NjxbnL5JUt4bBlGSOOxFFdLGllzg84NQWerKmSjUCH5syBtjVVLXBiWvhSqVJ4
OQZxeGPis/gD8WX7ZszH/CqBXLBQtDxZv6mQocBaoHiK8tS8Z5dqidxLiESjVamCmCH932FfoK7O
78qT1UO7f0IFADqnYkdH63gypcJGFj5VshchlU6xQi48/+lMDs874DDpwotz+kmwdqhCgURg75GZ
Hw9mF1QPbdTlXwoza64EVpJ3WWksTdy0/kcbn8maIG8K4kfQL+YkKMlDVkmPTfMhDPJ2W0im8aO1
QmUf+ekjNVBzL2GuUbiSpLSrsWm7hUx83rMDxAI4yyYvBfZADWTOqjfkJC6lwLcfyoBnAVpub4sX
q5cBuWd50KDCa4swBBc+wjj+hRBrpjqu6fux9B4n/GsLkz6/1Ok0TymhaQPNoss1B8yViYNxQRfr
D0NrStcwXhEPbunCPgk7VdotYjc5YKfzu+rkwDDYZETF9qUFRA3oeKEFix/YZmo/FEoTrSgYei6S
F9YFWvLawQMP/EPPrXLh9fo8EccLj94UeqBQ3yYh3TmCiHffQy1f97GdQpAafZa4srKd0dStf5ei
p2JdijrTlTWofVGtfNSpHVfWOWY/BRIYxTveyc3grXA01tFK1XocwDEkSiqzukjVyijW5PV1m64G
n3LaftCrSF/yTTvdu7xWFM/BhSM7QjHzeOLUHtmzGG7UQ6G2o7kRkV4luHtWmrHPHF+zt1qqK8ku
TFs525oI4fk7lM/tJYD4PKME8EEFa6risnuQsZq9He2UhunQwR8QGcrG+06qHc3Fo9zUDgEIuXI9
Cup5m1xGY3uTl4Xh3Z3fQCfX0qSAQsUaECNqHTxix/MgR4VuhLKaP47xEHa0D6K+3xqlNwRu1pj+
0sV0MhzvJNhAmL+glRSEJo+Hs31h4QlixY/JmCTUfKoMtr4UQYF347H5R9kNoNuQb2gQAazmbQaQ
eDxaF9NrM4JGesAOa7hLGq1ZFYmW7YrY71x7pLY0JFG/pmBnL5zL07vps0DoUDHjL0CHsxyMKpWB
lk0iHrVASNcidZwrvY2c63xojBUfrV9qcareKZ4eXOtK8KEqdboQl53cDbxoE7dxIjdODiCz/Mwx
0liX/JJonMeGUneRtBuvmYRau87ILvTS/x0isrY5v6HmOxo9NmXiyEA4RLUMIOjxnCOkXsat3fWP
Zm7ZV15CJfC1KlQnWYVaJKigA/5Jd4Ned7t8QEN3YeJPhwcOY0/6/dD7J1mx4+HzrE5VYTcGCuNx
fFvRBr7r0k5v75BZHz861arNNaDjqr621aBb0pI6WXbq37AhAHFAGaAlOSdEeK1P7dMMh8eO7EhZ
BZFq43pmN/GF1uKV4+YA7a+zSi1+RmVlXmTtEL5qudcbC1f0/C2afgc8ApggE+ySovzxNEiG0jlD
U8qPZVV7g0uUUIhdp9aJQLXP94FBNWmxANc5HRM9NQBXDDt13OZXSdOnWFLgK/Do4OOyrvXWuRlL
B52UWFoDSVoSOp9vb0BsGCMhwkLWIaOQN9tosVGPalUV4jEaUTcJ2rr7gRLJuJUcx1fdslCJ/QEb
/D2/veeRlQZlAhwxWrDsM1AGswvbjw0NP8LSeNQavK4nTc7oydAHbelh/24c6u1IHE70DE7y8QKm
TWeHApEiLspWCi9GT0qsFVtb6AsHZn4j80HAR7mMgbFwUc55yRV2LmjKNcqjH/eVGytevukQrHcD
2Yv/9WqYhiKsh70A8vAEHeI08DzxglIeEfbPr7RRWJdNp3v0ZtmiUCeidR3k42vSosd0ftVOtyb0
wMkuD7QOx2F+FSqVYyGwqsqPeLxZ2ywRlnxREjbZbkn8+ktrcHv65xHRKaAXzBaFWzcvQHZxJsdV
K/uPVhBXW8+06q2jZM7GRovFtWB//psOEsAjkI5Tn2RiBKhcfsf7xc8Q3hmyZnyMcjXZOVVVQQ9u
y72fyuamyJvn8593sj3BNoN3IGHiKafUOhtOdtoRXEQ2PmZxEF73raZtqHAtiS19OwpRNT1F4H9c
LMcf5flo9zeYGj46Sl+vhzLRsUYKlnwxoYvy53yNZ+mbTtg/MI2EgvjjzQ610WZjg6RH+OBJQkJ4
UAxSsTa1vIxfe7MMK9kNYlgchgtgrnSIWKMwyJ5H0RrppFwP0vsviIxq2JtdYmMHUycBrrtRhivO
KgEc5rzSBrGG2HUQjfCeNSfy2nIlBWYnHBdgeCNFbtqb5rjSxs5Lbyotb6A9Z31Vmzu6zw1Frgim
jLLqBhEY2LBiNDv0CARbRXrpFx5WGS7tcaq+u6pifwSrqB41k0q7jbXRAQcaOAcuHPLEBiIi0pam
uJboRWvsG0yJMRMZcrVUTDcAyR1bVCXBD7ltB5nkyolw0rmGa6KJbo3wUV/GG6Os7PgS/bQgfw4j
Nc9/omMXhNEBCzod1nZnyh7uT0PWD37gFoqK3ZAbILlTSq6qFgkmOoqWt64ZSLVJL7AzyvJAVUOJ
nsZIFSBnA68ga3XHrgjMhuSBWsU+lY1hvKkrJJt2ZHR2/AHczMFiQfdRpLzxjKGh5CnQTd0KDLzC
N7hfWbYJcbUhKcVh0eJPAhzfXnQ8Ht6WxNuMPvK+juVtifpQtzLKsTUfNUSeSlczYjXd9mE+yre2
rwf1leonRojbjlY0se8mWoCcHf4oCnIvlh43yXWteAnQl77Ba3oP1duS9r6v1e29DiImRWOZq37j
9E5i3MYCL5nfskyRpV8pUYpcyAp2lU5D1emz3D8oqpS/o+5dTAq7ah9uvETrwHT5ONHsHCeT5PWg
Vn31E+fDKtsNhLnBrqAmPxwCk1BvXfSaF63bLPCrtWVLvr7qvC7pLhtfE/oOOxmnW4lSwx5K99pC
XGCGado/Y1tq7OfBGxwxrqIWqMuml5LcX4WiCYwdIjNpAIvCtNstIRjcCsOu1H6VjLZo3YE/O1y3
CtiUeOWE+HIghAMc2xpc1ezsWLDZsfraILxRYh+IF2M93EqBJI0XdKP8+qZrGzX83aqVbuw6D0jH
w9giGHhZ+knfuWmCHNaLH+ECuMHxo0kzoslqspij8FbJv6ANAfO2TC0w7Y1uFeiFoqKqa1vT7K30
B4BQfSLgmi0CM65fGZWcwb0ZoLW7doPclaslXiV+8RPs7tCTdSf7qGwdedPoWp/e50Bli/eSzDfG
CAgJltvBVkpDXoWodwGnUzukyFS2H+ZA5agP+aqILWPIVnKiiAo9/SLP0jVLp4U41o1YhFwXemDV
AwrJXuv9KflJGAhJWMB5xjqpdMRCuhLI1Ive9r0HhUjzEZdOMy6CH1Hspf4BGmpom6u8qKO6X7VD
5ozvsmQpueKGmR+NhpvUVWliYIdxZofvEKD7vxmQibDex2rETKzVkjzoL2wOO9xkcKSc1/MvxcnT
iyjIf+aj5GDUSGdhGp8RYUKXSL+UpMpsV5PBKa4SIfofZhJy1chZEf7jWwgUngIMnMVJj4RAY5b4
ALIBnSOk9LcyxBCrbLUum60m+9b4rA5+412XRiT+Ne/Rp5AQsgjxNhgNcOvHb1UWYeDgiFj8joLO
cVaNV4jgHXpFZl/GouXOUePIajMWfqyrXaAavfL7/EzPIzmg1aiRI/mA1iu5hz17LaEeFAUXT/JU
YC/35ARa8Bdv+OpO1UtsB/95rE8Fool7CPh4jvnRKgwXh9qKnhrUZfd5gRL8mpp03YLvLe1yIXyb
oomv7zNfRoGLIh+ER4qoc1VJVR8kHOaa+EnpclzdALw59zjo1rddmKY7jBPV30S4sbourCR/Ov+l
J90NBqeIQNBAUgnMdG5lFOoGRRkCxCd0771fhRlRuthCXwx0kL8SQt3bxE9iZ4XLp/qWi8HvoWHB
k2islTrqvXLXWp7UL9SsP3Hdx1MyiUMzHRB5pu02O1ZVGsLk9IX8iDZeq4W7AKUr9O0zm8jkljur
75NtPVBe2LZe1FBeyVr8Ux79zErBw1VtUuXIlss49KycMrP9PVinzPTXWMVxx2hFt6jUebI9KdZi
Yo+E2KRCi5H08QFxpHzwNS9Tn3uEC81dapWxuu8Kh0iICClYSjZOUvHJQYLIkYCYYiwlkFmIGpbs
xHAw5Oc0GnXtmtK72q89W6uKbdiXKdipzueS2KmqVEeKa3ER+bd+YXTaVhgWLpnn99HJHgYiTLAs
kwvwkPKTjj+/L2XVr3UrfK4qz9oo/0fZeS3JjWRp+lXa6t57oMXYdF9AhEjFFNQ3MDIrC1o75NPv
B1bvTiWSxtiyMisjmQwC4XAcP+IXRT4Dl4MPYGZqH2hrMh6i1Wz9WeTVhfnUPgJTG2/iExQGdML4
9a7nttqtSBunTD6j+EO+KTNUeI5bWyzCoVDoX0bI5uXf7AVwTXJp/sfThgy1Vy8v5dSvJfnvZ3u1
8zPM+fRs9a54TBOZna1BK+5/vbrb6r16Haj/oXoQ+YlFtD12q1sJtZNRMfefVVlH+DJZY/lRpmXU
BbKttc7rVxOKoF5GxoUhxNtdTR0EDp1eJovL+/j6sU7Mcbd4P382AVVnV23miuo2Sas1C+wKbfEL
6/qTXc135HRBthGmPwDI19ermJCV0zh1n8UmkPc+hWEA0aJ1KuxZltjIrugQoAFY4xVSBsCA5Rwk
SFqmvlOn+aUmxdudRTDe2gc0YGgj76cPZV46ST5OyecNnxosphWde/2us3U/pqd1+vUjfrvSlBhw
FmkdA7tk6vP6m8+Rhhx5v7ifHfQdPtTNpN5njYUouIJU5+Ovr/UGu8STZMqK9xlXYiH35XtkVdK1
hk58LmUVU1wh5mv3qY9WrssotG6KcnmoSfDLG/S3FIFVLUoJH5uWed5No4s4lgxFNkcOxsEoIquH
hlpEucmXJimuSvBqKL3jYmZ+SGZnevr1zb9ZKDqPZAJIT9EAZzS9PbW/IDNkjOWtXSnqJyZQdnLF
fmi/OFSDCSIKuSWCv3s1tDYQRkVLmwEG/YfXV9PLTkHIt7Q+GSI3P+G4C5bMEmbYYnt5YfNve/vV
S77JeiC8Bnl9k/TcN1cXRObwzLXMDXiqbmVYHKTt2p9KdNyDNe4NL2Mgeua8zcJ4NeoLaeXbdaUR
tynF01UG/Gvt4uhgAhXK09b5FFGIpKd1cKucsx+zl+s4VlxxIel583KhN7PpOCPbvTU599DbAXFW
5p4KQtPmIH1jXHU/G+L4iiXowXFX2QVwzf567BpQzQyombwzKNwbIeUpntvupGjfR826d5wxvupy
a3g/1eUnSqFLZuFvrgaFgZYLdGeIVOSqu8Vs+knmcBPnZ2D7DNzXTsGo167d9KjZTdqEC/LJl7qA
+3YS4AlrS883zsxWI+zqgmKU3TTkq/LsulF1D7eiuh4yu73wQvzkm9GqgpFLoIKKZe8iNH6waWU4
tfIshmj8aI7mHOK1UAT1gqqkp4n25e+9gHT3FdDZNN1RKENcZ9e8GjA0n5smyp9xWVe81k2KcByX
0huzdv2bmQSXwiUG4v92/DDU2i0gHSjWtivkczVb3VFp1ulINXLbkDneIvk0/s0i4wfkHRDPRm5g
jLcfqJO9Zu1irQtyoNNm/eHIQ2zEhW/V1iUjrP27zeSV581Kbl19gv5uO87ZBmSwEQ3q7aHGSL5c
zynyETcJPs4ff/283uwPHhT+CGivcXCyZLtUBZlca9FXc3hepFt8dhCScWI7bTCmlMmpi60LR9k+
M2KbczDT1gQmweG5nzCbClP2Dn7Kc2w39mcQQybNs1mZcN4e7LkKEQIB58qQxY3/ZrykCFeYbFt8
lhxQ2+edxtQoy+pU5bNbc8p5ZG6Rt1L++vOIbfWFvfJ2VYknqESQ47IzsfZ9fQx1Vjvii2ouxBPL
PcV1Pv5hQzf45BSR+WGI60vx6w3CGM4LQ8ZN/gIYCviB3QXpbSUFFCPxHQUeZ/5ugWtbz8LOUsBY
TtFFFSS3dckbLVzx+ZjOzZzihFG1aZ2cl8hEMtEbUzYjRkeOLAM5plklcS2bqkxek6IDUlaVVBED
dkh6VKregNKR7RcZOswCa9RuYGiCTk5zSaxrv5JwdJkmbPxd5tYOof31Siq9WpaLhTL5EqnLY03r
8lS4SxuiNpV/MdVluvDk9q8etCHiP0k0s0M0G/ZNfmVoRKS1nf4VtaXMB9AyewJtomPOxOtS1bw/
ATZFKY7uDVy2RZQ9P7lOeQcMauDvaFGO1kujuBm6ZzFNIVEEA0ZA9SFeW/rHWmZyGvpjCvJx9tJ2
I5r6rty8LHzIYpmeBT1ALgPDGKMbPMIvhgoXFuZN58HC8hKeCRX+RvB946XCyZmMRdQUz4PhyulF
a3HCDaplzCeMxGniilBPeiV/GWOhS8yGkc5/iBXZ0nHMSVvjY8VxX17KS3YBhS4MU8kNOwPUE924
va6RGRkiihpVPtZCzIGmj+5hKWRxRu9i8HO0nGhuJZdkMfd1z59X3fYlmRBT1725Xxl3WWQVpnxE
taw6ONmUnIrKba9qja5HZ07jNQnEeDCI2j60Rf0dPq2X0Oi7N2O7B1BWJJ7gBUlAf4yR/pJYD87a
1ZHhto/NlDeZjwib6vjlsDhHu+udOwm9/hLx8SeLTTtvk2mA8AmwYtfEEA26GP2gto/TgnFM1+nV
IXNW+0mYIj80XasE9cZ4/PUJ9dOLAoVk5Aa0j1zwdQQQKaggWU7dY4lX0DlhSHFU1Da9RfMt8mF3
jp6osyn89UV3YeDH4jKLpnWJLhkQ0F3YaU2noe0i+8c6rzrfZOrt4yy8BpBLLwrJbynRXwqJH9fa
2rQEt23ovWcpF5noGG9o3WNSC6s6R0JW8pAZS1z7a9Uj4txrYxeFi9MOgkmU1mWe4QhNQl1T4/bv
HZOgVAh7dCzQLKBb9QYYusJrmxmE1I/TkOnQ3JziJF2F+Uk05xdKil34+/NSWxrAFTf/hW2D/2UD
o/gjtUmpcKQp0vhWuOoYDnVyKc3elWk/roJpOGGWk38TY3x9FammhJ22qR7nekluh7p/XksxP0kl
TtCIMrtQR2kEc7GsPQEk/Pr3ttG2mrSK0bMlMgNQ3CVymYjtbIyN9FGsbvbA+Sx8t17HK4T76uOv
L/WT1eQYJuFg2EAc3Ot1MnOaC2GW9aMYEUiM+1m+w5wg//brq/xkNTcMCJ0IBFpIOnbPrCjzCC8j
0TzmKuQ8DNs6P4siK9DdxA7HwWhP42KYTFX7vvATe7zEtN0HPX2brZKlbu1Uivw9sAAMWVlg8Sof
S3WN7pWoYTCt6KlSBNgDNF8jvVEuFKJ7EQE2EC8mpQbVxKZOo+2eIRiOJk9abXjEVlVcJ1M8x+G0
iv53QD5VHBRMS++qSA7PaP5NZ0xUxPPgJuWzitTg94Kv8R+vsP96nv8bBbj7P0ND/+//4ffPdQNv
N07k7rf/vk2fu7qv/5D/s33s//211x/697vmpXqS3cuLvP3W7P/mqw/y7//n+sE3+e3Vb8IKQd7l
YXjplseXfijkj4twp9vf/P/94T9efvwr75fm5V+/PeNsL7d/LU7r6rf//Oj8+79++1Eu/tdf//3/
/PDuW8nnnsZvxfdv3e9vPvLyrZf/+k3X/0kpyEkBdmJTwtie5PSy/URV/kkvlKyF6LrxpG3OmKru
ZPKv3xzlnyhr0qNFP46TmPP8t38gnr39yDb+ScEMZA2RfU4CPvjb/721Vw/pfx/aP6qhvK/TSvb/
+u31m7NheokCW6JMGAIMuK98yE6GNe8VNVzsfnqn1og4eTZsL92r59J1btS2jZ3D0GM35dVsaHkj
xlK1P/36/d21Ev+8DSCgNI5A+dK53J2mFdV07y4lt9GlSe5HkNPdM6ZKSK2hFhB9TddVaz08GovP
AwpUszdQri0h5mzmgmJ7G70jHbKNcwRuVvfRO+mvrBxCi6csLbDOzDaq+EI3fUfuspBU36j8VPkO
972Vja9DeJatgJWsWg+dZFx53avlmEa2vKstpbnGHNYMJcyex17KLBSoo59xWMm9rDXU63i0eo9k
rbU9O4nQnrmwnNuY6H/P7j9vjXtjHIfEmsqivr61QWHpVKHqoTmpJW4+1uy5S5yFc6KPh16uD8AB
dYQptD5YhaqeUjr/QaEObXHhTl4PdP5zIxYwRzoHNED3pPx8attFZQoYGqsrcs8oo+pl6URxb7Zi
OkQtljletK6rt+CcfOEg39b/zSJsUC/Q9yAu9zrYXZSuKqZGPB9LXxVvHucY5YohUw5gb+fMgxqE
tVjdDkPw95efURLBebOHAGi76zb1Qxcpk9PoIfWFHnKuozssKLhOvZOhTyCnsjsrFdZntNoMUhqA
EQvI0Ac7j9xL9jS7omB7BBzzGlUIfrEkq/uZGv4/nbkCjAu1RkjlAN4m64JM1dsYYEhta0Esq5qR
SKYt2HNbc/GtQbdS98EoxxeO6TevOVEL9CvNB9o63Ji1e80nSA4rPAgQfq0BeB5tnvbAFCO6jQEL
MWtE8/oL9T4SpFNT3KUYOH0A2Nm+H03lUFiVgjruuDRfOmMWN3OWmsHiiuTUghe7EJDe7tsfcRHD
Bvw24HXtnqDchBhTZXJDAWZI92bGd37LeP1GdvGtVkTFnUGr4WlZmvjCBGdX0PK86LJtZTfrREFD
m+b1u1u3a4QpRp8enFVRDqrWLIlfDy7ot4lK50ta9lBkh2L9AzbdjMCgk1zPxpwecseWF2YJP5KI
V6/QVlLB29u6cUwNf9zrX3LhAS6dAjptPrRpWoxe3s4Wr2pNWLuRerE+VqVbLVcIzEfv1gV2AR5P
bT94Mp0dN5COuj5gH6un11ULvemTGsUI+MamOPQdDBd/xbFtBHOyqDfC1OMlrHEzkse+qu3CM+wC
Kdp8mdtLrnJv3wi6BJwxvJ2bNBbN/NcrnBU0b1M1pxA2pTyNwzScVBSg/AkBugAxSv2g5/pSY12T
PW9tuJOjzuOlGP06ZeQxcxNoX9IgABuy/eL1TRCS49Sq5+GgWc28ej0j2MJjOqreutL+UJXFJQbq
Tx4mhyuTQbiK1OZMaF5fUR+6uVEXdzjMxjJ9UfS6PuSyMN5rSlE5QZuuED/6Zr5p17rBidFUrhZz
Ta5MTdoPVV3+DoSt+AgPqPWWBbv1prbikFT6OlGXmqwawaATbLMYdAv5vuGnQkaepQv7+UJ03acs
QKQo9cmMOHtBKe99cHShGwvEpPEge+TmA0Z3MrTqof+8ETmuaxW8JnrKiPiJuDmhbrIEeGbYT1Pf
PCxG1xzcJB68ItKsR4NjLzRTcwLhrDvvolwHEUgEvXAe/BA8ef0a0csm5m2xb9Po3aE6QJbkYmGu
cnCw5/pDR4cDvOI0vDOXYnlIokQ7QbVyzzimlo94YT67Ve3eaHVP/yxurTRcs0XcONFavq8diwKq
1odACr1E9SRal09rPRuesVbzO/ygP0CUys9U5rdCzzLUw22OWEWM492srvmFHOjtJt5eI0ZUG4KE
cmT3xTSUFJ2sgrcXDcpy0+diCEfUld+RyS3nSDcueei8vR6iWluZBTgek6f9cAqNfd3MInM+oF5U
fdal+J2kI+2Dtpu+K3EqL/UCfnI9+q4bIgdozPb8Xr8yXTOWktk1lp+9aXxwQBW/wHKzr02zTT1n
as0LAfdtTsnIHugPXGJw8Qwudwtq5xkwIyVeaFthAjHodsy0qi6fpjTHuXAZMZ1MOHdouYyhMdkq
ifBQge10awXJboSW3uvSUHwQDdaFc+ntW7eZQzJkor6lKbR/6ybZuKJH9+vgFnqOf6oLGSKCyO6i
PoRJjOOCJ0E4XkJJ9HSt6i90vn52+U3ylaoHkBWcltdPAlIo0hB9jaiZks8fFNGoX1FuPCIY7MhQ
9lJHvVD+7sCLvEoyYV/48jsk2RatN1QWtQkDNuaj+43n4BHD7M2cDniS9y1IWNd83xlN6xctuPEg
W/v37ljZ9zK2EXN0jXOn2OM7fTGd3M8cvei9oUGkCFycPKZDFX/4dUx8szrA/yHU4u+M3/HWGny9
OlYxpFOptIB4SQVOnZFp7+q4Tm4KrW0/YxP4zJy4fUx4q+B19MrTr6/+NmUBbch/nKmojW26d68v
n/Ztvepurx+ytNPEo6iH+sNE42K6y3reqqDoagsVg9lqZNjnPW3hNK67k6rCXffmDPbV3039uSFU
BqApIDvAt9rdUBytg1LmlUGcmIzMG6UovUip5S3IsekLvNmbQVTG+dfL8JOHwESbSd6mp8Bm2LX0
ytWIZkj7xiGPe51Czx3VP6RprseltOyjMU7ls+1W6kk6GX9WC+2SoM+uJ8QuZTSLNDoOUjY4Qhbg
9XPAcNLSktGyDjLSF+QcmSNmfp5OaXVeNKW96molK89LCtEhQGx2uUnEWE/3ulTHPqgyhEnZvFFZ
X3h3f0zXX51/G9hmQyOR5nBXe+2L1Fo0qWqDfYjyNsIJumhH03ftoZrwuRnXJKTXXc/+wsJUQVVb
pX5Mx743GS1BzIAmOqq+HDVnOblqvbqHKl+oHvRRKHbQrIn5lKZIznkiHdbo2E9amXtVIgDD//oB
v40CDJqwqdvEF2jCM5J7vb5dXRYqQx36IXmfRaetW1J4TtbSckjGZNG9qILH7Scgf+F7u84c1HVl
K76dI6UeLotc5HFK4/6dWvFJvwGf1AT6ssDv/vWdvt2KmOkBM9CIWhsaYVf/27UlixRw7UHQ/Any
YjHPclA+tbRebzEHKE5Oqy7fzaY+LpaWHn598TeHJgkOCRp0Xkj31Nbbzf2laDC6JEHYNrUP7qSL
x7yKx3srccF1qRQPAHPaC+jC3ZR52/YMmRnEAHzGqw2/hdcXpMHQW2qi24fErobvjdDnY0HNG4jM
UG4iXRh1GBnmdOJMdXwH3Z8wn/P6rBUEIhsNoLsa/GVgxkl/rQM7O5ZL2uKaUNANKfFF/pzYDf7i
S09+hS7whVC1U6n9cfcc9UhDbFI3TFt3zypJlEwoQ6ocKnb4nd657ntMp/vrOlbjj+VMzVvMgvlD
lC7yxl3MyFfjRcJcaWy6R3o2Hlorjy+xynbyBdttQfVilrdNQBhzG9tT/stTRINAqWFLrYeoi4s+
mDj3MJXQouZDahlR/Wk2EqU+T4vaJL6hjciB4kZk3cCosq+kGZnMv4SA2tIPWXfrLlocHaZSLNP1
1LqM9fUuHc2bRsPI5te776c3jiALgZbBCje/u3F2glZZo1gOqjPbCVifcqrCfLDce3SXoy+VbOUC
s6qoaB/qg6OGmapOX/GKT+PtqMZ53hSjiu1DXwF/FnZsn4ZoxoVhVraMu1cH8yGxDahFF258SyZf
R0lOKzASDI233G8PEpwaidENniF4LihGBZFFld/M3HmnFnr8UEHuO5SxI74aXS8eYi3p3zt1kfkT
0j13meTF/vu3s5WmzIlA2DHf3GVcUh+pOsj5D5Y9LYc40rGrhGJ1VVtmfxv1VlMGfWJfoe3sIs8k
Yb+pK/whOZ9tCCSXQAnb4blbHCLuhuXd1NPfaEAsBVJtZT+T4UDfK/RoyX2lbKZHYSTR1obQrvU4
R1VLtspNbHXDhzmfQSsY/Rium9FLn3XrPTSnwnfB9V9I238SgaiAEDVyGD4x69rDy7Sqiu1OaddD
F43CuK1pX4MWitLmXiDGVfvYsCT2J7EIeTQ1MSkHRyz6/DV1YxKgoixFfUhmu1Zv6Z/RS45Mq7EC
J3IAKYt8TcqrVYMNHDR2K5ugNWEUHgpMVoxzStVyaal/sg8B5m3ZJM2RbZr/+s13GNzrWT6qh6qC
xomiUUcZajmHOYtBw3dmv97iEVmecQt4L1iTe31zusDRtz/mBQf7r/fhDyjN7skT0kF4wJa3+Tq7
fWjx9JKByuCQYJpzzpSquqskTyMAqLZ6htTVUC5671dAIsJoXiQdpR42YjlXh6QdlZOUE5IyDHtt
KpPYNcI60dFYyDuz8NcUbVhYihil2ea4uWsm2ddWaw91nMnvaT1nX4rStj7++jv9JOZTwgLC4Nzi
9YJM+3qJuyxfRN5Z7gG8sPouUXP91uri7uBWRf5ttBF8iHMcWTQlXRhsRO5LGk/feRBNsPZL8iiV
/JKv4k9viQLLJMJtnbF9jyJj+KTlzFsOMY2im87qm5uU/erRVl4DbVSXowUD/rPLqXRHXFiCmSQO
EJJqhStf5d2qVJdY99uTff3kadMBRuZBmnTI9hFo7PV2VlQ7OtSLaX1asjINGBTVt+T0Y5iIGkGY
3i4vlHo/2W+0fNlrm9srZIk97iE3s3EoHWqHpEV3isandpJVYR+zHgcgNSnLa5eb+Jx2WXbd9Ir1
x6Tn3xJzXDcXB7M+5o7sbgUz7srT9Ora1HrrTrhgM/NVNRCMcd3+WJejGopMFOe1aqL39YiDLQfN
TY/E1iUtTfwtdusIQIrElXOFyRp6Yfuuew61dzsSlbBP2871dfSe10AyNnifudoyB2JsOpQImUhg
bKmYTR7og+ae51L2umcslJxekUt08NdSn5qPlVbHcaBV2bKGcz8q2t2i6LjVKQq2DV9ntZjDkXHE
ca0WhI3GTDPiIK+s92aeLJ8jYOOMXqr8Yz0rtRcPyYjzpFlVgWhV2YQwBMjeM72t0AznNck9SX48
kLsZ030+qDn958SeUt9KjPmrWTk9oNA8Velq5lFxpfd9PIVjPaqtb0G98B1ItOBj1Fm4QdWZNQkB
lhTFOTKU6c7WCoHeuKlHDyxdCnY86zDrGhBhOYh8HqhcxzgeEahSGzzax37qglKTfc8XFEN+JkPI
H2jkdH+kGpra3sKXC8ppWYuA8cDk+K1arGGK6NydkYyZ4hVNX+vwTkQ/+wPeDFgg2Gar+hn0YWoF
fRHXQyTbz1FkNJa/yctTLYmpzrw6UtzKH4aaw75cYCjhVz10p95sx3NfrLI76A6u7ityAEYI8FF/
5/aLUK7UmhlbmCPeaQWogIGFStpSiY6TlPi76Zg9PbJ4hMMOmbA1iPJY8XkbcxnAP7N/L9uqzC5V
J28a8GxIwjlgV9J1SsM3VmWt1VUJIT0sgcFcZUpeHYTd8b5sACp9LYvaW+aiOagc4ldGredn6kf1
Qrn+ptfGBdCA2CYtP9D8e5MSxejW3qFiDCEdYzySR/FVlZlKCDb9Lh6m6qzH1pOD+Srd1Li7LufO
PC22KxC+U7D0lItFHyjtX359Nuyrpz/vihwH0StmE3uMbtMS/ds1jsJuKacXGHCNPw92dz8OcfHZ
jAFf/vp6b3IXItzmi0JbDwNmrrqrP5p8TCqrG+3QgXR/k01RfoUVY/HFGUfNT1G5enBjo7pbh41K
vZZp5SnJuJVZSFh6Vq6ajC2yZP2Iv1z5iMZS9mSWMBf8xrZuFfSEQrQQVttzx4mhDsBZ5UKtS0h+
E+BIDFVweGTNHBWcma+PU9eYIQsN+OU26oBOWW3YnXNuixaDT6eTg+FZS5JcRQUB7agU+vrUsv9i
zx5WxT1MpjrdzrHTT8d8mrGwUkeKWh/idf0l7bEw98CHnmWCfZivVr3yLc5z8u6xSvPGax0M2oJU
aeRHPLSvRWTG5TGyJzO5avu+qzCPA9f9kJQwy7xaG6zaW5HG+ZxY60Tgk/hbHmneOaoXN0qanfop
ln1YZ3MEQWEY6/WMlEEl712AmmCasEm62uprN9CUTjXDqgO0fc7XsfzeNFnaHLJCy9cwopL4bg9t
VZzmPtOxWXA7EscCFG7vWam6GlfZCmJv0/5bblbAU3WQxzwvmnbd7wSIQr6nCdN9T7rK4kkOcUI5
hTBjeVWtVbUwS2esFziYStwVjt7wIigpoIxsXKdvMOtK7WDMWVYS0ix1Og7WNmAC6VLFZ8Zi8exb
jG2NEDcO2fs5OrKAg4H3ph7rj8z1WKAtcFKbtKiu7MI1ltusK9ERqqa1OU7KFN1qGqF9gVuxrTWG
oDVmA94C3Df3xqgwnglAzj0Yv6HxZZaWgT5XwmXemGmHUin1E32x9snQMf4+AaimltAzM8crm0bt
u0lAZ/ARtugTb4BsnQXommhfnFS4930Gcs5P1DpXQo4ityMM9+v7SkzdFK6FWdyLWo4dSfs43s7V
JDsEvfiO9WRV/QlFazNDYMQWWFYPsLXDXiiVduCnruuZCY1hb8iMtXiyuzKFgB/BTJudeDzaahdX
T8B22zLEWrhv3yMyO/T3tl1X47E1OJggAyXi9xwDDvUcm5yZIbZbhhVaUdV+EDH0xgMc5kr4NQJJ
/YFueTF7yWjQJZPoP17XTbPUYbEYlk09j4AMZ07vpgpeWO7U3utjWqi+ni7VBwyLZHEzOyxCYEc5
WDtTyYZjSaEvvbQzHHCLWTaNKCnkKj/M86Gjqwfb8ZCJ1MkO9doUjxXH7BjoVboEZjnm1X2vSqTP
MweUua/MqlYF7MY80KbBjm8rkHcZNiFz+gjYKYXENjjRfKP1+to8oThhTV7BuzmdU4iVqqet0yKO
c2ViMmQ4g814bEaV5QaBwEiGvOC4fkq9mYvjquVFclStcQwmGvrlS242Reopk5IYV2UzWgxT+Pvt
yR0LWPVqKhCj1lKcizyNTqcRCqfJB3+iIbu+Y+s1iNRMiFMg6VF0h1i0CwYbTgeQqled5oThWUtQ
p2qhyJvcr5Nm9JZfqhEM1NTubniQPXP2fJjPQy6E6UVO6j51SD3a9wSUcQkqqc5xMK7bKGZiCvq+
mLSO08vp+yCOBzv3R5Vz87aB6196Rkwqe1CNLoL8tyR6jlykMaG/2/ZN4RdaoaJZayzuU9kPhnpV
lYv5JPt0+t3shprwVo+l68MT0PuDNhVlcoIczJRN0H3svbZbuy9omaFU04xF1YZj36iVJ9SiLj2O
U9GRVLrqdFa0bBjCaerSj/k0OC8TGosfjbyrcIkWJlBixQQWcN0WVWl4Qzk5ZhgvVUXKPCB+6Bup
7g6ejtvo9whHThmuet1/tBj3dkfAG9NKP0+sawDE33CORW2XCdzxWOb3CTtG+oNRNfIB6R2DPoas
yBhnOIp9mNnzfN26efGcqY4oYaDVZgbUwVyNB0U28grdLTK+wljViWkbgpO3iZElX0WJxYWnDSlx
ojYTshUG650MW9MqTh3iWb0XFwOvOp3syQ3iUSrSR1VIPijtgFpL30XS78dcZrdum/VNKOkXaB9c
nFH+YHXN6rqkwMIjjyTpo1gM0fpg0dabaer7F13vetrN6+gUoW5LiSK/WAuS4DTprMfYdEUUILg1
aUfkUKr2OJMRjyFq+vGHoWtK03OY2ulnK47ms8iyYjjnQ1s/IYikqJ5uyXK5nVOkR9mUpgV1U6jT
6MXuWuZBa0uSNEfptcJrF84Zk16a9LsxsRCt0XVpe2XnzEmgm7UZ5Llo41MqFS3xonhwFCQkHTYw
vs7Gld5pZXUlyE590y071r5aG3nEEdyYPAtA//vcrvv0KRIpR/lQTC4a4MmwylNFbkrGJof3jVs0
14yf44cl5x0NFytT71Gzsz6P0q7nY64oy3C71P38ZOt9koT4/+hII+XrZPnqamuZl2NdkFwlxmoJ
n+8yZ8zz0skOZN4l5H6YUgOJahWQGZkqo6vEssuJMxrZcyS3cDpHBAnXYvZBH4XoRsnHCV7t6lu2
PeHmxec6gv6sImUw643zwOxgrg+z2rgvSYa0oudoKEJ5kAya3hOTsaZ+lkAaQXmpbs4zrMjrdRyn
IcA4psy8bo05BSUZAd4MCLgk3lSmNN/cgd73MgGpC/KpXeJDljtRfZD8kX4qRjQGPbfL1KtOq5BJ
raak+Lg0epFdT/S9l3Pn2MXio+M0lXg6WNZVKgtyHacwKvMc4dD0UImh6Hx3qAyJ366i3OWACx3f
LnWN5IcU63qxa0q1MbOHJFiLFb2frrTU6xpRWEafwL7nG6jOzGbXohsOTeosNMhmGsxXUT5zEFZM
QsgKUhpeer9aj8CO5OhbZqG478simZS7krFZgi7TYH0Hu+YijFRrEr2srqsyehExju6V1spviTTy
xDMHnatR5a9fbFHaDWxPtxvh96+9GRjr1Etf19di8ca5XR4zCJQyLFYx/z7MtvLNVouHmLeF+2oH
dfGJLjSYBr0Yj1ZT5whk1Yr+EC2rNvhblxtIHxMo9VZAHEwRT87FrVYJ+uW2O4+Ca7hKecrHvBwP
s1GL1kudwg7KdlwiL1oc50ragxCnrCpYG0Ut4w8p3VeP/mY+nCajT+LbPoYVx04p59JXGyjAXiZB
tZzpycznuo41+bjOVSM8e22NF7tKZvVAzieUh1V0du3zvlvRodQT+WBg/L2EY96zU0kpyI6qNSEd
RnMjc6nUVxgeSSvdK85VQwbAVMsqwM5MHU+VUtnjgahh9WFXjNbi4wqdaj6aPdI5RdOCsFs06MZD
2+rohnL/4iTNqR38lkDuzdY00V4vGqMJIrNxjLNdRSqyWSjKMRB0pDgNnbPKbzQ+ldva6oXAQKpW
Ci921r6+j0triKDUWgljTfR7FK/H3mn09CatKKsT4R7SWszr0SlSSQOi71HjihrDKkPBWDQ78wWt
6BHdOO0MAC1ab9tpmZJ3hjOaHbA+VSjHfNHUP2g66dPV3BSoFhhKI8KxMEottOXMgLLs3eqjkSrS
PlWpapW8o6n+LafqGPxegCEI5Fys3d0kFjLLukF47WT0eeegSKfadcDLXqNT/H8oO4/luo1tDT8R
qpDDFGFHZiVKE5QkSuhGbMQG8PT32x7Z9Cmr7sATWRR3ABpr/TEqkqaYE2drHEkagKi/F1YTfKqj
sNWp7c+4Hm237u2nqB050+HRKHbzjTX4WpVuET4p1ZYDkQkV51CoSrGcZE8Y8StxL2ZxwiIpHqe5
sfsrJzg4TCDs9UGHTUTKqnYV6jYowj0JVoqXD9VeWF4cFfus70gjDxXBk8Acj1q5sj5TNiXzzIZp
eBJ9z4Qh1EDsHH0GHby2DIW+E9HsimsvhS6RQ6NvOnbj7DNgjNJI6VrjTJWO07xwyaNokUhi0Vy5
dcASJnu3O1jE3JK8wKKZLt7mB7dkMn1nY25uUp7BlnVfaHOhpxJtyncCMDsvyzezeyvzuugYGht1
zlurv/kegNBPpll5L73T292JBCLDyVhYcuskWkEcGvRKsVP3uFIA7U6aV7IGfqUpvyn3H6asDPYQ
KYoLetNoSlZV8hEaPY9s3eBCTUwUTj1G5NYwMgkFnGlrI8avouTsV+EuEF84XrTzUBq+c8rtvflB
djdb6aoVeXD51JUiaY2m/7UOzG/njiKEjqSZNmDR71eaEXXX4e03yHprDpFBNl3cutvcHUJyJWJ3
7Ec3Wap8NF6adtrnS7XfdLFe4w4fb3eDTughIAuhpPPsM3xl/8Hiiqbmc1c461W5aoezOVzNpC5Y
xWIzJB4lrixXekk5OtNx6lYps0mgDNSWVfzW1SCraz/3Fc3kePkvUx00fma6ikwyo4y0PvRB7bmp
G6IA8Tm56FkMWK3uuJ/np0K3YXiYGrP9bpVjJY9KumZ55eydnjWrhJ9NZeO99a22jCI1d8f8EC1u
c5UTlfLg3G3CfGJ1EJD4p79H3m4+yJXJm6C7YT0UeOzCj9GE1i8NdwVfMRJAY9N7P2NT8ddtbLNx
tPLhiDuoqLM5dPePSzGrhabZMr9rlD/4SWlbg5sKZLDjwbJ69tmhkHWY+eUcLLGM9qA8SNoRTaKR
WvF9DlTvJaE1DFG62vyMU9m86SYIBTKT0Hbf5GzIz7PbLD4Mslo/gNuJl6En74CroqoywYTUxtrL
1X5mlJ/EQ0EtrEwHb6nfRkuMJ3cLaifefIP5INhEt6VuoEea2pktyKOzuwmRdCPIqfKs3rKPWB7m
Lq4Y4II7QVFoeEcALy+n28YlSiiBBTMYAjiRxLc1ceJlxJj66DT+rWZh2sqFyWOzvHQFtntx0XSt
KcbCkHNC9jmBlDR8580TU1B1R3CDMd+JwPBPEXOcfe9sczAzPTeRfDK0PdlptxjLSg+frV96UwIY
OG4xbseOR0vwCZanHbIINSLGjMKIpswp1t55JJfNO67lrBz0inkkT9wx0VcHHWhG6UTEQ4ChZT9H
duWBoNtGRC1XLobikygomIzsmhJRUsqDi4i2YUvNviPOcdhGM88Yr63u4opBBumAgoTjCSLvFAbr
HgILgwLRb7G4DyPtGXRc4s1Dc12SM3pwx0gQGiTM73oiIDKZmXQut0xrfdkod3cTQAd5d4OlaHPV
0tqyPrRr/yXaQPhry9eoVZTNqe8FapyunpkvBHk0Qw4jtRcuuZLC0tc88Pchc7vZqg+irW+wLzJK
n+x3uegg4S+GZozej56GjZLAOSnJCbTGuCm3vjqrrYrqq6ciE5w8amcQZ5nnz8OYG+EhF9o7DzoY
phRL3PJN7AAMhx7Gf0tnqID+UXRR3X2M+tmIHpw6iCRiljIAbEeAzWMy1F+HiLh/Tick2ksL6Zu2
Yi5YbArSQuJZBQSFhAYT83ko29w+B5tbj0S9tTxTemsU/Wndb2emUfddy/jBwkwG6uwNIvab0fy8
sstu2UQUgpUtllL7QZWVpeNRVfn3sgw5B9eGfQrOAeV9aoR5+YGHjO+f4J7t+cRlZc7YV4DNroYn
HfORTzn4IYzWzxM/z8uNDE+1lo/WiuMjbfbd+tlYoPJJTfjC8pyTOySy1mvX9kRygHcMqs4pz/uq
b0viONWX0m0rK7YgTsZk2K31VepID8narSPPwbpAOhAJrtZEWSJKdAt6kM4h+pdUBu7wZfeFJMDS
4S3H60jS2OfOUyyvM8pacRgQyfFs8tZ5epjmHdU7wpop1XZnyPs1WDQ5lRRY9OdgYB1+bGuz+rx2
VfndWSoPG65Df/KFA3ePkoEeSkhhLBZMj1XpP0e52pIWdsii+aM2Hm1z7gmYaK2hflH2pD8o6kfG
zB6q6tw1nP/pIAerSmVeUwOicreiEXamNrmiL5uw2bW+M5uBjT3vF+XS9zo6XyeoUhkrod0fEVBf
kTVl3qp71wEOOdhKFlsiTHb72NyrHZgOXHK9kgbm7s+qitCjBy0GlWQEin/VTVAOV65IzUls+Evw
1RmH5tXayMCNW25O91EaRHYm+bTNNP4VXXdfCaMJPw+TXSLx8MVwqdtKWYyD/dQk0TICAvp+scx8
9GA7x3FRmF7Wsat/LYEfYIpyw/I3G31H54Gq9vzBWzfIV6qKnR9Lu5oDgnYrfBAkGamYl2aHBOsS
gRzjkKzy2K494xntn0vYi3BlBjVNxSjqA23eW7sZbqm0CyZwJzCc5xaUx2IuLqJfqOBmOyt0U5qn
UpWwgssS1E9CedsIQMEnyUqI3TmpCFFicWqX69DsBLbXgSC+Zt6i/BaXvfU6NnhHWzKTtcWq3aML
i+G8x47I1KD5hcRmP4eEl/8AFUTAUuch5jNzt1IaQf0tLruxfd32qrLZl0hVfdqFsr+Ww+qL1EfJ
qNJ1Ho2KsM6GnDRUsNbOlGWM40WYxK+myh9/A3Lr4Dly5DocvFAbw4vDY4nGEIQh7WHYA/IqLJ07
dQoaEbkXc97t+jbkhiQrGsTu3dNrvQ6profCSImO4Arju9ZnL+fJReRRqFCWTztz28qa/mHcQDIu
4dSvzUWJ3ryfnE5+0IRdMQCEW8mi00VbMu2GfRzsIazSQIbMlptXG6CGalnz1C0q9kf2GUGgYdDY
sRrJLogBMIJ7N4xkf4GY9seDcMxWP6hoCIYHM9g84mLnjYxSypGr6ftsVAJKMtTDsRNoxGtlGt8a
n/sGqaUujsyG7QQWotQ9qtQtOucIUktmBWPzDtFS1l061vXQc89Pi3tDK4IwAdbbvWOP0Dp4NNsK
/820YxPnp9bN/wJ6eSspdroGkEU2fX/iHZcq3tAujlmOw2q59JiujQ9l7pj7ZbKtWZ5kXfnRGd93
uaRFaJKUG8oxNO7kuAzVwdNabzHFF8V+XVqGU0cRypTleFR7Zohmto+36M4cmCJqavuRykrzzEQ5
gaOSEfComZesk27sAOm6FTF9R4Ce47d+RDPzoEllri+r16lXl4DXH+iASd8mGVqYR7/urY+5MxTP
S44TIzEHc2RZGKpyu2LvnNrjWDheMgw8zePeVMi2tr4TZmI17bzdecx5X3bT56GkC6e009HrQnhl
f+cdTuOtY5q46PFrtJNJFrTrTRyfgz2lDavgBlY5bhl92OuPrmrED7Obi2/5UpJSHho6R33jN/IN
cG8+u3q2gsNg5qRGdVG/V7GIyvkDRqHiFjvT+DLRfDOAvcIOUU0UzXDDQM0xcXtvONulFXzpK3N/
q+QwDedReZ1G5dGY5YH7WfnHQoKNQz5NznqigVoH1y664Z5AwlrcewSIt8dgLS124qAvO/8bXO2W
37Etuk0cldZsHaq2asMXhQbJYbEL1uWXb2/RktqyiJzU0i5C1ZLrz3nae2aQpHIkuDfD20gDsR/U
92O1wPdBB1ffu0jwJPE20ab16gbHWuqwBXd0Bie+WUGOfAT8mt7KWeltbwA6GFSEIaHMt3GIW76S
+kHgPe8OOxz0t2XFSfGEM0iKxAiWivoj255Tv+eoJRRfGoceXE0TH9/j3D95YmnelD16IjVc1U5v
WzfNCHp0s5UxPWSLmSCPYo/f2masYtb+KroXAFXPeVv5Ck4MfQdhNNHyxe2JOL3LNSa6E/k8MuXB
xHNAg6y5Pxou088jfcwqM52yPkUlOUYXOU/Q+Y4sbDILane206oczPr36u1llWjkmOrgea2/X0vq
PcWegIe7OeKkQZ9kBzmWamTub2zPJU3rpJT/jsKN/UkZMyFnEnWi+aHduWYedkx9JbdupE5SUjV3
1w5Eq8CZAtAnQV11UeLWlWGnot36l7FtuU2bVoKbSqHCMOum0o5SApXsMpnFqghWHyouXDJcm/lo
SD6A2MoXjQsWdXSQmU3vXIymiPgHTL81Yo7pIfW20nGOZWOiMzVRSQZpSYskT1n8q+WrHnZhs2GS
TPsJvq17RB0yebeo+qm6zotyzKRBvy2P9VRFj9jEfEaMwreNRE/FMGf8wRiXuIR/hliX6B/fV/dU
Wb3xRfccV7Fq9krTRL3mOWuWzVEGlmzix0PB8VIIOGainHLnbNTa6xKMoo6fzKNTPMipIYZo2cZJ
H/mUeMgQx0SN1hjireO2CkHjHL9Q4zlf1mVOancD2Bz9Cl2LnuWM1NfdfGIiQtq6oIWQwKcdvO+c
7v4AFrdYZOASnCMlm8XQdM+4G63m4Bj7EnxfLX/82HPgvTIwzTLDMdjbEESTc09wdUcMRbjunzfR
h9YF/S/Zva5e6BXiBjIJJVKBGM/hrASxVqoKrZMn9+4nsAKflSIAlttpqpYmrW2p9LFp6vA4Cpg4
kjyHOjpO6JZZnzpZBKRq5OvnsQm6n/noafhTSMogcfIgP2n0xEPSstQVcNXBUKaODt3r0qsd5tUA
H4sLnNiMb8EofALy29m9MpziqxsXz//F5tOvhPhsnceCUevwguEKyUjelfBrwXKLcW/KAunLSrda
BosU3mBQ23qsmRa3BLUmx6P0BaICQOXh3kSrbWbkkhYiriO1HUSdLyJe+SvPTWMtdRJ0dSXOuqvF
nRnIRdx5Mhp+0Zze9PGy1EZ9YV6rgSmw3x8qzt/50DYiLE+0kBHhLHxo01TsWrePIjDRJXW8T/8Y
IFl1D2EN5wdnIIc76EJwwXbL7d9lUTm8nqBevQ/14OSSLpIJuYLjNvvJkjPseWw44NXJQJa1mfrs
qE4stxDgxfJrhxWKlIKsp32SZ+Dq5ZdxVWaRjb1vfpPtojzk43pd/iRV+x+6ByJYb24PWk3wdr7z
IxSVyYpmzVHW5WBIIxhKOi3efDENueAX7Iq3wsxXmGkrGA8AHdZh7Xy263l3LptP0pzQu32Z990/
Vd1QJ+0yiU+Ke5axvSi+WhRAZ+5IuX3c5PX46b+FJ7cX93d1Hw8bTHW8cLJhkKC8r18kHLb2qXta
Dx12z5hEEnkWQRBB4yzOuR5rSJM2WMFJIev+IBn5K6nwn7+boBYM+q4FGxz8K74NUmoP3arbD4tn
j4+zhyQtn8iyi9s6MuuDzxNrRQ0O210exzzUeTr4/nbL49aOc8DMQGSDtBt/PA2KEjOU7SFQPks1
kjg9Vi7HDqO1vPKgK55HurU+loGt9wdLlmEZM6XqitFdIVherZy8spWenYLxDkguc2tFPbBYcop3
bMgeCBVIGS8b8rVRD0W9iS/Sc2+e7H6X59VYkINv/aQ/SczYTtLu05uDfCkBwG2/IHqdnyA2hswM
y7VAxrJ4aE3GKfDbGCnppNjN+Kj5knz5zGCy998FIWJhak6wbjGuhfL7vu52t8WM2Eb7CsiME5zu
CYM+Ka+r3pq9RY9ubY75NC85Mhfo2nJ5EcWw7EfLRWbFCZ1337w1xGE8dtr4hlIFNTlRR+4MdO3q
DlC1NgCwnSq3Ds3S919LnwyLPynsb1Kmf33tPukit0CIm43xnzohF2x3a5wAO2dtTAfO2DCusB+d
bT7+zJlqK9XBvvwYourr4vfyl5s3FCEV+73vBtDLjbs8aslr/u8b4V/SW5zgtnfrFcRR9Jcd/J8v
SwCR2ECF6wHRiXrgYWZ+jkQ5HV3CWD50UPXHnqshBlAYiniZc+ez5+s8cRDpJrYtliq2dfOn9uX3
4lteFLcGnxEph6ZJlMg/X9Rkq342MeUfjFqRcht1820/6Muz4FCMNavm2UNh8yfXwXudP554rHs+
ajTcr/QmvDPA+sHE4EQhwGFUgNhyGJk8K3d4QDuPfAR/M4wZO/MHo6/lpXeXL/wz7WMdtvupINjw
MBhW9ORV5pjtQ8Ws9N9f1f96dcR5cNb6GOnN9xeQhfi5gvW0Dpywj9RXjWNMYHh/r+x6Xv4gfP+X
q5Jpj3BfQgRJ2ebyeJ8QICCVhTMXHNrG5P6Yx94tcNtuYzYtpnyzN2Y1gjLtTLpqo8vVBAGvVQAb
ne/Z//dtE7nGQwZ43zUDYineXQuUGGvXFOshl3p6qVjYYzFKCjzCfi/f/vt3/fuxENoIHy0TWSZm
4/daPrDIGTWF2A9OoFjHA+Sg1DI4cIAdGckcPJV4nUP2/Jlh4A+/+1/aSxT5pIj9JYTEqR+8Ox8I
z81hmbjmZ+mKF90A+If20tB8Q6Z5RoUZBU3//W5tm4/uH0cS3nkQbPuWJBrgbX93m1mz2ENbWXk2
z2XNN0igkeBQMrtschpmekfOy3kufHNB7Ff1XTK1VncEtmKxZyUyz23oMpG05tz9JeGevCeTUscx
sYwdVLJiHOCqAfl3spxZMaV7iZVPutMwXpCN1caf3CPvP0O6R8hhoyrnFjnDRfPO/TdVK1dRL1jb
kTb/YN/Z27jFpfiR47+lo8jTX+k+QVXZbJxpTSBaFGIRGMZwM8Ty+PXi2VkAf/vCvJ9nw/m2BkX5
/8poJv+WF3kbPPAn8h/a7ncXNHrwpoHWPs5dF1hEc8p5+2RS8SUTc1qt8YLZbZ6+//d3/a8b+lbL
wi8keo/kmxAf+z9/K3Ilc3BJ+Dmqbu7P4D2Kycz1XpjR8myHIL93/Hw5DRtkSazb28KoA6c4QT7/
yd73lxn579cdAbYEV3G+3Gyi2H1uJ93f7H2FYcvOhG465gToulRA1eu1G0f73quKPbhTvt3QLc7O
Vz1wR+TWEcddGZwHdie8wwGkRRzhgndSnIvRQgR0CGeBZmywroui+zTZaCpGRzeMHONGNXoP8Cn1
fvCpFe3P2uY4i7tCmOJkjyq/iySCjdjfR8BitdpyuG8QNQSXyuWcu5RWZed33g6slo4aVCfeXU0e
ggSPs6EV6BKIWUD3joGWHesOsf346hEds30tKJ4vH7uhBcZdx22/qkVG/tVxB9d5sCeES5K4Z/+u
4FKrE3cW+O86Y2YxRn7rfwrwdOepjhpPPyFlo4YM0BInxIDx9fiHy+P9UeDzuKUoIiLjEpsTEf7/
/ErIh21BGVfziNHAzMkUiJSMQTuxlRVmQIKV0+P1S3rPDOmoJcrLQABYh5oQTDnXV5OSBDQ+vTks
f1DKv3/qcQ7blNH4xGPzuggm+ucLw9ZpErZWbMe9nkQ6TYXCiFpxt1I4Zog/HCA8SPnn/n5pEraB
94RAEVYb5o/g9v//dml2W2k0oz8VR5RqQX8TfFndY07P4O/GMdSWOZggkG6VqMGe52jUnyNqucLL
DCxYPG4LBpRjNRee+a0IZ/ZtSj4C5xnUTTxEDTK6pIiKxb1WaJCsr53R1uvHXsi+znrG5DVTahzM
zAthNlJPm4z740b20X3egbJjXPnrA+8I/XrYzbxYkplPv8yCVRf1Ma80eej8mFdZn2dZrNtpHN16
/xRYyL0pPHMdaDwCTKxTVEXt0TWwsKU3OvQ1svLwF7UsoCiFFRBcV4DKMdi102Zk5LI13+ymsIiY
9XP/UlsbqltMWbmZ9KRAFhjrSTBh9nfGRyTbgwddzmx1hABrBDbNbfahn4p5zGhMWPJPIyT9kR5G
dj5va7qfq2Mu7QHN0UAEuVD9x2iwMaD0vTH/Vl0T0JsY6fonTw0QnyaiCvQVcsbuk0lI6+O2yjJP
GIec4YuqvOJcsD41Z3f2lhenUxQmwYh0+dkJ8vXN4WTliO+wxCdONc8fQ6eN9FlDFjoprPT4entY
RXGPolQkXqmtIe5cEdaxH9bOb6u2TQBYOW2/WlSTH5y6GoK3qgqRnxui99s+nnNKy3Fy66KI5WiV
UA9cLHcbgGSVtKNeqb8L8ZJmyGvqHsFVPh/coGmhU4cVXBHKhy0Gqc9sJHYoTdLSqqbSuHu6vuNV
eKbDY5RPHL9KWBZHn4WVXkJrbr+GK+hvHDSLDZ7lq/wbD8i9u41twiiP3Rp4mV0itTkVa7nZnzHL
4jC292m5uNYgz8Fi7GGGjo+yRES4EPpiLlV4qkk3alJPhOOvtVygGRurYI/sSW8gendyYRsQqk36
2vMAEoe1IGUrpt7Y607gEkF7FbMqrpqsxP4Csh5gwKL0ZI07R8gfU9mWCmuxJvPNsmTTJNVgdXAW
yx7QtVnvfA2i9Vykw3Tn2SlsZfFkS8Tu4DpeXaWGo6EQjcbbVOL4Y/PBRNrsxVa7ymu4VC52gd73
ftFZCbyPEyVUie7y7bHhx8u041gNH0HGEb4Uu/G0dsHwne3fj27I1MYV0Iw/3Gr37ANjFLtOgMM8
Ua671snmNiqADxYLEUeLFSV22zA+adKIi6wcHHnxrcqqSAtdkNcZTfsx8svt3CIbeEND0p/9KpSw
wHZVuQflkI9ybh2+QQJLajSW+GJCldKISBx/6XZbGMMPOnfS9iKe0kuL8HfyRoUyBz8swzdZCpfF
6MVn4Nh5uC8mtb6YVh3cKqSUdYeE0xhSCuH69g7gknzIYA+C/EVTbBVdy2UsvRQlCxdpOOz219Yy
QdRGiWEwBlDj426RKeIhswpzTfFd2mvmV+sKZUUy3QDFnVdPRl2L7bStQFsI10rSmKMCpAPLDr6E
uPbyiU/D2yXCoqjgFIpu8p0gd8c7GgY3nZFyKR2QaKN9RqXfv7qAZEHc7Z73IpfVHxInLLrrfnPL
xyYjgpMG9J+scb9W+ouG/e8utKK4aYv0/7VhJm2TbTPaPW0VCc7npQzrV5L3zDUBfXGLZIeKaRJs
WiUZTpHIuCuABLSyyZKxWvm1rjC4nCJKyr5iWsQyk0eF7o92vavPRYkOkJC2YOXkg0NsuSpqru1b
HdMnLaUsoIHykrJTYoXIN/PWOttR+hz2cm36LGgqQuCBss380IpS7qgr7XJ7ntxmiCgS9d0nys6g
OFraOV9GKnXsdDDbmxxkRxud3BicKW4IoZHg97b7U1XM7dnS7IE6W+60v2pfMIY4I1eqJL3L/1Ij
wEdegkSpTIHwcSHak8FNvmibMMZNbUXSVY592HKg0MRaIy8z+IMuCejsG0BqvP6nLzxmpJWUfidF
JB88a/oT96QVU/6taYIhSGYiiTh+wghh40SJfTxv5f5pJ8mriVd3sD8wt7WUCCy4/88kg9306xH+
pGT3hi5dBdwh8JVt2PFqugYts7YZ1Fe4pvVzucKRco6vq3jxirF6G/RuPddm14uT35K4yYFlzE1M
WLflfbHgVVQcDqQCXchbMPBR+sRbj3BqX6yqxZW/oN/rMghOPzU3qJ6itlb1hTJfe0mHsEWFzjEF
x0zq+Eqexxa5+1PfmgX95QiVkn03pTxtE6NSjHDbMg+GchqWU1gA+1gv2Pq0s4b+QbiT8A9lZ9G6
KEa7+4XDbUT/Uis+Z3GrDEBdU/shEsQgw7J02QbyFnBTzjjBdptOWs66rv8ZQr2aQL62oxN/W73g
tPhO7n5UY+is6KvnxXpa7T30P+U+l16C15eHGtFNYFvRkve3iizYhbLMixe7xLyD43tZjwPTw8hB
jjUrpnK25BOZgD4DNe/FU70M5gNd1S2E/dzM35ytMvI6rgpjCQ6SU4Kf0VZE5l1h1NkQrHhBzdU2
R56m/ZCfF2nU8ioa1/pk6S1qzsD2+L2A66efFbqsFq9Fn5vPIaWjWTAT5JOiPRJU7PLsbGNL9V8m
T1ZuJlrEawcrEB2lxSHBV+hZq5ujI2ogz+qieKk4lX+i9S4lHyJhF0c94tlArtvKwybX+XNAYfpP
z9qj9ZTzlWaiatT3ikVxP/Sy6X4FRYiob+DObBJVoLfCotA1c9rjJW45nCqwMK0lxeR1y7ML3wUd
xcmCkXOOte7Xa8DKAwds7Ys+GcZADM/E8ss2TIDXg10Tz/OJeN4cxtZY++AwzZ3/YarKpjj4bsk5
VvvOyM+bUf2JYhI98viJ9rulo7LhQPhPe65tVgJuvJlvjZxtVKyd59+pnOzIxAwxONBQ6OKRXGWI
tS9cbaTORkmdYOapadufMe8pQgbHwa3TRa5ukw5Vs8Gu+1FZwml37ts6FH0Yb1LZ7rGkEnvgOh8B
9XczQMs5hVwHUaE+WE1pF8jP5vHTojaKNQoqBmmJvCFEgvtMJsWmIMGbcloNKpjXqY33qF/7A1cK
d1DhsPI11b4td9A5/XcCrXAa0HqzeI8GpLJOQrlZDzsCOo6e3VJr2raWFHft1M5D7Nd7/s1bCu9X
z3Fy68Euve5K8Yb9hPkNggez81T5V6N12jUtVb+WF0qfuoB6bA7rO3IwlLpFmpYq43kg3czWlps/
cNPvITq5Zc2iiUPr3oB5v1+dZXIJLJae/8HtCgODjyC88xK2fEnpbZVGPCLCpUkcEyEZ1SSDd8eU
vG9pVJku6puyC1+NYhUmhxPCBwpjpj48iaISOH43uRuMG4T/ZJuBmpcuO+ia6EHk7BEpHTd7mKy6
6vfHyvPXLg6dfA4zpuppPzGg5+Ocim7G50/Ug5WWNpqGDH2kMtJlpfY0LkzMKa8K4Yh3qJeut3hs
GYaTjrY73RMhbTSXBkDz+27ONjDw3FPL7fNdJ7hp5umus5DFXvvGqf1HIo785fdIN86SVcj2lzMN
iu6zUUrqoJmoRk59BG3rHG8oPpqM0Sb6agm3Pa1CmmHMv+LiaRoJuXmSowihIBa7NTPqwPjbpWHg
ZqMBeirupFtE5Uvta2EefE6v5axDmrg/Bpgvb/ZH5RSZrEqzeZQ7KpL7hnTY+oAbpNCv1lIo1vFx
C0WL5pmon6AW+XKExOuKl5o4bOwA/eJYM6SPP24H328o4i6KtQ6hZoWFzRLppcXU36NNQbhv6Cfy
WAcgrbrsnotpRLYekG+nE0fDXd0VGrz0iyvc7hmxI972XSANYLyUzau5FTIa/wDd/RvoYtJHvUKp
pe9EpGb8c01tC+khDyjmIwK17oHQh28Kw56O4YzNVEmKDv4bH7gBZ/9ci0N4AnJDQgI6SNh6h4xH
LN+13rb5WG7V8nl0pEx4EpQv9FXMB9iKfE6iVr+SKzPfM+/+ySf+v349AABhYrfuI9N893bn0Adh
HmAlTKkRLc2dQaTF6LrDJ+2K8XNkjcXveurQS3VyvDMc4/f/7+3fGBvwEcTbRKZgVL+hJ39DBYBP
t2HAHEUXLMxQjGMLFIZ57IzoacpI7eizPaQqFg0eGnpmyz9V1r2HJW4oCPwMw44FKm277z4AxTRh
Euq+EQ+GehyJdXGhMtb8EvHW70J/Xr56PIv/gLz/Kyrh9luBgogH86ErGfP/+bYLrHj2kAui5Y3q
M4yNvCy6nRIbaapMzRJTQ1GG4bW0CNOokXm/ECXR/AH/ef/Vw8Zw+POmyfCDEXpfpxqGGnMw38xR
MIZ2F88nxO1q6nnRCYGH/X7tSYpqX0TvDm9NVJiPRKhM4+G/v/+/MNm/X/8MVYSYEFUADwuCa777
JMhhaTsaNpn3NCnHIKfL8MMclN7fBq/XywuqFTtIBtAU72aJm37bDOLyUJPNNN1P5WjV97WrbeOp
aqNu/K0nVeP5lX5QXAs3qPYTE8C2xBiCqxMj8GQcpjZXvz1X+Jy0xrDNWdWjh0mMyarN676GM8Ly
XnT6oFzTz08lqVXNJ3wWbveKIDy0H8JyxmHhiXwuToC/ioQLnxyqUx3M2k0qH/jjMHeRW+MVx1oY
r4bbmhpnsNd9gXHfrGye7eYNj6g5xf9H3ZksyY2c2fpV2rQWyjA7YNa6CyDmyDmZA7mBZSaTjhmO
2YGnv1+U1LdF6lpVa9m7osRkZEQAjn845ztzh1owVhDCvjB3t+hzwKOU56LSifcn4/F/2UgSTIMd
nwmcAwTHE84vn7WJZnYRxYyFDH7zRiOJ2SVNsG681s6ecxQgV17Z6NPYVE3UUFbfgo339oW6LM3H
JYsbUzWHP/7+rd83B/98AbABY/MWgLgkfpOpwC8nwLAqQkwAzu3CPgDoNGMpM04DmfLG87BUAACC
ZMICiWyyjaUTrsT2CUqim45BGTdHDRT0WRNF0R3Rsy3mHtmO1UbuxLTjOybq/jnAHy8PS8KkaDvX
RvtVkOeAuFNr71WNXuBTtIr2xei7Mj/pHMFvCRG33cmK/MCDa+MhiMbWBvmq7RpVBkAMpC5VslAU
SuZ92zJLFDLBsZjEGV/GXJ8Ye3ju/ezkWu1KF4zsYzD4sj1Sbw4me5smdXc42mcjGow8uCoAHbob
Vqjei92uXYmut9UdU/Ixqb8qAoWS22VwR1pcSB3drsmZm0Qhnjd644mZU2wNg4fYwrKH/G6hQhUn
+h423RCm13y76Lwbb327qxkd1m334ObK5EmKLmc5+hB//OfRApAljdxBNYUww3+SfFHP89Q4b73h
jerca+Yu2zQFzIbi1U7SXb2yV0EQ3SPDTe1mXXclurLsZh66mc64X4MvLrmEXlwouT703Fh13EAL
8Tc5RUG6qxKDcZrwqjmjkRtDzMI5fgRUDGzBWBCG04035WGzgcfAqBwQZLflW1iTDWbCpdj1XjC+
qVK6BHLAVjlpS6KBHdO83416yf2Y8o23kI6pj3RpBsyJMsDto5BAQWPbw4/Pbqccls2pMSsucw8l
0RQLqZr5A7ApKv2ICwAIM1jVAQYPGzDDuZJdeGlcrd7gtaRf7pGrBsudKnpTRRlBya/0YlTAaF6Q
wPWFnepb2Yet/2CNTXlCxWQhFA/8MsWfk4171E6NtUusQqb72tCWd8byx5vOoMFlN5ALklc87cDO
wyJwO9gLYKeqzko+3XTA+FQuM0qxGTzjqS+16E+L0aFhItlrfq6KfhQRI2Bz/JPH1681EiRDCl7v
knJzSUlxftlugjZXZpqtEowWFDypw+5+7YhzoY5ZjzUX2r+5wL28HgXChd7F90H4989PS6rQcZxs
Xs8hs/0RUPEHwB4Ep0hN3lOvm9//+Ez6l+0trwcTOwhJiECwwFrx59cTRqhKaDDY3oSHQUZ0+jaV
4a7D8Pg1r0DIQK+ayvMYTk0UZrNrRUNo6z1L9uCr7cu3Qpg1nbHvbuZVwJIFEp0HcZ3MWbIJkcjF
FELNVaGm+irF/4yxNHNf/vg9/Lpvv7wF3oFNBJngv3+Nq6UxS9KxAK8nNXwXzAXWjnxOa+OLlWGr
tCGfmcz/rkZcCPs/fmn7svD86UQnCQQNPZw1nuhA135ZwzbNiCByTPxdnWGtQbdYQMLt5xqrWGJ6
Y3hT2xO+IXTGaFx7XyLyMOZ8fdVD640bewD3HVMtgnDqaa5x5DmjfaC7xMoAZ2v98Eufa81fmUhg
6aR7ifHxhOku8EZUzLK1jGuViRA+DoOnPwvm/Zdrn+k/ny1yEY4gC6Lcz9eGUU+JrJtJYUNe8o3P
oOeHzAG3WhaOUoTnRr7544/Tuezhfv44QQpCq0d+RqlIsfzzK0qggnCGZLufF5NxdyLJlQnGChwd
FkseBG43Z2fBHKLa27Lz7SinonI2qcPntjWHrFhitzHxk4DhCFno+F31XPelOyA9yPAI0IhhOBap
g5dpZUv9bFSjfpJ2m8kjGiKm9OS2xiXtsHnAtlfRrLr5cCwQb3wo2sLtfFkbc/r2z7+/839Ef939
/T3+kjX2yx//F4aK0cD9QajY/Pn985cUMn7g75FitvubhUgKUQ7tAafPpVaeP/8RKUYyAiU6Ry7K
EmIn/l+kmB/+Zno86+G004ewxuWC7P8eKeZ5v0GNJzWRo5NkMdau/06k2C89C72h7XDYCy8k2pip
gXW5M/6pVWsr9mqapF8GkF5LaldDNC+OJsUKQ2VeiusPCvuH3aQZMdUqLAoIL2PxjGPA+1N66M9H
zOV38Tl7OWXAAbOm/r3S/affpWuzsk2kSrcTE7pbZlar3DBuSdPYMvPUv6mJcwhibJ+zHaO2xBBg
jIBjFca5W80NnrO/6MVlEZsFGcmCjeoJKZ+RAjPU8+0jClaLOba2BPGCmDbkriYrjTNrakrWYdi9
bzPqqYlMYqtz/kQi9nNjxptDZEO0Ft9bcPmofxUPdbqaajDuLBPS1dwbZc4mmkzA8Pvc5Ya7oebk
XTk+FtwY21ln0K6p4c/q8svc4b9PHX4JH0WYGRIKTgVMG/7LM5DxZaX7gYWhVYaleWwRVbA+UR4b
KErIwLthomq7O53k07cVClJ1QVQ4X+bWVs7RIU5w+JPBTHBpBH7+jZiUuBatwkVXxX/+fP2hv24a
kg+rDVk4vvnIErvJY4zFXrWD6jMN8eAZnY/K105sevh8eap7Rh6nIfMGiZYyTDqeC6tkvW30WHSX
DtvLdV0HPifesoSAywK4vQKUwXvdQUwqEiS7myQBZMOuM6WknNU8EEo9uQGb/NEb3ChNA+sJFL85
HQJzYHUeACAxvswmPmaG7GldX2HHIyyhK03tnQys+BjVV/lWjnNDo1rAfNh2GEE1GM4Gae7ii2ze
OJim/Z25GI0Pp8nvJRuPpgRPKDRwCY8HkLhtAZi3O2/qjEe6FmlsLUROFZWjP49nr2JqGq0pA+hH
HhmFsyMeabA2A17P8oNquKhebNb/2UHSQQELAX4qGHJ1AzD3ta8URhSj/upPbo1nQPXVtAlDBu0b
aFGyjDx3Xl4q8jxQ96C8ydkadjbYXrEWUKNgncybpMZgFvmYwEeQfFIuBzRJst5NuKz8QxmkK9ZN
QBAXAUUG6Mvp8eL/ybMT7u6lFv3nq4YsVnTolI8sJhzyUX95ehoYyHU1O1acTH0xvFBkgtSAIJL6
sR9qLaHyeGo5ags4022RjPZwpRDfA0t12jnYga0x6mdFstx4GGQTrlAuoLAd5tmqvdjOJ5EfYEmw
i/VbiB6XrNVp3jBXwJeSQ34bYrxNhoCjNM7Gzp/4hl47l4FTXJl2YW+rUcwGtJC8w3LKfgTpb+91
FoeW645bId213Q6NhAJWjcZQ7K0qq4p91gXt14DBPlBA28n6hwVEc7CRXVa78dqqRh5mlaUM0ChS
upsimWX3ZGAR33GlCZdlWbnO0UjyQRo7tYv7lDzTsK4i27a7lxohD45M12NiD2yuYx5k+Qsa5R7e
6kay3WCB2eNhPdFnrQUTFoLBNmHryAcF1KTc4RERNZEIyC5j2yDdGNBL6XlXVc56Du3Tar3nzoKy
xfaZet1baiXriTMfYJkBZF7xQBk8dCPasOxsP9Eo4R23MUBua1lAp5HSh1SJ82l4AxfCBrwbRZk/
sIQBI1EiOT/NztzP2yKsCFsqc0y7kZ1WWl1rNIFvKW4Pb9MnU1Vs2Tgmy7HMfORYLLtJq3Nt2v5o
Aik3RjBqAB3JUbQCIQDkbvQjM991kzR99UVrmuQtg/c2edHzVFwwUxK9JmESrFlkhxMgwj3eqh1i
xXTatssIaYmnNcBnp1KA+jzF0hpjbIe9pyKT2Nhotx7egXfKfhPOE7G2RjLxGdCl5NzC81S+wp4d
LjS6CqssLqS5idq25E5j29fqnYAouACBCconLY0AYULFigeHzZQ+aKtu2wer7tilZpMFyWzNRfbB
iqMq4iGbUMctPLHxuCsa/HgJoG81LVZuhBMw1OLAHVrgkitTqj3YvAHHIMQ7sH5pC22jLcKxhTeL
4jVqLIlUxcqX2ty5YBTbbUFQRRkzpymMK8MQzY8wnxUEMpGyDcfOk5aHcggznuJttaybsAn9O1bz
jF6g1iozDqEgmVszcTMkT0lpvMvQsJONJYr2m2m6lMRAGppym+Hux1yZ5IiM22AxZ7w9sx0AeUlp
hq1GleoxEDjJWDK61icoZ7arfTBBFBy1VPYWVqTigaZl/mjAluqQoGjLpE9yjP4wNB3YSfYYJH0F
FfBBhom5oTZW4MFOZoBa4lnsreVblTGvjRu7DF4Fe9I0Huwyey+g2NyHS5iJ7WyiiOfzR860sSB/
FpsyzPQLNqRgjQuhwyqe8DukcV+I5CWRNtU+JitcKqZU/dYvZ1VvOcytIS69mQDSxK39OsYLP4jY
cwb7zvbhJTMxy8IHZ+hsZoypxrvncj1ACVrKxN0ofOD4A0EFqRONIeTby9nDPAUTn30HXLiTm0TL
jqT3wSbNU+kOORXSS+smBbnFNrPAbht35gw5FQgVYFRrIa0Yxjb6g11eqZbN49S+huGi1WZqBHA0
Vr7UTZOD2uzk9YPhR0mC4g1PiuWtRMTarX1rFukBqMA4RB5iUAZkXivvhhR1zV5XfUuA4AAyZtNJ
nscHYLpZ/TLbU2udaYd9eUFJX8xn07LSal8iDu7MZgrSqyVk5Brp8UKnzrHqDZENlwAwRlo0+3bx
8Q9OjBUPiFONedMbYnFA6xTwGjtdDO+mmju9mTx+FOm4Z3AuGtN8DZehzHZoAHGPT2TSsQe2il5E
OVZSHelFFdlmmP18ABYSsDJvurZ6yKek/wBf4H+OaeIEe3a/7ZWfMio/wz/r/CNU1KGOqybQFwgD
HyW+VcYjkZMjlEBiGLLyhAuzIpetS/yDDYO8b2WwCDaeABV44Qlw/gq3zo6raoTFWrnZ+oPppOEi
ZbN4ZhvwWx80xFtr30yXG6sqy/rLgiOA79GzEice89GFYyiV/q5ZDbngCBd/3PuGrE141yuSXYUh
yoHybWQ/qnXQYJJGb8H5k9uqGJAm8fnBERMJyxuiwgF3iEnle818jSNPhPKlK2EcRbW2gwfHlA64
1sR0eW9ZjgLnsnt0jqaP2x/lWzbkALOMUl4rrUIYNk2OKtHTMnyi7FyYmE5p8+FV8J+PKbZzGFfY
9Is7nI9FFvezwTExGNp5NywFzjTj60SnnBhvmBcRgGTB2N6ulam+W3TW3T5Z28o/66lQdozILvTi
NcR0dTSKgFgi6D3mna2os6KhDsevhdE439goht8RGgoRAwU3iqjr2pWsNxQkqLH7sdBQX2qyVCrG
qSycZZqzZxixP6JEyZEtl1Yu2IJ0q3tN7pF/CnNQrNtualGS2FVIVa3LYSKbZRmTBREOHFm0CiUb
YJd976uDdxYYr4Zba7It/jJZ0wXiOFgwYJhOWtzIvQ+DOOkcudO5nh7KbDJrDjCVPiUVUqkIhleS
7wKzhnRD4tE6RXWCfnHjdot+TwHDDxEcIOdN498keUEsAc7Wii406gNTO6jUEPltgFaYLZqCzht2
y+Qs/jZoQDnHpjNmr+jGZ283iDD/yJrEKc6ZwC6xdXm4fjFRKzdb7Y8dw3FkZCWlN/yr2JBhpyIS
ohrowCrvpr3E6w8MINWoLSuRmR8G7q7h4K9t+agaC958PTqsfhr6wjO+Z1/tJu2qj35AiXIcYUmk
DMJ8950Fh/fdVv300S0mK4gMVCgmGEyvgEARh786zgQHgGcqPEkUxPlz1ebdHIkW0MmG2sV1T8Ms
QVzqUdpPPaW9EQWDwWNerHzpvA9m4HHZOPXbXPvLXjsc30xUTJFdCAALBEN4Uy/0PNhVK3XZ2I/a
8Px4JROOH6Q0hUvAocRIup6Q2Jshg5oDvKvk3kUa9OrzV5bdsrBE3Zpp16CvsSA5MorN3lhIJBUx
YD52VQoTfBto+7S5xeZYrVcGud23dTb2CnBhoXD8JvnMNCcocQ8PAH+MWNitB89RUmMEcgkAFXIf
caWOijqkoyP8soCF4mSSZfHD7rRQEXR4QFgt5DY3pklwXgvTTqYIEqT+xrMpNIBHpkLHyh+GbCNs
UlLjBAGr2HsTY8LIxkl/1SwTeFt3QOHEBhXwbwsdK9ii+SSGrYK6nGJ1dsqF8SnjV9pPX3HguOT2
2bwaSF2z1z/6iYiEuBGm6rFVQW1bFhh4EBwDHtXrshpPNaXYDSdoRijCmnVvKkiRZvY4ahfu3iQ9
WcRFAga3vOWLlxqXEFeIhFE/iR44C6Jcbj0x5j/Abw0p+RVWCc0JWRf0hjRUSeTwqZrRTPrv/byy
EIDKp8crlMrWFj6jfZWjLWXd5qXOAaBbgxa8HwAB2yhaPME4vQjV1RSaYDi9GdERqpzb9UJXpIkF
onbx95oDwxc7JzJKT4G6bfjA42zKn5wRjUpXOv2XGbQEqyKzuAUjckjzJd0VJcTQjWsE1gfC3pS2
MWuPssJyj64DVrFTZkfsHGQ81V+w8IjYXOvnKjTGDceDfwxgbhzrMT3gT2huPDJJD3WKJFq6UsXc
3cberhd1WY3JzewicgNDJK65So3NOhZNpMKlx9yvuhtVF+39BE4IsThG9q61X9MMcXl/KT6yWW+B
phTEZnETQ2fFf8ShPRSosNBd46C3iczsJzzydHOxtFgELZYjH4EdXkNrvU6hB++DIO3fJh0Q31MX
pd4Ah2CiIsOLjlAtt4Alyv00ljs8XRNwCfnddjmWvcoIombGkbHxCTu26hVCUGLNu8WDKok8jpNp
PVLt3QZ66aIcFM1mpoj+NmqTZ30u7pHaMXhg9nrq3RULTscKc7RHUhwvoJEW/TIBRo68a+pq74Hx
PgJHF0dAHrsmDCW8NrO8XamwDkFrkvDgtzc9oIkoCGp48z3lgQoaM2I+jqJo6Z/6ugrOYzfXD9yD
/iE1SO1ZrbWNk65MP+GPPdqQK6Ilb8qDassTY0jAUBO+7AEiyZXqw+LMagc+ugF/oc9hahijZ8Vr
jopLhtllLX7wczOEM2djMxeOWezZ8dG76cnfOatb7Ky+OE2yDimVM3vYMsysoDQKb2cp0UW2ti3K
8vnBD9b2ppLomDIifYkoL59KU8iY5uGqGPt06yCXoxgs2zOGBH3veUa47RFatxucgsPZ6/p5s8xF
fmo6Sj3wRe6zTAfnDqHDE+tNvAmUNDrqBvSg2hlTKraBx5/Hxx/PpPyRIxws+5RHe5Rx6ezHMdTQ
lnXab1mcPgRUEvfa9+rjMNX1yZFTv4N4mF4nbagjtwEyTOD6GGEmoDDT3VdiKWmimUEAO4TqT9OZ
rddFS/vQyeJwUVB1oNSOSdomX/0W7scFxFU4wb1PT3z2V+NzdQLjZvBaZzMlydWMjksF7YlErCck
fuYZ4sO0DVAYO8PAoL5FWu21BAw0tdmcl7xQVwXK1I5HWZzk6YUvwzMsFReyxJgGTGsZ1vLs8qoo
70f6KWQ5WyDCcJ69ct6X1ow/XoII6FLdUGul5JUw0OXkQow87YteB1tXO7d9YsqnEVnsTUXti6dR
WjRdlvEVi/0pCdBR1JPZ7fLFAyFhrd5Wc14VgXEWAxhnWmvUoSxB2UP1yfPizWI/LCCH8U9vMRCJ
2O4sYzeZtnidzZ511ZRaEV4J2nqd7XFgJFvXnZgncINcU75W7Le8ZQ9qLKpV8R1TS7htDetbO5d7
ty9ZJ6PC8V6RYRyKyWtPaW/N+05xW3IoOYT60GY75Qd2fL5GcsSw1y8E1DsSdfXyNM9DyAzGTw+g
Ktdo9HMRmZQY4jJDaoPRPw9++VSPK38rE8u1DJf0oBMj3INjanYt074YGpKArANHAvaXz9ShJIml
Gqr3brGwprThR2lwXsMUmrayD+CLZIM8tO486KiAsxEho8P1AfAmm73xeZz95wX7P3tnyp5s6o5G
zX4mNjsrO7tq9nUM4vK5tEo8TO2IQUgRXHOUsEjIs4DSteE6Utu2F9tsSb8sHqnHggFBEXLvSIDj
C4C056TjnkuL4srImA0Bz0mP2GTeEThsg8LFo96X70ZWZVeoEm4KNmKHwm/peNbLLewb9mlNUVww
F2RWOzabBpHwdeUADskSekQfkOzGq9tpy9m/AFy6tBSz7dy0dvXoZ0azRwScbuxZ6v0A8T/G8n2b
MAWPiDz5asMb23WeaXDPKX5D4R4gMxuRUav51E3ZzTDghqjCMn/x/DA4yxBKm7VUn0kmvk0iJRUe
rsNhyGd3wjfk9hudDTvsL/feWr4NrGW6aGRLi8pRPHa21E/2XOJqsoAX0h+PzC/8rt33HidY2HLG
DIygIgRDBNiBfAGvDM2PNX8Kwg8n/wKh6HDh9V+5K82NguWyY98wXyNbJgspM4yYZsRmzD4uUHcY
ChWj2FioWw8mWSwIbwgS0vizc2YfF19CegB8/4StlqD7tCdbIq3m/qVyckJITOE9gMY8cou0JLXg
LKfa+gbO29munkHmB+iZabOExUtCQwPi0KvjsodKWAzShprTjkBsc+VsIVhBg8CXt8kAmm8XtSZv
VRh2YAwc4Ng5wAnUEYu4wy7cbWj1aNVUpff27PBrDxjXiW4/emwHI3IpvnRrZx66xM5eM1B5MS1V
Qu5bN5HoUHfHhOSZvSp7AslyYzzhpggQ+3uaxCO0qnf4Tw6BxE88je1Va5TJTVdNd5AlAKKH9YZU
hj5ytWq3EBRfBO1hFOK6eiRA/CwlV1rl86TkaBYmvh6ljral7mi12CNQjp3TrNPRWKyUSoVlfUWW
fFjZIyOkL46FH7x2VFxn1iUJoWjMAvPVWKFC5v4d/+IQU/JGnu6ANw2jccIEdGKTzTw3qDyyl5ii
QHvyQQryJLugSIrDPCrGw+4oT0wbKBSrbKuEMyDGwhO5BrBTwQSTkFuH665ujePo9vYX4eUIUHTo
1Q+JKq6LQf0AXd6yzypgfpkJgBMZ2JC2QKyZ+g2be8WpWavDLJONI/JjOGchWwPfe8Inf9/3BEbT
75wqMX4r1OhC55H5A0/44Rv2vJ64CofPfk0fzSzVZ5Wb78nw2pij+430h6fWFdySedFtlNMy5Uqz
of5ipZCAZ9/YYvlClcUD73ahiGVO3s+3YUuOpWcMeMpS8iVGpv0pq8wd6MH7AS9c7PW5mUZGldQR
0XGEFntD8mMtG+NsmbNiNCNOKK31m+Hnl4iyit0cGQzVMSQih5+rpfNmsI1E9we/ET/b56C/6YRB
mDd+l13/PDbzC/6ufV+HT9qEV6JAwFxnLCsY4JoYZ8wWG+6MjHtyhsq4QXszlicMw+5yrQpu608F
kT69IU9ohgXUZ4ycuB5Y0gFayS5z/AVQfjmACQZLtF6PWR044ElTWbc7sYwZT6URsMueIhrzETA1
wgxvQwaLzka5dmo8Ej9dGHtEb+l6m6G7Cd6VXTg5jIK2NupvGMKkSUdFmBPGIuESRITTw3Ff0ICE
3qkzGLBv4N9L+4uLTry+ARNEmljN1Nt86nwHJ4wRhrV7wPjVyxt7tnwLzsbQllcB2L1XYwk6Bgew
1Oo9MjG2JIBGq6w5EyHX97EsRKAPvjURExQZAYrcT0F9V28RLPniBkdJMT0MKlQBnV2DXDqLyAwy
oV/pwp6vW2YH+b09IHj5gVF1WhHuX5oxUlzYZ/Ol16Kd5oc1JU8ZK9jK8zBx874899wC1ksCmb47
VP3cdocAudR8YwZN4uOWopV6Zh8zMZXzc3fag1spJvw5guwcLnrYWVvmTJ7p7+AjNC0bKIQnHgfb
GqzfDX1B0C8CRNZbbSLb3At85+Pz3OgZAVwbFAqSIPNGUGnwX6cXJ20c684SEjEtGRPJYBmR12ms
FPgp7YlpCDK+VG2KDtkEv+8ovMPkUSI+2tqsPWo6gnMO46w88cL2oVsC4sZMtJdMOXn0v/uQhsT7
yJUgBsBWSVPsVnx7qN3l2FIawZBtQHz62JVeVQDZ9Hu4Yvvd0tjQn4D3LodbvKBo0zDwIgY80GIn
4qy70dd7AN5TdWUWqnURARbtKxTYkV1Firgz1XAYjxDmxI867NP6vk0d5tlDkTbXZjCnOG6DJXC/
G2QLjNEljiU9e0RLeofZVLLYJUx324hLdAkPVNxgKgiIKsK9e9mGHa1hSihFTZsRlll5k7lxspnq
cjEAC53bFopqNHsYj2IvqKpvzDTtT6IZs3kvaEDzG6MN0nbn89Q71W7ZfCvHFvVqIv3B34SG2sHO
Sxza/8W5U/n4li4GkYhuMj173NfblSH8reVO5TvxPHGL4u/sIW8+192lP0gSnjLS1zz8autKZ+0L
DYl9JxLrBEP8jUH/1wFi6ha+gf0FR+RVahdBLEcCbWqz5J2HJid2gZ2sm3wm5F3WiiMAJONWVtK4
G5ECyq1eUouWHrDC96Lpk2sUYIXENOl47wwwuKHrbBUPFY/g26RQ5XPqKuOKicTtyBTya4rtdjc3
RfBeaTzSdR82GTELDumdA9KLqWiqb2iEFEsXN/vq+cv0zkIXs3wR5nuohfqhk1hDyG4yHXAKq2ij
zK3zHZjACcunzTv15OfQdxAzV5+0jWVr++8TeqRdD3qvtZdvqFLiNgxOs4tRC0mEjIWZNycmmeZB
NTSCLjR7ra1bp/vwdXjyjZyvPQ/zK8jRSIwz5uisgduDUF2xXZduH3Aw7DKq+xibRc+VRleGGyxq
5/l7aFlnNCgHA2f3bsH9g7IjvANc7x/MvsRcZrw1aD9iQVTFnWmH4z151vIKTl/L/1iPxa7DZFNG
qwnv5ysRYfgol6rMUcGBeu4OoNyE3PcG3SQJciB7K3IhntAcpCc7B/VL1zSk94nRdC6ANAetxeVA
qA45OTtnjnHW375o8oFxlkex4VgT1HDpK9EcpEPduQmEks5m6UvruwW9joTGC0d15zWMXbdQuCR7
Avac9xJN87wn4ohNwoiS64IXzsOXkk8KtzNDLSxhPnPFk3KULkgaqLwHTILhx5LNecUHQauwxSFa
6RhGWPkMn4AwEYea1jsDq6RN1GFKfqlD3yL2ouzhOS/Ugu/YRQHb4jScmm2Gg6eJEpWy/WmTzn31
+jb9wUaENfO6so+K8R/6cmcLwyOJYKW1BF40wOnkGtAbwPQG1kmEoOCYPaLd6HXc8SNdcgiI7Iss
yFLVJNxNxv0E691v0SyYgri23TCtJkxOzN7mgXFgiP8O8c6zXSw1My34ATqqLPQIu8GrIMeM/lp8
m9JyCeOJLTVWeg6OdLO4dl/e9k6Q6ZMFTfZz6FgYMmwtC1ZeRp2XyAAblWzMKiEqJgvgsQh4sBYn
eNktZ+T3A0XvTGIlEjaC9Io18+oXrSdDHoK0oy70qJBuxirBw7ySLUjWaGb3bM+IpsCqVkA6fq49
mwU++1kGkd7sWzfAR7KKm1NyZedarNBVQj8H87GO7VNGw5zhVCbbCdKnqw4emSJEZBmJ8WHAoeJL
dKbFPCJGCMdnuh9G/X7gsjDr2sL/gS8CYopBZBdxLXj3noXAH4bWlNrpRQ65J66KoUD7LBZCQaO/
BhpFYONZ0wYqzkzcm8ThwiKEnNosyYGXh64/vwZtZT39NWU1Os8VxOGA0//oVrDk42RZEiLwGHPB
+9TN618lBneyooNhm4iqv53XTMcCsE0dJU4/fv8r2RCyXDH3bRn0OMOuduzpY2gc+1asruAD5J5Z
d+ucZur472sGr7MP9EXNj+E/L1LDj4bND8zu4f/8509/ulWf9ePQfX4O12/q17/50w+iSfyHZnHz
Nrz99AcYAzAp7sfPbnn47Mfy7y8iP5vL3/yf/p//8fn7v/JlUZ9/+8tHgyjk8q/JrPlFKIi05Y+U
hdmwfnblW/0dPeHv/+Dx+9/+glLqv+SFlvmbG6KXu+S6UaFAfvkveaH3G24QDnFUfT7is99JYHXT
Denf/uKK3wJ01xizLr4RdAooD/8hL3S939Aq0EIDhfKQqRFA/PtHzLv/Sdv533/+D0L87hpWbv3f
/hL8f5Q6Dm4wfgvhWiQt+L8odZCxIN3NbDuC5pK+4m8kCx6sBjIq0tnobVugy2Gxdtz+tJUTEJmN
NRviDotlckzJ89oqEI6Ra8keY/WgHlOy2FU/NschGa3bSjfhuWB5eMVIe7qWwdDAKu/z5hpKMdp9
METXpEltPU/YRyVDf0Xo1U8nna0BuQaSpbuheNpjO5nPnmOMeyTOxYl0xIGpZ7N+1SK3Nnrygv7Y
hM1ylpPjneGUPGJMgvjPT+/xMFA61nB7sTnI7nVIPL29fF60Y+oeiUxNfFbdbQQ0ryBmbyX3YiF7
p2RPf+kaM8aJS2hFXUqcQWuzS4uqrNT3+DlY6vo+4SFhY7O3ochzGIOSH8BAv2TjuIPhPX3MPFsw
/7ifXZ/R+DQZW9yQqRcR4fmJJdKCc7cctobTTdc4/yb8/SyFotqyxHGebFGh9Q0YvzFhJ0Kn7NNX
s16Md9tY0Qki+YymqkSeZmXLSffVJVYMxdDXtbPsd3IkxWEYHDanDVKprzxDgMdmi3rsR0dyjE/l
AYUWMGZpM06qWWYkzLUJiV8OU1PXx7RJIMDWTO0G/IGHgNLqae76NR47T15LZxXnPvWo7t2inw5N
2vegH+CZnBvRWPFII3PEs2uwBzWzkISKZh82Zr5ZQN6OEVU2gpXVYAneluwFoTb0m9HzfqC79s9T
N85QA5r1fp1c796uKdl9Nr/HZnTCfdAa3R4kQH8m8+WCOSv8E21IiSWY5AnBsInip+6ebPKDNklv
MSS3LXvfklgY01Ayxw2QI7WOYX2Bq1naG7ct2fVmxEJ5KJGUFnukihae8LW+mSu174dCvP9f5s5r
SW7lyqI/JChgE4nXsqj2js0mXxC8JC+89/j6WaA0MV3omqppPU1IoVCIV8wCkObkOfus3ds2/xTb
Oq8uwbFzsL86elru+kYAUwaLC6m+pA/I783brPastaqSkkps9Cu2B+ozTi37kMop5XwmpVk4yIGw
NeEK1amvSMfp3hE4EfREYwrZYi/YJgLvnIY25W2QR+ZbnlD9qRrFx6XI17NrzwG3sVLhAM2qBa54
Zh1pb0ESTHt8aLqf0JngV/uGXkIC0enGLwbtINGrUM7MwmDvJ5XHf1gNTVp2uNVxg6Qoblve2hlR
hBlch7dt3vJfR75lh1BS17BY7MVsPTZ81yukEDXV4L+49FovXD+/xwo+pWRCjTut6q4TnzZymH3Y
Y8PQuXcwz9zWCWVFYjt0TgXt0CQWKCh3Qrsty5k+kqWFSzxLdY2JZg1k/wKSuXTlt69l71DC8SB/
QdNv3xRaxr9wBcQArTP7XZ2nwBqG3MUuTtvoSqWuuRC95bJWt72JoIel2t7ggZI8psHwanuO7bYW
hlZizoChBK2M+8GkSzskvzTSHrJTwjh+8HAnpP7RSITI/dDelfBJ2q2TR7R0ZJC0XoHHDK4h+/a+
MTr7dzkE2vUoW/gBUK2BxOtNyM0bqsEaIEBzk5oqDIEeatwtWhuu4+CC6nKDSiu7C2jauA6C1PJW
aowLgokfmddOf+GJO94GRT79KkE6g4VNKWgXRR2sBxPWaQ1gH4lY4vzWUGmhYavLvRKPzVWWpP21
HiOZBXO1o7/mS6yYFvnFPqrslQUDo7/Cd7tz7sOcEu1aKdv4a8lSv6N4q0brCNzMI1yvW+lj6mRI
Xz9wlAWoJofSAype58xQLiIvsJDN4qAiNd0HOKYU9O0PW84bKj6pcqXbfr8ZxrAhF8h2l5RdMUFu
1xNA6spr0jbieoLo80Kyfpc6vaQBHSGCXeX6ptGZulhioF4R3gbyFRq9Dt0OeougvfEJ9LEyop1W
LxqTdq3up1HiEexwiTsY2HpgQUUAyV3QXgUY1qwTuyYnl6CcCqtoug1F1G27MN3nKVAKx8x+irj6
ltTpwXa6NztJ7kB1PgslxCMwIFDdiUxA4qMVp13TA1jMNdEf4NTHWxwd/BsLJgr1JaNy1RDIZWs0
ODH6g6+5xcROSUvi3ei0xptCKXkLCz+9CmSmU8ryipeYWsb3sEwl3B7qCSWWQWsULGhPoF590xP0
XN14ByDkXjZsUFVX/Wqqsto1OoZYbIzI9IKe5Kw93E2KaXJdDvHlsurrBv0XdCf5aEA72ulK/1fW
K97Xpi4wF40xyqIVaOLYdjLEOiH6d+m0bGZBa0IK4GxUDOk80X3oQ4ZFUt12sXxMcJVeIay5aWM/
wXaUAxhdjdKnrhk66nPR2fGPFIvoaJVI316TJYGd0uOgCnRiYLdrE0R3MZQXDFD2UozUy+j+BLRv
529tkaN+jrQWFxE7FwcNbftfwG+wsBcZIfTUGJRPxtr6lVPPu3eSVH2EcgOsCI2CvMeKhK5DUV/p
MhqvaCLwXrmOW9H1DAl6AIv/U+sx0Kg8DjGRD4++rRnPNEXZewyz851fNxgt2YV9cGIk4bKxgm/l
SHKQVLuhoDfyi0NmeUO2Jbl0sOG9b9iXJf9hWXsmpgrtH6tRC07/fTyqI5LURCseQe7YPzI9eejA
KXc7wqpJo4bAtYhPDMumscfsoZ/G9hUnxq91zooaZI2bI0QhGvQHf0X7c4KKjcyGlrbGF52rsuuX
ncU1itDTXsWmWsJ9IoigzK8kGyspxBvmoJyDhVFde2rp3Qo9Ke6CKurITtTDgbJxuQmUcr6pS5Kq
GDVxejuD8pPfmJgrDZkB50on7Tu/9LRrP5DKzvHHBlYBbfNWhXDTT72bKRDGPkgUzKJ7HWEgdS0k
zpgjTTunDfYKxuxu3qW3vYy4AOJC7l91JvUhpQtUUubjJCi/mDGWkAEqXyxUvG3vkfdupIXGUpfK
sKIzGZSXJuxfGWIXV2bOeJdzf95PuFleceOtXqJOthwhOPStOg0RUa+p5UNXKnRpQEDDjY3FbiHD
EOgBQhwMv0u6ixtE0lqPXjqVe/j/PvwuqTzj2M3GRbYTNVQvitepispvlUF/2g3IQu83XdGt9hx4
2YBzQ2FDuUzwc1hP1LqqsJsSJP2hqUO7DpV1DaJsD5NLfjHplKcH/O+8EcYzjRES03cMCgKO/XRl
NUX6wzGKRt2oSVTuY6tx7qo/NphGKl8BdtHjxp8qVxC59xqWXUQkQf5smnW1B8Vr7counp6siKlS
SgBcDYCvqJ35RWMVSWItHwlZikOpaQ3wuvng9xSnvprEkrsBKzWodXawndv7fkuwWxsJx/LQjpyk
GDrGLvXsYsuXKN0BhNuXbMDktUu/l3SQrvAsQ26o8m3sEEs7h0gsnegSob9XS7/ZlEpxpgxvkLY/
0yrXoDNXuh9RY91FcVM91HDJDsQpj5VZ7gD93ZHz/63nzlaO2VOpOmgopifoPj+NWN8ruWq7fT7p
NxbBUi97TFvtBzxINBJ+2mGYUowVKUqDvKUoAW7gUPmCs2cAkMRGGFN4J6bvVYyog70O6eevAVkC
22Y/EqI5TRRh8ibqJ3inMwYqzPviENGarzzmdmPZj0oc/rSJYB91hZ4SW6PDYGZNzei00X9U/Lrk
RSQ92ic8mabBSJ89ioSwgkButWUjr8h/+Nt+6qd7BwsplXRWRZoFB3JxLSeBLhctOdRLX+kfe7UF
n0wfkIIKpaJU1PKPeFSGK228pUKjuLUTha4sJm4LAWkpioPUjBU/UR6QwAlasdpmujOTLvwNOR7j
9xBDvhAw2czi6dbg6awHU68q4FikTbJBo/FpbktCl3FXDuGwT5La5n0mChSktqTo07UVKhEURERL
BWrh3qMRn2akkGxqiLkE+w9nr1FeR40On1D6w23amOuxD98EhX4aUrNBOcw6aGJtsa+8dlgjSaYn
jFqF9lCMHK6oXJ5Q22ebrH3LUh8Fld0+p+EEVqedUhdGWLWTElsilFqYrDc9tUusNnsSk480bN0k
ZvkgSpo0aHItv6q0Zj+V8QjKUo+ocY16cEvbQbAFeput7ShJ91Vk+wcQSt4efuK0HQnB77G40m8D
baC+lwpzb5H+RsJjl49RyvSedDA6bY3x/TAOt50VPtpWp92YTa8c+mJKbj1yQCsVwF20FQE8hR1C
//QJpe6vFsID9UgVIY2m6DkgTD8g4m6V7MZi2QGsqGnEpQIYfrH1niXr+84T+u74K610lLwar/PN
bY9O46XCWIvrQwrzgr8gtW98TG9u/Dj0H7GwyQaE/xkMpsqZNoHGjqBMmlj76LnXgZm9+Ybp3GmK
yWxDrdXdWDTl4XpfKG9VjlALkxS+FrqJK4o/0xX+lVxYE8ONAR08lF1lc42M/Iep95BhlFn6ZFlT
swsqdVqXZGXXaSaGv6oOf7MILF++HtWi/FUUaf7VIoGO09XAPrTySTGY+dzpin+n8TqgrdnnkYif
u3JUN71tIVid0Qzk8uLbMAIO19kEPy3V/6tJqct0WxUmkv9BKQ9N65HeU8ec8zni+wYlIlDuH+b8
LNQrvWG4T0F+PSNgJybUAVe9pUyM67qHE0H/SHHbGra6NqpxfJGTRVobPShp/XFc19Cy/tYaKtNC
GaMDSPzh5R+5lZYT4kjETJYWzKurxs3XM1wLhhxNguoPkKb99T9aO5oiEh3Wir7DzlVpWVqRAR/u
ikjc0a7kUa12fKKF8JFrZ3SnDdr48PkE3Uue8u9lzu0oO/d/y+Htf+d3P9Lf9fKv+n+Yvpuzbf97
9o4qcfL7fd5u/sf/1RWsCPFPeo6kI02cVf47ZadoqvNPTKcxUSFrZgB95f/w75ydotlk+oi0pG0Z
gmuwSvPmv5N2qIb/yT8MbIW0HqUaW2qfydrN3e7/010nVPqUVYrUjm4jbOe/LOhVBm62kUJV5boG
TmpgIOEhTP9OhT7X8G+N8gtkBm2BNVAhRSEFM//Aa3RHaouuVE8PKBHkCYeX12+KHEUY7ZhTsBN6
sbL1au1RLXWk64DUy0kfcqVVZkEcfVRNPK0M8ypOHXAM7YU+w7n19N1r4DfRqkvTKa9B4307i9Rl
gQfgkDpUbXPb7LcRm8eh9ElNvpsS/06Zvk+RLl72n1GoIEONguhg8OL5Fe+angvF04fEKZs9ua72
23yJfcWvlJtsXKoXmm2ZPEcPpOugDUgYWqAHqODbcy/uu6HiEWhNLKzUxRmr3k1qL1YWJy5G3Xp2
RSoxvMCMMJZvcB5wfotzBphs8xK54SlRSQepzoDpLAitTLE1M7rKciu2N5hbjZuua619EwXONmhK
rl1WVbio+bBVpHVmh/i6/1EUalWsm/lKjAZCbpIwRKfRhjNklFbTJ0WQi0MC6dzSjyJWLQIH168K
uS8GShVgRhDfOlp6rURxuSVfbmwMVBs7bH2sOxHTQzraabJFDm7tzn/ZD0/PR8UXxEJXMRNV5pz9
+9edN6lNj47j74w5DeUkCfervO8+O4plo+jVSOTTVo7caTF/RsUyaCaZyt0oUn0+5rod6qbqwijL
WYrVhsqz6NT56B+HZHD8LFOlxODUUnPXwOh8LWSmXCWl1T+3wtYuNKmfGAqOmqEJCgZsePZi2emx
l9p4tZq70bczZBdK/GVEiLWVk9k+nf9Cp4Zis6UE4tB5qi09RPJ0BKVrqOZu0nxrW1YgrmmlCHaB
jjPw+aE+TAaH9Cp0HbZ7AeFguRQiPZtm52Kxc5gx0O8QjDXJRYsS6jZHK9yAJgGbBXgdU8GBzH/8
mYAjhTVuiK2L1kH/Oys0euWqxAz/TjyHPWyq7eLZwWQ82Zx/usUODuhPZWhqRniIqKyh+UW/21lU
PUBBa3aken0/N1d4hVVviRXjnJVB/f3Kzab6FnLqleQJa/gw50df7mswMDgUgT9zmLLlLPe1NNXh
tCIMdhFYlnCq/VyzXEyD7R45Qaw+6R387At76fJNmwb1MRYeZzHHLjC/4yeW6VClTaaIfVfmocuG
678Vok9RPtjGNUKkfEsp8BK/4cOg8PQkDaLEcnAc9CW+IcrLueiMBLAZcjve0NNhBzsV6ZXcYlgi
KAIj5fvm49ztf3L6mow8k5M0zYSriLHE8eNaKeoT9Pi5m2YIl4Fb57cozMILjlLL9fhnFGfu6adD
i3LhIhBAvuaPLP3cJceaXmupR+KR2sEOobpy4YE+DjXXRilKOpRIoE8sNrQWrRkqtmZA7MT1JreM
4BoXznCdtX1yd356Lpc+H4stxgL7YWH+JpdLH6lYg92wGF3V86o7y0swny6c4erzo4B+RDHAAkRI
sXgghWS4T9l+dLV0BIfYh5WrlNlfnx4E6oxFu56BjRp/5fE06Ke29+ix6l0oZx1HaD6ierG05tf5
YT7Oc8YAyAQCRqNuPUe677cTNAlDaWoJWGhW4T1dCtFW6SgeAkeJnoqRZmoi0/Hn+UHnv/R9uMdn
smz4LPhrch+S9mKKA+0v/HbMUURmpv+ImzHsDSOmBShNSXw6fbxpikbfSrQ+tNaE+YXvd2JC2ppK
WMYOPp9+i+Fj2Gw2KPXera1QgckS0hcIzRfMdSm6L+cf9cSMJOvMIDwo+Axt/vN32zV33zShE7QH
ExLGlN4SR1/DAqVZ7vw4p54JB1yGsImBGO14HK+oaSEznNEdRjP7wRu1a1Kr9dyazGD54fxoS88m
hF8ceg5VNi5HnObWYnbWoCMg7SeK2/m9IXErFaXEYcvPX4FRKnfThP0wqDeHxB6GjU9ZlRtyizl2
D9C/TZzowm6mzY93NKOItDkgeHKAc4ROxvHj+wPy1ahHNUpHfoQsPgRTvVfszE522Egg30PNZdXb
UCcy3TA1VDxSA9EVa5M+a3sfe/QI7RLLJj+dKhOaJ4wGlVfND8cHfciMS0yyE++PmwG1Jc41DtQP
97ABpzIaaKfRjWjd+UWDMKCFEOtjUvEU4/E9iHZOKutbEkvlzeChp8vDvrhrTHvYnv+UHzaAP3cU
gd8V9nLMncUGYDdtYYGfxh2DwiY8J8dca30X7jEMqN4oxoY3Ga/hwvw5NahUDUEszfVXs/Tjz0UP
YkFnFbPVsZBgtFwkMooHYeui9Oi3ZFxJ8Q6mb312kfCs74ddzBLEZw0IUgX7IT1qXusyorbgxzUK
zE7LKCKdf7MfluQ8GnRHQbzGjLQWx0SBAwWiVmt0s476Hc25dYhqZRYiYx1xaQGcHIzoGo4ZwQpB
0PEbpfIQTHY9jO6UN5A7piBp93pjeA9GKIHqRig+EoCrRWHHX1W/L+7NQWzRtcRrsBMGDQddeKtx
1wCYkviN7p5/FaeWJ8EG3L95byL7cPzrlNDGpFqNVHc0GwvbnHp8SVoS4yulaaprQHiXrhunJhgh
lErfIhcB8CHHA3qwGqXap6probpYx2nm3JZGnX8pzNLftih49jnNFhc8uk4OSqc5pA0iA9hfx4Oq
idEpVqBPcJLBtFLoMlFDdXr5nDqj8hB0zfh3VOQU+M6/3BOfnlwDeRO+PgkeuZjVAzomemRC1Q17
p4CfHDi1Qiq/k78E3/br+cFOPCM3YO4AZFGgbJqL80wZHC+J0fm7QawqTKImAWYVivauD+psy+9o
0cK29WfjOpDLOl7xuslegZJ4/lXvTlHRoWUxKjG5qlmIYlVpZkmduSfbvz3/eB+O6z8DCdIocL2l
Yy42JhlQgJhVzm4aqe2GS1DsJoN6ydr21CiCc4qHItQAyHD8ONRvbcAzVA/IiIM7sbweS01OWbhC
5x9nSazmnLYM7i9MDLyw5zjkeKRMJI7ioeNx0brZ7dbQaOrf9GXgENd56Dk2NvjgLzk+dhL9a0O7
ZFHpFKuVoLKB7vQ0Fa/UwopDF84fStfzP+/Ue+BuQKLMIObi5D7+dZ7jYa+EB5QbJbKAeRHFFobc
ZkDn7fmBTi2R9wMtDjnul4k3GgwEUWbWqdEWoyIMK5MnrSpJu54fbf7Zi2CEbJSqcgOBEqE5izVS
lk2bY/vG5gOpiTKNoXyFXqMfakgbz6lV2/dhpVcbJzWM8MLQ84Msh+ZpVHBtjsH6XGxBNEsimYDl
4Y4o2l8sOSE0r2i5fuJYMP0ViCj1xle88Qq/xQLnsqSILvyCE9/UtEi6CIHxKzHv4lXbOiaejgB1
KtIICyXmW91fzXwM5wKN/cRAcAq5KDsWt8o/3M73ewKVxynO4sZ2Z1b4JkkwYqnHJv38ycVdhSwc
GyzZemuxudZg5xoQZ7brUWJH6Z32g7Pp+jD9yUYUxOt68sy389PnxGQFYUo2nMPcRIiwCOV1JFJF
GSS2i5eEDaPJrrcG9eWrpqm9Czch7Y+d/GLCcERiYMn2SpCy9K8gb2xB6Y6EmwLU+qU7ufI1HjiU
d43WlI+K6pviTlMrA9MeC17JPmydqoLlrVs/Gx9R8w5JmoAGyp3R2opQxq+Rj3MU5ooBt44w0iE7
NEkVwB2JjOY1y8KqXaMh0hErdSbkfhWixnOua8lXNP3pHfCkunwzJlgPmEFq1PmEDetF1iRKaOyf
KDUHfuEV+G9HhrEedRpOr9HaNXI9mRXYOKRVmKTQCaX9qqquwXwDPAhtR5ZCa3ivx6+lEqQKH7KB
E4S0K3+yWiQsdPUrKoSuurYRM+qN+ZN+o56Ga9VrUlATGq+EVmrnDdA64BULdlm1ia1OkbuBGdKj
gIlwm0tjw7unkNHlT5Eh6UixjQ7moUIWx9oZUQl9wuRapNG4LnXcbTNz+K41gdLcUz2sbrvegs0C
8LX6HhUEjIjcNOhKXq7KA62u/Uj3uTW+4uvTvhRNht8nfEXtxQgj5fdYYbYWcA2q9lqiTI/CSWbu
0hAVBtpb3cGXKuauQ5w9WMZjogn4IN2oe49VqCojPQy+oDsWAs5Ky3zvZ5A1g73CiYxbh+p1aI/B
oX3J29by7kU74+lQwqg0DedVetdmGnyYlDTPsK6MXqm2GKyl3+lghI9m1DL5MvQWjoNe2be/TLUb
fbfl7wBDo9UocyFWWT+lr/U8T1lkGDOmjUpJfwKYAaogJp0vzBbRsNfyg3Z16ssSjy/uaY/q1Oeg
ubJS08mFDlijycRQvYOS4lqxbnS1x7DQ6GipA4Ciu3FV5Op+YJ570OVSbMj8socNM3Sx8TO3fMRh
dDH3NgrgqkuvpFIkP4a0HX4SSk0HzB8k+hBNr/KVpaOQ2FVy8P7ypZr/ZdL4qqHqauET2J6qZFuc
ERW8lWgY3cytMo8FxymnaavyM5hn/hbgaQ+fD6PImhkyUB5CX47bmM9h8fc/unjAuycqKUIr9fxX
j4KOVB8DrOTC6XgiOufGYJA345YC7lw/Poa5p0gtaTST2lHTfE9jP3swHA9Av1OmmHNUWE+2Fy6A
J45IjoaZhzxHk3RGHA8JAc4pAWKbrtkbVbCqVHTyW5p0g7fKH3p6JK0qcyvF8AknuwYLpPNb7ILF
TLFI4DrNmUFDqANAaXkBtVDf4Rjim26qTxie4YCsA1Io0/ih0oLyeuqz4skv/fZvAI09falTqD3m
XSLyCz/kxCHmWHMcDWSVGsyf3/kusMW518voAdXdRlhiFonJDRC54MIoJ4J2CklUxnjcudiziAKH
sW2M3Eh1V6/xRh2hgMGVW0uVpjlgtTHtYq2R2H8F9khX0Pk3fWpuAeJWqW+TKIWAffyhzTb3CRds
3R2RwqFMCqGN1IaKvI0O3P1Qi2/nx/v4qHTgUI8hunZICC1LWlh8ZYoW9JY70RwP9KtToDyXvSYU
jLsA+K0UevCGXTAp/qX7/sehyXEjMZBcO/Gp/sNffvctVULcsFSG6ICZhcB+TwOagdaz8/RNmtNX
ucVUU84g1cC5dPM8MZ/JwRGlWFS1uZotl3AzBsIcBUppEQrQIZ2g5Xed4StHX75PmL1tTFJRq0oJ
awhzsjX66wHTC1A8Ks3MF/aTjwEMARPgCpX8KhXZZeIjVsLSwBwnPpRVTcHYqSsHXxfNuuoANf84
/70/zi/G4nOTXWCO4UF1PL8K3yoz2tDjA8CAdhsYYbylPtzeBmbv7CxJg+z58U585LmqOGcayV5/
KL/1qShTmpalGwKXWVeYe7q917fborGHvRGN2j6s4ZycH/TEC7UJBFVeKVOb8ubxQxrqgGyCFjKX
syrBrrsBIjqKaeu3qnrh+T5uSLbNUUBhg1Y2hAuLjbnyA4E6snZcmI/6TjHb+KqJxks17hNfjb8a
GLJFLVHS53v8QBpQTTpRWoQmaqRwaHrKcx303Tbs1Z61qQUX8geQ+pf3IhvBDkuQF4V5kz0/9ru1
GQ2T0Q/c18gP63lCzgvH8jWZDPSNQ18aj3mZ9eLQw5RNURt7nrePAi24r/vKfggVM4cj0Q+U4yKv
Ul6wO6qhztZGmtxGugk7yTPCCbRaYTWPETxl787ORvNb443Ol8kn+Nt9fj44VLkkiUWumcsF1lp1
7ExeLF309BVogNw0s53k4vxQ0i1qbT89muR2QKeiTdnZWLrVhKM+t9o3nou37KAhD/FKlKMOVgdo
3+hDv3BYnZjsEgDT3DCpQ9+wjeNPpdTSKSYl9tyibCWITrqIlC3J6erFTNJcubC0Tsx3SQhCvZO8
EvWTxcQoITEqdqB5bpPWhO9+J761Iq0ezr/Ck6Mw22fhEYtqKbtyaD/zkmT03FwoEFwUyCTtF3Vg
Q78w0Me4ymZaaKoq53oraefjlxfbZlfSvuO5gC/sacN1RCe6hopV1W0KhtcT/baQQ3ATjlN6Kflw
6svNni5U1FhkpD+OB0/4I6WrdW8mGIUvZBga/S2OjOwLDVxm8XL+lZ4aDAUESidkECj1Fh8O3off
O0OHoQs9dKuuhJawystSPXSaE15Ybye2K2lRrCETYDIzl9vVNExZbELQdP3ESTdJ1zQbPA/7HX3I
8DD17sIefOKMoXRtIgvU5lTrcg+21KaBX60prok65l5Xy2ojJpHc0N0J6qXolEOlpeLCzPmYOUKp
RpWeOAKVhWbOP+rdDgkTFwyoaSnsKamAnZmqgbeOS622tq2oh2ADMAjzeSPM+h+Qw+Ver+vR/HQG
3WabIh6UmBKiupg/+rsfEWeDSC3RKi4J0lRzaVlFNIaZLm7sRkJHP15mvl+vpTdWz+en06kVylWA
s51sjw609XhklmLQtXWquAnuCtdpNCl0+/T6hec7NQqxMFVKNIiMtYiGa6WYrErmfNl47mPrKfwZ
iOOd2r4w0KkZi3iEEohJAeRD3ld0jhnjgMbj2GStIqcp1k7Y/TLpml5XPmjf82/v1GJEQ4IgAgEn
5+siQAE8HyUFzWVoVgA7mEZebwcbJfbcuPr5xTFX7Ymwkayx8BdDSYuSug4J2W3BxTrrFjPJRzUA
vYaBcptC8sLzDb4m2P3PbwKEsygxCGhtacrFDJlypn4z8Yyt14Aw1GgfBg4qviSgkwBw2dn20+90
ztibEqEhR8dyPCsheU+XnnQTDXm97mn0WgcSc+SxvuTZe2Ja4mHLToOcjX/N2un3yw7xQGbQqe64
RWSFd4meBVet6KL9+Qc6dUkhUufWPetz0AIuTnah4F4Imcxxcc/AJgUmvpGuWz0w6dTw1ArsvZIC
0R3KzOwOqQ+VFnN1IyxJ1uE7ceHXnJiyqPbQk6F5oW66vJj6SCP6nOI88EMMv2UdNVu/1Pzfjm9l
mwsPPs/J4yQr4QzJXJYITsEf4nfFcCCtV5HjSkUtrkAr2bthhJWz6vA6vE4afCgTv0VKWEMOLlDM
fK0g8uztqJwuJHxPxAcEVrNZLDosDKAWXzohg5VWwxyI1HDZ1rHMi33eVt2VT8J0HdJwtA0roD4k
xJRLTsGn3jh1Hq4X88LlbDueZSFKM7tNGZviUhXdgNpEDib51vZBKPBiPr8nOXPlfS4Ao2zSF4WI
0AiLNjMswlbsCA+BGAwY7IBaHvpitPwLg2knzmzqEISSAjUVx+hiZ496szYjaXpuHfWpid3G2JZX
sd/ivR1jerWiGk3LT5XTVUODVyS9bWjIQj0I/ADeAjjEIDBbOEEr/AoijT1aS9O92rSA+6j1QO/x
+tK7sMOcOCTmWwQRFKtREjUef5Dem2jQxiKUYBF9ujYMCh3PurHyZvRRnajOhZd0ajx6BwmzkZuo
pKOOx8u80AceGHiuE1XV78Ixwm9qHOffkOhBIc+iztIvrLyP0x2NGXJwLhQO2+ifr/YunrBZWlag
QSslZ0u6iWaP8MWzPJzIDdk0uMioAzYgSIDM5wmqo37hgT/uq6hN/iWw5DBmiOMHDhDqto0vbReD
ZCwqgiQ7tA3UtPPby8d1xSjItyklc28nx3Y8Cl2IlYCLxigxwC9t6sxNWiGtRqE4XNg0Tz7QXBsn
UoLBJ+Y/f/c+gzFvAeMxVOKhY3GQ87uFjlPTf/BAtjq365DDU+Vik0KZqk71CHI4sKtsUztaCR1O
NQ62Un0+cOHdEZERcwJl1MViT9IN3wqHoqe6wQG0lpk6bgsnwGRihHnyHzwVKV5JtZJ79DL2gy1O
oV6j53UKhq+a6fXopvt6DyWxv7DJf1xnM3KI3DaBH3mjpYIY/FYIiW6wkXTlzSHUMrlT0xi3FSfT
aeAxLiUIToxHS5GJupd3SQZ03hvfzQovMPQMXRGrLBfqVa56sNnxfdpmRt2tNdF/fh+Rswxkfo26
pG9o8dGyOAs4PRvpUulTH1qq3I9cpcr6xks7Cxp/HukXLkcnlpjGG6VKOn8j9pTjJ/T7Bl8mpZAw
4duRdnJMoyje25uxGIsLW9apoUjRcxEj+kOSuzi27CZv6LI0pDvBy78KrKbeUPUaNpmZdReGOrGa
SRvSkTEHA1z8Fqs5duBlNpw9rtGRpm2qOt4MuD1dmPenZsf7UeYHfjc7DC1CzDvW0rUg025DRx8p
c47dyyjDxh1SIbbn19nJ8ShlC7YPur2WwWxPIDNSwOZb5QARzSx3HqFwjDCE8mxnmpH6+bQHtAKK
SIC3kN4xNY8fUJE0svrQ3VwbkPcWKglsEaR4FPZwzDz/bB8v6VTMWGdz8YqDeynWbK0Io8g0411W
qr5usEWeqVYUdNIpXk890MdCUnAvSXdhoFDpv84P/8dL/jiQZXzakwR2NJTtlkmXJp/iwBC8296O
wO6Fmh//xo6wNTdxKO1kneqizh/GMq76vax0uyQQMurnVOj1VUHFgAJ7jxfThbdy4pSnj5KbxRx7
ER3PM+LdDMNrMmqrwbBJBVlwPKnSabf4Ado/2ras+zWVdqdeSaNr/9ZKi6r3+Zdi8rcv3wkZE/YF
sl6UPBa7X4o+WpQOUZSoFFjoCWUBmjCVw/lRTm0LxGmzPG2OMpd5ysC3zSFUJiZZXI53VZtF26hD
tCWH4uf5kU5c0yQ9RlBw5wYjjhHj+HU2BnQHci7SReXR3fcZJdK1ZvkSYHCWiG9mBvNtFTp+DySI
+6+j9RS4G+VSFenEe6VbdVbHIZQja7r4GS12XXSlQMTNnCC+a2Pc7jrAc1/OP+3JUchVEv7x6VD4
HD9sJUwAy9UMiMii0PuTsOjXwSib5EKU9vGCwFsVFCFmX3HO/8W+HqT+LCXxKRcFao6/Ra0YJaam
VfyaJJ4Ir/ooKW8NwKCX8ukn9kMKzNRZuAmhvJWLgccKsUGG96krkli7aXjbV4Md+LemXzXrbJTi
Qox4cv7AYqKH0eCtfvA5tnOdGDHWSFyYRvctll5xK2osNDwMDFZB7w1bKyRGpTHV2ddxlO56UHaf
P3RQ11MUJPInDFoeAoPZTFMdUsYCbhd/G6K8dvbCxvBqVWS4wG35H6b4wsFzYokSgpOupXV8PhAW
L5q7fw++loMOp5R2XU0BGNLcKXZRNeYXhjqx46EcRWbH6W2QIJpn9bsdT1X7IbNGLhaiDVRzrRAY
f2unpD4MyDhwNJh8DRhLJe1Vjl53cM+vmVMP+n70+c/fjW5YY5u1VsAJi4zjSxI65m+cjnFSh3YG
ze78YKcWKDdGtCmoccnBLxaoTvHRRD4tXUXvc6xF4v4Gsb5+IWQ+9UjcoUjtzX0kbHvHj6SCXBJF
O7K9jla1NY3QXw+jMLGNxoHq8w9EMY0bMJubRmLoeCgz8KdJTYi6vDYqD7E3hRuZGfl/MMpMLlD/
VHL/pft7940a7DlUM4txMcJweA+SLd9MYVlcmIcn+m7mbps5XY/incr04uglpzwUk0iFC5GroOtO
g7cDbRpjFdPnGIzFuvDGYF/oQ7ipC0/FhFC1b9DLUUc0W2WDc6m2su2yuksjH4zyFFkXvuypfVeQ
4SPIJcNBRvz4dXud4NMGdKk6EdZFap6CdNpA/ArU7cBsu/DaT25+74dbrA06RtNQxV/XLbpO++E1
pvGLJj6sxYAYl+q6RYkJxdSa3mz8J6zrHq96czOAaSkuVABOzWju6MyzuW7LNfD4uXNTH0UhOuFi
qNG8OWBj1kjWYJNYWXBhFpxaogReksoR8QkJnuOh+PKByHDOpMFTAZJYq9PGD5B5nl83p84xB4Iu
SVTUuGQRj0dBQd2Hkj3NDYLRPsBZ1jcGYjHSHDkYG7MLLrzAExPHoBhEsoPvQdS9mDh0vhUNfveC
sH5qr70OcEI14W3BSQuPB9QsqrH60sZ+4qsh2+ZdolWYK6iLqy0cWc+XCoMaDWClOCv0Td8rlqu3
VnhBP31yKCQYJP+oothifv53O0SitlPURUBlfRGiZAEcfGfn9UDEXkYXDowTn45Oh/8ZajEXsZXu
YGwETJCwcCB5muGmw2N7H8g6xpgybzbnp8rJR5uxLhTZ6Dpapn6LwU5aJMaImguo9bDjQWyD9/uS
w508P9KpJ2OWENhxLxKoCo9fIgnoukTUhb18Hna4EeHU/F+cnddu3UiURb+IAHN45Y2UbDnbbb8Q
7XY3cyhm8utnlWYw8KWIS8h+MAwIVrHSqRP22btp3e5xgSDvkAKB2XGupA+xCjYMHg9AM0RfXOzV
JYDfEjZ+o4Mzs4G/FmLmofySQi8My2NljD9c2Fbzk2z4jnwq7/pjlw1pcH/KG7ddppVgwpZwJEDj
t1OGIVbl/XWjoK+RYLSQvznyBomd2y6PxHqitPrT94xDSkV6lZu2kHvOhTAiPJqufgOtx/AWKnTn
rdPY9pso7CrvyArBY+10KP3dn+HW2HBUEPngDNCkuFrkHuy5UVse5X4oAmJ4cRTnHPZx/D5Plu7B
gy3SdzOYaB24Fk/3h946uUAHZcsw1SkyoLeLGzpVmLvdpFzVAl4xr1/0S1hY0zFDQmFnH59Dm/US
81TJpjGbk7iux3RkLQplKuMgdipP4O8AqKf6U7jmm74dwY5roiILOtXEzLDXtHH4YOUDJdZBKerq
qMPreGkm21zOkoRigaswdfrLqLhudkSzHv3BRZMQdGeETvuv++u0dQ/IoVJupscFp3u1RQ6XTi3K
JZESmgilCEAYyH43dd79sEND/+EOhvZ9Qpw19ZPYRABbIwJ6d/8btvYK0ymJBojqXvSKGSi4Nyby
i4ELR+TJc+FDnp3on3aOlx0r85zCX22VSUpXgjuxMWR/bo9F5iIQULkWWwXpfPFLRBlqdXHX0m1n
ZggTwwmJwCT6WV45XXrVQWS56kcL8DTl8jRAcAc1N2GaEEzP8IqOj2E59E/xmNjdoTOG2jrMSNnP
wHPtfkbFA52RjwnOmP2vwiXr/LGokblZ6jna68XfeGXBKJA90wEPSJNyO7M0SyMVBTJgPF6N2F6c
RDR/waHXLIcYkW0ExW2vG0+JGJG5ur9/G7YbJ5wokWBNtgWvXiU0nLAAQ6tcYeV00Ncb3FT4zVCR
zqj42ccWWmLx+kcXq2ZS1iDUkAHc7XQnxK5qD0X0K6jvL0iMlF/UvPhSdO6wczi31hU0BlATrgnl
yJWVzh2E9jS9Cq953sCAqioowi00qD6I0Rka1KVcD/Uppyr20g0bt8JkRECJbKdF6+HtDGdV6/ou
R+WryrvYPWZIiKg+hRekuJypeX09Wzb44p3JmNsAwHM7WgbvLKbADcFj6IpcR9J72ljDJdHiV0xv
ev478oFuWjWBWMZB+Xr/DG3YIeyn7fHQ050KxvR2fHKRlQYpaxykiLQMv2hP6eKHigM3HCWzpIPC
rINqSeZksHL1dDXA/e+19V7R4DnHvDYQhJLUKPBLTUBMt99RlVCFLIqjXBuBuPxbrzYi9UxHQAxp
yGyYARz+Nc2GvdLCiBDbatF+84oonVCIiHIHwtmiSS8OvZEP1qQo/eOoKPPT1FPQ2QnHto6HK/0H
x5bsJt7KwQWhJ+asBmelTG30mLt96rt5T4+YExV/cNdcWjBpbSF9AJXf7ZpYxVirXhMpVzcZe3QF
6iz6gWRPYyKV3UCddP8kbFkTmfyn4gBalmbb29GKLIROKwOPGMMrflUsUaGk4MaLEURGHf2dwOk0
n+8PueGJyVQFLhhWDFuymiB5LOgM4BIJzFkrzi0U2+dltPXT60fhpQUjY2IP6Uq8nZitKa06GnYS
oPJUBwmUoIcYRb8dY/zsbaxOMGBwaCgkpgkSg5XBGk1tyrDWSVBD7hoGBk1vE9kCsB2+mGcvetun
at0c9BD2lEMPvVZ1LizEHc9mI/IfukjNvTbejaMqqcooS5A7BUKwmrgQujs0tpsEBfqRD9DAi/dZ
t9QXJym173+wxkDKYMPgeefM3q7xUqRN0ixMXo/QbJ0AJMC42+5xxGy8CZwS8iC4tJIcYTWhXEVb
ksRdAr8qWGfFYeF8hBloNK3pUatNvXsbaXF9+YO5sZAkLDW6TJ9rSr/HmctglKLjlOqRFiHqPpvQ
X1fCzXfWcOMCIswuiZ8ww7J2eruGkVjqycygKjHnRooh6+ZBFKJ+Khs1vJZdF1/vz2tzPEjmgEEA
VQVEczsefAewsZteHBRWl54XoKpXc6mNI7LA8zd1SvdIAzaeGgDIrso1xGvHE7wdLxzdtrKjPA0w
NY1+jqPMKP0EPtoOglrdqBGcLMPpAhl5Uj9RXBi+QOuSvh4KTau1ZOgklwYc2l35a0D2HOD5IuIr
WuTp49TyxzQpL7AoTfDhlnvvxcYqMx6GR8J3cGhWZzZFHs3EjYkCx1ya/gTDvtHAwe328RlXeIKJ
X6FJJd4x5htXnwqyLlljpVaoK2/Sb2fWMcYop24RBfPQAAbp8vqMioh+pl12rzVleyjywTiFOtm/
lQeBY5+OsYA33SkpjC7NVL0Taq0FNbRiwf0TuzkUOA0GIxcKwOB2VsuUanmlE9cOI921ixQIDUXk
PihFP+403GwNRWgEJkS2sL8wNRm9NoA0Bu86CtQOI3rQrtTf8ge83T16ua2UK8Xw56w9uBd9nYNR
kE2ZqVF6EiirPyWNMPG9qvE06FF1KEQcn8ainU4iTBJUFWL1IKBUO95fWrlLq9cLOjiy4NSbpK8h
1+O3A9O27tikaiPLiPXwX1VNwwNsD+YxhEoTxY5k/OhaKGinYvh2f2B5/l8MjF0A6kA2iJLt7cBL
bFWQtFK/REW8u0JyYb93pnGPP2N7jaleyuZR16Vb+HaY2UWeu8WHuULRISLa5BUzPEKgyzXUC6P5
Dqoj/VZMhgZ/VgTsKFCWOLMvJipk9Y7Xs7nUpJtVGWDoeN23n+L0yCk6NjDSZqr16OJ1DvpC7jy4
3RXljqaCQ9i1/42dPPpUwuI/7zgqWwZJIt0NWeK0oQC9HR45pDam+A2IuWkgMnei5T8ovxf4hObY
r+ew/uv+Bm9MlyAOZmS4k3Cb1xmhGNkTYIuUi8aG0oVn/+doybu4sd+KyP7WaMbfVQni4/6YcjdX
h0pGVNxdg8IJpul2jshXJ2WTTQBDI6P63obFjJ4khHwRwp/BuNS/UPs1X28xQJbgP0t6U9Caq221
jSLuSC/QQuCl30nWIF0GaxN0NEuzc1c3HlLya7ia0gUC0bWand1YNqzIJrXhxBySg9LppFFaO60R
axV0aqOv1lloPcaa+Bk1S4uAVtEor0eUwf9GnADQS16q1XSrJleGRHCKtVrRC9/JVPupRayLdhe7
E9XOod0wx9gm4kM5Jl188pD9Zp6GREHiqBjCa9Km5UX0ynejTsfzrGXjzu3cG2llj6x2WgbTlCLf
KIADG6mir40Vo9FkDGJnCTduooPfBSZGIwR6YZMKGCX0NOzpBClQoqghxn2DixCf3bnqDu7Umpf7
t2JzakBisH/019HId7uItWGQtMlFeDXUDCo3KI3V/qS3XfGvoS36Hshx6w6SSOEqUFvgWqzc2aRU
hdp2NhbXttoIkYWkSJ88HoLsqM9zTR4h1VFbg7Ii2avqbk0UwDzgDbxkEjkrE+cZkz2iAs31d9HU
khz2T2VVIKdQmeL0+jUFOaeRyQUnRSL3dk0VlHx4W+jmEVW0nHtKlYfWjNSr1rt7SdStWZFYp7aG
50NeSv78tzvQxYNao47jXLNqzN8XqhZx92bnMCw1L9r9aW0ZbdBE0D9RgiVGX00rMhGxHxEIREYx
DNVAF2HZnxeC83/VPAr/E5AoI9Ax5sY3HIR8D5G2NVPZXgbdg03xZM2251GFogsaSTynmIt3XYGs
XO22MNCDgv52f6KbQxG3Sv8DvrQ1valTCZQ0KVleK3gOzk1qLEcxJNmD2up/gDJ2PInSkgPJlM7t
/hn6DOZTYajWc5c3tW1A7wJM6xCLdEIouNk7LxvPBGVR8G+kF+lDXsN5oE6wQgB3oIwT3WpBL1nL
FwEOryHZXkXf7VJHs8/Ri/Q/kgfVgxf286/7iysfotUzjJmBSZDmZJZ47a/PUdcg4gj0Ra8t59C0
XX4cIGw/3R9lYwtJuVBpY5K8R+bK0BguHH56DOC4n1znPAozBgevT5e0yeyda7FhsQHAE4DgtlHI
WLdBz82wpL3cQrIMymEc0zpQDITEitJagkEv7dc/e4xH9pvkMF1X+ipYRXk4QvydFjprVJ0PFdIE
D10NEmVAiur1i4hvBuEV3hJAiNVz3g1wXkC6GQWxZWbV2enLKDpoWeSiTJuk5R4oauNxABEpI3HD
kOHpamKzoPqLrVOuPUiJM5Fs9Nmap9ZPIbU9pqaJfqJhjju7t3VQqCaA9McZ5b6vDoqwG9FCfULt
YhjbgM0Ln+BRst/RjNntnMnN+REMU5iRZL766qltncmcx7ahGXkB0n/M0hZKXtdqEttPOyTE34kW
2rBjGoOiud7fyWdwwPrWSaIDTAx4JnqBb+1MkTSO0cH+e214YOdPvVdWP6hnOLVvNpk3HUn4o5DS
62GZPy6Jkr6JOrLaEL1k9l+VVlrDwVoA1ksFxHg8wmFlU36xgEDQHqGY6YckQh70kEyWk/hK3Ddf
RF5m7mFsOxUyqC5TikOpzcnfVFzTr/gApXKmFUd7QB8F7aMRPoTHJgqTP+iEwbjiGmpwbEIkszpS
9AoXwORJldXxGH0BK1keyLi4XwtFb3eu5Va1AheKEA7sIhVNb+VgaFYmdAvweFAt8DFfwHbD8zS5
XvWrjTv9MZuo3Zz7RYTGEUw7GpAdHWP22Snj8slFFrH+IPreedPbRm2ebCtNniLVMuOv90/CxnkH
fSCTXbTD4wWtDsKEWVFgXVUgKSm+ZJnhXerZhipXnYydM7dh6PErwdFRcURnbt082A2p7tHxznXO
uhxC8gKet6pO9pZdbuHqZNPB/DwCLteLFHtV16bXFCYnOzGnN6Iy4BWwJPmxp3Ho0tI0f9Y0M58m
O/trHOIEfhltx05uvAB8gmyWoDYIKHm98z2Zp9JTsCG0U18VM0M/rErq5QSsQztrWRnt1EE3N1FW
6B1afWUB4/Y2t4udjXkLdUMGGNkvwyE/mJ6SXHoF0cb752VzF3FjscnQeQFauR1KLJORWr2hXC3U
VK7wMM3X0WusHVja1grKZkWsk5St0uWEf3NjSaWXg4RuBCOy5B+TYhqfWmtK/tbNMPtcmMW0xyG7
NS3Ov8T7wLdJkvJ2wKQUaH6MIRKFEQLUbQNuWu+AeN5fvA2LD2MMLisMM2Sr143JkzcWiLQkZFyz
Kb7OdP8d0EtKTzhckPF6U38xDOoGrx9UlkslsTCv2hpWIShYFAh8UyGMI9iwVSV8MDSEXHMIJWG2
L8VHvRfd+f6gG36lbBfB2wIWBRBgdUyaViQ20tagi+Kk/qrBk3mKOgF4bDGS46Q0xeNEI/EhnnjA
tfJPkPEw71GyoBGBrth1w4MKnY8kzeIGUrJ5W3Z1edS8+t/QJX0lmyF3lvjl6cHSS5onmbtnh1en
J9U6rdb1NrzGi6N/dowZnWuvnHdu+Yt4i0QA/FeMAE0eVUL5Fb9dilkXnUAlFf74unU/NOiIvwNp
iwJ93jtPojAcmqNqwGKAL17tPjM0mTlSEDgNAAFWE0R1Cmll3ekRU4171V/sWPxow2WZES+1wr2O
4o2JykBLfz6vBJir0dK0s9UoLQdGK+EVzYAwF6eI8b+lsCX95aqiNxE+NlCfnGPL23u5N4YnMYhP
RB2KXN06j9QvsTGMVH+veEnGoerID/jdgvItwrDDm7YE+VWj4vqg98VOoLk1MvS0JNgh4IHjSJrF
33bYQ0VmgI1rxLiGDbwFdf6olqaAwK4ox4uGdvBj04j+CKg1DO5f2OfTc/NuQkaDSg4ZZxwjQsLV
jYU+CR0Ezxqv6eIMD1nTmdlxLqH104d4uUxaq7yp09747s39QMEhac+paoS+sNuFXnr4VyAGi//p
w3KPkuRlWl5+meRh59DjslorlzyaXXOhFRb1lmHAhIi+UnIoQtMlejc4k7CPWs1iHhZkdGdfaHWu
+7k+lovP70rTHbzFCxMuOXuo9fAXTXi0Od1uUWXQsBqn+nDtR8X+6pawBZX14lzAhi+fGy82vvRm
Pn65vzkvnkOAYxgq6i7I2Uq+h9tBhUJ2EJR0fx3THuZeJfTSAK3u9PNklqNxauB4LXeeqhcmjSHp
pSLq4g9xkFyH344ianYseVQPV6+sO0D1yXxSyXie7k9sexSAr5KUCa2xlUlrnU5LKrflpnu599Pw
cH07fYl2HqOXsAsmQ92IFDTPH/WU1WRqkdDXSN/01Rwd99LrVdQcy9DW3ueGwz+ddOxUf2xL62lB
cvg96oIVCukJYKKDmnfmeHz9rMlcAXyV7ALA8m7XVpi5WzZJNlyb0bUu7TBV6Ld4e+nwrbX1JJsi
kEP5/q9OajvXKBnCD3wt60o51GVqH2a3cXb87RdHk9QN+XZUIKXSC81Lt3NBZRpBcU0ssmk8032j
7OgI63K1ipGKrnSFiGd6dcpIjklhDJlwakVY6dsxu7qKhxbk5lXBEX3fm137VNThuHM2N2fG+SfP
Ift+1gQDKPlZ1pCYCy4MLKqViQpe2ifiI3VI/aIlsbfXYv3C+lPYhZsIoBO2jiTV6tmLJuigIXCY
r0tupicPHOobp2zST5MR1/6kRc5F1ypxjbokem1ZSo4soyUePJZ1HbDYCRUGCvTqVVFEfTYLI/lg
ziSobU/pXo06kGPxugIqxs/GwNxuHpGt63S1slzBZZqnJvTmN11jx5/Gxiz2utBePh0MJtHEWBbq
mC9OykTZyelsxErGXBHfjFGPH/FH3eRcjM3g+YMJQZLftVb3zxh55pM7eNO7NJ28dufVeHEXyc09
o6f5EEk+t7JzipKCYzYH41oqWXw0Y+rzZt/u9WnIqOjmCZej0En83AcG283qXshsEvgguLQRQBUH
1OLHw2hM9aekN8sdd+Hl5aCQQesOBVRgVjS93O4iL6Mx0Q1pUCDus8u8tO6pK4rkaM6x92B0lvfq
yyhpImSOGI5lyUJwOx6PArzUfWxedTvvLL+qUngfozpKTmmOsqsP5EvdiUG3VpNOLFwHXHqNQvHt
kFVfoQ5SwJ4N4Co+gioZDrlGSapSDHXnQZBfv9o4FBCI3CXEg1LpyoiOjldmi0rrUG32znsBa3PQ
h6b6IfeqsvArZ9be0jHWBhBPjt9H+kT2CEI3P8CT2HseYrZ0NVcLIsakjmmTGvWk+RtWY0c80KUI
sNZAAh12TTi1rUveFOg6kZENSuBK/9x/FJ9bal4sAgcHcCAEorRr3K53XLh9ZfWedx16lbfRGhOJ
/epwV38iFDF63/DsSGfkfZ83/0ZKZ71ZJjN50lAwr78uJsTzJ3OonfFphJt/Oo+dmPOvyjg4TZB1
s6MhXlBFxdtCi4tPVU2GwU+bZnmyh7ZXDvPYZMubodbUTxPg7uakoIzZX5Y5nH95aQ3DchK2unHW
x1kce8gAysM489QFVY7Uq4Qfa6SzcB3jh3kM/QZ35i/NGefpgwInV+qLLhaqH7fFoB3LpM0/aUuL
uHALjedw1Fuv+q81+xyOi7rF3UqLUkfdxE66v5VK6CH6GD1FfFe08Uc7c+fJr+2MOx15VpI8ynTI
P0YeKpqv9imeDGzgYjxpRW3hA9eu+ZR6c5p9QxzFUHfu5cYlIVhQQTI8v5LrkkCoj21eJyV8P6Gm
+L3nIDaXhdrJddNX0zKRNiEAAM9AARh3eGVD5zlmVSK6cCEpjC80ENnHheBxZ0Ibhg3dWIwokDik
4tYIXTrOrGIgqccjLBwOhEXnfm31R7De9QXlAlQU75/71dNA2UyyEsoaNPSuJLxWr77DPS+p3+QB
CQP3jRVCWNuZ8V4QtTEKdBfcbrKDsia1ulx50yOb2OY5EP6sfELrrjkulbvXU7YKjuRcdES6ZLc0
Tbm0ld5eYccUWVaTyg5Mrez9vM+0Ew37P51BWygszFBd+BG2bmcFV8breVSSWJSAKUzhU6wORt91
Gl0/TR6MVlJ+RvmjfRhChCJhHk0rz68yIbsW+wT0KAwfxvvMpVr1J98Ao6y8CbS9rMMlxTDnyTSn
PIC/1f1IFmd6h56O44soTA92sjRvFcUTvj2nxV+52dRf7h+irYWHCBlYEYsPx9HqAalzDM5QNVWA
cYNXbx6N76FjC7+rh+6gK3r5FoEd3q5Xj4pGuCTJoaIKRGW13cvYTK03iypY6D/5EHWqfhH21H5t
1cl9m9bZvwkF87/uj7lxkGlY5H1wYBUgRbJyH7WqzLulGcrAq4TxTlSK8GNFza/3R9k4UuQsySDq
UgWdhpPbgwwxDBAfoZQBFWX3hyvSNDuNYszqawkQLULhPiordGOi1PazyoNNoW7DJvlw/ytWxlUe
bDA/VGAI+mXRerW+Y+d6PTKyVVCGYftXaA7/zOVs+UrS65/vj7S1qgzHZNH1o269ukKxVi/oohVV
IMKwQ1o+ss7oJmSX+6NszocaP08FAOoXeNm4TeLGbJYyaFMiKsqKjV8ZoYMDruw5NKtY6nnpZPsu
1xEYubHGybeWVaUlUieB40z619HI6dLqFe7uW1g4rTZI9GqwgyiNU/gRESTaqyesSaT+9wPQB6PG
SBGbpN7tCQK8HrZWpJaB1SWd8FsVcaZHJCOK9/lIsH6ugbS+aQU888cmXNzhUaf3UTkh3Thl53HS
pvhQNPUu5nvDUFA0p0GBpwby9HVfM3QZoCGTrg6WPlOObT/MAap0/WmszOIIszD+9NQZO570xumS
0GVayFBto3VoZZ3GtIpQcRqqYIxU42yEfeV70/jKTha54tSzeUYpt0qLtFpxA8pw6lVhGcRabvpZ
UteX2tAh41KU4XT/IG9NiLqCLflNZOfVyjxMRRz1izYz1DCV/wh97OjAhSNoJ7eyOQxIC1YMZgYO
0u0Z6qc2E3g9VZCJtvkQjZkTIHipHF89GZJiMpiTjU8v2nI8hKwipV0aKIlt47NiVeOD5vX6zlzW
OTi5PQQYQFKJqVSQMSs/h6z6iAR90QSRYqpfPKUJ39WN6lyURmsPdWaSokIi7ID4fHdGp8k76Nkk
PltKke3E4htWCIYNsGGEWkAA1mDyZOobvYujJqD6Xz6hXVt+Iwkh4E6Lhh2Dt7GBkFHJohuVefDN
xu0GpnWyTFpqi6CnYnIaSlgE2MRXFvh4HOhTIWgjt8kao8Z7Owo9j6FCGJsFqlPC2ZjzVDOb0Rta
P+EVU6VoRvs+0sPxlUKizyPzFOO8UmYDLro6oHlJli4VdOuQDYs+Gh19jnSr9TvdlOse/udhJCuS
bGGmCrXOZIZ12epO3KZBWc/GhK1ScWVmMyooP03g/U5qEc5B3VSL48du6v1j4ImFPtgLNX0M40RW
Lros89UG9T1/so32uzbTyHBGPin+3DZ1VkLQkSV7CPMX28/G0NaDyKH0WKgL3m5M6DVd6WpZGrS2
0/tlvlCbn8WelXh5s+Qw4EvgcAFqQrLrdpgijxI83DAJokFgHeYCwLdvNYVXPw1ZMYZf9Lhb1Idx
1FvjPKhDAnC4sErlRCJ6yVwf/oBUD+4blReXjG/CC5buKJkT/nn7TWY/lDGCKlkAK8L0mNplEkxV
jgxfXng7r8vmUASE5jM1P0j+26EUjxJk4S1ZYEBCfV3aWPenKnOuyZJ/ef2knl90Et0AbNcyklFR
1ekQdSkXrbD9zmi6IA8ng5bnXDndH2qt5fN85iGsAG1HLhjs9+pqDfCURugGZQEun/6rMqnC0OFj
eF8UGl9mNE7z4odg4X+kqZqlDzZNcK6voZX0nV6gJj+IpjcNamWZ0r+16sH60JE3U05OnjjVYdLd
8qcahqbmD+1kfK1cRCd9PS9IMoyRMe/NZmuLZOUYGgsyXAiG326RLgAfU8BLA2dElwjcJQkRtRGH
gbT9TkyydedwumQ7FtArUNu3Q6GrF5dgPdPATND6W/o5eQMEaK+itDUKHbMoKFOQBHy8OnPkYTov
d5w0sFPPBaEHDUiVzPbx/iHYGkUmBEEi4i3TZXY7lxZOJphI+iSwitk6Aj8wzq7pvlIXQZ408rd0
VUlYykvvLAFiH1cI1wVwt0fvJxcuXtRJih0jvjEXRqEOB9kmyOZ1dm9W7LE0+ohR1Lk50aWRnWGH
Nna8jI2Dhm8riYqe49H1KI3iVXNKEiKgG3d2To7UvffDyXVLH+Y7Nz3f3yB5mH5LWT4vHa60rAYj
dgLBzO0GZUUM8Vq3pAHl5vnaDy7ZWi2nkchDD/XbpMVQAaup8beap3sBjvzV66ExeERScL/TCiZX
4rf6bE7Zz4DCPgtidSguxtRigmTf+cdOS8tPcZYm+oMw21dmquWMcXlxZsg3S2zNyq7boZWVZeNl
wVAW1XzG2XMbcIl57wa2l2URUmGi+dACpupP87wYxnkm57WHWt/YZuCyRFfsMpXAdXQHDfEI56SF
EOBoGTMg1FJYfgKhL6hScsivf2BoWgW2SPqWV2ZdHUPLvnViqyyDCmU63deQ4P0oXBH9mozZ3nOp
Nvb1ZjB5j37b18wMhWU1IYFrnxWPiptGR9ixVb9Nvyip+lcVWtXOIZa2anWSCPil64gPh2jBakv7
pBuFV5tZYMHTOvhZno6f2xKOT6RuE9WVHCPF9Pb+xXkZHnOO8MAlKRtYXPiNbqdZtZDoDUhLB4Ur
lg+wK0ew4kzzFe4l1GrtcjwPiKUep9TWULOrhkMaieYEULD52c7lHmT/RbpHfg11F7KWoPMggbj9
mjZ2bJkkTIPKa4xjY0RCofNJo7w1oXr7Voun8WsJHPA/CICdX0K1ft1fjq1N58XCh4dbA56LVWzE
6U2mVndxLKyUBVeH/mHy3PpNH8XpMSRuOvcIZs+vfyrJWMrYhBgFwM/qqbRUNSttpcoCxJ+XD10F
2Emoivvz/ty2jhesccRagNdICa8MVaMvSEd3ODJL7CrnEj3cM0Bn8amhtv0xQw/6eH+8LdtAAkBS
1HJfoV+53Uu7w8ttPYW1NEj7DstUnayoR5jCLvYouTeHArgvhTI5emuhCHWyJ+jyiyywG93yLTH9
rE1tOcxoqOy8a/IAru8obyb2TlaP6WK5nVTaJoqSA4cP4j4t36iOMj6EpLiu95du4zkznrHxINAw
8S94ftSm7Z2ReAX17mV4V4ZtNPmTlyzilMDF3aC7Ghn60Qsn4TyUcRX/d3/854BoNU0Td1eqZUpa
+zVkfjFbx2kXXPmsdOGfG9R4DipUZZ1jbsbdB66DMiN63Xv1o6ElTv6tFBXCri5p7tFPlBn6ab/z
nOrLnKQwjqIu3rSHxUrN8lSibmefvdrT9iR4NvaGj5YcjHJ7oC283RsAraURN1yjtiXAyfKkeCTP
sXOLtgZh68loIqyIA706AG6pOQqwkChw0UW9hHHW+11iRDupkY27KutDsjsZZ4YTfTsVByQbuvFD
FChVJY5dAjFfN0XzW1dZvhsU+U87+y1Tcuv9pliiy84lsNfqKmVHwjMBHQTPhho2TuAhIHMtJ8N8
N9hQRVjetPwH4ZNq+wnaZ0+5AeXWEb5E+8P9z9i4xmRDaSKE6YNoa20xKr003chKadSYzfk0uoiI
SNK0Y9i1845x2lpgOKGAd0KlQmJ69ezlyIaNZPtgPpw05dLbXfhJtEP5w+mhgksyRd8jZN8ekD5+
TC/V/TVOI2S1zCJCa3DUeucYVcZTpJlEX2Y7PCyLUu/Mb+uYEufRUC+bxHD0bw/QUmRqP6h0B4Sq
2h4Tw4qONQIVO3ZqaxSAWaAhebLJwq48FrqDoA11ofhojbw7mEpWXJwKepb7x2LjUZYcTf8/yupe
oxKXL+YE25ihmPWhjkb9pzUI7bEtGvif5xaHX7R7bv3m1MjjkVRjt4hkbhfQtpcpHuSNiPKm8TOu
6IUi055I3Yahx9/j1sHDhAuwpvHKk3jKoVCPgtAxoMfPNOVEa2lyBmWgPxR2E18iN1ePUT4nOxj2
rfP4HDgAg8J5X+v99Wqn02bBXeunOaHPIsouKM5rvpcx3XEorJ2H87n1ZWViqDfBoPWMGQBydrug
dYhCx1gNcdAVovpg2Ets+oA4YusIeqj8pI3hUL11Q9UGJcLnXsd+GSixmeP8YM+Lbp2NPnPTYwlJ
rPV3mhZGAboqjeej3RWD4atzFoWHLi0n89BPugYwWTPi6GR7iZFRWXINkrD0zil+WaSacqiYMZy5
knjnnKtFdfacVGkeROgand9MeWoci9Rpsi/R6FXOudGmKtm5oxvn+plTlJyxVHpdQ6k8cK2ErA6U
TuasfDBbzT1nJEnPc4QEFQwROdCbea/xbnNQivTEydgizOftNnSUR/PUcuNg1PTwlI3LcOib2Aog
3HCOQ2V1V48spn//Bm8YdrxpUk4kYYHfrSlundYWoaK0dBHxfj7Vmd3hyjv9V2XwjPMfDEXyBI5H
3ABc+Nv5wcNhD658n8skcc+9HeZ+oRTRkyuGX38wEkl+CeyVsNvVgU5Lr7CKGtYm1xKiP2hJbtZ+
Iqrie4F83h4IdsNS0NWCT0BHOjWGNXVBVAtHVDn0uYkmOJpZ3KE4FCvvikkMDKtV7gHOHyxx2Dd/
4B1QLyQ25OHaoL6YpyiuuyyOg7br+zemq2RnB3VsVMrdyP7UjlCAnaxiWYqDGbbmD/TLxRuxFMVe
LXfDZkmniCgJxLFJjHi7t3QRlKM1wdLcZj0dnKnzqzD0FpaazCJWtJ0/OLWU/Ume8wDALbXa4Lwa
TT2spOazzP8dq6lP6Err4p8d6Nw9tryN94YXAIzBs9utrRNmU7Wg/VDVyjUpxvFAX1jzMGeqGrz+
zFL/e5YuAtu8jjTnQti9ldNkOtVJOxwtYFXXOaOpyB/wYr/fH2zL1NAkAcaYBm7Ojvz5bxmUeFTt
qtLpdxsa+oz9qCqjS1N106ENtTnQiLCPUU8nz862bQ0LxJhyDx3dFg2St8PWpjMBDKKbm8DGEA8U
ap2gGPr4b6fSBBwKtfCsg5UXjrrzxG1tIdUWkjfwARL2ruYraoWnPu+jIE1SrkJheoDV7b1RtqaH
dhDeEDkKwH4rAxfS40JUQmjQlEoPcsJGsvbS0MZ1dgeje+yoVyAVbMTW5f5ubthw2DjBwQBbgKpl
vZveSBosLlUOqJVqD3FcJafMGB0/JHjY2cG1zodMbsquL2p1pPvIK8qV/u3kwKO1zF46JMEQowx+
0YuwE8eizMPl0I96o3wNR0vYZ6PQi+Ra2pYiDmHZAmXRlxAsi5qq7ifVBeh5hrawumZ9MXzJiza1
z6kVWuqOK7W1Mr9/rfz5b1/bKHOad20BBBVEBcDrAWausdN9kDevlKP+34Wh74gucclfs86A5m3K
AaSaTaZoGT6r01IdqpIis6G04l3V1+ax7bp+Z+elnVt5bmQIQSM/h4YviPzg7m5E1eAyOKWXfuhG
bfZtRYsPPfKtB9fOlSOpGfM726Meh94rdqLCDavPbcb8yqyowTfcLu9QxXY3plEc2HpplMeoyaku
u1ZX6Jdogrjfn1Wn34sPN55bSYBGUCP9SSBft4MWsC2BnIRt3VP05FHrq/aMLHzmL0qucYhIBmtI
hIHti1/ZAvK8xWQXGBI7DdJ+5aBNUZ1mOqDJQKlD+13lqDWlwVg76Gnj7Gzs1spyuWwCNwnZWZsS
Z7YB1xWyapKGMsgRhnYp7Ey/2DU5zkgVy85N2VpVsquEARIdQeB9u6ppX6QGkL40iKMh+ja2WQ0S
SaSnxtJm5yFpe6/yMZneGVdfKXYGf57O+hyjZKj9H6Hp2oJZvRZS/xasbB+nPe2UCjLueUly68Fo
YQs/RWk1UBkdovhodF1XnahhqrrfGG75Tonb8UvUKOBYs0hv/4ey81iOG+ma9hUhAt5sC+hueiOJ
FMUNQhJFuCp4oFC4+v/p79+8w1FIMVtpRuhGVx2TJ09me88i5hjQjTr5VQQg0jzmeTU/Dr1svw7j
tNui7+N+P45x0LV/uRG/STSgXGBznJOzuOb5d/2fgLON5eCj7VheDn293WNC6BRiwaLm+OeI/7vH
IOIGpkYW5Tacf83/eQzrNw1KbrK8bFfL3MQL3PvWj8q/POU30ZPWh4VAjiAKHR9XKsMp2JdQh+qy
D/x1z7yiT5DttXqoYz4A8uufv9NvTiAsCFInW1aEz4/A2lBJd9ySATbgmjSeaEk/YeappXaOc1Hq
K9ZmNkvUq1WfOhdvz8OfH/9/A/YPZ/BM0+HrnkUb/uWevOJ5g1w8U6Xcm+LimE89TuQ8x/1cKV8v
aVj2bSG4JTO30NGJnxUsll7i2ruyMeEG9X7kLVYyM7VZ3jz0vPbU39xRXkRdxP+/KQsDhSWJ8+nU
7cX2qNnH0fe+XRb68xyGRZP6LZL86TLkhXWFQOlAvlwXee0XS/uIzdo+/PcfGMOKMyiLeDE7Sh8u
PcIfaokWT12uTi1H5oK5usiLTY5wpCf/r7XDubz7+IbPCgA0Kmc+/0cJjl2284r3GG+4Wp04ZQ9D
Oumi7FGJNsD3HnTPbpjl7dgTi7CIKjuFezrFwlpHZ2F44KFzp3fV/0dD+nNgp2gjpsNTZBX0IyTX
2o7atxVOflvH/OZ2vxytzUwikPI/agf+36POEiTIiLMCAEnmnzd39ruyxIlBXiI86RxZ05l/5ipv
08Xd2/c/n+jfXF8mFeyDwVam1v6IHBfn0XuPzsmlPXfx0TRemM2AyWnYtF/+/KTfXV2yogdlELQt
+dhv67xZmn1S8hJI7FWqKj4kqPkJG2T60U/0mqLH2mTa6etvf37wb+LgWWuOJyJaxmbBh7eZz9CH
VcDb7Lq5P3jGRLcGgtd/H25TYFFwQJmBnhN/qCLl5Mt2GieOBw5SF3tj9Ydyw4LIWpy/qVz/poXg
UZRTwI5nfc4PN7Ka7Vw5ds0XiovyqlS6TceQdrBajEPOs8pU9nb39Oe3+JuDklBLMdHiK0Kj+tCW
5TNzm2BlvaYy4wRTa8qvawcPqS6q/sJw+bhsej7+/F7ozp/rGsYaH36wuXKT0XEcyCd7WduX/r7j
Urkusf2SNHXfsf21mT4dvI1tkL3utu1uhRMbfi6K2M3/0hT+rpc5S80wyiG/0Sacf4z/yaKzGZVd
dDYLP7Zf/cwt8EWsbsv6ixNKCR89CtUXtqcBx4Z6qcdPlulZzBkpuEOxBH51785YDJ9WFqWuIaNh
stnrovCFzFf1H4XQ/v+Li2AHwxBm7Pix6q0if13qhrEfrgj5SblbKDq72S+6wNtTqWgv8mpb/7Lz
/Jt7Tbl7VqWld6Gx/FDwxn2n7Txam8slkt43dDP9L6Ywe4bKxnzKZTBeK2Zx5Dc7uPzzkfzdk1G0
oJM6H8roY6ooncG0+Ew2l25kyk6YztiXDlYBSSYR1h4y4rmUdFQLinprGS/jX87G767EGfUHFD8v
7nycMXAi5coVlZeqiKxIYPLqvlSFP7jHNR+tvxnG/iaMnVeD6B5p44lk4T8PIn29Krue/AMtMcqm
ZUIJEVm57M/v9HffCTQbItR5w41I/c+nFNQowIULT5FO9AjxxBOlbdpDQVo8/PlR5w/8IdOjFo0I
Bzgv1L+PrDycwprBmkOW3IK8OU1KRVXqbWX0dWt06TGzWdqnPz/x31/uvDzOPA3yEUjdRx8wNoNZ
V09qddlCd27TrbSYJLDjyaBipK78y9N+EzqAel0oDbRorEB+VKFpfSBIKyd0xGuMSPPS1Wdp3laX
9wUM6u3kqyke0pkdwv4x6XRZiDxPoLabMbDMKSQPG1FFy54fdJ909SEcfN0ehtadc6ECb/D/8w8C
JnEWgWWCyyD54012JxQ0WnQ2LwOYWYcq2YKroOkxao3d5n5O5v0vz/vNz8HeAGGemSqboB8BWrh+
PUhPV1/mY+2lVB1jWsco87feGl38+Zf/DSOC+ETbeuaAUsH/61zPAy5LziwveQFmyiyKazdlttSe
+hGmWpostmpELqehO+3RWFHKF+MMa6OTDYqM7dA37B6rMrwu0RBqhBoYdWduoXWRgfeHOltrTQ7+
y8c+o4H/vCNnjBBVZ5QtSfUfiRwbipZ67EmFyq7hROqcaMgCqLuH6ZgH/i+604QdJJUQdJrIrz+r
plHmJmzlWeaWHvhvEMC/Ly0aKFwgeDqge1id/jM+8AoXLKn4QNrp+i9OZYXC00lyWFnIfuqX7euf
X8BvHgehgJWac1XFmPrDyKCybK3lWkn26VZ9KtF9vlvqHX5VEoIc+Xv9tw7v3zmF20r/wYiSeQTq
iv/8frU/t57VBFCRqrn6pEso4k5j8oxNu+RQ97jh7uFQPaEaXf+l7Pl3fIdnTVhHbO0c3T9GC5Yz
OtbImvWyb+zhsMeTTMfWjf6SM2mRzwn5w5k6j6tp5QiB0P0/vNNQVbm9NjK5nIrRK48hmzXFXWui
4JA4xiqF0tgspxq7lG/OrLvpUAbbFGVoYqxGqNha3/DPoPliMyx8mbeguO9zCa8kGCZs/0ZHrcMN
MlTzlOp2Mx28grEs4Ba5BYQbkyM2NhTztj5MupVQUnbswdOtySU+qFzCEeHwKPk+2tJ68YdAPahm
DgsAQzd/iYui3EUoqaAyqJjW+46ymMnafe3uHFXM343ZpLpJ9m37GTjrWrOpEqxt6jWsbKR8lVIK
NOZQyYPENj2PyWaXYgOADY7DHJQm3ZPINA8ohckvdqual6h2uxdn2+vxVLpyei5jEPSDU+37LuSo
9azEkjfNL0RRyu5yAYWyRJzIUos+wF3ys87bGR8G1iYb/6R1yLgmsRbTfy8qDzTSmCH4ZNld/KPS
yRAcKhSC9MnFNatBJ6OZx5vGYiZ7o1jhKrIl2GRzvSjL2NcQ2T3vxyoT3BzZ+NH7z9XuG/SlBulC
oXf2Nk+rxEgwh9Bi0DcSRB5kmw+fVWDlxcryzpbYb/s2JC1e6YP2bmuvA8bFrnOzXUJyZLW0+Fju
QtZ9c+NyCVMIYe1GaesFb8ww2vCaZt2cGrMPU7rABo0uNrCt9ULGq3wrc3d5YTJNhaJgejwtNpoQ
F8AG5Spgnuo2q2fjbgJNwQjPF/YAeuy6Sj2kUKeK97jtPT9l5bDexdIq+dqZQrP3rQrNeGSI408o
CjsSapoqv6K93Q+svY3y24xaqUzdeKL8Nh79Bbw7yIQHPBzUICAZOLtQuyTvy7FNGhGwTP+WFwiO
pY4D5YYVgcIUGdy5RGYUStszjuTOHSPk+Rvchrk9lP3UjIdVFnqkaojXRYTItss0TlD2Tcdgn94Z
wgTZCp/m0UxJW4nKzOGN1S4x9L+IYafqnMZJGdQ0aZ334ZKuSVk9WtOIyG+AkPEiUABYrps6lh2G
d934XAyNvK4D0pXVqv6H8UKVnNzGOH02sU8m0wTN4cdq7sJaWK27binHv6lx9AShFuMeRL+c1ctf
dizDrrp6q7YDmz4YFbW29GQ223vu3ZTD4LLw0vT+VQky3gm719P1UqF9JZqoyB+d3a5ekoUuEJ2P
qvjcNXn9xQ6G/bW06mlPg6p0TFq7efETE5sSo1F3lVXasHpZCAtPJJPlTdTGF70zb8+eO3gPSQ8d
TVRd0TxvzR48JYW/6HQfTHi3KNiuWVnF+mfnW8YVy9qBlI5x3JUsZy0eqgBTX6OcHeGinpXdahaR
dPtq8ecL0ZqKP0ewv6vvIb8VDt+sioY6W6YuGDLPTJX5ySohV3lKqqDMuj325YU1D/6NYjh3v+dl
kimW15GqwR/VCPiP/p6iv7t2WQeWooRCrS5VctKfLC8ccUVbYv/e3pr6G7r0eZ0lspUDfo5zbokV
m9SXaIiad1SeqfWK81odVjRFNHMKW1zJDabXaWCq5WtZyKlIh61Qu8BGgguyjtuMDnTQDj+aAL8i
kRPMVDYNQIXHuQzD59Cu9fsUxvLZa5dmO8zhOgdpMoXlQ4CCWXGCY89ykmmHpchKOQZnKI36PKPQ
TxyKmyKfhC4s9+RPjSqOXse4SqzFNN5ujWs3RDqln3LXBfNq/Y7X1kW197Oyq6I8mHEw07FpTAyi
w5znm7e3dZnFIGT4SLIo/zRZZb6kqgqDr2B543yorWLsBLui+7vVzt15q3CLd7E7lvmKf3E7pklh
qYvRp39O9dA46FCgRNpkIWcmEY7Vtw+sHNYvMDlg4q3TvG4iSez5tSjyAQ+atrO/hyCxXyWkDtQN
Jrd5lYEJh0OBcFwoEj2juxhVPCutq+pMVWcDLhB1XvXvuoK+lY1BWKvDum5RlA6xLe9dViQeHfZF
tnTeynJOw7r0npHkA3q0qyXun/LZDmd4gWv7fT8zWbiOjjUe9qLFXc2NsHzzHTXbGaLW85ii+r09
92wOTRlZ1gowzWlxlG0oz5FKQVbHEfvoIlzJxhGqtmG779EhtnQE2SeyoExAmEU21Pd7CL52HuSn
qevPC5iRX/FS3I3ZQho0jWul6B466lBry30GCegGAYEMmuTSdd7bpJLklo0otj8jw96NGFS3tJj8
SfPobWt/EzTlFAm/GCGWkSKbe+OO5snvmv2pkwNntcCb4z3OKeYO3U4VTexo3KutblA5lWMRD0d/
Q6FbJP0yG9heyHEKq1a+vPGG1b+sCgb8RUdYwCCuLJvU1OvwNPle2RzrlV2BlYFCd4W20j4waPKn
yw0/8e84oSH1vvb8CwvK4xVhfrGLQztG+r1fdw+5aMdHk6BVE2HQnrrklsWPvMjMYqKT47bTkHp5
ELYpmpvzr6AFrxB7b5flsTZzpLhlRfLO1GHE7ZhoYom9I1umOFrvJX6TFZ6ITLvV+1KF605tUXZA
0J30qRphMcypU4yFFI5uk/uyKNFTsU2wpUbiESR8b6hfVrmUv7re1WuWRyo2gNlW+Fh4dsf9Dyy/
ZbYlAwoMVEVhQpFYm4HfWfhLO93vsbtMqWFW9wnzicUcJ2L/5RJueZJtKqdC7slELhChWWJ43RXq
nqwPknXDMB+/un7n7iynFM2X0exYwbcdvDyB/09837Pyv2bRlnMmO3fepouGDbpfXmu1D43VekoE
yEfrtIjjvkl1naxbZppz1GJiYR63oqvCi9qtq1t0yJBSmnBaC9I2GNeHBusGczIdm/9HooT9EGPg
vFEUOObQLapP7lDXqx+RWqrLw+gPkcrawMCpM9aZmEG+MUTkvZD9wa6QlRR9YZN2ML4qI7RypF3d
WFYBTjiPnexTzQII+XHdeq4o0f5Xu8/1wz4Z5M8cv8Q8E5ms3b3Y53Z7S5ylOE1hGyTcl3n70oWm
uy6NN3+xbUUaRGC/1qIdpiEXnUuETTFyUFoo3yb5W02DgkocwXAIRx1+k3HNDbP30bvKaxXPfAMA
T5GPBOXUkbpvhW+VaycKtwtvaeiqTUQIyPaZX3uLfdibznWBKQbi4uhtQZBBiYa6JJG/cLkiSXwP
8QhLjCgv80ZY2uQtx6+0biZ0IZTo4UTzl9Wa3HcSBI88EylL5DrR+rTOTCeZ1EkKrxqPgF+9GywV
agEUsVBZFV6NcnI5K7lZmjeMQLccOdjS+axUXzxZwZK8RKhxQAySxPSl3gL7pMsyH4/jPitUi6Bm
jQDTvdWl47SFFge+tZichG33sib22qeSmcAFBpxleyG3yvuixkV69B9O5Yl+dCFPJsvotEd7sHx4
pgFskAz5/5lcodv83o/3aBOlz0yaXjdA3JEOS46iN26pjyUTmhmROWs4V7uRvQjUX5sfi9vu40Xr
l9YnpWz0iyYo+k/OmYqSBiPqeKIOYbUKeBjuRYvlPbM6NEZxcNr08jmp+sFOGxy4XyfbKW7KiGuH
lbwnhwsk7J06Zc2DTGLR7DSUh8q/G/28rUUTl86VNpajTwqS3SRkrJcvKKgEfGo7kPglmdB+bfq6
vtJhrpu0jZDnTOeh374OUPRmUTpTqHFE9bYtLZdxnQViYnmPP7FuyoOzUIinSUtnk3FUnTZlgjT+
LBt/RcgoqaJakGUs+9axoJxc0xxEUri1S7Hrra76NFRVNwlUgdyfqAAElCBJi1h0NPTqoOuWQ+bj
kKKFnbTDQwF3shOoIeQ/vMWZn/dejVu2UXy0vKdzJzCipTZmq2nOmi3x1owiZ0AJz2cYqs9TvSf3
0BrI/3toRn2c9lj5oh6S4uc8ePl3RpyOSoN4sNc0zP2exyKce9cxPnob/YAKu7TDTwo1yFG01tjc
Fb3d41bfBtt3FO7QQk+czY1Tv+snnZlkaX+wGz5+PYuPWUdNPfJi7c7yTo98Rn02kFyCtDKzaKhe
viu58vXcyax1KqEn3+Wsseuja8nqJy3a9i57WU5g/5Ij6qt+bOgm1kGLuvQJwvkW8IG1dtBNkfQY
anK/5bk338KdCPy0aXv5ExOg8adfJGQN6aP9JoZy2qtsri3/xV/ozVIo8/qFhpZARsCCJBoTnm+a
QvlVapxqLTPKvP78fhQz8HmX5jXYwqEX+ObQWwbu7r2yb0flY1XrvGVNkDC+NcnavVR5pd+CRUEa
qRWtk4AGY91TsQe0r8sg89M6KEeLZZk3fmYZDNUBW+oJ4irczpmsuJlvqkKfTszRaFspCb6+yvE+
IdqMjflh6aK67txtqh9bB9JRZ6nwuWR5vTn22iSshHR94l0jQF71WTyp4hTnkAwz6s4eqoxj1v6k
VpQXxDYar6DOzrsWgou70Dkr3+Vaq02mdh6egWJVkMYxYhl/4Q8SN0KbvaIHLOZBHs5J+3W3/G0W
ISSkJiNG53fb4FXvYTj7dRZMlvy0unbVZudDfd3hnDJS9of2kLLd4d548MhB26YZnp6mevwcm5BR
wqT1ZqeQTyzSn9Usb02+w4VMrB0rb5rc7aKtk8ERlFbjUxGbeEujGnEJYY2j9V2SNH7kW9i9Nl6x
J0LLZCH2B11ARxxSdTn+5sSEv95K0lr201cjo6ASo7WN0ZG8bz7Xdld9h5AzPCLNpF7HcHei07Y6
w5wyXaNRmkLTkzFUu3RpuauI8K8g/wpFh0Nz3JT+92UZ5zuv4rmiwu3ibesbJem6d52jbVB7pBpy
dZDaw6YfJH/3SVZWYp1C5ZhvuVLJp3yd6yTLLShe3IRhJDP7APcCUhYVVwmF4XKt871MLbl4EM/i
PXAzrdvqqaH2PSUqTl71HvrE8aStA+IdMvFwb/LkF0JAQyMoBsfxkIy5L49oNcR16sUlAdXkWn2l
anRuNIrhi/D7wKEBi5xpOnb2EH/f8tq8+tqdrwLnLF+HA6Z5I1xzVuI54IGJWlqiJNzEQjhAAG+z
CeL7JdqHPfXCuvpBfZT4wsRWe8W+yhyBUiwQDcADhvyy7HdwpGmwd32qE10D1ds12SPcxyihofXU
qaYz3y5GRC8tFvUDyzmUk5xuYcgYk1ZzXHUkpgEICudRfn00+UcpJreVpDPP6Pja6rX9tJTjcs/m
LMXQ7qvyhqKZds2UGHrAiJhWJczqAthVu+VRF8IplKLs0b8/qMAtHm2cMi5a1+0+6X2aLOwbsFQR
uRNvXabzMuoFolm6RbQijqu0LA23Y2GdBbhsdc0h9kv5Y1+d5NW25rHGPy1xmL0Oe7KINTYu7q4x
2Hi6LL33xbPX7rWekw0HxzHWWpTb1NuX9I2LpmLVY5XiUmY7aQm6XIgg3vrPhd/Tb4TrUN7ZVkK3
TEVXWkeWJZlysJsZfKrL0Gkz6WLxw7EaEPf0nRD9mTraurdQrvMkijXayfVJPD039ZZ/0puXY/jE
4OLXxLe5axKXxcbIkfHjVs0bn1HV5w1tN3rNIX8p0dQ0ZWLKQbaFPybF9xmlxyJV3dCTYYoyHg59
b3m/XE/HZYZwdkdamVdvF0HvsaraJW5yl3uKnDoA0ExHx/SxvJr3Yb23ZK1KmIdz8tCH40KAtuwd
YCMavTmzQFvbwx50FocBn09H2Gp3r7qlC30+cB6+IK3Dkg2jRvVo+U55iyEGc9143LqvkVkmP7XD
avuia7fgfRUmvLLGzoquWE2MHQZKS7GhYFxE4RVe2Nt7j2wbtgsw9d573wDLFL6NgLMKEgLnOMvl
rV3jhvYtV9MtlZlZTuq85CiSCown3dp+ux8pY1/bJFyQDWLu/pTg01bSkE91h1TkEr/2bSK/rHgb
kCo2dG9hXMb0Ys3erQ8Jk6ySTrtznYOvdhWy2BbZnxkEWuNli4zbIJLcDe9kkHtXERfXFfFaLK9b
EagfVHDuu6cMA4ESO1Zc4XoPjZ4+jxjSzPPujKe8rexrlln7EQp33m1ZrIv+e+UtJmZ0lhQTwhJJ
OB3mvRifV7A2l+K9aPoDtQDQIuO2ahKlKod3aeOnxegnVz/XsSB8SjDbONNxZ3Hz9k09TI1TvkPM
ocd2h2X9sjvTdm/8Un/jfHifWEP2f+BT6zZim+ChopqZD68KDYvbougK97Q3a/HdUDHG6VgbMKEk
ohkTe+N2Xwu9tt/2xrFf1tbpP49IN71YahrDk4apeI+GQfS9qoq8P/STaepsAIFrs91irggFzXZx
xpzcXzt8828T+kQvst3UlqJiRONKpeq+KQPOn6FuFXLmFi7JEnsN2nW203wJ/RwFu8bN4ZL45H9b
JOhuJ8IomYxpYG/bdkpGEBbKlm5+ZmDtPtZR0n1egrK7doYqai5mZdtl1qBX4qeaZLKJufRsXEhc
Z5+E0X7xJbcGU4gtcuuvOiktwuambe/QdWPwq7UiA5zK3OdlrxbEOEtZ9T7QdmP3BwY/+qoP9RZB
cIjmZ6dwy4GgVnjRqUUfPBacS8jVfDvkF8xi3xCICG9V3uVMXHtnfYe0SFSxTYmgMROmzjryvs5D
Po75F9NHG/3CTJdz6fWbDiAXMD8UfdJssaD0WF8HlhRagXdPDBZXU8sKyVSgFUNf+RiLzEQYoaB6
V4xMFg6WV7jy1wTAAJ7t2NA+x8lrjz40Qif158WjfS7HGjgBAlshBkvSEu89Si8iaHs0kVm84F3J
XMqHpRlw/i21CjtybpckaVEP45V2kZzjI9ZrnSl8oG/loJIwxZ7Ifs63MXyfGF98bouVGmNuOJ8L
+oYjOGHQ+YSnyUoyT0J/dWeNdu5WRdXTunir94SRiv9pgEHWt8e4Z9j9lVn19GsZXIsYP8ULDpen
iVwXnFDA728bl2lq6g1qvHEquBsX7GCt6mDWLn9diB2XVIabOtZ9FMhUhnP35ld5vR+6XMYj0q4h
0DPGdgmtc7cuT8OkS1BWYnZ5WqN5uU3mmaV0zLTX93LQ546NBvExME3/YConalFfGD1N8V+rW907
7kOzbnZ1GNgEq0TcTea9VqF33ZWR+RIwXP2qOKUBIsiDfjCbN37v6iF8bhmwg6BVIe1m69XLk4TY
3d1E+NaMdERS01YOLsXzqpwaSGhdA3oJAmk13PWgq6NzIbvYWxtAmMAEHtC+bboZQ3l46yoELBin
4sBUoI2ocmpD5W5DQW4O5ejk9FyOV131uP3xxy0WYcKKN8fORuLrU2013kMMckq5Aevml7Zd9+vS
TNbLyGdxRGsnuWEuNDmshtKtv0Wzx+qtS4vMpLvT9dUMptVn5dSfcUCizB2as7JjBc3Vw6HO+ThM
NbbwiiWM1j/apZc4b9JhiVL49bjMxzjMVyqZhIISlTA6eoID7LM5WkQeVvldsPn2lq5GJZ9bPWzD
hYuKrzmtCgHYM7hg9xeupok7BK7a1oP02uJra8GJBb4YgXTkrsswtVGErbPSlPt8bYdFnR82b4+S
rG3DeBbVhEh51p2F/ClL5vYTuyGmFiMahJC+I82LaJJRfwaI6Ka0TqQdv5W2DJgKxuVoX02Lswci
InuW6dR7lGdznMuGy0SZfmIwtF+400LjMIT9oLJBqcGAn7IkcvCc1qYBrOBxAC0ZiB1H9Ms354E1
jBXGJjnuq2vyOEZHJzjTkHvfU/YBG5HteY2WOcGpMJrZIw8ZZQm8Z/R+z883uOkcMnHL5jXur0na
6mUdtXeR1HL42ZDByot1atrmGGuj6mM4DMm9WifVZFwWIITajc4bUnXYJIfOYS1VVEtAgVgBsPfH
c3p0LgtdddFtTaPwM5c+wgDD6n3r5tJ0WS2dthUbijVdmki2YhAB3J33oPWpbARw2ByenKh35wcT
VMv+AuixTbc7EHh48CljSvgTuvjFCmNhTg6jO3WtMPmhJVjKSD13LEW5R2dAxSADFPSHS6/w6+K4
RmPZ3fmmzzdR6D1qLzVw+kgn6mO4zL2gCAaNrsyV8vzJeSFs0dEkPfsOlaj0uIRCVuTgu82WVfBg
JYixeMJKzDYf2FKVX6iq8vDSBcYv7sNhpbFr4sC4mbK7/a2rgAK/L+ct0dPMQZu58jaDu7KynYNH
yKsPVQFZN11nnKeJuq1yjpA/FnpTzg+jVEcjLFehKjzzX3a5f4VCVjhfw092uyecMuLtZy2tZeIG
E3xEQ/vI+5qqabuTfrwQ2jq7HpHxlZ53G21bWF3R7aomtUmMVGJal1DdczJ++LMLgz45AeWrIpXx
xHykDIpkPTCbSJ5Lk1jQ/obd/ekZf9o+yTyclkOnmyZhqtrO0632V9apy8Qf7JMsXde5RePVck5W
XTHUs0ZC75E4N7xvnjXa+PvmCFbMzEKPcnf0W1/U4CBNbjZN8ZI47yv/+HoDBDc0Rw8Qc35C+6yV
osELYLspg3r10p41CIpbVIm8lC89rC9IFi03DgoV4xuJJNYpk6bWebDyIfbSMu4T68GnYOuP3rIv
612S65iRJPddPzrdMupbsOnIf3FQIokO0zb5TFY64+qr2sR6vuXMO3NKV9mjFTpzATK/iyNXrOsU
2D8d5tpjFldA8ZeelrK/BMZF0wFuPUljDmJ3Ik6RHC7GYO7LLAgrPZ3cBdqQwLHGuF8kcNAkVKNt
wBwb6DwdTLe1t200EfslfeuU6bGFh76hn6OERBRaCogR9rXtrDUgU+WNJnV7P5lphRBpvUoA2t72
3jBTZjlxmg80qrl3LIYcNUJWCPR60yYD54aR9r5lM6VO97lGF8AlN1VI82zLtlhZh5tBw8dc8jo5
wAEItzTv5vXVbfbVT1mu8XfBAZvDi0JG9Xycmj2ka0jwGT+47drO6ehjTZtNePCZQ47iiJuVsz+Y
r02sXJvhpL+EX4Kpd6KrhFkqTSHaiqlntXxwnObmp3HYcjftsUjo0tXx+AATJsp7Vsl1xdp2NvO8
XZ0lvk227X5VH9jXcfla4c6mTmmNurtLdBt84h8nIXZ8uedp1pOT7fOSICrCHP+NzmnC3N4tzMXI
ZX8OK6TDBdYWsX1jl5utj32iqSQCTX3JhM6irCvDQvVXdTGTB5vS2sMMxsfOtBtec29SYNPBu8Kl
x//s087CsqtnRPYE4GTT0ibky/4MvXRQAu5QnDNOaLV73yVLnh9tKK/90//j7EyWJEWWbfsvb3wR
AQwwmOLgXfRNZkbGBMmmEowejMbg6+/yMzq3pOQckTeuJjw8wEx169pbGTxo/jBL2eR3CBdM/bWa
JjRl5llBWpvC4R2utWZ0ndfO8hXZvciPu8kIDiUuLRiSPsScfC38cDKP7SytBx+cIrwgHwR9bPW2
cu58tI4v3EbZkkzoCpzvaEhvLt8CSpxXeawAki0jOruaw/mQu3pYr5PMgyYuFW3jtd99AolZv+e8
IsHSS7hbhIFFBxa2S/4G5WfhOd2edOuuskMT7D2rzIfOU0nZAup875uGElcwhypjKRhun8dOafsp
qrBlHpulCe0Hm41dHNUL2gDDSwYilDeg/8JPCUwtycxkzFWnoWkxqs2jxi1UlDVqrgPOaz2KDLz8
xb8FoHyrpqIomPoujGXTvsxocD1oav+tD5S9JPNCuvHvcsrCgakAB2ZNIY5Qgwpr84STLpYNJ29E
m3zcXadUiQXZKtLJX6Pp3Oaeno8RuHLxNo9mpG4AyWqPxiK1u6+XrTuvq57eG/DFu3EswzFx1bQz
PgToSETh+O29FGXXX7jOmuwcGIUWoibNRHBUYmFvilDNB8JWFhzUEGZFHGb+/KfZp0AROVDP3qXP
RxKhFqwev/ve0U8rU64PMmHMvwQSG8V/mjZxRBO23EuuXKd942ubGGlpTw6J25dWFvs7ta8hgZnp
FhiBOLYtUWvvZGeAoUvW7P1Vztrs15bTb02tVYXgHpx1ZOH3zGdW3jP3FdCi6+xDU6Fz/9XVa12e
CAOpmsPIwFombiuD5Th4zONxqhlrHrpYsoyZBdu2vSz9Q24t7UJWMlrMPVCrWo5B2Q2fPKPUcsSg
GNwdJIqyz8XJWXWu3d1lArLs4zcahmZ5Gv2ouMeiPOanYtwWcezQgREClorRrI52p4WkaUWW9G5V
BfFIoj8ATzCi++nB9mTsY3FrYmOJ9UExlo9OauX8ODiaqeDBb4y7nd1hpGGbLa3mY1sN/WmCp8oP
osZlcO8yF2uSbMZ+fA7J5QKw3dpqS/BRz/2hczdnT6bc7+YDYwQuZW5yJRhde7eVN77MHwzrogij
b9cQ8S6qiscJVBNYqJh9fjHl7GmgnEmctqgdv5ftmD8uWKDBXRSf2yGCuTnutEpfi2IIHjc+d3uI
Mhb5IFuq7ttqavcH2QrVq+fX/WeeOQ1wxbJ7+/MNrgkfHLGgq4InadKC0LX7A/pTt8crwbWfonJl
dRxrlgHVNkzhaTdW+5ejeJePtcmm9sgWPd8/8f5NYeoWcqmPZEAAQE3dtvUn1woqcwqgBfRBq1z6
Rzw+OntfZhrhZPS82+HfTvY3/mfOeD9RjDo/2KAa+aeusxw36Yp1L459GOjouJXsMHmds0V98UqP
t1V1Y/a9YisT6oTxxCejHBitcqzWt2lDDExNvvqfY44pJB5o3pgDU5DwlnMWfdXoacUhK8bhD3lQ
dpMo5j6PqH0VyEwwyWdSBkbAhdBfyiOTc7OhDBSZHduiU7BE3Wy3hCPmAap3Y7dfis5EX8ot6P8A
Anv1g7fZCiC5wcDgLl3dHGRXoJ/5NsvP8ODxyd4mf+iKM1gWm/rMgir9PsvbQIIqen4J1mH76cDZ
NIRrhvSjIXuIfjN8K9U9K/643LMg0N6d2CatP1ZYSHnMKld7p7HgSLlubTeoU9U2rNodtFjgYdy1
wcia0bSUyEXmMis5vREFzLNpWUH/2WBP+7lCU79YEcnRhzYnqQZFmN3I59IQOpAEcu3XLyJvF9gp
MavtXGzsdDpZy2BeF7My7UHIJ1lmYvoeJW64MRfKrRpPfFioZUv6ntYVUGPd9BlIaV4T/lP7mcx6
lLAOSyKBpvSyxRFSuvmrW0LD4GmTDJoHUIfhbnfdqTsELG57beZp/51lixkuQH18ERQOfazZDtIc
w2prSx0jjW3NV6bY0BE6rEZe4rBjVh1j7+hIYu5dXaQz0mr5UHWl+lqsVV0lQ0cQS9rKIew+6loU
H5gMWri1MYhK+MBmdg5b5mSc5URYTGfbmbyV8KbG/jllK3wOrL2/Q06ty089WTvxDIOaJ0IpSlZP
SN9ng1a4so8nkW7lP9myGNffNStVvXgWTOEOq62xJNetVXSHAfVFHQvvhnBHxL4QDCj6/uvqErJ9
HNeRRbWcS5VIK1FvMEW7HdUHHTg82npoJrbzZkE/3detMwcAnC6YQGu63OFpd1nSakdWcHXavDMP
nF+3spO0TzIypA/1keNTRyHN7QysiClKe2nZhjYkSxvmiKOTOxbJ4LhBQ26Rvq2g7UMkvq2LBkhg
5CB4QtKs/Xju8X8xm2eAm5ilYNADLWmDMXAAs5wyN7ub7HMtx7NiPP5j1woBTKL+LlRmeUUFoYrh
fVlUtFxMYZy/Al0EWTqiYL+UuwYT4g4sLkxTZXAbMDZzCr4eYAYxhZcwEfTfB4CYIMWMkP1FwiF0
DfZ753kP3KY8zSoL5KVgLycUr9DC5QboB3paf7ehgOjIi2NOIRiefP6mf2w5YN7Ky0mqUw1qXP/Q
I/n7MbUEU2VcF617RtjPr7jorfniuX5U3UiWvT8EjaFDdxERh9cuQA+P3TZEptNl6Jg7TsdyPfhR
H6bhzegVT8wEnLNPHG1zotUpsOnlVVFfYY8rA1bpa0zsEq3syNPcVg8OiGjDe4ZOkWLuz67tuI0P
xRRkVIvBbL8x/lpeMW9EnyMMxXgb5BWdjcJsF15s9tX+o8bIquKJ0WSRMMpxxLGKDOMJdPQapssg
Zc+DGl/l6tlrwkocgxdzbvswnkDfVtBjvbopunnF2M5RLgQ4Kru6q1gMwts3OlPOKB5l6kO2orPu
lehnlUQDg9yDZ1fE/rmFa+0vUBdoZ9OQRUGy1rb/UENxFa9bxycu2QTd6PkAV6Ie6sk47ZPY15Ex
nd6K6CQspW6rCbTzamOgJPXLUq55GaIuX+PA7qe/TDeV651Bxe2eqDW2W/5BmFHotnZnnxieUm14
wTS4z2hLHUoARAI71Vwz3Hd6rbxYZITgvu8ouNRJVY66m1EoWN+cYbCW+411dC20V2T5jwhY9XIk
6t/3vlhdvYsEMMsg/gZKhLe+Y8WCAXZUJJqKVcXVWk4WX1MfPZe0XAjQjDbtM0hy9F3Ab5fHafZ4
bqKoNsCIQmy/5iXauOmqgeFxDgvDQ5VN+R8Lc8rymguLaVuYVY149opwgwNF7lmfdzEvnyCx1QiU
CnsXD8seNCdvAmdiS3xk6UTsm9aHzsjleZ9Ld6FCzbrvE3VOjo2ks76z3JYqsPZdshwi0SzrOwsv
oulXgKwLDO6tE/6Wbu/N205al/08IfkAPbiz5w1ntS5cQzlM24srN89DyfCjb61T2z+GaJRfBaz9
fOvchu9NXpfRm5uV4N+YWsrofrX7vH42u7hpTqEKh5ObC7zeqDqwb73LuPZlV2hD9+M4DNG900sm
BN60VG8+/tDg0ZpmtzxR4GRu6laMQlhDFC0WSpWVjfSqQa7MfemjKKXrHCy/Ii7U5aCLvucU1p3d
srx0oHnPHEej3pOe91RCFTZxoPoZgKKlt33ekIC6hFiwNoupJ5rp6PV7vcSArSPJnuybQ303t+QD
GqqF2qTf2dU7TiHw3eTt2XSQ49YhZnXuLA453zuBV/OwdtQQQdgf8KuNtwoVR2fSsVxRI81DQV4z
XsHosClUyEM1NGFHldIP7YFwZz5hGPX2+Gc3pXCLG+E8bykuJt89OAjb31W11muMg1a46SwL6T1o
cpvyxNNEUj+QgQEE3Udur99rVNb9uLH55PY0RshqeCvK+rAHuq2PHrDJBkxJ21KS+gHVJBADOPcD
/8PpkYoOFLJOc6os3Y9361Kpd2fsG31YdLlZyWzgbJmpCqhjDwX6aWc9hnVkI2Ej0rbP8/66OkNZ
3Hlhv1CPigXKkq+GKrNV6/bYEnFAMNhQd+akTdmVdJO61VTW0XbF0VHWH1iV5Zkowvl1YLdviSDf
9z9WX9Z/mCaG7+y8QdSe3QyAfnf3B1yI1VONZfl5bTt2UxpmDTCa8+a+1pS7TK0ZWL96C5cQU0ni
kqiA1nE6ZLULwGzPejmurRbRPUKjI5M5LPQnb8NgkoamnuG2s7IroqPW/N6Ey4LdYRsB2rbcD//k
JnLztFS6MgfQNt2fo2IQfxoLQDUNarAIOkQW6pHCO5R9wES5Mj9nIP5vRnNH3KbSgT56+1DZT87G
OX9gEOGOF6HmbD9VXi6+wzlhY3C3Jnx32NY7PvVgdhMilHRWlJMw657mcOOQ1uFC4t1iQv9HoapS
nhAvmHd1uVZXIbcIWwJR3vWZS30CHpW5nUpfjk0KlQr+puvRudv7nRlDSXZpcW1IxnzpJt2ds7YD
SXKHjF9qU2s2pVlne9dQNpyyYuz096WxXPsoi5LznYacQ5YPSQ9UqToYfjhcKF9MEejxUBClI1Lb
L0R4bhRlfIqfyethTVqfHKks7yTOlR42rAzW5pepw/nbtlnDfLWkvbKqNF+8197x+82Ls2Z2f+dS
Mh/zWhcxfyV87Puyu+h4A4nQ1nHn+CITl2VnuGqJGDvus0+ThQZriuboWMZRWBHW+bmwrPY3KR20
u5ttj5+dqsvuCHIFd1wuCxJ9x55wn1q8tb+xHU0X7/hp1i90IxjkTLhFybZze0I/CBuXzMhtvFGW
/2Sb4WowJs4cZ6x2BrOyRQjG3NBHPpawk1+IoWRs5g3F8AsvQTXFYUWAsxQd+5/DbEar0Xul7lA2
eIoI1DT6ELIt7ZOV1+XXTYVKxprBRxGPG7hGrBq1L7FXFwqe6jYEvA9Z6WNSJ9MwFnJyIL4XBpHD
YRWWi0CiN/LCJoIw3r29yZk/wDv8kjNu5Ytc1r2+VPYejEfpAnwfMtuI4SQo1rLbfD5Sh4WBRDpY
BTUY6fzdL8XrWFynFvsZIqHr1om1Co7Z2eo81Ch+ofK+aRhNQOQPMCKQgYDwrTsve1rr0NJpH+Xm
kaylNfi5802SjULdaN/10mtwO5WzuxwLFc0iDVaxVedaGm/g+/I5Keq9nnDuLIVRCS0M2fyxoZzk
cbCZaSC2990naV2Yt/hTCJUw47yBQ70d/bR7CKoYArxWj7ut6yG1ghBGi7rE8/hyvZYTuh2WbD6O
mF70ObQQzxnJ7tCv4+TwzGkYVp3g9+wiyJkNVFf1ApErysmvSUkLd0FUiumxolN7kHLSeSKLKZf3
gdicn8IQjcqEdFm9E7qR2U5aRWv/o9JSuwe1wLpfb9RXnzgglP0JBS9cksDKcWtRYIThWTtrWT7s
g9P9ohHeXjnVKnXCEaMeLB3M/Wk1ufLvgL2jdwKt1C+5TpD9mgH1+kCZqgradtLA40YuXM1wUa1K
TQE4esAugKGIAWyOetTRDB5JV2Mn3qAEVzMonb+f1nKZvGesUY46Zu5U3pPvuk+pptStHjUdxrGd
BRldkTWMnJbsN/zDaiCvvIIOLh+Rl6lHd2G0l+jGn39B+EafhYRKuLfmcl2ujYFw/lE3U6NhB8Ih
wLgZwSVLFwtIQku4RFxRtZEXFm21f3HsOV+MQ1oww7o28w5c83sVc/fNhI/SLGlSfJ3WO1nr7FkJ
PoP2FTFa/emsxfrVg+C1Mf0L7NZYzM0Pq2mpDYkNGPYz855ApX5RVxROpSlSFqbexlWhUMBF1LH3
I4pBmww2iG0ceqLy0sqRlo8Cv8ufrSkYvDkLLh/qlqHaE9PiEE1rqWABF8LaxDmwoD9O5by73+UM
DZU4QNX1yQ5k9jNgvfLrOGczbmZmaU84PsCkZgPScguwgcOZmnabLj469rEKNjNAK/D8NJjZ2vFb
US6WewZBJKdwFP5qTgNy5sBB0IQ/MAGLF9AI9yfn+RLcOKgqP6IfDsWbU9hzD5fP7Ty9FNXaMY2B
EM3SsjHbysXjq+rsuLlLhR1stJU0922XWEjdH91QePNJbDRZzKPyrnkoXPZI4MvLuvnZLvxeJ8uw
LffVUrWwooCNNE2CKd4DponOBmlVO4P7RvQsZvQmNZuz5aBYx4imztnt68CG0TI4czBc6DIhw6e9
88t28J7YoVGMx8C6ySx6idQzH6j9hBHm+4l3ZlxUaptToBOwQLl/E5lhgEHO8QSiSy4+jpa12/S1
lF3UpMSoyc8KrxwcPfnH4YlzzV7OVgF8CtgQaU5E9O934PKNytkf3PwhH+d2elyjfZ/RKCRPIX7T
nEZoZPH2Sc/Y40/NmGXylQ/VIsliu8kOa2aLL1nHUPbQO4pGVxZFlAHStRzAUQHut9kzvvGF0f99
5lq+PLYYFu6qiof+RdosTjrToQPX010BwAWDY2UfdWVmhM62W//4QAT7hYZrNCeLEa24grpTYgZt
JY5g6jUPUqmqh7lzVshS+PZ37/ZCHPaWs+iFsjP6Ba5Y4fmV+TwcsGO59KpTlxfvwVDkP2CE5Hbs
Sf306SHY9YfbypPucWj+1XCSpyd475DRf7lrP64xLGz5sOzIllc2RzTLwTSV/mPcAuG6ksiSnOk3
nsEaWv7aipJ9P9r+3O/Xjlc5ZwuCUs8qb0rcFZJX+Ss3cgvHz1Q/fyggncMrULgSyVxhJQV0ZASb
ZNs03DW1KLMDCl34bSAtpzrh+6OGmRuSaS5ydKri6riqWw+I9jXmGsZFZGzm6H1xnjGzPoy1p/tv
a1fxlrluSfQlWaTsUvBbe5pSZOywfgKyZUdAYDacJZvb509s4eu4aZfapOj6XpY25Yp23Vsi/NLm
sEn8pqxLf+AlA4+4tXFvdu4587neQ6qVTIYcEYGPySjAqBsm2tFc95Hou+B+NhLLgEQA4Nh1Vvmw
VsH+oUYf1k2jtkeHRmRM0KLKpptxy2V7bvg5fCu4DBQvcE8PgsLcqoPN6N9PBZs81rQRePrS1vEs
m8Jy7jh3RigpYhVcrzqB0lTh0VVh452MxeCTGK12PNmhAo0d9CbU2Qsy5R0XVYgb++WXT9O0Zh18
WhX0T3szqvaF97cLLpljreaCCQI5uPbmp0Ligj10fbEAe/IlUoWTOOXavTM/EORjwmvUj+1jzkr6
7BJtJIWArlQ73YPaQsiVrPyz41IdL4wqaZwQoyJlPzeWH/YxUWiVx9NW7nXSTIXfJSMj0Z+6YQyf
Sm1142GQqEeUVXv+omH6zY9hEmzPUFRpVZoBdgSnfmGAde6XUVItEmL5R3A54s+QLH5K7MAt29My
e8v6PDldFWDMq7evcmUTAj8iaELMBmK8CzuT2yd7glmN5z1n7kBmAwd7m+M1RIEauHmaCowlNlXg
8EGzkoEGslwNamxbwe+okPnIkNAU6hCO2+CkDbnXFxNxfB4gJQlD9amQR+4vM+ovesn3IF4126I6
CiUPe1U+b190lYUvObMbh3IBHD+xvYlV3Q5QEaxyV2BZbol7xpFR+3qN/UwOP5hxMIKP2kjQvXoF
mCBfjkKtoBaszoDgTpW6Qu6INMHsKQZbGIJTIm9yeXRGxP3LBgaDXNWCjlJ2VbZGBgSNSwa5KutQ
Vpq7LSMf0ruYHRj87Jsm/M1MASOVlWEESIUZjEj3rtm+8BYzIcRIucWhs3XOSbQk1hKGsHjvA+xg
d99F6zZd88FfvvKC3zb+LXOeNlHX/RaT2P6A2ircX4O1wXOFFMxI2y5GacyiR67ZRqV21E1MrzHE
RSfL6H08mDzL9nRk4/JLx+P+3ME3/WEgHiXwezcfEXLz+LFvy17y4QLq35UWA1vIkg9PTJ8GSkID
r3KhWl9DavFxDOMu2zn1REQ8wwHbTNulrB7xYVduTU5iCrLjYwrZ7dsS+dObGBz93TRyO9dEC6nr
oGv3TtqhdzOgrhhnaraxwOBK9iagZmXl/QC/9uEWY9hSTnZOD0LNwc0jLweTEj2VoWWys0Wew9UK
q2QTBbaeaPXCUxECLpx6ID3iGKwhhC4I8/aZ9WvDd0Jxi1e1VdZ3Z24Z3DSS2+SeCKtapEiUi38A
Wg/vZWkwgbDBxwNislkSKCoJ7NBk7nq+zTWZ2QHMrzH55uJBe6b/abMbek1n4xEiQBgCfm8Zdnlw
MqwEiJingAu9TlsQ0dRx98Q0SNFXDUen8Lxkc5BEeEPffUjk8oR+YN6pC4dvgVexRks4XfFj4tQz
ad3Y8udgQWvFAMK5ORFdb//gkSBflNbEpheSq3kiHMK7hdztvsdqgrGqUh3NWj+3wzQCRIvd+RUM
XJgxJnxI3k6Svp3ku+zfFHtsRDr0c/6siH36zWUug8SaazzxNKbkJGDbqn+2TOIM+Pgg6WX21YOQ
ExUjq3HpQIF2sQGh9/hN4VrDyj9Ll4bsUMDMIxu5JDUzqCVb4uA6BWMKz+QR+RKKCKIJeGs+VXm3
ZFzza/BBQueKN0U0/lMuc/ofp4zEx5JJl4l+J81Lqeq8vguAUP4EclEf2up5lxverX+Jo/ucEFLX
yANxRsVX2XXlch7UjtdC5jI6W5Fw10e8XewtWyIzw0K6SmzXMIAYpXhc0EG6ip2ocTWZ4Pu2Gib/
Zo6m7FTNdC0Ohjt17Nk/Y1Ma6ZtgjJnRO+3Wvt3Pw7TOFxf7XJQEFY0qbsE1kndMQXXDSzjwKay5
Q4LGY1lWzDjJg0h8Zyr7xzbPiKfg6bW/VJwW7Qncit1Rlqg2/VoFc/lc6W3/5eBUuBgHRyRTt3nD
Srh0Q84y+M3fMRaFSNVRFkTuweupAi5tMHg2WIlFNJyniio/+eQqMGf3vS5PjEd9eUKLL5xPo836
3nmLpY8YEoOHfcqb8RQQ5/BdzXQWCKt98wqM2a7x6vPF8RhELRoj53+N2SPYX7t69rcY8WCDvB2t
kKrECSBTZmtDY6LD3/JzjjqZurZRPL6qcTwKl2X4PbkhTcIELTDF0xoYj25nz16auRHWUQD//7IZ
swUXb3XFX/Pe+w1ySmA/Z3vVgMt34fxxW0mtYb3GnlLBayP/ugNJsimdxI+nlrwpD5N+zqN1CzR5
GiLw+3Rj5ep+xDPeArxiiol9Vpb9WPHBo5yHvv4RBU1hXWY0trcBm0EZ42xWjxMwcJk4oveeHfRw
HrhNMBBwt05lD9gIFXbNaoyetFPX5oS9ktXG7m0sAx8zvFnOhDplt25UpP5UD7xJ1jjNT9Gamzzd
1potZZqo+O7MSUXxFTUOa5J5MmsWk5iwqnm0JJEgqoUMKXJGZBxKUyhOvev5+CH/JRA1N4Mn0gY3
1mHDpn3nd2bh4WuAk6ihCsYxRLHMEH4Og6uf1VhETyU3HSEv3CmfAS6t8aqKLHdTy0jkB/SIVaSS
qBCV4KCVr262O5Droi8a1luM8nkqBg58PVPvWc2AyZVkm56jnGTDiNFAVOci2ausR2Rze3m0GU6B
LrWF8A8zAxhESNvuXqnXqOnWznZwrGlOrNPui+2pdjhO42Vjlrb6pbpV0yOi874EJcJYp4qDMuC8
8ZKxquVO9Hatb64SqsqftDdSEuzhu098z1wrvm+zgYxZ8fbikav1LesGTYZCIcDpd8VhcjR2NI1X
m2bmNV8l9lLP7xUAEL6oJe5KqPIHtAd0sLzT3tcsrLLnKd+zB5txTXbndcEuD0RnWGsaRavTxPvm
BNtdn3vEn5nJbv6wWLH/bhVz9nWDAd0vt3StP0xAFAvSWmiHOJz2hRjxoUAac7KoudfjzVUmvKX4
SSxRIU+sDWIP5LbVW0CHS7rBxZL98JQVg4MMH9CDpf7IvI8/Q9FiR/KDTJylBQuPrR4fWRKOw3g7
5QI3njAYXb22gV1le5vPLiXF0AIMpswSb5chYBrUMktEqnpuX/EvzM9bOS8vouk0xzZwuoasL8y3
0bv1K3hBliu5CpBhYdXI9Y4zL7PfeCQxRQSbaBdwNKI50zwLyWuQI2xaTKN6i+u3p/UuCw0cpG/5
hFwyxmsOQZg7dh5XLK36a2CMfuPRcA3HyPfL99kJobnpW8bXYurB70m2uesAofw02xjGkcGU4y3L
RK5+58PsmAT8mxiXW/6FG+8gHtnRR4eZMP+L6JufucVXAt67t8oo3h7ltdN5CzrbZiBTeHeYbXI3
LnlyWBhA/VOmfiVIiNiUHZ26qBT3zGenlkXnCN5P7VwD3yBZ++9TFC467mcx8jbA+WTICzk3qEc5
qR/3TA1RnBM85R+0094c2Tl1TmrlTvkR6HLYjwMjl/mZj2peRy4r4vzRplBRA19M6Y51AFaSuyzg
6/KZdTberr8S38QcqK7D/peOFjnGTh6EXB31jAsDaANGxBsna4rz20qFQymyRp1G2/TMC+aR1R+o
Q0I/unuk3hH9A/+Rp7Em6tMN5ix1Bp87jjEAQ/R8hpxGuPSHPLWrlXQX/tNlSEkwJoOglPvIP40Q
OA58t/inkJMQX4lpkGUyLutUHrUvo4KGq1geXXexb4EAYfGw78IK3/LM296b2xuJXFHS9fZdFLzb
I2ImiFRf3eVjWAvSciL9sTD+NKcGv/xjwwXBxqaW5bs5A6iOq2JePyerXP8i/cC796zGI6ZIhll4
yD2A6CuuNJsQ5r4zF5KG/Os4stIxxqSST4edSovnlb7f/3QQRb850JeUUTBGiJogk/ItcGvRp8u4
BKTWcEEfNIahC6ESy3DinxVVrFfDoKB2g95OBC4hSBRv3j5ruaJu70sR5YlLR9x8IsyGKXbdm8Qj
IA/OtHuWOMMMztdFLOhKVjj4vMHSj34wR3NrDPVOcbskCHjG+1Cv4p1UNfvNaLf+ZfGcfNeN6R4K
L99uFpCMY9TPtvYXpnv75jZ2kM8iUun+KhqLfVlMYgITb1xidxFP+nZXe039bFVl5R92mN8y9iXQ
wQcpFznONVaz4jQjYRntfqdz5LJh7JxMpl9fTVnu02vH4A4PVDROXxs0SuhP3/M/YC3W8AQuJgao
n5bjkqBS6cfDQCN6Xu3O0p+MyO324K5q6O/RObprR721n0bYFzct7NzCngCyReBOY4qXW3r3p5Nn
VKPtDkACjz0Bu+12OUxE47AvIh6YMHUIzKIvT/sebbjD2ppiug/siGeuaD3KZg5Ac9wi0J7D7BTb
9By1XvWIMWYs79e+9tNK2g2QVZWLFhK49PLUR1XuKSmX20R0yKT3QqIZNnTfUWF7AZYJxAEOK/tB
mlZePvezP5ZHFmi4bTq60Qp3GbrDIztthyF2lM2nxjTjulc3BO2GwA7rU+00dXFFMO2o41hvBATf
6s3+mMLe+k133vLtrp182YLGg67cyjGISYCc1duQ7/oocrPNae0aFIDdXTSMq8i6IxRd+eyQWkTs
U9f1+6MaBsFaW2wzbO8DsM2bx/8BAQysSU3rJQiX4krEZi8fFldlUbzLzTjJ/7iZGD241+ayZwvr
tZym7Vvic7y2TlfCfM0Rwtzu+F/t4Ald2W/nftxamdYz19Y284fDBFGt/yWh8x/CQINAkgZLlK7r
eOJv+dKMQTeGPf18sZbdPjh+JyBEQHRd+s7/ktvr/EOqJoEfNpsXbmGnGPX+3//JdC4NYcS4c+bL
TORBkhFglKrADR83gl4OKEby08p2+ouIYpDpNshzR3WOqa8U/yU1/J9CH6VgoQGjIcmShr+lS1s8
0shn9nzRcp+OMwGX10Kr5fSfUzRv/5e/Jz4SJs8vy/4Vsuv/Fhhu5ci6G23JZc7GN/6A+TdR0Dva
IrQu6Ak0VUONufo//9B//pa92/UlAjLmvb/9bi12xjVDhLysy+I8AzSEJ/5t6+DJmmcss0ghgrRJ
Gx3sSb/iOZ7kHh36tftvS3//6dGS//ZBbpmf/xbhTXLSKMeAL3lpGpL0AK7C0FF3WD+X/7L39R//
nAB1rMEmJBUb7f/9STIwQS29cb4EzJBPgkfvMej38PU/f7P/+OdEXOZXEuxTk397VcSUB5BSZr70
WI8v7HzI05A5zjfyrtprOcIxUo0t/z9P6r/90L/FfC/gMbOjBb0zi22RyDz/3K2jn/7nX+0f/lTk
l4e36GlbOrb420+JqHIRHr3/Je28duNWmnZ9RQTIZj6dpKFk2ZIty+GEkOVl5tyMV/8/1Mn2UMQQ
/vY6MBZgwD3sUF1d9YbWs9E2PNK7lx/bpPcRYoPCd32olbVCZx6PCQvgkiuMhZ52i3ASyJC49XDc
E3BhaXCeQEzSQP/XcYSqq46F+LCmGfbyGIQ54Rw4C7svbvSPxSTAg05DsLEn3gvlMgoMBR1/J/zD
9IUuL8KLAMBNdp6PdOLJKSrx1XcHZbidolh41AV9sWE9/14pFxcrFd3meaWAfyxGFFiU2GgLNR4p
QvscmjwzlDhNjkNuBe2uniX6E6tAyc0XYkPE9k2t+TKg0TfRHSYU4qnKjrk8Z8gA6ZC8osmTnWJp
XuLnUGRoNbi8gstcFF5ng0D06pZ87EyXwKp4pmjmbdtCQzglqlvxuPLhB9OnR4PFTO0x28N68M1z
DjUWIEGGpiedV8cNbjPbpBNfNki7pdDrsyMmUhIVUfRLwAzibftk15NeboTP99sTpWqOtwF2Bi1/
ff77v4KW5qZFFEViBNOaWE+IPoFlmEL18frmfH/e5lGwxUAVG5Xp5U1YJ0pi0OMYaV0hGRAqvdwr
XSi8vpyajUto9YNcSpWuMdsoLx0SVWinkxPYDNX5dLkNKrUziHDjVK99kKuapsttCrZSX146Su3W
tWuM3ox92o+NiYzBxKMOjsK/GxUirKdqXNzQPzGaXMQqqptx1hrV4FGzUCjpZfRPix7AHM/+u6pS
44OlF+XGDbNy6hxNo8il4cxsOUtvDKDVOURIZ/ACXmXFLs16BKbaftZEQgFRhB/QaQ1fercF9StS
ZQw3otnK/DoaYiB4IAkH/dvFtiz9MoptWY9erETpbWj16dGu2/6oI2Hz70vpoA1PhDFUYYilYUxg
xQjBJ+zN2Bi+A9xtIXDR+yUEZhsjvb9QWcn/N9JSZVxWCnIwbTZ6kiT0M/gt62PuFiNUGNF5FYol
9Ggd6/TPR8/hYAvcm2f/iKX5NnA1oVtRSsNNWBUqDZlyCEHNnHCS+V++jxNONAF2opGLXcYS2HW8
1R24Ig24kV86yIvXrOSdFEaxfJTS0b6NNH1//fv3OTwDQeW5mrDf3BH+CmDoSPNE7cvB6w0Evnuj
gmwUdf+1Q+9u3EQry4f1iEN5kCDGf4usqxqNIu80q/fippMPKILqp7Gdiq+0eqsPjh8AZIzU1+tf
tzqmIVzIZSqC8W9GYX99XTRSVtTmdmkHQDijC9ykdyma8YdoQAQJvr+KlM8Irtw4Xx/4/UWva/Nr
AR8LMDykSJdrCR4uT9A4qrj0zBBqNM331OjS30XWFv/pCI4EG4fjfdxmQJ383YGGimLSIqLWHLw+
hEmKLr3S8GZEFy5LomZjDVdHwV1HqHQ+7HeeP1qTo9Q4yMrLigE4iQuA/9GNLbHxMe/DFx9Ddu6Q
egsLQ8rL2dMonRqdL2uv7tEmA83TTDcW9cT+EKJE/Of6Uq0MNjsYkTQTKnH6W+TpdLtGu4pC6SGe
o9xJTAtP4eBnH0e13PJMen8t6NbsKWpZIImwl11o+ru9adJV8BvPooY2IguiDmi5IzQIdrqjEdnd
5khzPmA6lPLK1bjmr3/qyvIhZoTvENKJZNVvb8G/jgNKjpOfUE71TD9sP6iyBfoC5ej5+ihrE8r5
JlhzB0K5mc/GX6M40VRgDlW0XpiJ8ORP2QvE3OxoG2COr4+0cso41wQUhlNNw1kkt3QX+lAb7Nqz
4km9aQcniKlfI+pM/7lrb5BOlf9uV817kFtOtVSNdVy6CZUFpgg6kgOeWivDA+EZdSBrcu8EvNvT
9a/T5u1wmT/rVO9txmG7cOYWERNWXwgmBnEjA55ndjv7zdV0zyHp7OBWGLeNWRf/wX/tXzAVEEdi
oPokkOveiGUr68mGUU3imE6KuzRlAdk8iErMGAYwvU9o0NKydKJGOY8ZIPvr37yyoi63tE4yrfLl
hn65d2w7S602ilovAul1p/Sl+dWv2gxGX0PdBDlHLF4O/zqkAYycfWTwp8u5uBwS1E6ep1HceFhF
oNBgWkf6sM1BRb58n/cQ0q8P9/4MMpxFFo88MqAlbXHLTz2FyVA6tRdqYeshZAGjk2/dGOX9mjGK
jfsljBSMYJejpOCKDb/3ay+S7vQR2RznJg1cwNWzZMv1D1oOxUpRRWajAnmyKA7OH/zXcVcqAwX+
VqGZjrjqbVPoDahVuzgFZvSvVl5vQ5Gt6A71FP5chGqaLyDK6lT1cATJzyQs36EP9jM3K9iYv+Uq
LUda7ENt1N0kkQVGE2HZn/rWtw6GgizH9ambD/DfB3wehTsHwi0FjvfFjS4eNQ1In+ZpZCIop5rW
M6VX2yNft4/oJsRH1B3de7xPmuOAVuHWYVveR4zPuxwpMJVfIFxrMZ/AmvSosUMdo+sgGE9DWUfi
0WwxubpDGBiBGGSb2juh2urvHHUDuHHIgABIbZInJO7UJ9fgvtrXWVwBjUQePw/3QIJtSEVobUHU
b6RWH2JfOs+gF+lnaqHI/0y8l790JW++k498onKHFKT/aqXUx3eKGQZfqT4W2QcHxK2zi1tbaDhj
oPu0dzrfek3bxNRv8JNJXm2TJj4cTMX8DyVX/bVG2O0TupvOLwl3C0ebcNbeSDpRIoxX2c1N6Jat
/UT9EjGUBGhC97kZ0ji/S6D3P0652Scnvyun3yjs1binFhDAD2PPVoOmUYmnno4rexu142JPxMi1
09AnKIVgKdnru4D+82ua+GF3LMZYgkbB9fY+wdNB3cNIBW2gmMnQQfiU7q8EMswj+Ik6/McE7W1F
efqxpSzLJUO7PIwJftl4S6HmKcDU3OaK056jmT9yfd8uo/Q8isbznfDicAqXFmTorFlGxGXh5YmJ
tEAGwThSpx6Ln8jdmzj1/KPp0jweNBMimsCozX3zSvorxLSTQnLrK6pHn1ft9uD+4+91bSMVeP27
VkIZJurz44uBaFIvTn0HmGtUcktAS2qB9PvI3SF/JanLQ55Cl2JjuJUgQ4FMaLNf7fz4WkROs6ig
BUApoQpiwi6r4vgDznj2RhnurSeziDIEZiTrOah4Ey6tgYW0YmojgCwJA437HBV5SL3KKJqnqlSA
+DkY7kWUyILwlBvNiDFJJQQZ1ISAKfDkTuwVXFDCk3RaOzoFrlqfCVdas6/JcX3KpCEnt+WmRFWA
9uxjUedSOaB9ZD1MQLGoxKWKbpysPoncH2hmj83PsBQd8HqIIoIeJx40t4OPGg66ThMxBAMlFWoA
gN5xI6VaW2CHU8HmVV3bUee//2sjDYFAIghBWS9UndibIJLuYiUtKNNwyK/vpZUzQhXc1C387AyV
EtTlUHGMAAlS/5OnDmH3zcZcyINn2B9aoy3/G8buHy23OSI6pWWyUgGwTzcWaYVT920+qQyHcyIS
UFOQ/cHu0/kaYCKyR5dYfEKTBfvvDCuZ6x+qzadisb/IDsnaKJxziyyjQZYGcVNVoOko1QfmXZkb
0XfgLe7nTnHM2f3WQW4wbINP9OGrpx6t/ltoG9ZT5RfiWy+77FNHBfh4/VetrDTNCcoN1P142S1r
z9mgaUGUGBOvusY8YxLY3KLXUnwFIBlvTMD6UIRc0iCO2fIWdY0J+QnFYqWlipxnUYPAMqP8vlAA
Df0PXyXIkIVpk7I6i02VdaKKcQ1UcRetoKOhXy4PqRKGn5ESkA/Xx9JXv4siMG9i3juIxVzuYCvg
m1RY6l6hDKKEIB4ZL7WLGYMn7cqpbzANtZ0ThjlJdOzrJISiXIFkByc1mN97uM/5JwDkiUDhOYKZ
4BdG7xxKjJOwmYMjnJwaqJvquai6+GuGTtGsduHPft3AyBqg8QIVcUC109cYNUBABqNpAQQDfmL8
lAGcyj0kA/k6yWmC+u3Q4z8Ah6+exj62UUp1qgGYbYsq1R0CGDomHtenZ+V86xrrTTZKAZur9nJ2
qpEndtw4kwcaZkqeA9NWvw5AZ+7bFJWrVyFGZStdWzlnmm2o1Fl1hNmXlexQyaJAS/LJ0/rSRlsC
MVQwn3gUtQFdhzTYslJfFs/mkPLWFyaAmVROF+vfdEppV4kcvSQMxGEQsH27EvAgYKQMnHTwqrq6
9Y9vzbcxDYokzCz64Mu6mRuCYs4Ck/spt4vPQKHgMQOAvyn6NPr/HGpx+8oCtEaAWo03sdGiY45t
xmOWgITbKakqxo3tspLq83LWKQbS9XMoal1uF4j4be5UTOaIyu4t6JzxZOQ0r6LJbvf0LbLnmURy
DqayfObMiC/Xd+vaWRY2D04IloTFZQ4wI1LLnpqTZ0K++zggknkjyfZv5nLGRrK28qjQBWQojUoL
Whnq4iaSyOjGypgzFODYfZXZYO/cEXnaIXfPxqC1v7uwAdFSW0W+kf1uDb0omMRNjchC7g5oZAj6
gkFRnWEHa7CUE/T0ejJUXOWCXQ4GfmPktwf18hLUuXk5dhZhz13UXyuz7ACeJKPndnVdkPJIvwPO
O0bdAanr2NlHrW9Uhz4DJ4nUNei5HcJwjrZTob+Eeyc3AsTZUQWQqDAY5rOJFje+4K0JQxOOiPYV
6UM3uG979K2O/743aBNxSwrCGN2Hy62ZhZmvjSj5eVXqpKfeVewD4hkpabbqbJyCtaBpzjUkEl6E
jZYFULVDptzop8nr6mo8BUXYnLF8Kg5qME4fEMgZb65/2loImzvfGNMyIGXCxadRYAoCBIy9zvVd
cTJavb0H0+UHD51eCMfL/FlXRUsa+fn6wCs70aABaFDjtd5OweXAJVYcYSeV3gO02fziuNsvsOCS
3/TL4bCHOip7wB01BMKbsKPadH30OXQtNqNB5RWhBbajgXvz5egIMeqdj6q+F2SYUSCkzNfvIMmG
/8MlSCWGtrdhujoX8iKG1gG1/6HmM0fD9rmhNTDrkhNwMpVh+NKp7sa0rqznLOJE/cidU11t8WEu
Eruw/7LBMxDbCBH4UDUFNkKG3Stitwk+CeE0fYibMX65PqMr8RNhOgTDDLqBwFEWQW3q48ZSTRqq
Ap12/DWsaHSPeB7p3bETptho364cE8NAW5mciwjKdXG5fgYaSGMFm82r5NQiLSVRVjUiRQwHW07I
xVgowG8EgbUNa6owkgRPTCqhiyGdIgykHlYTMDB0Su9lMnO0rTCxwJlmLyiP3tu5rQ/73JH+xoWx
9rXARDATcQzLJmO//NohzhsLCYOBZzBxcY/We0pRKAn7n9AP4vTUtG1Una6v58p1bOBKoquaTZ+c
S/FyTGTucrXh4eqRgVZnol16zCRIzNoxYg8bYONs4TV2yOtYmXZlV9UbK7y2nyzXAh5A8kjFd/HN
nN2MtF3jm2X+6OD/5OFS8WvCOmcjAr5BDZaxgLcCT1CiLp2LRQhM8goyTVWNFBUhKUNoxIDzMzQT
JT8gzETrC9EuhyoeHj35z6qp8jNAPOdZzXIdpCls1l8cusq6jcAmSQ/2gl9uFCjeivrLn8j1Q6mT
Fi04mvmB+derXBEaXoyob3oad09643dZW94Beg9uW5yWoI13fa3DctLiOxtLU1S3gnz6QSW9wOd1
SGAXQV/Ib1Q7gnJh27X2u1HB1aNRLXTsYiZhyz3Kbkp+g24SLB9ehJim+dkI4yZ23dj+ZSkNcsGI
a6vijudcOp6dpsK+Grf3pEcpNrPRXy7lWB6iKCmxMpBE7Q/dOMa/BsqMj0YUBH9EaWXy4PezYWzH
VgcaC74V/kDX1bd6gD/sIVOsMcdrqBe3utpk+Y/ru3ol7gPtp5RkiLn17C4OMYguabvZMHlGCPNZ
tBIN/AYO//VRzPmfWawXyoTAJ3nv2zbQ8sv1IoLEfpFSHKcpkNQ3soO9g4hJiw0upVR1RGbUEh8n
vPO+uHGIIGhhOOM3SO44mQBD8OFeOo5vHYNpchwYzyUeVKjC9RBDetmEu3Kqhmg3un2tHUA5l/Wx
6ZE43Dc4g1k3TlIMs1rABPMt0H3tT+airgRhKRhtLBZL+4tW4ha2m8Dof/RbzfyT2JoSnswBSq2n
U7d9KgLc2HYdLg1s7qb94vYAq04uFSvoLdJUcK6vR0RWOxtrEtgsVuIhpAHV1qTj5llIk/Z/ihDi
hkdDCscplI3M/FBDpPL3GjrXA+YtGeTifVCFlrkRLrWV6Z+jpD2/POdm5CLLTZFdRp8kMClttJF4
5SYp+/9alLW+IWkQNg+q0Rj6fZWF7nCGV4PGcjsgwZtTsA33VDjHPzZkjOywsSvebwowjewK2vUu
KLXFIXY0hGPTSjM8vYBdsgtM7SvlF+MBv85h4zGzcmEw1Axt4iVMk3CxzVW3zvuiNPGjVWizIZ4o
K8SrYhtf7kDC1/5MSy/cqIasZB7Utyisc27J6ZbIzWCKRIRdho4KS2ZZZ+4kNzr1At+m71bvlDCR
Ipz7uDGD4ff1iV0deb4bqRWD5VpWicNmpKc/abqX6cgo6BCFbmoLBw2MC7JvMCb6U6aWj9fHXMkG
HA3EPdkjVC0O9OUJdyh1dTIPDYAkNpBvVMZEs++drH+oK5fEveooJQZTcocKQbDFMViJYo4JQBZc
MXcBiInLwXkiIXuBXSlAcATvoRiiXYctwdat836/MpsUGui/0VxYQoP6COshlGstL2nNHmtXG5f6
UIs3DuvKPQ8Ij2od5WaA4MsaWixN1zfIkr0B94iDi5AeToVSOeoFDfvrazYf+0VUnpkSgAXoynCR
ztP61y1qowWFRHJj8e4uRveECoHbnRRU6aJPTW24yk4bI/usWejowYu3EelCnC/2t/KNeWssf4bL
ZmVqXUjJy14NBBwo/Pise3VnIzNhZeYHw5HRMVLM6WyPNreDkcnvRtvph1Bx4sOkd/rG2q4EiBlq
xim1qcFzpVxOhQX5CFm52PZM+Ibf0tiUOBVo/qlwevPb2GDjsHElvh2IxVezX4lGJlgNnXL45YhO
k1olLD9rfgjlT2puwpObcrjarlkeaCRjvjnicZX0A3LLQdTjsDrZGxF49at5872FYZVn7+VvSEZ1
HMJUtVHndY1TAj1/j+UVYnXgiQ6FbsdbNY+VgwqKCKABhVBDd5aveRQwUiv2W9uD7Bg7KAW5ybFC
WO0gHfyJ7NKYveud6DOIJ7qfjtrsXZvO0GjG9a6jOXCgm+zcRIhRPV8/Cm9X4HI5ZsQ5+RUpCjnl
5VQgBF6A6nIsr8cDRtmj8WF+ZLOYxt6ohPvEtRn/obSM57hGPCt3c/6IWWjd5xa8bzpxu94K7PIE
GUApbnBR6jX8y4M4OXVOC+UXjc/aOQQui/7QZ1K0Bw6XZj/kqHIpn8ZpoldPnXpWZQF4Bu0ViES/
tyfL8ZDTxy+njBP9lQ50K16vf/rKbUG4IbARttFeWlKVTITbskiNLE9NtOBIhvDTcaX4NvTGS4f8
+G3TS30jxq1tg7+HXLyNtQIXj15VTOK1Y3xmkrEwbbtgY7fpa9ub9zfvJSoqAPUWCQZWG5AcHNKe
ss5aZVfaSlufinwosXPC0XwnsaGCm5iS5X3Km7CBn1kisnYv4jbXPySq7H4gVT2ecenyux9Rqhj4
14gcEbIRtSiEkkCnIjCLTkGwr/s++exbPW5sieisPXflrBiipMMzjU4FB9cgaEzcRc3GPvgV6fBB
x7UcgjWOJLhd1bHmHzBVMv3Pjj8Awyz0ubAcwDwKDk2PtM2usUxjC7WyctvQbRS0I3Qgvaz/5bZ3
o1abPaIsb6L5dYytADPFWGAF6GbqRrBZyRAYipIa0Q7fE3terb9um8RMIDJS5/a6IAp/J7Aodw6O
mscsqMd7qLXDuUX55JYk1tyItWvbDbgyB4cUwQUguhg5qyo3HifLayYkJnNTdHtjiLbat2tTCQeC
FrEKzAGA6OUoSL2OScTXe/00YK0aaBkhNNa/IYr99fqJXRvJFTx8KZ/RZlt2BvDawVFKz0hEIMju
kiQqXuZq7X0kAW1dH2otOBCvqckD36UgsAiLSo6OaVmyP7LB1m8DU6merCwTHyIqTB/EgIGDbdUb
qeTq51GwA18HFe7dJRHEg57EERNp60FrHxVoURltva48ougU/7j+geuDGaAHqcGDnZr//q9dadRu
lWH2ZXpRrs+HsZgdEbT4jKicsXEA3g+lgd6in0KqReP77ZX211Aj+T6m7QRaV6TTHe9FpPF9c/pS
TuFW1fz9jmcoYCkc6jnJsBZ7EYWZhBAmTM9EzgP9BbKJDGnV0/W5e8cEBbNBo3xu2vKsou+7iB6R
VFU8OxLdgx8W+S/lXIXcqVVIsML6XDPuu1LvgYEkMVapoeWmqPRTZEaOH+FSFD+c0q03LvKV6hUQ
YhX6mManz938ywUdMGxIJNgiry7iR6tMJmRoYgTzMKke6ntntOVRC1EtIqj/R4PFPYRGGKOIpes0
nZTkIGI5PG3M0xxgLpMLkPYGLnhzhkuut8gup6xA7zQthGekY5sgZYP19IcoRyMGoJobfOOaN9zz
kEeGumtQ5I/3matOyi1UMZneZsxrfDKiDPvTjR/2/oaExQu7UHNUHgKwVS4nC+M+oM9jgZpaWBQd
onl+GR/Tsa/c+9FV25dJcZNx1zWJU+xRG1XlHhswjNR2BhZ1zyKTg3pWkCLTD7y60xKVEilfgBeM
n8pI635f/7Urm5pXF1kqIH+Yic5it5n4xuK2W+t0szP1S4IZ7rAfdXRGN2ZlXo3FagmKVbzdeRrx
qF2kDV0LL9AJVd1T+9z9kXYBpiHgij/pZBFIL2GQlKE93qOPNTQpmlxc5rm20bl/H3exYJvvyvky
IS1dfKuCFAEqVhUHmP/5wq93EDDOBBI4WBkEqC2P7jkFqbuRMq1N8bwbdF5jNJ2X0TAqERlr5ESh
aOoE7s5ZfAtXTGyc0ZVASMbBm5NEm/ePuTgOfoqwBLwlw6M/gicNtUD3tXXL4NEAtB9vBamVqeS5
DpcHPg+crCVfSW2iuPZh9Xh6j/vHgYNu5V/6pKzbOydXBihMQ+hm+3Qo26cOYeMGGTkVoXiwDJH8
EcIp7Q9SQaLuTG8F/UAV/mZ1V8W9rR9HpUe0TENfdqsxvbIS/GqSCbJXamNi8TQjT+yGHJF5rygz
0xuJc4+TjIONpsLqKHQ1QLJTHYPueHn+q97JY7SodY/UKbj1ef/v2IvVx+sHd20FOE9UmSFBAPxe
rHc+SdvX+6on/PG0eczRPBpQOxFWcoCjY6As2xA97nP64Bsjr8Q3mqo2RQWuQSLG/P1/Xbn5ZA2O
XVSDFyp2dePgZogAZx5/EEoeeGOBueX1L33LhxaxY35vgOyCxgVUfzGhjY6TezTondcl2P/cZ6IC
o4jXBd0wYGT1A/OD5xvuu3LWZQ5omSOkZx4DswnL2XUBiltfhljxRFkWa4cAodLg04AUwNc+muhc
tkaa3ttplWMEkoSl9hQG3Ou7ASI8NuQJF8WLjhFR8qOkfvOiyFArzgmBrjk1iIXYpz5N0F/OSCGD
z6nTZdYuLLY5zisLzkuSlMChmILdxbwsf027HYJHMyopvTjWxy++gip+BIa6AicjxWngIsJrSKv6
z9dnf221ARjToKPjystuETTDvEIX0YAKosFFfEgD7ARMDEL3MMedRzAGcuOieP+i0XhXUiugK0jL
fpkcQ6JvyRLhZERDaD72uda8oocX7hEfQc+3ltOrxUrPYsn5xj5bObczTR5ANZw6eGiLrNUsRVP6
GN94rYGYPxUKeWMG5nBzfT7fQuNiN1PshOEyhwehLkNnNTlxX5UWVM+oRflHmr7anK1YE55VUu5g
wxbJRCPGUZRDiprXdGc27IkvLb68ya5rdV/+HlLNKk4tnrz1gy9qAYyoUPqvAod2Y+P3rmw7k3hJ
DRGtGaCOi1nBrwc77zqmRQrnhIa/VT6MaYqbRSf1pN1FtZ96xSBT93B9ntbGdaBtU/6GR0mx4XK7
l7GO/hKuGZ5S2OU5bWX0aNQFNtldon3iem/QOa6j5+uDrmx22jmYiBBtgGOYi9St6wbMCWYaru5M
JcKjKtZoTucch7Z49rFm864Pt7LjiKJ07sgLwNUvOyh1nqhGh7ur1zQtCjp25+JrYpTpFj5k7U0B
Hoq+LjGb/5aXxWRW9HXxefVMMOjToQ/06MWuoAYhzGCY8jSEteFpyGJ3tPmT6IuqhIa46YzK/IDY
ljG+XP/ulbW1eU9gd8IFomGMe7m2g58ryDSrjcersBpuHaOpqE4KepitKO4S1PrEUUvD4t+rCXMY
A+IPpZU+t764/6ckUSPaDBBzO/T1fR+f0TQJmnNHXnC8/okr+e5MZbUB7ZJt8nS6/MTRHYHWRmXj
FVOo7c3A0nZVrbp7NY6Ybr30bzRflaeIs3QKMZ98uj78SjYIHIhEh+YkPQB9sZEHyDyolkI8G3BC
P1guQO+dQV5WH5quqNWNfbxSdwcRC+Z8xovOWeHiho4nGAyRKKWHqs7kH4TdoiOW4y/yUPic731p
Z350qmzuqKMepQZlwlgLvqkh8t0b98fKESb7BWMJT5IMbKlUk1USdLxsoEn2BQBAGbZnnoftzsWU
6oDzRL5Rdl2b6TcwKTRsmpJLxneIi2Gpu7H00D9H+wCRN8y5hnwMfmBv04hP19d15Xakp0tnl44z
qIclJAlkRokiaS0hZrZy3yoaXhemVnhtrCkne0B4e6Ac81ghqrYRj9+PTKkKNihIa4q+aFRdbmgr
Hl3BX40emuil8WUW9HD/YJjWhjfo3oNzCLMakonZofm9N8DuFBs/4H3QmH8AqGve+yrvjkXVrApC
TPpsZfT8wMnUJ5gOoroPqFTfUGiPP4IQaT6NEIO/X5/x9/uJuhLXNM0VKnXu8iRFDV2TKdEnZLSJ
R6qNXqyKK+CuRwfnNPZcydfHe7+f6BnOoEHw/nMdYRE40sQOq3kaoAY1+TFClP5o1up/smv7/fWR
Vib075GWfaNBiDzCiET1JL70Rzm4LW5aHb4GRYpFfIiTkzmM1c31Qd9feXzeHCoI+8SmZWNExiOS
AiGfJ3zQTn2kO7fdkNQbAWllFGZu7po7VNLAZ1xu1qrophFOOp41VR6fZ6WQu0nN240duRL2ZoEe
FoN7zCTUL9ZK5nYMgsVkGGsaUNmso4d2rJMfeObgy6oLqel02FKaH0nD/S7qqrhpZNtvfO1KeY5H
ICmlPuct72GRTlKaUZxGDgTSKKgA5YTOyciE8YIZvfUFp3P9Z2ma6X1d6vV9FAXOqQmE1e/s2gx/
Bl0++EesCx17hyq6tnHXr5wf3qj0KOAlU9Zc9gkUKxLO0CqwaX2/2pemKE+D6w53uVqPd2qXmxu7
emXp0cQg/GskVLwWF2tipWVmFTp2RVhMzoarWnI3ZiLYiPrzv3KZxL81CoiHSE5xy8xn66/HWAvD
QLo+G0xJdfAmUP79AbuPXv+YYzz9XFdhfmcARv+AKmTwBblg//X6OVo5vC5YPUDF6LhYFDUuf4AM
sBaTJUsek1Y81jYusTtp6OnZD2fsVh5Z7tNY+O3z9WFXohPDcsNjcitQOFlkUNSDYiFrhsXrQh4a
fI5wywVZNGDmc74+1NrGIQlHf4DsH02Q+af8NcUqFCt1aAVTzKNj52MazFWnaDuksN2PGkj1jdO8
+mlv1DkqDCQyi/vFCcqKKqBhe3Y3YkkSWNWt0xnF58JF/Pb6p63tUU4CrUF4atBrFp8G3Vokgkem
B9sAkFvaax/Nrh8/Xx/l/RaZE1CdXjOFLLDEiyDoj5aoOm1wPLNR1Ls4DhQcEUObWZTlmVJLse8F
u/b6oO9nEf4jhfkZmciTYwkNtyYni5KOl5LA5QXBOJTnycRNYJudtjGL60OBs5gZDMa7gggmA5Wv
9rXjFSPu2WjV6bvQMMebLPbD0/WvehOQuzzv82fxDiXEcnstgcrwOBu7rlrHQzBN3oMUtulX4975
2AiF37b3m1EhMVClqHaFLBAryNQk170kV/Qe4osaaDitWtMLSFZ48IAkA33XFLFW7GA9yQw99ylH
wZrcPD06SVzflpJO+x4fr+i+og6F50/S1j+sjmCE3UHotN0BFHmlHsEKu6+OJhF9wK1N/+hmOM7s
gJYrxR7OMbaQ+pSje4ZusbsRhN7vY2IBo9A7AJUPtOryiOLNFIUYxzpeFYLMrcA33pdGWm3kvO8D
AaOQ9PK0APMPXORyFBunoLHtOJhpZnbqEbxakO50mH5oSMUOIjPjLGV4fcHX9paLUotGaXUuFi/i
XG2FuJ7oseuJAc8Q3A7jRtvbOL/vzcisNgrG7y+Tmd05dzFpaFF9WMRyBYxzBUXJ9OQki58IeQTh
ucdgG9xSDyLuMAy6gz/0gOvoiCaTf9C6Uss2tvjKWgKZQpYI8ZC5rrtYy3SylRIcjUE2qE3HKNYy
QOqIy1+fVzpLrNbiJPE0Q7J0DhCMt5jZPBt7STNoBqbFef+sd/hJ/JzaKh1ebLS2szvVCEV/A/Xf
Rsg/qvHy8fGUwZIpRb/8aDTCrTzqFwn9NfgC8a60RjkdFC755KYossnc6Zosq12K/e4sTl2W8V3s
prSDAyspW7QtIb8eADu3ldewXbsHCg6TwGvL6X6Xho/yTBhVEp+X0J8UrLY0Ld/J2Zz2hHFFntwE
+ER30JhHvX1QQptyFLSxcHgC/6t8taIYrfkgDdrgzuwc7Jpdvw/+4Lee2AejxALiULURqBbDCpvd
1KPkvZ/iPIpvVNUqPwIUi9Lj3B6bUCSMrE8GyIAQGT+ZvxZUi06G6WuPDnS+h5offCd6VwsPQRio
XJF1XzeHaaIpgd9NHFcfEAkyEd3AU+lZk5qT7EPcfQc+SYqPvdSm+HszcX53qIJIVEb80XZ5J2d1
+dOJW6f+JdPCB6DdpW54Z6LEPX6cVCV+luMY+oeqavrihIWAe9OJXJevrt5FXxDiz5Iby8J95exg
iVs8qAXvl9ccv66a71XKAMNzq8HnTE7iC15ZKPA2fRunx5JmUfEQV2gD7NXBdKIX0dDfvW2cGki7
wsToey2rBSrhZt65Z8KcH3mQSjCImrCzQ5mplJg7JbU23nYVHc89VCupfEplZ/XQlHNM2hw89fwf
Vhlbt1IKHHIRBkHaRKdf/V0x66bbpZaWDE/pVAr34MCv1T/5UWyURyiNWbK3MUVxnvvAbvsPU9X2
1rOFx03xEiQJuYmwa3nWa8H2w5DFHnZGjOr+B0X6GOtwfgndE3Ao466eIiM+B1lRU1htoHfvcNpQ
tAOwTSvamaiiNCcEyEHbp06N/okam3r5rWsiu/9GFtSIXYo6xEtQ6WFzV0Q53npBEyIQOvAYVs9j
pbTDHqMTBnSlXnyixMublfasrZ6wfFMRSLfa7nHI4G8dWIi8PkiwBBGGDpZmxEdZ+zjvxHJKb9Ui
y6b9ROb+E9NqH5cKrKkhQqVyfMSaFtdqB4zrLxcvFJ3/tYb7IktG+CxoSLT7BKDUL9+vrQrf+Cwu
73LHHX67jR1lRyqtLDvNqkG/K0PbVDxbQoHcpXEURqfJothxTPFds7jNTIyuoQSIdN90jtT2Orag
v2oTwNsR1RvQYz7Oc+o+I/vNDoGo1eiQD0qUnbWs1TJg6T52WFHpxs/FULR3Fk7JuH45fvqomnBl
j04M4ekWPHQ33pauFjUne7J9jwdx0n8iI4ju8fJTi5u0t2S9z8acg8V9AJRmCMcs+KBqstfPaar2
X1JERV8RlJL4J6cI+u8n02rDQ993szllqcSoqFt1m5A0ILp/g5/XdD/WTnXHrDHp4LWQ8amQ38l2
o6Pm2nGKXezTwXha7fOgytr+ratqax2dpsVCl0e6X1NcFBRCRjOf7ah5tEAUp37wOy87S3sdhNo9
D5HMH7RUaF9NiL/BTRSmkdcPTaYdxgK74Luqrer6hn9C9zqHEuyuqE1AJ6hhblWxVm5XcC3/x9l5
9baNhGv4FxFgL7ekJFuy48SOUzY3RJLNsvc6/PXnmZxzgBVNiMjeBcliR8NpX3mLjIDBuPCsr170
CY9Ur00861xKd+o+yxMMMBKgn0uT63vqTvL1XD041G1APjlUBF2gqNfhQ4pNTR+p4NgVbrlg8Gbx
dVxk/OaC0ftgkic3sK4c9TEx+l2liI1XFaSQLTt2VN8RFb0e3FDHyMhsAMmNo3eHSNhZ0AtrLzzd
GoVyCu+3jnA9eO/rUYqxCGmbpu7ZHbr8iJe1cU97aw/YsrVqiNeQGRGsUIRbRQiVp4Z2NJPJJ1CV
g7l3MkwHSnyWGjHtpNebE5JNZhJn5rSG/SWzU1YANt2znXfxMTPT8UDJft5pZG9O6F+jrEoFxB9p
Y5oZn01PFhATdXGK5nB8TTEYOt+Oe+QKrDchmQOJOk1/lSv0eoVEFmvGYkXuWSht9m7M44YbXOvG
H15DrxHW5V5tamtA2VmiiCjVodbspHDpMSVDOAMOGlY0Vr5MJ3XCQRL61XxsMVX6cHuCWysmA3Q6
m2wtCj3XEyzUdh7NaXLOGZ/xacFnOwDz4+7si42UFiUfZBAhKXqyc3Q9ipcb0pYFaTbiJu+vCqtv
DyNPLRgWcHhuMmr3eEmN/yEZoCJLrRS5D0Sc1dWoLoFJ3gIjP+czhh9JrQBzEBEOcl7sHm9/xo1l
k2LRAFHl7NBxvp4gNxjwqFL1wApNledPSpb9oxjK/ARtTz3Xg2vtYKI2apiUR38LB0qGOtX96xHn
qOEjGkV4JmZF2AAz17/BpxlfeFW91xnY2aHMel5pE2YmpnjN11Q0aX26Pe3fwher8+EA4jQkU8A2
UDG6/hUpMqbR4jUKMX1n/Ywtt+TBU5B1GTUMI/1sop/mO26n/lIVJ/uQQubEB8kTyXsVv8rvurZY
y2sRZ2no2+CJYjI2a5mfqqSoCuzERNoF8E0S6ZI+9ph5REqinfpec0IsflIVy5kh8njL8SdfjiNk
rMcObhA6OUOOhG9n51hKxbZw8eMWyZQ9coKRthiRpbPu6yjSXkG8edO9pqToQuTRaLx0Uxd+QVwj
eenbMtcPWYIrw5FsIe7vBDyu5wURGTx5Jmki3VNOWfxcNCbOpZk0qR0Tc/5oZ9CBg6w21Rnn7UF7
j0mBjcOVVeQvYxkX9gHjzfJ15PnCJNCtifb6UMHkyEqAfgXtXLRgj5re6Q7F6NVF0ONcZvt9pGFQ
ZpH2vAyqNiLeV8e4WcXD3JCuVHP5bFUxJj/I9+M/7Zb5rH8oU3RCgHUaeG6mmSsupd03/xRWr+M2
DwizFl6UHqdoKL4hfJd5/kzE1gUqnNAfcOWM17ZIih+0UMK/hjZqf7p5ootLOqTLJ8Dy+Ki5TLVF
OGBwH6GCwU9KHSU/4TAFOySUdGXMFyXnN4fjYn4qFMeOd+7ojTRcQgPp+pP409JbpeGwxCvU7Kro
Utm1Ux0KJ50ellTMSIcgqPA5pqfgYZ8WZ3Hg6WWEhqBW1slO4WEjWkEmQ8rayg45XLXrg2BaiMvG
s6fgrbQk5xlAwocKI8VgTER7n8TQxYj4Ox5eLAdvn8GNq4eRJWQbPzUA4qvX0IkLuOaoRp57TV2E
76lKIcCeKuKfcgkJJmI7rnbqRxuNC0ajvsI7BVSIlub1bNU+oUygmsrZWkyKG7SJ/cG26rtMw39V
zbp3i1Cx0tOiz15HduT0yNVpY6oEYRs+g3j6FlrpnyPKKfdQt0CmnNQP7dbr3yQGtzO0YVBg0CZf
hi5B7FexcvVommWy82huBCDgW6BGUQjhm697xw1WyeCbdQKQph2eqW8oT8641OcEp9idh2XjfUYy
w7aouhDAoXVwPatsplWF/Zx77skN7zM8Qp9EitXW7T20NQpETlkBpjnAE3Y9CtdslFJXgF4lEFVQ
nHF8l+sw0W6PsrFTXZ4IYEFUzz3Q+Nej2BhfldXkuNgxacrXujDUd7QlMPWUfl/xYa7catwZcmul
OBvg32hhSdn86yHdeNKaxGHIqdOWQzYW88Ecpp+GOmU7t9D2SDQgpDS4XKnrkRSITmVeqhTQzS4P
MjQV7khek6CHSXZ/+zturhYspf8farXTTVvJbTtmtRw8tKVJJlasdfjnHV9yEg4xoTx0IcDC1xMa
ysbNsAH0eMrxu++ouP7dKU7644/nAjgUC5PfNxj4ntUolePmSht756gbi6OBxtZJq6ryeHuUjcUh
NAPHja461Pd1GN+rS1gUXeuckbAdXrMppTqpG93sU8Zrop2nYGswsCpkjaAtaHGspqSHI3jqnvQE
gFF4gD0LHrAbZ3SocDy/PS/5v1qFXzCwcRMgygXSu8ZWRHbJk6MLSuyUbpUAw04KdGHmpqiDomNQ
HktyG4wGsOZ80mhjPN8efuNAkx0DXNfpfJHwrU5XbKBaVCx0qrCnLnxFKHh8TnFtwmqrxSsyCtHO
zt/II9iLNGnhzRJlryvuS04ZPqUkfI5hkaj+YNmteYzmvnyv5EDBQIarT93Yhv8hhaYSYFLrJ14m
gVkF2wsCO8kgsyRQhstFTto9Scun9xScTX3nzto43qRKcDrAygC3WHMDO66OcHEqB3BQZB9bwyue
3ELPd0Z5u0sRC+QLymo+K7c+EqMxYJXYdeHZo9h6T12184curt7Pzq6bx0a4QPKlof/Et0OPaX0i
CNw0amRxeC4bemYHcgkRH2QHLiEgMtxPRGXtFGADa0+Hri+6OagKPM2BVJolJrdTPjSJ39QIYR6U
uIm/qNaCh+rtvfx2a8nfyIsOOpye5JqH4RSVktlNopyLaRbgaFKH0LqpQU4Fqdr1ZqCLqE3I7Foj
2bmd3p5ihjaR1XVh8lDRXV0Ys1vhoqFq4TkZBqsIsMIWI6o5YNF8Jeqqh3FSjS+VbuThgcx59/Hf
mrnEw8hXmSrUuoOkoyMnxpRMMoaIgoCLOx6SvjMPY2oqh0VJoleznvcoHRv5KyGrJIIhUsGc19+7
bZsGUEIVnlUDp/TR7AvVh9hr34kBF9NB69WjpaVaoNfu9AFnYowjzal+ub3oW4cAJCtmnBxvZAdX
55pVGbvOa5VzPE9GILwZCfO8L4966Vg75+3tqZYhOpU+oAPgMNZ4Gifr7KiaKoXOJAYUZkp64uiF
8R+2Ei8B+5jOK+dIv35O8dcc6rJ05VdNxUnVcgwa+zI9zhniNQPGKIc8m4xD4qDuevtTbu0iaixU
ylAhk86G1yPHA4CGcDHDMxqnNumW7QUDSk13UT4vOBooXNEQjPbe2q2vClOVXUvBjD28SrtSlGoK
fG89jIISVztWMbLm96XaDN3Oy7Mh02yi/EkoBA4ZKMF6v+IgZ2qW1XvnBfUOmcwXmf4NrauoebHG
xS5OZTGUX5y+Nz4tLabbAQe1So4LSt/xcUmK6DxCXno2qq7cw25sSBrx2wzQytSggBStYbxW5i65
2taAinIrK07jlGUfVTvVXd8ejOaz0cbVdMIyoPymKl5k+miyl89G4ujtYRqcdAkapdaynQ3/Ni2n
RIsuHfUwi6R8XcnsMqkw0DrOOU3UFzEUjxUgnrvE66yLiLT8WMb134OrL4cob/Kvf7wZyQOBIEmY
Feyb1bawSz1GE5Z6Y6TZ74YyO2RxG9CAyZ/yKqbdN3piZ39s3CSoGJgWDzbgNWr619u/GpC6iLLG
o9ZozQdaWigbWl70IxWTuZNpbOx5hpJAeC5PwIOr8H+oBYQXhDfOiVOgRaO0wwHOS7+zfJsTQiri
/x6GtUpZlhjExtTlzrQnIzq9ToYxvV5h1jwZJDi312trMLiTJO20WmxE2K6/HpI2uhnOJNSRTbmA
nnt5QGbC8m093EtCtx4eIMHAj+RbS9ay2htmlCRup3CQm0IdCuTX+FV+OGPK4ONeNVeBaidayB5x
o4+9GOxf2GxHX4Q3pJ9uT/pt9MyN4VIokEkJKIFVEYUsxSXM44eorrIcXCTZjovRN4fKGfMA/s6e
hvLWvkHJFXiMPBngTa8/MlQ8XRMy/R46a3on4YIIuyd7SJGtWdkugB/A3gDL9dVBEKNCT4HM6BwJ
z04uVqRVH4vE4OZXayccjrSH/hx6Dc0JqBz4et5WlFuuJzbhF9npEY+AMxm/dLVrH+tiCd9RqM33
WG5bGxWXIzJjCjLE6KtXTijF4E3s1vNcq9Nx1JFhbylZB2qMrtjt7bExFGAv0NDoh0ke32p7qAvg
LEPYxjl2AHUfl4kuChVVS/mnjrusON4ebYNqRJ9EJsmU9CB6r+OTMcF2UKGDc8545M0gLKL8L1xS
cwsRkrStno12WtAyj1qkIEZvUsdDlultGtQdlL4jlZvC3rkUNvarK/mLUhRP4qRX9xzGN01WRPCv
c1Npvyxq9GW2SuXl9rw3BqGOwrtJLMoDuhbPVOPQ0HCYts9arUcI1VTJWREos90e5e2hkDBqmJhg
eCjkrQnMXdhog5mRpw9uVT8r9uAJPMAS29eaJf2eiMjc+XYyZbguDDAgGr/0LGkYG+tTmKHm53Qa
El6QmcLn3jYLOA9p9wU8BrXZePyKvGMZeKnV7XT6NmeKvoysI8o+sAwT/4X+7bSwN1J1BI0LvuEO
gGdNR8qwAx3SIe1MY4/R/nb9flf+iXoINaSkzvV4IvNskJoNEPpwnO+qOdTu23Fy/vh1p64sDSN0
lVmxU65HGXQEBA3AB+c2onMgVCN6LNvlh6eP1Z9/P+Yi9TrY9BCy5ML+6/uZzjBm+gR6Gu1p/Ukf
PBAhfYeIaqtop0UFbHh7Z74N22XdF6E36gw0ndeGfK0zprGdGlQ2pHhwaiftcYZuH4xKOF9gJXsI
hPTpf/icKNaSZWNgTL159RIBsPX0patpzLaefUgqvBdoqtZH6UXx6fb8NvaH9IRl+Th7MClXQ4GN
HEBEzOH9bCfx89hN7dmttWnP0klugNV5YxjeVqhWAB/W2YEweru2kVO9r1xTqQNF06oDKpDAA1Q9
2+sJbA5GNgncHVAC5bfrPYLer8nNWIT3QrXzu26oqfbZTXgfa80eK+M3QPpqYgYmigCoNbq81G/W
DFQN7zS3sNv4oggXrHCMOoFzVIcMDZtWmP1PUdTTfKjQE7d9tc2xBxisvvxeLl5aHiPHKvESmefm
S2lVxa+pJIk7DcsgKuobefUjJgii1gKONgxMa3DyAMsouAmz4SrOeyNizXQ/irC+9fMlNR1fmsLk
QVVWiIgWOjJIh2XIovAAlEd8MZqw+TWJLEWRDhwsxhAFgBAudoF8q2T1BQY+bPzjUk6URgfaUkE9
hc17S1morxVLhMJ7txjFF/4DvNGWthz/WdKovQcfbmmHuPQ0TN+nIQfrpi7Zy7y4IAD/cMPKDw7f
l2MBpJhk7npxGwqtGEhpEbbTnRP0yeLdj028B9R5s4UAfnMCqUNIEWLah9ejwHjqrDaflTMqpcoL
rx6NanKKzxmdmJ2n6M0J/D2UwzBSxJMn8HooN4YKb1kTIMG2S47G2OoPS1nMpz/9bEyI7AugDsQu
YrPrUZZ8GGw0Duj+Tbl3h5ygciyB7u7M5c1tiWTF/8bOUgQA+aLrUerFa9PRtcIz3Ub9GDp9DuJV
kQqJJWX21NXTQzN7y+fbc9tYLHYCTH7K7Nxga04yPbnOXvA8vmAUjhJmpzp3IfG3H8fjbnb05v1m
hpQ36F7QwiD2Wn3HShN6E6v0sUNdxDFDtFMY9E1kP881t8QxyYd8Atm9TByV2O4v2NVFL6mezi96
OasfZ8voY9zQZmXwq0pP3SMHt/wBJKHda1BtfhYOCcZ2kmu05nZga9pHimMo58lWhmcFTMPXWEXz
up2T5nh7BX7n1NfXILka5Ck0fWnvoTRxvfBalCl5Y3sAS10lAaERR5PHw2yQYIgWrPB9Ns7u4ndh
gvyhwFdIuY9AdPT3uta734vEM+Jno4yUEQ3z0fqKtwuI0RitH+M+K7NW+HQle+c4qdygDyPSJVlg
xVYbP2vhnFmoZhR2ikSj3lt3xFVdyWWVTjieRIv70TNFlx4xzO6Mo+UMTXOKDZTFKLOrQHBUfQGJ
oUdZO/68/VE2DjYuidRusWOF4bG+QxQr1ayoESHGZWbMNduIixE2oOhvD7O1zJITirgfQ73RVRs7
fbLKoQzPjamUPwfLiN/VWj6bvp2M9h9Dxtj+DkwULkaakiDIV+s8InGgTnl4ztMxA2u96L6l58Uj
QLxxZ0+9LUTIsQySf9mZtJ11Hceb5zHpSEDOLkqo/mRDey+y3D0KdRkfOxTw75QSV6/FBf432bkH
lH7YCzdl+LPe15QgmDFleOS95HXwr3CzbAv8x7OZWhL5W+LXIrPuk4LXAN/OJsDZYDzqdq4F42Rb
j92462iztYdIKrnYKBC6rO/1+JO24LM9dN7ZKsP4MsX2EsBK3+PIbF3bdO2oOkiQGpr716NkcALi
Vg+9MwFB/mlu8EPPrTj/S3Jv7xVl+t5OTrfzVGxtW0hPcFkpg1IxXgeelRcv+HaHZ2tajLu6NdS7
GfAbJLG6vPvzE4I4CJ9Pt+ROWl1OnTkiziY3bei22WNJAPFQNoNzautxL6/cWC+2K1R+7D8I3dfh
tJBFOoQgogsSxd3nxogk1r0Yd5TX3mSvUnKNvAR8EfUI0qDr9bKrKBaziQiXMbrZP5E+Tndj7mCs
ZDidARVDKwzHN6wyviuyOjzd/ppbUwSNQGQt5Rq4264HdzLFdXt6b5ca+6g76EbGhHIA5MjD7XG2
zj/hHVKiVB+Ap6ytRWxMjKKuZ5ZV2XXjUWucrg6ipDPyoHEmOCteoSXWnQZrrA860Vg5XMCyeDGz
tix2LtmNZ58XXwY3AM4lgO160l6/ZCVtjOiyQAs+Ql68X4rx6CX9fI9byJ5n+Mb6crdKMrKkzREa
Xo8mDJGYehwll9iom2OeO96pHoSNh4ydfjIavTnrbtF+7WHR7RyVjZuAQg/cXdkqofu9GnnOKg81
wza55DZA1Fkbrbs+z7NXqPbGQ760/8BTCneKP5tjuuwnhNDAP69FOBuv1IYph+dEeZmeUbFoveYX
ujdZfldEtX03CfwXgzltWmNnL8vprK53PAiRs+cBpc2/jr2XTkkQ+y3iS+oMeX+Xj1kEMLSLTOul
yrr2nWba0w9Fz6z3hJKD/oigJT2hnX0ug+L1j5DsSA416qj0mK9XG990WY8vkovZdIPyObcMeL45
sEVUnKt28vwBGcklULC8/YH5i/Vp6GvENdk/HUIAjTN+hMxTGj42MtX59m/7Xexf/zb2AX0iagNg
0+Ta/ev9W4yk5rsR7npuO4tLgoSG5ld25fQ+EMqyfQAHCPMNByVLe7bqylQCI+M8+p0l27g6GWLh
Z3paKIFIs/ljGC0muGPQUrM/D2p/GbTOHA4TYlSVr2N6Upy8gTw5SKMyb4NoFu67JB7IpoVdqwtk
tyz5mfXmwEZc7B/FsBgvViUm4JM9tChf7eIkPWb67NqHaFCs7tDlblIdtaGx9cM0crhPALbnz1Vr
FCbPtojuq8qaer9INPVbUyfhr6IO7SfNFni44E1mv+LbY/ygUYLee196tfcQllCo/Hqqu/AksmX8
q13iQvGzJgGfl0dKOh2LASXLRyeqI+FXE6CIg4drwqc57pXstKD7dxZZrv7thqUz+YrZ9j+KZhRF
UFFGiIBrw0302a+J9i41m/mz1mIrcHLp4VqHKRVGsrMHt84BoTu+L3IDYgB4vczmAIyEOkV00bEr
OsgW7DGtRfiU5zSNw8LGlVMpy0Myz+0ho33+55EyDTsiEFkC5h5Y3a6hGKup9YroUppt47uKsB5D
Av3X25t5I+JA4hhQD70knuh1LCVcUlOoUowSkQKDBIOnyiinqVn2rtHtoX7DfxmSbv/196R42Tmh
l/FcZLp37IfZfDZSbTrAK9xLvbaHwhiYaRHjrDsudTQQX6VRdEmLqcc/SjUPRbks/jAOex3rrRcZ
dSbePyp5OPKtAartlMdlhe/gOS8z+wEucHlUQsN6NZSye5qTCvkmtSTlR77x1M8aUgJGmH++vYpv
m/k0Idik8MKo29OhXF2XDf5dSawRYg2acP6iBZtEft209ftOzVPYpXh0FndzZpKd9xnPxzuhTdVy
qCJj+qsyNcXzdRuL+Z0TtPWIoQdD9UGqAPORViueFYvDLR1duEXHH3E9znAv8kj95IR994DeIWYR
+jTZO3HJb12h1QVNLEhRlcoHbbC1sh8WjyM6GUpyoRvUFKj6ef2PCiLF92oW6l+lPjQvo3Dy8kVP
xwo2aaMOqg9fL4XznLcKnhl977zMlpt+WtA4zf3CWZTvWPGNZVAug/Zq1B6Y9aRsmtFXjUkxA5jF
2nBwbVBRh0Sp29NYmToCCV7X+w2XInIPQ+p8RJWd5pjRgDsH9NjiURovcfeNvkqZPxR4DP4NqXH8
BnLPqY/4rv3mVizNEMDKjuFZiDx9gZPT/K2kSTUFFcQVGB1wUC3Y0nFqHDO4dNBfhKi+d65WaX7i
iQaPrtQoPniAgKuvnWtVD1PodcbHaJmzY2F2S/fQdHP6s6Fz9yuJ4unv29tz4zherccqgOK+d0Vm
sDsnK/uuj4lzFK3TBKWZLfd/PJIMluhd2VgV0Mi63nGDIJmb+iS9CBMooDVilFROo3Mok9n6cHso
ef+uNhkda1lLl30rwM7XQ5VdgzCu0ieXsfKqh35BXcWu2j0htI1PR8mV1jFJIfCDdWvHARdsC2NO
L9Tqhy9mmCVPpYe8Xolbxk7I+Vstbz0jnhw+HxmG1MW5npEobOhXTp5f4LDW4RF4hYKwn1tFne9M
7jAfG4vyHgAxZ9TvwhlG46WA6QOdZ4yjL3mTprMvUIr9CYlft/zRTMr6CPIFczDdGyw/7ypOgzGS
p/mdqUR3mjLj2Nd6reWSwVvq+7oT3fgAurNbHrq4DXufoMrVgwTl7r/dQqCJongJoKih1f268pKn
JkUEzl7C6WsYqdM/SaTiiRo1kB/8GJXknyCd879K7H+io90NavxkWaL71meW+dIjCPzkkLCRHC6q
LQJMBZrX25vkbYdckj0oZoOzBsRK8nv9TaFhIGBrRellUrzmu4qt4zfkNpevVuUsH4a6n95PbV18
15oxqe8TNZ6w6ZmMoT5OcPC+3f4xG9cxsQzOZRL1Rt9axtz/iltjCyD72CTgK0yrfXL7Ba49hhvE
frZztKpU/+pZub1zTLY2MNwaeROrSAmu+ZQThpB9mSzxRfSFfoEnhyplFNaXRVuMw3+Yn2y40gkk
8FzH5WhPDEvEBC9pklBRlNLcHyOtdPhjnoR/Ae8AVWhSczR2Hpytq4BcDQgjgu8wf1cJQa+OWq87
fNgSI7Vfija9ox3j7MSDb8GEbCXpJkr3hRoKM7xePoGrdu9QYL/ohjA+upEj9bHMHHnqPjTR9aij
/IMCXfdnU4bzuRvrHC2RDmfZ41RMTdD3aqqdmmVs/sMKSyAwwQ+7nK1+/bsiHYZMO8SkqrqWPU2K
M91Noes9Zku21zHd+NCAnrgKOTbAgNfXe4VtlZujt3aZda/47rS6carSQdmhim+cE8SP6ZRSzJVo
wNWZBTHeeItnRpdG576ajeWAkXgg1FQEYUaONuB0tbN1N06JJ5GiCNZS2SCMu/6G08zOASdKGG7l
+cG0I/XO1qbMt1HW+vMnEukPOrO4ImDBt9YjI7CPMR4fkstkO/XzkqSKCPLc1PrTsiDnFdw+k3JT
rt4UMAlShZeKFUXA1cSyHu8NrUg5Gk1ZPTdkMB87xxUPWHWql5gs9sGyO1cJsrDW9iDyWx+VcrkU
SgAuTpnq+qNGaiV6p7HjS5023tFzWbUp9SiOCfe/bEyGgHXH+eQBXG0ZkYEgG+XZrBC5fW+r7ncV
RMkOzGNr98sCJzhpWNNcytfzwfJlMhbe2ovWpeXDjFhpfIwNs1Xvbq/Z1v6XymfUM6kQv6l8dzpW
kGk0ccpKY/LReF0uCqaXNfxltQ68rB+TAH2I5j+cAVIX8gXJDre01fTsEr82rNS4RxQz/NDWUxG4
Gr4t2KfuWUFrW5+SIAc+E21sDtzqKYQOZHSRXecX6K5zeNKHrknf53ToxNGZ+8g8GJSSKRfbZvfL
0xF+okEYt586kF8/1SgaPpZ5j3xQUVqo/0xe7ezlMG9/IHqLUhFdpf1NpWu1d7UkMTtRiPxSEwz5
1RBqR+x6653TuTUK6SI71gCizs16vaNcbyBHcCIivqlMDimyYEfRZPXx9n56ew5lsIEzIMtKIWVt
xVIPMSWevkFdaLHzE7s7v2tbrT5nLdSd20NtTQjhDZghkiJCkeF6Qk3rpno3TemFwr91qPOuPrZV
sSdS9/aAwMLj9XEBictse9VqKEQ/FFGfphe1R77M1/tm6YPCsPN3Qx8Z5NL1rLXHEQjRHrRmo9oA
Rk/m+pDngGCsi7Nt1/bo6JTpRXMrKz8kWWz+TFs71HwBFynzVU+gQ4qW/o+xyymWShegn3rU4Kl8
+0tvLapkkDsSQUv7c3XjwRMAVmroyaUu+/Qux8H7qFd1FlRO5u3ce1ufWxLHJeqZj76usNShiCfF
mJPLjNKVD3DX/kE7A7izM7YfoQRpgTt3fwxJBhtA+ZLbiKKYhIFd76Rx6DWjoXp50Rddu+8EfCO1
8jQf5K5yqKp57/Z7+1BKDgDRDSg+rvj1wjZpnCldOCYXtU7LMBhDEb1S3M8fOjEVj3avNmdTbwf1
QOK216DbWks+LtuKKcsA5HquLZAwoU+MXea5B3NtRD0snEykyXJlZ9tsHVCXPICzw+6AvHY9VKY0
BOEFaxmi5Hac3bK+r7yi37lx5Oa7jjp47kFaA/CQEKK1LnAujCXJFzu76Arl47wo7kIaGr7aoFRj
70oLmRuTkoJMkm7PiDCpridlUxhCuSwpLoAwDRpUotPdYNSHdj7U+M8A8tEW05v8OCcIBwjnZQ/o
/+GBGtnj8rfDrv9RokE3Ep4MEOgX0mIzmPA1/dkUvWb6ShNFOEJjkhE9elUSQzSAk/OLhHd+byHS
Zwfw3cz3phcnL41mozDa6F5b+G5VGPNh6bUcJ8Wec3NEEM+AvxNHurgDzFCKgO+Ecr8Vjm6Ohkhn
tmikaEUfuK0UM827wkyCqlbNz4tRIVgyehbwhrQSVLTMvHVxgLL469t3y2/pgPX6sY+pfNP+UhEY
uP6gEW54igU95hLpg25CRdZsqLOl8yEpJzM/yeHngxV1cMzdkXqY3zaZ8jgWAMbaJMmDUhma6t4y
isINnMprHlI1KnbEdPSNU0NtXgbRkqbKO3D9I+eITwy6gmctQrDnbgHZBMjJSBJch3qELh+13IjU
YzPUw/sonM0+YPeM1TEZ6vxVE0v+K2uTXn+w1aQ6A//upVhja2Iem6TO0U6Elx5UIPYQW3O1rs45
FUTl4kH0GAPXlXZHobtk87EI7S67KGk67sERtvY18SyZNPkmwOxVeGBTt0jEwDJopZe/moXp+Qbq
iDuSr1tvGpVrgIWwl+m1rEsEwo4xYEH58Nx2s+6bsVocijxJzmBw1SevSyvafH35rlD64dCTvwSO
M+w5ef+uRa+3nI2Jt+RNkMOvhWfRSDeKbBLuGekawzx60RjXhybtmvbJTipv8BUKtdlD5nlTelf0
vH5IeSpZct+lc2v5fe9N3h14rFCcDGNCbLNwENjJkO62fIt6t/tIL0IMv1SNRQ/0wqaWXNCR+6QO
Vpffd+4So40ZtdB4ZmVUq5d6cMf6VPXZ9KPIHbRPEXjUqneuu3jv7EXY5qGN7fZDainpV7dWLG6Z
3MwQQMrnjl/eF0IESudMqa+gWvAXssSWc7/EZjG9wGemDylQfSwvowAfNHXJgEMo+2w+5J7Q3qvG
gimW4/EA7jwAG1czHW3g6pK+LGv016cGaxrVrNICsd2OkDqwAfseJg3qo5J1zYGwS3neuUzkZbFa
WUaEnQJrXbrlrXZxWEk0bqvA/0f1wE9toBlTVlSHpB7oCA1VHrhFB16x4wZU6fg9oMvV3hmd0Hfi
mI0nHtAUtTdASyC41sEpCpJFSvuAHwJz7DA12fKk6HN/5EWxnvpBnVHrLJyTZe0V/jZuKgYmk4NG
T896raTmUBT1jFrubdUrT2GXqgEZsXmSgoV3O197cyxP3tmwSukorOLC1hIOwOcxPOuM+g4ZHRxC
UheAtd8ZC31Uu8iW5zQZkRJ1GpVuIDSvIXkdJmX5hox2HHGjh5P4ZIQQmXxeHlvA3xfJHnV/427j
8oZ6TLRFhmWvbm8xY/ExSQ0RV2nzY5YUy8WYp+J8+3NshK4SEEu3ibIdJOfVQ+YYVlEIoiCQsTla
trMuqn+gn7SyNT94l3nIHNdPrTjZi7N+hzirXU/wY6ClRseVAH11zijJTRosfeVcL5x4cJc0Wa0U
wTWEYQvzcUEV9DnX6TLVlaY+zGGktz5ASiuAOGU+USdBfFUZlfeeMSunxR3Uj5HopnvAJ8pXw+zm
uzhX9uRwfiMl1z+aLqbsuJMt0r69vhzSHIdwD6+/s2ul40tfFWZ1tJFbz+hueRbdBXdyTDgEfY3I
vDWKH7OVzL+4P/sX9LbpspaZ0LCEjY3eO9paaDUEAcjvH0KnHr8IsHB09ZxUOfXC0c9c33F079Yi
Gu5vL/vGJYfQHi8agS7P57ryNHiL03kxKGNul/ycLkV8N9Vm8Sud5+w1KRTt5fZ4G4eOUgSpkUyw
6eWvvlucNdBIesaDMZX/zCGVNEE1Du2HiMx7j2ywOZhU76OHgPTDerAe0wn8umzlLOYhPVClQJM6
0dN7VPms0+15bRxSxpG1ZYpryI2sEpMKKcBKqZkXLdo50BZ9OFTC2usbbK4WsD22iM3NvFZUdS0V
2EpcEjvmgDrqZsmPJlWEuwjAySGu9D0k29YHpLsmq6H0piH/XO9yBfZJixhyeJ4LezhYIFiOyqiT
DXSVvhNJbw6FJgxPCMmlvib5m2HozHkkp5aI/tEqhv4VeEd31u0x29nzm0MhiEGFR1Ii15gLrZ9o
jAwZFw4op1+W030HapQl4OWy/L/M6l9DrW5VpLW1eI5SjhciMCc6Qn0Qwhv+FIXJH/tOkM95SArz
SkBqpwF7vVYObc9JV+3wnCJAHvuDMNpAb5L5HvGRcecLbjwWFJVglVKvlu0U+YX/1Z9T2l5PQWt4
5yIbomNnLulTXIzpwbGWb80Q/zI7bdp5rjcW7WrI1Ws9lYuVzdbinTU7gRFW2vr8sUJzdSRC7faa
8/K0rm53CJ4gt1F1RV5t3SZrNKJ/FZ+ac+3a5ZOCHvdD1nTmQ6GlQM2gyEC4Ul6dsRBfZoSGdqKv
rakCccLJRqYaiH9cf13+cum7IXTxmFSzix0P1OmqRT9FOLzv7M+NC0V62EKN9sDCvVEOE/hX/g9n
59EjtxGu619EgDls2ezuGc6MsmzLG0KSzynmnH/9fUp3caY5RBOSFoZhAa5mxS+8Qet6Is5qVPpg
RaozmIw+OsFbS07kckcWM3vjgbrDghyppLcmxBCDo2EsEXfIhjG9JP20/jd11jcT0fswsUfvIGHb
mUkQjOgLor4AJHYb1CRaUip5K+EccZw/80rgh4ve+BW50SNfoN2hEO769ZCSZm9PepXAWayJErmF
p2ejtJZ3lAXsD4NrHGlX7GCoID2zbOgByLO+/SzLzjF7sCMeG+KpCzLpUHOSLLvOtOmviuYs5Ckr
pFrIae9ao+7/KqasPOlarTwJQQ3m/tO39+X0riBuETZS5918udEshVLRenhcUcI9L5DfHuC7K2dB
XfIA+LFz70j5GRCtvH/kZps7bmwJuJ0RXh8WEMtz3VXiQUsU9dKuIj+3nfVhVqr03/uft/OyM6ZH
g4M8geB48waqXZGj/r4oj2lXirO3lNlHSmTtQY1mdxJfjbKZxFotKnt0kfcc7TQhO9cpnaWe1AVL
RvBB9z9pr45Bo4ZasQsE6S3WY4jy1exxvXjUgA19R48kPTfO6gUmlqfLqffq/OxoyfpeazLTOSWr
AVCriX6b3A6ER773lOUlHGHrZmO0ZPSpQXhWL2oe9raTh57wjiTHd2dWHn/gFmiibEueipo6Ii1q
EWILhqlr3mAHYcX9O88r/qCnw3RyCGi3GBSp9duLewKvlzYNEFV3jgE46l75kI/F5/uLt3sGiMU4
91Kqb0uHQX/Aa91IWrjjH+gvztKeLTvDWyVFFXnMk+40ZPH3+2PuzSGNJB1oMVRj+pC3HwZWRZsd
9JJDcxFdMI165dcrs5lFcIX/YCiaGDpXG6n5FkZWcXPm6KSRWEG/Oy1LVpzyTi0eI7TiLveH2qly
oA9ItRD9EUrwW9An2V1bqQ2JJ9qw+XUYkDJ3piG7TEhLBMUwpd/IJq2vvZj/oFz5C2kkVRAdSYe+
nc9ppvKCdjgXeFx71wqxrcBJhuUAHbJ3c9HAl3V+CWrd9kwzEWuT5XLKgfWiANIq6mOm60e4ib29
wWX8K1yiRLHVhtf1NZ4hl8K1HtUlXN02/+mVunG2nVn7g61P8ABWml4gVbLNtGmL2tLXz5VHURVu
IBEqfmKrw7Xuy/GSZfjjFVWVHrC19s4bzS5g2DKK4B24XSsp9Bu3KkgeJZpGlBs17HNwYjhnlvLR
dhdg9dCI/uAQIHwgE3JuLZDBmzEpwcQ6VsShownzc1a1yQmJ8/bn4qzffvsMUAIDOoSIMDnetghW
pKtWdykIIqVEYwgShNk+GYnQ3sGR87CmsUTx2e7Ner3Cr5wO0oidDQrJXErHyMTP3VZ+nLRvJtyj
RGjNgER9rVUBwyFeqx5M5+44VLVoRks00VYC0qwiO246C4Z5m9XgRKzJuUz4UP/4/bkkUYbLS10D
8MCmBhAXSDGs5kihMLeakB4pclBLkfi0KaMQPf/+5Al4dkleHyXPex/I13HISf9IVzZ7VK+Vxe6i
KXpsh2L8BA2ngRbRHj1vv66lTVokWfMcAnjpAH03wziDRpfPQwRRaa1V+MjQNRTnHTO2zukgkkiC
b/VPnF36d+2qzXXQdsvYXot8tWTtesYDg35Q7wXMHrB0XSu15GJHXM8QeAr9qLm6g2klLJXil64O
tcLd1rEjnFScpZHan7FUgC3abugCTYnZBEq9rBQ0p7J2zkXqFZEP52NCxz6KJxomqzE4J6Mtjfog
hN1bKvCA3Pn4RpM5y79/lTpX7iystIJqX5jq8q5TvBmo/XwUk++lCBxQjRSBZgl55OaqrHoh8i63
vUe0QOpTs1rladbbOnTLuQqEDYHCyBUdgGAh3tEPnn0vHsZHtfcaLJrSI7Gv3YUgAAOjiPwskJfN
hTZZgzJy1biPuYKASVDE4AVgfVtJE5T24tgPKA8NyDeqDb56OjnKuUabpb0Y9PVdP1PsKX28f1h3
ni153TE/MGIAWG3Wgau3aBcrix6zJckvLS3jZyOdtQttgP4Pllx6gTKI5PhvC/jFWkVIiiWcTkeN
z1bfpGdlbo7oPXJFt4fTIWCSCClEq7fFznkpI6Nr8CqxM3r6cVOLh1HVMrAubRTUa/rz9+ePkr2k
E8kAZpvveuTRVV5JLzJ7Nk9qixhEXY64z4xZ/vsvMGaqpO+sFY67W9gupYkGSSqhIF2WRNfO6FLF
N+22fh671TKIRGPN8DMrPhIm2Xn5ucThtXJhobe5tQ2o0F7t8bAmS+LuvbaD0oaus4inKHVxQkHx
IJw74+jO+kUu266jjAqlfpSKiPXm5MY1tHYN+nBIWSM1Ll1Fh+GUxAg00lQoScegoQ7hgIuh4adG
3P4cWhenVacBtjEaaUR4omZIG0PxcJaHHtB+5g/wjatT07bLcHbjfPq4rJ4CLqHN5snXkmFOAXgM
ZY37ShJhuViAr730yB79g0FuJk7taLff1B5ix4fOG0fMOMFxPaR16zqnkYtMnO5vLvmQbOdAhiVU
FQiRkdK6vSQdbuikqWvqzkpcIWM/O9lzs9TepXFSys8aPe1r3+bm99mqk+v9sfcuaCq29PmR5+OC
2IydW/C1S61BOVzXk/PQGP21SKIjGPXeaaVaS7Pz17u0rWRUBZ12deLFVpo0f7DUVgXPiM9dVFtY
3lRGdlBT3Ev5iQ3+b8DNfdfWcT7EmOY9dk6Fy2nSFSejWsV7MQOF498831xwVcrB7Pl6hL6Xk9Au
uT+1ux8tAzDeI7rqW9oOZoqoqED74opy8FsnJL1K59eTOprdi/Cq8uCOf3uAwc0yFmE0UTQgq9tt
VKVAQryUeAVS33qqcG58WYt1OnnoG53oERrv1LUaP93/yLcPy+2gm6cO0hpwLjrjj3GtTScOM7RO
mDunccizy/2hZEB5e0wYypPPGG8LvgGbopHtRrRMOtY0VlrxcY685ISLbH/JWsTD/Nzuqo+ZoPLn
KR16bfZ0pPGy96mSTcr7iU7vG31xZheMRz8AW19b63M8r+WzOzT1+tiPWaYevKK7g0FeQ1XPQTZj
q1Fk6ROUK0Qxwrr26tBZrepBcaL5AxUC/WDf7A2ly4eU7hCFnC30bzbFYqZtDozT9uqgT11Mp6Bo
nbvM/G1pYPJyBsFH3nVpUW5Va9W2rFXRQzzFaVl5WjQl/68zxj5wFmP+cn+3vD19cJll7E5xgUr/
1igRC1xloecB6o+UWel4LixjEpcsmrLA0931fH+4nZiP8eQxJ7FD7sSVs/wq0m27dEnEhEguurbu
l7EtI39eI3C3SqGdx2FYoPvbxgUbiCXA+Cx7rrE1O82ZZhzUQd6+Jmi+glAHREFF6Q3lwc6neMRw
FCTn1KcfvMryToZNSm2kinMy58XykwZX06YcrY8HcyBvmO0JfT20vKFezQEKR7k1DksWNquqdoB4
urq3zqqVZS+rizafX2O5O/qgDODnFlprhANpVx0OeaReOl7mntlrjCNtsZ3X4JezFWcJPVx0TDeP
3IygWzdSVghx9sVKr+zsa6+sySUdZ7LUIq+fjLFLg34cXRatja9pNakHj/zeKSOs49soryOfL2+3
V3PTmRoeGeyRMOst5xSVrfpNG4b+ZON2d7AOe1sf+TZeP9JBnU15O9Soiob0En5NVq9/o1RQqicX
4ZdA6Wrnc0kB5OCu2p1fAhhGQmcaAsymaWDE5tgQOcZhlA75RY81Et9kKQx/0CI7qIzIPFttnz5V
uha/txqKtngRtf793bf31UQyEmVBAEtMefvVSNS7ZSemBKHT1P1XbXv7/bhk5QVRnu7JJII7khfb
HZDiHGYF4IWY59sBHS1No9zj3tRctpZVqPmnRcE73ZmUGAiPax+EanvvO009XkCZSb9RhqriITNq
F8pWMSAE4UwThnQlXXy/HNKF3HaMgjY1jYMHfvcrOYUSBEqdf1sFiQWhfzoi79N64/xtruPeL5U4
fTdZEY1aFI4u95dx75X3yFC5uYBugzi6nVW9aQu1L904hCGGG+OE0o1WjN8WO7IevQgPcnDW2Qnr
59Yv8+W/+4Pv7WR5bqjvgg9Sra2HiDVWUqgV+8GIHhVuk0JD3FLTYFlfld5eLwX+WaHe6s5F4En9
Qu/A+FSOa+wcvMnyiG5uUmm6JzU20XcHIXg7C3ZjzXE+DyLMqXn4OfoFnzG2Vw/C5N1RkOEA2suj
jNrI7SguM+zmLs2iJWmM/6CRfm3K2fz7/pz+ohJuvwWAGqLfmixIbm1MDAofzVAmJLQJVTLfbtP1
Rz152b+aJ6mUyZr0L4Na1xTXKBaEqhs7/3CG8wy7zZluIASU1qT03bMgShytrb94bEsf40cCzdWe
8cTMIHP3wVCO0nW0wgb+6HmX2+7NR4Dk0il3Eh5sQeW57PEnhcZH2GbjnZQpXp/TOe7ca9UX6Xxp
23WKgtzW+3+6oW6cQFHH9EmLsvq76Ifo2a5ytwiICqojw5CdA4qGNUnGr2LBm5hqguCel5YCxkwR
02VueuMSL1P0n55X6se5XI9U8/c2DWJqsOB4SAEFb7Ymm8ZRRmSeQx3OcmjpkVn6AxTLD/e3zY7q
AYhD3hSpFkIks82KEdZRYgpiIizyNHd9GBzx9ziyza/dqjeZrxQRUobwrMR3fXC0+UVZjOIBcaB2
PK0NxaF3xlJlzlkvZA4EIXD+Fjs2OAFDL10RNGAYMbO1crdFw2dc/kFiyfnRjmmvXrWZGyCw3bTB
9XQtis+VG2E46/fj4vYPE8oK3rkaKhznLKiKrr+qMEAv02xa7cPSu8vqL2ZVPQH584Q/jVr2OYqa
Xgm1FEpo3xX6NzVOh5oy7SDaqw6C4l+H/132v30Mlxk8biucc1cTPJ2hWTTi88HM7mxlaQFo0lyS
CNjtu6WvWbUuPXxOdTFCtfHsd1PXlQ/3R9l5rWgpsj3kPQZ/Sm7bV/HO6CUVZHEaSXVaqU9tPTVP
dpl0Yb5mxTtYMl+9KtL+uT/mTowFxRDEBMww3uXti9yPdadj/QUCMsV5dy7M4rGhPRwg5HXEYd47
dai6I0IFMUyK2dx+HqjING9WoERLU/2sPXd8UeNs+Yzvh/c+El45HISPO+MhaPYrxQD1RgP3drwl
cgVQkwL0QGQsuq8ZS42hWOlOVK5aD9IDtCA1/Xp/PvcGBX5J6x26MReMnO9Xa4ifc94sA5jxPlG0
8zrpP5x47Xx7qRFrrNffhw/aUhRIymUjFGltdTAaJ+ngtdC/GNpqIhIX8janbmiZpyox0oMrfece
M2UPkLVDioo47vbjhGnUQm0kKqRqUBNQ8egDUmgcPLHyMG3eDQjbhgRJQEKjjXg7imFC461t+sWt
SpPlMnfoCfzl1Gb25I2qGaOXaPdPi9eu1bluK2EH91dw50TAR4VgIL280ObfvPC4y1odSivKYzOZ
TaA7XXodPDH50yqK3x8KlS1TWn/Sg0di7vZL825JY3TDQLU0Y3VxSHFf8oz46TSVS3Jwhek7iwca
DEwY1X+wYVthdUiZtqKvRh46yDGX5zHSIEjaq2qNvmWNre0npJo/28FJ/k2KYiiQFxnnjLZbbv5P
lqXNC3dvvQZGC9fuXGc60s+ziKUPZNJWPqRrysgQvEEqeHC8dd77vvuhjbr6n+EKO4Nol06fXdy2
jqyn9z6M/jQGDgT4XJ4yxX515Mx5oIwwK1lYJ16LEv5SBxE2IweX894oSMyyH2maUa+Qf/96FJ4n
axYk6pa55g/15K4nz1jW4P7m2xsFbC7VCKJY3nF5Nl6NgjGYSFxjzEOggv1zAo3r1FX9/PvnGNjq
/42yuYmHhmEmvcvDxAImYcx2fNHtRj0YZecgcU2AHiOSRQHgl3DBq28ByA/5EkZKWBeqcpoMikp0
6aqLCXr1t68McBB00Og5o5JNLel22ug4z123plmoRSJpT6Qc7TmyC/fTqNmFCIzJci7oAj8YThYf
ZPJvv5JhkVOVqgAmvNnNvvAIGW11NrNwLc0Su6dE9Q1zXMJYGZaDDOftxSiHQsoUxwIJ2tkMFSMA
V5Ka56ERw4m7xl3aDZfWmV1xykv45D91Z4RiaxZGFPbzAoXz/ubcHR9xBUqE1OuQWbid5aTNJprW
zHJfW+WTuU7iXdT1qu92VvxQxHP6rmg89QIjrTsYeXeSUZWhxSaP4Daw7XWnh14qR15VbT3VeCH8
gAFgCd/V66N9+/YMkkbzApFPE63wVt5+ZjnV+dAh8x8mZNs+LMj4GQGN4Xp/Mt8Ge3ALKM5DiQaL
/wZykhrlRDe4hHKLrF2Jgt5sFQG0/K7yx6jhcm3iPnqxqc4cdZZ26q4MLXcsAsC/hIBvP7BVRTl0
RlaEFazpr1HVzi95ntrquUBi6mfcW+PHviudAOX94Skz8PU7ZWVe5b7t4jX2B0sr0xWcZ11Zv9jc
eALIdQoNPKcAWn9p4sJ5jK1YD9CBjb/8/oxTdyKowCgDntxm+wJD1vvBjosQ6HqO8JqnflwgPfte
XndfWiwsLg5YyYPW9E55RDb2aYJIEjjB7+Z16saGAm8hirAcq/qy2ALJBc2aP0wujiqDo/+3NIN3
zdoeYcQcx2oKI0cd470NDXGOIh/FFel4fLveiTJFUOOdLGypol+HxjVOKcDf8/3p3f1SqUCD+yfZ
J7iJ22EU0xWaGllZOHtt/hHb1dHzVX32Uj/X6li7zMu0PIM7ic+unRSVX9b29HXF4fAIvfw2Budp
owbEjCO7TL59+0MiferNAapOiOFKtvq14Uw/6gzaqN+ggXsutezoMO/NMDVNdLzwq0Zua/P+UKnW
GqtL89CtlPWdOTV2iKtxe1Ck3j24r4fZ7KV2wD9oIPwITSM33qfk+CFag8b3GX3PJ6+d2v9cnvWn
qQOUcMqmyG78IUvG7NTqI8Tu++u9+82wyylyEru+2dgzlVVRNBHL3XlWGUJJi9AfTcTgBfcH2l1O
mrPEEIAd34A6Y3Xi+vR49iJTby6W8Z9pJT9wBtNPpYdi/P3Bdq5laCeujCUl4nxLrRl6dRZOZqRh
Nul6+iVTRkiHdQ+p/zmzneiKbUL1qKrD/HB/3J2PhBmIlIi8LFBKkn//KljqzcWkv20hzN4NgKfH
lZzhFKWUzBI96570chgPqkV755WHnLGIJujAbW8m8vSxTlrK1HY5UZj3p2bSm2dX6ZXuXGBo+GlV
9dG4iHoV6NMXQnXCDumj/lJMoje/3P/+X3iG26wPnizRG0I80mBy26ruGrMHd9elYTOWzse5MtOf
imfAvANEND6QpiTWNY+V5IX6XN08eL2TnEmJh8Ceu+RLt8b0ptAnOYju9paFviCUey5vqAjyELxa
FnRL9Ix5SUIXpPcLxOMqqPV2BARYiefYGQ5FkeQRfjMNMATAIkDxB8+0GZA7nJYP+jWuMWD6FUd1
MCaL+dzSR7+2jt0ETZwhbLLo3cnG+/aEu+9TpgjtG5Ho77P4gFnS/YNGIJdli+pHO38wTcpSYRVn
oxXkg6kUF6vzlr+a1k2CcTC7R6/WxHBwtewEmuC5kA5CrgP5IG9znYoJa4isoBsnRFQE5lrmQete
tOJs4XnzPPbeByN1jhzZ5cxuZ55qEaBL/GEp32yScRBQteuMHi1ANUKzpO6dd95aHfHbdiJZonfy
bypE7KdtvS329MIjt0PY01IkGEO0l1VbomApcOG9f6T2hgLWSukdkg4omU1kVQLUQZkVfS1vneB0
NX27jkhOeeC3ihFDzPuj7Z0UvkjalgC+Jw+73biNAoW6i5U0LNQZ57lE6Mh0pu6DtyY/VvBiwR8M
96vfhBEZ3gXbLZKulZm0ehrqXdE80r53g3IyYAN3eXZOI6s7CNf3JpOFQxeVlh6OCZtzWSKTMugK
441TF4fxFK3nHimZoALJexBI7Q4lyWtELpJLs9mIuTYvSoK6eqgUxFH1WurnbO60v3vcpQ5m8e2e
pynBe0PBi/sNJuvtonWd8Ly0nrMQMXtCYpLls95D8by/VjsvDcOY2JOC75V1LuN2GBgRNhtfZ5gW
LQZcc7MrGZh5rj3hIr5guB8QdWuuDgqevqLNZmCbbXvwsMsg9/Z4y98AA5rA35MFidvfMKc9fhQL
QbBlDWwYbvGHeVSW55T1Pk21N1s+93nlY2CGQcOSOgen8e2dJsenOQtLCsD59nyovbBR2HMJl1CL
SX3bbp8yt2vPgr7laQDR5I/1unzsnSw5OJm7iwwSl7KfgVzLtj7Wa92AOnvB7Bdxf15RW792pWn8
9q6VZX1J3GXbEgHLXf3qpQQnWyZNhnrTHCsRUDpNPU2t5gSia5U/mErJa6PPS9gJtPh2KD4Ulf++
Zqiorx4mx+kvvTXXvqOuHoSwWb2ADp0uVt/h/HZ/K789m3wlDD4KgEDq3uwiYYxjqRgW4aGwmwXk
Vxp9WhE56wKlbUEd3x9tb+WoeNAzlGIOONjcfugs6tzBZToNI0ymDB8zE/dL4/bdkQDi3t4EzIq4
x//nfG7GSRwa92tSpRQEhnZEk6zOvrqjvo6IfrjzE+1a0n5+Xi783DSig7Rmb055cSmu0qZ5S/m2
nCQqqjJLw1bVi7DI5jnoXSt/6FfjaEJ/+T5vbwECOaAKmsRnbGuSjjnmde8Vabiua5N90ot+xsvG
EKsINClJ+DfroAwPdjRqYwj3BOOZKZ30JTBA3hnwUVAy8xPXrGMwkzgALETy+nm2Ord7yNe1+6ef
9RrfkaEeEVpcIpvAeZmTB1UdjchfFzM2Du61HSIHtswk9QgTU9xgCm83CbZuWtONYxrGALLeN6Ju
LniTTCelVONLrRTxCZGe9pSg9PDiWhOyUTBp/sftY+B9Gtrzv79l6fajng2NgTKcfvtr0j4ZhGWh
WgposX83r6NycorCObhs9g6GvEQBtspwY1uiQ/M2LnsX5EORNeOj5bTKA1Jk7lEhYW9nwpayUe/z
CNi2iNJ1dMdKs5FCrlvNDmI1sU9dD//Ty4VzQO9+Gz5R7YcYhpQYuA/4Gbfzxk05QXNBqDhe6/4F
DXYN23dKmzMbMVgNd/mTN5lmNn94lpnKTZQxZDMqfyj80V021B8IJS3juXfK0XzKNafERZSieePn
+ELlvldmFYKFQ+m+V7MeVtT9PbM3zfTapFIoUchbMH+fCMVdUAyPoRwFrtlGYZx6ziXF5u7gs3eH
gu5Ef48Rkci7nWYTIAqEMzDCFUTwMdBytdNeJvTEThit0Cq+/2F7iwqOnZIbKBgejs1hiLExUR2U
mULRS3oV+KgnkQJX8JLI/Ami8wgrvBto8WnUrmWSgcT+7efpNZrdlOZwqYkmPfdxK8mfjN406wd0
PNfsNFUUFBCQEl+WMk6bcx214iGba+OoZrMzz6DRLPaxR7/A3t6zne3ak4EYGGWUdT4V2or7CyiE
9GEsp+b33w8q9bKWTq0P6ajNTtbzgaXGNyYEK60/2F7anj0Hil6mQWm5v6A79w49YZIASBkWqMLN
UGJqzRiqItunWtVrUXT1JVKjI3LLDvwLOhEKIS7HUoo5bZbRWGaoy7AxQhtdUNPHSmz+iQeU9i/Y
KPedoZUVPhBTpJdPQzXWyCUajT5/t1dOzRk58Ppr1dp29nWq0ymDiFToI0Kj+lQ/pKAfRz8l0W19
7DIyif5xnbO51Nir3p+qvR2APo2siUqKxlbpGMtyrjt0nEPFNjDzbVzNR8Q5e8js3Do41DvHDEE6
Zoronu29XZViTIxRn5I8rJCzftGUoXdPFEPrb8mgzBfDjBbt4GDvfhyZNQ0Lyp+kE7fnLO5XBD8K
gl3dUpeXoTPda6OIHprF4B1E7zuxmdTJx8qGmBPsxeZhqJdqHaEH0idyRfJBKb30cW0zu7rKLPUF
6h1VuTVtLjVMzSN88N52p6+JcC2QJIrpm7HRpQLnUTB2ghTIGZ8t99xbSX/whXuTKW1leMy5KIFe
3E5mZYxa1Mt+m9cUje2DgbJQH1bS/7VXM73e35V7W4XkBPQK3DGbaOl2LA1pWVTV+xw3NTs9J3pc
P82K+FTrYxWUjjsdyAvtDWeS79KFkNyCrRLrhH5RPYHFC0uwc0HHO/OXGGodR8AxuxaGddTi2ptK
8myiL1QdKGJvSj40eniHEA8MRex8WqNueOS/fPX06kgVcG9nyGKPJLGjG7GFwZKTocgCoCtUozF6
0uqxOaeiOGo4734OmSJNFQpyHLbb1QKjPQymS02pX4Rzwi4ayaTaM/0VR8Wv9zeG3GSbxED2isAq
8FgA291cudlYAaSq8yx02369KNyK9Mhi932prMW167rsMW8i9aA5uDuLHm8XpX9uye3ZLgH7NY3I
uEYaQmRLkHOobf3f/S/b24PAonkiaRlIJcrbSZwhfLU6xNvQECMwnbr1UZFeLmIZm0DRyoN5PBht
2wQ0m7ID2ILO8lgl1nOdF9/TJss+9By8U4365fn+x+3tEOoptLGlVBE50O3HefoCOaMUWbiMkBUG
IAknJYbDKqpeC+4PtftlGJYAMNLxgNre+fjmrugjsxlNRfEuiaHnD3on+lOSJuq5jefxcn+8vc0B
M5/6IUhQiuGbdTP01XNKlyoH/rH5BZ2mOoykSPP9UfYmkHI07xQCSNIT+HYCa7OrCm+oUJFzR+9s
weU9L5QFH8Sgt3+wVnQ1qDfyT+1NxuFSn80nm8tQpHpyqaIkNgJlXuczWtJjcTDY3moh28O2ABoJ
R3dz0VdidVphFHmoxOpIAzqeTomDRrS60rpzqu4IobJ3f1ChAcKAJRlhiJznV+UvUCnQV0oescUr
yq9t0Xc+qrzJJak79auKYedZT5QjhOvOoISJEk1Lw112zm4HZR8WbSaL0hRXurDKUWX2897uT4vd
i5OtFDjBDW33z/0tszsqfSipL0UNbEt+VBwdGxJnTcOuxI4wIXO+5vRjLnjOOE9IgJS4L1Xa7+9T
wD+wIajc8Gf7FNSjt4512jLo0mXvhnKNP6VakgWFPpsHYLKdI0G+z0tAmsjb86sL/2opdSc2vTHC
5252Ys29RHbevBcZh+ixsklpDlKKnY3KfYJoFtQzmBJbNvmMoUluxBF5eJY7/zZxE13HoemuVjIp
nU+/dTp4dPaWj0yb1AzBQ7RAN48qk7iW44gNI9w65ZQk2KnoJuLBRqyPlxIk/clU8RG8v2dk4LF5
XolHqaBIwz46zptB9cYdRhtb9bAptfqDo83vSF/tS+LgnenETXJdRDlfZ2ygvtwfeG8x5R0q1fkI
Mrd9G61shwxgCsVF5MHSExYU9POLCSrUaNvRH6wlyrCYHEPGIiqSs/Bq5wATiGKbMlE4OKIYLssg
zE+1UcfUwCpoWR9ikM3uwbO080zQmAb8iCD8Lz2X2zGxhcWtx3Wh1Mm+hu2V+YsrDgF4e6PALZGK
gCCi6STcjpLaDdSqnrp3U1h1kC2y3FiP5cGlvQNwgcZGCQgZLayz+KLNMCKfakSts3A0usrze5RD
fnhNrXxoOYXpKUP6ovQ7/NeQeBgSMxDCtOJgTcCcqI7RHxQW9n8Oqtp4KRBaUJW7/TlcvFUBwJHo
wgD1IcaqOJUYnj9ra2n/XWtV/U+J9jmWKErxkNPjCoas6V/EjOrk/V28V+SFoUEaTcGTStI2PI29
OefgamTTeWa1uKcXxUMfjfZpnSqjYqJyLxTZsn4d20k8LJW1vEcHWn2J2yVxMb/pf58wKytaDkE5
DV8iy010goWvvZYVdd42i3/mqNeQt6Wdj3Krfp1SpTm4P36VPLYXiOz1UEringQEersUHe98JXI2
oIoHwnxehUPDx17tojivTYU9xZjk8RTORlZpUB0n+1Nq9TGsYYta/ml2au1vTRPoxrvu9L/qFOcY
NHT62J8wbO9esjoSOdRQ5JD9Fms85zqus/iYaHNv4jbf109Rla2qX/WpSGGPdNU/Zltpy5XIDUlo
+mv9d4rSTXyhpN7+hc9iYvolvZM4WHIvcR9Ky16SoNBE9aEtCrh5S4zc7t8U4QgloZ+v57UfTPEw
N5XQ/tb1fvmCiWJ31ATdO8bsZUCthHt0fjerhuITuB7LJjrX0vWT5TTZ+xiIxcE1uHPnoiOC1Sql
XPofW1EtxFDsRSwGKpd2Mp07w/25dHF/IeuoD57qnWeF6pgUwXNwwHsDUBFZNTpIWcA9LXKEasy4
SufHwu3ydypiF7XfxUUJWKfBj2TR0sQ4CNH3hpftOcDYiEMSad5uSrG6dZdT+AkV6td0rsEJpU1X
XTTsQB5QyrOvLR4RZz0GO3v/QtibYlQ15E3A6cOv6XbkQQhtWfKCdoGaLefUUdwgdqLsWrV9dXAp
yz2xOXmgvSkbwChEK2ybPyKtk6tJN4kwW7s+VNW+fejcojgVnZi/QKMp2ejmcnViHB19usO/T9ak
lEFxl2uGYhZB5+2nYvExYVauwrgdszPEoPWy9iv0pr5LAlb2YGJ3oiO6gwj7yGSSNG8zGh7vFaqY
bfRYph76WIo1Pru4nZxatV2CjIbzOZ5U8eX+au7sI6l9hnQkNSnEDjarSaElw1Q8hV6IqMi7NVm7
K2i78pIrdfo/aU03BseomEtPEweLu/O51AYoulHEIWnZ6kjGkda05USHS6/jKmw1tO70OR4+UvpA
aWMULdqq2RHAfmdHEcT/mmT6PW8IO02OJc/gwaYsBlGfvTVXgwzR7b8b3cgvyZrX11mU46lzQHyN
czV8uz/bO2eHONRBTxIqlNT9uN1QlTOmGTRSXGOdTCUELXEFW4U02Z6O7qed+xZQp0ozlMuJJG0z
VF3Mi+stmWyyjZXwcYsdgyov54My4/4w1FXYsTyNW7GOtFtdog9Ag9a0loVfLKL4XsbVkVuG/LWb
m4Cv4UjTcIZCtoXQCCl7w6uET2LsWS+123jXpDN0v7M9K6im9ahbv/tZv9YJaALVU7mQr8JpY8KC
yisJp8teqcPU7fPPcz4edVv2R+GTSGipmW6FthqhDmqG5ULYdRYOBWJRLdgYNGh+/1WkP+FK6Qup
jLn9GieFCw8AKA6NyeyFP2oVmVfldLCeJwU4/P1NvvdVgNFlyARKDkTj7dzFlaanRQNULS8LxW9r
cNpxeyhcuHdxSRk0cNl0CJwtfszuB4j7AH9CUxjKO86UE6SIxT2vbtb5nTM7AddKedK0+fdFu+ld
U1oANobHGQfs9vtWxYNVloHW1FZamEul5qd0VYaP8Av/uT+Te9eFRdbD6ZL1jq18MVvBmInZkhCT
3fFbZZUNX5Z0X2bA0weLtnfAuC04W7y07Ea5qK82fOqNhpv02AbjiEo/ovXCXs/zk12uf/Vx//f9
79odjJIKVp2k2jzst4PB13cVIzPjcBpE/+JZSewXg+peahygzzNz8Xh/vJ0dKSMWCqcU8/HAka/C
q49LVlPPJ6NC8aZIlwvIx+VxhXYa3B9lZ7WYPEgYXFOwibbGI0mfT/OizXE46MjTzx0OOzZdweeh
m47AkzubH2Fim6o6JwzWvn77QbaKHxGmKnFoFrlnhqma5Wlgr0P7ULmKZ/kVxc5ryyb9y2tW++DK
3/tO9iKnjq4FdO5NplwalRY7eBeF85S3WRBNhfY5Sqe0DtRYXy73J3UvESZrgMNEt5N+/rawoeQi
Ku3GLsOc9T1rixEFmTrnfur0ymV09Ogh0bwvUvnYV6zSOzUUXAN3yA6O4s6WZVVJv2Stgy202bJo
1zfR/+PsrHbsRtq2fUSWzLBre2FjGHaswBszs4/+v6ql/1OW22orMxopG9FMrSoXPHBDkwz5NVPL
8FIgrONNQMSPRu6QQA3JXqCy8YXBSyIoCuNdFJFXW1aVS0mvCRCuozbJjW/ZcfRVniS19S0lmAlf
YvOpTaPYn1WIXG+v+cZxEZg/kWATGaKjeru7anvkMQ/0/NrmIP74wIHxTFDY7UkybUSA0OEsRK9A
NvMArueYL50hwee8ZuMQInc8QKIFHH8oWjB/NcLmXtu0+fk/TI5wiGyeh5TQ6HZyYVIhr9YoxVUP
5PYu15v80oxJvZMdbk1N6B9ybcN944W6HQX4p16l0lxc6REZv9phUc+BYqXfnErUTIYQZSi/H9M9
qPjWl0PCmNgSZBXDr44mvGsghkFUUB9P+0PaWDEanuq4AxjbuABAbBK0i6Iqxc3VEgaUwOEjZeVV
1qpSdgHyaN+apC0HvC9Dapxvf7CNk4CIDyePKjURhSaW+q/Lu+6I0AYpKK52MKihbw1ahBeobA5f
W0eJCt/SwDZ6mLr2CvjIeSqN09s/YGO6DrEnOh5gqTTy0NsfoLZApxHypJ8Ton8qh/Z8tLRMP5PI
yTtDbd127BgEewBNA/NZ40n0QEnZoTZjLRP8k6XXU9kFldb8aCMnwZmvNqrlPHBFobWRpJ3gVqh2
QiG7CxVXgvgd7Cz/xsUHjsrgOUOqDXz16uKTQMyblG4yYri68g00Se/xXOyxWRNe5ZCydy6fDTYW
tkHwgwXdgcrnqwvfyEL4xyA/eifoHtvENJ6J+Wv7iH3rTIwQqdPiUgt17GOLdLR51TKz+WBWNRr2
Y2epyWV2av0OyDuqmP++E0BgA8OGosefq52Qq4VVmKWTXc3SLg7RJCHSqiB1krWTtKMLubXpUFXB
tUg0zuHI3W46SbWziTgDBQMt/mMEunNvN/1w1CgIfvr3SVFofkHZcBOv74wJgk4Qq0Z2pRBQ+rMc
x2RV6NTl6mzt5CFbIEHwL/Ag8GUTfPpVapBIgzFHcZ1fuyxIvo9Fs7zrxmwJ3DF10osyOvrJbOrc
dPUkR6jHLo3D2FFS3dnTrxeXtAH+O5oNPHG867eLmyiF5CSlll9rTRl1r4izPvVBuQk426w2e2qj
W8MpnOaXNE+ofN4OV6b9YMsRyG9LXJdlOmefZ9P8sRSR9s+PG7ptXPvEocLocZ3oDfyGIkDE/qpi
wsUlGSyXusz2SN1ieW6TcUbB4kv0SgC+rfmSAC9HbbBjehPI+H5in8jnEgmG7+hH6KEnR2Z/GGS0
6ne+2uubiAY+bSB6SiBWgGzdLmPKW53UCab3sWzWj4tVJE9jW7aP5qzX4WnQYkU9vn00Xj+njIjK
kah10sdfm2ZYZUNiZuiUa+LQ8KkJ5L5UWcrOpb+1nBCgIFyK0jg15dt5aSWXXUvD/trWWXhuylI5
zHlvP8bYsx0pjXYfhCrovx9FGvdslJeEjyVdHcUoJkFRFrLYOClUNw04eovTYyWNEsGHBoHcPyP9
0ovSN9kRLcPQreB2Fzuf9EViYb2VCKdRRtCJI+gL385dAF7BofJNkzTOGi+F1n1f52M+u4tWtzRo
0xCnpdBC9OeYcHo+4kWWhz+bsIyAjKvtl8HEF17uurzxO7MetJNttaHIyrvFdJeo1BUX0TeNlshE
je1od45xwHmjak8SKoaHqrX17BxGSOwclWkBr+EocWmhYFUluhsiECvtfO2tPcXFTvL00r5aM4gq
Wx/ZBnSvKHnnpyBygjvitL2Kjwid1+sqwNi816wgedPtugJqmRVcM5JrJUlzf5pj3TlLxA4fQzUx
naPaDbIMNT/K3oM2jntPxbjr+d8PD5LYVJZVDRLoupyNzGHY5WoEUSIYwoumSYo/IjO8805uXQqC
QwCdVTDb1s25nkXuOxyJrqodLt6cT/1z2qgoyYfhzyQD4fP2pLaucuojolz3ItkrzvJfwWiBtA0p
MVwJWeE+lxpNw4Yosi+dqZg7Z2PrWgANKM4Fb/MrOgvQaY0TZ4Fjj7LK7x0DPD0qrsshtsxI6FN3
4Xkp5v7z2zPc6PcyQfYn1BYCMApct1PsZ6ka5ZLaQmjUU+DZoIu8aQrk+xCU7x8jbxs6l/qsnAy6
vo5LWqwHh3pZ7CfsyiT6MEVo/3r7N22dGZHQiMo5Cce6SZGjGGk38xBd2zHWfqahXTzrQ2TtLPjG
t4UAQxoKrhSF4PXjKdkStJQmjq620QVXa0SbxlGH+cFs5D2zgY0JoeQlMJEIVAlgyu0aI1hNgCeB
nJhK56PSZ+ZDhqj7Tg66NR/QpOSBMLFpBKi3g4RapnZpp8VXuESdTwhIA0Bd6jtjGOWdh3LjFCoo
Htg0cwhVSRZuh1KjtJprAXXRR1lBj34Zn8ZOjR6sZVF/FDLA/7c3xPZ4ZNfiS1GfF1P/6xgOVqFK
i8XDLGXIKMax+bWAR3AeKFU+of5r7zyWW58L0TKK2eR00GhXn0uqnAF9jAj9ukbuaZQr0yFMlm5n
lK3vBZtcFJeEwcca5VmHi9KWsC6v05whRtublV9KquLBBKt2MvjXOTVsBeZCUZQ/qa7drl+JYiMO
JjTjo8aYf6WoUXo9b9156rPeqyQ7ubfwmnqmJ7jn07UxSUjf7HpEm4W+w+p2MWZ7gQCNZhm2f4Pm
TgAG0OdzqvRRDwtn75xt7BO6fBR5ROGQ+GJ1XZuNNiPMLFgE8hwfMYEoO6/XgW8UaSs1blPo6o5q
x8ZWUSnKkrLR3xP2zLcrm2raUkxxlV+XSCo9cyi0k3CsOby9/7dWkfsDzppYQ5gLt6OYkgEJcYnz
a9PqFLTDiKAY1QoPgP6eIMbWUADnCBXR7aKRuFpCBLF6B5/S/IpA1/JjkOcw8Oi/mV9jSHm/357W
xpOnGiB0DcTsRHFuFZMOBGZ6YuC3Wqpj9qBM49x4Qd6qH+JAjQt3UpUSRdUyO/2XYYnzYQyBvlwn
Fr3gJlczANrGnore7blYKneIMoMUX5cMr0Fp+jqjBbTnMbi1tlwqQipKOPOt6Scz5I3hhT00Tr3p
x5gqfiw0jFPzSVbfvz3HraEgH4oyuqAfrguSUmqoU5pbPAZdYaDrgjy9a1V6dshHDeTR24NtXS+U
WHnY4PwJsOft9hw7BG9zEzcPeTTML202KSp2UK11MbPGuCRLpZ0VSEMPSZHoeyzgrYliji50Mig0
UK+7HVsHMjvrHRmFYcN2KWt9Och1XB/j2A53zvoqyEavRcB00WZ+efJwMVgNNVd5vTipfV2OT0+O
d3ps3D0y484Q615qTUd4CDLEtnL3e+R97NxH1d1NBcVt/1eysJ7HOryazf8/j/bw7uvDx+fEf168
b7K7V8ndm8zq1nLmQa8AraEc5n79/jF07wN3J+RZ109fTWX1sMUTnqDg6eyr5T6F7vsv948f3u1N
Y13FejXI6o6v9SabjZl53Dmu4n+MfCaS+3ufZevt+msjrxvcWT9mYTUpQBDsPDkWid0eR6KTP4sW
44dVR8G/9+2pswtuGqAnNHrXlV5NausqLnDI6JXxT6wPwX3WxnvpL/+3290mrOGFTA+lDpB6hAKr
ywExm5ieFfixoIoM/WMOs2EpXeQRJGjevSofsyVuLTcI1LTzEEQyeuypHOUa1kGWuIZWFLlnKb00
n8zaNitvDg35XTu02herzUPLhbCVNHhd5JPhy3rWms/zkjZ/UnhvCQ6fjfMxTI2iODsmkiEnza5B
NrVRUbauhFj8NVMUqfOdPA1kLyqm8Y8pFzbuQKUtf1XMwlH9EPTtu2EYg/fpYC7tYaQuXPmmOiml
6yThcC9NTtsdayfRvtqFNA2+nvZh7RWZtuR+xvZy/Naoh97F4VmS8O5dlsdJ1SrzUo09FIpRgsnh
ObCmfxktqfv7AJImL1JgpspJrZpWoUy50CMYUDr05rhMM68LJGtyZ6MD37GAhMW1c86L9hEeGzbY
dWZn+FI15fQzR+cSjXXKiGCdinD6PIVT+ok30FqeWseiyelCIcmM32icTsiMtEr0rU3qeLzkle6c
8gEq0kXC8Co8kC8piaelsp0dAjlLzYOchzoOJ3qoaryasSZ5pZbEjwvgk8zH8qz9H2/TZN6p2RSr
h1CSGuk+HZNi+JTMpJH+Yut58byUdfuhSmrzAVXHMHcXc5yaZ66pqHKzxly+2kbq/BrNZT46EwhN
t4+hjJwlxWysUyHXOcKa4zA89mmhpg9jOw6jC50Z/DuZ+0jhKDfS0F/yYWgRqBj15Sxj3Bi6oUxM
dcA4wsp8Ze71xqtGE9vNioJne07lQcndMKtq3W86J74r5rHtXSjGzleKzaPtdVNhfKodoy1ckZbZ
D6o0jlejUsYMRWsKjJ5MGDOdh6ica7dQ7FyPsd5pc8XtKJvX8MeqsfMzEHf1RUkjs/YqQpHatYew
+13rqEu6QSYhrThowBe8tp5z+Q7ov/G5l4IIpK+RFF7WF2h5mimAB3fGOTJ8HkjXMZi1zVr6XEyN
anohbP2rVLXLBy3BduG5wLl6cckJkoFNyUV9meK6+TTMrdG5etVpX6paXZQj+r5m+Qe/VDX3VIxe
9u68jcebYAh1WOCIIALXxbEpmdolG2v0tGunfDdF03xR1GAkb232/Om2hxJIf1o5JK2rxwg6ehE6
MgTIYOwLPy/CxaWWaBxVKdjz+NrICZBgxRaOhgfiQWtqbBwtZdvbBd3teqx/C6uzX0pP0+7toGtr
QmhpCWQhQnKkxbfRSBgjIJeE0EgnbWBfNcuUOJ5tJ8YPIau7/HuIpwnZf6Emh+fHejS9q7TZKcgg
U5QJ7p1YG08DNILpZGoTUXvtxNNFHwrlUMrK9F+2Cek4NTWSO9RWV698UQM1BKGSXI0W38280xvZ
VRn3Ukhd9+8qwc6Lp4nwIqM/tvY5KMxY7qKFUqqqoHGQqpwhu5tOLf4tO2u6kf6IupOoudHuptl8
+wWrdApTq4HdZvS59gyzIfjo1I79K6f296Fuld/NVM07Y77aNYLVptFtZjUtysWrcLlN7dGqoWVh
dDbHXisoBVUsJYdZMn6+vT9X0Z/YKCTi9N10rD5pja+KKGWmyt082fk1CrOBe29y8neh1pngN52k
+1oNlXPq07bk4Zmnz1k2zJr/9i94FXnwC8C12LTWBTN+vWfxa511zGr5BUFTeIWqcVG3y6j5WeX8
GEJLO9j2lHlBUOwR317FcoxMokcxmqoAIIb13JU4GsO6z8kig+kgaUV+yKpqOBmptdyrsTHvFche
ikV/xfQvq22qNrgFEks8MFdHRDUls0T1GCRIkiWjL8rvd3PjtD8XvbD/Z0Y6b7Oc2ynpBA3Wn1Jl
k3cGCBsGd7NeaVj0SnycUz/UkBvkoJCBIYzUit7+Ihu7D7EYFgUasJDgEev2Vx0P5es6qCPWpcB6
+0oQp1ykRFY8OE/ZTmrwUu58tSJgRej30oh9Bc/DkGkG/G3R51aXYHDVEaECfMdHI/R1rWt4IIPa
Ll1CF8HarYs6u45z0nxX06R8J+M09lE1Yn32lxle7HnoEWt3i9hoo7Pm1NanvG3NEU+SKv0OBiX7
lqkBiLh5Yn6HQS2V5TDW2vKrmCSUW6shADKjxoOS4e/YNOpn7pa+c4FTT8O7JqIkfLBaSMv0cNFv
cIl/TKq3YD+/1WFoTC55gRV72OAmjsutMHRuWGJE9Eh/P/3QIP4VuMpsj1/e/lyvHjK2MbIjsCFE
KZ7+7+3nCmSpxn0X84YKaKGnE4qcbQQ+d47p5iiCPi0yBbTiV1eSbCVYtMlZfpWzTuU9iaWHJq/3
JErXqeLLCaHxh/QPZV3jVQ0+RsPazEAqXxcriE9ZFowHAh/Zn+Kk5/srgRdlqv4UxV2MFaKxfI8a
S3tCkG1PGOrVtc+qgiiG8wuiGCS9WI+/DoE5BkInE8xPnOrzAZ8sHlWpBfkga5Of2hJ7kkdo5zhs
3YXUgOHv8C/81NVbU86yswiIEaW2sPhfaOTDJZFC23JJNK1joJf6dwiIyUOAKPweYX3r1AtDKwCO
oFtoGtxOmK1Vcciq4mr283jXyNkAijHAv29whp0m5OZQ0AVIORmNjvftUIlUkfcJQByS5DaVdCmE
vYMYxZQu9vHtw7HxGbnHZNQZeb6htKw+I+lEqM3oQF3n1ilPs55W1yq1zINCN9ur6qi8k62g2Bl0
Y35g/VT2DQ078Gnq7fwarTYJ0Zf8iuB6913DNvUUNz3E0FhdrD285guwb3WFoibDqyJarWDuV88Y
9VlSiYFN05A/us1gKBezaXKXKwFF7HiWcSoqkkOT9vafka6sX8UgOVNTbs8JtMmTVCzGhWJrJ6RH
Fzeo5T2VrI0gw6bWT12cYIbW9+p7DyhSKdPEgxIbFkC5qG9xiFfzObnDeK/8iC9V+3UBlX6cUrTH
UHPJ5vPb22DjqacSiLcqZwqezzpcrG3AVA0593VRU/NO7o1nDFKQWR1z2GM47OzEb1vDCUIM0QxF
euKa2w1QmXWxAGrIr5WtSJ/sskXYwsiRka2G7LBYczftDLiufol7E9QLoH1hBCMEA29HbIeqcLK8
AwkdmNUjKLXwkHdVhKqXkSbfMMcaj1ndVZanFc78MeiS4QK7tfz3yIGLAyk98ntAM2sSsDpJWZPr
QLhys43vcviuiDAPtdtJebzzHm0useA7Us0mhVtTI/JMXmo7HfOrjfvXwQpj54QeT3Z2qtC665bG
+vb2Dto607SQgMTgOsMyr65HNZqqcTR7CNdh1H5nJGOBa53on4xhgL779mBbkxO1CCB5QmhyvV2F
I3qImxrB15LXp1RJl5NSq/WpBIDl9dYU/YfJCfALyE6Bblwz4DKlSK1gwamj4qSclqB4PzjTdIh1
U//89sy2lvHvkVbLCGZJCRfCoWtHP98HdJhSAKMAh8nxXuV0cyikynBjF2djrcCiQt+KHIXUe26r
0i2jsXzI2g5bsymOPv2HWekIVlIWpWG0jphnGo84RoO9S+Siu8YWh90v7XSiNqwS0r892EYk9iL+
S3OKtJTteHvUU2pmMuWi5NpHYe+NtjbfRZW97IQiW6sHkpzFg0AorC5vRxlbM9Y7gM+Iji/ap2SJ
0sPUGcuxWtq9bPc1uJjLi3eLbINknit6NaOgR/CziMBy606nhodEDcyJ6miiH4cEvQIAaHYOoV+C
Ru6WhdP0p7LM0T9OU1xh8eDKcxfwQX8hePrnKpH4aSJ0ELc4OZs4qX+FgUPmkPbX9KrbMEORK7Lq
KxiuPezmRtzHJoVDSQJOLWOtWoWDvZlMNVZ8yAegcyy3kavbc3sxBjM6RDY15Lge2hNWXHvX6NZn
FqQS8Kmw87m0b+eXmxn4Oh5cBOmSGIaSPJ+hUaVeNqXl8d/3LfLcoM/gl/BIrZayNScM2MRXJvSH
nT536MgO1h6sd/MlJJ8XZBJY6vJaIxscQzS1Fi5zceD0h6RNFqq5cvRh1pbkSGZOuwJtsO6gpQsF
lbFvcfy2yh021tYHpVlDsEMOw1ddPcfNECZFoNINKADj341mTTfDtKTnPC5/jsEk/3CQAvw+0HvY
eTm2LgekDEXQIfB9a7sQNbBNSXOq7DrJg/lgdWP8RbDMdx7fremJd4nnhhrVK28HnEXUIq1yEONm
03+sw+BpoY+AvGYroy2iLCcQW5PrTGl9ensPbW1XgRDXMFYSXbHVunY6Nk52h2SYkRvyQ67MeeUG
jtXpLgg49efbg4kNuQ6s4Xi9GHuTCq5t1M2mtRc5ZzB+DGRtLR6rE1lNQIzcRPqpCOB67Hy+zSER
YcIfjHoF5tC3xzGqshCdV64bmkr6+1qRfqdT5vzBBS4i/e2HZqdZvrVdsLv+v/FWWX0TBergCJBF
lylD5hZqN/90FvU/FA8AUiNkAE+DzblmRtJUgC8baeCLylJ6kGoI8KRq/x7EQAPi9QXvJpgxq7nI
VtpwnInQ8KX+rhkpRtJ2b3rAact/fxvxp6NMwc4XKqjq7VeSA73Rkg7R0L7Py89daVMjKkoYntls
/od3GOEJ0G04MtsMJb7g3w8QiA2tzyh72ShdfKis1HiKkirwrWmwzm/v962rk7FwGRQVD4Gxvx0L
xwiZ5i9qoUOkDsMZETDKcLOUmL4ZZ6biS6YZK65R9KbqRk3XFG6MnVjm53gF7iFGtipBSHyICq2o
ClPduv0x2LkUktki2Ge0eg+paVb7P3lalT8bua7up0QJjkrW1khDYN93AI04XFSt6BV3pNm9c99t
XDsOCSwwJKryIjC//S1z21S2pBAfq2YUfumbWfGMsWyuWRbOh7c/wt5Qq11cYrY9LA5QvAgfXa/s
+9pHDy1/lLR8L2ncqI1ASLEQNiHNBtq1+tythiV1K2LxKFVAxVkQX6YoiS/O1KWnGkjkeY720Dmv
LxywcXALRMOBLtE6CJjUuO6SoqHaPwWY/wWh8ZGUUd4TmxYf5PbqZhhQw6RQnBkew9sPluq0oOYI
wJ8pdcnvLqn7wLM62TjZwUR9GYnVi2HQ0IhtvC//+Q5nbIS5RP2cMGRdctKi0DIWhxLmMNjzIQ5j
7aEdpcIPpMK8j9t2TxXj9ZshMIc03aDC4Eq25k2paV1qvLlUV6JKcdtKCR7UMUofVW0wQedhvvT2
Dt36hKAA6RBwy6LQvNqhhTk5XVtDum6DwfrQS0r62MlKvTPK63MAEhtBQtFxFgn+6o6NdUoIJgof
15GM4xdC0MEx7aPpQZPTHf3DzZEoa0MaItkh/7jdK3oQRfmsFnwvo5OfQ3VOoTPO8zGtoz2czdbS
Ic/0f0OtJgVsBKa8BkK0xInr0k6Tch9P1R4wemtDQMUSzUNhIbiGLCc9MS8xP/rZc9V5xShZiYtZ
SXgXm317avlv3r29I15fJJR7TOC1iK0TfK4Rk2arKcEI+/baKPXkmpEFxAZBjnPQpU3kWp1AO1St
s3d/bbTTGFdoz8CPpFu6tuCeyNx68pT8OiZzBy7EInJyO7zoFW+YouJjVacKt6cMCkUL+ms69dI9
nAiMyPAf/QJR3/yBam/a0PbMkxy9rmDY2VuveRuwuyGRkdQRQYrw53Zz2Wpq4Bup05wBB/IefbL0
ODZD8BGhuuEem/LlDLwL4/SsKN06t2UXEXDNC4fWfshKK9o5VC+aGut7kd+B4jl10NeFSUMGCRV3
AwIGKEMUbm/mAeKBqaZfx3y0G7ePjCL28dbM56M0llXp2xOism6saJntAWnSc9cOGtP2EAfA7HzE
mCx4GhclarxSNafZtfIF3FUc2RT1p65R5Z0piNtlPQOuOaDIeE4LxfbbBY1qOypjx8yvDlWCg07d
6NijV+VZvd08qAFaUfRqfgwRGjQwBffUkTeOlkEdgHaQQF4Dir4dHdtnZ04iFdr70EhPozx0R8XI
jFNTzrTebHtPQPSFEraarkFiTt2cRgI9hdX+4VxJRRhig1RgkHjJqQkeglC/R3b2MFEgOQF0Xe5g
/tfHfl7Gu6K1FXyvBki8nlyryXNfyc2HKLD3aBGvPgNFZlDhtLIFi+wVw6sszOzFzuiCm/HXutHz
Z4QVTNF6Nc5N1eRP2tIACZOXTICzjMs/XjhUD6h9gRsAOS2oBLefoSoHExuaybw4EpTDEhDZE/2j
4YFlnI65itktBdQ9zv1LcnnzLagyUyOB2SIE9QFo3I462c5iJ3LiXBwdWct7bnm4kO2Y6umdbkzO
ZyTN7au2ZH3smo1dPw8svunmeZ9EfoqY4xP7SpbOgTPTPVyCNPxQsJsfZRPt3UVvlzuecnUvjn61
Y/nR6Mm/kMfAMK61CyhWT1NWSvZlqKMvCY6BJ90K02PLZeV1rV7vhK8bw1H+BORNGkFTfy33jstj
G0SA8i+ogU7vA6ttPbrEeNDPofTTrpuP/7oR4OJRtRaKdRTL171v2wrlQcdv+FJqhUZTKw36e21Q
v0pZoD/nKKOegYV2/1qEQO4CiJUIt4C0I7a92gd5VQ/CfuQCsGu+2Hpte/qM6uI4Ivr49vzERl5t
ORIgrhyEMyHorwUlh76cwqCd2HIm+oa+jaZoeNbBq/x+e5zXn00nIgdizBMu9AZXMdBgcJqoV1mX
esxsPwFEcLF6oFTBEsfHrqqVnW3y+voQeg1CcYCqALCq1T3aqaNd52prX4w+bN45admda0AV59Co
yqsyOYMrWWX5aE/o6c9avldCfxWw4ERG7sF1QL+DVFeEhH8l1bWeOfLSKdYl1+TgCSGP7Buty55R
jcL4juAjr7Rj1aH/9iq/ijTFsNTT0U2hLEgR/3bYvulwJoDOc4ksaTnhVAaIGojJkVwi2dk4Gx8U
MQBKBrIga4MpuB0qzEO0ZrVB4tjLn0Brq5cxlq0jQVThD9WUfX57ZhvDUTLgzAs1YpBUqwVFozYv
6ZtxJMxmzF24he230U7jx6nMMXsY53/GbvHZdIo8oJTAKhF33s5vbmFrUhJwLvZY2B+kupLdBKXf
r2DQ6fAozZ+357exYRD9QC2cVBnMwvoZ7jGaJmlVnEsg0qsRavPjnPbKkyZZtds4Sn9ZZK0/vj3o
qyRWzJHrjY0i9ADWiSSMJyAqS+Nculx3wlOIi17lOrmAfiwgjdJLicLJdyMrlB9l3nR71tOv7x6G
FyUY1MxIpU3x938dEjRq+9E0ucobJn2cbS09B0xyp5a2NYqQxBTwYlA/+mrn2Imm9UFnO5e6qfUv
Ndqq1zIO9wqQGydP9JW4QcFJ0clZj9LoekgVHiG92WkPtVOBbww02SU533twNyZ0M5Q4Kn8tWx62
U+hI0KKtuKDqL7Xqoa/SvUh+cxSdvU/exddZlyDDkm2vhygNW91S+0o/qxettwP/7R24OYrgnsBT
RrxpXY6eosoZJQVhVkSVl4sypQDnw2XPsXLr4wDhlcHYighl3YNSQkXJ6wYZUS0pPi9dkJ3yRom9
2jLHneSBJ4bVv31QidxVbg3kAmgLv1Y3q0d1ivHAbkfberLKOvw6aJL5pCxylLi9lqJdFRexPrlj
mSPfBzZEzT4Xg4GCQTD05rWcowgMtT7GZyRjcPXQqU4+RVKW/EnVEEIIRxpotSAtpg+xiS6dHyW9
/EsuI7N34W2o763OAtBaUN+LAHYN+kNk59ns5jp1VDclpMWVW8JDxgLhHHtOFw/qMVO6Wv3IxZvT
YUHlaTigcW8RaGa5nPhljQOlh5MvbdLZKs1nc0kL2Z0rycoO0qjzsjm9Yv/W7VSuoDKEvDdpM+nP
9twj0t6Gi7O40Vgv8yNBrnFntA1apMNkyz/KyUn+RJFmvYNPHgZkfNgguSbuOv+DcVW8zzLEDE8F
t/8TilhB6Y+mBQZT7qVU8wachb4kUlF+b4c+d7zRMHLbz4YqGN1ltqKPqQ3Nxu9geh60wB77c9BP
5oNZjMXwzlxs7UNlOBOZeRtoX5MOVgZ1Z02Ad6JUOoy9NoWuicyndEyVuL7Pp7GNvTGV0u8xemjx
uUBVbnKtVmmcI27nUeHZjlQDJMXh1oARM6Fm16tG/YSBnlL7wdSpFQjKvNYvSxvmv5eoTb6UOBDU
WHxGkF6keOlr12g723TNNBokHwaj1XtJyT+uLRnVE0bWUurXAfR03yR2k/lSpkRdouMVfpwbwFD+
aM3anZVbU/MggYNq37WhJv+vKBdF89IaqWR3qOulflaDND0lZomNSwj4S3IBvTS/Kj724I1LGiRe
3RawSHR7Kt8t1jRarpE4dXOWVLX+g/pDFl0ahuR7qNBrXCO2E+fZTCpVfhoGk2IN2Ul7z4WLbAWQ
uAoMq5VZP3DhiVJoU0OevA/gMZc7+iCbp5BSJYA86O6vPE7MuFZk6Gbxde7C8U7R2uBgmEWzkyVu
3Su81Ti2qJhwcPXf3sQzF/6EHQ5iOv0Y+/B9Fpq+feI3wbjnzbQ1lIMoIwaiUB+QzLkdCg9IZFrj
DOH3RcJ2ivQDtEScnkiF2h2VgI2hAARRtEf7TVTtV70IWW3L0Uhq6RIkneYldZMfq9oM77VucPYg
NBthHUwEUV6DDA0jehVFdoaJ+R7YZrxE9P5gznJ6MEoj+yHlYXY/KvrY7IStGxuD9wzoL9ryVO7X
0UAG0VothyK4LFY7+TnOHn7NMdurym0OA9wcdJ6Q8F2XzDtAwxnuugQdhFN+VveOhyVy49nIi7jm
qOq/jKFJz+aca35uhuXdUM8/MdDJ/HAxi/NYqb3XNeVwfvu53YgyeZPox5ImUFBdB7VCWU6LUB6/
tGaFS0HoRADWaxlNJbv8rs+mcSIo24NlbOwnEgSa+C9y8zTWb7duwIW0ZOCLLz2VVD+Ilfo4LCGd
7l6ydo796+3EThKtRTpArPyaSDYvdlNiF6NelDDMejcKpyD+3MgQz8ciauMf5RjsaWq8nh2tR3iG
1MLRhEaj7HZ2YQHXdGoH5RJPo+03iIweAhUYd1LUg//213u9qYjEIJIQkwkc03p2gQ3iU8cU5ELK
YnwbwqD7TLy8N8qrNWQiGEsAoMEzTYA8bidkoj7bF0I/Btl3YLyhnAwH2yBLj+tCdx3u950j+WoF
ST1oBtMpFBkr+MfbAUc5wt+2gycXJrAxO0nW7hB9W7wQvs5OLrAxN1E3on3PDuFzra42awgk+BLY
6+RhnZ/rtEgPTdZ1p7qUKw8O625FT9xfN9GgmJuorUKxFtQj9XZuFOINs4vH9Kp3cTb7NSJLkp/i
OvAul5Kl+Z+qVvX/bGnqP85zAh/aKCbr3FvCEfIf9w4/BFNXJk3GhYnm6qsGepQPkY5toZTZLTY2
SvCuDfr+/X8ZRVQDuNVJgsT6/5WaOFqzSGZqE/z2auVLKHo+mnky/H57lK0NA5aNuhirCq5v9ewO
fW30VYH4iW6UmEvX8+/Mmgu/iLU9s0cs0V59QLE1BVpGbFJolrczqlCbn+2aLmGiD3Z9wNLePKpy
GJheFyEy485TZf1Ji04hQsy6xHZlPbfso1YGVeJhBGR9UmnQhj4V5DjwpxGXLpesYSJOK63STTW1
rf2ot1JhlV2qTzFyIBPG7yVpAurlenqU2tF4dhoc0U9pi8KFb0EAvjecOVRPDv0e5yKHmBDdawQI
upcDayAYcyb1t9k1RnvEmmb8apXKNJ8rVLysQ0Ap+VuBQ1kMCz5rl2OnZdlxUcaB3m5TGtZFaBBU
R8VJZts3B5oHd1LfEuaG1tjovqFnsePJ0tgjqtN2cnCIygm8uUJ68T2Hgl5iP5PXiUtXTTP82JY6
1W10p/nQttDnCVNtcB3oj1qKVwY91SkcKzS096yBXp40dWXgSo45q66ehf+Ps/PajRvZ1vATEWAO
tyQ7yrKc7dENYe+xWcw5Pv35qJvjpogmNMAAezDAVnWx0gp/SJR/xqwwC5gUTcplhGfJLyOqo8Aj
gkz+F9Ls1I955Dg/oLJBhHLCPH1oFCeoTzVRcuGlutmIY4c2yK8kU4L0CL29/aQkZRfjIhMVo5vD
IE3dQuu0d8M8D/ODVjoifHQSye69ALDGD2OITBIhYaGMnznJ/CDkaUh9G/Gp1uvlWpNcvQuKf1vM
svEcLVAx9ZUoSCRY/1r5znbSpPeQw5p0Nx5D7fecZtlz0rbaA65FxXBQ03BsXMuKw+ocJ418xhdY
bt3OyQDDDLn0r2qizmortfE8DY50Tno1/dXVTfWjzpvWgUDzCaWvogsi/ZwGmvO5m8suOgyjMiFS
S+wBD55jmLtijvvfLHr1GGvdrHyQ09k0D7bad+lHLPrwWe6hKtd+pUrTlz4aoaxlad+fpHiKtIMe
ZC0aMmXkPCHLJlWoGQyR5bXm3B4yW43FJe+0oPDA1pXPaQrF3tWj2miPjTPLydkyA/13MZZO5VMW
kkDUikZP/LSbIYSOiREcKzksc08Fgxf5edOFbAFZGuvJHZSx+RQgCtH7s1Zo1Ts5JPN027wxLH+Q
Ay1x8URFwmCcpfZs9unsnOl2oS074lH9VElC5zSYw6e5CJzHptDlz5OgF38uwzaN3Kw30690ddOJ
1dTD+lC1th2eGktrnuFGwQ4s4R73P0N1HhQ/cyqF1DWZjOokItglWdTUiTu3VSE8odjl4Ntln53H
SClrn5BH/dQqwpjfO9LY/FMXpvPLwipFehjnXm4fhAjJT6UwKh4GYQr7ELbxAO5p1FLFhVHTPtWJ
lkI8RpRAOk0SCnjwdQPnK86Q4/AZ2Us+pRqzwzmfhFRPBQF7+1kZyWU/zmrehF6XIud/ZVVUeBlz
+z1AWdA46flcfimLupp3wpTX1zPX/0LRoFEPNGYd++rxMDfI9CUoNMPu6nMyZkgGkov19V73crl9
b59XhqLWjZQo9hBUsW9v55bOu4wKLECEAoW2sIOU4UAFwsZItb8XhWl+5Z3oL2UUwoqSpHAvzdya
qrFYTFBTJxxad4cQ/HC0xjB53sNYuZazqZ+oQ0inAvO8nQf8VeiOphKNWv6Bx4pQ3OohQt1iIkFn
qphajkc7U9L3Zo6I2jDQ+XJFQPGjaOa9TtRr5DzDUpYmKoMCxkxXL3rfW0ZRlAEus61Vjacsj0zH
1SrZKQ9WGeSBq1Edtj7WeJ/9tttSSfzWocaFa2EAOTZNbIjlrTAtN1QkY49RuLX8qGQi3bUg6NkC
q+VHJByVZdSyMUg2DvBf6XoOlXnSeONOLQXZr0jdzl4yiJMi9lxalj++3nsU+uhOL0Asa+33a2kD
9nslCOxKMoqvWDhLbhhLrRtkWpK4mGXIO3n51g5gqjRdID4t+sS3s8VCUA6kFvDkaBjBt16EkodB
RuAm7ZA9dmU8L3FEuVPQ3Nrhfw26liOCNWlZchyl1xmF4pOBLPDDUC0Uv2pXEPlVerNsNTqE0Bpp
Repr4UoQdVVnQ7m69qNKgEF14kkOkvqtwPmXUZB0oLABkHftsKmJDgJbwISoWqqfsLjMjk1v5B7q
JrriFmNmnmIx/JCUxjncD1u35gc7YZFBRBacasft+pWC2BinwOSKYXnyPkbV/tmKjP80Ci0dlgXt
8Vdmu1mfSIFFEH7tqdZDsKo7wmQnfWshga/44g9AsZF61NpOw84AsEBFB6JXRd4YjCmeAJ1+SKMa
NZ+5MQ998Wai7TIkly1fEMYMXLLbz2cVIIpAHcLHy4bh2EZYtZVNLXzANPXFmq3I7/V42tn+W2tG
DYxvyTUDwmpVn8rL4sUTBfWAsQm+dWqif6T4u6dXuXXIABjQCeO9gqSzbo4rWjTXiGBf07HKPCBU
iodoT/Wp04v+dH8TLi/i+tYiu+e9lMFPMN7tV6RyAKAVF48rqQNyHENXYrhXJ/AbkGUK3BZTRZDQ
RXpMtCj8cX/srQsMS1vkMNiXVExXK1hE9PqaDsA1Dq6W15StRRNeHw+p1ZL4j1EieQT78vP9UTc+
LkyHlzt60eGRl1/1V06aZQKFroF7Wioj+10qobdQWVL8jA7/Xtd/ayiyUqiyVE+huK/CESHZLfk7
H3ee9cTrJ4xeFC3L/Q5HtJ1KxsbGZEcuRKcl9CDMup2VZgeNPqZ4rKm58hRRS3yokWraKWNuzofo
BrV5U1sKB7eDYPfJHjJUBknsPxh0iC9kYc0J6mb+9vuEYiyYQUB3oO7WyKdSMqIwVaXk6gRd/Shw
yPWoI5B+JsHvRMX7zJLs4PL2jQGuBzARPu8ySlu3swsS3I4SaGjXoFXjx2lMjY9BNg+j2ybjEO0U
uTbWi+trqTzTIqbjvXzqv3YhageaEw6Ih6tmInuDJqKjptR7NL+NBVNpSRKpcZHAHFnt9clM5oJO
bXwtUuk5afLMH6VMvSDrPexUejZCL5VG59K5xUkewNrtfMAKFvRXpvDalGb3O6RwMvN41grIARV4
sLt0ocIvDmlA46MDN48+GaG5x9ba+qpU8gGFLMa/MEtuf4XSaxUM7TzEyt6cUOgT4VGXij0K48Yo
mHEt2CU2O53d1dq1czFSMqX3EiOE8OAMozA8Ky7tvVhrcxzoYEuZaekqrb4poI+xNdHSg5QdKVgZ
p+FTCl9150lbtvXqBQBTSVGLngvB5Jq5oNiJqQ6ZJF3ULss92sAO7vTKTFWhUt/bZax6ApeADyHg
tJ3Qa2N38raQGoKthIy6Dr1UQ8h9hFj3NQoDpPEMKTigm2b7XTiLnVh541MugAKuLZYMuZNV3TXU
+kElUcKtGH2ED/VgKT8NsMk7o2w8aCCggC0gpo1K8ovNxV+Heo6qqJO6ILwWNmaoB6UK1d9GYjqI
Co1pbR8peZfjpQgpmr/9Zgbkv6DbKGZzM6+u/zTv68JWgZu0A/UURyS1H01z6Y+5JN5+TcLDNA3Y
ElzRKAHdnrFBaaIUqBzGAGWEYS+l6RwYZBgdMedS/8O0WCysDxZjOEi2t2MlfYJpR2CFqCeGHfZA
qTDPE1RXmtZRPuxxIbf2I7UD4FaIhiyX5u1oQ204tRQ10TWpSKQtZKD8oQoM346kvcbb1n6kUAEo
BF++xerrdihbVVo7VWeaKnkQPlKAmk6SNvy5/6C9ptct2ssUxOHXLQu1PmCFUxuDSYqOaKooD7GW
1B8Rpsq8vB60wxi3lU9ugIVuLJmHIBoMlECnN2Nt+A2L/gKSW7xz2ro4LyKri+WA4vwgZ9Ul1Srl
pA24A1RhM+3slq2PSkKw3GZEDFwVtx8VaoAjxznirUkq2rM9xtNpTOxoh8G6+VXR51tQjqiFsTlv
hyEdoSMNa+Eql4rqi0K1jsWcza4Fo93r5C71B3TLvAKtG7eeuuxjFehvJistX1WjTLcIzOuYEtz+
hmia+jSUywjaLpY1EZ00MJ3F4IKrSXe+6tapIHql0YiDBMCv1SskMCAvu6YOr2Bj8Z/rJgupsbF+
nprdVuPmUEu+D0h3aZOtZlVZmtANqOxX+PPxQUV8zdfGCKp1pO0hY1+zPdHn4NFZ7PyonmjrgDlH
/kFzUiW74pU3+3kyCnfM5NyrtHzwrXzUKJwasmvRlngfRB0EUHqkJ3NGheX+KV22y+r9pcsJ8JHL
lGtuLbttG2EotRpCOkKzhdsEU3FV61g68QjbnzMjnPz74218ZMajFADujbxvXaeSpS4OVZnxunLO
sA+01fadRmXuA3ixYGfvLAu2nhsdRnp/C3KdFuvtNu31coA0sZAvATXEvkEo6COF4OQoJCQZ/0FP
4hNyu9bn+3PciGnAPMM7wqaDRHpdOpKNQiuRsoVXXLbxQQQi8GNNTp+0Hr2AXIkbGhud/JSn2fD2
mGZp/HMJYCxPY3X1hoxZJsGPMNBhaIfRN0IhfGw/08OY7Vpfb11E1CCA6i9KlsBKVl+3MSfkxFKB
AWch9Mq1InM8lKoyHuPcNJEP0FRIOmZhXVUJ0JdfjFVnPlSO1n2//7U37l2K+xhhkxouhf7VsS2S
WZtKk0KdyFTnEW0K/bEt4+jwH0ZZfKxUwDrcR8u+/iu4wiK2t0ZaO9d2LE3fUebUt2RYtvdH2Tgd
BMH/P8rqcs/DtOK5AhGgUuH5osjdcFTDaRF92ZWv3Tj4VCGW+SzMSR6U2wmp2tTXMhXNq55k+QGZ
LIsqjwi8hZvvRoy8k3JuHIqb8VbLBLJWlM1SL06GIfsJdzf8qkIbOpUEIhc9zqPYbRUjp91ndvnX
+59167qFuQvhg8I30Ou1YFFRxc3USAhMAQANBb3gML3EbWJ/p52A3+TQIW3lNuCkfHkKQn6Jk2rv
jLCYHyHGZHuYlq1Vpj2EdwrlJ7DGq70U6zO5AuaPV95n7CEsmmOPCKjWpatrQ/fl/ty31hm4E5ki
3RoM/lYPKL2nUXPoTqPjUz7nlNGOIkbMGvZj5KfK+GZ4FboNKJZw51LsZXKrG4gUuwKgOiEzHTnl
Veh648WWLvkiNI0deNXWjgKECDdboe/NuV7tYFEFg9Dwa9ZqmuQgRgPxcZAKhNRFB2phsEIgLHVk
BqMPPCvZ2VMb35WYkkIN9UsYS2sUN23laTSQFrzK0WyCtqh+yxOyN4Zadh9jK053js/GnkEyljCW
p+zlDrqdrDJo9pSCQL72dd9+QKVJ/1OFQ/VP2UvdHipxcyz6SFyoiG4huHE7lm3MiehMRHVayxjf
5YFpXIBmGZfOQFT7/u7cGkq32CqQaKinr2t6ebB0GRUuPNH24v0sDfPRDLP+SyxV6un+UBvvBIEo
e4UDR11vLW+T5IMpFwFKE+loxB9GsMFn+vb/YZ2IHa0FZ4Uc0ytCoBJQV65secEcVeKfqWkrrwV3
8dh3jbYzode+lSCOECxDXAJAI2dtdbQl5OTiAOmF62DPlgR+ubTqQzFwlRxHkBKRp9VZ3HlwzoDL
YBts/gpyHbHfuNbk53bG+pv8oZgAuRpK8qXJRv4voh1M/HikvkHTNw3599aYDGidA8GqlWV2fNB4
+h1ftprY8hzhSJGPwRUbPiwy7TeO6UN8lI2gQf6ztQFg3F/FjQ2zYNfIXF9AUOs5A8rpQMhDaEBS
tTrA7JoODuKTT6IZPtwfaeN6AehDoW1RZKGsvbrJJDsJmhoJeQRZVFSOSaNP9mgmJ4wbCixBs8zT
unB05Qbnwfsjb1wtdBw5fAp5s8KDdXv+Oqutg0wtMLLr4+wQ8z3cKkmGU9yGrZvl8p4+7cbJoHTD
mdB5kYCwrctTIpjwCQM43pl6eCiKYP4BuN75fH9WWysHMJWrGl8k7s3VrHDhFDMwtOgazPD04l4d
PkkD2naI8O4F4FtDkc2QY0AmA6CwijUkinnkNTJZf20WfhWF9RGuSOomsPh31mprlywhvkrRl+O+
ToXxNR0mWQ2wbNFjaTiZrQYOquua75Uut4ekmuCbZGOcfYRzWob/4TBQbyMIp8K9aCPebpRqUKw5
jG0GF4C8UK8c/8mC8X0XWNWnty8eUG0aEwvoA+Hy25Eo4AMlNgxEBqQwRrEw1D3kR3VvUoq9SHtr
9/OyvoxGgWEtzNwOL233KUIRaMo8E+LszzRIZc9wwumdVVHquD+1l+dslSYu7oNA4yFXL4Dm27nh
YWeC00MXyBqE8UObcvV7BQLyowxC8btRZuLLmFbY9kRWLXqk2QP1TwFc9jMmgrnsyZ0lTR5BD/6o
Vl/ll9Gh6eHaDU6NA+az7bGLrf5nbzR2CRqlGuE8jUaV+bVaGA/6nOtv1irgWaDctmBrKdFgqXk7
H7jqvY7uT3zNO7un3S5l/5ZqGf0qrLjuPX3WbSo1tTr6MyHAV22wm3nnZdq6UPAvpRuPKODSQrv9
BY1hj1ZdWdD8Z6P4rpl0kIskHHeajstfWa8b+IWl3/9iN7KaJ2ShtsfIa3HAnXJAZ1FzGqPsq+OM
1RngZ+05TqSe72+WrZsFzjhERAjxVL5Wl9hsKXoT6HTpekv6BfVIeSyTWJzVtO12ihdbx4DLC/mF
pTH+6hvOaKLQPyZckWZZerYlXfmpNWkSIr02F++GJt+TQ9u6yeiEs15sHqhKq6kJB6MU01gM4kVd
PnEkJs+JcKEqJVt35XJov2mNNB3SlL17/6O+XshFZmLJUCi9cZktH/2v3LrRoPgUBdd16wzpAcPv
AQCsPR5sbH29scNJtcoM8ebdw6DI5FJaJF1x1npr9M5wGet53p3KrBBRS3QvnUMV+6PUeDLkJvQd
OcSO4v5UNxBsDIugAkqzjE08fztXezK0OhowctGLMvkByic13CGaZ/iImAwcICfDfI7rBBmC1pEG
Lh3D+RY0TfG+wupJdRuCWNVr+lTs3buvtXsIq7BDpRkH9Ynq5OrUhhU6eaSFZDRGbH0DX5eHroGo
euAbSp//lopUHrGCSOIvMzHQTwuAO86YdP0jr1UzIj06fFm688S9vkr4UXAjILOQWPLK3n4vpRgL
Ke2Ip+Wsa89aj0iuWcNMvL8srw8bVQ3US1EqWAQb16QgK48BXBVEXE6QGVdDm8sfeZeFH4ZEowPf
6U62Z+jz+rQxIrAvBiOtg65zO69OySK7k7ikExFJD1lKsdeR0/FATimfMlmbjl1Y6A868j87Ecvr
K2wZeaG4sQU56KtrEwIBHMiOrjxYTcDdPRipuuIhkxQ0me5/1q1JqlTc4AlRi0RN5naSldbEGZxK
Qr5QZBcBnD/y8sCRdN9OpRynuCmwv1VBUz7EMyquO1tna1GpQbCm7JvF++p29DAOzVgvsRKstKnx
pjRKPlqhJdy5GOKTribidH+2Lyoetw8SlHukLoglLCRz1mbzYFGnqCoWh/Beix8jtR0KKMFl3gKb
r1GEhy6R1SwuOHlvLuwSIzm6iz+txGnsg6TUavqTztz0Ix2F82CLqi2/z5oNl1YM0fC+1+bW/t5H
g9QeyoEi2tlMouBHaAGx8xD8g7tHvmdI59pMxuCE/XWULAV9xfGFjkfecaycRjtkPQwnJF6DvHEp
XXSaO7d99TiYfdzi1xWYyIOpSvCQJT0I8sKeze+0kO3QlUWVLyyIQn8Myk7IHqyovkRSoC0+pVaE
auYwSlpxcIoqiw71DOzdtdKaGlrIE4nbhZ72Cw5WQ5CspzomMfuogEsBbg7bs27SRs+YzP6XAedK
9QdjtGhL1n3KiY/syfLyZsbNWDXaGrJgI9EomfGfB2w/9onplrPRq37aBKZ9VLtIKG5aytl47YHb
l1cpzsbu2CGUX50J6bSvWV7K3WMGir/0q7GXP8i05SO3C8xe+HM7KNqn+7tj69gtHic0e0hIXrV3
OzQfeMTokU9xqPmUebAuJFI8VUPb7rynm0PxUsDQBFGBbtTtxm9pTVSRmdIjd+bs2Etc0+iwBA9N
IX+5P6mtI0YJebENpHNN/+h2JANS+5xFPc1IJCY0t6vN+BP5iHlqR7v9ZVTyHqZt+YPrI4YpweLa
vVQ91nlIa839UFQVTOrMyg1XCsIK20eJM7VzdW3NjLgAmige0Bzl1cxkszNpK2DuPstx7Q30UP1O
qVoX2dSeOH8ady6rrTUDBbl8RMr/+A7dfskx0NHxtnHY0eS5PGG1VPlF0jefOhqSh/uLtjkUnRLS
OaTE6N7cDhXy4vRyLuKrKXf9Q4ji/FUpteYwTabu/4ehljoYii58xzUuK58AuqfxyFfMc/0gNYnu
VqGoD0KHy/n2oRaSOBnjEiesW1+taY6aKFFanrIRvT5pGOMz8mJBQCqGdv79wTYetoXTu3QUCJho
S99+wkhXQCPKi/GgZieeNjt250Iq6VypBeEP2UjzWmSm35Py7yEalj+9OgEAVul4QfFYZGxXb2qZ
FmiDygQO2ahHv2irVIdEVyrbrY0Ri3eq/QH9CxP0Mcw+x/waSp2zGypuHEMQu8t+5djTx17N35Jr
7mXelyvAa4sSTl5J7yVnQFu2FFX6DpEWO/sU8gVrxOdBPHoTJUceD9QsntTWSJ4qzQ7VQ9N2xXMm
tWKnM7CxwwEeEl9TJgTAtr6WRiVTezMq2HY2Oi64n2H4I+rkYLbBHpN1o7WEsAMxDg3fpWAurwI5
pxpAQFpEGUKNVbednPFcdbPtxqWw/MSokrNpFeVRD+fwkMxzTJm2C/hhOCze35Nba0Lkvkgn0Zbg
YN/uSaU35Cizyd/iNO3OVmBEH51MD473R9lo+/KEmc5SBFo8mNbftqZx14Dgx/vDbvtjJ6GfaTvQ
vbDkMB6a3s4v2tD3LrXT+pi08zedovROoLW1vMRZi+gwSBjCy9uZonVXFBaiENdxGkN/8VVzKyOZ
Pcze94pDG88AuDY20cslBqvndqixxPVMLfmoSVmBTAS44E2s+PuYaONfM7T6L/c/79Z47NuXpIBI
wVid7kwp5laqIionUhQKxBgsWL0Biei/fS43n7LeLne2zeaCkvMbiy8kZY01oi5roiDKwNdf9aDS
elcuGtuAxqjW/xIplk9QJ+KvRdQZZ6uWxq/zHGqXdLL2lEaXD7m61ri3gU3gz8l7uxZwG1WTuc4l
a2o0EqRJkfYP9Lu6D2YXdSey8/obJYhx74HaGJaatGYQri/o4XX/KWxbynWUVy9KPmJXWMy2wPgR
xdNjTa0k96AoIyzUlDbCjvdXemNk8D/UwUkVqBuvg7TSChuzbxPnohutdVTLPL84gzWeJB3uZYwA
ENYz+ZtltHg2AIYsQioAfjBQvN3OGrItlsgZNMLh4Qh4JT2YPUWP+1PbOJ/oSi9YDERoXkPUYEnZ
dA5RfI5BnPpSFYd+rWvHBm7szubduPO4iSy8cbHT0enF3s4nnGcBwrDAsxyEhDtqtfqhDWN1Z5SN
+QBP5mpnf1IkMJdD+1d9CqHXwArkNrwGpGrHAgb41yGxDFdY857O38ZzAiyT7ICuHgVGOAi3YxFP
p4DDwEObOa6suRPMk6cbpvrd5L9mLl1Z6SlWnIocsJyDz5keI2xqCyt4F3ZkmTtxzsblwM8hzgBR
jjcBLaLbn2NXveg7rvwrrPcAj6ci8uoaFIFLxSpAOqJRjo0oJ0+N1MnPolF11UA3f791P/EjuBio
uRKOg424/RFTVRglzrzSpZPL2Q/5Pcg22aZXIa+1s3U3J4zYMu1FzI/I5Fc7qiwyXfShIV0SMJ5c
BWEVa25UaJi1pgAZzhC11fZUCFmKXSvoDXEEJFdfq9pGYuL+tDf3AhBPLiaeWRTjVqEFwzlJaxgh
baxGAHMuSvNzjPTa+yws+//FkhadaQDpn6a0ni5dgRT1Ac9OXXPzWaCYdf/XvI47ASr+9WNW4UWp
yLyAMxQLNZfzT4LnBLavMlnvqrgcvHRSbAST4Nc6dvihRKVr5wxuLgzpM3DJRdKQS/N2E1RNqXU9
YnTXmBTQp46XoPUOkvgXxgpZQ8xdOu+nvgiOyOstmnOSc+VbSPnh/md4feNg7Ag+lLI8yRPw5tuf
EetsxtDswmtiWO05M8xJ8uY0arqdcV4HAowDZmlB8tHgsJc76a87p2gtR0iDAvtCH6HyWjFIRaPo
jrNhCheJMunj/Xktf+/2/WU8YAvUeOlqAK6/HU9AnJ91Z+SOy0rJb8ZyPNVz37lTojk7PIWtoejK
0tl7wdavn/rc7sPcHrhTYkOK3JDWmh/aM5p5OXIHOxfY5lh8RxYMrCKiaLfTsmIjz/I8Ca9tLBrX
SOF0GY08AvMy9ppem0PRrqf4t6AG1qFEnpCTjsJEgjaVxUfkOfSvmTn077Fuc37cX6ytTWgscqjM
iDRsrYbZBBLm82YcXiu9Hw56GUhHK0mz4/1RXgqk6z2BtgdQJmhGNkCI24+nZaFRBMMUXJyoG6Oj
FdHSfpzEhL9Bayjd96hOUsXLrJkecF9W7c8Ipkt8QgoqTzxROIXh8UBMEXA6J/6STWMTH8PepJ1U
tZP871jzgLplMBYNcit1lODJ0qb6qeZJn/1+nigaNsIM/0R6DDaOtwiHGKFFY+wVdWr1fttIMNxn
y4iEh12I/SdH4Uj1uUrHDziGjYFLBSodn6qgYDvLSFS23uCoueopcW1Z59CWK93rhTBzL0aL7AjD
NauQ5uvM2u/bcXQO1BSSHr8EYD2PsjrbX2MlGbN3uOu2aEcjUnmY9Bj3wwb/qnNq5RlQDasU8XlO
TO3ZTBHsd4O8C4NDMvbZfLLSQWoOSlsgolnKZWq/I8aezmGIfKa7qGm816QClPA0SN232k6z4CK0
uv5XljNHHCS5TB7Vqq3QrRkypEggw7fdoQVVjZIOOHHEedGSKtyG/tVnOjiwPUUYqbXbqDiwuXmu
TMjxNDV1uUjSi5/U36N456HYOAeoE/FQg5tBNN5Yaid/3VxBRFNWRVHkEutD+sC+wmQ3DUFfzBR6
xc75fl2IIXIGn4NsMK5+NIJXg9V1oYV5TRfPDKMDNf3RRcJ79rMZ9AUqM36epWghWmJv4NfhOyAW
NhFFEPB//O/twJ1adFpt2eKqy0nyLcYe4fugDDHS6KrdXsYs4S1uy9Dcme/GK0zSwIUGKG7h/60+
rq2JoKsSnSqyKJoncODOGSH4p0HHFiF29P/RX5RO9dhTAy+6aufi3mheQhBg2i8AAyL85V76a2kd
vO70rO2iK3TK3EGxqC9PeCZR9+paOHtNrffFFXVLtXGh/2bPQH66D53mkMWhoJpgGF9rp0h0w/n+
TbWx5QDgsOEowrzoNdz+LisLszmqZQBMBQaSPJ0kbnE3+iONqZ3dvbXulKqcJVdFNmEdhkQIWqlz
XAt4/5EJBXPuvNTJfstaWLhx5zgHmrd7/fGt6dE7XTpoiKkjhnk7PRFPWTrYEPuQNVGPXCDKJUDm
6V0sKXsa3FtDgdxFoXpJi0kSb4dKWpBgBFhsa4WWp0Hbxe9rpcepOp9O9xdtOSGr1wXWJ2cXIggJ
8Dq1CAbHBiKi84jFU6C5ReqE74au6Fv633F7iqBSyTunZ2PIJbQhr12UBNnGt7MLcVLBzM0OcQAr
xQHZf+MLrZ/w6AhkphJjlHYOzMZm4ZySzsEFQXRPW772X+eliLWB0gGq1ZGj8kR34+e8TotnINKm
N3NNusYwTf/hZlq4LksCs8CS1wW6FGS2ZY4OGWRUdV7dq+aTNOWDN4xN6iGF3HpjWb7ZWHERgcQA
nAVdvLnWchizGOqiqaBpTeUQIJZIjRPfMVsEeyI7W0u4OFHoKDRSvl73WJWwKUw0vqSLhle0S8NE
eFpc2P6izHUqolQ63N+lG6EWRNOFTrOA2QFu3C5hkARZbLWjdKmTuny27Lzz7MTY2ygbx44wn6L+
gr8gzV1tTCnq59hKbOmSNrl6GqYu94o5t72mqI23H7tlMuCy2JTgXlYPVwy+16RXSjItnMgVwlBO
k5a3viFS9QBo6832cOyMv8dbfcBpnJwudZiarobF4yDBM8k050ccV/YBn8+3y3dCDyZW5XHkM6IS
dbterSaayQpG5zLp8+AiA1Nc0V3Vva6X2h2A8NaiAd+A4bpgKaie3g41lTAqlFp3Ls2ULJ+uKM96
OTKrDvb1/V34Qi9aXZYUgwg1qENTrF2nnU1tlmFiCUzUcjU/mwh/d/Tz4+Ey5lZceLj6aU9DUjvJ
AQfn+N9a7+rBHRYTZhfOJEKQujbZ87nNNbS1U5Jn87McOXP7xWpGvT3oWLvInkpnqfKzYpaND5ia
qSc7T4zvsd4Wg2eAkXkQaW5+torZ+I62JLG7ac6p9r6tJCs48swX/5apliFT2NvtY0AuFP6yCTwn
FwoG7lvRCLzLG1VFoBoJnFx2BymwHbfUQau7KO+39i+U3lv5AOszfI7wD5nc1Bhk/WLXuTx4QST3
PxI1HroTrFTjG1U5HikyFITrNYFUjC4pYeL2VjPR9p+s+E82BCpNqfuLsRFz0nrjPl/yVyKIVRQ0
m2ZsRiWK1EJNzId0SAJ/UtA9R5TcJPkgaZYAafxOocTunN2NHUffBXYBnXaCgbU9TqMQQMm45GJR
YRTHAdCgn4qGes9kjJ/uT3Kr3gLJHuo0wy20Zu12d7el1Jp5oUkXCXO980RuC1NMSibia3aglE6S
y+M1eLUw9Sc9136ifFa9uSiBvwr9RawLAEFSB7v9DRnWgZ2RAwzM2tLxTMC0XlBb8xetTeadp/r1
PQ+AewkNuBMBZa35fVmm51Zo0gofEMQ4E91K5zSpuj/3v+rWKIDZeEooHpE0rO55YwY+U+aE77gg
Ku+KadAv6IKqe7irl0D89rqgCwi6bJEuWDCVy0b6K/DI6bAAPyLwCOG7/uyplWVuQT0pOQVaN/w0
UTguPQmIQ+g6dd98BkdBzw7YSPvTJH9t37UhmgCj3vQ6sBvSen+cHfVXCYwGP14bgoKLutU8HkUo
t9RwpKJK3KrXmi9Y6UXf7TobhKvRIDxP6hinfhwGypJjF+MzoKhKIx+t4aSU9FQdXzNn5L8bSUFt
KstG5PqU0CgNGCuy9rOl5k6hLy2M2u25Lf6MQyFst0UC3qT0PMWVp/ajHVB3LKLPlZid3Rr465Bj
kZRRl91hgvldu9W3Y4WsH8AxIIh291Gh6fcz6cfZ9JBHTnsP1HiD+5yFNialgfYrxgnzaYpg3Uaz
Yv6EGxv9Lx5q55dUm/NDNMs5hjqy+fX+znrtnAdAcpF3R1VqgdDKq6YoCMpUtfNBXFEzb64Fha8J
VwqR/eklOzyToyGXrUJ5fDflYU8RIZu/ZHMyHMpYsnyjt+Rjb3XmUy/M+XL/p72+teg5IcwG7Wpp
tWmrXya6ORrxvUFV3276E5aK9dkIsO/JTSX13z4UpHLIZAjWLIHu7b63JZtmXoqmSyt1si+nHXYS
eRUcUi3Zk1DamBVXv7MIsRHzQgm+HUqi15Q0AiGSzI56Tx3n/KCCnv44asUeNuh10r9QDBHuJ9BQ
uPxXp7lzUkMLHPK/OY+flU4Tp1kyWs/OtNpX7Ub+4EBK8HGIl90ob/cY+8s3W90lKHySTrz4IiFw
ejtRBQyD3aVUhmstkf2sdlofim7lhY6D8y70DCCF1Z6WzdaU4dNwR0Lv5EJefd1wsLJEQnH5Osqx
fahpwFxas1ElT++G4FMeBBOAlyALTqIsKCxUXS2pO8/8y+uynjhlJbqYpPrQlla5MNoyw+QEaoCQ
cJtwHTlpdqEPFDh/JqwnlP85VJo6t6fzcWm5P6IzLki8ijMNbOlQ57oKfDi2v6lzbvzRh2LIfADt
KtLJcqYf7u/7jSvKQDaGuvMijGO9POZ/3feZ0KpWiWMCAwnYhm9Ijvg0htSRvGIqaux0ptz6dn/I
rRVaIt+lEkU4tD5qTqWDTLPq4JJhXFN5pQ1GDqnhiLizRHnedNsoUi1YO/NYn0szFP/H2XksR25r
YfiJWMUEhi3JbonKI03esCaZOQNMT38/zspqdanL1165bA8aIMIJf9A/Gfloexe+0pkXlQNPbExP
BmbsaTrT5DrZWDkwc8tfQ2SWqie7kd1/JmPg3iDoPVLuQwrotAKTVgSZyJ0nsVXixBkNWudcjfW0
+geQP/6LR1v90/vLe+Z6Ad5CoQJCEnJOpz3P0UjAf49pEkMme+qJqg/SomCwVGV9oXjmv41nKS3t
rXp0sACWnaK0RdkD4V8lGdpSGy+UtnMBZxtnhzDvluUnX39Dix10EwCurqnXuCyM/OdM8aaJtKYb
fiB7bvUBzDf/T+Ig1xjYmmPcixKleAxOljkYjb4wws3QF3SPa00fj8OkNeJmNTvKZu5ICf2PMeqt
G5rpvPBuJV3qX3diGZ6xssFf1FyXpLuSpdl9EvlIVRXsTFbjBkPqepimfqL5nyj5k34L2kLmotkf
JwMIDcJvfvOk0SqNfQpaZCxSs/3nHZhxi6GYYUT2ZDvtPdf3Ij9Q7AXh7Kmi3qLEqABeT3a/fbCJ
ubXQa/wSSmzdaMN1XjZIg3tNb2SRZg42xmo4HV5liHMvz3WbGMjNtysSEYPnLyLUrc6VYa5MXWFP
3anHXpdDTfnUpXuaVfonBavjRaGDNARapk33edV3abDVXMnhtgCfbGvfe7EsMipA05P7YIEu++wZ
Y+sBWUHjMcpbt7ePGTUowOZbsaAps21LH9TDRLcLw8l0gKSxaFOwpRgkBX2TZF7kZQ6iL1udVCrC
T6dQEZQEvUKjZPMFNLW2ggFiphpCNGXXfIOugE0SitrFhbvkTLKxa9BgGu1SYYELdJK1j0UlpDRT
J+5XuVCqIqV8LggXQN7Oaa4FtTBYlkmqskKosOs7pOu92jusOiX2C53mt+8dBC9Buwj2217LOnnv
pkEKj06kiHVK2wepmfnXCpOOo15PqBsvYjkiP38pcDlDvtmtSOm2kVUK3pqTyCWTpFZCDE68otuF
xpHd26hU2e0q6JCi1BE41pD+Sb2qWQ6wi9byZUb36h9hT80XMxvW6tYrUOu/8GHe3kKvf9XJWvAz
2TIaTsxGWadRg3HhoXV687DoF733ziw77AmCbMOCuAtG/nWY4To1x3027djg8QoB/Os3SrRZjc/l
5h83ju+9tBAJ+6/XLJntHlrtZTfYdifLDm1P5qqerHjiMr9KHL2PED+AtjFfkps9s5R7vYDm499w
4tRSM5cOrjUFzjwKyHrUS1E8Sz3Tb3slsq/vT+pNNLCL4/31MNxhbd4px4wWY95NZurHnak9byzr
jTGPH/0xRwpws9JLT9W54fZKGyRaZviGbmA0dusYu080WZ5z2DJphxs2iqFfJFZo19slo843K8n0
wMlD/SQUBsp28s2whMhEom9g9hK3/pRMMsECXMMMtWs27ZJAxZswZx+MTBp0GThfSqavt6WtAANV
hASxKPM8uW6AN4mwasz60JvOqMJt7Zc0mLBhSLm7s+pxVFtzQfPt3ALvNFogDEQg5POvf8Nm0iXB
ANWNPbrp9+lqu9XVNBpmT8ZRNbcdF/vH93fQ204f04YCSE8VBWjo7ftP+ldAafOm1OCN/DgrPWe8
7o2x2iKL1h4uZWnSG5GliqEPla8aK6I95Tvh6k1yQOGyTD91eTaDtujGcoRzX8lLFbg3QR+/Dugv
EBLUvfgyJztA8zbeQg2n2B4040cTf4M/7mT9Z/nafRTiPgquIEARtXm9Br4Jfw2NbQxhm3753tX4
vbvJCuIgRcro0/sLfm5GhO0I9PD47cWh12O1lk/bBA/PGBmU5UC0rG7zLjej90c5d3I4n1x2O2Kd
BPn1KISadU3mxGYu5jIs8Tq5otrbBYlPhff9oc6dGyC1VJgB7O34tddDOfOIGyNOiPFoNHoauGKy
vnYEER+UqpMvFRiJDDubdCCOThbwhA5NnPVCbnDu3PCG7/Q/qP1QWl//BgPDIkyQVi9eQSvufqHU
tmCFjVNBWbnR9Bi30kvz3uf1Kml00XdFDA1WCOoTtI5ej7niP0GeYDoxyY4XNU3dX1tIVcfvr+7f
hON0mD1kYktQC34DE7UHw9MKfbfOo03WFeDhhnW8AgpfvNSIDMhDAUXAi4yxHyXWQA4CnHgqVcOT
7XoAerZctH2I+rkmvg8Y3zypBBH0gOpomoa6scn1wUcvJ3tI3Kz9KlshtdtNoZgVrr6b/p5suybg
15rtiFiuP4a6wP7JTjRMlBQ2ZpgZjYZVxd3cJp8lHYrfnirLF2yyLS9C8mf1rk0bH5hwHvrpu+6u
IF6wfvEwWizyFplt5f7nvhAOp3tHlFqCCZRSnBxmtfgQmZvGj6vaQF3eqLJowgX+piv6S9f1vq1O
vs0ev4Cx5tLmnJ0ETU21ZoOj4dW9Ev6HAFT8YLSzIjI0AEDCrMniUBk7vL8j3tb/mCBwVZf+K4QF
cVqvp6xcdgJxwxgFH+1Ii6whQ6E199KCNr7JCSjTsKHPeL9MvXjcxrK+16ixPEqnLGJn8tctkLwD
330kdbPr93/cmUMh+Elc1jxegqv09aHg1RJb0VErMDWn/ZVoYvuwpkt/fH+Us+uOcgiAWZMW2amU
ZWGNrsx7z4+1Fkm5Av2gFnp6Zg93LswGFRfa2P7qixJV8P9jYE48Riho3XLVvJ5e0voJSj1TEk++
9KNt8ZNwdYrmMBetfiOXClCI2aRf3h/0b9XvdJvhH07hA2zbjk9/PWon/dVLmiqJ7Z3EGkgBvirK
ZIGvTePqI+zqspN/im3OWOzS/daLzL4FWTEbiP1u1nItaSh+TxKb57mx8/RpgSDcXViaM8+AoH5G
1AtpjXrpyVnAVXgt8aHxiXqFivnNeagVVX1dDapDiMuo7ga/VodRzeaxq4R5oatzbniSON48CrW8
QyfR22o4RWX0OaGp5w2fSTytR2G1OtvCReTQGJuoN6oxIN+ew8XVL6HJz7y35BYQa3a8EBT00+GH
EufriUi1yYf++2IWLpCFYqUYMFvpHL2/Ic4cMqpFwPSpSu9aNidL7abLog0pUb8JtpZ+rRT/OIuu
vr0/ypk3lWAe+DNZGuCB05ZckxmVrmmtF6fl5lwjxWV8ylYpj3pia3oo+//MauNAo4kNA2uPQ7m9
X+/y0pJDNw+ZH89lk1yNyH8XB7dWQ331/rzOfCrgK0jBgyDbyQ4nq4crootXYO9hNzisR7TUkw8m
BseHXgfO8v5Q567qV2OdnNzNRAQkKYiNwJvqdbD6dfqsKgV2kYZr+thQ4v+OeYfWvvjJOv0cTRul
XMrU8odZ5TbWZb5N1d1t8u6mcLt8unBm31ZjWPM9z9gjbEAUp64saBC7Q9vpXrzYibqaM3BYOWTk
wG397rrmNIcQP6yAqwPlj2yhZqaaqrywnc9+EJcfQHMFhPMpxpl3eSu1biTGR73/3nY0SGlDm9yg
q3vJy+fcUBR2gXEimQSXff/3/0p2GrUNq6jZY60t039GOakDRubys+u0H9//9GfOKERR9EV2wjwy
Qvu//9dIhqCwl4Pli0cx2oc6SdvnbczcCyrAZ84oB5TPh+4nqelpzrp59P7EQNyLQNX2WedNuJ6x
+3jKWeo0LH3l/Hx/WmeuWeIcLvld0XQHh76elixq6aZ648XtCGw62D0Dv4+0ptevmVH7bmC3fvZj
Gyr1vFSwkcMJedVLu/bcbwA+Bakdzy4ui5PfgKoyTqTN7MZogs7frc6ulsCbrKYIEsL/LIDP12y0
KYbhFrTCdrN6WG5dONn7JXHyJPPKwZ/g+1KXOPVBWLeElpbSRexn1GFT5VmBIebyUBgZ7Kiukh9W
tWmhGJP2wkP3litEm4wGIWVL0h1CgpM7xcX6zZ3T3ok9t3O3g72M9rHH/9ILzMm0pjuULzuqy4B+
ruZZNF8y6SYfC9/dHtaxTC4d3n2xTxcCWCepM6kJUn8nt2lCepVVVSJisx5G7AD5NMEMBSNycsc/
Gt3QHbx62H68vw3PnC5IjTvuC4UNnsKTLUAqCFy/r524Vs73fiOwhxWRXSjGnLksAKvyQDic4F08
6vVeJ6Ws9HpkajLHzKzWlx5N71WtPzExdvrD+zM6OxgdNjSQwOEQ4L8eLCnS3at8pRZd1G3coN9y
s5t/Rv4429fvD3Vu8bgB/3bpwTadbqBBr52kchYRU8EB2lB38rjqorxwQs7uU4DMu2cgkdGbZtOi
19acrIWIN3vpy4OnNzWRal0Vz1SVChn2m1HcqbwtypBeQfaAQDLiLs0y43bb6DUyze9P+9wKE0Bz
e1ESgRl2cm58tx3Hai3ZqWab3U4UldpghgFYRvrk2Sp6f7Rzi7yTg2AYusROp9wIypP2snmjE2vk
9qGkqbV7vFYXEqGzc6LySxYEcgqi/utdY+MPNDUto9C+hTZoiTks7X49Al1R/8/yIcIMpBqEFnS1
10MhbdiJrmEomAllUOFGFPvF4kdJOhgXhjq3digswHva4dv2KWE6ywdt60zHiXVXq28mxgNzuVwy
Nj0T/Oyae0B+iXs4caf6Gj5lEg9KOEcur/3fEpvkJEw2Kedgc1b0jw1Aq7+JjhyEjuqtwoi5bcrI
smcKWu9vlrfPOL9kv8pAx8N/PXWiH1P66F5uiNgFgXQ/lSVqS7N00gkDYLe+M1dpXsohzg3JhW2j
rgPihPrq68/pgJ3NU4LD2IQzdw2Date+gfx1TLGivFksdamS+3arQtqBAsBH3Uszp6Q56uZTbXm5
G0NlmKKiHlK0g1NxaAawje8v59mhWDFwk9j+8US+npu16BZYTeHEFcaXsLh1vEORMD32Y6FfaCG+
jUWYFTpgxNEUW/FjeD0UsRcdb4w9Y6sb3IOeLNNxldMPI1/sQ1m4lEMzL0E/q8c8YS0uwv/O7eGd
HIgZ2u7Ny2F5Pb5eWFoGDsmNFzyFQEakwwteV8atPiV4APbGfLVZQ6uCEs+kPLCabH5AoKf7+H8s
OIEQeIkdQn/6KyZIe4WwUzfWR6M+mtA8QlDI1bVhAhx4f6gzKRWUh92ShjLvvqFOrnEk3TwX9rkT
A/9GUBUVMPNXVWQr6YqnfayAUlxpovZfhmFx4mVpsDJXEEbvtkqfbwfP6q9UPhXPriqXf97/afSK
WO3XwdAO191VClBfAMp0svFqzdS3Cd8ZlB4y7UeHzkSCnmaOuqKzDVYFoV7pZSibaZpCLFn1LSjH
cbzrE0unLt6g9HZYU0DYKMtirRUrsNc/zBGBlaAgziwCO9WnPhr0Wa1RMlktGtG97v9YrWGDrb8T
lqPKLVPsgGxTfrHTSVu+zE1vlmFnN+LrpJc2D4SWl3jmbZ2DTFiCHCUgpa3Av64GXrUNsusD+JdJ
HoHZyLVDafoyueFPSbbbzua2CPIkNYYo6+jvlkguzd5jQsVvfR5718sP2lR33tXSV9nT0Omr/X0w
rMVCYdxEsM6QhZHuTvUCfmAmsd+Mqs5H7UAHxZpctVLDUAke73Dj+2O7q5ntMuYPRW2o5ZpCkgnd
K28WQt2+1pxQ12WiIju30DTxCl0zrnjKlzKatFQ4x9xfjCZqq6lR0Pacvr3uFzeTx9Q0i+5hcgxo
XUBb+uKTi+qAFnhI+OS3oNj73WPa7qCgYrKGZroFFuiTnZv647YAuAgLR1oq7FSxwX+x0PQLnJEq
G+du1Z+W2puqe7ro4mUTPoj9zAfDfMA2GeNYw09bzNJQ4EsDOl7Cvu6mdvuxLJvxOYHnaR+GuuvS
O81wxyYgxyjxq6vbGpZdXufDFX2U/kn5drsF8NNqP6jw7tv/QwQxDibyxIBUCTiyYE20zSMHSzvt
IKchl6ELgTgPJiWKMWw6f/ygWV6NPXalEf9psmcNwrJdrY9N51QqDWrfmSWWlKrqH+ok74d/im1o
vjh67oBwEfbq3eaGl96h5oKXSFF0pUK+wkwQSCi7HKl2zUMIRK/a8a6ezVFcr5pDcgZwv/7sN1Xv
gOkxBeeACsmXaVbOTdfhv3w1rkYB1L5O1xtZiaENulwk0xUWlgZ+9Y5XfVU5yGBkKSY7C7DRtF6U
6PxvKsmKl8XvzduUZFALVSbq6q7z6FIGQ9to/jV8CXVf2St40bnc3OIa3cIxCceSYO0oq8Kcg5oe
cBthTqK6gKOqw77tTe+hzGC40gtuYJaPfdp0WNfm9YOH0P4Hz5+sIRCDneiRndbZzOnZOvsA2FYn
M0xTEEtwVYwtNMFGCZQ02ulZ6Y1d3ukV6mYgntfki13XW40oopd/hYTkVqFTie2jT4Dyz7T1+nbA
bH75WG5Lp640KAgSKTxr/zML7GuP5TA5z+kmdxCP7kqknxvRPHRT1bekoML6XU39pt2vs69e5gaZ
nWAC9q4fKi/vS5Bdq+teJZ7Kq2CskQw9tlQa/miV062AnhZ7Diartmo0HsX6jAxC34QZt70ZYB+s
6tjvmuEqH2vfDyUqcHBUVj/V4YTB7r5dchoFcLH1nE+mJDifzVdWG2SahUt02SV+oGtOXx67sbIg
lOPIxafVxNGaM0WcaSTLrTInVYSEgEsNsLmjrOC2cv445YNHsumb48diaF0zorTjOKEh2jwmB6hU
sCHn/TUdU9u8En26REkxdVDSgXBmoUxHPS4Ha5kO9TBoKixXquzxYqaIQxpTUjwhSO58r02VDZcS
sL8RyJuHgrbRzvClZnz6UNiFxxsJTSFOytSffrQ+VYwPs6gMLbQ0y+2P9uagd+kicWneQUSVkHtW
bV2DXY/TOC6ZGtwuaESPUlRegrl2PnCDNWN3J0pblE8Uhcb80Nf88cE0LC0H3y37f0Dle+2ftXFk
euwNSBd3Um8K8673Qf58FNxwaaDEMns3bNIUgOuqt9u3rPLHJnRGG5VRTfgrjmnQCYofdCv7OZqs
VVlXmmvVxrX0DGmFfpc4dog7hEr+cXFSrKfAXJDuDIE7pcX9OM0D2tYoqizRhOMIeYvdqh+VkxXl
Uc4OqOOsRsY0TDWRrWHjqVpGkNxoXI/osq+PWWFOdHc1f2S/DkV/o9Z8TrgQG28JMIFB7hSFQPPJ
y1va7MPYI8BWlqtRh6aVjxQpYPR4AFWX6ecg2skJczNTWaT3iv9zyJPsyTXbXt2UeW8k12AgdPOA
USlUozH15/FzqazadCKXDqr7Y5sHIz029ugmh86Ci3RYvHzFWAjax1Z9AVDoYelW5EZzOxdibY9D
Re3o59zWix7CyHKmsFlMuz3kjUIzsUUyevigV51WIVK9rd+HXjR2BDmxepF4mGg/MXZuH9K2tPQI
IZhGzPG4jUYnA+Wkun1frb3Sw962lrudzgv+b5Lip6tMkTwZzpiOR/RQ+y/C6acyQpceuLMhM0C8
iIGYeoB4KHLxaFTp0xXmY2A7Vn9MP0nUVkXQmMtyV/cIDFw5HfvnGdGI+geNcLcP7HkuswAdMePr
mpja+AjBeDGCwWikdQcawHoQk7PNKCjaxW8lnLT7nKVVtV7Rj5zvpIccz9NGdJUd8lSYRVBM5TrS
6nKWG6zOpuQ4b+30Gd0w0ycw0eZnIxHiVtdL7bO/8jdq9+tKtpa7dajWLPnWUgAUgT4k5RTNct1Q
8fGNhm6zyt1sC6Eqtj9qgD5paNud9TRQCJ9uHXTf0L9dmWNg1cpaw87qsVfMiEQ/uXMjf8jRU2bk
1wX9bR2Iqbotk6G2roiqLHWdT6r54xpuN0eNbMqfta/KPih9MVhBR83yuEkn/5EDgfxeu4YmAkev
kJVMtdn/lI8ZflwOXUsVpJNaPmidRtWAlzUfA54uSLCqd3LjaMNF8I+o4uJOplHcj5YkAYmTTa5B
NTCvm1gWdOOuS6vuEn6knd8Xw5r8lrNn9JFhdMsnla5OFlGL954cNFWbKXKGxXI/LEZS26GVJ0oc
gV5BsRvsjpDJ6JShf7FGxGbjqnLS9naAxZdo4eBId40spD4AhmcCcHDT7RD6wXZ57Ocx8xNknGZB
jUBZlvbs2l3t3hJRyU+1BA3yw1vLqgjWkef73hgKw/m8FGt5TVkDCljeZiOko75aZnm7lKmVPLpm
ng/3hejcNkSQ2L8VDkHlIdX89b7z9eXnVGz0cVCIKSZoSL39octKqT9tro9z1DQgJMZVWtm/DFrk
ZYjGgr/cWN5oT1fAVca7hZKxE1R6Ayy3Jcon3IUxI59yYKixTKYe19sNYmOQWMYEWHoomi8zfryQ
9Gy1zbxg9JeeFK/Zg9Ym4MimpCung6LrkLLp6lUgiZq3z13bGFCoVlasF1v/MvZlO382MpVUh5T7
5ZHHsnChaGr6d6fz+kdLK6QdWOOoG+iRtBIlBloXa4AvwuYGnpTuk4tOqA1H1XbVndGhDPUB1rn8
ug0a58NKveF+cNjbx4wHAX7DUHqh7sAtDfGR6NfQsfBQjBrBQfqCiWG5HlMLBPZtuxk5NmLpkrdf
Mm2UxpWNqspLpqAaHPm2nv9AWriq0Mmc6bFL2nQJgbHP8323uqCnR7N2ZWTlw1Yib4QqblDl61gH
dq9nFU85wcmxKk0nPXYNhRfeOENVB8vESoXU1WiPosaoMszTCcDyVJril7IXaQSNMiusQ6j3BTR7
2Lwr5o+Bu1bt8wIs8qehqfyP6w7WU1Wjjg4Fvyl+5+Mw/9ZL1ymibkpHF2ojRK2IjMp+oa9awGww
Nh1iJ/vvCy/yWEe+atdvvtEnL5OzjLft0qz/ENwsYIuqVX2aqNByTzSLlAEOt/2X2dyq6kartG04
gkFpPrnW2H3rEiN/oR2Y4ZdWVt0BNWgDP6V88r6LkmYfLuZNXkYNonP/OB5d5JtEz6Y2NlTTZtE8
Zfpj62llH2MOkD9sypudEP/gNAnk5DtZSMkl+4RlQ+dSvmJXh4Xu1l0sYSwUEegoZ72TrSO+ZOBF
E7yFlKsH2D8s/8weXXNkF7E49Ig97wdM120CWoE6feWI9M6umq4MYGJmOHysciD1HLnPROlutAtJ
4vhkINo/1MvYgIKRKSmS1hT5r61LNvtA+QkrOlva4/cpbY3uywKg+zPYk1mDPtsiJNeIjJsWYz7N
jdXaZbGXZknLvWH53+dp7X7ZmKCRGnF36N/WaenFMRkSA6ufbNXtg+y75sF06+GbhQosr/xsynul
DeZXKs9yCwXgviWwpj13bU3+vKuuXXMn6scFTGQgq63zblz0PSz4zOM0BOVQ5UgZoX2KHYbTNh/m
LV0E7dG6UmEy6klM0cH96lAWLEOaMclHr0H3PPTWfhyeKDaYvC9V3qE04Rd+G62atv1q3EkXQavw
6IoGKJ1UGV1ntW4WaXpFhL7MahwWrVr0KxO40vVoSFdEWltM2V1lutvzMLW9fQUolz0OJnb5TEZt
yVBJ01Vh5vlkivA7KM2W6DPsOFWB5SkBQ/eAHee2XqM9yfNbpsn2SaYZs/ShgkBhyGcjtJ0ZKeFl
tWotQ0ci2ZzfjUTk4cv7BZIzdTlg73Te93IZDnAnpZvWbxZDbJsVi6SVB2NuiKtmXlofLZcLZaIz
Q3mE1kjFYM9GxfGkd7NLauVJNVqofYqECHNW1VWJLel6KBX0rgv1273KdhLO44wK5FuH1oBK0V5s
/VezFx1KjDQ0z4y3CcgRx8e536QtLnT+9t98Ogo6hTyOIFSxMjmpwBe2LvqqT3XY6Hp+PwiS0dys
nTuxQgKZdL0LV6sy/nOn7W+f8S+mi/L0qTo68j+Ja+e6HtMgq29Huy/j1lfuhYr/uanRiQJFt9vL
QmN+vYAeeEPTxnInxpbKezSpCRNnyvEJv3f7Y9/7ehKsGRvq/xjWgyENSxt5b9r1r4eVaS3zLVd6
bFid/kHLC6ixlciPE3GgHRplgy5Z6xdTf2HcM3XCXXcSSTcDvXRu5tfjTtMOTcxKI67d2o5LrVBz
JPUS7oe1UjUOUj1Jb0c8Ne4K5Rr9hZr1ubNB8xpPI7p/MDBO9hFSP3pFaGfEfuXv6UqaP4m2qIPO
KS4Jy50ZCjk+tMHwmaGzcYqXIzKpK00SlOD8MUfpUiahmyTj9Sq7/yzXCDQOO+9dD9sQe/H19Zq2
lp622Yz+dzNa4pBgUHNMqSJ9eP8KO9M22WVo6WtS/d0xECejyFrpqp1FXKMwSOlUqO7zwuP8YiXz
cHTQb/71/oDnVnCXGNxhdTAwT2WaJnto67nyoa2QYB2MSZp3c+Miw1qVl/Tmz+xKHFSAs8J0Bsp3
Kn67TKg8mBA3eYNboz9seHEckm5NmmuZaOMVGsYefpFybggSOyO7ZGb2dmnhVoMg3Hu0UCDsk21Z
lyOF8raFNiNT++jqeXJrVjCQbH/SI/pK6/X7K/v20kZukwIbnRtAg0C5X3/KykD/AckkK972RBFo
xBiZU+pfeIjOtMEZBoIFlCd6UWCsXg9juA2hV1/YMShxVQSzGMdHvykQ8JXl3PyhldA8rmMjrspM
M4zAd4rO2cndJqKmVvHt/Tm//cS8RIjL6PxNs0bfd9u/HipvwwzdJdOLsQBr7/yEKFwzTXVDecP9
QCWjQOHUV4Fn1+XV+yOf+7q7jjsLgCgVLZLXI8uqH0135EEeB9P7sKjFIJJa66OtvOZhNhLtP1+x
zHTnc+D3RfDvnszUztAdnbveivdzzCUuWzjZVn6skvZ74tfOVwLBmpLMMB3fn+jbA4u8EwhoUMIc
JAh6ryeqFRNsYciGsVOlG+J0QkWLWXrk7vp6Yai3ryZD7VxoNjEH5lTJlQSuLAqBSjvwny2q6jG9
l5SUH9PdA6i0gABMjuv851gHYUCDtjGhDq/H6TGdnHVs1VbosbT7PvZV8kus+iXjkjO7ZQ/buIzg
twFy32f+r33aTVmb46qhx4shnT701Fz/hDst77F18PvD6OXiAu/7zGfDYMDmkaLsCqTu5PbJHTVi
O2lt8VpSx9ZFlt8sosmxPfDqC3HcvtVfx3HYVdB2R2uAb0bg8Xpy+JOaUyuUEeMKtB22wTF/7qJ/
V9A67ZsBeY8QisuAkoUil0HY+MKNdGZtdwE3zgRNY5Ljk4cyz8rKrXiz4wl9xsMwTaQMTpHQItyK
UM32/3EgsIEFE/2X7QRm7fV065LOcC31LZ7MQQ+7rWyvADtMsRBTdQEOeYbMBoONEABkgwGK2Nrv
/H/tm0E4cyOUo8eY1HGydc0df+xOFX1gzNnwy68wkArSwmqgFRe+VoS854uEwj0YD0r2JbRfV5/w
El/85j9HDvw0Gtc68Tvyb6db2iacdZQ5CkSDc/E8WNb605iWooxmr7N/dQbp4YWTeuZ62FU1iKe5
Cj1ooq8Xo68gujpuCUEJ9FE86eMSrZuFYano1M1uDhoq+OTv335nAAkmbUtOEJJUKC+ePndQmk17
IlOKqU24O/9loO5eDd72Beo30Jp+HkQSjby8xy5f0CkzZF1HZTO6l6xrzpzoHSKIcjKkMJeQ8PX0
NQn5xKh7Ht51K48J1YrY1EdxMPrxEpTozFDAL/YUkOsYOvnJiW5cKfN6r73ZffeQ5J58KA2Jgkqj
mYf313ffwCd3hwfeEdAvU3IBY72elDHKsR1RjolNij59pCWCYqdoa+PCHXVunD0tYgVRISNNeT2O
uWRVXmNdE4ulaO+A/TfROpn6hd1yJhzhDuQNgzDBS3T6VhKfN5robD12FvY/fJqhQIB0LQrziNyx
2Qe5Z1I2XUqnTeHBNuWlvPMvV+pkPXld+Avz3J02cnIZQtSwVeqsBq8ZsXUwIuAMP6Rs6DtTV666
QOjrrAeA0s1nDrWPHkVv2b9QrfO/+k5n/dLLZf6a4Jm+oVKj1Q+qpyATLtkucD5Tm/7uZUNtP8xF
BsHdqecOwQhDjc/+QKcm0BVeDLGF+sKjRVD4o8w88U1L0SM7oJqxIfs8uur7IIrt1hpLqaGsB/cj
6lYQBBcCpjPPAu8tYGYoNDRAT1n5ovDasWTvxRa2C7RYFqTTtZQKP03fEMaZun5/J5+eGV51AFpQ
ndkB6BWdXtUF+FBjhGcQT4vTP/uwNK+qlX80Wne5MLU3moq7VjssTYpBEINAoO1z/9ezgEJX7QGS
WbiUCmq7Y2KMD5XmLubDVqJ3E/rDIm9RYMBKQUvz7JtuOVobiMm3H7mxvbtlo70ZwCpD+0/S7DDD
Ym6H9mthJ6v70AMTDgfwyj/wn/Lz34Oo/Dt9liMmql6fOQ5AhlkgtzgJo4xQ2RDZ45gtgv7I0Kk2
XFYcxsK0cpIU1rmrf9tWf8PmEI1TeVwqHR1Xs+uHJdJGpxpDbec6BbitQbnWt6FPr9WiL1+EZmYg
aWuHCcra89IoK+aueZrneTyKRU7rg53UtNRHhGj9a3v2c+upN9OCKlI6lQiy8FB3MZCTPL1q6dQ7
17RkV7wLPWBIn97/+KdPEx8ExVowj9xiXGanQjTov1QaZ0TFudd58dQsIxVPjCT7uxHnnv4ICsb8
6rfZkl5iCr95oBj6LwOEXBrcHFLSr/cCBi+mrWnOFFvekJYYqnRYSWVzm37X29Kdwgx/E+3Gkehf
x4bUjM8eephroOHopV8wLzuzCvuWJBakdgHl/+SnuKoAKQ8aLEavfggLgENBW47mH9+md+V0dRfa
7pheuNnfJKQsACZEEPXA0fmIYewH81+HAVYjEJSuVfEMdo6xrdR6QKITaXtJF+d/pJ1Zk6RIlqX/
Sku908O+jHT1A2Cbm/m+xPKCeGzKqiwKKPDr57PsmumKqJSMkZmXzIz0cMPMAOXqved8p0kyX1fv
+Zq15m2zCDyGvehHPzXKTjGctUT5O4bhrysB1RpPM5i7Vx8trpJf3lAui7IArbmeXNlG92IyylNo
aifdelX9ZiX49bHGofiyr24FiqLrw/rnz16zTlD/640Wx1Qe3bHBFozQ4vDXV/efHeXapqW/xvpG
FfTzUZoq2jLDns3TVk9Nmm/VcLCG+ncWlD+5kmmqQd0nPui6qf/VYuQBpNJhxYpdYIu8YtBNuHuh
2gX9ZKV2dU2zx3vTFv05Mnr/zpLydzT2f72AeQccnwYK3Do0/j9/0FYrBrTuap4mXWdHtBXFsceZ
uy+CLDhVzrAmrS+23xQN/1LkX08iJuOrepniNvhVWu/MwPhqDbwQhAaDWDsLiK81MDvn+0ku5mnu
qt5FQofuyLJXBU3SNfkOSt8jmYCF/dPsOeOPOQCe8pu39ofb5Z/LiT/eGiOOK5WREdCvjLJaRAA8
8nE71VZtn9tS+1dpY9h/CTYSdRhezs0CyA4ZYaquEjpmv9EmT+Y8uHmCCFvIBPkP9Crg2rKIVaAa
+ziM1B2JMRIbGvvwyIbEGWnGJ1mu/Q+Oo/wlHjrbsdLJ7tWDzzZjSUyGdZ/IIFYdDPB+Rs6Hwuxd
c+/fL01eDnF2LWziYewbGZvC1D+I3CjoBo1BWcTeiGwtrlHeP7gQ9z+Z09iVu7++SX6t/a5fFT0o
ejScJRrhv2wLXb/LimhU22nwrOzO9GRwaUpB4oe7VdE3ifriB1HH07AP2sF/+etj/8kaeKV80upk
HwZe5NcteMS2SXH7bCeaEEW7C1bb+1EJyBWxWzXUHwzVs/u+nMo6UQ0C0vRaQnyox4WcCcsd6Rf+
9Rv6tSXAl2FjWqJbdS2HAOz8fCOR/ATZrh/NU+B52kDst5Yz5C5C2ywHyHU85hVKRYvJfpOurlNQ
W5qG8/7Xb+JP1mHWKtwqiKuZ9/waF764hhTZOuhT1w4lHXtz3ZlGlT1TBna/WSH/ZOGguwODjvYm
Pbo/CrZ/ega5Ksuo+7fltKEVvO/HCuFz03eJFp15I1n406Yq6//6kv/H1+V/iu/tw3/dh+o//4M/
f227dSA2cfzlj/95W3xl/Nn+GP/j+mv/56/9/Ev/ed99l8/j8P37ePve/fo3f/pFXv8fx0/fx/ef
/rCTYzGuj9P3YX36rqZ6/OMgvNPr3/y//eG/ff/jVV7W7vvf//a1neR4fTVRtPJv//jR6dvf/0Zn
4Z9O9fX1//HDu/eG33uVxfj927+d6Z9/a5t/+cXv72r8+9+sf4e+TOgEHCDWL5j7XB76+/UnRvjv
kHdoq1yvDdwyf2QnynYY87//zTf/HXscxPzrVJLrxuVM0/+7/siN+BGMN2yKPmZ1OrD/+wv46VT9
96n7Nzk1Dy2tbcUvcwP898J6jd/iJQiRwOlEv57+6s83CNL00XRHn6jvIW1N8+gP4jf7kT89wjVu
haYjYQr/4sFRVT9MFUfoB8LRg6Mpyv/PI/xS50TdpFFkcYSmT5ioHoNR/b8cgQ4LaBAcPTQIfv6W
LHjAfml4aK2C1EBc3pe/k67+0b/57xOBYJVYtpBdIn3L6yrxa3+H+zPvnTLTcT227nKbT535vKkm
/FAIpN1nc0CMwScT7FmqUN6Cm8h2dhegiMfs06chQ01/3y9T82HpAV4kCvz09hGlotkgz5eDdSDO
1lwupoERMrUIe/tdZuXPG10+AVcPBDM2Hky2mf3+UgOCeF568ECMWjbrYo7fkE7c4M7ftb81Cf+8
oP7XkcAZsJS6gEv5j59Ph+FaSPpqw4rttXvJwqE8z8H2KHOgk/90O//jbvnnu+PPD4QzD0oIYuJf
hx04R31sETnUzsknm5ECQbdvRaQ//vVh/vWbuxJ1WLeZXF+f27/chItfQ26yVhtRTI3mz2yRxIef
Fukf4Y3/5lg/PyGu3x2D8Wsngn9g9P4VclPAAnfNQpI0Hy4nWe57th1Lh+BdnfNg/9ef65dy4I+D
8aHQNTGv4d+/oi4qXyo3XHI3Xhonqf0300lFQNXcxpCKgvmJtBOmAA6WjN8cmNC9nxa2Pw7N/J/5
4LV3eIVR/nyNaLzaAv28Q4ySN70E1lzigQ22qkhpBUwXqaPFAe1bB99sMKU3YpTbk6PndjeqpXdT
d8iL9oipobgvW6A8SeV3ZMnmbUYOlu9NxsdONzDkvI6C0bYNeS6tqXtdI5urxYPz9JKthfUp21T0
OQt9aj8V8iCOba/HAWThBOnhuE5C7grH1ysOh24wkpLd7KXstvHU0ltHYwyN9UtNyervA2HrVwSL
S4Bg3/J3tafCJ29qtHoSY+DKRPQ893FTZ6ZzFp02v7jwfm+FXVtujCeAIBvtG9uN2QUKuWMRFU/O
JL7PBG1vcY8XCnXEEnVhLNAQbCnWWOu5r1d6acj7wvAwhThHb4g37J97tNlYqTpv2K+dob4hyx4f
sKu3p8bO5bEJRL1jC2j1MblLeZuqjgnFYYaVf4vJU81J30SdmVxZryaAgdZw8Z/QLN0vqNi+lIVR
E446kWScjmvVLPfdtW7pMqxJtyS2ze84Ktozm2cntbLNeOgQJj5Yg92mLR2qS7hl7FoIL3cT0Uwl
uRae2d7bUTs3+3kezQk5Yo0VoeyZnMZ+pdrlVhlK6LPwFQanxEL+iYlGYdE5KBTsXtxUwVWMW7b6
Gd+oyBNVhNWnaItuSla9o9cu2T4PB+dxdlWEEYSV/GCJDJFiHiTmZMRcfE7wBtI3u2CP7sekgU18
6YDg6htOqb3H4kXWVpjN5G8J8kXMQcBEdLtSvmjunZ3RV/6ylxTe7mWKKiYptp0HHiEDuj5soW+8
dfaGKD2aJrWb/XJyubb9IX+oVjNI8Gf24Z7MDZqkY9EOt9M4bzsY22UVj85QnOwuy9uniUjBbk8Y
aDSdG77K+ygP+5POIh4hEnXk+lJxBTkHzcshlgNMUU1jXPcIVV8QQ9e7yRbbeRjRMSzIUpDGqZYr
GjFVG+4FPcgCp0uh92o0g/qmR91RHrx+1rXNZhogBfErQpVfZ7qE1i5bstE4rmgF9TNg6fJdtYz1
zs7CDriWG4ZhYqdrmIkgfl98Gst4Lhyp2jgq1sZLe38oARiMZTem7qRQS8882w+oHfoloTlEykps
DYFxkoPpTynyiOEDqc6Duy9spVN4zCPmgzV6zhnZ773VnTE/mPaVH+PmePoIYDNWPTwsNII+5Sjd
f9gWQIHSbOw9YtXwWOJJfA97U+88UaDkXJY6nNnj1NGQFkU/6biYsvmogGi8quxKhpa6MYO4pEv8
rZ2i8CnICn0RThlZcZfb9tG16/DAfEvXcdDV23uEXwMbUmbKfaBn70bZHYr6hVV4P6ts/Og7efjO
DYyBPViuVhJ/HB8w/PCODI/enD30zU3hD5bxHqjcsQ7EVBi7CcU3alk3W+q0sxdh7LCt5zrJWfTm
Q7XV6uJu64dWdvl7A8v5Ysly+1piDwkPmpzOdkdRi+gZ4I6pD4thlygf2ZK+rsUgnLhRxnDwmswY
UmgcbrEzafL+0GMfplXn6OgJ/QREQzMCZXU2aTvY93lQKIv9WlesJIyhb714COfsuDfEaiYwb6P+
aCCCBvCbyeUxM1zd3yK5qKc3sk90BqHKrN2+SMeic1MTkFQeTyzZ+6zMzSXB87q88L7JeSQZBWb0
OHvOxzFoomS6zp4IWdC5vx/ncjXOThlIEowNqjNA1uV8AGCtD3amrf4QECP0zW/dmulCaQ83TT8Y
Gs+EsYE4jxAiMyk0nnLUwzi0I1m8blnjvcpp8XZrKbubCO2PSNtJiLQPx/Ut7Ij1uIBrMm8NgkKm
lx6Gsp0UhZQPo1Hmh4lR4Rc9WWERTxGXyN6vts7ZmaR7OK91OBY4YER3rgcxBMd2xHZy6jNLDzvs
iBsTl2KjG0KeGhF8N7VZILWnQ2K7DwGS4ubjmPUav1RhT8UjqpdmZyLRuoHs3VqfIS3hAEUs0LsP
moLyAgNsfhSl3tyj1Ws7O9pa5KlAEn1nudJ/kt0ErWHD+GYnoUUCQInA2eDp16+LL979gRN7F7go
32NTaxy9ZbFl9X00+yZwTXzJ8jL4ejkHEPOPreoicbvOlsMIK5uHE76V9rnpZthrUo9FfRbe5M1p
aLbRQy1Qwu4We226m5WUJGwpAVYrzDkCGcCUDfAd44wHthlHWcRbZbpZV3HZtdnTHHGPHOcKXt6R
ZwOhG4tqmzsAF+pQmML70AgY6nHpr4veZ8y5jpu2mg+4TraPJBwOwV64hdwrI1zLlNV2PvW1b3Fv
+J7KYyI+rYMwh+lh3PBCXJouR7zjzquw9pVahj5u18h5csdN8nUu+tAp7jkBNMUEyJMVz06lTDYG
mbPzSzvbIV1v1pghRn0ImpLMWKtcKEpihvd0nnKPFSzYrPaQb6SJxDWjl9NgzpZ1qSIcqSq22kw+
ua0bdGh5Z/O5yT1DHhR+v5w01CEK7jxnFU80LVhxdLe5r1tORkJGbELqNwvqQ08E0v9g1mtj3zZG
XSaYbfu7vjPc8FIIZWIaHsDWnUd3kbi6jJKrYaQjRSKSOaw8TMnNxC9VGsk6z+bBUoSvEqXVMDgc
6+azsdQ1N9scahdji67qHTHqXR2TJ+vuHFxm4xfD6K1dozfTTwXS06PrEWByaTIsYscidIwqvXph
cLn2IjIg6Uf9Ojzklqc0LK53aVPuUC9BZ7+aCLABua29HCcfz8LTsISEYm5jb7YxiATCDzOTlxjm
zfu4RSZYlVCM7WFG+o612Rgq6yiULLyT2AB63ig0RSil9JjvnEZVAp/VBq9BybZCh7M1Q9rQJtoj
ktyooLr1JVRSzc+oXRIL6vVNKAhYlGoVGEacY4+Q5i6no3cgBDLfC2RgCdJMsRfc8k2MVc3lDC/L
caGNjh3VG7a0FX54qYDPqR+9gdHPnhWobiP64AmiBRxNB9UqTdPYryjcRzySqpkf50bDmMlmIL7H
CSLeXR5J81MDNaRiGZm6nbHN65mo0vzYBrM97WlcLOte42qsPzKUDfK4bxvSTFW7Whcbnyo1cOHO
F3MdW/s2qlwE+8sU1V8w8bkUCEYkTgRBA0BtK+2fEU/6D2W2NQ/LGrThu64wAr1F2IhSW21RyQPN
Dz5lIhv2udNtu7rVmqLCMEHtQ3dIaLqoR0yLWBSaRvlnu7FCWhBh2e4yiRHoYGTKfmWmgH4lxPqb
5GtO+4xtVDgculFHzcndjOxLY1dUho0tjU/srKYtcYtuNZ4DSZQTYfFF08bZMJVfxkbqJe3zoMlv
7UBm/RdraC3kTkFjTMTpFEPz7FU5q8rYd20yDVFO+bU0QdpWodWkXtFFO9tpV6ap85KT9aacl2kF
6sqNYa4362pkkD6KFgwitNjwwpNjTuo8whkZIBz7gf+ZoloSI48GBtFVdZ4mghJW6bg7iZ9FoVUh
66NasQbT3xfHEsj4/VKY9Uun9iPVvaJlFBcR9pvYXJyxud+8Uc3cZVfAKaXlBsZ6E4RTDpi9H7Vd
9g6BCSq8w3srd2w/vLvJXNlcubSa0eTUr9yF4SHoqvCsrvGrRqiMH5bgZktYoteTNqNM3wjVBfq0
GSgWYtGVwPJ4Goivvoszu9+2znidnMpZYijHmZ20pSWta/Fq7q2tWFHgWKU3v3VM6K652cT1VctY
7wbPUODLNkXiiOd1LyaxD9APCaG0IC229iEblmw7FThCBVQTHGQJqw4GHbgMc6LrWZcnw9eBfRpK
/OmXsPZbHDpcxR+LIZB1QqxPp3fjNrXyAg1an9vcdtYT62V+Ys+V4TZVQCh2VqnXrzwmSplUGwbh
mCmtfSP667asUA1HlWO+9+s5OJZi1ElrdkDDu1Lk+ilc3IDemW+XD2tZ91/6QM234Fs9sAUVoCB8
AwvyiQok2kRu3kdzhkwQBxCfcFSS1joaSSbGJdjprS77S2tHeXAD8r1sXkYZbsy8JaVGOsH/bmKH
TXOVUJrMT8tcO48GC/tnqOnmsssX0rdIoRnPs1e770tjE4kh3IY4rk1rs+LGHof8yfEK7omiyh0Z
O5Oxno1ZrHrXu+ZyVwWjPLpCe8thNpplJpnB92JMZcPXThbT/WRvbH69aQo/uQJpF4Fl6ejJqNtv
q5VVtx7xZJ88i8o9tccBcodTEFGyrar8UI6WPSfXUJM6mQc48jG8AGw7sAh5He7yKCUdZEh94hfS
ubfXJ7fWOKN7kzRFrKlCqkMZUeyPyqOawMearnXFH6No3hfVDMyLHLanzlrEzjT7YAf9hE+opRke
IigUn1GMei/CHVjP20GZbwOO0C9yM6t7j2bVDg+gwhlWtNkne+gCOnhWfw7tYrjD2s/Blk7Ax3Bz
PX9AAFP8qJnFUaQv0XKI3Hy98+eVjfvoDws2QR6XqfSL8X4lTPkAksdSr8A/1ptcEQ25WaG97bn1
PJGQVOknjfa/XrOfbqu5RyvdQBp8pERtP02z5aJT4CPHzQbMOnGdTEwsF6JjqjZ6bEI7rLCYVFwP
ofqiLhUmuwvXtJXq1i33vPX+0bFb6wWs2zN46KdMuiPllYTADhcgiMx0Xrz1IwuOdVNGOnL3mZ/r
00pBj38IaM4HBYAkP/BqLkAIp+pIyAqg3s+t8zU0g2oH4ro9aVwsGsCG0lZcDmxOsM9En0JwJcd2
6WhiGYuaSLJVBk+RGt3ussP03HUUeq1Ke1aEN8Ooor3NJvOjn48uMLhlK57zYnJezL6fD3nRmIAV
hV/hWAmXT6Bgmye/h6viGWI518ZaX/SQtVx0CMXuWjAMRxTJ1dOQjSCK+pA8tqBu70dSIo5+Fc3k
VLGtx8o6MK32R19/nrCrpmNgowEpF05XyjXgTfutwsS55yFFbcDThVjIhTeQFETMvPb+Eh42yzZw
EmfWj6xaKcd7myTRQm1HkS/lCVHllCHFdsZUb1N0HCftv0XeWj7miOoa5FILqRJMIcEXNp6Bp4k+
/fPEqPewzWqRyeLPjUz6An9wa2f0Mlq3T/psUj6+OkvvLW3w/AlWfLcx/xuDe5Pj2CPVZw0SEr5K
NvCq5PPK2loeDTvM2UD3w8WdZtDp3YCPMV+Lg6dZ2Dxr7ZyYkQS/pKKmeavX0q4OFevHGlteLfZO
t0YpyZw8vclbmi/SigaVkIzgfReqanc8++XnyVPJWIQw75TlzLfdNnnptax+xfccPDdT20wUtMCI
vm5h1H1YBwP9LegWs37g6+DuWbp5DWJrabtknMKaf26NcW9do0kTfe0dJj3OZPPg2i0OiYL9wXqR
wvLe28K1WI3pm6aDwz5jXxTGoAEMEP5rrpUZpQhtghJOQ8biks88j8Z+/gqRYdphYHvA4ysAxxNN
wDs09HyZZu6cwDDtZOaWesCyEH73AUTcU0ZrJ2E8vX2MZOZ+RNevn2iPsbWMCCc8h7UFzaEN1RTG
sq/YUueTTaDdxkBnpzFgPWcRAKLBKYIdFv2s2HdMnPAj1lwEuwFvuBOHQd57iVFYwcWbA+AIISE5
jz5pOC6kBd+hLubKi9mXLfNztg1x92ZcqPPL5mBanXlSLROufVXJeFJwV66Amsb4Nq5Thm6P/fn3
bPINa2dkjZVItMJ7Lxu2sx6CVsajFZr5UctBgbxo3IMZtG7aTyjU8TFZHForhygsgyn+o2101v1S
c+Kiypx2VdTo1GwKyDuNNWZ3LrnkGL57RMyJKdXm3WLuf2m76T0Ih/l2C6/L/RwVl41QYxZZ4qWG
G++QP1Zcfsc1G+sRzhOV+iEYvOnjVsgguDHHZmGxbUHH0bNfdxGRdVMMyCQ/Ea3iSnZWvf/mm6G+
0eRG7uxKL/NRMLH81lFmEv4ehU06M/Vlj6LNiRSBTaZbxqCbdko1v41Uxl/q1uc8bIu2ubRNIkPS
DbPnGEfRpJdbGbYyOg5DWbCR65ZKx4APokuuQxbfzjdhoNk5ucPm2GVxua3yNWqs3EoLpoD3S07K
XjxMDktID/4KOkjUX7OvnLrdh/MYqISZLiAF2Xn6i01QWHGoEUae7LxWZPmwDXivptJHWTFX7wbe
jC4NtG3dZORjmXs2GKs+FH10zw36WOW0FHIm8bFXLF52iobJ9fZE5tTA0Smfo31AaXTbVaRUxSLr
orTsxPAR+LKbDEoROlpH5FoMbIuixMaGvcQtJ+/Np1EbMFMqlfMEkC3AJY3pB8oXT2RTG02WDmVI
BYUPWa1pkWewNcbapXnoaH+4zcQafqPp+b21m8csrwosSUto369e0Vp7UtevXIAACogzutOhGOzi
h4NFn0QPlTn1LjQal7lB29VQpsFMX9ayKj1uCiJKaZt7ZLcIv13fRReiNWRHtLy5WYAuPgur8mw5
cs7pJVTkHtY28J4D8NoJQ7NWQ7NzGx/Z4OSSjbirRTOU+9LIV5iMZIz0yWhC53hZajWMKUjBbQYc
YWdwCWwzuw1FhAhcFV2lDpWsnYtRjLYTg8FeoyOUl225y0G8rbEYPDLMVLgWXy0a6DOUsqa4lK7s
vTRzxRocnXUtjQOTa/8dO7ZF9iA1FFtfUU/4ueVWPQqrD186rJtzQpiLvkzBxPsIOmFWp0hXBlpW
YKdXLUyO1fEBbSJ5qPT1J8YDfGWIf1Wv35tcaTvpnb5/n2ngbd9GNmH1w0wJfJKshstRBjbRMKqz
bSJiW7+CzgLLwbgWvkfhOpY6Rq2TJWimJTnVRnM/ZL56nojXpLdOGfd9K5x8v0hrMeB6yIY+/eJ0
EyyGvLzUfO97aF4+XWrL3HveVNy6BB9th9oQw6MS9nTUrYddMxyi7X7MzOKBqk7fSUfNeRJYBO8R
shHwt/wl+wav1hwA8Xu4BZnqCgA3sqSqNXEVumcH1W2a+yp7k05opkPlWsVtwBtrAUrQqX+abJxT
ScFF/NZscm5iQkAMigRL4OCf1go7dT/V+W6bDWKA0U43QEoMUb4VAy0DVmnfkFASsnTzXXURY8YS
DYio5QkcMitql3codlWGziTsnw04XK9103nM4Hh2fXebsgTdUBKuwloxHoCMhLvav4KRmlDlzbml
jwgVZ7uyuQDi2JfCm6If9chWlmDBCV5YnimlD465rcWeOBP3qpvtkFmKMaqPi6xUlbQw4U6yqaCt
D3JuD5Wo+k+Nt3q32WR0JzMa9bPpmCXP2Xqu4+x7BGnpsTEU+IHoWxEAyIFukjISdYk8pxKF3SXN
1mBkY5nflaWjPsHnQfqelFnpnKu8yT+UWd4NuwIGjcMMheuZ6XP0SruQVN76JbM8llcHrhp4K/ab
nEWMQuO4TKfG6spzA4f/qFo/uEUfuk7nVdIsucDljyAReYTE0EGkd3aaSikZK3Cq79yxl/NOTtBR
6B9Wsx0P9maIsxm4zBIbuY0XF+af3HPGwc0wd6/qezjfJgRShkfpJMo8403mwAWXlclWnLdDdzSZ
Lj7118evGEOuPD/qgPaF3N2fGQliJyTEfiCbMYIDUQzWQqkpN/tFNaW8n9HVngbS5q7TLfZx+4Wm
KSm+IKOsVPYhGzVdDGt5Y1lz8NGq7OJs6Eat9wPwEyv2Fqe3E1IKbhDd6SJtSJu2Y6K7+i+V1ePc
GtAT6w9dx1wj7iPY9oehc3jsDkXQ7sjCDhgENW773vfsgXNYttWjZITHJwtHUT9YhAM+Emw6ypu6
XFsDN0dgvG6qM+9NIbYebCIdJZALjbmT5gbAcbN9m5In8pfbptsCGCrXHrkgXd3eObL2L1xL2Z6K
ytxH6zhJ0A+W+4Xak28I+283HJmHvbbEijHzqZ0xgMamgu1go+YeCdYGM/DSU5RZcKysa+LJuoGl
jghyTBguCYAWcHvX2A+NKzjNn423Nlv6YxnwSI2bol6/cOKs2yJQZfW56jRYrqawjWeNrJyxy1zl
G829wHnWY2hcG5M4YolQoTfglYMGIjKp+TQ2kaiOm+i64SCUt72UXjHXaa2X5XVcnQJvgnAuK33s
R+bt5Wc59qRotrIZTgHZ7tUxH6TzxVo8e1dhPye3Egn9sHNrVT5La+3DWHdVu6X0KBhqlRg0mAcL
00o70Ebz89iCQEyasN7YK8+htWIg9bt6Xw8qouUoRW3uqjHwfxiIZOrTqLuRYU7DKpk4Ua1O+UQl
8aVjyLO+Gr608idF/JnmwhV081cQwGXshYN+neeyKdJsKeSr0ktEzaxC+u1M4w0jlgUN9v02R0b+
OGZjx5CsqNQnR4jm1Jn0GEE0wbhzy3p7K5Tj/ljUUj0XHegoMjui5s52/An69GSbfVz2xTKg0tSd
eRk18W935Nzm5lOer1zmJRcYwCSe26emWa2CHIiwZYeacwriNbSnd9fHb2RVut/YVUb+Y2GzGCe6
H5uHUATq2WHr7yIcnbviJhv97lEIa5ku2rYl2J1WfPKphlQ8LxnNyNIsnLjQjvVtGmbLTiahyLwW
A0+YxObhvZyNTRRTYrliUWm7TMWDI2psk7WX9e0HUGv6ri58PAjEpNYfCAQjc8a01Pgyev7wsvoB
QfRoPw2mAkV7E27cfOkWGXYTR84EOGq9MueSpq9smkvd1GAIMOtH3rtBgqtrje7Xap2G8yy94cHy
qU5sglvfun7Nb1swx6nDbD6FvDbf+HRRTM4mIwYfnI2xisPqe72MoWSEg4QqVQbL0zUm5wiqcbAf
S4BC31yzi/I0L5x5X9UqtD8VFIJ0RFdkFDGTyeCouGlOWHKmCyO54LPVTeEZ5ot351vQ3tIIUmp1
0ANQafaFhbO33dJ8nAHPHOzC72vuxNV9zVTNMjtPrErB2E/5cWKLzFCzUdbRnlz2XIWMRkz4WkQ7
jynGD55bVjpu3UCullfW72oahtu6YXbeLpWHsTwzJKYl+oFtKo0y0GB1xm566u3eflBE6+6LZl7u
0J/aH61htC54rrxd3/FScAKB/8hCec2u6Jkw1rbu9vh8V64SVzbxrE1/3jmzUYY3zIiWD/SN5J7y
GYJts3bjeXBycQtBNHgzJ8hKy2BPd51mj18IKDNpzbCa7Ysl6PTX6yIpTFEIfONWynZzp6KHcpjo
VhEjgPTVd/aiscx7p5igpBKlEKYNa8qHyaTCNyO17obMg/Q3Zrnd/MgEBeAFIXzW3ojQVjRzahbl
I5V6XSW5xqhc66x5Li2lPzuyEDKmUQogh/wcyFB5kXXqiOxP3oDX8o8L1vAp9uql5Yo2jeZpRQjB
sBNK7HfTzrZP+IEYoZhRWQxH2pfra7+Zo3mbMx/ku3Ahrp20M7nZ7uqv+e5wGx5AT2dD6ozlMMbS
qOonAaEUvlDXWU9Qvsu0iRQsibYwcrnPwaayN8LHDd7MCV+bLWu9nT9PAbbnskATN4PoTOHPoRvP
ImHkaTMFnbGnrOiGpGaCeJQ4z+sXuFZLTPdSX2yKu4iQKBa5fctz7YxMcLIO9dbIB2gg3u2aWU5I
J9ZSgj2OiRnfv564PdSOVt7T9gzF53nrbW6UwbtOwZgwpAJY6u1UKEOmk7m4zpu9zMY+EiuBVFlv
eNQf9ubShQ57rl4sCOwpjc1KA1ZJI1HKt+FPBcetHuedD5SJ9aJ6yBb8RzeVGKunfJJM7TkVZ5gR
2yvDeKHuCtPKSrqJjjgyHRUvnVFwX+mpvBO4omgOBZZAekKxXu4DApzrmD0+98XGFzYlBiV0umxG
TxDBgh94mCvdJH47zp+90mPRyvq8eVDtGC1pxSCsTmiEt7uQWYV8gorBlHOVzTljGbtjH+PfT+My
PFrFWuDqMyVzjLlR+4jYszQLx2pOtqmLroV97e7LVrnBLre9/0XaeS3JjTTJ+oUOzKDFbaFEa0l2
N3kD41BAa42n3y97bXeqUNiC8T8XY0Naz3QgVWRkhId7epUGuhOBCDDyFyps5IFLfle+8Q3dux65
a7qbxjTbx77sgEMmJaze+8qwhZociYYU/mUzVoFotPmTFunq/ZBJgXYLFC8frjUzJONlV3L+JEFA
SOEHQuQNOICQB0dZPfqVbnA2+uwQEeTcKl4w/YBHoH+tGnCXm3YyenS62qneFah/OohLEWXtIdaz
7Y1SJHRNhZL6ZhJ+vyOXPJKxNzTKEHqp/Gghk4aQ04Fh4WkgBbCDiLSzidNG/aaPw8p5h9yquqOt
caAHO7D1/kBHJ2WPqpHgnKYbirIYtHOPUdfa3p5YQbFJNSE54OZAh7JnqhLB+ArOIKk+iH2QG5HS
MriCSjr+U8uyLR1SR+sCaKczWb2yU9v/R+6QFN1Uem6nO1HpNTaladPwDRVX9IIDiAE3yTk3x1ik
h2pq1K8WTNPUEft8x1zL38AAFvg/g5tP3fKQId7nzu55w04G2QjKqvQ209kXedSLasq+Ti7bO21o
YKcuG27+mIzfXRSq+l0s40SggveLr1rh6280UVvbGLLmXzYKvtVVpQ8F5FFtbkc8FhVSVHzxENyO
dj28OyACBaO1Wcm7Hmwe4j5Asos3x67sX/44qfF11ufkk4AxVtmO+H2IXaPIlfvRqYhpFLsfP5pM
j/4Bo6D9KO2uRms7zuzvAeCnxtXKIq0o+Pv2r4A6hoNzpxJDLrW3SlcCfI3TkioKRkGUPkbN6Oc7
BbxGv3GssZiu4sh2nsllAg9RofB97dJKLh5iD5AEBxC2xs2o90X3mOrBdBPQ9/5T5kb9reUlDK9Q
+uFxcudTLzGyhw+1UPTXsZSUhEK80OIVcZlF9ZAc057EtjluejVDPQS4GpJUnmD324bwlH9UPCZv
oyGIKyFQ5FkUiyoYBaOOevO2T1Xho/2O5EHa+GT8C72kBVClySreTZNHEjz2pfpNawf9nyAjvne1
JPC4RrhUm5vQg0DvmvL68NzEUpsf/l8zTFmbESiR4oi1fGs1ivRFr6HSg984Cl/iNrMPitlGd+Pg
9z/UqIG9XZPlb5dhpOfwX7rn6HN3FIhVABvPMKR5r9AS1Y7aRq1fxhBMA0cWvZ/ry1YWELlUJWWb
wqhNo54+I7KRi8iTxiaiYA97siy9hE4Ac9sDtd1Cf7ps6hSL/wmKddBUQE6I1hAZTrtTUCzArQLi
RVK7EzlDWfa+xLn3fNnEwpwh+iEUrDTRQjdXAuPsSAMa80BMi+fC+pJNO7L5l02cw6VpjaOzGeCZ
QReEOoNL04EFXCYodYrU/baUiKvjgwyedgq0FRyxfQYitmVDp3lRUJkpUBGczldWWprjhTlwE5Fd
JavXw6I92lfm8DO1b0JnFbcs1vqkC8BkylToYeFNo4Nq3keZw+JRyf6obxCLdjtyh7JyI0jAnfso
vPf9XUfh11xBaZ+vmMBH06Ku0qJu0sV5OkjVp6TpAJrbwJ+u5u1VlzV7rd1dXrPznUeLuCDbEsxQ
JtQZp0YKO2nDyiR4VpzHoX1r7LXuW7HoJzPHArHjaEGgpcU8k0GpSZ9aQ2WaGx1J8VKR3S5/jwzT
rUaquypdgLD+wlX5Q63fat7FpBavw8haIbs52y+0I9C7gbOgERailHmfCMoBauBAGztqxmMeFARw
zcsYmbWLmvsT+h2wBqcrzc6fIPrZyFk8WTHpVqXZdy7cYSYOoMxAIUceOQ9V+V70xAG13j/XEgwT
cEFSDnygMkeK0qgAQOrN02Brbq3FdwhhXdW+f1/4w8vl9Z41k+JqxFTQy4IzYDJoNDhd8IpueNhl
mQqv+Scv9FuZ6MuI9HLT5fe22bo+YhNS1n511ORRgqs8S7V/VF1Z6XZYXBA6/2gHx7+qc+1LS6Vs
5w/AassUKKYhbR0n2fSlvyXFcQX3twsw6OflkZ+5czHwI5Pik45a8NRqpJCfYbLy9oVBqkOGj4Cq
W1v1V3mwcnbPjtXM2Ky/cYAuA5gAxjpwMlzYVDQtHhKXR3TmIDDCybIMuoI1urtnZxeg5BghUm8B
kjB21AwORQz6NtH+1q0j72JZ9LPhINC8MWeXk29JTSM1mke8bj+NmfyHXnOyImn9dZqs/O1vx+QI
iSZ09aDeFJ2Sp6tUpFopNQYdoFII0JBgyde6N3bxyoV7vv8w49CsTlesoMMTV9nRZsgbX+2ayfE2
lvLWRPuUonkGVADYcvthFYZ7eVDnW49AgvZtqo/IltEDfGqtl7oA5XL0BTKsbvSwve68bhcP6TOd
87sO8cbL9sTXn3oe7NEjqeJ6+Pf8dIWhTY5PUT3UKf9B9uUhGZqXbERZJfNXJAPPLOFQ2BMMCs45
hIBnh0oSRaosMq1NUFvP/Jf5ld9VFOAEW3wAI9DlcYlTczIurmB6l0WAQfclvWyn8yhXQ9WCzOMI
t26tvyrGn55WkUym+Gft0u4j6/rdZYtiZc4s6jD1wNUAlGZ+xNoyTWMfModNHumuEVa71vjtjWss
DQtWCC9Rd9I4yjS1zcZFgmlUgTgjGjQ8DMU3o/J4ja9cgQsrhQ2btULBkzht5vepYxU2GiYEZdKd
zfNdr26s5H1s3y5P2Gcb+2zGGAgFImA+SNwas6i5a7TRhgtAMLdLyp0mA34prXK4TgYtuh1b44+n
IbNT+mSZii67ikf6sqq+KXZqhPLJ5Y85O3dw3SomWVJ4PzgOc7qGvi4TZ0BWaxOpPL4tkMIHO9W1
L5reJddTgzqZr7fZSsRzPtGCB4MAG2lfninzpkG9JY9DoYOae+PATf0TiSzIuO4888vfDk7TRTO5
QecgmMJ5s6U/GuUEUwJQICa7Kzo6iIzbFOAFOk6F8+eysaVBsTehroJNCLuz3ZNqaCkpDskAmNyf
aPK8pjcSAGB/16nS1WVTZ66ZRxCeRIXiwzTP2QIRPYi6yc+sTYrwcu691SgQ8GYHT1HvsuYnNcHL
9s4PnwZREg2Jxidl37wXMlBirdCiABZ5uGdvZS9NthQN85tBSrsVb3LuvzAFP6dMWyQsDM7sbIS1
6etGDalX1NnxtULmD7GFMd0Oo5kDR0Bp6sa3xu6WwvibRV18JV44C0oI+9gpwgvA+XO2Y4ZujMEo
tBbhtkN9hG62NablGUULl8HMhNhHR/dqodjwN1NqJOmvZFc58jBbY4R6pwL95ZYjpVd0O3/FUle6
fZY8aq1c/u3dJ77AoR2c9xqXnzr7gjTxvEDv+AKFBLGbdspdbubc7uNHYpUr99HCqaCHzkCXnhwB
r4pZZAReGFadiSgvaYKtIt3Izn2KzENW/3/aUU9ntZI6Whnh+cGngsBT7j2K2rDrumWyckks7RCI
JA1ol2Xcpjy7zksvif1WoRBb5spzWfg/I2uNjXPhuNGPxzWn8BqEnkf8/GiH9AFi92HCq6gClbap
tc411AGNImONc/y8ydlmYY4szXYCbKaBHeTMWqvTmBM+TWy84DcSNsAZU1eqyFO0P2owqOYaF6+y
4MMwLXhcSU7xh9kgI+RmGlA1vDeVL6H/SOFPl6/K+qlXDzJlNT28y7sbeTgU9K9VL0F1R62/dfYG
eoT5j8vu7TMXcnohi2n491tm06BHTeiFYvPwLWN+8JuHXP7uQWigGXd0J5rGIRxeE+8WrTDKozsz
3o/jypW4sK2ICExB92KyueZXotKZWm5WTEdRofijtWiSdUAoLg904TCaQnFV0HOQbZi/8VvQojRO
k8OlM+YPQk97gLy/aajblWbw96YEyQdsn6SEEKKfncfS70u9iJHNoTz03oXjc1Ebt8C9fnrQBq7Y
Oj8vRIaonpGANEg9zXOdUq+WJQQg7GJNOpSl/RM2M5qRnW9/O3uY4SEkKMJRWpizE40dOKERyqsN
anp3wZBSewaanI87Xp8riZHPTz7dkcK1QD0CYTVcAHP1VEeX6hLGY5sbb5R/9GHTv9GYKW2jLElv
9MoBC4Yc2HDtq5rUQ0JUlNFei6io7MiY2++61gwR5b+JGwxpz350ycyF15bk648JC+M9eFXR/05k
ULZ39CWAlbfMHF2bPDUIfJuJIsOe2lryZ/TohNqaU2i8JVpvP6OWGt6wjYaG2LTvvhToxbSHAcZy
0ldFlhx0LUKSj76E6qtlTv6XGq0ZGiKK5jrKhva3Z0XNNQ0NsF1dXp1zf/KZ7IQPhnCPm3t2ho1C
6CaFYEXS8p+QUlpk/yrD2p3Khyi6ttSVW+A8bBavR5uUo2qxvz8v+SMXTVCrgaBoyAPZ05Wmec9U
8jaIGN9DqbXRJu+vb2wUr2WVJCSMeMTqwnscmYNcnOp87di8IZUNDM2G1u+tiXb/bMXQuRvit8OL
CaGHRX/ZnO9JNaquNqLY2WT5N02/jcyVVVr6/byEBYGsIbKNsyC5cGhR9HNanMYp/6eh4j311tvl
jXDu5BByPDIxmyspklD0AiG4Qe94S6VyE/WWa7VbaJ1X/M7CYEBVkZuDsZtHzJwedQLOHll1Do+7
VlPFhWJFWzOxMJgTE7Nd3Uxd39PQZdOgKSUQYA2+G+VyfzXR37+rc3n4cnnyFq5CaoxsNOiR2drU
KE53Wp6BmoV+HwEeINGmVtwUMQpJSQ8tBUgS2HzAs3yBBeFFjwaIMmkRybPbnH4Z1LOg1otWSjLn
58yk3EN7N7hx8kJzCnanmqIktCSPphz9Rdd92kgrusTrq2gKPuxJWXnonK8o46bXgpIC7L8439PR
+3EBqW8rS5SEQ+8uqq0//dRMK879/LoSvDI8R8kwiNy3GPPRYaZGgRwaOLGN3v0Icxn0ubWXtHxl
Jc9nDisoKkEhxw1Cau3UipBXDIcQpuSiVn4irXJAtuPLICF22FV9RtOefbi8dZaGBQm9RfpElkWI
cWpwarOxkxRaTa0cvWC6bUPLVcw1B3V+IBxqFFCCWiB7Nf2s4mMHsV/5DjURq0P/rc3CQ6YUMDf4
8Ytl9Guc1+fPUWEOAlLSCOLlNlurxJOsxi5hZUGyfaN5H+Awd3HN+WuHK1SeodNJ0GcMjO3luTxf
vFOzs1MICgtKDoAYbtQONwDT9jTt3dhwQwxDs8chrCSBzpcOjw/Ztcazlye+OjMHwUFGB2MQusCJ
b+pSprlt7G8LVVpJKS/Y4aokJoTciNq0NtsiumfUpSJoLSM73hi0+7TyXZx8XJ478bGnoZO4j/81
Mos86RQbR6Sk6T+GQdZV/OK6rRNX74kFCA8T708wVK+XTS68oxyK7fgMdibqCfPovQuLHgjiEPJQ
C5+DXt0jNekOlfxTUfznAbXRNJPfwecK3txtqMcrt/bZdnF4xsvw83EeFCpXYhcfeZSWHvSkEw3A
PVrwm6a3fjqZZfwotVZxFSpU26TMxq+Xx3y2lsImwALeTeK+tWf+Zejp/YjMHI35SC13pgGZEH45
3Pk9x+KyKVUkfU6WFFuEdFiDR59KhviWo/EFkW0AZ1BCd/T3kwJ9Twa+enrzEkho4rc2GUBC39EC
dhskYqrdFKTbcDBT2oxi+VpqHyrvt2Vdo4u78mFn94X4MFuHYw0eH/48m4SpGnt4Zc3QnTL6VkmK
RURkDmpTpE1Rm7qPxzw0XVCnIOBDyWybqzxXjacgUaWdHFatd5WGCBveVDihcUMcqW0BKqrPCGsO
3bZCl5AecWmQbm14z4T6WEJDNDQBxOtlWmofrRWC36M0GbUrHujMzzqorDDh8DRS1zqrPiae2g2S
jMRmQQrnjkfVtC16pGflqZOvlNA3ry5P5aI90m4cXDJ/lEpOlziuJmTyTKE7GiQ3avPND1UIIfao
F1+2s7BtKbNTrSDE5cDMn8BhQp8DpEaMaywfOJk/4Yo5+JK9cvsuDUck1rkNoc0HhnM6HNZ7CriN
IjeJvivGr67bm9qvIlhxdctWDIU9yFPbnlcCw5D+7zYEDo8AYDP9QngdIrSnsPv193MmqFmpBhKz
4LxPB4NGB9egh8R6xC1xkEIjhSBIRw7TCaN8JThSxULPzvrn84CbiOfO2VmPyNnnVhhHrhr08hvs
Ek63yYJIQcpVBrQplOYhG0SX+p866619Bpbza0KP2V0Krtd6or26SN1uIvI5UPUDS2/Jtferhizh
C+q3yU/Lqo0rSBSAtY6dbX3To3xNH3Fpj5H5kHHJskLWfJbDLlvOYy97odvq49YLALc7+RUMPf/B
ET02MzsymerF5HkxAwiOBv8rv5FdI47p0ny7vP5L28yEV9swqcBTpZ0FQY5eQs+lS4wntUAEZIOu
vyt2XL7w0NV+Tkj8hn9/oWGHkIu8DntbnvnV2ok0FhLiZ14jtCjJnXTP4v0zZHVD94Oc7XrySysZ
uIVR/vejl8cPb5/PO/7okpE8Wyp58gPH7CEyLHs35R0w2umV16crcdCaqVmIYk/kSMqYJEWcvxV0
gYG9BXH8EegrO2RhI54MaTaNEMo2hpZhBzDr1q+hgW/Cq3ZaY51fMgNtKkG5g4Ll2V0hh3KlV2Cw
mTl72yrVg0dnOlxl+8vbUD/3DCi3UfsFaQjBmjXbhlpX5VHUiva86L03KwLI18sGFsYh6k7oRIrc
G2WgUz9XoModmHkbI1rd/wmbdJ/D0gGKd+UKWojWRPkXQii8G6/a2bmVYb8MJBOQKYwLdyTWqFNA
Tpb9ouxFz9C4cpTOY1MgcqKUoAiNIBEZn44KaSXoCbI4diH+jeC+UALIzK7lDCe5t1QY5lq4F6td
kP395sOuThKUCALCztkwpzLIPKmg4YKOe1eLjW1eS1CoKrvLi7Z0YQAIhTneJm+BDN1s1cx6cIy0
ymK3S4i6ioCE57Njf9XhioMpgHpBE+5K70ZDLSh/gyVgsF/RHAu6H0WBvgtA/t3QQoC/MvqFzUqy
DgkbER2Dn5nNOi3ypRHStsYRP9CESRN9vbKwS9uIXcSS0kMIo8TMiThTOZRJjgWba3+keat+bChz
wxhSrwEjlg6GzeX/qUjCtTyLZnzLNH1ICuDW8QuEP6etHxvXMKCujGjZjEj4iKeFMY/NJl+vNRvH
6Pr55JrUdo3Y3NjaiiDckhX8FJcLaGLeLbPBqF7gAKYACt/Xd4ag9JpiSCRWhrKw/FRaiJsValsw
h882fxmXhaxlvD+ttr0yaA9k/VYi5oVxMASTNzuZJDRrZjusnfxWSyrGMXndWxDI+xoYk5xYf5sb
APwqEBSsPyVxc56BK4cmayPNAvDeOFulvZkaagX2uHJcFm7EEyuzzYy4kTJ1EVa6EYISMgToVTSj
BCRQXnlMLk0brMpgXihLAe6cLT+cx8poF2FCI16M2uKwReJw7zXh4bJbOstCiGnj4HNAiZzOIhit
Uj29aYLE9fRK29TwQlAdvxmdFo4JJrIom23b/vlPbAJaBXxNFmfucRuv8kbfwiY8sruwIyK+LpTn
KidzlT5BrXbZ2oL/gRlfZFqo74ui5em9QubbMHMtTlxEjG5l3tlpZ23NlosToKz1d4qRAkLHHhfX
iGGTokWR4NRa6dm0ahj0RfmTfSMbJIRtY6fWK6+PpW0oEjhwsysiQTUbU2tACeFIkBTIuXkQubco
LTY99A+Qc65EAUv78NiU+JSjcDPU6at1TExplfMloQ092RSou20rc6y+X16pJWdEbRRfR7DBis1G
FXZ5yJdgCnLBa3u0HiGwWtkMayZmoxmNoPMLDxMQvTgvk19FpBB9/+XyQJaX59+BiC15NGfBCHJ9
crBi99Jm4k2AJjTU59J/cLVSshabDsgTBfOZj4DiR54y+k2gsdJfBVCmc7yrSQ2gfI3vNcley98t
OYsje9bswThCyZn4Xs7BLWiUrKsgd/POh0tQLb95HgTUoX8I8nh/eTYXrQr1DnLbJHrmIUqf+Ebt
h2XiTnlyQ22xSH6ryrChcyfVFLe1V8ydA5/EET6yJ/bQ0eqpaJTXUok9uHXdEWYtCeo2RUfmbnzt
jceUDLsBU9GaqNA53HJmd7b9dQW2FxQqEsql0wGWFb18HjU43w4NowXukdejC2vSvq2vIe++PMeL
TvJozLNzYSL/SAM3tqmasHMgDJQH6WlMfLQvevoF078Pbk7meHZC9MHBW+VirOqdr8CmWsPMSHPy
5VEtnsOjUYmddbSS0Nv7bSV2zujAT2w03/u6pQXHjwBWrulYfIILZwkhE0Uvi+4eImpwo6fGkibx
u1onhd8YcNYGLTxepfUzEzne0PsSXeXtRoffDMIMTb6WIcaKfnimCRneR5ev+J9Fn22j2kg2Gvq5
+QOxU8F9tUXDGyKsf6c2xAstXeOJ7a/cDYvze2Rntms0uPfI6TNkSYWrcFKF0BepkO8QRv4HcSpb
j2woSV5wl7Mg0i9JeRRDy/6URmej5TCRwSe+YmRp2kQ6GRggtdWz6ghp5iGFhx3GUdiNIBC+h+/0
tm3st7/flQQ+DqUfQAwoZ51uFKvopAAIRuLGkZl9MeUxua5ghLwLkDd8M9L4/bK5pYe16fDyAgpE
BIQIyqm9oBOshOEITSrczF1zTR42776ZhHzjTSvB4WndJ/229vaX7YpfOz8PvMVE7MWa0ax4ajZH
UaNrfZnLSQrvoGTSD3E9yhs5N+onu7kJkrehzeFQXUXJiV98ahjAqEISQSWnSdw3M1yiVteEGpoS
PlS4sJo11p0UDB9SrcHbQkljk7b2O0zh03vTF+O2iUbdrePwxde0773ivyGuGT9I5jgd4g4SDp+u
mZW3ynkUwvcxM0AYuE7l+QMykeRaEv1Nm1L70hTvffZxeerPb8zT3z/ze1laI6kQIEqSK4dYerNU
OM6ek/Rg2NvCb//61Jwam20vPcr0qSAfv/GSrewHEIP6ex02octDWrgd2cB4M15CKH3pczSCWjcd
lUUSB0DbN7r1ZsTfNe2rlA2b0riL1a9lf1ujmu7dq/FaLV9ZWC9RZAKyh7SYqMecbuXM6vKk1Bpj
oyrfkMFNPEF8C/fpH8twhQ59Deem0e+c/qsX13vPuV9NBujnp0mcI3ALou+DQv9sU0tQ6tpDx6am
Z30HTUwMv1YZ3jQ6gB6aBKTHFh7eDmlGz3RRp3KzfD+ou6mFPHzb609q4dbBVUnIO6ITDz9NEx06
WoeH1x56D1k0RcduaQT73tbd0YPqNHrVq6sRIcfBrjZZ/YOGo20s3TfF91T/XVevjv2oO4dolA8+
UAoqHEn62lo3WbaW7VyIx06HPtvNIYqcU5YwdBreYXyDdZtcJOK6gU6b6xYI6naMXgxYYC7vuIVD
dDLjs0WPEKuWkh6z3bhvEdaumMdXXupsNv+Oh/hKrLKywNostobdObZrH3M5RKANjf9ychMPUMV0
ropSqDn+kqGGvDzE8wvvZGbnOIewaDpI7joDogvT9QuokMFhhiicXDajquceWVwCvFBI/4hGkNPz
440jtB8tdtDYcKGgpG/zNUt+O8aN0j5blrSBYnuKod9676sYhr69qv0ifw+rLprlab+RSEwW2n0/
HGqY1SSpWIl+P6/c2ZVx8oGzkN9LaeaAeJSJgGOnsW8iWFgzPcUcZx6el/Z3MiobQT9r+U9T+D0v
wAinmwa5hWxw3DGEKMp5Bl5HH8ajDU1jZT2otfnj8jyeg95gFeChYQAh1izSjzMnQLZCHseaefQn
dSuh/R1/DYPrMnBVMEYRJGK69WKTIqeU55Tv5Mvb4Rf8ISuztbhrjr5idh7VUhDdeHyFTHeB7v0q
wXoij7hy/JYc/slgZ+dPtmEuSrzeQGnc0V6ySZEF2se4HYypoivKaTZtPhFEeSrZS5gody2Sqxt0
T3voT0J75cGyEN4z9ybypuhuo4knxCKP3xKd7EwF7JLGJimfESAKqmtNT+AaTzeWs22dDyv/JrP+
vIz554cxwDTrfOsrcENfLu+CT1d/tlmPvmQ2//TAaJpW8yV1N8HAdtUC6c1iQXR+40DbD0exAh+c
pD7K9Yss7/3pYRi/6pK3RRWyJWsdIQmutjcV5Y7a3qVGgxKMthn0hjatD2i/eGuuaaYuxKBi9kQX
sGlAIzrHpMMc1VtOPxoAgz88FR2fb5IWbKpaPwzgRbxuchtwJCDjlWbF+SzuVpZMEGbALzG/OKGr
MvMunIwNZNz5pm3qHKLA7hfktcnKjj1/DYkx/mtpti6+7Xm6VmEJBATvFPpSgn0DlZTZmitjWrM0
OxpqyqJ5MZZ8Td563NxTRu40edLblRj+E1F3vtf+d0zzWwkOW9saA7xgWHpbG1ITlT8iPN5Ctxg+
I3e+U3GVvuJO0oMiH1Ttxg9vdYeo6C1xPiD5seyJv3zvx3vK4TT7PmZO6kblLlffiHxH5/ny4Vh2
kSKDSHMcJdjPY3z05De1xAM5wQebkvcwBPD6VhbsuhbP8kHbx6q+H+SJTI4Fc5nzPfZ+VhV6dIhn
HSan28KmteIsl3f+0QfN/MYU6OVAh5uxycxpn4+Fq8jNJnDu6kB10ccho3Nby099YyLB9PfXOyUq
0WvCfMCXP9smqZpKfZjiKNC9IF8l3XtdsmuSYgWQsDRE7KAYDjUG9ds5ukyqY5DKFhfCYEiRK6Gn
sUGUEI2BEbpbmDilPf+vd/Dox4SOkRs2jUfAMp2drAx4KVAX/Cci+0L+3Z73tqJJMEZBipuJIDwf
fG2bO8qb1phbdchdJzdePb+/hp31zoFoGUKnZ7NXHkNd3xtdvJKiX56Vo2+ZxRRt7MDCZzD7rUiK
GAdEtGTzPoeuA6pcrXcrOb1BXrBNV47AgsM7mQPx86MT4JV0FmbAk5CciK4Tq9+HU7bLm78vHNsG
rREMEJdH6Xi2rxMgCEoohhdHN3Aqu06zUg1YnsAjCzN/qnQog8oZA0mdB996H7TrOr2K+3dteE7z
G1CLunrX52tbSMTZM493Mq7ZoQGr5AcIqhIKWl+V6d2TvEMi30jZU4VeSAOqDKzfWnZrcck0AcMy
6TOnbnS6ZEbDI9ocGaluci48/SqFpDvPnJU3tJiws6EdmZlNaIVgzmgJM+hXuUV/CFCdyiB8e8np
f4OLecUVi6j+krnZTBL0q7DjcUvFaIemeym6ByAe+r9RUiLxAXEzN6ObZ78UHVnp/nDZ+uUpteTZ
cyqJ0kRpEtyuVgfwWcqPkHXfd4n9nxy2/51SS1ZOVw4ZO1JuCWMsjJe6eYzMj8l7uTwS4Sf+72mk
u+rURB7KgdwOrFo8SRu5h5FbWrGwNlez51mcNzI8FVhog+CgDbx1B/8GAb7d5YGIXTwfCBgbcCA0
CwoM+ulA/JI2fFtmSepKg6sVzSj7XikbcDC3krmG0ViKkokBRHmUnI0G8dbMGkIKRh2xMmjidOMf
I1CvsuaqzAfXjKBSdx7lCRKrgZjESmj+PMhWfbCHV6dFg+2Xoz/I2q/c+iVpW119cppsW+f5Vu9v
JeuHbVZu3KgrMd2Suzv5YBH0HfltobaVoDnK3RWr9aMajSRk8uan5tCHyg9iQPlp+AaTdnYbjFPo
Sr38aAdtsvIdC6t08hmzVSLRxSsTNsZNUJKIUE1EG6Oy7a5j2L/gZ+kK6NKjta544QpmW+PE6Mwz
+alqo1WJ0XTaZSSy+mzcVGG2AybqttD2ydpX21plghOH88wqIeJnTk2Fz+d0xvV80DJzYEMafbWp
b6IEzk4JYPfWfkisx2ys/uhm+lKZ0vXlg7D0tMXN/69he+ac/E5LEmZZvCW/tP03Rf3zyehof8mr
6yYC5jPB63dbIjnWGit3wGcwdj5owkKRi5HPcghWmyse4izGphmKdBfYTrlF0Ea+Uzx4KzrIrjZJ
1vcuLK+vQZLCMNtPgYukh0okB4BLsdb824L3YTL+/aDZ2gdqW5PYZDJMWvnT7lsPzqnLVlzcAvrO
PrEyX2vTLDtvxErEXdch6RGOb3SUc+1tNftHBUNskG3InVo5RMeyO8VQe2cIJI6vRdRs4RPOmw/V
IYOabKbpY2U/LG9EUVkXrdTOPA9XZ1mRFiNrkrdfh/E20a61ZN/RdzQgPzUCCr9NdRc2vctml9Jy
zMm/ZtXT/R9PNBo5CF5veockoxCbDHjchbsGHFhVb204bHPvRxdB3lXRW0mVyHKBtW9gI0+kF2iU
VcuF3y0iPdnYt/Xa94mFP9up9HkRE8ni3ph7ItBcZSAxK6beb4XYatx0qG8/oU5dx9/GaWWLnDM9
0Bsl+sr+x95sI0q5n6AfwXRE4XBFMkUJ+02g7IsC1cKbsPja2a+GcQ/lejC0pCTvUQNBSvp3NGxD
5dksVkkvxPRfGv9sy5qTmSpdJJbH+Mja6bpKpj3Sqps2/KpKbty+jbpKVuNLOfJFK3f1UtL9eDLm
UA8IyYxBoZWYbGtDcHOXeMXe9O49CmIpz6XilxPAKLKSbvg/rDoySTaBnfq8I4/uQInrubIazdhM
yTcnkTdG9gG19sYqv5r2dTnUrmW9Srq0Mtj5RqOhEAof+gYIFVSCk1n808k9LYuSDY5FvoZy3+3B
JBh3mvJWdS95vuKA57kbDHwyeIDfVmW4z2ZxiVahA96hSeh2LRDCFj5g1Wk3TmzstGQNhzS/y8Vg
hBnKsGB8z8jjDBjCM/IC0ARnsle5+Rjn0PKjmFQT+cAedJisKbz2qyxZCYsXBmnSXgjTBc0+EA7O
BonKaymkbWJ3gCNgw5FrtyRrP1CmiW7QkVc2lz3ZojmIpuDVACCmfzr/o21TtTmi1VBzc31/10uQ
1flOl0tXWct8f2aPjo8kE0pvCVVbcXE6pBNPPaYPN62QPaRdswISZKLVhIRgFmwmKkIa/Pcfvve1
zqArf1etAzWVnNB22Nnm4fJ4z/Ic8+8QE3I04CYeHLn1+A4z8ja26u0TpL/SJ/ykXtzDLeFld1bo
psoO5ZyNHd450kp24+zIzCZi5pvrCcT8qPIBOoLqbm/7G7DSqDaEyCPJ8Q7+9V2lGivndGE7n8z+
zEF7CE0ZEcyrpPKQhi5uKgg8kmAvdVfS8O3yDC+a4m6kmExv1xnrT+05rVo6nBxI1MloHQp1l1Th
Vu22nrfiEMSeOdtTNGGBbQMKa843rx3nlu5XFDEG5xFh1rR7n9ZSKcsmgNvCtgjwYP5KjWS9y9CP
BhuNHvCnkO+fxP+4PGNnQe3nngRJ/D9GZtFEUAVoF5q8WuSaVjYKQ3K9kzS//Ug7J9mZdqRf+fEk
v2ZDEu2ToujvFGdM853V19lNjJLqWv5h/nCef9DMrZeBOhWhLjNqdWvJbhUAUbC3hndrIbMYPDvh
dQlXfOtsEaMKDbdS1j5gngD57w+wuCap1gHgnyUH1CbWJyvlA6wIJU3FTaWdhqyefI+wZo5iAcJM
TkXtnIL9T91Yie7O7tK59dl6SKM+GgjC0oYkH4LmYYKIVQ3/ARHf9++yvU+qfV2tjHh5n/074NmM
I1RXdlnFgDXvexK/jMV9qv+5vM0WD6bzr4lZVjUv5Qm1KUxQhZWrn2DbUvuxmwAzrOHG1wYjfn7k
Y/UUNYQkZ/60aHzI2++SI+/V1e6jRUd6NJ6ZJ3diTYsh4cdKw8sTiVT90CPKylMIBm3LWXHbImQ8
9zX/zt7MbedOFhuGmL1hekLeQHceTPNuyA4hgJLmhjLO5cVamkJacWl3gltPsPSeTqGplQlivk7s
FsVz2P/wI6oQa3mTFRufx+BomVBLVNK+wwbi3FSkUchGPpCM9+WRLEUYRyOZB6YqdbzeLLGSJtoX
tdd2bbOVuz7eKNrKGVraECQUQfjoKPTSMXU6ZwAgoM0KqOmBMfCrfUp9YvxokSZtjdveO1we1uLk
HRmbnSYlMcyhUzDWe/3O9J8jGoGr7p/LRhbn7siI+IijFfJwRARnGLG4fdTuPjX3KGajcrjm8RZH
Q3EZ5KYhGvlm281uMh+Zcm7SAtxI/nPo+s2IGLSh7KpS3dnBa0K5VEGidcrcttqO2mMw/KjWSEgX
h/vvV3ySRBwNFxBVF0oFX5FFdLb8GIwbDdXuNe7FJSuwJxPWQ7nAA2a2TRyHq9SMgeJD+6PHW8d+
kIatvZZFXZpRolzx+qZubzizGTWhdqvRLUzc2kePyflWAxftoxVoxWcqdu6VYP+BfYBHg1AYON0g
I/wDsiOsKDL1wzYphbRFkttXsVpSs8cNx5RDpqTa+bHd3tv2VOzkqB/z+8G0auis7MQuf/cS3XpA
4HLfUd0pCtAC9hP1t1wnKIwBsAUOlxuZXO6hzc9RgbfTprnrOm2QD0n6X6Sd13LkxtKtnwgR8OYW
benJ4QxH5A1inOC9x9P/H+bE2equxm7EaCsUutAFs6uQlZWVuXItYyBBqPRC3+pa5q+RXS9uI6SJ
DAvOgE9xML0MULgea/DYUuk89qG6URjdbvx49+cHjQLSf8wI+XGCeEvemOzj6Gmdq/VoK1q5C/PG
U9Qmx//NluAZekzJXeqw1WXvdnKXxQ9J8diuAVkXkxgyJ/ihKI5pFyVaH8G5WuMTbkwj+tVCh1HK
rYvKJg9nHS3c6hmqxm0Ok161BvpcOmCQpc305BbeL3JWJJmqSG3INysVdZt5u1QBIgOF2p8Sas5p
GkUnFsnwIo8k4UouCgWafIsVlpXf7ovI+jspDH3lgbyUCsMUblNSwRIg+vMT5rV6IIFF572Y13ch
IF0/C1burcX9QgFi5gyDfUGsYZpd0JbTxLwiKsnxdhg+KqVyzYGB/qFcm8JcWg6yXYA8mOijXiPs
GdJMeTmO3CgxkmJ2/tIlz9e9e9EAcHlFh24KXgchc7edzpCShMUYM+i3vYmaH//GAP1zNAuJ3+II
pONHg+/ojEDCK/iTSheyZ8GapsRFR2l2LYQKKPTz7SG8F756XqlpWUUowQ21d1DCnaNSDEi36KNq
xpsfzcI+97NMLhRv/2Z1/xgW0oqu8BmPTRi5tMrsG3NpG91XV0AnS+52ujbhzlDqBDHwgLX56js8
PVtt2Em2sR+NlQxpjmPi3QTanDYiFMe80QVPoFVi2dEEcKWyFA8xrR9DRb2j/1p10bMz+CZ01Mm9
DGvA9R1cXB4AJqjxIJRyxGnm1HT0xuswO3YwhCmlto0jCx177S2Tfl43tewm3O1MoppM2Il9WWjS
08ycZ7G6QtuY3r2VP40mtHg3qvYrL4+G8SKpn61u5QKZz+jFxs7MEpRdIagWcXk6hLQkcqzQRAZU
BZ2T/SzB99rxQe/311e4eJqRFyNUUBwErXIe/XK9C6xSxVTZ8Mqqlero+dFa33TNiPDchtMn45LH
CGxub70nf7Zgh76+jsUtI+4hxzXnl6K0mDRaDgKQRKVRan+VfnhTQJgLNvpo9x9ltTbJvPQQgSLx
P9aEBWkyb+0+54QhRk4iLbc7Kp8uUnCwgnz1OudRMb5eX99iWZMhL4DiwGCYKpk34CR1RrBRSkMJ
k+g6vfRTukFJ8AuawW+ZjGwe8yVGho5sViDDo/2lOeNWbfVtaxc7C9X0679lea//+SlCLuV10Zgk
JSHMMfpNKZFFPSJp2xrNLhlWTC1sNMARRvVmsAIvZcE9a9TMUbHFc9Br2hY1KuLbwDiaVrr17Q/k
kK8vbM2a8FnD1m46xFM5d7yXzelL6f81+CoNCJ5Mzq2ZHa+bWwhkTESaLAyyIi4hIU+si8qY1J7B
PfAgB8pvrfTTaD6hnbwSMBfiNEIdDBeQ/zIQL7LH6EMlhVU6D9XRLKs+mz1sFreZflQSNLlUXs/F
Stl2aR8VSrbqPIsEAa2wMDttQYR7RM1keh7KTZANd+oO2fpd19QrY5YLvggxKoVo9IYgBBHxlbJk
Vr48j3PWyDUP3FEu8n/4SOq7Xmw9m3+MRyNxwOCsb6SBEYA34fwcTn4+eDGSoJsIlvtWst2GzkLP
Oftz3zgxI2poVLVaGM1sxiPFjuqHot54hcrc0kr8X7rhkIZx6IYxPw6cTDhhpWO0TTEx2DkVFahb
KIph28nU8m5M9BdpqMMXOxy1H15pNvsxY4A9iMw2cPUASeqV47fkp+wsTTk+JWdC+CnIMisIk6pc
E8NHKH9AwZlMMy761mC+3KndcK0Gt+inJwaF8z7VXhnmJgZzaEraBJnzL6gRu2qOOH36oQQr533p
xQbW+J8FCkmnFNhq2iAbxBP8vrBrsDUNzC9zngtv5F6SCdi0bZzy23VfWlvmfD2fXB3goNKhC1gm
Y1svZU6gCcy3PLAPkjM9l2jD9dkqVHReipDCnC1VyEENb/C0OtOSTaH+GordgJqzfuM795ZzY+lP
TvOlTfelkSDjftN7K8+txZhgQ90CZGTWGhWuyrZvptzP2eZG9iEoODaWtu/sjczsUb/GNnKBGfod
D3ifohjEhDvDteebG/uD10khm6uZhUyJOqx3fT8CFEn1lJEN74fuRwWztb16C9Pgq4Qk97a3GnND
AdjhEg/Sm+tfe2n1dM8RTaK3zDNNCFBOj46AkensvGcjawBBVnSI6r0txYcynQ7XjV3gZObln1gT
K3p5pPlNERrUp7KnVkGEvaxKUN0vBK9NkOvbPo22WaU+lMG+ULbqxroxw89FdE+QRoUdIYboedhK
WyVa+WELKSe/a25Hz6ISkFCefxYJWS5KauzCQHsyLosnroaVjV66vsFqMlfLW9WGZeTchBN7QSU1
82mOQyvejl0MFGi0+ht0J8sQpWWneb2+24sB5NTk/JNOTrLeNrFK6kneORMClt+69os57XqF9vrX
AYFghASl9+s2FzeSM8Rm4U+6SBwKgaIfRxWrTHoHhcf6vvfWcHeLG4kmK/UkXuOOCGZSPCWegGKg
yl7fy8mdNXyS1IPTv1xfyOK54M1v0EZWkPETPpeda1Vp5vO58LPnWJNuy6B8HW3Yjtv2MUBA/rq5
xX1D9cOEikjjZSWYkxu/b1LwzxutLeu72syde3Nao0uY/4gYZfHA/xgR/KGIKAwGHUYMY9g6celK
Ubwt1ZX7Y9ntYIakO85pxxHO3S4h78qiGFaETk9fql5hnrK4CfvgKMEmPMX6sS2cu974ZTlrKcF/
MT0LGcwMiJo4HmuiboQEskOO3GrbJnxXJBTnKnXfBd5maNNDanz0+XDwlbX2z5JTzsxY4N7gqjLE
BnVX0iS2MyB8U1hFT61fU9+Up/ih7BREVf2mXnnpLH1Kirjgn4AFMQsoBCxqtoYE0opiChSLXnsz
cTsEv6775GKyd2pkdtrT+DFMtdwHGOkkx3GHAoJzX9olBlsbzQLMw2GiApZFzstgOQh7hD//xx8g
nIqc7p6UpPwAX0r3enawpnffe9THQ1P7u7Z6UeXPtvY33eTrdpcO4+m6hXNSV41mpxof04hydBoO
tjlsr1tYyrFmKg9CJJBMXj7nO1v5iq/V9chxhwdWU3ZK9yWSDrp0bKFBTpghvW5uyTspDiFUO2MB
qd2cmzMmD5rbgJCpKEBF+k3UwNMRfeRSuLtuaGnnTg0JKXJdGJkPZgXy/SJ7bafss5ZNK2tZ8nw6
kjMGmbv6gmYv1L1EszsyqKD5y6aeXD5n/+Zhf2piXuWJ3xtyk5Tp75dF/4Xb0mImnTflpvU3Tflc
rnFHL36ckwUJTu7EjlyGHh9njG+VqkPmAgI6O3KHtSRnzZDg1oMUqW0Xs3ORd6vYX7rkoao/WcFK
nrP0fSgT0wNhMOWSvGmIJnsyPZszm9i520nvRVEeez9buZ+XPM0EjonALvMGzHCffyMvkI1JtwgN
dhyh1+0pLdMUSvTluj8v1dF+i1bPXOsQiIoNVbmJrKxFlBHdEemjLbWDKmmM2cibEZrZfgjgYP2u
wYFcjtXeaf2dz5GyC3+TtPaK3y9GY4QHYMuHZd5Ao/l8xVph9jT3UkL+1DCmHnaDGw/0Y/UcbH2O
ZrsDSLJkZD50mdbZ5NParPQclMT04fQHCMfCdMoktbK53kXakLX72LrLUMcDIeCn8q7Nc95Lm+v7
v+SypyaFs2F4feQXPr15pxr2YfO9Dg95r22n5vt1O0uQO77zP5srnA0jc8bQmgkTR2MI4TvP3KKH
29Kqbv0GkjNGo7ZW812b4kPfZ7tIDSHn+eMpmvl1dPojhMRJR6jA7ucNrlPPTVTK9+hm2r8m40dp
fh+DB7RaNrF+qNt/UYBDuu+3RujcpBV22dbGIKZZT0hVoqNvoQSVe/dq9NrY28j8HnXb65u9lFqf
mhP2uszJyiSaPRs/mL5mY7nrdJM5eKqLcx1O+VOV3t+7OqsEEibQVBPfdmETRo5dQ+2IytV2LLd5
8TjJ0O2sUcAsLouHnUbveVZIEc5nEE55q4fYKdPX+VB05WFQ/K1dPthrZYRFU5DSzWTTYMLE+7yo
0sCsopJQICvo/B01aZsiCOB9C/9UEn7evLmdxSCvSfVZ7A+Hoz00oOvJHJpdY0Ao89LFT7LZbyzl
vm5WTvvS1XFqbM6aTu5dJYwLP7AwlnV1dugiRUZsT4dmrUUv+7oPrpkSErA4nko9VTCl9Y/W+COR
nsnWV2wsBS+Y08jwVIihAasIy6npq+YRDlG0pRu3+Qa8iYvEkuv8q9WcWBLSLqZsnMnJseQ3DIFq
zJZ5j133fn3LlsL/6XIE/47KTpfzDCOGHjJ1/KkuQ1cxDoryOR1Ltx6eynJ33eLiBiJ+iNoOteYL
pi4uGx+JMar1Q/Co5/tCvgmTz3Du/W9WBK8bAVW3Q4mVIkMET/GljymZbkNFfUoCb+0Sn7+EcIfO
pPW82FgPAUkItQEYCSWyqZ9DErqrGIvrIdYzy8RtoUBLpBsdIVOuH+PWZ1DUU5WNYVcrv2Hh7cFP
gGUCPgvKWOKRHgoAH8X8E2BdU61dV20L46aDP1C2fnSr6LqFUDW3H4H+U1iD3lg4aGo95PU0vwhS
o4PdSdojX/dZN4cj4wB3qW+uDbDMSYi4wWws0zJzxxXk5/mhm5RqaDWNrwmob9eb9o4K/XV/WQgd
M8RuFi1H0g8W3XMLWV0nY6XRHwukj8J/TMfBjZKVmvSaDcEn9SSUrbTExtRDn2V/xJZ0r9jD/vpK
Fs7X2UqEb9OHsaH5BZ5QRTnT/ZukvAm1VwUuqv/FDtz15zs2wf6rQPYOx7beubn8BCCijYrNOkh6
6eNTE6C6zn9mpv9zQypdxlKreFZPFcAqt63GIobcTnG2noIyItjOPMh3aVs6O4+a+E3QD/3NAIwB
rh0tO+qMMACEMi1SXFsNmFWV6sMUBNEea+0vxnHk0K2CMoN10/GQBawiCpDhMEHcnI4xwN+GU2cd
WzoZ4JDyWtvFSaG6hjQNX71+kt8jv/bvnbAYPwY/sbyXrHcoDelRNH3qZcs/2Ili/vTCeHq2EpWx
UMnuskNRFFkPAMzvo800ICF2qLzG6u6dKpbKvVbHSnCoWst+c5i5/CpVpaZBWpgH78VoK6Er+R4C
aXajdkd6gtm+j6rIWbnqlmIKqChQfjzKgXoJV91UcAOmCtVSL2u2jXGoyFwL/TiU94W+S+1P1/1p
6XScWlPPP7MfteEYqVizyp52NFNqTeDa1DWum1k6HqdmBG+q4wnPGTGjwKGXvsTep679Ua72vua9
ESMWrD6A40hPYeQUroTKMwJHg4xxU5c/Cm2rpgdNf4oDFFSKOyk6gCFyymfTfLm+uKXnJLPi/5id
V3+SbPUN0lg8BSjuaT87GIfy9FOCHI3Z7Qyjc2X9qZZ2DdwIa6DuC14pUsqZs1clctJ1ArF5btgu
p0YCk5VukLL7oecfUzfsQUb53Zc2rm9Nf9zZvAVmvZGBWZvYeOEWvZmC/HbUrMP1TVi4nM5+irAH
TWUntGT4KXqvmHAhG1vJKMAtN/6mzeMbNV+j+lnIoVg4l9OMHpUtkSfBM70s1NM+3SS5+ZonaNHY
RbwxUu+xlfK/aS0c67F+LXT75/WFLgHDTw2LPAlGqsS9pHTopOXTjScn5Dl2am0aSW8eZLODqaTI
4ugummorv40DybuTrSRktLaog7+9UZOlTRObCnX1tHuW1TE6RqmNuqUOH53K6L/XvAexMbx1Pi15
N9KD8jboO+N2lOXkWY64izM/X4GWLrkwCSm9HjBcBjqYgidF/lQ3QTcAbpK6buMBaJft2iAq6O8I
tMS7qoo/U4x5NpLDVMaaqwxr+hsLkQgYCcC7GXYEvEMIEUAaJ0kL5ZRcIP2qacHBqa03U1mDqy1E
IhRU57oPhQayYTG89tFgGiVfb+wn16SdwdhbGxxSkBXX/eRicn8+nPQxFBUojjzjx84PZ630NMPs
Md2U6vvA21KHUn1bKdt0uu3kL7DiQQwZBEetHNyEQQZZe0rCm8A/ytpG5f9d/zWXuzvXqnm4w8LF
3WIKWZCcRJOE/3AbM8SVB8d2zDbJ8MdRHj5iA7ERAON4k8hu0wadpQ1gC5AZocwbbgfjQ1XfhrXB
0cvU5NyMEGrIV7SyzjGTQnnQ64+jE6/s1mUwmy2QaJuw9MBtLOSlRjKGSmpgIdfa3Sh/yaYtkP5D
MkFNdXP9wywtRptFw3XoJFBDFxJH05w8vgxEpSjaNc9NFtLnbdJ0ZUELzkgzVAOMhhEgb6LekeUb
FlJfmDHHLwa6qIGSvjl9xmRK8urUQO+Z0kmkDmXrCtKRWQbTdxsjfG3UV72NHjzl82AVG0lbHQi9
vLLnySiTDg46P1DPC4GHRp+mV3KZbvzMQZdVg5YutKYnarYu3C+7YoLpZ/w+dOk+qcFCGa/Xt3+h
zXluX3CmyJeMzmyqlH6Es+/Kzi1HCTFZJXicvL+rOtyPks5sFpn9sFZNW/IyOkncXrMsJOfmPEDk
OYiUKav5Jjxew+5BTbdzruINd1O81uq5DHss8x9bIlok7BkGDkJsaVMDdhYOleFOC+/sNWDX4pqY
dKNtMXOSixVC+PeoMpukAcwxuYqcMxazb8fHpPnIpMPKp1t0nRNb89E6SbuGTq/b2MIWz0hS5F+y
Qop8NL18o1vfJ0rNob7PASANn68bXlgjjyLAZMQHGEfERobq2GFt6XkGVO1vP5NcNeOiZHQwurVW
9VcWbfHgxz0oHvLP+RqlvkqzqC3QRVZrOmcHVT3IBfzudes2f97aBOIMnBMrBgBSMZssmrFU/bHE
Vn0wlYcJKep6UNypXdm/hU7QuSHhzBXaWJnJgKE2vYuDh6k4DNpP1d4NlCut1u2yO7ofsvqW5zd2
vWvjl+vf7zJzxLxOV43bGW5DsWqTGU7ikxtmG8/owUIxBY/MdD93Jq3XrC428HzHaxMbC+fvzKZw
/2qEeTXVsTnpyd6J9krqHS3t1mjWeltrixOCCtJoRlQMDJ5pyG/C6siiRreNfyiGt230bhPK+9B+
v76hl0/Wsw3VhaIEOceIogiLyyyqX7dNvZ30j6nWeXNvhqi6+XNrXGRIp5HGMMI9H5mTYz8Ocsec
i8I7PA93GtO7cXUvUXOLy2Fftj3ginbl9lw6hKcWhY9nGG2IWjKin5JSHOrhm5Qym2yb+zBIXWk1
i1q0pvKgpPExs7EJRx7AWxTEFetrhnw7ZhZMNSD9x3yr+szZrL2ZIfphv84fzVTVbTJ/qjxIWWjC
6qa4CSalRdhUgkq8P3RJ4f01+XU77M28sux9PyY1BKAF2m6HMU6cO7iJ4auOq0B5U1LwdrZU6DeJ
7Fnh49T79t9Zrqjf20rybqXQ9G/GZLT2SFGHn22/B5Ba50n1Ok3TcLCysniWJRTwzFHV/8r6sjrk
TqHHqPwVnrdBeFf+CIcm/DCVCOqYvpDMrxQks5n1OVNlVx2GstuWSYweVhnanXYwe0l/7eOodZ5i
J8ujbTNFTeZO1jBANa51RXfj+Clk/mkc2X+prS1l8CurXbVrk3FqYZNKnV9F7gHVb3zDz3eeJ+na
zhllZThUsRxZm7GmEggxB7rDu6wri3Lvl/AZ30iW3tmfVCeoQ9cLlWG40b3UsjZhV6fxrUyDne1r
/RJkpjYcokB3micvTPzmxkxK/9g45ogJZ0jfA8aKn2CcK/RNmNeWsc/spN5Mqj1628KW6JhCzMbI
umEjG9xPPjKxSZoM1iHVdG/nqVUQbLLet+6jvLTyDU5GGQ60LM8dg0sT/phEH38206wEmBQm42lF
B1nRc9B7SnMzRnIDZU9mOZUbSmPymveO+aSqxRDuBnDoD+ooeYNrBMmAJkLpSJ1rhnr23mlGCP2N
U/TGZpwmZQ8qR/tOScC0XxJo1qt9E0T8YKOum50+AeXZR4lMDtrEQfFkTXrWfp7yIW83qVNk5c6x
Uqe+aYpG/i4r7XiQvQDhD2OMfGpyVWT1d1VU2e+B7qN8GcGhfJCneqSDxxzGF4rXYbmJ0rx56foC
0ro2B/7qNBY0T5YqZT/6wuh/doFZ/pWPvfyg80Q/loZv3bVSnIJJ9zvL2kJBZ6duIJvTjZMU0ufY
qdNPztCV7RaksbXV0qC801s/8qGos9TXIkmrvVeq47RrxpwJ77r347dcqcrnKtcS0/Wcvj7aUcd8
Y82sI9yVU+d9M9Jw+JGXUm1vaK9OB/r/MtTpFqMj22hwTEZ8Iljn6IYy7YfWVPYtnaL4aEaS9lYq
rWNsE9vLf1H+qvUNw7rw9QZ5OjE83lvf/MBQJ4BRXv4SVkZxqGxDLXdKYFlPJTx7SHrE8hS5XehQ
g2hl3/J3yIP1lG00L/pmS4raUhLFNfFubqvYbLN+3xvBjJdQwuwhSRuvR+4m6Rt3kn0aICZvswdp
iEd5n3Fkv5ujEvtunHZKsfLgvLh4oK/RDFsDGclLnpft+VXg9Wrfta0igdrYoGM4syUGprqJ5Ac7
eqH6c/3iuXiqzdaQNAQnSJS8yG2D0MjqxMOa5HyrUwYu9Y/rBi7ubgwwfAEXErK0vAnnSH1ys3Wc
dXThUB7JgM/Td+maxzp/i0bkINFcSetj0a/xyayZFHYwSXtqSyoXjD9+JCAWoMPP8coEzPi3zjY2
zhofxkUhQlijkLSr7dR0GT0YdxgebXWvqTmVgsP1fbxItgQbwpvSm/wptQJsBCR1nr93eqgRh22p
r2QiSw5BGYnSK00LXELIREDnw5cfYqcqPidauqmKFYdY3qx/DAhXsxk345Tms4HhlRKjorysciqu
rWF2kBOfa4xRi+IGE3bg79Ercid9zcdWTIgTVbkSUaadt6kOTFf332Rn5TssbxNTIOpcQGEo+nwN
3qCaHertrCGqXbjlq+qTan667lOXsKbZqWzAB0y2MP8sfmy9gX0VHCVGEHzyS6i5qu3k3HXtJtIt
17SeAqlyyxZC0HorlysevbiFDJ+COYVEBh7K8xUqfmzGaEZIruU9lOmTXa80SRdPzMnfFxzN77ou
alP+vjQyPK51u9F25ekhWZsgX1uH4G2lqfnGOJ/+vErcVDl68hrw5bKgw3eawdzWPDfOVINw+JmL
H6Z+4DsNkFObBrOrrh89VtpGG28KYxt5j+UfN2Vnk8ANdMCTBANN8D+zLpuyI8FDMeqxkd1R+awD
aSyN43UXXNq8UzOCE6QhaVyoYkZW3y1Ynszu13UDC17AHAidXZ12ChgRwYA6FAEyRkzklfUXhYZK
uR31m8F5u25l4bRiBS+eoQww+AjvGy2ahzOqSXITfZfR4QiqmPZysJIaLGwWpQwT9QKKuKBEBE+D
WdTS2gzJzMj54lgvcrBCWnaxCuq1qHkw02LA1E0r4fxEBjM1OGDWYKNLj3F/F5s7zfvT740J9mdm
KYOQw/mtvncSmjufaZqqzwJSOqZzPunayt+fP+fZw2/++9Rd0T4zTAsIxvkSpE72w7TPg02j/a1U
r31z2wdkbNsgXDF04VeCIWGvfMfD5/wCRbB8YmL+NrQ+9GQnV3/6yRFYgdcN0CBYPt7NgvtqaSan
VdbDTKH+3YTbtlsDxCys48yAfb5haRMp5sj0zcawniZvzwBhAQByrVe+8FlogfG5DZoCjC8Jnht7
ZPlGM1spHxIP8XT12HT5Bl2aYS0cLzjxqSlTLNwMTq4pA6Zg3tPzQ1vfdvbKzbK0GrJmjWrbPAIv
huMkD/S+bTQ+iv5DL1w7u/NqpqXoNMQrXnZx4vn8p5bmr3dyXDLV5EFrYilHHTHK6JyuERYtbBc1
Qz4KSC+67mJ/q+n7LtZrI9ikPDfiL7q5i6qVRuyCi2GCYQz4XWdqM8GHwcp4duPBrpJov2zd5Tnl
ltGnHKHk60F40Q6D+zN+gFvLEs6+bfdObhUORR9pG2mbyN+a9tO0Nlq18ElonoE3pK6kaszonH+S
NtTU0JzacIOcmyJ9DtMv11ex9veFT96pbRakCn+/iPd1+twUf1//+5e7RD+cUqP++z12EYHDoHe0
uvIBQUVqc3S85nEu2Ow7r4DgWGrWRN4Xzc2QH+B90FOIH59QPUxOBJVKOe7MOodscx9y6n1pJVBe
nkmagYwTsjQOJLW/889SJxOihK0XM+7/pAQ1aJl9Xzy3ar0v+m/Xd3AOVud3DKaQPDNp7QNqEvuO
cWkAYNAxhXCi8xJn8vDSJ/XdNMbVMe/qcKOO/XetHoe7mBrIdduX3qHAlMY2wh6EgIEIEO19bZAq
m+2ENmvjWdmuXps3mgO+uDqdu4tUABAoDdbzjfSj0kwyc6aGMdqdJRmuYzV3cRF+baxx09Fps6hY
/YtF8dakt0aAYGnnJiOtDQNYN5iiKZ8ju3CbNSDP0hfj9oSTgh4+lQjBQGepafR7fMMokX6KUD7Z
Ds4zUCI5olLaU8LaXl/RZVSlhjOjmIhCjCDrQj7YpVHl2CVgaC97nmi0ly/t2gv08vE2tyKJddAS
6HC6iO+nQs3bwh59+EvDr5a3kWFZ7o6Dj/a0D+Hxc8dQfInEhomaZ324vrzLQ31uWkgaimZQEP7G
tGoNN4PCzLgJKcOn6Y+B6+dLtITikZI0/dAoARzEduKa8dcgK/bNWs/10jnOFiNeG5UX9tFc09xM
CthqsGWwpXyqncFFrenNVxDrrHqKns5KwLp0EczOKRG8cUCRxXuk6GtqlDpr8xJIQqJDlb95f9yh
m/eP6gF3LpRcl+jq0u+kbrZROmZ37A3nF7PxT400Fkfyjv11p1hc0D/GRCGLztFichWMBdqvKb2R
aCTrK353+RA+X5CIP7ICgxeyhg1duvf0bWfeR1ZHbVfbV+ptreym4ocq/XV9XYvOfrIuwQmDaHJG
xcOmE6rZtkqiB6Mbdd7FubRjBHlt/GltG4X4m8peNlg52kSy9hJ4z2UH1nBloGvNxHzJnGSVgRMF
k+WHfCn7OwkZgA3X8lcy10sFh/lTzSz4oMRmZPX8I06MMH5p6L3BOgznQUK2tHzIdbdp3UE7esmN
EX62kAP1ZRcR+9J40hNmyVy1WXnRXmIAhV8xf9yTX+FkWgGJBr9iQBRSc9VgcFXovuNvwfCUIkPd
e1sTyc5uLTovOs3J6oV0JKhQpSpq7I7Rq2qi+XOEIn9Lu+a6by4eCMw4gFPmzqqIDq6nFnoWDzuS
TplOZx2KCeueR2fVY/IgmKF6srKVau0WDtfrxuc1nGcKzBSBJAOBZ9vcQsKjjqlkY1RUbMelfcuw
7Tah8tUP2oeZWzd+u+ZQ8535383p4pjAYNllPqrolCWkd9avYlC2vufq9aeCaegqq7ZBvk+z/qYP
Vi7zpW/5zzrZ7XMfMkO5HlUfwxlybKVm3vhhtbdU8N7wu17f0sVLXUcbh8cl6eXFpZ609dBmIbZs
ujFup02u3U7IfSTbkQ6YUQy7+f9XtfYYK8mR37qd7BUStMUzc/obhNsdvEGTJT2/QbIi7zMV2v4u
NTPeVFPebTIZ5p1e8qcDJHrjbRGq1VM6VIeG59cK8+h/2QwGaf5fj0p8myrIolEX4YfIJhCyZtu1
x8j6ITX72Nj7upvDu9CzSdTahrXwNYfAC2cDPTBTgs4YQ+Gbl1oUQtiWEyL98VGTSiY1vJUEYNGt
mHYxeE7qM2/suVupo+OkUN2zzeEHZJyx9tOZ2TNWrCzFega5ECaigw/8QrhOImnQpLyo5jTDuG3N
/Bi0TJWN31f8dv4z4n4xLUYQsgAfXQifWEkRKnY0Z4QdIXbw7LfMktIZ8yDDxNCab6Nq2mCw++9D
kf9V19ZLqXswVqXaF6/RtZXItBgWYW5lfI2SGYUHIfx2icSlVAFpiet052neJ/CXx2Yq0XJEY84L
X/Q23RlDuvOTlWzhd0XuYido2OiUOEGeXHzWGJEEDd67TVw8V+ZwCCv9ezLGbtp8mpRmq/jBL5Ro
5hJuRwuvK96biBuor9Sb2ojJ0VTXdN6vf535wIo/iW9iU9I1+Vccvxmtuizp3c9vY1ShupdUGw/Q
tLieNzzmzOh78RrTzpJvn1oUcqYCIZpxnLBYRFOJnqG+reXkPaRkYqyifZY8/NSW4OGK1EyD2mMr
JpF2+tC1ireiX7l9lu66UyNCylQZUlArDkZGwm8UlW7oQ3h36wW8e3bXv9bSe+TUlBAX8qRpA2hZ
400NbrjOdgghWuGHF/tbFR280W/dol0J+csmkcEA3U8k0oSbPOqLMO5MVid7JZaiTRWrN6Mju63p
PHom3ILpUyxNK3IESzHW0n/PjsMvA+vmeQCU0soYA4UAqOmMClj2Y+iv5UdLn21eD6NTc/lJBFPk
hRxCxN5wdZvWWDynY9cDSCZgGNswKWC68RvkhGuAQisX+ZJTommFagTFex7pQgCqipRbVO6QMRmf
Ym3fIF3W/5sLBEJCrg9H1+kKCV9NboY+C40e4db2mzQ9+sGX0PlirhXwFlcCVZZKQ9CmUSzchKDM
xoRbBN+ww9e27d6iimm6flrx+sXLHhCKBWUVZeiL0RImJj1fHkbSO+fBCHZmfNdn+7ECp/MsG7tc
2Wm8D8x7pft8/bgtru/ErhCqgkFpgz6Y5vCR7Z04utHKT3kq7a9bWQrBp6sTfD3yw8lPZ0W1wNKL
TaVZv2ajRweQ2UYtMmsfFq2yLbNsBW2xbBd8D309WHDEk230WanVtPkhHks3YWrfdZa5HSfpyZMy
N1OkvWn+fX2lS6eaw/z/LYrAWa9Jw05jFnaj5f7Gjh6ddg3TvXi7n5oQXJKHjV6aPiZs24M9gZO1
C/xnv/9amBs6Syqqi16zcqCXQuTvISCFTjLMGsJh84zCqKfIwE06usjGOyynmyHutxqAprAabhs9
vZf78eb6Zq5YFTcTgMYQM33JSoenqUBd5FkN3irpudaPVbkp18BaS2fhZJFi2dLRnDZmHgYkcMT4
4V2gMSQd/IuTcGpDOG/ojuamr2JDj2vEXV1Dh/83jBhJvh0bNDNXzK0tSTh4Y2rHYyljzgq+Jcyk
ZMNuVYjo9zUiJFgmDj83/meojtgR0GK/KWvu0E0Ll3m4V9TOfwe0bP4IGTjYO7mSvQ65HT9aQ1NN
m7HypScau3TE+tjv74MySe4aw4Zj/rr3LKx95uhWESSFkJlC8fkFa2eMkje8XCm+3Hj+bW0Nrt2t
clbMDVVx8XMhgMcqLDCOOPKDWC440I76WN+Xxr1kl+qznxp3cakMx1hub8dO7bekLw8DVO9uEOXT
yjIXIs7MqsMAK+wYDO4L4QBoJlNCFsn+pDFrCmMel8X1jVyKOJhAcxFmDANcnHCd+1PpNYZPTpab
d05zHOqdnW8S610PZKYPD0PPQ3ilybz08WgvQpU6M59fUH4mppY2ej5nnNJ9Yh4k8k6G56+vayG8
/B9pV9Ykp84sfxERgISAV3rv2fexX4ixfQyIXWyCX38TR5zP3RqiFWfu89hdSCpJparKTHZqg507
iLBMNCu1Bc7qeg02HRmtp/wmTF7ApAueke4LoQR0KFB9BCRujjSVWUTvdMQ6grdoYh1pfKzkdy/R
xJSLs4aGVjz94PmAw56PKK9pEscTTHgWXP7nkN+MreZxCQ65BY+f4+SZtx0lYJW5p+VSjCB/ABWj
kdQvs4btD8dM+1coXVVgLw3t71lT+Icw4catW/D2yHMr33CA2fZhacaHiIv2G5Wh+VHzMtybVjRt
ueFEeFWwkuzKPgq3kArojmjS7ika/YvpWzqClJFFMkuCXlKzAjeyJ9b5yLubNsnM9diwapU0nX3T
jK5xJ+pQthD0GqddbdXRh82t7IblXfUQVo28pjxp7zNDdHhtxhXIOdPcB4Na10TryLR/eFMKfv2C
NqENKcuqfe66JNnQtk9uy35CCC0h3dWuKhRHwT8Su6AznaC79doy8I9h4obHvpqig+XU1sYPEegE
XefRfVzJskK6uRbXCSHzl4X80EN6aG3XXQG5cxqD39kvh23NHLE1QX+R4x/lcuuhn/0aOIYkWplT
TF6ibPKOA2skaGlkQZJNSLOxCmhu0mu7MsN9NPho5q4as2mCDpO4HaAnuHbQogXcMsuNfd9lCSgG
nN7fctYnu3zy2XvexvkRmUfjmaO1+/sUeuFdUw10Y1gx6YAzoiQLEhRC6Roa0hQthWZqvZHJ9teZ
041HF7on710m7H9omZj3g5vxTYmOcgTMgEpla6Mos7c8ZUMNCvoy+1WEjjxyaHG8cqvvD2VhTehv
H/Mb/PfuJvY8AGYyl9yExmj9g6AkPnjS5jd24tRrUU5JFdRI9b75tc0ehiLyOVTbBakAHPSyYRvm
UZTtQIBhH0q7aR9STuot0LR+u+KEjEf0eg3f3T42N7AGpJOThMVuAKhX4EJ2snsPkLLbLKx5BcGK
+QyHDM9TlObFY1lMrFzzKq4OXVnX3yLKYj8QbRh/42XMZGB1QMRcJVblv3C0Rm75lFXHsDPJc9FV
JDxAsToBmak9PVgDKQBcGZ2VERrug+PW4aG1Gsfc9TQk0abu6tAKWIGc64rydOx3WdPIh6zqxz6Q
mR9eD46RAyFpdPswqQxAIWRd/mgLjga5MAE9EotD5ymynKZYF26fPZecyicbbJDf/QrE11Hmm23A
K148F6SvP5wMGQXgHxmAAXEa12/9UDdPTuckPgBDhECmgeZX3iCjzdSBmyIrm+HZrkdbBJEhyt+y
H+TGQi3x2WYJgHiZh0JRkNsliOvzxI+fSBpCrzBx4iGIEJw/26NtbMuwI3FglmaGdv9QDq9ERMMh
BPYCVgfGrobKDm8j0mIDl6YjsYvQxxjnVX81DKn5bUTTU2CnNcWnA0KTg0C8dG9zgQc22L4ceajD
xMDRwUQ6QoR0EkcqjPR+5FNXBtDHqg+pi2bpwunsTehMsUD2wZHAoPH0F1q6hpfK9btD7mU+atpI
AN4VeKMVQFbG60qU4iPywvgWp2G3NkQ+/nBzu95OFMRzpC9kHDRuBQ6haRyjq6RPELr6Iwt3NeX5
k8RxvTV5Y/cBDEUHgKXqLXo80htalfzRCMd4z2LiYDuk4HLxWNxuIgIREGCb+i1oLNNvwNQYAR3j
bgOaHXcPqpxeBixy+rUQo4ukn2WjHQScz9GWji5UbGk9bBJe0E3Zp86wqxgT/srLqTMFoD9o/GAA
VWa7tuMmi/EoEygMOxVYpYMePIgbEJO0ZOUCorNhVpo9e5wgRVI00phwhDliXAEnOFUr32zS31C2
AAZclnX7Wpd+uBmJqL65NGz3fZylW/DHNN9IZLQA6gBXJYyu3QhXVGsyTzpoz6pHz5zsHJwAqRe4
blo+oCnAvY5av7mCtM90sOCJ0D8wYp0wz1IdALymf685JXyMAZSC+CDQTT15nJKtiUKE5X6z/TcT
teSJAVsXpOOW6uSQFsO5uVVw5kBBJlkxK9D/VFpzHRnsSjUULDKha6pcDHtOLMxfcFIUjLrKjsCp
g4puN36vrF+zMIgPdBIjyAglP/0su6etjq1iMYakJhgkfCTKHWjenVutG5d30kDUkM5tj8nB6bdd
ngTQUkvivUzeQvqL15rH+FKkgrSeiy5FJFUQc53bTJoYdOtz7boMb5MkGNi2rXZDcxPqXnVLcdep
IWVKoUI3+v1cUjbEcyfeSXTodBKpS35xamL+hJNV43Uo4mRetck9yNwBSzv573VxhgwXnnLo75qp
2s8tlGhio/ZcfPOHq2Hcuf7GdzQF6TmiVh9L0PUA+h1sLexTC7fV5I1p9XO9dvKuBy87tkkKpdwE
2tf2+nJwv7QkJ6bUfgzhuk2VZxhN6D159B4qr5aurfczBQdYj09tKE8vYE+nwo9hAyyqK7BmIkYs
A0jMBykd9yFYCmywxcU9g9oOMM0E9Gk5yKMKK0i53I9QFJV4srXmdxcdApdHr5lotXXIc9M6bOY2
ChFtfPI6dEgtHCNdI9SST0IWBVA9tAFbeBueewzrswYMNXh62uJ3Kp5j8fKFUcypV7CbQDZD1e5D
GNSEY4PnTO5v6jpogTABRa1X6LonF30FRwQ6/z0wJaiiXoPNkb1I8b4l4dE2/ql7UM1pagw6E8oJ
YTpjzQcJE5335PcJ4BFrUyfxqrMx//3kiChT0XvUw5vZK3/X6SYt72T1+JUV+TtTn57MYB+rBgyj
QrxWO29e+T3MV4PQFRAWPetkRZS3cmLZccQc2CmgWEVeeK9JDOumSrmNjBovpJBiqup8U0MetXFe
rf8sKDKfDidjUM5TntrgwawwhrY58u5N+E9p+HB5OTTT9OfSPVlxPyzQCS5gAlj7OINYkPjCnQAW
z7krFQk7xGDnLjWaHTC/OYpUuXVMIH2KG9v8zxJT8zwhbAMEDxzUvlqjNwF/r/0Wu3zM0cky3HvG
Q+fcRGheZ5pTcSkeOLWkbMIagXNcAJy0Gs0djfeR8ALKHkBbXv73Dth5TAx6o+CgnnM+5/NmW1VY
FxyWegvEBrcT3fbDV9YeeCj04CP5ih7zcxNCQmzNClFpb6sbxy+DNv/KXv9rwFHGkBVtybx4Pt37
FwDEWXxVhjumgywt7kS0TwEcjb5rTNf5MFwzKeqmm5Nw7m6ItkadBlx3US/dhmBJBgYDdSAwgytx
YFlNgMIOKK7FgJPn0TZlYwB6QYtvLm/HpSoeOzWkOBhk5QXN29lQ01bXyCqlxwJZjY3bNs090J7h
SvSgu+4Z+y5Nq1mzydlmLCErcKPrIu4lZ8e9/McPUT62leAka8lUTja2rptuTVsCSv8YmVctZBCl
pUk7Lh1Dp6aUokZR2TUSKzA1N/Mm5GGAoNDlmV22ANa9GQkGdJtyDpEM4gp8zp22za4qb0mv2UyL
HoIU/r+/r9wHfgF6QSHx+3Xxi3d8HRVIl/juhiQ6Ivw/vFxqDIynHQBHCB3R7684IxwRRS2QL668
nkFc08Hjx9g6EShhkbRqJxd9Xm5gR9DSSstrNCvfjt5wmJoOqbE+4KAvJyBQSwZ/31m3Xegj86WZ
i6X34ekHKk4MZFo3dfNcdMabx+5jdszjTVxC1fhYV3ui675YnPqT+VAOACQdHR88ZigtoiLWJG3A
qhGwwn2EDNFlJ1o6ak4HpgQvhc8BGxkxMI5uSfLSGremqTkBFv10lopAYwIKF6qfDkbhgA0CHRfc
vo5TC+G3rvy7uK3/WlCh90mR+SWaOtAoAJ2VrHlu3G2RvWfNtQFqkcvzpRmMr2zr0GdiqG0MJk6q
fcmTa2gA7i+bWF6S/82X+kJviD1KHs78NazblWRAYq0IMjfTLItu0hSXrvtUUCvEyo+AD4MQwy3A
Cpiuaf808Ewza7ohzX8/icnGCgSw4B/EtdnSNStfcgZct6eZt+U9+nfelPMwNK3E9RvMW8T3JjpA
RXMzDjc1QwAFzTFr55Pt5YVavtp8AMkh2QDmBfWtV/ExHSjtcJ0k10l+DOVdhsZj23oDr1IHBjIa
UGuFUnCAl+JX9u3cmoXkOwF0T5nRQk4pEtQwHTfHootXJjL9sU7/aXHZTowoM9rTYjTYvHN9b8fd
ncgb9ONrameLG+rEhnLL1EUyOZMDGxJcM8VMaNBpnE9nQQkKwcZVJYYBC5jLIDTKVa/rqF30PFT+
AO1y/0jGnLt3CVUrVuZouyo8/sxxpAZ5Dq1JUFCzlQvuNrDcjI8onXyg/evwBR+clXCBpLUB0PvU
cp8ODfdaiQqqEz3kHgGw53loaiSzq+u+cVeFNB+E/DG1r2iK31DjPzMN46UCYjUEqjNi2P2UJzCg
eyYsjD3nVgree3c097Q3nF+gkkqvPa+0Xi6PeMkpMdUQ/ga6wUQz9vlky2SwZg5nOGUcWCm0MIq7
KRo122vpcDw1olyLsC2TisJITH4mLio6+8yp8JR8brrXy8OZf0kNfU4tKXsM1G5j1HcIjysJylLw
hAFdtLJRJSLtt8uWdBOn7DTcJCxDJQbxov8RRXs3fXLdzWUTSxthRr+D5Bb8IHjBnK+Nbdd1k4DS
bVWEH24CvS8UoCuUJM1g8D+Isa2jH5cNLo/pfwbVbigv69BO3MCgXZINk2hYgIx4jiroZTPLi/TX
jH0+rqp0LGEX8yKlW1ZsKF0X2ROhXzioTmZPffQ7BejjuxpWiHjP+a6vNJnmpYPw9Pfnv5/cwi5A
6hLCa3iSSAg6Qqya626lxfWfb0PwUgDuqj6Pe95k4LK00KjsPol2XHH5KkyKaiIKoYdkRJlIBxRe
3KhoeAWeAfB7oGvPxxS1pYucFSz61nUSAozCt0U0BENnIW7eXvaCxfk7saV4gQ3uf8cRmL8Y8E+D
oWlecxZ8poydD9MTC8o7qPDGggoJCzVaMvmxEk9l9Cjoqqh3HSrEiJ350Yq2IOYHqGtVFJoX5WJA
4zp/NB7QxPIpoAkHcEZ2ITzQiC3Q9uVuP77QxEDFWXCvBDA6LFD6k/Vj5rL8jgEBVa7mJoQbC+A+
UGrTSGjmfHGDA68BqAJIbj4x9rt2hFp7SPBF/RO3N81wbH3NoaUzMW/+k21Bcn+sk4yinZm7t2kH
LrWC3xZCR06+uDdORqIc9Dh9ey+ZYKbps/bKcYcSwYh15DJh68bhR8/P0PbIoytal7pX3uIuObGt
nMtD2yVOD8bRVUNK8CptRfpUxjtw4gD/8oU98teSysDNedN7kYCluHUCQc2gtf9/HqHueJeUritK
WMgowtFqa6Pjh+aa0sTiVj8ZhrLVfWlV6F+B2/XWK8hhbfl0eZoWF8QjYGwCOArtg7NPnvhcwTkk
u2rUokC0EZgOOP7XHGyS4T2KYJct/SmOqwEGIlu8E3CwAHegDCXNLJ6RGckBaoAgJFd9/zsLQX94
a0DMri03A9m7+bcxvKmce5TkLltfGidiQ0CfKKS8gLc4H2fIjIJDxBvzyJsPEaO5XH5Hd9mddJ5J
2mg28tIOA/QUoCaAEyhySefGQCcK9MXc6WdTE1w/Vzn/IYkXOOUqLq76dN20/1we3aJB0L4A0QFu
Tkdl/TEgXmxXYYs0jVdejc23BkwVnryNvWE1hdHzlI9riNtrpnQexaf1BELQxKKiFVQtSbt49rmF
BRxJSsFeB82Z/mrUckAtGgHtF9ot0MQMvvTzqfQ92SG1iLe0oM22CadDHZu7JmKbyxO42FAC1ndI
uAGVhzymcn2LwZ4p/+bXQ5LdjOJuAtF1LJpbMKpt0Oy6jev4HsLLjyNvQOf7cdn60iYHVhncU0AD
eUgKnw+S+VPBah9Bfg31VkNe9+WvywYWZxHU3ShGoBKMPOq5gdSmtTQJrlM3nHZz5a4yzG0UeRqP
mC+oTx5xYka5wEwC3WR3jktsF/gsG226+bbjT/QLqGcwDf4djrKZrdICDy0aQVchYroEfThp/lFb
APDpalKL++rEkPJSSbyQdRXIc1alDV0M/4OijzN7auld566LMtk33hdKeh76uBgOD5TVVRq9auh8
U9RI1kfpcZzeTba3xBeqq1BSR8keAZZjq9eWQcCiww0kbHzOV64EQwWuSF0idMmjT40oZz1LJ/AQ
FTACNup7k3UPfvF42aV1FpSDgZAiLyGAiT0DzS9L3jmZZikWY1DU7pwZwmbh7FFildQck2gQ2JWN
92aWAAtdjfaT0b3w+AFs8fGNcYNk2vSVF96JVfXlEiP2zJz5wT+kE9pjXlvhBpW31sp5zK6r7tVT
O8qBFwlzkKCHSldWzYpdYo8PvXwTk3/Ppp85AH2Bm/64vGJLh9CpRdUnipSUaYnNlDpAJszaKN1j
+p+FV/FwOTWiuEVuN3YkQgyr93dgkA0gJQ7+UaKjo1w66U7NzN55EjaVbjMQ6cJMhRdYJscgZz/a
YV+ZGqTFYmfeqSHl5KajBaLzGZwHgelVNH5MIRbsJqweIRYKpTmoZzg2AqovlPSA8wX5HpLKgIqr
GQCfR7yx5+sw681jW7i3vVaVZF5uxQFhwp/JNkFD9Un0KXTKQaIBHybc+raen8nVFCRxF+ScACpT
I1lzdEmxHpx3Gb3blY5GYWEJUVFkHgOEBRhVlcGB9Z2VJzYuEROkYUO54+jSML87OnLsBa8/M6Pc
iUD/RjR1YaZt0QXeyruW1r/bwlxf3lwL2/nMjHIltt1U98kMpswafgMJKeCyg/RBuv6NKMMAvSia
q37hZnTxDkYVDdDbz7U0bhlmzRtc9ZzVr9QuN3H3Ow4BPB+e4FJoKv7hJ8PuC2M8sancxgY1Bqdu
7fnIWovpSaQPQUCqJOCtpmS+uGZ4JyCuZWAkVIkBq0bkUTIbGkawdHrxtp/yYz1FGhIRnRllPESK
yB1MmJHtrmb3vNlm8f7ylM3L/mmTQZgTTx8I1SJiOj+n2rCGOKLHcBwOaNZPNr5AFgconTxov1Cj
ge4eekRAyTyzUCoXig9iYARlMCXjYd2xPZHdKtPlDxanDI0i+DWIk4O/6Xw8TU6Ak3A8ZGGApcvs
lxE9mk6kufmX9pJlotUWoTimTcUmRpG0jQi6FAB1WLswRiqcUxDW0XHt9z5QLxKJxKTUrNTSyCxg
BEGciNDvE6aODywGaAbcl3ELbThf5PXa9fthm5BJM7ylg+/UknIiTZPLgEzA8GIf8hUdvS56/xCB
dxA3zeGy+y0Nyka9HY2boBv59BAG10mY+SmSopWEpLUJJjnONqPwNfnkJS+3Gd6hs+AeXnGKl9du
52dlgkyMnxaQ7tlB+Db2rpgbjHx7eUBLc3dqSbn3oZU5AeKNARXGFtQeAXN/9P6mJ0+XzSwEt+AL
/TugeV5PwgvLsM0If4UZZ7pzB39Xljotj+WRzESd2ErOJ359CNhAt5AgsZQXv0dgxP03t9sMOr3B
RQcAV9S/VpQjLkktUsdz1rSr7svuMIKTRGpuhSUToLJBYgfw5pni/Hyukjz3u2FGv7fjrXReDdDT
mo3mttPZUI4dIQeBuw42PLql0ftggb5MJ4K5dOqgduqDTB/igADyn49DZnYKHjHcBgmfflR5fN0T
yLURvs3APurUXuCBOza47GdLt/iMJ5jzYmgGV2MgpxR8gO4SbPYVULa3HAd2nZcBSHhXrNoAggnh
7ssml/bqqUllufrKzqLKxF6tc/cWfR8re8h/9pW1yX1v27u55ljVjVBZOSrQmRYyzOpYVuWqpfIj
rIzmkPXNe9mb30x/1pxK/Nsc/WCayV1e0L+Tq/g+VEZTmVWY3MmFmJVZIXEFTpZ+Dd2HD1mG38zS
uoEAgKaNYWlfI+cISmPkAXFTKtcwpFjssTLms3C4wrOByDSYkpUIf19exqWEGfqoIJ8DWAqQ4Grf
BwWSUQLejvPDZjdmylZjxtaQAt7VBr/K02+tlx8cABGdaNxHTvfzsvlFL5oTWciggtNAZQJmfd8L
0CAjeC9/tmkOx0m2dtTjSvvIDa5ZyMUpPTGmHPrEMZMQtGBIyoBYr2Kv6ZQe/AbyLcZXomr83P+G
pZwBDqB4nAkMa4yBqDa9K7dwERe6+06Wd7w11yJuA2/StsbqRjj//eS+KfBJ4MiD3ZhXezsTK+50
gQNUB8iybuQ4rtAudx/14IPh5j7s2qe8YnduAgkqo812ddoFlpamcnGJmQn2oBnGDi6m828CnDYT
QzdvH2Sus3jrgzOdrsF1EOgY4hY36oklZfSDK0CDEWP0VH6nJMizfYZiiMXXYVRA9UPjuot3yYk1
5UQqR1AQkHlcCShMzPE9RJ7Ugnrq5Q2is6IcPvGQOoaTzZ7koB91A+hngGhMY2TxcD0Zyvz3E7ch
rdPF1jgvUde+E7+9jju27sNXoOE2lCWbJP4o0Kt7eWRLtelZaeRfx1BVFHgf87qarUon25IkOYCu
cmX1xaZ32z2iZ5RX+BqsGI99T7axUW286MM0ovssPlz+Es0cq9rmbW2wEGi/OQ1tr2lsgxgz2VWG
TmJnKRiEogMeBmAMBFuycqK7WVM5foo3TwRpwoGzPRDru6+M5K8J+3wh0fGcgPYeJ1zTR0fuxmgm
jV/DadKYWTxmTkZCzs2UpC29dsRI6BgdRFPdWP2jVYB7UTKNZy4VG9EDB91gCggGuoCUSYPYY2OQ
2EdUCFI6qLlNzmMGrjjy6tJ3OW278M4ZgoL2YH/YNDrEqda6Mp8xQtWGCgzURm6ppA8sPsbeaqiu
QPCbdT8AycZ+BAV7b6PNathcXszF4+xk6MosN+5Qd2J+I5cJKMr4amK7KOnWUf5S+AHVwfOWMpRn
M63cjlEUV3GOV94qnm6dflOhzdXpd1MiEFc9EuMxs9eSa6rii440dzjOG4J8wjYafjaYfgmbVRgf
CgFFTNRwC8/YdRji5dlcvIZmRi8g/CmylYoj9aOTj6GN17ITQ80XcarR0V2GF8ZE33FtaY6UpYHN
/ek+pHVA6KOWIccyoo5BSwT8xG0CkWa/2trvV3bEkmCynZfLY1sqcaDmaQJa4biODUmF8w0ZldC/
NB2YQ6ca3TVpdd02dbl22kgewIjEdh0jP9ukbgLpdeWaSPD3V+H0lLNKxwe/dJjiUEd7AMXXfCKD
tfOWSERZ2Ypn/pF29YrW7k2mfWUtuCsqX/NzFLIEkCZVmQlbHvW2R3okEZNHr/io+ocSVL0jBHIY
qvObxoAcl6vxoc+rCptIjaE9lkCeRS2/Gp4dJ2UImzxfWc3TzPxRskM56PiudHbmv5/cx67dcShK
IqU+uqu2exqLrTvdCfp22Wt0VuYdc2Kl4gOo9D2MxskgfOoBtGU9UROV8efLdj57xDxrcE80uZq+
qzpnncRQOWjn0WRPQ/9QmHe1jrT/8+Y+N6GcXbFTTb4/m5Duj8g9WGIdlWhn+D3pqgCf73BgTkwb
Om9/VMzU9pMWjCXGOPcKy+ohEv6j6XWanPWiBajLUOTZZm0UNRazeBwmIRLynVi1/I2S/3zkznSe
kEIEQd4shKKsehdXYyP/JN/dl4ZsSQgwfXhXABJ0edWXvOvUjhK42rJAD96A1BfL11GWBZELRiUU
g6hmPEvzhdITij9IHIE2TTnXuxaBW8WQmRL+nV3+kw326vJAFqi48JTDTM2803MSdPbvk30igIQo
xgLhYedUQSOfTah9xm4+s78Eorzx/d+U8YeWdNuUP5h9s0eB47mzydq0BOi0SpwRte5ZsODwDjqi
Z9JylG9AvaF8UweFM0D5EbKy7CqcuiuRWDtSO9sRvj9OuurlkjnoiMD1kQOE2yhTUJbgeBhcLKZo
purb6IYgisknCIuuyixrsoCPFgWvSQftxgIq71FAae8Gk3SHYwSBkI3fTdmsgTyWkK3uvJlSi/fN
S4gk0r1T9lQn0Lb0vaiTMAjMUrRGqN1wIdShkUfG9Ix4TwRhaq6NSR69pLyWRvurSDqdj8ww3fP6
DIHsHNSHbQpXRMH1fD1GyObKyJsDRUNAI6Ex1wPproHtWrvTuBa1jzRODtztsEMro2515h//ZBy+
QMH5MVMUKsaB3GmMbkJoI3t/LQZzb5j+1jXRSes4W6ODqncyIORBO6393FeRJlG1sAEd7D4Ilc1q
nmhLOh96gbNmykPEcE70Y4i9wG50j4CFowSNXH8KD6DBAEj03ELWR7ImfYisbbih8aG2riQYkor3
y/t84Zo6s6JsKVnEFvgXMYu9exASENv6zvc2l20sPCgIjMxUOdhHSHcpk9WIKZlEg+pQ4chtCrBB
EEW+tXJba9y1fppChmFI11kJJm7JW3mLTjMkb6zBOTZ599C306j5oqWdAtd1QAw4J6zVGhlJwoGi
ATBbCfs3KglB7t2GpnHf+QNqFXKtGf6Sp8JFQeSJF50NlzlfSdI3KGvPT5rKCqGUkjfXPpi+NnFd
1t/6hPEtIoW7NprcWzBe33DPcKEIkWoc9s8kq/sFCwCJUwv7FT1a518ROl4s+xCEFLJiQwuIcE7M
VcRy+txZI98lnWw+0MVXxFdo4YLPJTxFldICxvzgulw8S5KCp6o1XPrh9RFZg8926nCz5enRrMci
3qSTAfRc07LmWcQWiDy9FHxkTdGOm2hi+YvNWmemsbGezZYav0NRuvusc8wXJwzrfdaO+ZrHdLqO
E5qjEBKGcRCBF+2+i4TU9Sl9fmVi6RGXIVpHWMNUGYNU4t1t90W28mzAvWz3vnB+tqgipJYAOyfZ
Sl0P40LGGRbBDzDfJXNZXpl+3jM6dC4eK9248b0HEq2L7q1wn+P+A1p3CVIw7IZqlRuXtjfuAhRm
QdEOukxl5w2ZPTqQkMhWQwxyVWtWdUnvmKCaXoClswoClGDywNjmB8q5bw0Z+PISiUborPNB5XZI
qu/ce2fu9vJOWtq26HWBpDWbDxQ1ZTWUgnSA9mQr6g0bW2YH5qfruKFBRr5Fkmqut8W5O7GmpEGm
3u45F7DWTiAQt+1N5t7XUjNzy0ZAiw9Az9yOoiyQHacycn3IDsp8+DlIJu89t38peVtqqszLDgjp
DFTnUJwFsuh8jTg6eMQwP87LcEDL6Y9mRGPN1eQHkURhcGO7xx7A1EpHEz0vvXrsUJ9gs0HHCABO
xTU82rohyzGLrH2ZuidZHSMO7oEgNV5Msbd0T5WFpACAAOjSB+MSuH1RTz8fZgftvhxNdPCR9gWw
dUlWZroOk02bBi5/J9kqglV261W7y765FBCc2lUif27HhTF4GKfXtLvElfth1MHCltx/fiJhMlG2
+pRKFe3Q2hmITmdkdtUc6mE/1vncNlyySfOOWXLLU1OK76dlhKY3BMArL4LyVMT2npMFZp59YUOf
mlFuxoiP9SRimAmBKa7kvUzf/bxcheOvGOyZlxdo6chHKxEEe3yc+VRtU5+T/U0xtNhpQGr4jz73
A995EOFTB21ppsvz20v+wHDYQ+mIgMVMPe+t2uhrQeaYB22crRX41ZM9YeU2Rv3QhK+Aghv0pos+
xnKVe3uS/m6q29itULjZef2VSX8Jow7y6imb9gVbJ4WOgmfJmU6/T/FXVjckdSKEA6CM5mbQj1vh
PpDmR5toAo8/LdnqCYAbD+Q1eKziFlIOHiK8xoodzISwY3Rx7bIRxYygjkXQpg81G9exRYK0LTZZ
ics3+14RsAGtsvqnQ46pfC08UI7KlckeZKQ54RcD09NPU9y8syuCKi8moc6vQEaFyd8gMyT4mvjP
PN8yvu7TfQn9tShfF/8dgUUAt4R5tEuBakl9QtQ1ch5IREEvGFznSJ0GIV0NOrm8peP31Mh8c588
49Om8gvgCxEAWN/aNnDanZtvSfw8OPs8vLN1/RFLgcCpOeX0revRiZIR5pjDVx4LKLmVwMr5usfR
kvfipW9CGQCJXxR4z4fVjYbDrBKnLUl7AA4PYnqMwUtHrY9MR7qxcG7guvzTRozmNqT0zk0BF8vz
hMJUwp9YJIDmBB9xeReBapGsgAe7fEotrNeZNWW9Bm5HmSFhDXopU10C8B2jrZgGzA5y+h08u+h4
0RyMC2f9mUllzThwyIXTw6QtyMZsu/VQ3pg6x1hYsDMjynEzDZyHYg6moiEP6uyIeiOmNQDTel9r
Qip7ccWwnwCZRaYPNZbzFcsLTjM6znOYPSXyMCS3bUGA0Vs70YYWzwmnq7j/1RS/EnYdTnuXiPVA
WUDMrQcq8uTQRlsRZmur2wBYtZJZB6LNLSKKFMp48d3g//dLEMWSv5+rTA3Ox66wE/y+QIuCj94l
S+zc+sdgeBv312XvWqAVnZUW/tpSojHhAaIzzVFKWP8onXVjvCXIhvptkMYHc9yIZFuRa9/a2OV9
C3KmsVjV9qPvvGd5vKt0V9DS8XvyNdCPPl8oKJeFg2nia3xMM+qqEQRgV05qBk1/ADF5EA7vnZA7
x7kv8vUgv1BwgHmg5hjBywyw93PzIK8mjZxD07C+l/6zPaFDpDzKWHMBLu6vv2ZULK8xhYbfJDBT
NO+JGNZRtS/q4iub+MSIciA61Iglupowlcb3BrzYXbJhOp7gpbNpbsuaYRUuCKiUfWV1csjSuSod
sx9ZeJgyiEQehAuu2fSqLN/k62VnXZo3wHoh94ecETqZleUxWxPtvdGIfTduDG/veE/TF67gGTn8
rwl1aSp7gFJ7BROivsmibzXbGIVmdy+PAoLlgLci16SmmkAfP7XEGHB9TPuRvpn8WujAZIsmUDhh
JrKEAJoq6xL3tiUmF6Po5ROaoMf0GkXXy2uxVHgEDd9fG8ohNTrQuoDMCPxLvE/fKVLuzcpw/rGT
713/kOFadLpcY3N5WHjnABKFF6SaNayrtqMl+qhWjjhE0e8EySPycXlYSzcFqk3/M6HctqFlejky
8SBpDTeDsUcQ7qx5cTv5G7vRvL91o1EWyR+jLKYdTPlQXI+s/ZB8R3f05eHMv6FE2likv8NRFint
xqGxTNiokzFIsoC6r6OXB751RXT1oXlmLplSNqfl1iK0Kpgayp+Wccya35XEQ3F3eUBLr3nkyyx7
bo9GkKw+2iY+QAkF2k+rEdEdWiYh2WIFYddfuTVbhbbAS666dT2yG53wJnajh7jWAE6XDr3TL1Bc
pEITLLgY8AXEO/TjP6x/tgkq1Edw8JTeNjF1I54PamViASxzbHCSAc0N8tLzS6n3p1gOloM8oYCM
ShxkyYtbbrLwKOkUSP+NIIPc4u343+8PwA/QNA8IPhR+VFxtKto6BIvon2PK89Z5u+vl5vJiLswk
cDWzjhQUrXxwKJyPrMrdStaJgbdBnaz+j7Pr2o1cV7ZfJEBZ1KtanZzz2PMiTNgWlTMVvv4u+uKM
1TTRxAywcXCAAVxdVLFIVq1aqyc7V99TK0DzLXCSEBetVFXyksTo2uBHTlu9fVwT+hL1FOHT2WmQ
pzWgxMdluEotRStKsrVP7AhnL9Mxi24XPoolEF4nHgrYU9D9wwF/YkR4qnr14JQlrqUbilkoP9pY
/rdRRcksyR9gD0AZkqNLEAn831cLlrnaUliZm2/QFb3qqgHqVellPybbio9vslSxbpLse2JOSFcg
xIE+h46Yy83fWZMEiWkEubaF5jnBWqqGQlXWhPBrnQE3gRLWTDds0x8AYgZ2e5iy0DHvs+H9fKx/
DQkbvTskHlwt8QhxBdd0PXLLwYMkhdc1qF5AxJAFZbU7b+RrfMMI2uAQoEZLHNQPp5/LWQo0QKcY
7Vc0o+0hbLQEr9MHTzuet/N148KOBRQZer24LonvqXSJK71OYMcw3jMQ10LMrPlmQvKPgbzJGzfU
UdyYv8bhqUHhU+X6WBmQA4Zj0bYtD8y/6Po3iFkpZdokRfG1JRCFny4h4CL1WPaw5LS9fXShHXhA
4ynZeX0UXxtWmu4SH4oYddFWv23qxg/UIHTvDn72dH6NpS5DS5erV6CqITZqotZvrUJPgPhsrjug
jnPznnhvkxM2rWLXSb/myhKPqtUmL5xUb0sPlrKxDn3c4hoXUl8TgJ4HOn5j9r3dK64+0jhdWRTS
CrEjDIJbsAge7mrcLqYHTOttVP9DoxVfEz02tDfxosPheeqaPdESmrowpHubxN04RhcwBoI2PWiH
98h+0JOnyb8BNP5fvt0fs7YQRFDXTWO35P4ZoB8CyZd25/rb0t/qo6K0IU0rnw6KmAcjbsE8UMGS
Zm+d/Hpc7oz59bwzkpv+ySLawkFjaFrtDZQCTc2pKaptga5Qv3SQm0sAjX1maaDNR6aiClB5Jlx7
9MTT2WzAM2YuoQZs4TR9jxYVzZ3KCi/ar2I/8svCqXmAJNYlTR8HaJpnKm1QabQjVYKniaA2aQvR
XrdFFS0+bDROUC5pQIA6BT8ARcXr/JeSpoyVIeGMyfyyjwy+kSfU1W3tV9xc+9Z2aYNGJRwlSRmu
AbYVyzMNYFtF3JUWDbm/eDEuh+PWKW9ZEvbeI6tuAF3IqtAr/j7KIeADFK2DrgGaBsIKptSKGckS
FEzSK8+4y53X4u9vOmjJrEwIa5eAdjMdZxT+s/KuN+9a9txUm2W+NYe/P8rQ+0FCwimN1rU439kM
6H14DEgTEt3l+mPabAjZ2Bak7ufD+XCQbdwTU8KyAXtGvNrFspH8vddeXQhhb6p6Drrh2mhejPQ6
jgbFq0ES6ycmhWXMNdsGVy+8Q5V6NF4Xfd/6V6Wqhcz/yumTiPfPPtdQSOtszrplJnDMN37P7Ae0
7yL/oaEPeXKITEXsST0C+xkv1/DWjJiHhrGj0P1D+xj1RwY8RtJByPDKGhRfS5KJoDXwaUfIRNnI
TCvrYSdebk0njOonpoJd8T8hLhsWDXsIvRDgj4R4KHtCKzMCJj0ygcbU3y1V9UxuANxmoG5DjU58
0FkEb2NvwXwvBMMgK28+Lk6lmPaXmkDRjDe8gWoUEYYZNZwRTvN9+ruqH1yMw5zfNbLvzaty/zMg
nHa0N8xpKQsUmYp7HZnazG69/IGq9IBln3ttRgirNm0Yzm34QbvjUr54TZBGioiSHAdcZOqPJ0JE
0biL6ZTBE1K9aMmbDzF1yG1mcxbkKjpC6VeBJDchFlf/EFW5SWaPRqejbe8kV3Zfb7qiUXwWlQXB
mQxXt6riYBUIHFmogtQquTjpB1m5wP99dRNo+xqtAR8AMI0+J/aTNYPLd1R8EakN4Hr4FBd6CWLx
Ko6WsskmgK+q6VbTQlJdWcX7+fCVncxoH/8xwcN75Ubexl1m1zBRzzeQVR380AZysr5uNMglN5Bl
VQ0UyXKxSQC3RUsUtXGxKAtcG+SCLPQZ6Lxr3C40oTucz6HmXiE/NyC7Pe+fNKhX5gT/euh3gGQG
5kh7NRqHxHvxrHBuD7UKTiz/Vp9+CclyZAQMRAsMDdN3N903qM7aimeQ1Bf0+/ksFgegCMcYafwC
0yLo81n101g/J/RoxwC9PqbpP9w5zE9Doj5hM4xDUTRI/Pp8YMUT7vB5vWFAYbqKKQTpoq0MCQWI
2CSA8ALdunHpNy2vAgxiQhJQEQLSDO2jBQAaFoyfiBGnAy2fguABIW4FNjpbLQn1AUO6itu0NOOs
zAiRZvRpatAYZkz9XtNeGy08H8nS6xmwz/jEnAAdV9vTrVqlblpGHH/ULBCG0+glSbPQSsyDQcdL
fbyZyhIQNbNsgtLvFI0B2RpauARwElL+n2C7BzmztZQIvYncVlkeOOlh1IB9PZ73URYPADvxMwgV
QiJyDtKeWUtHEA+VsTej/9h8O3uqOqisZIPb+R8jIsUgqPcHkG/AyFBvgFMLTXIdeW+2t/edjQHQ
RPmQ+vtOJbIoC4+1VTHUZwvICG61Ky8TSHHWfz+XZgOGjLBApINTTqxdtCZb6qVGePST5g4b20u7
vYXZzWbTeJkLdtBB9wtFTEq/16dNsXABkESXEW6zqX4U3rEhb8OwOx8S8rBf2RAWrhkZWLwW2DDc
I+2MYGwdAKzu8v5uQdWyi8JK2+rm9rxV2bFo4fUN7j8MYgAtfLrXJmsx0IOA0aiH+EoAuHDKwNCn
NZCY6cneGU0zrLs6udb6CMXFuTD253+ALNdzAQfO6oOnhIgvz3ONWEOOH2DjYpFb2wabLvLzQMtf
zFJxzZBubt4tQqkZ5Wadf+XVHUAvrIH5/oDXeZuES1puIXrdBNAnxq3JUQ2DSkNmZUxIk0tV5tHU
oO+n13ezHfbjc0YUISNdO59LDwI0zCnFTv3RYurlZT4iYpoS7Bxa4JEfeGYC6IqhPeoojhdpqHxa
E0WvGrfpATSDQ3NiP1LytrSvsb/coxJ8qZcEJyemU2wVkleaTVZGzVMX87jRzNiAiwXQofwKxf6h
JolBOcxFY7oFdzWxUlgUNbTTKdyy03dr0YJlDCwn8MtnRzVKIf9cn5YEX9DCmWjHI2LQMa7TBa6/
sZJ7xtDje/uHTYUZdjQ7HByi4nsTam6x1bsT6gCACHn9DaZLGHkCipxFKpFYWZh/YMjRTjc4Kdvp
B3IzMidWgQ+0gBQgq8dtM+BtaL6cd0i2c8EAhJFGPG55ee3USqU7JRg2Z7yjvB+p9T4BC9xEt52r
eETLvhAm1TBkgFkn8AIKKXjohjFuKdYt1q6G+KibN/l4aVb3g6volUvP5rUlIRZ0gCkG2vMvZNT7
pfUv0x7YMqu0wK1UD6HBMKpRNXsTYxtT1/2undd/WFB4CKQNqhJfVJ2HlixL7/MFBbGtr9lh3Gx7
ZI74/bwdaXis7PBX0irlEk3L0VPWsaLkMnUu7XSndYqzWZaX7E8TltBUyCYXOsgJXJnYt9lHUXc6
pGDqja33Gf0pc77RVXKp0mgEzMYBhshFq08IE4/M5mhEcKpAr8ueN67xTsG8byaKm7Y0HFHYJQBn
AungCHaKORnM1EGQZMsBjdg6edLGbVffOqq6odQh/kiFP7hUiTkwH+KuilMT0ZhrR7d9Jz775ecg
2GsbxQ5TWRLivs2jZI5aWBrNexDB2cU3i2uGxdn2fNx9YN7Emh5kf/+4JFxs8BIG6jUy4FJDrhdW
BZbbbliZPted/dBmw1Wi16AwfTLrlzKhd5iBC7Rk2Y7kzcb7bK7b7eImG69JjzZTEQqpFoEfeqtN
MeRO49oNfhsIbjt/W9vXOg1b7eH8EsgKECgHQ60PNzucBEL0xI0/mgYDPoZM3/PhnbHNkh715mKu
N+Pv86ZkpzQ44sAEj6uVQ8S2hz2nxkjAgrfJptvKuAULQnDegHTFVgaEFcssrZ6zBgYaNw9T62ru
w7yxduxfqo9rR4TTzDMrVrgD7DjJ96RYAse4N7Kf532R7uqVL9zX1dfH9D+gmtzGPBRBmr1OdbzJ
DIrx+AeiamFL1w0DjTaENQh0sIVzc4wZXoAzbLU1mCxfpy7QoVSiaklKI21lRUjy0M8YUfRGBqbY
Om667aMASKxBvyPRziZP55dPmu5Xxvi/r5ZPj/PRMjjQLdGvIwC/O2DPd77xRONN1x6aRHGVUqyg
+IguPQ3A6PnjoHwdqv1UA4r1FKtovaXHJO5rHLj3wYxz6pRRV9CBqhY8mjWyXwywELv9ddR7x/Nr
J92nKzNCSnAS9CEi0IptKASwE+hwm9/OG5A+YsEk/8cRIb83llVkNtgcNov5bg960LSH0X+x7Qez
+UaBWoIAFalUuV66o1ZGhVw/UQZZ+wxGnRq5HXUh3A/DLKEBLseh5f2GGNWOlg+Dixuq/zYldKMN
3yq9fGIYl27SCrzP4/P5hZCGzeonCQlLG/TYqWP8JJaOeJY91jXmIh5abX/ejOyDYmoOGDROgABy
idO4Keq+YFXvohZihgnIjYplUdxBZI6sLDjCB/XjzG2LhMAC+zbp4eTdG94rONXO+6GyInzBKMVi
WY2HnJj/N4EjIs6Cfvre++/nzci2GXpjDh/swICvWFh2x6pLpwbOFKhvoBXj2LsFKgTnjfA1F28e
KyNiUZmYtU7NFkYajO0U8aPfhH56Dy6oLr3sqjSsmYq2WJZ/1xaFba2bsY/5dVh0G9AWbwYTO8AM
5vJq/J2VqpaWYg09ISCIPzBzHmFMq56yIZzYs6VIuYY0GnwO70JDA1hOIRr6XrPbeUBNyGm7Jw8D
mIdpNndes7yCwDMLspGM+6lr5zABydcFcfPXsWpQ/ku3fvIL9BJXTjHurGnpFYAwWZ7hMhKQk+By
GZ6wzr452FTnIHjCNNQ6EpBCRChU/UjdoFcpm8qWeW1LWOYWSEKtgHLfpm7GAD3/zdL+slUoKdlC
r40IC41jOyYzh9qXM2AJsRFWObspNFAJ/1MLHNVoE40wPK5BgHCaqXA1IbSLJxwMRuiArJiWP85v
O+nHWRngvq7vBSmJfa+AgdjAMCCg59aQBBF7qeytUaq0FWV5FxwlHgQQQPNmiUxvA7FnPZls3rD8
Xo+/mnF33hnZ11//fcGZhg62F0cWXi8L3cRWF1LvqZ9UcyOyJVtb4f++WrISTZiowAjgpkqPzNlH
OsZC2SYneA09/oM/oPTA4AHOKpTtTy3lY1FBmRnn1Gynm6bbWUO0Mz1F3pB+lE8jH3eTtTtOxMxO
h5EIQ2PE21Omms2U7RcPmFPLRChjBkBwo4SYUjWlOKas5rBAIK4Myukh/Re0yMoKEQoapeeg4mnC
DzPeFcb7BHqX819DQq2LRw5XoSN4HwJZLvgxDA7yywwLLjoLpX3EO9QdbpNpDyYsEh3r9ht2aNbv
6xiSOdiveAmd/wXyhfzzA75w+2pa2gJGzctfdNOSIHKfq+51YsfzZqTb6NNPkQYl1hNoyHXw0zBo
QHA25I++6uoi3UQ+Z2LndJ7QYDkN7Wi2OtCf4DFfmi9O++gkR708Vt02VaGUZKc8CNj/GBJzglnN
cUpROkHFyRyvx/F51g52/9oWB1vVKZFupZUt4UU3VmmZzx5spWjFLCCaqBPFWarwRvw0lTnZ3Uyw
bGZBgy5D++KKDFdNH9rZ99xV9PllxqC7CMUV1DpRFRLOuSX27XzgmWHKql1impvBc47D0h46wwet
wxT0ba1oJEv3GBdcBQCEj2WJ44xWHyVJlOOeVCWbyNIDtEcsKwEt1G3UHB0SJNF/uLgFaXOTmVde
FvYqwQzpW2z9C/hHXuVDjbTMSBh+QVzdmFO4xKEz7ur8msbXbbOP04cIb5PzG05uE4UGXj2HXIBY
CQIKpe8TyLRsCgwkjDbaNndJfae1l9TtQEaIifYqCzC5rTDLP6B45/4gEAX4gVNFCCdZTkhZlC7M
+qWl/a6zpUMNGMoIw6QVx7LjYFLg7/YNBqs2XppauB2b4/Kuk0XHL0Ojkw3jvwBlQLqHchiIaDDa
IiTZBjWK0l8wxaWBy2yObhryXiuJHmUbdWVEPPMm1L3t0cewE+kGaKfq6GIp1laW33hDBPT8mHXy
xSemk4FkJ+6TAk8zGlTxrwFsK5n/u6zvlAMXsnS9MiXWWgx7JmOSxMVmivMQ8ihXyURDcxoVNWiV
GeEaP6RLlbUmzETtQ2d9y1sLm1FFoiM74da+CPd3s1zmvohosbG1LaEXLrnFpSodFR9H+vk/P44I
V8nnxWOaDlfwGgm8xgo8FVhS5YeQRCLdKPTSgAUnux8L1L9gw/YD+i9tWB+sf+Cn5hlTvJJkRK+a
ugVxsha3L6nn37WGBlXe6RJTrfvO7A/nM4Z04T7NiReQrEhSZ4kQ1cwZ9pMx3S84Ec6bkIYZZ0vg
gmxgUhLCzDUih8UFTHT1LwtjqBndjvHbeRuSr+NxZUNIHwA3iffIaYof3C52Gq0uIIU0R+A+qbP6
nlaa9dPEq3kIxskZlbNDPHKFXEsMh+tro8rHmT1PbUL9N7KYDT4tu0iDVENCda4idOcHD/3fTb1k
ARnowcjvrLbfQcxEccRIzvIT88LG0pmZQsK5xbLaOw31ZXCysdAHctfSb3VNcUuRnWcn1vjBszpD
OwwRZVkCa5b10OM9tvRb8HMGHn0ZLBw2qFBcRf0/7OoTo8Kec2ZQ7fYmVpjWt3U84gKmun+bqo8o
3Fpji1SFlsMvTbuPnF1HthaNQ1u/dqLXTNsmpRa0v61C26V0S5NvNB04LhLP3o0HUFxyObq/9Pht
bp4Ii7bnY1q+5q4DNZgPzVCRpQHzb0UDjsQCuLWXAkwD7Iez7Maa7Iv2yV5CBB8QwqqwluxWPDgA
OgRzO6qDYm1Hn+2oMbhabTQFqfXiVtdpvzvvmOQk/ZjOBx4YNRBPHFjPNd2aLA/sD51p7b3pl5nv
5rjbTOV+Uok0SvLCiSkhghpgmohbwRQ1wlwDDPTgl/tZxTIpSaInVoQgwpB67yPNFBuS7SfztgNH
/PkVk34UXNj/t2LczdXug9xbZdYJDKQmmLKfE7ajiQJrLENiAEiItjcQp+bX4Q9KW1AyMwwceIm+
xQQN9Ne2RfYzi8LEuLIwGJTt8gQCabqqTiyL8xPLQvLWrBykahYfdWjuoeRaFaGe/kQ1AYzQSR22
caB8D0tNYkANlI9oCaMaI9yTDT+NcouhstoPQd49VRjdHcAw2Qf9PARpMWBiEVeJ8K+/IqDPn0ZF
P3WSzhkHT5bLXeXe6ca7O/06b+Jj4F44lNY2xKJ7x3pnNHTYsOrxyRmaizSagxQo+w5zXVlvhb31
3uavrvGoV0HjXhUT3RoEPV4S6BlGDx16TJi7mwtIA7jPZqRD7+xXgvlbgFcC5pR30+jcphgbP/+7
Jfv05GeLZ2nCqOF0+NkMT0Gz2o3Gi5+EWqlIqZIzE2c1MIw6LiIoqwsbNbZpVHczMLmzu9gvie8X
32NEByjabIteYlfgBtGXblthMSioic87+TVNgB8fPLS4pYAh/gt71Jg3BSbHE6AD8sdKvyxzhXdf
s8T/8+9zEw7m0QTvClYnbZTi73douPhNvEn1bOfrr+e9kCBKYAaAKdTLUG+HrdNkxNuaDoTwQMKQ
PLTg+sx2urWfoFYWx0Dn3jpL2LDA86/6TfPk2EG/2UCztt4tqowlcxd6tQCOQxsLFBRCzPS0NtLZ
hLtN9V+VuVf9rO3nwVQg1CQ3BHAUQ2salAyAIKEPc+ruouuDVuvITijTgXWMFn17N1cmywI97wEp
7JsFQjmV1UFYJccI4FIYrRUaSVLdGXhW36JR3yUYq/Q7N7TGyNyOXcsmCKgPRRloUIesgr7J6FPk
Dd3TuFRYPEvPyMGMUtU5xb/MaXKAKwC5gZMBtRhPzHrNUOSunbZ4idsxni81FFBzPwetukZI0JjF
1dzmuMrlmDRLtX/ArsA6rslgVAXEFJix04XUjMmHRgQ2X5W/x+5llOxZ9M0p9ufDUxoVKytCVEDk
gqUOnzAh3UOWhUYLogvj+byNrxcYAKowxWa7EBLlkO1TT4YOUPvaYhyMW9+Zg3NNfWvvRgtOjiog
WqQ4N2R5g4+XQtQa4sxEbAN2jaXFxgCXWmCa/dYMTPrjvENSCyhV4fDnWhBfMkdUgW2U8pPJc3e+
HYFDQjH4I12ylQXhBjM36JTWGSxM1T0DifT4qKeXftYFvkpL+GuOx8fxObkJuLEN/I/wcSIGQUkT
QNx0uQEEUm8OEd2WY+AQqDpuz6+bhI/wxNgXLHgbxW3JYdltExbm9Tjvi2ZLsq0RH1x7N1lh1d0W
SVhFB2KpBHRlkb5y1OdPm9WlEPIjgApwR/XmqkUp3D/EKmE3WcJYmxBefTX1o8hYYGLIw2E6gjUA
2R1SAKm/08imU2mCS2rFfDlxqOAxj68nPqmnMsvsEuCcTVzvuv5OX17N9EC625lC+uE/Yh1z+3ut
jWjpQ+1N/9E5ioqYbB8gO+H0BHwPF0O+5KsljRo3TgcL/hagOcHsTsBMRXqSWvA4vMkEMQ7ArKcW
9KWuM9PlyCOrC4ziWk9UvFwSBjSkCqwiSLk4h7q4AdpG0xtIuQBa6qCfdFnMD4Z/0LLruN9Wbhj7
WdB0QEjgP0WpX7bzVobFzZB5LO4Zg2Gg0n1tb1g/0/7GmJ+7+sL4e4DiiZOiTF06Y+/X3Mk6rnbd
/KNezAuNJuH5/a3ySNxiTZm7M0dtU5CoucttXl7i6hu5P/X+APyYwppsQ6/XT9htA/AeXaZzn9C0
9753/UU6vp13SJaGMSqm8zlsDxA7ITnWtQNK3R6TPySy0etsk/8SZmrBWEEwhU7xsgVdjIp1RLaI
KJFx1nZg+ggRQn7SqJX4HMFRZI99D+7yjaY/V0Yw+xejihRJsoQG52r/GP3EwLHgH+gSjUpzYav3
URAzbfep7t1ll3ugNzy/kpLUaIBfAKVtrieIEebTjRzrUOYdwWewSSB5aczJTVzdATF9oxn1RW3d
UN3aEQfXwfNWJXS8uDh9mv3SGpgGXBEc5I9k8g8YrQr8yQvj5MWazYOmuRdd/dTG9JLRLsQ5DiIH
29/M0LtIFyhKec92Sg/2YG9sQ/HwtCRfGT8MYYUZf9wgRCRIG6es8koEL6kw2aANcXZBnUo3N7mf
pC94SC5vxM/9Y2IN4yG15yxsh34cg9rsofTaL1HQLBn9Vra1fldGZhqF+tg7+SHqsgEsyuPUX5ST
NUFedHat0DNp/XtIWTyGplZMv3MwOP9HI7ARd/Y0T8GYuOZPj7XOsRzn7HKOyTBtcFYvD4PfGggK
PXuLuiY5Ysyl2wGg1hVXWjn415nOKkXT9evbFp8MQ2nASeC1BG2000jJ096waY0ev9Fd4KmgWb/n
6jqPVFNVH/oAwu0ek+Lor/FhJwxSCzdfvHlZ31AbvT/WlvqGUsqusabjezJo3UG3B5BVuFk9/SSl
PdyU04gWhs6yehsNkXZRoaV/l2cViro9SP2e28TO7ppcG37WvrYolkQWLOAFcoCU57zAYrDEg25D
OgR9aG/Wkr3mLubWbfxjXbft0bJQAJoJiYK5stnfH/DQxwIelZ+PUOYVvgXerSjkf/RHu3tQFQae
uz2/QWUfe21AyOG9HfdEQ6BvQHCCikml1UGU6Jv072tJGPzFZZ0TL+L/iIlca1gzJLwdRdxmOwzZ
TWkNwcBaxZEuua6AoAFZDq9FTuAgvHTKgjXpmI0oQZMxTDRs2mlzfsEkJxIehKAJxESbDbUp4XQY
KRTxWAtHzHnTgkYcstaDCTJMFrSGpbAl+TjoQjsuoD5c1UbsEjLdrnMWoRNNq4CV39vptq+2qUo3
S7JmsIKiBBaNq/QIMZY5fmKSmVsp31xynap6Fqq/Lzyl6MwWlvPuMJnKQNe28VQq1kllQfjqqZ66
fWHCg9LMji5LD1V9OP/V5V/ic414glhdtJua5s0yw4emjHe+BUKY6ZuL6uvfD3RBwIWg4sb1jDnX
zakdhxk1ZQXsFMb94kxBTH701o2fUsWKSe4dJ3b4iq78gapUNwPCVWBg8m5m1934TRvezi+ZpEB/
6ouwUzI3MruJwcYSP6QRgOHFtvTSIB4P/XJttvdJedT9H/M/ZLQT14Rwc0ElqiWEh7MNZc8OjU1U
3KJrS/WpVEsoBh2t5t4f4F5EHp36to2nwMrC82uosiGE3VwtUWH2sNHGDws5VOMGSGbVFU26e1An
xLQiHrHg2jmNhYGYSWx3WLDGBwbdCX2Qjs0Br6x5+vMMboHkpc0fuwiCm0DoDvkTpk7PuylpbyBU
+J0bQvAo6IicZFXXADJdIeyHZmd596zYAbqwm5pNVPiBDuifPl3lf08u60BVk9++seFQZRduxJ6b
LXNreLiaFgeM8oFvhXRhy7bnfZNcHdZWRMBC6xcEFFyw4rSvZR3ayzVhdZB1yCC7qHg9b0wWLxx5
z8fGOI2tEJNLbWQV0YEqytuwbSE/5KFW+vAPNkDCYOBksvmr/TRcRtxy/MZHuCTlexlf9SBaUZ3i
UjcsHHjQrsTtXITrVmObjsmEcOBIBcrRf6jUqwj/ZWHvfxoR0boToV66LDDS108R2ubJvxS8nLUF
caVwRZnTArtXa+oATUl3uIhUnM+y6whQBQA2g0Wed2lOv0Yxe9jTI+A3vXGlT+HA3pi3s7LjPL78
w2e38QhHKQiQsg81sNWJAUrbApy0+OyufliiMG6Pkfl83oTsxOBcIkBdfsh+iztyqHqm9wuQN0b+
VmsXeP+EFdvO7kPk7Yi/z8x3T99VnqLUKznbYRVKVVhFAzLwwhI6dIhcdHORyCEqYUIwO4kODR5i
lQqTwr+38OCBIUyEg3cNfTVx5xj5kHdmkQFH4A7bymqCiGCaDTMwE+BfxhaIDCBqNaCmRkhrL9nP
86srifcT68I1j2WZrhFANIBrnYKS3BiNwj/pOmLABrMcaJu4Yn8r91jXo2oO95CwM+19mh40ek1V
h4UkOcDApxnBj55afdL6MGPFVxBaZPTgRLt/WKqVCeEWtpgaaeKsAJ4RVL1jBwxw/HTegsoJ/rFW
u0lrwXNs8bVCCSKo/HfKoFxWK1qBsmo/Bnfw4MKTC2Vi8dkKpqpMA7kYYBjQXqsTPO0oxgasoCxv
8OCGPbBvg/e4rp6n4TlSAb4kFacT6zxeVj5CPZelmo6AK1i673zvUWfNJafLii0XYCzMg08FArHb
n19aSUY8MSucgUmexnhMwenFeuiiq9y5now3q/1uqSYsv35DvAM9cKjY0AZHb024PxTdCHpA3UvR
TNVpkA3NTeFqQa5TRX76uo68uQBKPQgW4A345U3QD01fzm6G7l0X2MN1PT2OzbwZraMODQsI+/49
zpaDTGAL6sHYBWJBfqoLN69rL9ugiawZzxl90Lq38x9JtnYrE2Lp3Rnc0o8qmKgB42ztV2tww24O
zxv5mvE+wDI4rAiOYch+nAbgDJrvcZygSt1449ZNu3BU3SG+pjxYIBgpxNsZfU6xVFbYmlvqCRTM
PRbU2tExt8wCDRd7Oe+IxAwU2HnZBGMBPLhPHUGUFcwfgBwohmfHv7QmqMA/DYbiTSizAsw7uO3Q
yEJ9g3+z1X51tNk1siiGlTzC8EgTPeT6cDMuWnc09Eg7nPfp6zYleHF8WuO/ZmUt85x00SzIspdJ
kwV2/WMq8yczfiOLeZj79/PGJOEGFlcQKWAfgXXbEhJ6mtY0ahqEs1/FoFH4MQE15daP541Iwo3w
T4QhU6B6QRd16hHAyH3lcZayCaweToCrjHePk5L8Pm9Gkg4+eLYJF9oGIlFIOzP1C6PhUDAv2mXL
KwUPUJpg9CusjB1wvygUqYYm0YTDTz+9uRBEOSpewJSYoCsXbrJ00QqfxuCStWrSLYFuRzMGRfTo
DrhIfD2P4skdUEzxbzzChtAf6Rg0BsGtGm9kzB1oqM50G3vURtBNL914HEfNfimiDleRRGf1Ia2t
bAmZhWyqF25P98OYQ2uAIbNede04XKGC3N40xhwPl7WX2Hfu4mK/LfOyM/uZXrpmoX8354pcTgnp
jgPCK8HwWIHEbC+2geZhlmmgGIp9973Qq2m32GT+mWizc191UfFI0cn6VmdkuLT9bNo5sHFfE6A+
6rI0aVhMPruwc9d9ZQ0Fu1M2UyMonKRcwo412nWVAMu86HkXb+ZWZz84o2e3AwFadRzcBWm7Hb3i
bizbfrlEl3WM7nyASm8x6kLYZgRVYh9MJa2OnkPnl3po6c5LGJhAKwP8AChounuaWNAKiAjozsN4
mDEAtJhUu83NUn/NmiW6r/ouQf/Ec5pjwbQ0tIvWQHslLYcAdStaXpZ1Vl3gM1rx1vKz+T+zMasC
rGlZ8QS6ohrvbBCG78quS967vsnNnea1Jd7EnjdkeJfHw2ucps1P01vqd0ZJ+hNaDda2jQcbyhpl
bl3ZtEP1rXcjLTgf8V+f0CiJ6ZwozwNKAniP042V4JyiWgOqZLNYNjaoH0yt3y+pvk/AzByx4r9U
U/WtZHsZFQkud+2Dj02siThR7NllgU1mZTsX2KNh+ntwHZxaWRByel3mXtVzstQY6rFaPgdjeTy/
bCof+LKuMmw/G4M9fyQKhFeX3Ezm/XkDkvslGIosHBaQvEKHQkxFPZCqVdnPqG1UpvbdY573VtJ4
bDcNKVEd9cF/uSsiP8YmLFy2BD2NEjPsM7P43cZWiu+XdJd1MrImPP/LZK6DaxTXM7DboVIv5Ps8
jqYxtoGLGIdnzWCBSxV9BslZCc8/DfAfsFpb0vZZZX7wGo3mS2aCxREADGeuL0pTYUnlihD8TkKK
1OPqii26GQBf1ErZKNnh6OFJinc3GLzRBDj1JfETpGcOTUCiCk3vxQfFIXUUX0RqBH1FXCdhC+3u
UyO2lyf1CIn1jUbuWbfLh9CxFCZk3wQ0rH9MCA9DH2BVN0rRpOum75njhukAMHY5ooGpIrdUOSOE
l14NVT1qcKabD0Z70eFCrgIhSK5HBAUdXJAAewDAR1ivhM0mQ97jIIRyB9LBXbF3Hyl4le3o75lc
wYawMiWs21TpRTZrqFBGdXKA3mmZxzunD3v9mtK/v/SdmBIWbjK8mGURJlurKQp7NwlBsJpXL7YO
InfN3ZxPArJjAySa4DSGTg1w7IKxJq7Y0PlYwrHeJF0S1BQyeQeoUAUOJJNTVVBIw29lTkgJnZHZ
c6nB3FxEQcLCWX+PWMDyl/NeyWIP10zUV0zb/NpIBcnZ4OQOECMU2gfAIxBgNoxFRc2ksCLKxs5l
rLvJjLtsCrIpQu9c+8FVESfLFmzliThnVyzt0mQf6qe14+5HK2tR9TeuFzDioVcUpY/nF05lTgjz
ZIbCeZdj4SzrV+79KnGbrTEzRNNv5+1Imhkg7sOdAS17tIcB3j9NdS220/+Rdl7LcSPLFv0iRMCb
V6AN2SRFI4kyLwhJo4H3Hl9/V+ncM9MNIhohnTGhB0VwMwtVWVmZO3fWfkeHfM+9mxmeY7x06ntl
IvER7cLi0E7bdcO1vS4YGzDcGWKHEOolphMisR4UcCm0Ihe9fNpd0XXvu6HM9kr9rqeEIzkbnIg1
D+Ugwo+JsmNRo76EJHwcNGtAakAa9G4vaU9G0vmINeTybWlXn+F1b1WqVhF/SQEgCyZmWl8iml2r
N1WC2y2m1KLapjBwOBki5aua+FLoVXrlp8ds7LKNPNrKFQxnSjMtm1wIksOLFxefOE/MgapKHhq3
Rfdg+dXx+p5ZOW7/0WA0IWZRkFpYJqWMQtc7Et9ykmR7Y0ZW0qybESqG9fMPkHgG04XgiCbQhS1z
6ZjkgfFScUE+RH3urGOpVvvrIGsLRuO5kIyhG+VNRl2Z7bBOauquhjm5Iw1Y2tbgkZWt4JwjLDaf
NTMJRtYmoiJK8vFTLB8U7SbL7ovpD+J0QeylPAozAk0r8enOIr0kH/PJngSlUqF9tHO8MvxxfbVW
HBPlRypRcNZhFy1JxMkQW6VWajRsKCd1OOX6frL/LoytV7wqPu3lI15UV6HeIBpv8e/i0xtp1k2R
CCmaqSgOVYc4bd479exauWEGO8sJ7YdIzsJ3gRN2xa4usurdMKTp+2jWolOaqVlx9Onujt2q6vS9
avrpe5Epv1fjEd1eleHsN2MwWtV9UZbOUaEvvHGbYWh8Ny5owdqbUTSppBAi433qICTjUQ4xb+Om
qWpeQIqUbwSEqwbDjEYtmfS3vawq+1MS+DWlAh5xhryfhtz39KaRbodWAFbttFfVQT8aUzcc676y
vevf9e2hZqXpXkHjmHLpm6GizA0doqSkwIhwSXVorST4bE9QR3K//v0R7EAJXic0HqjoS884OrES
5zGVxrTrJ9dS8ug2LE3bpXFnSynk7W6FBUMbLLpfjqbyOL48DyRqpGJI6bcNp7K5Q5w3enYSx/5R
a8V0moZxSwJmFY8QGIIAZFzk8i/xCHUcs+lpJS3Lx0qjsMSk43466qW08blWgSy4XUz/MzV1KfsR
qGZl5UlP0Rmq4xQpPF+jd8zm2Td69XJ9Z7z1j6zhv1DLziK/1At5boGaTBT/mvxx6sov1yHWNp+O
kgtlTVtz3vj5Ss84dyUQQx/sMl97SpjIFybTxsW1kgLAFAjaVP1g0WLV5efpIoecXjpRbRkO3fwS
pXdS/Bqotwa93hGDNKu7manp8bsyhZz54bqNa8uInIGYtc1NQ8r1EluWJKuPEoNyMcObsy73suhw
HWFtFW1BAyeigrr4Jg3UGYVv4oq9qHxl8tusPm+epxUI4fRtZI6ENOGyujMFSVHPNX2cQ3IjZ4wx
mG8igqrrdqysFFEh5Ry+ks4No12ulG0UVVTaCmIgk+J1yZ5ukg2EldMDY57kgeAbyPx3iZBVNBGG
fph7ef7gh++i6sFy/h7Ujffjih2i34uRAfQD0sy5cAaMzMzbJE9yb2Dco/7Z3JqBs/IxcJ6MnOay
pwSy9KN507UTHT25V6KzOyQ7NX/Uuo35iyu3kgnVgE8hklPs3cuVUlNfN8l45V6lHJXsw2AfC+uT
bt7KxotvMD+F7t7rH3/VKDgbYlwAlHdVvB3OIhglgbceDAD28b1hvIbWl4T2sv8NY2HUlMhBV9hg
zPmj3z2SwI6j99chVr/9v2YsxwXU49xA9AZCn6eDoqQ3Ez0Dvw9BgwQnhP/p7BIrebZS1qDnFXIS
uSfRyhqZFhn75A+sOIdY+MsmskKyPUCkc+069D33G4+Vty9BIm4yA+wxhyhv6bJMo0fIq6pzzywi
V88/xJ8ps5Lx2JnUbcbv1xdsbS8TuyIZJghhzBa7XDC2nJN2dZszDutx6hmmTFu1TIXNRI3wOPnm
Ud4aYra2mTGQwUN0DCBYv/BkXRwWTln0+Bkzwp5TFn/rtmR513zZOYbYiWfboNZqiUcaGFLuRn/3
zSc52MXhxkZYWTqLZKiYhk5yiur+JUg4qP5YSwOXlnEnmbGbhe9NuiJDx1XMOyZIVfOG3xE7axH+
Q/AkEkCpiYL1r+fBmVVDozJucpr4Vs77WbrTmSZgeloLBWPakh5b+Uh0b/BidnSugzejeWy9z4nH
5dyruwlBcR6b+odq3KrRvEER6gEmnbNCWZGrc3GUZJkeHWI0iIhtQkfTrlRy14qO13f4FsjCeVal
4rT+CIjhQ/dGbUzL/2D0mhAoEHq0bGjIJMsYV1YIm8cRhYJYJfWu7Yag9K6b8WZL/0IAgwquaARf
XJxtV5Y0zlEAHytnl1c723lRUseTN/zBymoRYND4zdBukeYXf3+2x/yiLgmjS56YVctQVvqapk/B
bwdltOUz9JeECV+d8G9hi9QUoVGLeVZ5qD0zGWxn5AzjCzb86Jop5yjqpSlTOvhd7AsU2JSmLB+V
qHvUrC220iqMxnqRAdB5KS4uzn7k3WjOtOX1qXHfjtqDBZVEzbrf38bMSCZCEzwi0Y+3sGaWVLM2
RMWC9LcF7azSXOpJ1zfZm6uHD4NADTENGSyF+OkSRC2qnEenCUXUMA6DE+3p0jwOAcyeNH4ZpWEX
hltaPG+86AJy4QNiu6yssaV2kUU6Hdb7qPwW+O0uoe9OTw96fUTy6rqR4ideuFHiAt7YIhMIxwNd
iEsjrbkwS6OlbmvbDTG7hVhNuUfF4WjO9kvvZzfX4d5yYgWeKCsoaBeTh1rs9tBHcrkTc7oGso5d
ui9NivjHIvYK62OSvCrKcxh+doLTddg1K2mM1JkpRAgBf/DSSmLkIYJAQOqkPgUh5RpRQb5rRsct
+g0hpxXXRC6KuiP1DPqqnOWuyZN0rgqgTFW+zTT/vksT9Iyqvzunfb5u1RqUqJnIcLW4MpaPVT0v
msHo2S2G2ctuo5Tdgx1O7X3ZVJLbBtMfeCpaKB3yTxSgRHbmchUH1W4UXwhC16q5p/yKuDXJs9+m
gLNDYE0Lpjwh65sXpAOZg91DmguNfWuXWIHlzmn+HCkpfah5cZjy/PP1dVzbHTCmhW3idl8+kyqr
7tNajGOwe+NnOo1HlZnMc1A3bmwnh8bckhPbwlvESs3YwKwKwSuz6G85bBlROp5GEvKNVD2b9W+H
L78W9F/zFkd8ygurShMW1M7R3ZU+MLT3UET762u44vgtaMwE+xRRiJMXgWxeTA5ieNgwJuptpT23
vbGHf/f79/4FymLlgqyrk1ik+8dQPci1/7lrqwdt/hFE9UY5aM0e8oGCPEgwQ3rwcq9r8xTHczzh
ifuXdHBoLJPccMv5rtwwJOfIwvMPSd3l1a/Th137aBChFKXsQvmTHH3ym9jN/ea5ihjwuuEvVuEs
NjnEN3j7y+mF0xhCNhCd0M1cnqzkPtX+qodqb/4sKZP3W0Iw4lssbxZUDggCCGxYxYXPRaO+k5ue
iCNxnB9SirJjHm1QidccIOGZxuOJMA1BrMuPxCFiknuDryVLdCt3+a4bpq+8ROixMjbuybX9QPxk
8UgTWenl0zBSIOvlFnWT2LqBWQgv+qZR0420w1sBFo7qOcri8jD1KMsdMZGtTfXsL2k2zJM/avUT
elfTR0WaLfrIzfJIjSUlN2k1d3FJNsTN69h5VJ2hf29me3XYkq9/WwJe/FqLw+BEk+GHJsZLqPmk
w5F+D3P2AiNkytauqDRPD4/N1j2wtlupIXHVIPulq78iibPgW0GA15rRJfTKur2NTO12jrp7Px1v
Jo6iX3enRK9/P+ITZat/IBdBcl+Yk58HQKLS4ba66Y72j9bfwb/aU1jMo43zuHZCBIeXJL2ObsCy
U6dLyzlPhWKA4vhPGvrkY/XxuldePSA0QTOtVLxdl5wRNTByZ6oFAqzk6NTLmRIfR02pQjcuDf9b
G/bln6wh6SZEQERlbvku76ep1wNBJmrz6NhZ8udcLk9FScrBUh/aCVXBbGtGzaqVIs+JOhcSmktP
E1bzaMT0SHgWRQF9lpFPzO/0wqEbw9jIOqzGr3ws4dQAfEPFU604YWQqd7ffpjTIDq7OnWcFhzj5
MVqupL2r/PeWetCtDdew6n84BhwEXVA4Fy+ekDL3nOiiqtpYLoNknqDsHXxGy1zfMGuhCfnC/8Is
iTKNPQVqJw6dXAf7oH2VKBZUxSGcZiYeb7jUtc9G+pbvRdoIHZeFSYEhKcz6FIHeCLOo8e2/nGqw
PKkdQ8RpkuN1y1adGG1xOo8cyga8PS4vi8DpbQp9fC2z095F9UthW4ynLoZjagQHdU6/jLPBEIvH
2NzqeFk19Ax54Vb8lvk2jcGeidLs8yB/mhPtuSQ561HQOly3cm2bkEuk4EHgTH5sEYZZVZ/7QQxU
UhmJWxr6306bnSisbY3fWvNdlE1xKRY5eGWpZRi1GnMCR/onqcJ/KSondLVNXd/VdUMugkcUVy7f
7vKLxd2YDXkLRm7BJ2Y8ehHDp9dVxBs33oerm4O3PikePJboCb2EQjRnmoeZirPZtrZyYibNADGm
rVTZ1RlsAGG9jxvbNQc1eae3Rviihmp3Z0Nt//08DZlGhPN4ldPyvDwURlR2tiPxiyR1+5F4miY3
Nd7lyMlu+OlVk2FXiQyaKDouqwOxoYSpXeE1CYNPmh0HbsLwZb8Jv/r98NfsqK9hpnlqkT8pPIeu
b9O3X5ZHK66a9SZR9EaAxtAGYyiJdTyqb/vBZCxFsQtQvMzzl+tAb/0ZQNDXqHqK1+QyQtT6weg0
h/qE39zn5tcxC9w0v+FBTmVkw6a3R+8SSth8Fq8g9lVqow6UMjFjz9k7BcHi1oW+BbKIxHrDaCpF
lHSYaxI03x2pd5PfHhgA6ZjaB9cMWSE65xY+hN6PWh4DUvkJXThm2t9kVnrQpK1U0Iop0I8IEejQ
wmEtC4eTQlBZKmTV88b6RlX+aPk45KAMNq6ZDZylJDMjewtGtc7stWxyw1I6NNK4940t2vEqDNpP
4nYmDlkywiWnn6SmMlm1ye892S5s1zELVL86//edlUKVhZ5rUkhICizfcUFV46lSVP8js3Qze29b
XhI/2EW0s+uvZhkebDqE5t9uWxFOCQYGuRcFEpy92Hpm1ISxH4Fqp+kHlKJe1ZKwR5aY10ZHkEHr
WxY4++vHd8VPiAY0U2hSIra03CO9FsRpN0cFjUDyode+p9NwnInIJyYIXUd6m3llI/6LtNwlflQE
zTiC1Nof6XMhJtlLvrGfx6+GSqy3r7Zq81uAi3AkbQsfOheAYVO51kDE+C4e6Hj7FFn2vpE+W1v8
8dW1RAGNbj3BAVneLJ2ld8bYJIWnwGKcwudRnXay7/bWRoj89t3GSv6DQynh0g/WRSmXvolhsaKR
uf6kO7Pnx55kfM6cT7a0NeDmbSCiYBISQ2xK7NIW62jN4RAGNW6kMu/UqXQ1ZLCvb42Vk42glBC0
pQogwqpLg8YqJdFAh69X2oQDkzzE+6RFyIUpTlsC6WvGkDs2YSCLc7Z8EVJRS6VUtSinB6VrGE+b
IdWvAP4yK8OYPdEFjQeBRbgMdLoaSm7tc4pHo8nd0jfurMxoD9IUP4ay9Jg1unHy1eFekaSTbde3
klp8rKr5oVSDAEF4TmETPlFD0gmb+1PBQBxfIiILZK3fOJFvhVS5ruGAi/o/cQprcrnuQ91DYUrC
glYh81Aq2Y0cCuV4eVf2TEsbYUjHviePP4LZ2MVKIHT3NtKNK18eqQH6rcmVkTBblg2a0qcCOUmC
D3AKessN6hdkro6/vb0AoYWWwTkQaJbnMkuzKiunAEdAHOY38tFEg39zkt5KuEfZg8cxTzsL2swy
mO7iKle0BJhiTPZ599GaBFW2HW/mSojrdLuJMVRKyRBEo9mKNVfXkWelQCemWHY8EgZWWmSArcco
ZI2tN5bKXRpuUQJWTo8gnP8DIzzgeQSW12gydcBEBfWd1HzXhltj2Fe8tigJ6jAqiV1RP7mEsCvm
CmUSzs2sX3T/XZ9/RmanHV/s5rOu33T+Ruyykm5gpNIZnnC2Zya1U2v7UxQX3lztivpdMrkRyW9l
N8wnXfrqaG47fJT6m9/fkSTxNZ4hUKwIZy5B6cwtshIiH/UJ+XHSipMajA+K9dtELgpxFK9oBpPZ
/OoybYPiJGzLlKGORjrt63a6repmB9d34z5a2xUaI0bhWkGye5OHHmI7rAiI2BW0rGjNT4L/318u
HQ+hqhCEKMUt4mU1pkGgNxt2t/xBMU4aIwbSDRvWDhAcO9H6BUeI3Xf5RXwatAsqp2w7BoPktSk0
R9zNy2Ftc1O0hyoI+5TrbnGVBqZdOCREWCnzrqP1BE0TZXhOwl3u/6yHXVZsBLIrkQIEEdHLhhgE
SXNh9dnmTvu6pj2dpmcNiU6rG111eG6Lp8iO3DSO3GpritbKKtKAKKqyMpw1IuhLPGnqjYqnTeEl
uejetX/0AbeLpm6xB1d2nChcQhsRNznJukucXFNKP4xkEUvW0mkeVFSXe2NLuXMNhSosSUjWjzty
sXp2UrF66VQwbuRuZL70Vsvmym6gIZg3Buq58MeX+TK1sxBfC/n5Ur0vZXKpCeXQD0pzj4y/Ghyn
LZraKp6oUhKgIuywrLhBUDGGVmbVrGI8dc54JBXvms7fmvWdoAWxPutI4fh325FxcSZz/hBmc2Qu
+MUiDn1eDQkxDjdTe2MFA1PHtwSefv2MRcglpIcVISRF9nYZReidFhYo3xZeQPYBnYg0uo3kh5aQ
mFGZ/Ud1cu35iRE/QfQt7Y79/BhuOfS1rXL+G6iXGzIxxn6scr3wVH+WTsz+Uh/1yvjx227wwsyF
j6q1RGEhMTNO5L3EnwxDurXQH7sOs/KM+VWDg50Pa4WGrEtbJkee0N4Wh4s4oi1tTxkZMxI9VjQB
XUdacxei2vf/SL8iqjP3ZNRzFIWZUnipNt9kOvIkTryfB/PlOsyaQfSuUXeiZEKic7FuaaJUcUcC
zAtIPltO8H2soweZkBfxpK1wYgWLSikqK0J+nn2/WDzIjVmqBWCpcXnXdcHTPJlHq86YzmEfkqS9
kbUnBX5tWqkom79TlfemWd8HjeFW2vc6STZMXwtvzn+f5RK3Fe/upuP3mQ3/U9Ere71WTkaZn+Ik
fGpIbaQQIS0CVspNIZoiG1t25QJCYpAhRsitQPFaupyhV6dkaGEn5o3jZsrtqHgMGEzVyMskwrov
1z/0yn6y8deCAQdDiJbay507m0E9ZciWMX+MSc/GcUq/zf2GP9vCWJx0wy+S1PHD0quj3J39Yz4F
u2qziXB1G51ZstiyQVWOstJgiZ4c7faLRGNRugvj/fX12kIRXu3s/IWlQ4dshy0mw+AC2Aq3vPtU
+8N1lPUVM4WwBjOS0eO/RLGVObbYhqWXMptdoaE+jag+Ha6DrJvyD8hybEA4doM81+LTSw+5/phZ
N/Hkjd0GHWJ1O5M4oHOJFr03E7mq3PLj0WLBpEYj7GhvS6267xDdpm1f9QbFP6rDVrZnbflE5oUe
E2IdmNiXy5fGVoImLE3ath2T+nTu5Sw/Oq3y8foCrtxgqLKQAsTlA7SkDVZJFStTWbEXTPWBacPH
wv9+HUG83Ba3NDp6YsQYQtVCFOrSkHBoOrXWCA4tO8qQVkMoIAmHbF+k83tFicoXxB6yDf/3FhO9
Xvp+0cRnHJ62zLTPmWS0jk6I1Ua73vmia8wCOA361072ftc4gFCKFk06OLyl3498ReuagjCn7D6P
5he/vg2611o9zVudm2+/0wXQ0qE3BUpV6cCdqdSfrQSXvTVNXhzHy8/EBHCTejFvOQRilxmyRu/n
om1Noozxbm6fzPwohZ/q4KYa7kr1Lmg22JxrX+gcThzsMx9UBHnc1R1waTl5k3yLxPLRj75K400b
b7F/VrFo/YOGCJeJYtUlVj8zUp6TxmUov7Z2fKMb83Oh1Xup7lxKSxuxwNuDKzraBVMPETn+XOx3
Q2rjoBA3xTBkrmUdBvujX+6vb7u3bk9goEOLugGz2pZKA0Xc21MxMI25K34a00sV34cTPJCNx/Ha
noOiTaMrgSFVkcW6KQpzHTVLoCjPph+REnm+bsZbv8o8cJwqz4NfnmGxVJ1clXlZxaVX5DuzZCrn
j0B/1OLbjCmtyRZbc20XnIOJX+Zsx2VVEXYd6kKePetulNwa1rNhlK4l3zZbL661LQCdElIbBD0o
XourD3XbITdCFq5iFEdaH8U8OCPcUhxYRRHTJbiThJzgYvXCujDIG6clM6meJwe1M+dFsrbEWdd2
Glf4PyCLVbOrQcLTAjJzOIvbJvoxKydZ2Zr5tvpxKDIQL5KLYU7v5cfJy7KxkggYOzHuMjp2b3ia
omIajF+tznxQAz/bOEKriIyBpk5KKQXy9SViaIS5Ifvcr372l7hiG8urpFtpKHdtcby+zVfX8B8o
OAGXUL2et01cFGyH6Qbpu2ooXccgrNuAWd0PZzCL42r6RtV1AzB+ujf7L134Ukav1y1ZXTSTaSak
F5mTuuSgMV9Cr+HalJ6qPvfxoTVOsuPDHvHMLQrfqjE4HxnOM95hmYQJaa4ftAxjhiY6lJPmxVB8
RsaTXzdo9dOcwYi/P3MKaTbYJsMtSy/pMnJj3hjtJ8V02+IPXKlod/mvOWJhz3DoEU1VNPd5PjCI
WOvs13wO/uTzn0EsTiq5sYBZOUD0wYsRPUbO4zxu5BXXP/+/VizOTKM7XWWIjYyI1SEM7rrkWKFb
EeqMndl8UovtugxIzpZsGdqjxzE0lQ5Yl4c0pg6iaWA+SsZXs7N3rZXt+1nfVWYXI1HT3ySz87+t
5zJqMC26utAG++VeO/VDrx/9ZiuhubHLlyN11BRdArsEI62dnRU+yq3jWlv8mY09vuSqVmbB5GwV
ECXYOe2+tw+GerK2kjqre4MOJIhPZEGYxHu5wzV5CkNlBGUofzACpJr2ffqc+oFnJVvx3OqqwSdG
5YM+NcK6S6hQtxp0nEscnfxBq/Zp9tPa8qWrkckZhAiNzs5rHKStZvtYY+avdv59VL4ljtfb7+1B
dWHUXHdC60v3rz0LJ2T1UloMOm+wWkICKep24TjSEusOxvfCeL2OtWXYwks0QdDLFbo7XlgbN9Ru
+vGTAfdD0b6o5UOv/kEsTKfCP19q4TAolSd1oIOm5vr31Joil5LlgWkqt9etWsl3EUn+C7Rs+oef
XFJ8ZwnbYF/7H4x8Z1E/nOObsdsV5k0R4d3DG1/eYg8LA944qTPcxZ07KyNqxnSyen6dvPZOfOuM
HwxfYNKa5sSeQja6qv8kbD4DXeSiCn9uwiABtBvqQ6Y+l9XAYNej2nwZmNOcDT+uL+7GcVuW4aBH
V4ksjlvewR+mKbRuy5dUsjas2lrKxZFDq9eY+wwYufhhxF7Znix04ibnJhy8yXGbrch2yyzx92dH
PEjLUBo18PwJQuq7ovigVu+vr9zaA+p8Vy4Odl+lZeUIiHl4P07ftWnjPl7hHlxu+4XTHW0/MOMe
AHtsX+dJelGc2C2V8BmpHeahGHdR/limtAhk5taJE0HrtZ2/cCS1rVZyHAFt6sWrlnX3cRrcWdZ0
SvXoVDuyN5c5utTm3hjlDX+57sOIPxmRQsfVL2dw9uVy+lw7rcU5x5LupfIPOQ6PYTYfFObNZHX8
QOvtRrZida9wtUF45Tn3huKu0SEwprE4cQYTAqphnys6ui9b7N3Vi+AMZnGwmWRZO/HEmrZRf8hs
26uH6LFHCjnTfobOVkv56jLSDEpqFsoFpcjLA2DWrdbTJElc0AohzcRzumOLnps8u2rxKend64dh
3bh/4Ra3to6Of4O6O+eteJUgw9ifmmI3Nwdt6128ZdfCkZD784OxAahL3ss5nVSndrxr9UdJPun6
z//NqIUToV9MKjJRaZ+6b5Z+zJGwG++V6MGJd9eBtoxauBJBTO30AqAWmS77Xex/dHz0sl6K/H5U
/8StUL8RJFgCKUMXv8zZAXNkX88SmvS9MLJvi/CTrBlenE2eaYVIHVFgGX/IQfred7ZKusKKpVMR
eWh6DtELRTzlEtgwG6ObB4CjSL4dJecO9/kc1+ZDH4Zbh23tvjnHWhiJjGBeyDleZFSTYxjshuK5
m2/I2OwdyQ1CHcE1+w+OwDmk+JXO1lXPgrJKI8xr0r8z+07q/h5bxqb4aPRuiVyv7RfxcEaQEg4Q
dbFLqLrr2zFFzcObk4Pl02H7VbXv/ak4qOrODrZUu1cvonO4hS/JCksruwa4ipjS0m/TUHVR8LYD
imXOvV3sy+xnZ5obh2J1u5wZuXQpYdpapSY+ofRgj8e+IG0Io8HckhNbc//n1i08ilbQnNaSo/KK
4Wsie3L4lEwbkbL4EW92Prl3xipSLENW7PJ7URrpArPihins4l1f+i9EXBtX9hbEwoXkzOy1i7Ym
wCr9e07/vmq2HoGrCyU6QpgBITrWFxuchFEVMakJ4hFNUkr4pZFHN96SkFs9uP+AvOFBk+RidMeI
K7Sm6evcfoic8DYimTt+b6T3caQ82wi/Xfe+q0sHS4xSplBrXpJ7c4gENmO1SRNNX2vnSd/q7Vzd
yGc/f/FpRjmfekmE2JFp3thO9Bgm1MmDQtr701ZeYx0L/i+Xvph5sPhGZthHaCFjC/XO1LXU5mka
uptaj45VuFUeW98P/2Dpi8xnZ42pmhhgySXvsvLTf1p3NrzqhkFLPpVM8GlFKSBGSrdj6to0+ncf
o3DjhK56VINUOOOBLDpVFy4ul5p2sjVgJsHlDdLQCzNGpRlj5M3O6JZJejPw6ru+8VaCJhSM6BVC
1RSO5RsOS27EIZz2gt6QPVrxeo9ch1sXO8l5vQ609oIW6mJ0j6G4RfvtwgElqH+YmelA2DK6vT5l
RymdDz4DNdN6vmn1nxSk3xmkqOLJvI+NrQr7mp1QdSAriq5V/rx0f+YsD/kQw1fRu6rbaYyr2StD
4rhdUrSMllHznRwiE3Xd5pVTDQkdhinVbzoQlhw1Ne/yyVcoP6V+lyLj+n2YaLe8jrGiPKDCXBV5
31+au8tEdj8bjZl11ILMSX/KeihBoLV3NlOPTtLEfClplJ7IN1l3ClGAp87xN5p3IQ+ZfeJGAfLO
8e+L9ohfCdorneu0Ci5LveWkytmoYXdv/DCq90mQ7NAfZtUn1zedDde54gIuwBauraPQKpcmYEg+
Q5uRjMlTkZhypXD6fn2pV+4FkKhV8kLjEbU8K3lF0sVpiK7qqWcmXRj0bhpF0k6ZpNtqioxDnTqK
i0jMz3YsPlzHXvFBF9hiq51Fdszd69A+on4lzaZHz4yl7spW2+tb8xbWzsm5jYtTOsWkCJuSAkww
Ne8s4p0qP2plzbQUhGGLm+tGrS0oYwnoZ0FIDS7FAixs51pNR4zqGqbqVpqKWJZsjq/M8jHIguZ/
RSlCwUXdxx/luss23txrSwr7zEY2kuYj1AgXSzoi4tqNEvS9uazdeK7bJ6Ntql1k5I03z2O3gbe2
tLQGGULSQRNawZd4dL/1gZ5gbUU7Y9+9Os2p82+U4CFqN47EWrRMz8g/UMueuLnIdCPS8Qn6aPiu
YvTeVISfjdb0EtX/lHT1LTTFH1Op3k7yH7yOL7AXD4O8McgAk/ziQRc/9QzqDgzlUSpqL+lTt5wt
y+0N6en6Rlr7lEL9ExUJhSTK8jFix5VdDqJS3fGfKXuS/1GJkt0UbHiAlSsahvO/OOrlJ6QA2vSx
Bo7tD7uHfFfkNC9VT1JysNX9dZNWoTRNUEuRP4OEfAllSV3SaQbOpkDFMIiyI2paFcNwauXG0O/s
rT6FVTghj8Ea4uKWPCPfKDPjV3Wlk4PopppNBckYiDJTVkzvnMxRdmnkP5Qpc/Ou2ylO2eJdgmwV
ySGUs9GUWJIMtEqll3Ii6imzRyHPg56uvDXVYtW4Mwzx92fOM05yzZcHMMbY+t72yZ0fRR4B93si
o1srrF1NsnbXzVqDtJCjFbOsmOi+JIj12VDZs6BADsoHSfKc4Is13zbDh4z6zuZbfM2PnoMtLoei
U31miMM8sSC1hP1feoyMK6RIWfuWSqHrD3eR8dt0VcZY8gijUE/GjV6GyyUtw6iXYwEpKfNhVNrT
3EaHbjAP15dxpZUQHFW0fMgsJLqhlzhzV01NJW53dWBSpvY+iKiSoWoCx3qnBj+owfDwl+ydkW11
aawtKoqugnPHcTCWmnmxHMMvLznrMsUyBlbvs+ijbL125imwXnItgpXwB3f8LzkVekKEFPvigqAB
LogbiTVVQvV9R+dil6n7kPaTmvmVG+u6kl3nqPOA/g/WsvhtjyGskYR11ZO/QrR4M9/PPYhUH+sg
2kd5cau2Y+XKpfNoy8HrdfC1i1CoHsIuQ5vzTXmVKk/fdDK3k5P2eNIXh3sfnpHrSIGXlxvEiC2w
xdmYZ/p3YgWwXvvhBEe1TXdp/Kmq9iNzz6/bJX7U0pWd27UIKOq5oUNX0Nl65VVNv6HJ8Qc/n1on
JEoS6jQcXJ6FQG4Du3T4+Y2TvVfC/ruaSbs/gXBgYDDPAEXFBUQp15pTUFVCUHSXIp8oM6vsOsKa
vxd0SDHIxqKXeXmg/bYfYnJdniW3npG7U4MO8FbbzJr3PQdZ3NOoQmp2LdK8mvOxsm6zdKfONv1i
mpeNj9mP6xatfvYzi7TLz4IG0lQZOWDqKLkK2iG6svHhV9fMosMYeRtozkuqNonkyFJrsjdTAHeI
5unIC9KPStz8EQ7tkJxKxPmW34ZJHZwWwfCx7XA4ysTB+wQ69U5Rmq28w+oXcpCvxdMRtS2DYUmO
k7Qx8D+OXO9b8xRHO6P9aZSJK+cfNP/l9z+REE+Aqg0l4E2ntjMj+JtbvGrK6VNLBkfaSi+sfaF/
AWhuutwDUzXbWWoDYA7fLIyorFO45bO3MBYnJ6QO2uQxGJN5cOJnzXhHpHt9ndbi6HMzFuemlDuZ
LDsQQ38fxiiW3ZbdTm82/OSWIYsDY6DJrnYaKLXWHLIqOTCb2c3aemM3r3l+hBiIoaF88swUv8ZZ
1GdJqtMOwgmIoUe2GzofE4iRifkjd/6+vmyrBp0hiWU9Q4qdbiK2BalEm91EVzczj2mzEXGtJnrO
7RH2nqFUtDxN5cCy9dH8bNiSO1Tcm6GyM/XkY6+0u9Bp+XATtS1zp89t7+ZFdEjT+F1djVu/zFr8
cP7LLC6KSTcadYoxebSd14H+t2guDinyRlYRnkZdd3EhRxpod2H2B9QpIbDx3+9qL85ayFOv0wXd
LIgexvF7hQ7WsEdUYmLytfL+f/qyy8bqPPTtllZjUr9WeJsHyFjmsKe6LSmUjQ1kL86dqeTTXFis
Jr2stZq5ehe4TC++bsuayz1ft0UklPdmZUaC72hMT4rqqf1z27yoyX1Y3+ZbdNQtrMXZS/tKmcdG
fKNxuM87061jxq73zb6Pw6e4d5j112+Yt5r0EOpGyKLxhsXLX56PumqLqRKUOtp1/Nt00rID6/jZ
yoLbmAnJvIZinXbF4bVwnJNcTeXht9eX5x7vPYIaCtvLJ3Rv+6FWQF3ygiLEnf0YCpvj6BnDUe9P
8dZtsGYucLpJHZvsMmn1S3PTaogdk9HCnh1K73SFSN5oSSVFXsu0kAQhuCk095PcuPKU3ly3dGW7
XkAv/F2q121Tp1iaKQ9xuU+r19zfgFhx3kBAwNR+zVtbZrVzs/SjUZA54uo57naSvo+dg9/ftdoG
F2HVFkZ20UhBEpAxsJfL2E+JYkQWy9ibN+p0CovXePhwfblWbTmDWBy8VDKDxI+AyKN93D1U/0fa
lfXIyQPbX4TEDn6FXqZnXzPLC8oKBswOBn79Pc7V/dLtsdpKrpK8ZKQpyi6Xy7WcA1A+AJmt8wXR
4f2KhZdeIJji+qOMZBNrx8lcNNgYQIwyerk0H3OKPvpv5/VRBLzI76NYJFhc0EUhHbSgqLpsDWBx
xAMFHio4g45VU7UpfyR8qsAWNiWzNUKCadxP83XYH1iy+XslAF0CUAkcIgHDcLrvwE+xp1VU2zyn
S5CSxVgn4l+mCXVUG3IkRU7EBs3omA1H5D66b4MbM/uqyl+HdX9eF4W3BWXnf7rI6U83YaORUeiS
E4AkAmx/virznZG/Eue2Wh/OC1PtjRh6R35ZgL/KIxrhiKlzIFigd2fpbGSb/D7ia5NtA0zBaVZP
ZWjw5Sj2QxJ68aSI1xjx1IFbF6UdvunX4WoxdcVq1dKhoIMXdQD8P9j0qRl4YTYxG2CdcQYwbNAw
g9K33ttIJuU1eXCzb6HDDufXT+UNAEkmutgxdQsIzVOJA0JfDo4ylAFmYAxObWQbj16ZRt5iRNTT
DBbrhEmBReugmaG0RAxcbUHEHC/zZb/mu8UCLLbm+hMrJfueY70kRyqaP8JCzDtN860JODfQPEVJ
vmVs0ycDusHvDQTh55dSZYrHIiXH2vFiWqYBETE6rS6LirwNmDF23ExXY1UZCWwEeXGg4aMdVDKS
acXjJDVwimc0MtrFlzb4QtCeGRwsepFkmtBavY7/CZOBnOuBLXVgQ1iTZhe8rDB5OV6A++lA3Soy
gvWn7c9jFBqmblZE5auOtJQntTMz534uur5rL4zG9mVO7WilN4Al1mybpVlPW7LKMcEI7iRU5Hbz
NbPcLjJ7L66L5Tpo5i0znU1uZndz+G76yaYOXwyz2ee9HQ0+v7Ob53R2UeUB6xool/7BoAScJAC0
kJn41IbjGKXTBDibs59e9D0cNh1+tWun8dfKU4nU528gXUEgdeoCrB5dsY4BF+qbz33yNDh3XbVf
f6TL6z+oYwPYzhKwkZ/mazlpJ6Nd4T8LRL4LHoQkwByiriyu1AZRAJicBTihXAoAmT3LWhdSTL94
wLfEBViWEmC7sLK+HCzdpaBqJEET2x95kvWs9brClSGcwrPWjjrzx5p91DMoy0d3h0LMzWotz4n5
EvRd7Jc69GzlITkSLnm5YjamskgnOFSzvAq9J2YmT0W27gKs7D9s3pEkybk1jrWCPAjLWhcXaNdY
8o9RNxGhVIaIOUsgMzgYUT+1w2bmk9tXUIZmPzpnE1Y72mMqXwf8o3TTf8TI4UlTUOZ1BcSYPUZm
mjqexTjJvxzdIyGSVZCBTDbtRJDNn1p+UfaPeXr4hx05EiHtvVGXKaiEoYflQQHwGdkZOpY1zlG1
WMBMxpsOvhh04dKepKwYE6eGkLq9Bt9C115nOtYF5dMRhR84IIHiB4i9032njVkWwWwi6Am/j8tz
mgUReBgwZnk7wk/MeWTnTyH7h/IIENr/SBV+5Ch/hYfLQsD7gosNxAGDGftogz6/QQp7hkJ4+qMP
FJSMcj9Ji0I6zib8qjvbL4WD1wl10m/j7KG7Y9DlbBRuDz1droWsvIXYW47j+OKv/tDjfBrWDwwz
b/ylOBjVsgm9PnLy7+c1U1jFiTDJuoM5teyMQxgrL8e5Q+wRca6plClX70ghybzBabI61oQn94qe
mNV+scvHAgOpmfHjvC6KAOdEF8mx8d4w+wZ/QUc/v2DedxcMywUj7aYLyc0yOi9AMN/6uc78dEso
fn5kfv5qk4kzsV8oN/pobWA1IDI1LkJ8uxQEn+gmnawwHFMgsUK3FFgGLAR386BrI9LpIR2jESm8
uUyhRz47V2jCxxgBgSI6pm5FjHaiifj50XJloJ+pwWgIawj2/nAdDru5s8V5iryBxbXGJtTrBtRC
QFjiWSTfRAOzmEd6eO9mqTdOf9VSHSmRKmyAQv+JkG8hr+9C0WaNrEUWjTwi1vXsxcBsCQCmPBfR
aMUoD/o6sWov8UeqdHAzMhmDVUNq2XpR7zww9t7M11M2R+msOb+aNQyk8+vMtOhbkcnyAS7Pl31o
6C5y9cn9o4z4giObqI2pbnoiJOBtF/JoTrc837NCgP8DyHnPq4vzrkK3etKZpSilzSuDQIDoYvZu
Xe8pL+KRbrjzcV6S+lT9UU06uLwirGMmJAHGeRmRcbKiytI0eKvu3RMTlI5u61b9MFIRCC3o49z4
9LWrPgZM+k3mR5VvFjuadKhLOqOQjjFGodCf7EIvx/oyJh/aNJpu3aRwxWonIJXP+P0Dyb4aC78A
itjr0Hi789ujWzq56DOAHGFahXE3qYvBnx1QlvoU+I6AN81u/GpT2ZeeDhJLeSECRBUgtx7aQz/n
OXH5JzZcYMjTDWXmwUGKJjC+B2jNP6+ecpf+k/Qp39lZ1GTjCElLh+miro6a/l/s+0iC9OSsg2Ac
TeHOO6DBBtN3MCelOlQi5ZVxJEP2dWHb550j9oi9t+D2Tm9Rpp7LAaPy6DnVLJnSNQhQ8gB90UCb
l1yDZfCgxaAszpL94FhlZIWbub8e6V1j7M9vjtLEjyRJrsEk+TgWrji1/aPpbTxzSxqdZ1AbwB9t
JM/gpDatVw5tuIGYYdoazrCt7K3VDFFrxXXHwRYC6Gj0vn0p2Hs9xXzUnDDdF0iOAhB9CC8HaNnX
P3znO8qc51dReXccraLkKNaSrAmbhYbVl5Q/EgtUGffJ+Dx7G9aDl6HRNUFrDIRIZWJvrRK3Akte
nAKQLTDjZI15CvyvLJ505QqdKOlw+byz19EStoiUmSH2640ub1Nx6emQSHWSpCPmYFqFB72QxA10
rV5RI4utPvLn73OoOWBK7wfsYzSvAiMSqc/Ty75dF4C8YsIzNsNXYwBRhP9t8O57XW+u8nQdiZFP
l03LPhU5qjX4itmQiV/7iSajqjTtIxHS4RrCyRoD8Xji4VM2/Frcw3nT1qkgHR0vb31A82Kl7CqP
zCLdmOPeSX79/4RI52dx25BPYp3syQerGMMI/95J3/5fQuRblnVdPuCpjKcZ7qHc3q6GFwVUh8Wm
WS/55dxNKMT3IoFnBS+Z+0HTffkPQFLY8P+MN5Ri4TZEJ2Yowh7MeMfe9IVObdzV1wW9tjBKd37R
VD3KJ8KE/R2FxQa1syJoISxtvibg5kkGvlmbX8n8XGTdzswdsNua24GQTduyneez9/MfoLx3j5SV
jtAwWH65isdTyj/c5sUA6PXU+bvSslBg8sOoKgod26TGOcgYlHU2JTwUV/3QAO0/i0iyBdJUZOia
OnSmIh2twK86axaq2cshnDeMv2pR3nUipIM1dKtr4uaDqZBdMD9W5Tdtt7VGhJzvb6vQWMb092o9
l+M96R9dqvFxahHoGhd1RYSsso8rHd6a4kwt6xhl+UWRvKCP6LydKS8f548MaTNG305mK4QMWi4v
lA0Rnd1dMSdR09TvlavrRVaaNUrzwOACfjAyA6fHqu08tEI5uOsCjDIAZCwi427q6KZtLrP8YOoS
yEqTRqHZRYMo5j5c6WrtkrUgSwBx1Hx3l8uwPWR1zMJ/uSuOpEi+witK5OKrBQfHuUbrjDm/ZoZG
hDDYTzkojNSAnBV6oLn2dN14V9o+S5FnLTFgZl5YxbYH9qA9b/p07wZztBav5+1CaXtHAiX/0422
UTgGdCrDxb72EaLEyeihZGEuOowXnSjJzNewKfJ5XdFPQYqHtcpimgZX5ayZ1FOawpFCkqHbsOk+
HSHFL/ehA1zne2beeromdQW9hOgV+7NRsufxgfk+E4jha7rBzGFpdpGf3bbNdq6/TBjJpleYOaHJ
1dQ/LjkgD3bkn942gRhQAh6KwNyUbMUF4Cb3RU4eyXJnvvaWD1/nNpT2eCRDWk0HRXPXQ1pUvJ8y
Z8PYt2D4OqxbK/nRuttWN1Sq3LwjcdKq9kY6mF0ClVz3zVu+W/azT660CQllTBkAzxyAmKgCyGiE
4VJ6dSX2rl/meGq/ZYnGBpWWfiRAWjXuZi5tAgjohn3BLgHQBKiT8+dW5WDxXAeWovDpqBGfbj7m
R40sTOHxnKWuHptsuCQeOkPWMfcuB8yY3KYmaAJst9cRiKq2CB1kIdqI0Mb7idvVnqvZI9UMh+E/
BsEDGpVm+6rQvWhVK+gAc9zBELqNUSPJEEDeYzRt5ojjZW8S4P2k3goiPGd/fhUVliAI/wCfgJHe
EFWn01XsgThs0BC06SZGQwHdkpgRUNl0wEXiIEpO/USKdG9MpA3m0YcUzLffNw0wUdtyB8D7px4p
bB857PNKKdYOjDcOgCgEYgxgpk+VyoaydMNZELOP2bbu+u/OMMe+YWpS1koxDhKQoL0GN6f8EggA
ngykAJBeT3nzVk1oabe6e6ID1lB1ziPNKUDGYWywOfEZRwF6QH3muRnoqJOw8rZhW+SPc1m88YGP
W+qM1yxpbovcf63RDxhNq3+TpMyJzGFtozlpyaHoPR3GjGo/bfAoix4wEIrIWALTZGOUuAVbtOih
5KReo2rwrShAvBuDTimLcl8Hx6YUKdB/MG2P9ZZR7bI5SMEkyFg8zzsyXiZeh38fC1hSG12Lvipd
C/a7P7KkYMql/pT7LmQtAGhl2UU15VFPY3O9HdaN4zwsQBbojO15o7UVfuVEqmS1PgjU634ugVTA
CgHVMgf5jW3V/UeShMtNOFDnzkp872fC57DZpcMIIs3SN5NDalrTA1/KCiUG22pR85zNA7Gmbor7
rkcZr3FGC9yeBrG+Z33qbzlN4VgGtGDPUWk7zUVS0PQlq9yl3LTGkO1oMnmaFK7CXWMsCycSXYOY
uJV7SR2r5oYh4JBXDxRrztNIDoAnzNw9D26qSdM4qDqZx8Kk4JunsFxjhDAMx9p2xI3O/Glhpvlx
NGj5fn7fdLKkbVuoUdRtAVlO+ji4h8baJ0X8LyJEyyqalt1Atn27cTAZMeK4ld6vuboHA7yW3kqp
BcI5QcuOYWx5kH0kdU55Bydjesu+4GaEqgLSmroGJFW2AT1WoPgGuSk61eTUhl2OhT3+Xi1aR8vi
fkur72wsr23M6I1L+aOzgthy89hjxcUKBpm0oPfnF9MSGyJfRo6gPMXN4Pme7E+L0hyszhEbBiaC
LXhkXk1i8J1HMO7QljmIpT33yexCzFyY9Gr2qPEe5OUjs0Z/C7AUQ7O5Ksd2/DnCLRy5d+Y1Fl2F
L52cLOKgQSjWW2+IreKSkefzqqs8DPS2MFKGywnEBKeiKky8Z32RsxgzSJh9GNMkTiq8d6ylSPDq
6Y1BV3NVSgReEchR0TGI6/hUohlWvHCExNz5OVhbjgJ8u174unKKTozksBOwzHKrgZiivk3yTZPc
jDnMSwcboLZeEMChKujjFiJiL4/2auRlQfu2YHFaBPluauooJ/l1vizPZHzNqvKmK8e4Nenr6Bu7
qlwPnv12fguV1oImXgGsEYi+t9MvmNKeTa6Hq2lwwcvwBbYczfW+oz+YrqFGJ0mK2UBPCaYtcQl2
g7chxZuJk9kH9SUd+aFJuCYDpIpDYZlg1gEJAG4HSS8jXabOEZcfguE5YsW8bLrR1fUzqLycK0IW
dI0BAumTOS7UBdVjhdVrN3nxMmOY1lw353dIGT24rikGgMAxasptuGhZDdzWQJBrpgAdupyXL2O4
69brEGh/4IKwgk2gmxBW9SSD6OaPTMmJpDQB2wmBTBvkRzWICeHFmq+Tc+sku9berP5d1sYLnJzx
1tpxCTSK2twM7ODXB1Lrwm8F2TdmVlGVwmy0QGOSjwmpevFgx9fw+iolkef+TOaHJo+MJOL2k59E
a7q1wGnT3XnFlVNvEsy3tpfjuG34e0m3db47vyUq40Jz7/8SqIBuT3pLWQkzOsfqWTxO8xSZIjgd
mrrXzGKpnJCLxkewwsO2ALF1ejTJXCNAL0cWe+bPtX9r/ABYeCHm6f+hyRIXNeBniYu8IhJ+p4LG
ou9nz+UMDdgHgv1e6X2om6VWnRQ4OnQHgj4UCD6S4+5pWI+YyWFxtXgXgdfeBLV1YVi9JlATKy/f
xcBfxUsJ+CgCieVUFV6UdVoStGTxviI0Wrll3k2AurvszJZtnG4wH6bRHi/ZMph+vLCsej1vGko9
HbFbqBI6+HP6AWBwoqs/4gOM9pBO72ayZ7rtUkW+GND7T4T4+dGl0TbOglcdRLQswxG4Xv0tXTfp
ZKIHLgRa4fYfNAI6CZ70WFX8ORXntIXTh50QN9mxy8hNNnvbha6P58UotToSI125Y4v+haGFtQOR
D0jVQddFlfHq98/EODTanl/x2z7ZyZE0yU7slNqryyENj/qhfFsBJ5WxF9y7WfM6hNu6NqPwp9ke
AMMYndfzd+R7TrR0D5prn3T1gvVssr1tXk7dNiM3lRGzdp+Wm7At95156Tdd1Lvfk3Cbue8YSU7G
e6pD5Ff5F7y5Ba574GFEV9pYr0WDqxdiDYxcNHFfNPWGpl/IqnmoqU4EgjWgRoJnHm8O6UQQXraL
BUYIcH5b+262dmGfbZfE0Zip8poEERyGjW1wTKFCcmqnqedPPe/EJbEASWfLeOb9MqZuLKIlsfNk
R+iYbIEqOzyWCFcD3CUGddHWFjg6eFmVxgHQNcS0LsaR5YEeKx/GICkmmDLfEeejYpFp6PqtVcfl
WIZkwAWa89psFZdDulmDqLAv7BLYlfUOoAP+P/TxYq4amS+wq4lNlJZ2BFIoLkMo1K24HkY7j/Ix
/wfHeSxDjjiYMSMQhYwkxIQRWCCtg91n3wLW/0vm51iSZJAoMwRGWuG6K5/7+tYf7ub1xszv6NP5
g67coaNFk9w0C3mLxm7sUFI8pb0blWCSdjegWlvdPSJujVtR2hxe83iMIZb/xIzZeYM/lJaY+/Gu
wnxf2g++DjFB5S8Aqvp/In4fwKN7x16cruWtWDf+uvIfdr+xupjppsFUsdWxFMkr2dQunJFDkQHc
2PbYRwCyOL8xqqVCoydmncHDagJT8NRReEWDdKNnIRRxrj1MnTL0nurS4Ko45HcWHK8YvD9kziQy
YwitR+ERBRHkFPcrpjJZNkZ2k0Zzsx+qYpPz7Xm1lA7wWKZ0sfhVYfnwgvDn6Rq51fWQdpiovTLZ
ji9xn94CQgOdc+eFirWSLrNQ0OWanmOC2E++Q4whzTs0x+OdgB7oSaCWsZ/5gqpq983RgSD8Tiec
CvMAoStyfajkYlxQckNeWo5VMGEkc/RQl8YwpB9O0VJsp8AHN96PEDh/3HtrrCUiaYY4eVcsLCrI
LydfbxjSQ2N/4c7XJHgazIMfPqZjBU7SchMAdkfX/Pl5XcSnEvBkY/89UKKf2phJydKsDJ9a9lvK
Hy32jsfbZOKNMv88vwOfzgvwdwU3KfyyCfQL+QnaE0Dg9plfgpsUzPHt6g5RUa46BtRPZ0ZIIZ5I
t8LDfNpnzL03fkVRmsC4+3rZ1/3LTGzQw1X+y9+rA1JKG5j2DqpHcj5vcoakICuiBTNLvzKkylY7
jc+L+OSYoYuA80LOHxUqS24OqQbDKZHxQDK3eV+cp2EF4vUcWWkaVfSL52/PS1OtHLKpeMZhmMMO
ZIAAp2qWYvU6lKho98Wz0usw676QVAfspzADBOhiSNfECBaRK7AWOMYoS2tEP6bzGiz9Q4/I9rwm
KhG2Z2EcTzjNT89Ec+bjTHCk4qwZ/RhQpQM8jQ4N69PBwZyfi6ON9yjg8j+lpjuKeWNABbDYKhGC
82enGuLUezRcJ14dTVH504UGWR5MARAhriBClQ4pTdhEltLFmoVIIvwyrA1b78f5y/llU0nxAYID
DA0PaUsiDOTo2lw8jsRX7Yn0zfyQO98wsHTTVCG4FFeNM/6ciYZCABhHPkocUaQnTkW1buqzKoCo
DsDN83g5OajEXJD6wnCvLC+e162PZEnO3/PgCg1Lf68nHvYo33koyAA75lQ4GQFX2kysAh53HWfB
PggPeE9GKGdoBKnsEDxKMEA0UGOEWYoQQgfEtWSBIDR3xUs+3s6p+3BeF7UIhLuoRdoAO5V0sWuz
y1ygGIJCNj00Pcfo5NR8Py9DZReimRhvL7wTMEh7ul5pBl4N0K5WKGB9C5HOCt470Bebf00nB5vA
lpiwPFg6HnuSmDEvOPE7rJZ7VbfkhrnBBiP3mj1ReLkTKVKwi1IHdywKKV2D2X3agbPA/cEqpqm1
KNcM7xCsG5LVKPucKjNQLyf1BDGp/0bBE1kmUdtvtDP8n6fjxKL9JweX0amcxh9qL+eQU1b9xmj3
6/zh1JdrZkeZD3JUclsjO9HGpQ6xSHE1nciVTNtuSZlOiZDrDltMrMXVRKK8DLfT7Eau82giT/DX
VggsYctDfwMwfpA1O9W0mhM6zAMYXOC7AE9WR3TgUeJ8SXTzeIqtOxEkjtyRG/TRm285CwT1Tsme
AurYB5R266ulaz4KoE5r9FKsJEFJCm0UXoD5cbmjYDQwOW45cBJ9U3wBvNlmSMcxwjhWlJvVjYOk
XOLaGpkqFUGPhPcxYovwU0KlCCwAI+djFTuzD6yzKZqyDanA8tBqMsOK0wYP/xsCWlwrcpaTTrxr
wwCuAzn6y5BVWeRbqAU4gQ7qRaURgtfANtHbhbyKZB1kMZuJF9BowbufgpWXPDhgRukczcopFTqS
IxlHZhquP9EJvjAJ9tRKYztgm6Jfd+eNXXVBkmN9pLt4TjJkqhj0SdZqUxQrsBJ3fbD1l7jxL8Gy
PgPgtzU2PWY4x/WKOn/b4CPeSph5hIUgkPbkukEFMGExVF7FBNMEllFs7cXdWnb9eF5NRQx1LEae
W0jc0SqNEmLSDM+g5IM77ZNr1pvBti7qRmeMSmniIhYpRBQQJZ9M53Y2eLhCKZiF2dRXpvuN0p/p
1G8yvH7Oq6a4mAH2jCoQ6kGe68oGaRm9iU4hqObQ6t5gznXQfj0vQWmKRxIkU2zNpUsZgYQgn+Iq
naLVGh5BVKExRaUingeoBJDwIHCXVm2g1cImsPDEfZg+mMH85FDdFJ04nCfP5d8vc7BB+XiBErAF
nHrcmuK/We3B2OfkMRE9VfVzgGSH20ThU1VtAXkZuDfBTxO4/BUb9ufXUeU6QMQDdGER4tgyVH3l
9m3iLcBSz8O7HLmoin+n4zYxV43rUDl6R3C4Qc0Q6PjSke48xi2boh0pd4IbdERv5tqPkqWICCn3
U2hFlOmuMkupGxIQBBtIArANna5sCc7EirtuBZBJ59VN54MPPrmPoHSumsG7qcbej1c3e/a74JHy
mUdekVmHzuXmZcLag+d2zq4ZWhallvNyftU/Vxew6ehEQVgsKlBALT/9NNS/kHcEU0bctn3kZU7E
fTfyJ1RT+Jwf7DrZeRwIU0Y7Rl5exBa6ZbzqpsC0x4SW9anlUev98lrdXJtYEdkWcZ3j+evh0Npy
6gb2n/A8Q0BdDcEGtVKo/qto+n1tvVRrbNQ3DducXwnVOQ489Gzi8idgSZesvwmMAZXzsootoBle
tGbpxoWTzTe1U/r/IgrrjuiJAD5RPstuSPukIlCu7tYbsqAoPZvPfsCfzmv0uXETMgJIQRcvKhyf
Go1Q8PSZKaLSFaSgQZG9TAO96aefS/LD4fwQZkMWeaMZo5b7ZNF56wElfWPYJihmRksT8Ks2FEDl
WFfUwT1P7pbuGs/idEnw1ORW5PQxcA/Tdgf2iQTteAt5HjONw1SdOQCxgx8VVycw2eV3TDl61O9S
WJCdRsn4LQh2VbPGVNcbp1TsSI70kgnbIDPC2kDafnoZ5vupOpgeRq1QHiM3VrNr+D/EcsBzBICX
cNOor5weWAovaSQ8w4ENATGO7Lph8KjvLI2bVB2HYzFieY/Cb3cY8t4CPyhwhu55UEcDhixCXT+Y
yhfD9WCbhGO05eI3zgFjZKQ4c/Ntkt2wDsDXwQUxd0O1zXRs3EqNjoRJG5WZXd2zMsf15ppR217Z
dN8DufL8mVMFN8caSZ6+6NMeXWzQaOl2RjDGFYYIs/p6oC/29C8G/kcfmbxxwuAdL1OISq33JryY
i4fOfm51rKTKY3QkRboffMKLufcghYQH0rwuzR36zCeuufyVhwgpDdgB3mAYu5KsLS2nnDI89lIn
3ZDxp2lTZFtfgx5YDgbdWY4Zh4suEFUZhEDUIuCnwbNI9vg0r23WBTAIRPFbUrZR3qXbUIcSF6qM
/FiMFCAOFmBzDAIxBtLlL2PhTeh37umQbycvWJ5cTAUmO2BUV16EFpGRbRqLTF9xJfPNQqwUA3zh
VBoxQgKrfgxtY/gyjxYVzUw9CdAu3cHUlgydTqSrg29sWcnj5Hdlg4SDFT7lSU4eZh/gPBNL+vcW
vwXVWHRuvJUtOHmHrE6LXWq404BiE2A0IgsjOdlDRcoBi7IkPbBc8xZY3LZjFjsXIFfNdvTbsrjo
u6C5b5J2ZRHNy66MxmYI4mD2ml2LbgWWDphs7d26KqM5GxsSLagG3pJusNbI9+fqhwFe0LfFLAYa
0QBNixHASfCWmt0VgXTfpmPs5o3tXxZT4GzsIDWfeDvN+c3oLv69lTEyb4G4wNNtMNvlHVCPxw06
lVM/ylxMnrklOpcwXWsmX9wpLMZLe+hZus25E9xZHesOWdoFuzmf4KqTMEWg0/YhMzdkyYMXnrfp
EI3jVO6tbqh3zA2bapeToUeNkbr8Cn2Q89fEzPIx5rPRgGfIbkpNmKA6eseGI3n6buUruPtwKBhq
ZX1yOyaPATJKYfF83md9LgQiTkDpSSASIzkAXqrT09fnpptZInu5zHdVfQHEvNzcLe0LEGmjJr9K
goNjXJyXqTx7RyKl62UOpz6oDKRbOjQeN3abIffRPKTN+n5ejnINUW1EFRrNajjpp6qRvl2nqoSc
Ye4uOLr96zZ/yR3/sRm5ZrvUy/hHllzvnpcKxL0iz7z6F1b4zVweBpfGS/jVbbbruu0LUKXriGAU
TwvRSI1qkY8sOiZGJP+Mvo60Q0swMoDkJm3va37Tzd/T7OtSx7m3W/pdQJ9xuiPMsdrNENX2hhZv
Q/nt/DJ/9t+nX2GfLjPmjsJkyPAVU4H+xuSpW4pNZc5xkm1485rRmPaa1+pnA4JExxN9yAJVWNa7
8jDJSrOhigsMFzWtsXNpeOCJTowisws5eIaghuyjlimX4xI++U251rj/uP/kEhD8Tll3MWTk0ndQ
ImZ2wePMwdNuoN2B1mDGAiB3+PemJb7CF/DJeKJh6PB0fRMLnclWgUietV8o+VlkS+R0WFXj3WBf
p+UWg8PLqivQKJf4SKh7KtRkSZl2LjZ19taL3PLfhmzc1Z2rufsV5wbKiVoDkuiYMpPzDiYqg0kN
JFXgrwNWkN125Jnhvmd3IUgvui3rb1iiaxH+7BeETNQLxZLi9pOODWhzRjJ2MJ+e/ez6Anjlt0my
oIPw5/mDoVzDIznSwUgIqZcygG5df1mX3wa2tfjDeRFiG06fyqeqSLbRgT8HzSlQZegeVrOOZqCH
n5egWyzJEEK7D7ysghIFeqjhtQ8FDR8CAPhikkYjSulIjtZLrOfRs4M1YY5aCpSpwjsj+GH0frTO
QA5LosS65lYS9cDS+XvtcKJETz54QEDKcCqSOO048xA5Xntwwbdzt9DbaqI7RweqojKFIznyABrP
emcxM8jJrOoKnDXbwS83a5lqfIVOjGzZczm5owkxI+BECAaMMtZtGqZrNlekxhEkYuTdB2GsQNuV
5KCxq6FmiLxnQ/mKaglP3F07paVz8MbQAlxCl9MtZq2Qugpb45aadNo63VJ9hJxNV3YvOCB5h9af
87upVP/os+zT3QyczkUMjc8Kk+mpTqwffeBugvrpvBSVmR4rL505q+rXZkmwyAF/JUMD3jrMnbYP
6DjIzBUR2htK5+clKvUK8UhGNkzEGJLEtKFFk9nI/1IaJru8Nb3L2pkK1BdLHUS4yqFgWEq006Bt
EjHh6RKC4W1IayFqHJ3rLqnvaeXH57VR+nxUpIQJgeYVZOenMrKkyIfVRBGgBRp/2mGG/sI2L4Zp
B+Q2i9zbfhYNo2bER+XGsHzog0fKE5GSJNMwCIgVZmR+vTmNAmuIy3U5MNfd+tWg2a3Pbz7griCH
LbrcIE1u5woK0nYrtStU9Vi0Gpt1SiPLf+/sm4pfVt3L+dVUKnYkTcpsBIwPK2OQliHVFYJx3ByQ
dOijWgeT83n+DJRCuCwRcBIEQxhiPd02Y+3KvhJ6LZ4JqOZh5xC2oWi6HHojzgNrw5dXNHDHSzvf
JGWwS8AL8/e64gOQ+kJHlrCe0y9grG5AioW7KHP7XcK+j2G2YWi8NwnV7OHnVA68NVKnqGSCQvdT
S94aFqShorZO+/4G2fFsn7Bw3AwLgGHJuqC+7mX283ntVKcc/X8WLiNIRGh7ql0zkYZQE52/qQ/K
rY6VfZy2PNmOjfXzvCSVBxOdeQAoEJSYMj6dUYGLgBisRmnRmd7MZeUdmI6tAIRXvRt+rf2lv/No
ytGzhcok3oQITjULrIytAx8LbAJARbBnn2rr0clP5yJAHrxKIsfhqOQ+tSSaqw9vuaPFXePe+f5+
bYfded2Vq+wj4QMqWKSO5PZ0KwxGN+U+Iibjq+GCVAhP+SrVPFAU2XcL4QS6hpH2DjCrKbkbv0uY
7aGNNA7sLOqWfV3fz/mDz5D22fP+tvevbHu3UjfmCDasd6Qezmup2uEQjQUu7AndcbK7w1hRWKEh
UvQk3U0h34lm2+HeC6+d/MBnGgVBp7l7VV4PhTWAQLk4OtD7dD9D7KbVl9B4Dr+uFl4n9wx97D3w
p4J5k/Y62FfFAYUjwNtPOCQURiVXYLd1g7GsVnR9h+1Vu7gheOK6DMDKLkIPB5mm/TCEfaLRUhX5
wPO44HAiwLVFK9apmnVujyVjkFstu9m94140kRFjxRNev2BVuSFePIa/QpTQUJvYWN5fQ7GLySq0
h2JUFUOFOL6n8hOAsBh8AMIRsy85/e62D1n647ztqBz9kQxHbmhaAi/x/A4yeuI+2PYYMXAbzOb3
3Cuu0YxwgXL6x5Au70htRvZoHZpCB0CqMKaTL5CcA3I5iI9DfEENTmACmLS+vwXIzpU/zBsPDXYL
zXX+SJxI6SWFOtlv+gjMAn7qbWpLpxhXy61jo0lXf294vHsb1zQRJIB8eMyQuX1oTcNjO9sD0WuU
eEGaXlupW1wETT05u7F0zcuchHzQnGVX8WWO46Ae6qF1G2/k0y3356mea5Fl8HJvb6zh7n9IO4/l
uJFgXT8RIuDNFo129EakKG0QGlGC9x5Pfz/wnjPqBhGNGJ2FtOEiuwplsjJ/kwdrAKjFEOwluAeo
ZHwy72n1JBqMgcMYOa1jIVPwBZBxeVUt5CkSHOvJYnJ6Nnx66DdDYY2NxpMhSQ5y4eHjd1MGsm35
7sqnXIpEuW+SouNs+IQt1bMwjmSPEz4Iu02I/nRmXWnZoyf/TRxyPBQrFGnqtp5/FzM21Yo7gO+S
iNeS+FMsikPVc9KG2po8y+KWVGmH02tERZBSyXksWVBy1TeiSVXvzu1eKMrYon+Q4ggzlXshe9Gb
60a7StoXX1/BPS9txdPIs/yyTeUy8EuyEnG4NYpbKT3KkoDz353hv0jj4fIiWcoKwNhPACGDp84n
26VQ9b1kELNsk1vqjZrJT0P7xWrzredluzys7VrpbkUxujEF86qS3G+Xwy+NFQAvJgrGVDP++Aon
BYigqbUGa7np1rZeB8235UzBL9rEgk18Y7Fe196aONXyiMlE9Kn4DtFotruFflB812PEfaR96eF4
CoPk9FIdbSLdu9GlDtIKnqu5stHc90RdYxwsZSoYT/GspE0O+GZ+oSiuLxltzW7JqhszJ5c/ml1F
f3kA+n0wra1p7S13FyM+F1IL3EVrmnNLr0FJx4t1Eukg8Z2zgkorcKsGw/RNFx4lelA1mABV+O1z
NujCIR6OqnuL69F//9JgdlFi+MAkzNH8gI69wp8uGOjn4U1Ulwk2PnV+ayWIrzfBnRG6P9rIqlf6
90tHE8QY5AlgLVC6n99rSpnGgVxnG7VQcCpObUMn2QX0I8L1uDzChQQJEQi6qij5AoGeM1zdXC1F
I4MW12o/sQfZI2Xn1LwLrbo8GsjkX4629BV5T4BpIRR13I9WxcnWaWIXpXeLJwWpz/OHibWM1YkY
bSWzION9aC1x0zbuzqMDeTn0wpyeRZ4djUKG3003PWYq96Fzw02dgliKvZ1irMmcLp3ChOLymvwu
Wa6zHFcYRhgvCedDPSpXKm1Ybv4bX/AcJS+3UaLaSe7vMvNp1P3rsdP3lbhWIl0crCFzPFGxZNPO
Tot0DArZTxnsKHwHPVYJlZ3XTxUN5suTunASwgqh4YD4n0LneTbSxqRfzJ4kzZWaq9JstxzVG72Q
fgppfRCS/hi7a3YbC2i0yQyKC5WGFo+n+ZtFzQ0DtV9iRsFRyw6BdiV5+zI+8PZMzYM/OonxVRNu
Umsnhy/YRdl452rGffOfxXPJq3lQoJ/C7a3ibXp+1zaK1fvCwO8IqS5Ee1X5Ymi3Jk63kX9txWv2
HItf9E80bcYeaPuhCOixM9NYE9TiV2oNTt+rdr525C0dCBQzmF8qbpN05Pmw3FgeuqYZefSL9QZg
BR2X5imV8mtfiZ56q3y8vIIWNwuHjwwLDAod3ZbzeJXYiwFvxWwjWQMIvhxjjl3UiLaa36KBg4Cv
Gzy56Wtgom0XfLkcfCGfpVL1J7Z8HhsLb0ks6ZwDWfSAiYc3kr8GWZ12wOy9AGISuCC1D0RM5/UL
zL5y33RRkIwFc2sCBdDEgSwwOF4eydL9DNBrgvHBYp3gKudD0Rp47mpNR7cqrWwfeL5qj2riPSam
Zzmt1sd7v8luQ0MnOPiZalBD2/cGEkNPe0FfvT62WTKsJPMfF9V89EBGP+xdoPjNUQPJQNIQNnzc
kkp+G0t2h5d1ob1DybxWxYnGzgGs/rAC3c61cq825QZJ9UOQPJSmfoi02nZpoIZ6cO2a+t6XBdD0
a22+5anTFAPpDipU6pyu0lZN6A0WqyBtsZMPr5roLXRt8CRIFL+Ean5UgzepUmxZ777ISbwLw9Iu
xTWix9JCYXkgjs1zhOR2dpTyQaQgoje3CRQ4OoEq9QdwyIDSq3IlVV+OxLvH/GAqfqSaJ3cw9bsi
bqYnbKjKB1PyD1Ubb/XY2F9ekksnFu1a2u8alWAY6+crshcVIYSjircPgJS8OgTRewCbWF1TKVg8
QSbcNM8BZJM+lSnTAQZXHcKLzgrXlbc+Tj87TSxrEgmhfWnNwfgqNZJ0SHwjv6mMSrox9VK6VtMc
LT3J8tZOtOkoni96ayq/gGGFBDov0GLTLCvaZFZRlXYb3LjZeyP8luutgVqyvC/Sfby2z5am+jTi
LLcZ/LysrMk2M0y/FeImlqkLD/edstbtX7obTuPMHnlu4opZ1RBHkOOdUAA4s/qN0FdHzLbxSvFX
jo+l7OI03GwFdYof9EHHRMb121giAJA/d8GTKDiZm9mZtbu8XiVtOu4/fTiaBjT7J9GqeWYxhklo
pAp3LCUQcJlJ2fflvgLyVW3ZMvpVWcuFsvXAU+8G/KpfxbyUHwTNGpSr2khaepW51O/0SMHao6FQ
4oGFG4ZHechEY6OMihI/cPoU+7xLVeMQuFH/I5KgFmy0wVO2/uhxDHqmF11XhYXBhQxftESWv838
ba8J5VUsZsI2mJatksou6j6NKL1btVgd5KqLBkdMLCFwWj9MUcHrXfNOE4oQxKBk5g+Kp4pfClmK
3zQxQYlLkMyRLL8SPXGjBpILCzGrw2OTdAp562AhzwaBjt9gNnet4SqaHYuC90Mqg9yh6lk+K4XS
5c7QFN22CWvxO7QF9roqBjqkoMTz9Z3mF/KV12EcbNd5V8ebpOo0f18loAPAL06CElKsTpQs8WAV
MnqeddzIo23lPSCPsE8LjiYE7q+6yLeQLPRC8z3DiGMzNIb1O/Jy6ZgoVrCnSjA4VgwP6wo8PTJP
NTp9dpExybZXhUPo4NnXbAAR4j3YiGryq8iH5lYfraxCwjJ0G7RkG5Q08GbRfieWW/+QgnowN5FX
lT+bSkqfM7yjXFsrBtOpTcH6HWtM75ORGd4d7hliuPGGOIMXoY43KprG27aM8E+QuPbTzjL3berK
PRT3+pjUTXg1dl16pNAlH8WaMnjR511gy6mP4W1ZscKEslfSK00blOQ21TJzKwtt4DnoNqYo0bXu
rSjnQnkY0BnynEgWhdukYe3aQyZnb3I5gIRxAQ2qm3IYi8LpMF7LHvM+9K/1clDUTZGPBcydvigm
o7Ks0rZ95Hu70KflIGij9KyWfTCCf8aW3ZaVTJYecq1NAXV2UuPdCnWp3PSdXG0VkuB/4LsXe7Q1
wKbmrIxk5YmxeLxPJA/6bJyoypxsXJY1qyfB0zhEXc2V935xK3ffouBOiew0PCjZ73J0BuVGN1e5
7wsHAq8aajwwPif59tm5mrW1VVQRmQEk4RsoYnea9x5h+oHcy14m3NC1O7rg10US2FUMAF7NVg6l
hSMQwSxg/MDKEPGe9xFSQRwTX28ykBqSLW/22k3TqexKEemHNTO+hdOdVJh+Jv+Ris+Pvziv1GQw
yAuyqEKMgZK1i7BEBKvRkmMqsUapRNcQC8I1baulwBCeIDDCXdM+6XNIQqxVUi1Q22pA/d7liU4/
9TC4X1wlWFlNS/NJVQVhQhnbDk7586QkHzrO6wLAtFup1NEKNbuSxL6JbeRt0U/i+Gqc0ZOi1B4b
vVtTtlnIvOhkmqBhqO0gyj6LXitDFYwd0VW8oCux4SJzj3Gw5oK5kA6gEghBX+VJAJhhHoZSpJn7
OemAVG9L7YADBTf2F2PtqbiU3gOVIF9lJqkAzFfnoPe5knsBVD/m6q2gT0sxboBJtKmBo2ORqnv8
Cj+MBuDcnerq9sAl991tm7awY8+LblJPMq79qrUOvqcDJuc2vJbLTtlKatxStKj0yHWiuqMvGuuo
hMtl66+xc5aKUswWCH95wv8CAj5fFFYbpJrYYGqd61QL/NH243Qbj999JbUl/zv8GTl2ElVaSW+W
VsNp2Nlniqo0kcuQsI3WbfPkizIM+3jNFHD67bOcBmkVVQd9NUFp5sloHSvV0Iokxy11ak/x7yOv
WRFQWAsxLcfT90RWsrE9QiRJxBd2/Ue5Dv77m2XqUdMUQrp0qkCfxygL0WjjCgspU8yf0kr44bnx
DlOBldx9yig/zdZJmFlBoAniUq9NwmCgnsf3GRwFP7gNLTu2tkr7NdH3l3POhZOPYTEkCK06Ur+z
JZAUVA8TrULnfvCdLKvvw9HY1r0KEcF1jGRYuU0Ww6FxMfFap+7aLFw46oXeSOTvLtVWaYy3WqHD
h0DSS/Fv8zWXpIWzVqUH/W+02bqAh9EL4UC0Urgfu8qW5fcquq21nU+HJl07jJY+HWwN2IPsYESe
ZitEjVDf9LvJzUX/pRpby9j33e84/GJ1rlM077261mJfmkx0IAA4WSDhKFGdL0lV6ambe1EB2g5a
ZObm9hirvd1E4WbwjWHT6M0/l1fLwoFBdYAcFl78lA/NPl/i95mVTRINWQZUrNfvPU/by2TH9uU4
SyMjPVR4tyOB/EldyBwGI2CvAbCttu14jbaoDY/GL0kO1yify6HopXH6ogcxB9YqLsIGYwyAyijf
MlEEjvYygOvL3cOwVq9dWiA6/LH/CTXH1upBRB4lAVWHwSWXd51eOPKobwx2X2z+SCqnXlNeWUpd
+WB/Qs6WSNCkiNj0hDRw1ivyF4u8TeyTrSpED6BQ7Wxi19LtmhwuxH1sWZvOlVcwRgvJwASbQk7f
IumgpXS+TGlVtmU4MsMxhqkBytWWUN7Wgng0wU1fXjdroaYD4eQiiIVWVoRJFqjoi4NZaI5A4lr3
EYy9lStn6WgBlw/jAgM2vuhsJyj9YJXmAPw0bNOtiz2BIwvZs9B329BItmYsbPs+W7mClq6505iz
48zwQt1vQ2LGeNunpUKF8Pny/C3tbwO5AZU6JOiK+WZwwfWp1QBuMddcxBZjO+oB3Jkr2rmLc/cn
ynwfpPDR2rEDlzw2FsUK4TWIrLsJvisY+B156r711jzQlrbeycDmNf6sziV9jABc6/5XPX4w3d9y
fwyq7Rg/+Mmz3v66PI+L6/BkhLNbPKwDWQymcL57a/ZolW3H8nVVp39xPZxEUc5Xe6DRTVSmeSwN
OhddSEE98pWV3bt0Pp7O3PQjTrZURt9H6iyCQLa25f4gNe+l+qgFP3Vt+xeTNsnWAZYzOfdnw2nC
pjakjElraQqEYu0owQG7JMt9vRxncfmdxJmNKKyshmY0I1Km5dZEP81c3HRSuIti65vmqld5FP3N
aXEScnZaGGmnheNIyKSmMOo6vv9UDUhn0kLUfvrtWpN7cfnBUoZvB1CDrtb5Nxu8yoxlYzqcPMGO
27scJFobPGrRWstgcXEAhZh4feiWzbfV6LaDLCYEquKvWnIrxDuoypvU2hbUk/7iq52Emm2plJKc
0SuEGoQbMZJtOWm2cXzlURuJohttra+8uLdOws0WoxIovmiV0xSKxS7y3WuvW3MU/2xHgcgEBYd/
Z2+2EJPASgK1IUZv/SiUxwFTcb+3zeGqRtl/3MHZQ9cwzg91eMARbqMHL531pNcPA2ptlfDl8vwu
pgqnv2a2RsGLog+v8mswxGrKa7p5tgFitK08O9evLVIwWYR9fO2n21UZjI+Oz/zZAwQEu0CkMCAx
zvIUQccbyqwGZA9M+VukUGkqujuhITeRov1gZfaYlk5ffofxDQPbXTMrXI5PUQbJD/IUgO3nO6al
J9oFAkyPRtKPitJiXBbbafMi6q2tJgpSk3B/E/eHqpdvqrhyOiz1/8DIwu6njz/p1c1GnylNC4qU
0bfd1y7VHVcuncGcVNCLV9eSj5R5t3kfsTT6radhateRc+j1TZmsupIsHR2nP2W2zQDU4i9TMxGp
BdPd34rWL15mYuEdVpbbNKb5Fz8NNJvxGhb7xMkiVTNIf6NXxcQ3ILer7IveNlg47guqLyFtA3+t
h7RUbZl8TiaWKuwMRCrPPzawgqgtLKbbUzIbpQBNf1fEx0TahnhAROG9P9wlf4HBPIs5XUon1+io
srOagpgFhfxiKweDEjt6mHQAR4L+G5SK7unyDC9dc6ejnFKik4j+GORJKxERzcpQuI5ytBgy2+83
ingbxmuV6ul0+Pw5/3dOIUucR3OlYgjlnM9ppJgfZdUhB9JuWL8uj2npvvkzps9YhrEEvDyNaeib
TeYWZCP44gXPicUwx7Wm5uKRiPsaRDYKWKY1B9jEsqRnDU5IG83He2fciOKjpsZ2bnwx9X/A7MbZ
YAfqW+beN+nK/ljeh/+GnqNtql7QInMgdF30u07eJU3jJPiCBX+hqzD5SX1gmTh9PnU3jLKHMCUT
KclefXdXDhvZu5XFzpaUqzh0jHEzrroiL27+k5iz3WCMY5xKGTF1SgeRsYtF6sPU+sOdoF3rKJO6
W11wAunH5eWzRIo4G+tsTwStKTSxRNw0aTeldSzrO03ncMfl8QZEpyjUDlU9P9s1su3qa3tk8ZsC
KAfTNPk9KbMbVqITCPIQfHyclS9NFz4GXbfp/NdYWJOVWtyNJ5GmX3Ky9+u+jRG2JlLmxk7u+44C
VzgX0u3l+VwaEPVjVo8C/BQB2/MwmdT2AHfgKsYC9AcjDCH2eZyjqap+j6Rm5fm7GA3kJjYQ/FPn
bTizKBNJEKEKCTIpk6uAEPU3iVA8Ig25uTywpfmDO/hvqNn6VHI5RuOHUL4ALzlSaprPcL6dXNf2
lyN9FFjnB+dpqNkcGlrqt21CqCy9ruTvsvWg53dNcePnPyNsVMfvovQquQe5/ZpFTyhQWWs+rktn
6skP+LApO1krNGH1ipYyqU/2niRXonkzOUua8kMSrHWflq6k01CzPKctXLWyQMhvqtH4HfmvURrY
md46ucDCAZHaqvHK9C5+SAqVwCPBfn0SXhdCXYiq1uVDptoRdPFLk/tO0f4FkwOk7Z8ws6xJMX16
aCphyCKv60zdjYQIeu0Atm/FC2xhDuFVI4OoA4SGFzmbQ5xZ/+dzqYJGejYU2bYTE0wwPOMhpKrm
aGUPla2typV8YuFFhI4bNEGTDi1FxWmqT9cJ8vh+kvjZRssC4QmgvuU0MsfK5f0wLffZdqBpSCd2
ssRDT2q2HcZCcbNE4WGMhojeOGKAZAiyQt9NKhwxXkBSucK3lpfGhSg/lXvcKnE7nY2ryFoqhsUE
e4NVoECBjpsWnVxs6RoNaQLtgCXENpBVO9KEo4LkoGF4W60O9vUY2qXXUbnqHFfvtqNufBEzyTbN
mEpqhBBT5OSptYnkyLk8SQsnoYZXGofgpCpDxeT8Uww97lN9DqgxrSpsPMlGQjsO35P68XKcpbWm
QX3lH1yXTw6FRpsKVLHox/f1XsNw0vWPHghE1HPU+mCwj/9v4WanbiaVo2iMUzjvJbN8W7Luwvbe
d1/SrrVXlf2XngGoWgMLxOUW7PicYJvkRdBXog6NuXNiLOas2g4jyalkoL52pR3H7DZbo2UufblJ
uRtQB0fSpy6iJzda78cdZIfSqZV4k8a/0uFLJ67x5BYO9Q+F8P+NMzuQ0PqluyCxjTTz0KICpNua
oNrSuInzVfTj9FKbb1lO1sk/Q5F5AcxXo9eXpRoQy5AeevVB6FFha2208Zq6RVV+B+E+y3doLyFm
uzfXSq2Ln9EAtTYRXac25jQVJ+dSohuhngz9xyKtxZ9R8d3QdnKLsiWuUegaNPu4X9kXS0fGacjZ
QvVrt08rna+oV+VmHK3nRBFWTtvFD3gyqtk56OvK0GktIYTCvyk0dBoRIm3L4FaL4q/tquzkUgGE
Lf7vLFqz95usx1Vu1syiUXTvpX9vYFQS+949NbCrXGmeBc/cWRQqa/Wt+iuY01n02aVmZVY95Baj
9atjVGyLsAfJ+CQ07673avo3Wf4smdtS+ZKrKznl0ovgLPJsowSCLKeDSWRsKhyhRMin9m80Pbwv
9eylyuPd0D1BfNsLXutE4fOgvErtmoTe6uTPaiGRog9ZlzP5UfEeu48gGp3a2iThffvhxpCOvMW+
Vms2v4tnEfLFuJsAjJfmV+0weGKfqkT1JSetn43qwe12YbqykJfuELRt/zfKXAB0AjdmgkYUTeVO
b7hdd6N0kLXvcmWX3ZfLN8hC9kBRQIQeDCUT75vZrgmMIYX0z1FkmRBvor2evw6W8FyKqQ39CvsO
2Y41f6VDshJ0/lRXYRz9f6Z7mzlZ+6K51yEPSl+jXnpjeIGtpyvX/3Sgzg7cCY4HrQHJDzLB2W5B
Zs7yAOCRI0mPOUpTcnkc2rUW/MLqOAsy2xhaoidurRBk7B9qXumxhUQDOZi2cumvDWa29gPBlEAU
THHMf/yy21SoaJn/3X8JACMAv+mN+sGmPL8j0gLzTIwsWITxRo1f6ceZ43bQ0BjN1z7O4rxBXOJ6
p5jySdDCkkFVZyKhcvd+bH8V3bPhPWv1f38FMKA/UaYb6uTSGyM6SrFAFMGgUBrbhbnV3W3RfPOU
ghb+yoJbumPRcZag9evcEeJ8X9Hp9ip5Cmck96X3T6cUWFS/6tqjMR6kbts1yBCsrIuFC5ACrWFA
jgdPQ8XkfISAjk01npLBWKtxcEXNxthmgJ3Nm0INVsa3tIMNTkEAtqRkQAnPY2HdmsmuOeFO8R7O
oqMlvfjZm9n3tlb/HJVtyQl8+aBaWiUsD2SrSJiA78wOqqHQYy/siKgBWBRqdyOoaDSMriNDUfo/
hZq/7+k5RFoRTaGEbhP10UGQvyrQ8sfMXOtjLI+KJ5SFPT09wVkqVnmym/eelm2GuozfU9ji/5i5
JLyB1M6fK0N2sVjOYu8aEH58E4+jcaMPMh4NkmT5R0A+BsokFjq6j22aSA3+z37ROqKStCv528Kd
BLxBlqwJ6ku7aTb7udb3FfQIMM20Yymu6tWDlrV2DDVMyXwE375d/gRLa3my3YIJS86vWrOz1NOb
vM0r4vl1YUcZqi/fetJxXXwwg7+grICYgj+CvQ3So/PmhqCWWaNMYxuLUvray/6wlY38tkS11gGc
doeXQnBg8CuYjqVntIFuxqTMwVPx0371YwV6aAiyWCt199VMxeEJKIf0PAa9LG2UNq6/dboSHWQ1
0X4XWmP9gL3abqu2UUK7p+dzVNNKe2PHe4Ot14n5ZIaRFu2FTO06Ry9a39+WrR591XwB5XpdqRx0
dKTf3qhQ75AkT1p72CzcTFi/UC+mH0lNYm5l1no+TvUDLtJIxt5lXnYTpwpgGOO/H3SojQC+pO+H
RtAc9A5p0URsOsqphdsxHA9Rfqb2bUX/KN3Ksl845jhNOb+NSbBC/kQzTFM/U4OJD1fYEFrzAWO2
6qrsKaL2+yTzj3yPywt/KbMlJJQ46Pbw2OeAIlMoy7zAxhHS6W8x2nPS2lIT2HGyaftoF1nfsuzV
U17DdEVUYImjfRp4jjHq8yYSa4XAKgKTBZD6SnBC60Fzf8hxaxcdhJsrq9ijGRtYOBg/lMZb4H0b
s7tqjVuw1N09+ymz26Wv8cRpdH6KIJQbDZmtTqK/nTia+CM0qo1SHuTkxhsdiOIegiVgY9O/0JtE
MxsfTSD/oLrmlGpDcWFfKQCkXYQyQu3e93VbzFZOuaUsgVuULQONddLbnB2rslHLiatPSG+KZN0u
ln+4yd6cFnK5C4erEush3VjVlp5eprNseJKAxIYSGhm41Gkbn6RCbs5P6aIJMZ19k9Vb2YodTX/M
5UdZ7h2/v6rULcCBy+t64QI5izldhCcxVQPNc9UEtynAuRljGP/Dj6lToMUxFDIg/IBuLkdcXEWn
w5zdrf3Qeb2hTiHLrZjtMnWfjPsJKSEZh1yq7SA/Wt6tajl1gYXIY269Xv4By0OeRBZYQTyZZx+X
B0YetzFUSFG8zTOnqp/Mmu75uAUxknJkX4629C5nhv8NN39URUER5a7EVw1Ff6PIh8y6G9pjU2yE
BFNgCH2u/pqLBxrOif7el+pa/OVV9Sf+bNNm6C5AXGe43njEUUgNvuZw7MTNELz4yqHHkNkLV2Iu
3TenQ55lCV3A3SBPMyzLj377Sxzv1Ob35WldugFOQ8yS6rxt47EXmVUfdn4GikqUdhogCCs5YKFV
Tl925QZYSH1wI4YcDQkIJcc5QkzoJKsbFUDxo3UFd1FsTdsq/wncvbH6zZZCUVtFoQiQsfLJfMwq
E9UdvC7f9ML3LHW0ESxVtFVgy/XjGvBtIdOFvj5JWsPbQYFjtjzUWjMRnO6hTST05dMb3uPbMPzZ
FofLH2zpTEVunPoJZxuPk3kSIrWi7iJbwD3WaHgfp4YKVUyNVSTrqxr3s6ESuVF6S0xvdMGEs5uE
TRc7hdcnK42Sxek9+SXTAXFy5qG3q4qtIuJR7veP1fgzC95qkAFDRG90XLs0F+fXQkEMHTYVZfvZ
/Jqa4pXINoAMGnFXcQ1BdRCjfsss402IAQxdnuWFaKRFKH9AyUMWaC5tJQYI2ZhZWCAJmXw187o9
yIFZbo2OF27pu+L+criFjQ4S3oACyGGqfTJ98r02MAsL3oYYjqbdFBFoLknGp7FW19Qnl0ZGsw57
eQ0ZBFxDzz9agPGqhadQsZGUfO+X6TZt22MfGIe6qVZSrqnkMLuHgTRANuDVjkXevJ3SdB1Nx4pQ
ZlgfEqPf+8aaNN/SxEEJofHJxpM+KbW4viAWuoJFbVjzTMbd5B1bK/xURuPX5S+0tO1QjMDylAMF
6sI8lSkouuV52RVgX0A+i801gIqt1brHXDT2Yl3eRXKBtWa+k1zzfSX2tLbnE2kgNUvij78xdZfz
b0bXpgl9Yyw2sjtsa3fcZnWM4Fi704vyttN97vnKTgSEzhJtnw5+uFINWdjo00ekeAUcFBW/2U1f
NmkNtV4suNbpcPp50dtK197R5vG3aigktmg00vbyoJe+7EnM+XWPTAaLspUKLiaclYzvIo+hNEYo
+nKYpe0wqdzKk1oH7KLZGZZA4RMMV54YU9Ze7PqfhaQdtLE86Iq0uxxq6emDXQ2Xkcn5RSYz33ql
FaujRjku6+RNCpxSbVXHA90Jtd+JRKCtTeEk7WtEVtG23soZs3DTn0WfjdTsAYt5BdGrpje2CFLD
5wi6XZerQEsCYdhwlt8PiK9txloSV1bQ4vaBvo2TJKgIKvKz4xsS42jQOmcJ+eGDjuk0NZV+Z7nF
D2mQr0JX2TeAthvf8myOjZXkfOkjQyCYhE/A7sGqPd8/qVkOZmkZxYb30G1X9U/opD4JnvhWjNa3
yx95admehPqYh5M7cRhyEwyLSag6h0s9pMl92Or+Ri/VtRrs0vFq0t6k8c+8onl2Pip5qE0FXD+X
BoVQnnLfOlX7eXk0HwWA+cljgYMwgKpOTr6zz5agaDgOkZxPNmqF6ojF9Ti8N9EhjhU7rd78Wr/W
vZchP7r9cyG9h1a+KeJbId8l48FI9+oACHObe3vMtTrlePnHff6qMsI6JF2oBqE6Ppd/rHrNU7MW
prcEaw5zribxNoP8M7Se/iIONpQYv9NF4oY+n+feapWWXiBaPtiwazQjwo6mFSp6q/YCiyNiSHDI
Pkx/Z+e8L+Sl2wWY+8FXx7nwCXWewb3vkx+XB/R54UAR+qhsT4ADhH/OB2T1GGeaLvWluot1fKBr
NCxcd43CvjQYdgJF9A8x23meWjWCVpU+L4s27+Nr0lHhNitluL3gG72hq1b6H5833lS9pbUGOXSq
qs6+kuSiWzK6lBpKwyVvavZaY2z0bE1BamnuUM+e9D4V+KhzujJ6KUoUpzy6e+OQuO9y/Hb520yn
8PmGYxgQyhkLLB2y2vNvg9tpO+gJBOVEQ5rRdhMEIPxr5MzsUD2qza/L0ZZH8yfa9PeT00qS3ECJ
I6IFnbYdRURbY8O5HOLztcOAkLWwJFWjnzLfpYWlDN6Y8S4SG+VOiM2tlH2z+idDfpXHBtmShqdf
saafdjnoJ+y5EpuFrtU8/DrhUDU7X9sPyAv1yT7QAaFQbszX2EELy29yxeVuQymaOvv0i05m0uz9
0Gp7hZpTVWCzsBNG0YlWLacWogDyghaiqxNbwZotcrfvssFrSHdjLXH0rIfEK1CPCDfyEH4dQv1L
m71qQuxE7iPMlp/Y2l9DEiktxSnQ37r8YaWp+jBbqmc/Zvr7yZCrjmq4O+XelvUoYBSX12gdB07E
FWjX5te0ya5boBvWKGzj7rbvh5VjbGEyeAhSR+bygyE4Z+jIPZLLYdYXyAWaX3iveQjqt9UmquK1
zO1z/iur9Dhp3yKYjSz3bNqzXAoC2nHlJhtwxmsxSrXzUXwoDO+npjf3UREZKwiChY0JtBLFAKDN
9G3mLQCtxkdTLuuSBTzegFi7rtNie/n7LUwfugSAtOFXsS/nD5ou0AIzlGXUDbMv+fAUp/vhv+NJ
JplFdgVSRSiyzvf+qJlR4UZauUGEwOkRLkFYF0lk779byhKH7veEbUNrcj5bQRO3XhcTp0BFHBVz
VzkUwdEUdpdnbOFGm55/OtfLJCE475aUKQ9R6I3lxhNu9PRJLg4jPolrPI+l78LOxhRRJOlCKfd8
W1ko5/WFoZbs7QZin3loamsXdOp/rnAwZyzlCSQHLdSYXTSRpyZ0ApmzZMRW49FwCxv+rklt7C8m
7STO7IoZEvS4M584bqLs/Ml9wNBfkAZL7WxYqTcsnPpnQ5pm9uRACiJNCc2GUANyAjrutJ1mOVmB
UrbUvpb6z7jE13pN2GihLn0+kdOqOYkq1KkytiVRR9A+qOxZ8q9BQqiMgyizDfWIUh6P47qWQdAf
ESi7PL0LBwWAARzgAHdObbXZ0VRaVZmGqVvSRwk34HNARv/3DwgB06APyZ0jffI4Tqhn6P3UqEox
RBmAwxnfwvg5GFfyhKWBkPLAg1FMHslzTYhWjpo8S4NqExQ1BKBNRxp3eaoWNhaJ258IswcwvhAj
IoBEyK2jVsW2UAFy+5tRcKRyFE32puJsMRRKrnQopFabuFWcivaWtOapuXAXcV7/iTA7HoS+Efsi
J0JnPQTxVkhRwwOl7NqpstJgWooE44XCJLLvIOemL3aysJW+Z1kjrrkZkuuypu5EEvGeBU7tHi5/
mLVAsw9TN4kflBmBLFZYJ+GlyXOWfhLohLW25wK5Bna1bFCCUKe7T5vFonGPGHFXVPjsdRi4vRXZ
nS6gUvhTGxy0nevup6r+HKs7XuuKVtpAvxtzZR0urfSTn6DPgLVFUjbiMPATRvDlrf6oZit1+YV7
Cq0Eevo6qcOEgj7/cIKYpRFO0dWmlmS7I20pXVuWShsW/uUPt3Dgngaat9RNYaiayGQk4gDUGxX7
azW4ml7HvIw1daf4K+WItXjy+cCyTJBaTydeEx7S3ClVUrBdom0kwc6T38baYlk6ME7mcX5Fmho4
Ka1mHkesHUTI5v949QpAai3E9PeTPVbVSqXitM6nQoW7f02ku3gNcbG8GiYgN9UtiTfYeYiuCKMg
DRjFhDEobhpv6yv7fs2EaHFRq/S/IOgAoZqbKNB5MoSxYSB9KIKYTmxrrQG7EAGNMLQryIpBrMxR
a1FUunEhD8VGJwG3Aec4SIhXK1nRtP1nbxpaapBs0fHh0pu/KVQjGuvQUv8faV+2KymPdPtESGaG
WyDHnXuequoG1WjAYMxo4OnPoo7+rzK9UaKq7ouWWtXakWHCdjhixVoV5OvqSHN2NfuEdsIENUTR
3SdryNAll1BVwqPCQ1fhA56oyi1nqhNU8JycTM9OW72OiV//fWEEZZg/RpQTDyMXHFJUKH7KtA6g
mnBsHQsXhrO/fhYsrNwMtdDnTszcIlEOnSqL9YxDYzrEgFsCRVUXIBsoEQacl/dV7XtPsVVVL2le
2SuGFw4FFOWge4PHGV5otrKF2j6JOw9QizAlB+ptOv+hdnZ6dluxL00LJpDH634uXFYX5pQb3qJw
37Xm8brR2XRkwzSxyaoa2V4EvZCVcFwIEKh1YAjNAewVhQXFN2r5oiv8HrlldegLFuZAk1x3Z+F0
uLCguOPmuQ11sgHuCABHOAub7MkqbstmiK4bWlq3c1fmfz876RIJ4lNonyNRJY+NLANOoS5f3egl
mJgxxXfd2JpXSswLBwK9JZF12E1adV8kbNh0WkUfxeQ/Et4aK74tnOLYYHP3CEJn8wl46dsIkTkx
2jDX+4+8ONTpD79fiYSl5ZuJ9iy0iUE+oII4+4oNxWhMddhA19YOZLeXDBij5/7vpzMwmXFmSPEl
NmKAORkMedkesjAZeXD7yOqiMXlK+pVEZSm8/9hCxny5bl7XZwAgwlY7PKfy6P1DiQMNJ9BH4dab
p/qUfGGkyTA4nYmjgdboUb5nmH0n2kqpZqGth9kSKOtgi6JW84EiTbZJNSFlxxaiUTxEeVNE1Aka
8ma0n9p84w0noK8m/9f1EF+KuTOrau5VgLvMaGbfvPKHyO13ozY2XsM//W9WlOelLHNfFBK+IY3c
MYxGFHl5NL01HsSlywNjxHOjCW0mdNkvAyH2OUiFLDjjkl9lvpfF01SyoK+DSWIhv133aQE4Nw8D
/bGmnHlGYkGjLIU1tIWdLwmToxsMBs9/DIj7h1andmjzpjy5AGoe0O5vNkTL0xAK5c0hyQonknXr
bVomflz/YYufFCDJ30XkWXfmchXMNLda6Tv4XcWDZHc5hofJ0z+YAJkR1DxslJZUE72XU48VcN2e
IEPcM0zbNyIo4ngl6fidjSmJFPqGQCjNJL8Yo1YCJy1NPhbOiJuLGZu+fe/wKugSI8oyfyur74br
B1XfhYMAEIX0t605WoGspm3TfZ68hzypD5puHVFyuLdJHAl/TfN16eg5/33m5VrLxDWqOMOUbcne
W+u2WINpLUX0+d+f7Z9dd6WVWcyycLQZOHrM4jC1feQmxyx7iHuA61YqX0uRc25N2T+QX9AyA6gF
DGR9Geu5JPBmr8E9l+7UcxvKrnE6b5KVwIqB0y1jLybedywyxpUAXQAKGGh/Aow+k02i7ax8GApe
/aHI4cpkvEnqYgrzUAPMWroHMG04zdFCJbRae4Yt+XZuVPlajW9WXmwjWmX/mrMXO8cb6fYfpvTg
GhLVmTUayb4KYUvdri9A0Q8rgm3SqsBUW/828b+Xvbw0o9x6XuHFhFX4UBCOmsrIHyH5Mk1g1RoD
6E8Glrlyiy9/sjO/lE+GGdlGkt+RMbbQggSuxc5OeAucCjOL5Cw0koPkuwQw2q/63d8faOdrqnw5
IwGO3SRY05g8pt1n1u3q4XjdxFLqdW5C2Vya4ZYTYTqyiCF/6j0jGKFV37j1S43pCPQDVspuSycT
gM5zjw90Hh9Qc9Wk2WkTw5yTaz/HTH7jECS57tHScYHnBPoLYPxHy0Q5nCWNe2iq4FZPK+89BXee
Xjq3XmKvmFkqjWNQ748dJRJ1jOxVdQ47SZG+NtVr2vkHZ8xBqDCG5vg+TNrO6LvnJpUbKmc5wDT0
xvz1urNL78PzH6FEp+UWeirJfOWN5n0XJ9CxajZZbp00hx7RGtnYUK8oYf662bU1VgKzZ4YNfm+Y
ZbUZoM4TCB2oK+dw3cqac0psmmnZAs8JK3UeenBjeDWhym4CNvI1Zzcxmr/X7S0elGdfVLkESOmw
KnFne9YmiSMAm7j/jsGuf7CCASuE5kwsowou8zwhUEjHW5GbJzLsbBrJ7tbUV3LbxcQd06RAVaKZ
h1qpkm+l1MUE4uxMWr7VlhGkx/qX60SucQ9aAzePhv7ruKYZu3iYnNmc84azvIC2jemOAjahysSy
X4PdBXJ897O7dpXVcCkFgbYzMMWYMAQCQ3EPRN4uisDYfbZ3W/PbLrmtrftWvJnTI3CHf//Fzm0p
bnWGNo1dCVtWngSJsxFxZEF/S5Mr8b7m07wfzpYPlEpp6UCCKky6fFMOHiSVfqSOAZKCFlP1Zogs
ZfM/eabiUCGN0lU1nVdR3Jf0p9u/psDA+msAyaW4mLv9QH+BRB+X6aVjENclUnPRRbQx8urld448
TuBbjdsbQ+yue7R0Mp2bUr7VYOVD2TkwBT2ouPxK3INNf/5vJpTPxEuASvFmRqajg/slfdDE92r4
e+juDMX4b8nUF7DfWKyI9Tnm0s7aZAR8sHoDNYAUDct73Y9JeN2pxdgDvAD1Mozuom5x+YmcVnjA
r83Ps8F4mzDZGk7OENVyvCE5x9iF+Y6JzhWbS+ctuDiQLqIBN9fVL236VqLTWqK9W5RgnZtP9BZK
DlFuPV/3bdkOwPomOn4AbCm+UTAtWRiHqEOfywOk2TOodvoaDcW4EnzzH1LfhYBsIgPGWM6MCbt0
CDiGrGkmLGLVf20EYIEmBqx3A9uA/sjkG31NmndxX53ZUy6sQnAqjQH2jGlfysA0Itp+dvVbLv4a
Y4yehA56h1mo1oW6zKVjRqHpeZtmTVjqSA43sr2NIQFmHP72O8EKWAIMpIaoCatIpMJitjFOOVTO
M4ycnYC9rYdIW3vqfVw0oJ1QyJ+l7FHMV0U9DMvPMG1voYtdRxAvhsxXIcCB+SDWpiY/HkWXhpSv
Iz2aAAdjomtkfgcxeYE3cvPt+ootmQA42kJdFlXND1OKugdgvdZ7DUL61Oi/nP57ucbWs2JCnaUd
/I61xgQTxnjI7INJdtDVve7FnC1ebpv5Q8zYeRRTgMOev9jZvSe0aiSt7qFAlkKUo0VDnpYrJZsl
L85NKNcCNTMyTMDJA3IGqixB9yBi2VQd/+vXFDwxCUFhCHQX+geAq5m3bdniRMvM4icm9UFcjtGg
W0CEnhKTQFfQQNPo+uJ9PHNg0jKBdUb/0MLk3OXiWSMoxEE0iaQB+IKc3k2+s+t7iFseksQM2joo
1ppEH4/TC4umUtiOK7CHd/18xWKYvaw2Q5V+geDiaXL6tXmuj7cSTIH0D+waqByiNn/pnNF5LI3n
WwlcLTeMtk9OgaqeVjkvg4yfOtJHpTO+Xl/QhVn6S6NKrDSkAvUqwXXh0umhF2BjKLzvXjaFvvtl
dF2oVKbbsfZyYLy0R6ds7qCXsiPuK8njyLf6I7fdrWB05dmwGMFnS6F85wrooTgu8Kv0dtrGXX03
AAFcJtWK94srjsMRFWQT17I6QWd5add5AzZKMXxxWiuwoNsAuU1wd0zDvnG1lehdOozxSpmr4hho
/8Bw3RJwIGYevMqLz63Jt55ePRbTL96bNxh0X8k3Fn07M2ZcRlPlO9RF7xbllAaaNZztWXMgPjRS
bpr2oHtr1CSLX+zMnHlprqZ1atc1lnKK40D2kMqxSTikay2aNa+Ut3inOUTrY+yRofUDzfyapJFG
vurZe+/duNqP65tjce+f+TT7fHZU99Cj91OUhzAuYgRDakRV+4MO/JCj4Pe/WVJuz0bjdUrmXMrh
v0qGDqcRsOaFe3+Pg8Fux8kCTCoGYCDCdekRZiEtN9N95GymFaB4e9cOeZA0bH/dncU77syM8pUw
x4m0SuBmEC0jUVym+h4UB+bmupXlWPjjjPJ5eGqRxuvgjNOcMKe3Nd1PvTyIdudoYeV9vm5sORbA
Tw+sEASaiZK+2wOf/FhDfINOOdQ6pDdOE5iVGyT871mA8ZFAVeXNHZc5Obz8SJUz6GbsYPWMFCS0
zpNZvbuDBk6nJ8b1UF+7U5dOJTz4MciIURug6dRlNCc08xKku7y2A1bf1VDmKMXj2H+q1xgZlxYR
QGgTk3uYJvog2s6tbvQyjpy3pJjN7Gtq3BtGlu64sB/AmdW+XP9mS2E49yHBWQWaf8DWLxdyRstY
RUtnGpZsUxj0bqTD9rqJhcUDjAnOADkMZS31W5U2rb0pAxLV1x7T/jYzA90VkYPyhZeuhPtCkWse
KcerASMjaFGrD666xE1WCnyoJAPd6vTdF1oEucVApOM2RRnDNUFQTOSIItj0xO01XBgeJ1gvJXXF
xCWmsjCsAeJgteuRlV4x2owBcWmgx29nWfLZpSPb6K0kE0TmGHvhsSY3xKTlQUvN4ntbek7Yg/b5
Gbxc5AWqFdMdHdGGZVxrt16W2nj7eNpJmnV/17W6xGSBXSIihMmq75jYbz6xfDBDu9HFJ0D5vSQc
dKGB6qYcvhFNs5+aynPv6tyPQUBZJHugCoefaecUJsjUAdn2IGMEmaSJOL+coS2byMwT4yCmQdtI
OuWHiSRuAUJOBmZHiyXZqYob9C91v6tIYPetMUbjMDouwAYWlwFzSt/YgQbdwkDXVFjJJtMFdFwb
4jZA18pEbnLIymzcOO5/9d3gN0HiZkka+lnnm2EMTZTDqJvDTaZrxanJC/nisUm8NVr1inHtB5jq
90PJXeCzyTT1Qev6oIJMjGKWljLMbdrL/Evntl446SJ/6lDt3tPG1zG9YIAmkg+o/wNHkNZiYzlM
9kD8Emdn2bm5cTKSHfScG5tcx7PWgcLkEZtGA21A3Ry0uq+Odt97hxHoix6FqyHZtL3Wtd9Z3On0
CMK+HPDMQnhQqnfSclNZtWseZTIYYcvKwg/MAcTEYZHXkCNBF1g8W3WaIW9luKMhn/5WiBrsOZrv
b4c+Biigcp0u8KyGfBnGDNxBHSQ3nMjyKbCAehZnW0x7Y1azEj197qam9Z7zfOjGsMdAzTuXbbEX
FpiyQ2cq2Ba8S+MP4lJAaWqM928KjfWvEBfyjUjnsVPupsqCTaO2k3cIJFbe0aKV/4Kku9iPIEww
4oDaUGESgy1kAN4wjGtwvWtPgyFcfkQbx7Kg22OQDa9IUgaljzZjYHKowQcl910MraZCYA/Kst92
nFtvaUFZDPEszo9aQchexKzeDxhKD716EjjZc2Ghn8AMlweMxi92b+pRDwaX285shy3a2saxSXi1
j7XWP5kyTw3YpgyyHaSl+zaX2ROIl6cDcOooeU9Dqm/KGNzl1jDRoBZ+D84p25Y0ErnbHyAaDx2A
IR30qJpM/ZeZ9mC5afoUSVRvDHHg0CE+mZqWPxO3lD/9qUs3oz+xx1GW7Z7SenjR8zzDDsy86Ybx
LI4KapuPVaNrYVqAPyIw4fPWrnoG4KhG6y+gqk6NwC0E/WxkGWqhIhWefIg5L47AgGqoj5I2f7Rk
4z+3RkUfCmANPsuxGd0tYaa/m6QR8/3kas0p0XMX17yd0k3RMuexFzkkrqWn5fqpJbl4sjG/cWNo
TvartJEiBnLyUUa2rEZuPMo7P3CY18vnVvI8zLKqPTqTO0Z2UWQbhhmhce24XrjsIPsEroWZGg3y
yEquJX23sL2mwLHQcRJpE0ishyJ0yyREPWaLu/3Vrn5aUCcNEhycXcCO30ZaRry8tcnw7fo1tTDh
hxf62Y9RMrKGENFQNt+8OQVZwUvBiyhzvwyDGU0d/VVW3ytqn5IYSWcLvqlm7W27eHmd/wAly8gh
w+7xYS53yeyY8S7qKh7xxgDI1IJ4kb63rHbj5ElUoB0AYp73lQVYurvgPyoVM1sxuBMvcwFNqzIg
VXB3OfU3llhR0iRbkzdfhP5jolMa+OhztE5Jo1wk+B/DSiqyGAyoV7hIfPH6U+twAJtBessFqBrQ
4Hs77r5hqxx7fuToeKx4Olck1Fsa0Kv/TM0/5ezVUmrQN2g7oMQ1UUWpvyFZtSkxggN12LF/c9Ld
kBw7YyXjX8jFMSs7v6HBtQONB2V5GcmtGOVgJJG4Au1JvkEabz9NBIxQ3A1FzZ60taHRpdQLAy2g
UsHwNsjvlOwuoZo25R1Mpk0aSggwUyMBDd8hzsN2TUdlIZPUoRKF6qOOt4up8tD3PGksYY5Ivczv
LZWBuzZttBQf5wbm9T37aDgGjar0YKBrqxRTiVZxx2X8KYe4Pd6EeRVdD5J5t6kxYmLCDlSRvyvc
yucCqgO3N4BjIe+fa/mWZO/UWakOLi7ZHxPqbEwyaqPQJEwM5hA5QxM19e5/ckJN73k8WdIxYKGr
v3n9vnNf/6HHAfWIWY4D/QC0OVSeFxMIjpExHS+INAHIB+IhZdUEmq5/4oY49Un7OCXQk67kWkds
aT+ZM88YVAMxs6WO9DIzx8Q3MZqwb3RQB3wjxQbpmpZMmyZ/GcgK8HUp+jDh5kMgDFRkiPDL6IN4
XdeY81XF9BdozuTTN829GdZOpiUrkLfRwcOF/YpKw6WVLsEzk5j4Xhm/bzDaGQ9BZeJK/3tkgwmg
8B87yl6yhd/KlBF4A8ZnUrr7ZspPJRLHnJOVVtFSkEMT3sP02byT1EbioNUQf03wmXD9n3JvOoFh
Zf/3UQ5ORtwb8yMdz9jLVRt7YuHqRgdH61yKITPuRtWQxiE30Dj6B1NzqKMKDX4d9RCXfs3y3PXn
JKEJ0uHI+U/IVF23sbhiGFGfFfcwtG7P/3520I163lV+psGd4YERO4iNFQzb0tHmnBlQ1osmNO3b
MW5Cii4ypqgCq5JBviZGsIA8xmbBcCiAxfgvtK4v/XDStEpK5swDbKTaN5yhXmO34xhpSaYdklK2
p2yqUAsVpl3oIfWs7HmqSPNaSmimxIU+7Etz4reiBj/+Suq5tMbnv03ZAO3k1eASRMjUvAdqdTiU
mtxe/4wLSMHZf2gqzXRF6N4rN0hFstSUHihu2WThbWg+69VnaSR7BvE9wdF2Kn4KQR57O1lJZZed
+8+wKmYCKLTXpCMWPs70rXSTLdfXhMXm367ejme+qZTe7VQmunBsTAty8tYKY0/jZje5SShciwas
oiBZdh4aYX2+vqhLoXtuV3kx5GYNDTUC1wrtocq/VdrRFa/XTSydwUCtzjq0EGiFDtdl2EIsYfDc
GJ8NY08uHpn2vQPQCPl03criNzqzogRgB4oNVo6wItMfnjh0a7iXxb+PWxlH74yt/P3YODtEJofj
pCyxx3vjTZMnRlaie/FDOOD/RMccw0xqmbwGfMcdDLSBuxp6dtoQjNVjP5GVov+yFdcF3SyuXbw+
Lr+FlAnOBwkvxuaplJtqfKjZysW+aAKVQlwdSPbA0n1pgupe27cSp201/k5f7gCUB+lV8y9RdWZG
+d7eVODvuvCkyg62xTCFsLecN1Ks9LUXg/fMjLJgfk5QzSgocDPjvhAn5h46DcI94fXgnX/sh93/
x4qldHyln/Ipp7BiuOGUnUj9BUxKvn7who2+RoW86BEgffgPtGsAo7n8PiCfdAazSdsw00/phGGV
jB2y+gcmEVegyIsFAGju/Z8l1SsbhSIPhza8GsNObD3nxhbv+vie8APjJdKkQ5s9FtBopmudwcX1
PLNsXPrYo9RAW84wwJmALvGpaE9m9zZ0d0V2Gqq/B9/hWgLh1kzwCfCdunNzjHQ6HHhJgFnvawgj
k4daBhpUt9fu2MWdNeexMwMBygnzv58dQUgqsiKL8eVScJI3lh5I/1ufHK6H4uI5d2ZkDp8zI8yp
287P8NE0Ow704Qk1o+sG5v2vxvrcaQJ3DJmBcMobmom+ABM2vs2Et3M7JuFE89ty8EMqmh1365U3
4VK4n5tTQoG2JoB3Aua6LA5yi267+jfD4BrqeM0t5eMQr27NroAd3/taJEeMX405irL7LtteX7+l
KDh3SPlAfidt2bYwZKM5DO6zMtkZco07fIHpwgSN0Dz6PdedP6Kbm6ID+/N8vPIN1UrU5m9o/l5b
B7AYdtkNSZ40KwAvW2qdMuOF8TBOVpLqpQU9/wXKAU9iTFnJFr+gLe7z8RmVzQA1dhSDAj9L/+Fa
RIsBGwtDmKi5KFmQS1gxeQPO33S8N7QfVbE118o5S5/t3MS87872lVY3vaHNJsZSf+QZpHideNuC
PO96dCwWPc/tKHHIIHUjOg47rb/z86+dtsFoJy1/mTbG5HiUjGHh3w9rCtwLBy7CxDQgIwZazQ+C
EBMURJEQwKpeV4Guf+s7UAqDfFB/HmI0B7uVPbCwqS/MKZu6L1N0BXTkGKD1Rhe3ioA43PcAgSKD
WlnQhfPwwpQSGhNSMk86czrTF5u6ZUfaOJvr32zNGyU06l5zzbGFib64n/T3UX/2pmf+D3kZHAFz
twfBDnwq5d6vpOU75YRrapDPaA7Y6YG3K59l6YV2bkNFrulQnuKtwA01enkEBHDk0yIAF/3n1i0D
g1abFsxPUPABwdr4eH0Rl17HF7aVe2WEPIdvS9gm1qdMbCQ75mJfpm9TtWmSV2rvW/N5rA5SRBZ5
NJ2VE2ThtLqwrkQkMxPLqgasbkGtMCE/aujNsoQGcUneSrHGyrJmTQ1KP09yNudw4KvQzZ9WD4Ft
3gekuEGTeWVd51+u3Nd4biOJmUcqLcCGLw8uMxNG78XwzB6rO7vSTgQlLtnShwp9OWDoP5ccPfBW
f5IsvvesFCIJn67/hIWj8+IXKDdBWXiarzN4mw09lPY8qaPxVusgDarWhs4WF/bMWWWTgM+n6AiH
s11q3yQa3QrLPpp+HzAjxxzaj39xDEVx3LCguFczR0KnJOeg7w7t6gCOw6lEM3V33cSyQ39MKGdL
nkIkXRtgQke/enADwSaUGE6s32Xs7bqpxTtgRmpgXnvmXleCkqAdntY2TI35HsKLxLyBDp1lbFL+
JJxqZb8tb3dQvQEFMwv6qWSmCIJKGiTHcQYx4gbgv9KZ+/ZTkI39bW43gQ3gqOHQjZPSMNeNoIRs
dmd/B6ZmJWNeXOKzX6Js/STRh2bq5wwTiE4JyRyOYToMFNWRTFYO2DVTytckhvRbJ4HTmgsBQwfI
rJZFdd0FWf8THClra7zQ1jMgGvDfGiu5hMjARW4LmBu19wECpB2mqWfiYgomoBffecDAQpCu0W4s
3oYeaJqgn446iwo50ibD6coaRuOOBSPqFJ4jHjE+oJdrPL+L58qZpfmXnKVktl1hvs2CJYr6V4oZ
BcB2iLvy/lg2AmYXiHR7ADApJ0rqNS2zSdGGskV64olt1njbhKxJWSyv2n9m1JuXNYM2MRdmBszX
axGPH0ApJP2V2s6aFeWO9TCUmgw5x4qxvT3+av2HjEfU/3s1S2SSMxvO/18zU9lRHtAvo46BmBBX
T3sgTfpd63n1zln2U+/NZHP93FpzSjm3irz1fBZj6WL2yxk3fvoCooCcbq9bmbfmh2vUR8NrHt8H
JkDZS7bbeH4y4l2d08TcWMKhkTWm/5RKnlmZfT0L6XTwE4BUcBalEEfCE25nQNAqhgoc4ErX/Vk8
7X0Lr/i5E46hkktLZV6kpj6feo4LMSEDrSJwtH5tERr+vQaI9P9mTUkBJqtLUGlCRAx1e9P01c/c
BXJU9DoQfSaBwKN00qDw/XLlCFyMjTMvld3bMQvgjrlYUY/PosB0IDA9fNrlhhled3D+Q2p4gMII
ggy4ODGJoSyn5fZdy1PsLO4BFtVCm7ZMg9HQNgwFQDI1UeH5oTTz/XWzS18RrHsY5Ae+EuzHSuxX
qUXBTYDYb4c7vwiT+pnqB1p8S8QY1NmaNOXi++DcnHJ/lSDP6kkPc24C7jP7zuVZUJJ9bD7Y8jVN
t0UXcvYPoXNuU9l4vQDRZZ7DJm2hN2wdeJ0Hg32HzIC4j94aQGDp/W3M3PvuzDTo4Ay73BfDgIl0
zy5RB0pfMY5gtrtGQ7mTBpl5mhmswWw4eJFL17r3v0VmP0bQH8Pq1pdV7GgChvuYzxXkzPtaitcK
z0oNgoJehf1haoexZUHnCOBJ66i0u11fmDvIFQe+321jkUWEm1tHW6OLnp2+9tuU6G6rhnJTQ3RP
KI0a8RN3PmXDyg5ayo2AmIBSFNATaPMqNuoaOrH1CBtagqGs0eda0CSyR/s67zbAw91BaVauMOfo
i/vnzKhyLvWFO5GBCmRIbvmaDXLnJl0kgNpN03KL4cSwt4Cbrj4Lkt5k9i+TTbeW/poTLTBBjMZB
G2uZ06mO+e76vl4Ow7MfphxcxKHd0IOsLjQH8NBq70aH+sguH79bdhpwMGaIWxdosO5w3e7ih4Zg
10wYCrk1FW/BM7yBAU/Gegx8b7vt3vAoOtVrzbjlgwTtRJxZQF18KNgBKFoAeIdN3ddjCEG7EOPu
mxazYzZmdEBT+WIlZdS7AJJOycrSLl3kcyfz/0wrZ5glUf7y5zOsc/pjWlUHaH2shPLyKv4xoZwh
XM501gwfzwcoF2KUOEJYIFDw/5eP9ceMsmMEB6wsR8EmTNkQNX62yZ1mI8HXfN3M4tV2tmDKHkGP
rnOb+Wrz0oM9bb3yycfhz05ZB4XIfbc2Pbm2eGrktyA0KUd8n1yPGnnrOCdn+HHdo5UQUHFmWRZL
X8z5qVa+DOb9aha3+PfBBWljeBpYLJWUFKy+yBan2QV+39bPlb+//vsXTy2I3YAgCIMxYB68vKOg
EFO6eYNd2hJ2kswJTD17tsWLY4l97eQ3/bA2Rz3/xQ8XwJlFJQaqwiGVb8CiMx4c6LkDbKDt7fIH
GCquu7b49c8MKV9f+oQCBgBDiXffNTZkLoEqWmPnWfQGgFoMFc2tevWqYXLSMsgf4wiQuGCKfDiQ
EfxUCflEwDDcTmTley1loboHyA/0xwARUMelrK6M47KoZ6f2jfXu6ZHjo3ewcnYvRgV4DZF8QhYF
oLzLqNDKGFIoDpaOOnlUtzLI8gq3JwYj6J4ndaCVK0+IxWX8Y1CF1SRtKdJCwmBV7jzjrq43bfmT
eC/6Gs/RmiHl2Uo1D/ql1eyZBp2KNgKnGWPfDD30p5Wm1dLONV1wZUOob+aNmP/97P1Fm9yvXK8H
UsjAaG+/Mfy19v2SBfTtAXmeCaaxfy8tCHBJ+j7HuAo6IOEkMFfwD5hJIFDw+zHcBNlbR0kkrUY3
Jz2GBZ/1IZUAtUUJMllNrlw/i5c4UC2gmAc7iPdhkC1r+yyuJPgbfP3NzVE3/um4p569MOMts6OE
Hfu1itYcwsoxZCNZAGUT3qy4wJVAiOumSIYKivWD81qCo6S4F9YOjyzPS1DcuvfWDoqF0wgvfbRP
wQcOrTm1SGkYIHtzdPA7k6rod4MPqmJg1nvcS/laW3ghLkBQYKLSi5cH4MPzHjiLvDwVaY/hVExw
+mTrifHrZJGV4F705syEcojztMfJZ8OE3lQBxIKjVt73axQvC2edBxIjSIbgsMNwsPKJnKrLzFTA
yGTibUgxmAx32BZ9husXxVL0wRBeCiDGRhlDvWSpXpgNRs1mlqHjACEMNGx6a2diJksLOKA3+a1I
nq/bXPpGqDci3DGQD8yz4htIMkTG+g40zF6x5bE4oIqxcqYuJf5w648NpXY22Qmw+ww2mADHAERm
TcyS83k6blu30YT5rClK2m1C/77OCUARyGt8gIpwf6jnks9F6nuyBjXfXRz/TIfnck1tfDE0ACwD
0hqb6kOxggwQxBzR5Q1b8VL5ekDN726e4Zh9u/6ZluIcYnP/2VEO8YSnmNBqYacUITOhmn6ntysZ
/hI2Cghuw0GdAGBegJIvt6vmpvkA0UFEX1E+Tlks9jHYPurJhJIDsegesnfTriaCn0o9OUCD7bMv
wX3IJ1o8XffWWlxWTGXMIpjo26g1IN3iZqyzAfzj+UDzoPHd5k2WCX1w80F8Hy2OactMCheqDI7N
or7h3l3CEic0Oww1QpIr43v88XLHmYvR/gqX02nwGulCOs6hZZBO0wOdNYZTTQw7cA5WJ5HQ9tUG
fWUNmLSQJCDUTh8w0tA8JprDnj1/gmTMaKD4O4zuW+pLXUQJmLoe05jpiOIalMtDBo5SI7svu/kZ
EYvRg0JFn25LNpa/ZKKNNMCwA9lQcGM96LxCNlPpnXE0QMDxDwASfE6Qks3qmz70dS4/JxiESko8
hAw68Kdcr3dE46eY0n84gdG+B30TpDHxs5VD3h5o4Yhsmgns3HsBdpYRneDAhsbj9ZhYOhyhBoXq
FXqhHthvFH+mSpe9W8CfIevpFo3WeAtlySqq3L56rmkzBhMtjdDIdRk4IA7fGMCcvFz/EQtZm49S
+ayWjSsULcXLNU3iQeRgFQJbZIkk23zOBAvA/9zL14GOK8fmwh64sKWcmlac9NY4wpbmH/16Zyft
LfQsc1dbybEX7aAugnwHSfYHndGsR9NroljXNDG8x9FAn9DWQCzlO2BAmBybv15fw4UbBzRpKIoh
0rGfVAkIPrAUk8rwy4e8rTQBhZRrz/uF0/LCxOzyWeLRtyDrG0ETHEpopWXQvfb1MWr7NTn4ZTOo
LCGZwgWq5gU09fRynEPfqr/VBaaK4+dM+3l9tRYoZ2dWuT9GlDAoaGI32RwGlfu7WoE5oYF94uSg
669mvrNBjiJ6dPLuOoCr1mJj4f0F40hNQZcCJJo6XDglWs7Zb+5qp4H02142BYjz75hzdJKowaT9
dWcXcmEfPO4EU5GQE8eqXn63ood071jPIS/kIc6snT4MX9ALuClpf7IsHpLJOtimfLtu9jdjg5KD
w+4MzkXej1kOxa7U2pknDPHCwZnila+4kcDFWWwnf9o3nh6YIyb8s/QbtX+Rqn32RiNIjOwdR29U
2GCOAfqE118YtNytRu4FCPNyo1+p6y4FG6r4yD9nwjyMK16uTQ6sL6lsrI3RpjcSjfWyHI6D+359
KZa+wLkVZeekk8c7zF1jczZC3lkgJgX7qcfMJiBOOh0Ib9gTI/6OunERikE+XDe/dDZAGxTibGCH
0nHIXzopYqphmAg7KhuaXWuUd6b9Dy8GzHb9MaFkUnmfFaYzb1qbpI89KZ6yRIYzBuy6J0ufC/tm
ni1FAmOrRDnW2LDJ7TgeJrUPFM20NcR08ItxxYy7tENn6WY85jC6aKorVrlxXxtWCWGYRK/KIPex
dcCRYcuIFKy2t31iO1uvr4ZnrxP9nchzFuUgj8P/ScOPDFKStmPgkqQxgmxoweQDmuIyInatjWGd
ZOwB8rvmLWgkUIeFXvi90WbJEMSEDKe4d6ejlcUFiK+NjAaVH1fvbeyDaCvRizZonTY9yaaeHn1L
/j/Svmu7jWTZ8otqrfLmNbMMPD1I8aWWSIrlva+vvzvZM91AAhc13SORkHRaR5E2XEbsXT43sTVv
ejyW231bziaJMh0AHwX4qQKilGUcU/jXKKkFAk7/qWhp0DuFXBQrIZcsOxhD/94c5AoWXjYGFwSs
ORBs1d5TqtGKidyYNVJC4X3dAzBahHewFnJ/nRSCvDYEcEEbUoEKWtO356G08M5tTXdAGp49VRPU
nVYhPCFh2hUZuC0rcybNkJuf2agqq2lu5uNU61JGBiMu75UZGXYCXJDWJxNgfBz0c/bPYzpKXldl
yS8hiCSAHUQ6Xi0FEAov6MirfpAJ9mkJJgcst3zEJltCk6cGIimUxxk7cE2Xhw78HWsVOaAj3sZ9
YGrk3WiXwmgeJLOLczKiAGnB7bt2U09HwZmlFEnIctAwisGad2NiAJSp825foWu6yNQBDIr+QhDV
88zkA9zpRu1raGVTAmNdiNi7DKCNSldIi49CLND7Zq5LfSm1ec3JM4HTCqZfGdXD/IORZQEvUmmQ
IcmlnRzRQghQJ5oj9bgqxaWE0zXn61QWl7/IunjMjB7LWBoVoF+6NHOB7fbcplX92FjCf2A2UNCk
+M/cOEsX4Z4LXQF54ZyOJEpb1E1Ows6Moj9JmO4nIyxtoHjkjpgDMaUyhvr79qZe04v4B3RUyOH4
Ijd0ruGLCUAyaYsBSFWPYEixCsefhg9faJYKUq9pRsB5IbWGzDHr5j2XpI5VEcMRhClT/dc87Xtq
VSjCbRW8dmtgjRBRFl5rwD65PcFrp+dULLejcVEWvsLya1VtsHRrZNhqAh8hRxZniSb62iU8lcXt
Zl7XjRYLWEzA85E0x4aWq9uzub5dfy8iz1GItlyhiSGHRuZBB6D7MGzr5OO2jGt34GQWPJ6W2YnW
7LdYsSD/jmqBIA5BBUZw11b9QvvXkiROaQHZAKDabL1a9P8VU0/V4UkxnalZcGMWzgDPqw2tr0xj
hhmZdeAYs1tYiT3PdjU8AVlqwR4szYmdkZNYJ0dtVd8m2CExi0hnjSQsAazpVM1C/H1VDnDPUHGN
flOVDwW6wGoVmWlFpQ3tIrdrbV+qJjGkhRN3XQ4S4cizIgzgT0PVTwAlKlkWCtnwvvuuAVelas7o
f/+HU8dezP+PHO4s1AWaUhQD6ybJqWvp1U7U/GOcmhsYtCXYn6U5cW5tkFVTkxpIIGuW/6Ej+UMC
1IM0dWqSoTAe//8mxh2ICU1UVTNgYgJOXQYILD1xSvnZD5ds1zX7DJbAv1eQV+XylKSdCkHJmBOj
Gx3ArBLROs7KRJsouc/qEiDy1UJSd0kqW+uT844wJNTQHw79Gm+GVLRLfQdCWDJJQFjJ4Ee6YZu5
t1f06nU+mShnScRwMERQpSHO72Ub0R2JpO4pySt4yQJti6W++6XTwlmQqKt7NMFBXKpNRPHXeg9w
MfDLLBEjXpUDeHdwUqEK+IJOY5iKXJompOXNNN1bYWhraCcSkNHS8yXaz6sreCKKm1KmJ1YPGEH2
TANv7rc+rlDfAdqBnNb6fyhIt5CJxFMnAN8BWcMZxU42hzLLoag0BUzXU/HbCNNNJcvA1IJ5rNVx
QWFde944FcjXOWuG0OW9CKuCwHotlupGj5ptE4jrvHsDleKdrulECnVkzXOKOsuFw3nVQiMMlsDy
K1l45zi/D9WYFqARxi6mQmnHlQJAxg9f8xe8mqtn5UQKt4FFJhddG0PKgEcOJFx3Yhi7XYKAUysW
LvjVAAc1IMC0QlCLnBOnV0xkHuoggyyhdeQ+tRM5gvNty0Dwq1ViBvYYKET9D53MFpLlCKEBW8ky
2efrKHd6laUDHouqyXdHfSiJBLIvXWgX8jhX9dc/cnj6lSkUBj8T2EtOYoFG7B2J6iHvSG96sd9T
rf7ULNW5rb/Y5vDprZOpXcD5m3KuCQpEptgwC/ccTJQZbar3WMqR11nYvyVpnGGdzZKh3mIhVVZX
+RQIj7q1D9WnEF276gIUwtJicoZ10HNdzUXI0vvKmQV7yt12hmt/BOJLBYjHZLELeUkiZ12TUmBl
ZZAoTbHbar0dW4EzzJIddOnaH7OXNBrv9G6JSZP9s7e2kLsTElqyerOA2AC8WFmV4uVJW3AkrxWO
WvDtAAyIFni8r3CLKecGtEuELGgk7ML+WFdvbbNVAluSV3GBnALYc915TokfP5hiSHQAm2tbo1sr
JYhiI3r7zF5VayeD4da5jrKmn1JMuNcfs25yymSLHPWCkKureiKEW9VUGWJtqDDjJNko9Qjskf8A
aIcXTBk9QypK9i+47wxsVdr2yDYKWEKp/2pUn4g5AXDOwu5dXa8TQUyBn7hFiaqgVLqCIBQvkQLN
l4FylPQF3XUpRAWCp4gEtIxkOdhhzoXU6FkDMBZTJOpAhT7yik5FcCP96205F8NpEDxEB0qiYO9N
We6d3BR9Z4ra1L59wi5N2rkU7rgLqAICKgwmY86yncXHOo1I5X8M2vt/kQP4bVaAjHccTo45llqc
6vB91BYsHb62mZGFIcrQeoDtW2LVvlRPmBTwPlA+AoxG0Cuc75DMYJRHFfn7DscgnJ4UdOEadghg
BABhI5LHrV04eJd36Fwit1lZqOhJkIqwZ/p8QIxDWit4uL2CV4/dDyCfDtobzeLOdm+MhQH+c1wi
Jf3I80F9RQ+M7/mJtQR6c+mngppKRVEjK+DGUxDnTKWlMI/SpOL9ISk2gPHqW9RaIDNe/cLbzu1J
XZpJiAJplKkBf0qXZU7BzWLVdN2oQdtKm7p+lfRnKV6DJ3lSoI0WFvCKS3UujFN0kSgHhTBDmJza
krpXNABoREQ03b5Gi8VT7TvzEn3U1aU8mR+3adMAKvQo0uGGpz1RuojMANuG/9H7q0XY0Gtrqeho
cbHwEKLrvIODMge/LwQD21aQUVDIaCE131eAcentrt5mr7e37orHz4op/5HHnfk8MtQyNiAvT15a
laTiISvfEWFQq9gLExlH1+xoYy0orGt3G9lbVO/BO8VLJXc4x3IUwiQFwB48DD8GsrwF7h9HCi2S
lCtZfDHV9e15Xrt3gC8DZDJwSFD8xgZ0YlNA+jEnUwWBLRq163ejOI7+120RV563VfFEBp9grDS5
lNtaYG/o9dOcz3bX/QaL97vKMheTdC+V6rbUwHJvDl6FBqlkfkWx4YLBuVL6dD4KTm3GaRRiGJjp
MJS01D4qP3/IxsKV/JxG4MYbArjLO0GIvLrvgDGeLrymXLssp6vAHaikkLQM3UHMj7WcqizJrL7O
0k6L741xITd57RSdiuLMUYGEYWU0mKqI/HRd1iQwbKX7UhoXDl3SrIz+vyifU4mcpis0JTaaGRKT
6TmuPKB/B0VGBBBEtP1LYwROKNJa/Pe58fMt5VTeWMPozUzqaLwUyLipS3Z9aSE5BWdmktY0jN2l
yeeQAJoU5KA9afJo1yuFoyj+MUcJ55xrj7evzDVld7qcnBoQGr8sUdcLZaeDYkgHX0NLjBbo0uGf
OF5H/z7yZ+uIONyQUDGMMqFzJTC3VdygOQyRR/Y9tD0CfpJbdia93J7VdV3zjxjukOBFupcMdgPa
OV6BfGKvtqojytWCB3vN6TudDXcqAAURiI0CMWLzmA/MKCluXlIj1le35/O/qJR/JsQdD6XypxjY
3CgVQ0J+TFtHi1712ZYNTxnQGuayMFGjc2jjkXfBtbhqn4AHjv4MlKgxmpnzPTPHRipmNQDwZKoN
f7JEHT09meN1XhomXhkzv38USrV5nXu1svu6KzYqXnOdOs4E9/YyXFVseHQGcBdgsMDcez4SISyT
xEwwEkH8A8qooXZLYVtkrLpyYdJLkrgDxAq04jCDJNMKaGE4eflciG9BFTpFmSzYi6tX/2RW3CkK
kARQuzJELjN10QyFPvNKnVA8VJJMi9B2/ipFx9vreNWDQ93h3wvJHSdYZ8GYdRwnzfBAySh0jgjC
gFinfm333YM1IUbvFpb0unE+EcqpGqvyo641sKZK+WCgGlDUtmnzms6S00iBm9ctOhSQdnlAmWtt
bZKlCsilLWWa8MT/UFK9i4way5yB3jmMnxlQDMIYVXWMaOFl8KcH+jzBAjV3MlXO1/FHrY+SBlM1
6s6OhhkyIWyOX6pEp7X1K1NAklEO21ZLvErWfxngRxABrt2Pw07svwVUz0N3rlPx05JCijcYTxkF
L478x6qOt21T0NRa4k69gojHBs0wC+GcgfaHO4eVMgHDtgXtkibtYPDooHdEDVdzfMA1B7epiQrn
fnwEZbE+PA/WRhdfjW4Jj+CqPToZBHdIpGrua2wUEO5RJk3k4R3BaQRKmMnuxAo4qI09dpqxcDSv
mosTodx2RXKWFGkIoUlNlAozx5tkuUQTB4x7nLDLU/H3AvPhdAeae7PXIKbsEgP4PWk1oV9fn1EZ
H6ImpVQn5MFCObmXwiEfqDGE7abporAhcRZ1f1QpVlWS+JP1IYKCdgsUe2svtpnZkiC31OlhHv32
V9En1U7qGx+tbYbWPAJdqHMnUJGFrjwkFiaWJSYJKnE2aAiwXDC/mGm1CWKtXaF4RNkWRoWsUiVI
DyOQVJ+KuouQbAJ11soPS/M1awZ/k9QBis+Lwe/sqSuRsVOG+ZAbVurFtaF5ZjVHTiWAcG8wu3yX
xY1hIzlW2xN6/F5qQUOUoVtBtElRFHQHXnTjNxD/zH3WzWVHGsOUY3sOMySzW1SyvCrhmLiab4h2
jipPkAaifX8oG+VX1CbdfdFIUWZbaFLH69mc23Obhc9C3OskDTPzvk37ySAJylhaMk++4oGnWstR
9zjpnyJWbBtWAWvdNToRBcRWCcblygrHlWnhsQzVagagThmxTWdZ9dGc++kZDAPVvTmO4V2DXsyN
2SfSukITjpMOvfgdVXL/UBS1+AtEV9YaLBf4F32zztxyMrDh8yS16xop9E2QAKcNKJCBYiOnbr4A
OKLdh9Wkl4C9FPMvHxQ9LjieOp8GqKlYSWZWZjB1aa1uuniSdCKHrZW7iTmhCbT2fQ1QdH7SjQRJ
bHkiZixLj9PYBA+qL4es2SP1Dw14tu4R+oHZVa/M7N2oA78hRRyUERa+FkxAcRvWSlRz9V70k3YT
AlRhb+ktA6sRzdgBCMH0rZSqRYVkGhTvtmW6agtB46nqAIhGpwZn4acUBxmIHeAKbguVtFO119XZ
dPxu+J3F5mdSdzsjx6i1YlrflnzdzbGQQPkpRAOExbl9iCoFnEpjhr5DqXF9pUloYVq/k7BS3Vrp
AzSNClDFeAYnYgqsCUFCbF4U+ULsxizvhY44GQVvmdu6MEWkqylSyQcAm3mqsJ4zr4oH+/Z8r5rD
E0Gcou2B9SsgJw447qrrUJOc/i7H5FsThV9dZJJ+XmJEvOpzoBhbYaVapomE4vn6CmliAV0pBtzp
sFWkH/ye2niSDKdtAziLdj/uY8P595NkTBKM3Q/ffIeFig6bLp0gU6w/GP/boL3qgNUxu1dt6f37
+vyQ2wBDvAnIID60CUIwiKEIA2xE4nMwApZiq6X7UehsEwVbhupGIA6SpIUJXjMpAGZGBTIIE6QL
4uveioKyb3OwS8w50YBbG7aRUyLgub2OV8WgXhbAEiIE8SVIQTdlVe/DnynmVZ1AeQt7uf2+LYO5
1PzJ105kcC43ognFUmTICIyycqUa7d8VKNwWFuza/TqVwmZ64gX606R0lQQp/VADK7ACrW5CB9mu
x2DBrb9+IBSEuXjoQsKe74CL9LyMBQGitKF25kEjA3QoTCOtmmKtVa1OcmQuwtq0QYO0dN1+NOXp
ckoA4kIrPWrf4R6C+JrzaUZDKIYqgvUq7YE2Dh4L7NEWiEBQcOIUNLRBNU11fCNmo60z0sGWqE9i
IpKSCvZAfMewNbtbWJUfaLOLcckaHlvQgC9dvCkIaSAOgmkNpHLYuHq7t1GETRuMayb/jMugEYWv
Ryd3sP8aVWLnNLB9atgmLReU4QW2ECJbEV1LaDAGqtFl9Yo0wDYiBzMSc1pHKZECu7YI9Ib+1LjS
wV8J2VYnHVboJSRPX0uLIvOnkhfPxSa9GPcFqDdGIoQEDD7yg2nQfP1+V1D4dgqgT0m09t1y9dnT
lOSkJIeJfAO/gC49WQCojbuGgMNmZdIyPAqkPhHnnl+QKpubXqlindi2vbXtvb3d43cu+3Jd4q7X
hOCXveu6+B1ZE68la88jjx4+/u8PhK75B3kkHv7zGr8+4u/h7zrsv+ODsi+KHzb7oJTY9OHBXuFr
u4Ism33gm+KL/RX2V9kf7K/t8eG4/dqWdok/bbf4+tqy/wvGuV04ET+dhmfnFL2+ooiyH5wGRZYs
fku0MBfHNDOJRgry/tfhVO5a2yCTE5HI611Uj9sZ/TO4FTUVx3+aN6k3bAfSkWNpi+T7y6ToLLSn
jbAwNuniuODmMMIRkO6JwGfTOSWWymOdFUIa0u1bRhISsKX+fKUOfVgo07wAIcUdBWyBiuOgo+ka
ss5PQwj8BF/LrZDKXm1j0z1v19gpwX7cVv4/oPjny30uiNP+gyKPyRT5ANwl2Y/KArgoTrfuKPiT
gkmy7ww/t29v9t5y9ncuWY9s4t79p0p2KqlszSkdzfkk9/AcCR5SyKvnPNHVw9fXdokO60K5swgZ
gN8K6orAvYwlOl+YbkR/ttwgF1R+xipFMxmCpH4zvQ0f4690wfpe7AKOH86ihXoKbDo2gttvoMFI
/SyA5PLN/XDXf+4/ncNTsKiaL0s2WCkNOLfwGARSZOPi4UsolS6cs4geNYK9JmSH1SXUWS2cqp8n
1tPNZvOBzwIGLvAdM0Dd88WTfTktZEQcFOpl777t//rhQqvsoVzY11+KgikLpjE8pj/W+N/Z988P
xyFOTnY7CrXxsPp+WNnbByiHr+Pq9rm8MAwYKnjJdcYgxFpaRc6MZlWrqX7RgQyRNhRKL/rRWHS1
1Kz48zTFrQmQvtCdCcwipAh4ey0ORZZkExafaTPoWkzaIQu37NoOAz5OQp4HPD/wCTinv1asLKsi
kCEmZLs9bu39u+u94vq8OgtbLDFv/mI6J5I49SnmgeRbISRt93tsG3TTf9gYtP1K8LZBWQxG8vMz
FBVWETfRzATY9tve/UM8HAe6WtC1P2i8/ERO5XATkfqsCJMCcvbv7x/Pz88B3JRnKB7mrMz4Pf4E
0c7Ooaun75I+fT8NhP38nshEQvbLwgvYT8np5YgA7AEoTfTR8gCMNboEQZ0p4aSw67K+g0mGjYSh
XK1gKG8v82UmE+cfJQV/C2Om6MRfHgxYQa1iwmD+YfgfYeUx1RUz0LdFXZgAdtWAqm0Cgf3H2HAB
oohMxdRa4B1lXgfzNtbs2rP7z1yAH3dgSeb1tTyRKZ9PL7CSsWuqFjJR7U3wARg6fB4x2wQe6B/v
1bvf3e92zsImXiZbuclyhrWrejkUEwiGBiyI6z57v+hhSalcve+nS8opWiOQ5LKO2PTsvUEsaM97
Dyf1ZemYXL5PcdPhLJQepbWE3k8IerPdtUcOSxIu4pmf06HDRUepBMpp+D46JS5yJJz+2qmtQd5A
CO7YLox/6Xz+qEq6Yndgofz0+vU/Ectd/0Txs2yWIJadj4S8dfTtiN5VmIOJtjaLX+ARuo8ElpJ5
HS28DuK9AoD1J6ZKCYI8/MT6LximH+ywCy1wMjDOMJngBJ6BrvDXbcEhsvc/H7g47PIwiwpTyS4r
+8Anfuzw689l+nG+sVq4xgt3mN2XG6Pi65GFyq868WxUbGQY0F/Wm42CjYUFAc6PJV0agcKOND8C
tPujGArgE/BjuHUpCivV1BqdlkzwT5zCQhUWhbxi9ge6YWrSfnCXnJqfXNKZYHR3akC8sBDboqpR
4TRlG+dCHJoKDFJB7gISkIxmtCd/8LuZjPgMmDflYAwEQ/F29/Rx/eitHQdD+v5++ILHtXahexDk
bBELPRyP24dVR74DxOJfi/7rRfpPhh8ANBxgwsK9RyHQueKrBF2LO0FMwOlF5jf/uyHKav5IP4J1
sY4fS1J7yfNkDx9L/BOXBgV9CxboulEAgI52JOXOBQsp2tZH9Isy63UHe/r8zEwK1uBpIvCqVkv7
8pObOt8XNH6ZSMKA7BWMATwdHGj0CtWMsoy68VO2R+hMV9uHrf1t2aulHqZLJw7+G9xaTA2QJAAk
4Sbnh2qLPlFZILo3f0ardO3Oqz+KJ2zKY0Q/QLJBdYJXDAp4qqUYgRmMs2ky1xEOATw7YCjCITpf
10EPdUHvDYh+kb233k6O6XoYPMlL1rnXrKoF/XMRg8qcPO64V7nWiXIJeb0rPUlv/ZtMHxPqN7Z8
vxt28s6wRc9YUC//i1CUxKO5gmVrGJ/DiTdSq50QDwGEpik1Avs9eph3/eqzAXXJd76FtnXxzPJS
LTmzfLz911z/Ect5JpFvRSCAglhLptPjQ/YtUoBN00jcDr9eJztbv6CGZbGCnmmqix3FpiJJBpgO
9ByfT7YTcT9nNtnZItVG+5S9yTP31XdrP9/HKZnuQqwxElUkfhG3unNbk18EuD9zPpHOeUaV1cyV
CsBtMmlkRtnDEcYNoFS+I3jy6xLk8E9f0eVc8TyAuFrGTeVOb5FFqDEBGhGJd9V3dZShOtOtvpa8
8bF4GzdA0aIViAfJkjq6KhhONC4OghVknznBTeL3XSlAcAasBkd00DxTeflWe0zJsJtc07UehtXo
xc5ipo2dVX7Kp5I5DSwYvi/7KttezI3Im9JV71tCgl0T2DoxyUuzyr0HZa3dL+3tT3ftmWiAe4Bc
WwObIxJcgNk6P1k9aIUAiZ4hfzQimRqsrDuFoGPI9l3AHrrRNnHabfag0gBpYUCaH+8HD3jy0F45
ye6bO5yBre+oh8Ps5bRYyySwX9KF+E5m0+fH+HPLEROj2P2ieHpumlQpOjAo2vpxJIYDblJHObyX
8LdQ8+e1u2jT02wdkvigPaSP1jqzoQY84blwtPXCZbhwa0AeAMWOOm5WdI+I83zBLHQNiEWphnR0
DZlEDZEd3y6dJvAmmQhYw/lrQeKFOuckcqcjsFB1lYKMhNaCGx0FVBzSiubbYFfhOqif2v9DDpwZ
J27FzybJeU4tiGlQgQ2R3SYX9mUGgX8sOlLxLcrAjUWkzEZPlHd7opcRmApKYDgCloKl1bDj50ur
CPrc56Me0t6uDgExiLkx7rJHoA/QwY2/dRt1BsiCJ7v88K04AzmkVCTmISO/BxJ83B7MZbaHGwxn
1PBK32htAVLqCblHjXW3qRMBqOQOlGcfreO7QD+paIFXCJnoBfH/dd0QJ5/bdfQJyFUzYzEm5D0z
0hxqV3bS54Jmj+1KWs3eC1AG3JSAX8VuD4Do2nSrnFoLZY2XShHDMAE0hMdw5FcuugnqAA5u1CLp
1X42GulRGb6OtoFjrsOP+SDeaV5As9BxrLW0dNHYbnNn8EzyxWlA+UTVQ3LjFCnp39TvzpvvGoL6
GG0vvFe7JsItX1KIl34b3DVJAgwOEuogs+UPoTj1eiyAq4zGO8WO15kzOJaDrRfgtCte/B08G/ve
pIA2ssfPjnYtuX3wrtyC8wFwBy+y9Ezx0VrMwkxXWM0RkXbmd7t7+zLdaTPawXbcqt+yoxJUXOXb
5FkFwBIVN4cWz4k+AVD30oguzBOWhDmx6N/DvTREbkRpOpdJ18PPChU6OGiGF1Ko4uH3TEy7BVEk
mdyYHJNneCIB/RJBlbowggv3hw2AweQCrg5H8CcyP/H1VHMUEkPDAPoIV5DpAPUuuB/Iou9xqffO
BXEzrdQ4TWXwbVLtKd0ZYFogVUrKbbTO6Kv8KbumRfwF63aZ/uEmxxmUJMuBM6xDJh47nsWNSNVf
Hdbzj3kX0RrZw+wjXxJ5bT0BX4OGFng5zMk6V7RGWwllL8JV1t/HO7S2VHjCgr3vV4FnWHhrnR1n
sCecqsxeOkxX9Cqq4RCdIPxim6lzpsXU61GKzDalySruyPiUuxZFmZ3TAOCUCniCtv7MOp33gTsC
LGu79L56dblP5PNxgxhHpaKOkA8Opwdjrdcwp6Y908IbnPXM6v0k+nT7Sl9Romdz5mtPorGPu1Bl
oUlBUElPko3xBp7hj4RWnyMmb4fO6Piv5X7Js7wstMWdBU4RnBU0nWlQZ+c73UYyOk3mAG9TO+Wr
due3bKOulX0Nk+agDiUn3er2XK/ozzOJ/PrGbYNLhGI4Kk5UfS9Wox3fTfvgsV+lJNuPFNqb5g+i
G72A7MnYLLKlXGQzzmfMr3UeS74Y6ZAfroU76ylA7FsdYzvZmc9T4MwrIyE5rZ7lwywsaKnLkJQT
zbTLiZoapTBJfIVN3et3YrxCrEajP5NFOjSs3w32uJG3iCJs5fn2mv8AQZybSoDXIjA08FQPpgv+
Pqd+pwtyWidU9aJXFbYJc9wVewWh0lZwQBqztnajrUJpI+thz8R/fgOW8XrcRM/+W/WlLpyBK3cM
42HgwIxmGj47p9KAgDNrWoqyOf9BfZTcYhM4vYUKDtmFv+AmdjkQuhQlXL6MqjK8cjzAIveGN4qf
BPjJ6tfAI5R6K0+o8gQoicnTUEai/io86zBDlR2bHcD5Fpy0y6Q6kykDuggJAZSN/Fy/E5mxHxpS
M1YJlElviy9jRHqioojGJDjgO/NOhBYVtq2LaoClw3YZFUA08OsYKwdjNuH8wyJPVMAQY42RWyHR
KnDkX/6ucy0PhcOP6K1f6O66qEtBhQHIvIDXihdh7Kopnx9uRU3HekgE5gtDl7j1W7u+A7WSSXUv
vtdtVBAjTH5rNzqxvPI7pyW1XsDig8RatFTpdpmQwFjQbIMcK4P5vUBga+JGaaT4ZywyRReoFpB8
hcp0kF7cRR+3L9flewYnjFOhRQ0Y+yKDsBDF56v6K9sk1KDqp2jHzugtgRhfPVLwueF4IvWB10zu
7qhiVQW+ACUiP9TwQNP1R0SDPTqxMoRB8r3vNuu8oOYhuFtqqbn0Ctiq/iOZO1FWPYeBr4cJrVMX
cP3fwU78rI+xZyzEFD/d/Jy6OhPErWhuJZFfhxAEqAnrqTi6s4ccGvxrlehf2V57RGxB6wOgEfVD
/bJEcn7FGmOeKDtjTWcg3eRxLhtDqGW1xIbui8f2zrxXS2Q8Kqr41KIBjd+L+2k7rHXk8V4XjhJb
wYuJn0jm7pBmhYUVsqPUvpkauRNmInm6rRik+AQpx+TWJLKbbfQRe31OFwMq9q/fks40yomyigSw
0oV4maDVEQWPwepOArbfcbDLjeBF7qKjdU1BoXYB8QJcTCT5uePUKynQrVroRv0h+414/jCvBFQZ
di6aGTta/l5C17xqAE4FcscqSTUzkDMIHKgE5sr7eXXfb9Elca94SMqKu0UVfBkXYV6Aa1cRFeGV
R+QExmmm6X0Gs+s/xHco+oca6jdgGJMd5ct/XDg7LPTgd08HIC+rcAB7Aa/vJ71QRzmGvu8oiAjC
jHaH3AUIoFPZ+l23Bg3ud/TcPZlLJu4yJJJh3v6Ry02yn41QKCPIzVHqdmjv8aIxbmLyJe5k5IAk
6PnFB6lr1+REJN8c4w9+m4QW1jVdzztlq9gVtQ4WLZ1o3XyKnzIxdtNKw619nBes3DXP5XS2PCJE
3AxqA6aGhCZHa6c+jLbl+vCXh1/t1nfTTf84kSWZbAEvNxbcAxYr3pJ5hS91ejRqaZfQ+W04VDTZ
JffzRqHRkvJhhuNCDnMUUPPDyLy42LaPjUQLY8hpkN2en5DKd6NN+ZqXToBGtO20rp7iFxAfwWNb
3z67l+9uMKE/lWSGgoKOC+CtzLfkOW9H+Cp08KLH1NZcYCis9KMLXiLa7/W3yA1xqEy32b1MpFnR
2wO45pmfDYCb+6hFZqEHGMBo71Hs/Blt6/WfZKev44OCpK2ek80S7NeiTE7/KXI0tno1QP/tw57g
icq6i13dix7yV22PvKLgoXlcciLUhS7Mlr0G8TttMJRhUCEwjl3uyqp6oDUCm21lsHylo9vZTvij
bYbnbruYMrlmVZAGh+IFSjjieu5pKhkRYk7VDH9lU/cUWNy2/FWbtIfHG7REiu3aXZjeNU1oGKB2
gjcK2i7e0R/qUppkQ0noY2oR7Q75918NafOVuFUeMrt25EcIXy1d06tug4kXa9B0QBvq/KrmahLO
UcHMy4Plql7xOK8Ygui6dXaTbcArJjug46AhecldujJfQ0EZIHvR1eETctmacuyzRIy1BAmijqZf
5S56nDbPAl7FxpXm1shOGRuEt3cyyQ+BK2wfWNSx5Ltcdixi1igCR00oSMWAbcp5DzpgFcSx11km
Acd4/S4jQW9Xjv/eeJODXjRy3MsbxdUc6MuZvGY4Bv0msFs8XwkxAVzab98JaLifvCVYyyvhAACf
2WkHzZkOBBPOrQKfiAAcAQHq5VjKTvCifIi/JlvW92qAOHDh9F2qaxTDm3ioABcrUpH847qRCVPt
FzpL1zXH7nfmKB+KHX4VaENEZX6NEuwvYM+/tntzu0SHd+UhDGxaDC8UYIIYhc5U/IkHhxSoVaFF
KqFbbAJydngO8KZNvW6Qj0cT3ktEkRfdAVH8ILzXpHBKL94hR44+SidYUDIXzRuYO6oBAaaI5g3Q
5/FVI1LDMi0+xqLcvUdUeWucJ6S2vM55/mRlJNHjZ9Y4SN6znG2JhK0d7UqSboqnwJ0dxTHuc890
Fvbm8qacjgkVoefrI05SMAws9zOAR4cMDnBznPYjFcn9ZJeoCo+wElthtaRw5UsfCelMhnQKyCWU
MPNskmOFHrfCilJavyW/VVrnKP3qj+ghdYOdciDVQFUS/t50WKtmA6q372/xfTH/wdTAudbHIAxw
COF4AmqSVxMTcKfMsYtTKoFXBO3anrkRfyN9nRwLL93mIZ034/fYuDJZWPVLRx/dmez1GEoZuWy+
/DbOlcgwWzxdFwdpm3kyBbO2gPI3DZ3qaB2aYzIudEZeSTKei+Rtq2R0QA+BSNnL19Hjc74O0DX0
yjqYym/stRcepAfpXUH3Uo1Gp6/bM74u3mLdVAwN7YLqsM7NSk3nAe8Dd2JIg0cGComFPljOfIho
tA6eLQ8QWIPNMrv+oVj/hyw6FuBkBJw2NgQxE0BXleIVWnK1p/AZKLu9rW4qr9xWMao0qLGhwS/x
rSbWsgW+tPn/w9l17TbONMsnIsAcbplFZcv5hnBa5pz59KfGwI+1RoR5vsUCvllAzUk9Pd3VVeBx
xKMOt6wApJFCzuEPPxSFIB3ka4yfcf198cY0+ngn1hb0dU0J7dB6tprHvg1eYRFYKhb6Pdho30Wz
HxYzbpqHhsOCs2f5zG0QUPHn5isDRsGVL61iMg8+sHVGhCfJqldZOlg4WgiaiYwPYHLXow0zMgOi
lCJwzp+x4Y5hb4MNxAxaEwttsjHkIoziffUBvThmDfI7eGUS7jg6jCsnYQ4FMuZsq9j9M9TddBZa
FbE+nXK9OUmOfOnMN3R3r4XLS+uLzkiZ3HEYLw3dzKUoUIsQ9S8oMlmjLgS6j3z97HR28onMRLK6
vGsGKcctQ1AuYHMYjHfdn3zje/22DXSouc9/WGhk6GupLn7JoIKONiTNEbjetAyIhdbVWsWjjgnW
LVu5aHoEzRVQLuinnf70NBs6YPyWrLur3ZiLl8VP09SyxtkAZtcRpoVjl5nNHWMwB9S9nGBP3vLV
pjQsfbSCy2DmD+IuAKLkd++1EMgijPw7dlrRO1dBjT0zXGqor9wlOBSPnIkLOr58Ma/NiTt7kCrX
6/1aYX0hsYktTHROBeBZSDH3+hgVweAHuY/SMfKoFdq3/jDHCKXs0s63PJ67O8UaYH225EPoraJ2
yI/TlyO4l6GuB5IQPIGpSeeGolGrJsgMdE71mo4x75I9ZBOSTWLGThfov8/x0g2BWBSdTTLIySFw
RkVqmZzWPTK5EDUzZhuZBCPwgq/aDZ+Cc/mOrS3cqaXOf/LwHfBbgE7lm+Tp929YyGXgySCicxN9
VVD4pAkUhEgCk4mKb5g89kt8qUiBF51xRnIvGd0WRBUWxCjXmqqXdheCQqQXIOxG+iap10oYM23O
8IAMjfZk8W/+K2/NiAizwg6+8gNQmUcNudZNfF5zIrdZIxGYXsiMomlVg5wEtcS1H8xCRQq7qEmw
k14rurwJdiBqV1cWd2GIEmrnsoxACxUnJG2ud3Kb5lyVthUCnkmX7lHsM9nHzPN3yh5EmMjU77PP
3Mi2qbcaaN5uY1hG0EEQe3hz0xlHzocMl1ijkBxv+Ff/DQ2RO+AkLxqKeb5ZPPc4uO4woMvAy47i
Ifxa9Zu3kww9WiSRwAqvIcFwk5pjMrzARNz81aE5s2hSftAAUBqcz3QvmXuI/oSm4jxxrh5swHOO
xssS1cjcUFHgR3/7aqbw9mpG3AksNwk9EXjSvMEl9Fg1scDVHHewAFfiFjsw05Zb3w14FKKQJMwd
OLm1o3Ub8iLSR1ldI1VOlMWoHRBlJZAy4Lgx+HP3iM1tCRDuM9nN7BU2BDzZ+8ZdOcy3wQAR1Yas
JcDyAEHScPJ+GCqIbfmpMTkoaqc6bxR3yjY9+idAs/7kgZ5EOg/YCGOuQZ4X7kpimnB1oIkCXFDU
YEUhaf0kgePmLtJF9ESLseJ38fwuHXokvI1kg570zp0yHZGvYIAvzBnW/Ok3wPnaf19/AxXvxmwE
tiQN3yB9CMAA+biuSaU14nU2tLp3eS3rvbDPr8ZMXnw/4s0wSsM+DnFfhJtuX6Bzx/R3kHRDsODl
OndmnOmpAz7mUbhvX1ZW+vYxeT1UyoEyUMVLRR5DrZ9BrLeJVLN/QksziJfIQhvtXWKvba6FYwRg
OUsEO1BSRe3+erQtdLTrKcJ2rkEM4W/K9xndb5UOGQE9OEpGuWfvRgbdcCsjXThFV2bJIvyY5JgR
YvTbqoAhOYhv3dEOdL3ejkb3XF2q7WrZ8TbmAyzg7yhpt80x1ThXPILMRg8c4OgwPpRtDjg3sZ45
Pu7jZyhBmOHdRfBqI41NQhIfr10eSzvr51eQr/wx6GLsytYPMdcz8iZ6socQqBFeNOuL34BrCM02
ZaV32+24tq2WJxsQOpk8ojS6HAclATWpIaGMhpPelNzukBnMW4YXm6+TdOlqCLR4ZInq7/8MUvdx
h+ZUvuGIj3S41Pad8T44A8A/GxwaX/4FRofVBbE2eS2xaJGg9nAHLthg8uEgO2P8aLGOma7Y2MQ6
f4mA6yrPo7GmXLVQcby2SW1gNQfRuxzgqI62+CfZDhaAZE6xSw/VBlAEW9qsXXhkzmg3+HOQ1Jym
UlvLSg+DrBPcZQ/RLtmMVmmwd7+fzMU9+ncuv6PbH3tUKqNQHmqY6W3F7mK9sSUMp1/ZkmtWqHsl
zsOJEyoyex+zGZz9HV/g+hI2v49lZcq+b7cfY0FJ2G/TAVbine+AVOapMaGdZ695l4Uk9NVe+K6B
/bDTcWIbxCPsiGcOzqzd1ha4wp+B/Dn/PqCFXfcd4AKMjSw8IJTUBeFzWluGvYqCIYdXlFoa2R8N
INVGIF05yiuzly+JWbi/W12IAmCV8KEhDFCRFKBWi+Sdw6jyUVSy8nukno3MjpF803bpppGBy89d
IX9UnNI4D7qG7LS2W33E3S4l+vsxZE2CxryC1t9r18k2vAYpnQxBgJ7dJY9crwdWzBkIBPTIixwf
bCQCABz73grs7ALt1t+nYOFBdW2ffN+PJa7SmW80AUjdzpttzkxt8YU7TDavpw/q/lNx3lbyjAvo
zSuD9Dns2LkG1R0M+q8Spw+g0X7st5yuWdK+Q+LvD+oqa2O8jTOJWDueyiwKDQQdcz3GmJ2YWhqx
zLXJXOJTdegvsWLKO/D49PrsaK+ckZiVbwjSqtdZyIyAzwTLC91zpDaRT7+23WdVFQZth7TipUfg
vnsuDGUGaFQE1cKh30agYJKQkKrM7pS9h5aKLYjckLA2BbdVBHwGed6A6RgKnyqV3RQGfyzUFg9J
zbelTuf3k/GeGXhP8ictN4VztYl2SKtu1rzuQoYEGUZcXwjBNLAe0uWdXpPqcCiR1O1QoVdc7fKF
xpsPTEGNcAzgM4d1h63mls+DZq7dLEubG7Q+IFpUgfRDAw698FWmcoyGyY/etHvoDsj6vJNNPDUD
ZGYQJfXotFHtNXTdbQ8wycmgARm5RvJmp83K3RiAVhJJTrU3J0vchya/Ecx8O9mpSWDZqhkCOKoX
OWQbzdwx3zxDtVY6+xcw6dcfQUX7kVJKtchO5HGFhyRO1ru29c1mH6EDWturevWZfO14PTmWprpy
1X4P8PpKv7ZN77aqVnuVg21sOLADiq+vKK++fEieekRoqMtndLe9Zufivj3M73IEPniDs/y3Fdd2
++i4/grKtUJnJYeWCL4CkLCXCkp9o16+Zw+7/pH5o7riXZugYve7TX7B1aB1F735OG6IE78BFD/c
qRBF0EydWaRRoB1yrCDb7bSgpVOO97Gif7B6+Ee+f6p1RjNqC7SXJgqsQMl12IPyodvGa/DtBVgi
MsHY+cCrcUBeKpR7l1tJSUJfzPCoH8DnqY87dWMlTuKg5wgMLmj/ZLAfBn3u9AfGWe0DuV0CmEeK
FAcCek5wP9feT4z6Sc44GUde2iaDCQSb3evjOdrP5zbVK8Z+41dbtxdQvST7jdIGkqILWMi5lIpW
qiTwE+iN3nmo4raxDr0iPHQ7QDKPYOQDgLp0BRDf1RPKzJkB9Cuk1BEPrvaR3waE1x/DX89AMkPY
M23wMfC6QPDFPV4JATxde4ptrD/7rNwBCwsKwMg4rFy1C+HNtW3K/XVqHnFJDtv9c/Jn8kwusCpd
PHUvH+rn7Ix4pLXusJMVPT4rTkEe46vP4dtX+PUnUF6oQ/dRWZO1KCztIjz36B4Q9pKD5nJjtJj9
mT+Xa0wBtwhG5LCAmIA6G9LUyOxdz3gHANEQ1AVSO60zkVbDZg/Xe2waKzmNa8YWxgeYBvResMNx
z9PXu++DqigvFAgEHhonfBLBK7njO529nJLn0ApiF7Fzs3aZL+ypK6OUe+WZMMvVDEZB2uUELqer
kAZ1m5fySdnzLn+UIGoPBoZsCw3NbI0s4DZgRb0B/kQl/U48wFjX06to81j6mZqh8cJ3qn28Ub0A
IuHv/CkwxnP+GJnSJnpJnqJL7KzlkZZ2NBq8oKmGcikHsDz1IB7RtTk0ZYWL08jvQa2NThyJM7sU
qbMmRhMt6WFNdoGjgiwvteDmn3JnNZa6zTrgUkfJBdhGQIHRT3k9A31bp3nL4CMqKw2t+JQ9qDt2
w0NdyCOdChwEaf4hhL22Sd9lqE0UjASb9U65gK6QdHhJdyI66TMwiOL5Z6hHxcsN9r8nDa8NU8sN
gvBIG8Ma6e5zeupNUmF7kbY8MrTqRrHQ/mRrj9xjv/cNyfz9Ll14fSIRDR+uIl8GECndiIJWZUJB
Atlb/4H1yotMzPF2paIDaFrb1QtOA0lvuA1Q9uE5SL8/o6yfQC8yIRUJpTnUpJk3rTcBOkKef3Vc
Cz7jyha1f5g5icFXDltAH2eHbK9+hjbBkPM2fzRQbdiz7+yKrN7C+5ok9f+Ojzo4XFFN/MDBZmGF
qO4UuBlDk1CACfvw0OqeuprdXhsltWMZliMdgigDKrh3P9jHJEAZadoACWtqYBPljNTrNmvFpIXX
5dU4aXnhIusluR0xTqgJNRZKZtCoMMRLvo3Nk3JuQCv5+ya9bVOTwGBCOi/Q4g+fRL9vmlScY16L
CkTYks0c3kcze2v0GhXuqtGd6aN+uiNnM9/ukiNoPh4vzH3ola/gTXV+/5LbJcaXAEAKMjsgpkhB
5dotJX2pVWWdAn3sMq2jnlnQIPMvraTLpggOl95JPlYCjNs2IphE1gSjJxyhwHNem2y1IRnVEdLz
8zHcjXa/gcSEwb0WO/EDRMtrroiESlevCsoadW5AZutjB8NaayOmdgE7drhtvZ0PaGceEd2tzOfN
BibmNJlEkqBkAzToenAKHlAdm1WFIXAgCGhBADTr3xgwGVK5u96bjTc8LNcqvrcPZphFOgrXG17q
uF2oZfSlmvfrcUDyaRMf1f29/Mlv0O7nsUiAoQevMQ2cKSZa2ce3yO5vswAkoRpHXszi9WinPFDC
uuyxe46oAPdmQHgp1HvEMomj7Itd/Si71VbbrDGB3FIDUIapPSSVzJCXWYe96ryOMDwf892A7WsL
l0JPvspdBU+FolyLwCbWqyfGszpAht8mAIKlzWq8fhPeUJ9DbTIZKkEBK+Nz2saSXOUCrOdWBhcK
fykLs7FHCx2XbrWLjsmTAS2xlT23YB0U3SjAowQPnlqRitjjUAnkDFrzhvygvio7QsfcGP5Ji3Tc
ECgimbPHczqzV200kq3YXtjvV7apHVDF9VR1FWyDrfxP9ljv0pOwBRpNxbC10pgNodLLB/ZpxSz5
WepUg5tIBqYEGw85UOqYQfIKqd8SZpmtDNYbbqds561mMV+NOUFRQGe3q3Xn25ECqkMQpSBkAuRA
pq6mkBuiUemLklRx7M6LDsWheMDaukhLIZRN0F7Vucr9ykDJW/d6oMQqOK05lkdOiA4x/LBNuRRy
hUaJlxYKdC/5FqntPfrUTOgfff5u7fbhjwTUT2uUG0nasQEJUoU6yuRmFgi9HgnfkXLovdpNNtoD
yL6s3mrRJic49V1klquZZXJSbsZL2hmIQDxavKi3vxwXRSRmbYlEL2jfSb5H3lT72g2Ac9zArBeP
OvcSb1aX9/YQ4VmCLC8WGNVf6HDjw37kYPoURYYezsyYzhL45s/gNCk8OQbeL9vkTyiTerkzmcnG
B3R7zX/cgqQIdhxhJJpOkW4GVujaeF6yGZsmGVTyjkWEvoJxkzjTqXoWbfki62/lHyS6rMICut1B
X9JaYei7IkhNOkqQGDxYKKD+S1dEUzZtclHA1u48whQwnRGy64kIgSMgR9iN705mbsUP6tN/R+Bh
4D8sq5TrmhNtDgJiWTpmh/TY2oAfWqfcHqFLhLYKcqia935fV7q09iJbWHA8SHmgh9G2DhALteBp
xvQNDy1nKPhBNhwl8PxNsDokN1fzWcQZUdOLcEdF4wrQfmACIF/yY2slkSynRciVhrifvOBuOkQI
8ZhNsMlgrVt7lNy6RqhI/LVGB7NKAbmmkGFLI92F6Hood6Ed7fHWtANndiSnXn1fLwR0sAiWYvQ9
oSSLRvTr8anMrAzQliRHZzanQ4pu5c/ammz/KXxl7FWif/Jz9HSqoFLAICFMAezZtbmgjVN+SLsS
ajkWh8ZPvOGjB/Yk+eTxvivXOGJu89IS8O1ADuJyBSiEp+1BsbrJIVmDPWoLLihuLdGAmtSWeQDr
0/CCvgaDv4dE2r50fCup9eQ9+5Os7qGFVf35ETc4q1oes06GXxwD5B4jiwWozM3R8QRGDZE3qiNz
P4JOpDVXboSFvUviCihksipJUFMXLVpwqjSZYVdBtc0dMrSZvfInxJgn7lCZ8RO7gfQBaWpBvyK6
3PJKr7arWLu1j6CivdAvci7usAKtze0420+AVOat4U9mQAFK3hCkgY8qc/7I2ufgvfEeVyaBXHvU
jvs5Cd+0wz8O8CQoZaHNsB/voPbjcHcRWmrGk5roNer1yEzmSII+8bZ/Fz/JT6w+uPyhMzTzQXAy
M1vdCwsHAJEe0tSA2wMUTzcaZnLeZGM2odx91zw20D6BcNSuOjEoBp/EQ7P6KF+4k6/sUU4at2au
DgXsMa56nix2H3lCYaZPJVqruE3sxF5ykow1/KywEHChFgaRDdDggXGDhrHOU9xLQgfkGci/RDC3
cOC7QqBlfXAmsmZ2dw4swVNAK4IEj6rHXrxBpG9lLgR0N+N2snIHQqzWhd9VlxydX7/viYWHM77p
79cp1MEos1mRswpfJ5/r0OK2PCAvvQER9sKe7PzgW6z553eTS1HClUniI35sQ1Eq5LIZYFK5PEfW
vAGf7StvhMcdZ5AWf1/PQl3cRbaAqv/vpldHS51AadbqpuJhuvuj3M/P/fEdYZgDHRjvlDmjkazx
nC08aDG9UCkjzFzo8btpquMI5lBMMNbADO8BEY9DPf0zWZV1RN/902AGFw55mg3EBCH5s5Kg/+4A
pw482idR9selhvI77W0VzQ/CWu6QoLdSAEhAJmR94xx2PQ/ouGQ/DzpnK8dI1w6M3jhdD6BxYbyE
lgCOVlUft5wFhuGDag6F7rbPExalf5wdXz+Xpr8PrRUHdVu2BdibKPKoHOnKRWrlemckcRABcoPv
TR6RRprN+h39E3h8fXVOAi7OTbiTToAJWJ0rH/57FhTGgXEHXSzpBkX8eG1cSGKmziTg3NED9cqA
yex9lE2ptnH157pw+n0n3ibzYQ3dvyATJ7QwKNFfW1NkOQ/joEctqMZph4hlpSt6//JcOIQ3Rf4s
HEVBDxpYlZjdbHjS5+SudfEvRI6yApkbEjkCaUdTI4j9mPNBD5H1+jlDuiPEqyz2/LsJzUHWymjJ
3FEbUQUaAKSDILQCRwsVOkZpEnRR7aNzwRCN/jKIoOTVJwi0PUbbdiPYGRJK+Z0Gan0URk/aRnO6
HH1usg4N3wYAoN8/Z8kN/PwcumFGLvwkrxktM/Kd6siopgRWsvdd5BbCreBFl1UgyELYc2WQCi2D
YarKIsb4I7D/gi8OvWbn1lVganz0wYpROp8rQ7yp00iInf/OuEz59XnIfKFPYHEwWgha6mBK8GL7
hE5dFEp4JzF/t7fk1K/sUZdr2A2DmlWw15rtTtjNvaHpCWru+VE02LcC7K9QZzQPWOIQaR3stX9w
7VcfQB2oPKwLuSm+P6DZN7yNPSbbH4H3hEvVV3QWCtRg7vqvo0YwqcFZEXeBZxFNwRHFXdErCSKq
yeDM+gmlk7t3nGQ07+NBFMKbnjz0bJw6CNut1SJvPQicBoBVeOYCXQWfRfkrTkPX6qC0NTYx/0qY
OyPr4yVGf35kgSvPBm2CnsNTPgxQOTv/d/URWAelKlpXkPbHHyrFIqpMKPFDVxsNri+QDx1AzwOz
KD0G+94QHgWcZTTtZvdustrsd/tSQ+0LeSR0QaERi7TsXDvPYJBHRiia2uD3oC4Dq7C6SYyn4rnY
JPaa71o2RlAkoKFDKzYNaBoFvxOjFvPMIB86u5pBIoVsM1uoJ7mrrunmjUCG9sMatY3DVAlmWcPQ
Kkv2Ao/Rw2NqRpEuH1/EbR6vHNvbMiNljtpE6HipOA5FXbx5a7MEQgFqFkqKlh9kjIzfD8tteYqy
JV+vmszFACp2sDV4nfU+bhMHfQHPBDvO2ONxNRt0c+dQ5qgdyokdOKzI0NrnzprelG0PMifAzkQQ
ewSX1qkfzqtn8qaSStmkkqvIPqkDV8Cmes7c0CS1sMkIdxDnETLQFbSg6BwdxFesnTtrwdONxye2
RVAck/oXhD8oDzygk6yZatjmPrTP5M329zyKjp09In3tFZvV5bx5TVL2qJ0qRR2blGQ5xT0DYNGA
UIXwoFXgb0fOi9Bjtka6V43c+X0f3YQtlF1qy7bDpGVMBbvgHLPVWH+/kxz2/9F/sDw+EryjSwoK
DdT+SSGvFHJaDw/n8U73le3BCgI0WwaCo9rq36LNW+h1W3RJ/T682+Dke3x/7VJ7SMsFIRZjtKoQ
7gmZKED6u/q9tjiAhvJUfziv9aULiz4HtQBOBmUVtg+1kv0MDGsewZeT6EzbNdaR20zG8e7Zh2oA
6atRDvxmHz18yfr0AgYEPbCdcBuBfVO7f1jNpRI3cBUrYvyQWiZ4IiCLJFoAkylirkhysQYNORpd
I3dGXCrq0hmt3MWAEmC1Y0FUM586ds1BLZ1edLegTwzMAEgEUjsrFFECaia2Rjm7V93yhKjQsOQj
ihTsSrSyOMYflsj//3gCRyw0MbIRliqrFw0E33qurYzmNiIj84iQCMB6Qvj2jRT8YSNRM7HxFRn+
72OE3iaeGI4CcIe8UXdg9pxR/gj1w6AXYHxQNvxKiL1sHQGCBJ+E7mw6fQtdrazqRqzi5PGZ2QtG
iQecwTnYwXeDA14NSQ8ZC+atkLCda2gtNld7s24LQWQOAL0GAJNHoxjNcdTlUcglBZp45X3zpt4F
GYDvETIc04dio3n7TZh14bW2gnsWWLXyI7K1fmUZlm49qG1CG51sKqIper3UJR8gL9lFjZEhP2+X
RzT22tKe/WxRgSpBn8Rr/3CnX1mkNpfCT53W5LD4/eoHxehw0oAFbUHDVq9VH26bwoia8I/hUS+7
rBxlEC+EUGF35HNodlZsMinIxi+To3yueMaF8wm2LA5YXmSyMaPUDTdnTcrWUIbEDYfxQFwl07GX
R7TYyfv5ZcXYglPEUxXwYZhCGY+Gd4yRXJUBOI/xWNKOrDWDLhCMhRDkeYv12MHRXbFH3Drl9q7s
UddN4ov5LPAZIDsARp9FhzCL2+hRQHrK7DS9tYQzuXhKvdhFf6T7FevExf9mnbp0xmCo5DmH9c4o
yAPi8N7bLIrvqsleis/aCL9WDC7c4siIgvEGfFMAXNCqDDzDVzPDF1Dh3gP4PXiyI1nH0xH1gNKF
oJqT6h5agTukIv6hkZFIHv+wTR2Qua4VvtVguzj3OuoBhn9MnN760yn6Wkl0aVV/mqJWFSL3fDqE
ZQPm9HwXHluX2TPntaLvkpvDgCBiyyLDiJZfykqrtDzAzhWxMoPJpgWtDGr5YHrZ1O5LaBfP2p6/
D++mbYxgJnlPppXNe8tj9j2jfz+A8gJ1NnejxpIPACZ2OsvAJqnOCJEn9hPgK722QhvQd+BTOQ+U
uLYCbaHQGY+a/gjCfmtla5HR0nsZCWYFJQWQCCDNdu1xkzqq5oitAV5B8AK/i4xadwjheAPCZSC6
kdmBTJB11tZ66aUIGsG/hqlDlDMQv2pGGEb3y7xhcbmzgE0RDisc4Kj8B3ULMu1/DdIMLH3QxBCX
h8HXwGsq/SvXeaz7DBzlZLLId4C5aWVul1zwT4vEj/wIKqSxyjqJg8V4xxrdl3+fbplX0OwchLV6
5S0oixocdUpTGf2XUktm0w43QP16uZk5GrBQGFyC1mpIabj8k3j3+wi/n/O3uwcdU+DDQ62ULuVL
qBO2soKtrF1kT9kKT2CDMBr9hB5EzC1rl8YTtrKRIh5nXdbkXtbKhIsRA7Yu0hvIlwKlQ11zoTam
bKdi4LKDJIARf4bAVR+iE2OmFrpPN2swzsU7/KdBalG7WAXvPSojpA0TadlBf3rh9eYyucW6iiL5
+Jvp/TE4KhxqKoSstQ9bhcX6loy+uERnUYgG7eYT4WsixZ+Tf/oo7wKrxUs9QV2a/e+lQABWERUC
cAURDWANqZM6+iEHDZwZ0anjO9mf2W637zPiU8UCrvwSnEpHDBBW/L61bjvyYFWSyJKC+RMICjpt
lSuzzyVCDcRoAUobK9sPzogNLek5BNjQuc8i540zu0b4cQuMIYbBqoIiEPh6bzBfQpWMTZ/jKaDw
xritPO6OMSJL3oDEcz53m97LIGgwvnCfa6JXS4cYKFJVA68my6IERqKsH/5irAtCfzKRAHy0Y2jN
BW6KYyy2hu+KF0CSvFBEONWtvqLJPqL2GcDQGvhVACjFfFP7TMT7KppmDq9oUwF9pXlsnEixdF6w
yr1vqXDLhBh5NRxeiKOAhEZGFDS2yE3Sjy5VHlvVT2FWuIC8L7WVZ0Ez/Utjz8a0QeRmN5O5sqsW
rjsoOIC1EMKgRF+e8pPFzLGJxiAgZZ3mjvDyoKMYN2+ui66/QynXZE12ixfeiqNc3M2IWIEnA6sc
4EeU15hmVPWzdiT5n/kZOHfhPUYm7xB57ZO8ac/lnRzo3NcqbGYhcER7EzCTCi+RThTqdof676BM
pYIs4l47DGDVf0rc0o32tZc+cEYDVa9NcPIt/0vr3OR91TnfgBZwlH6apzyH0IQNqxHzvV0c0HsD
bsb8HZcggIyNGxZrgdWtuxSgB4KwDi9owj5GBVbTwM1j1gsNntEM4nIefxsEV8KB9zQbcV7hNAIu
pRg4YU/ZICXTGEjMrDmQ78Lr9WnCZwCmpAGmyiIHTk263LNqyyT4cRbdq5WBHIItOD0+BVxFbgdI
Vggy98TJ4bAZqGhIGxZcsOL+H/YccPbAyRI6MnwLLRQuTrM/sKPaGMFj/SFbHLorjrKDssuXYuVu
DB5uzptW6JoX7uNro9SSR5IGSmxitP2Y0CSo6LNb7yLcWI0NVt7D5K4c6FvXdWWPJmvsSp4IBcLe
Y7lRIe2enRmdQ4Jz96ShYNjuuf35d4u3R+raIOWkp6yAXmkKg8pFeGrRMgHi4/t8XSbkNni8tkMF
NiM7t3E3wU68qQED3vXol7BBunCPXWQVm8lGtUq18u/Xnx/Za5nFhVfKtX3KYwVy4IsNWcjB8pGV
Fw+tHb9kFjzWdoScFQk3FOxidhNtDn/GE3/kIZwWvftY4rWc60J+7PpbqPupYPNY8Ft8S/DYWcgs
g4MbHVHQTgPpavzePJePjBMfLuF+MGJnjftjISC4tk7dGZo0SVJCVmLyZMt31FTXgDTi0E1J2uLV
j+SFOavuamaKbCTKjaBdFMEA3v1ISGqUN2OycWL4Fm5Efs3NFjQbx/qJO5RWtik+K8T1a+XZW2cN
NlvEWRzuKRQp6TBv0viKkTKNBJvjswIdpczatgiqRWMGTSWhn/BtcCE8wJ3qU6HXXr6SBl2a6B9f
gBridfyjDZUwJjO+gHEBMq+sfWa17+hqcFJQrhcf/n1zGp7q19VGmoV7A3ZRlBaATEYSlnLYkiJ2
dc5ggVGbfYVGGrSGXqGzGWwuFfhX3SwxVm/G2ziETPZfk5SbFIJ5HhIfQ2WNfsO5QWfKp74F0p4z
mBcZlAOxxx+YE+uu8vmS3UpvK1DZ4B9pSUWH7vUk81I5hULrI/vgjDv+ATjC2AR7jIvryEFyGUQE
l9oZto//2WtivH+tUid4VvtxigOmQVdqHur9Nv6D/l80i+jc5++GFvIKZGb/WqJOa57LTRKJGF8G
WO6hfc6Rw2asAk13EIltnVWeUeIHf5tPaiVr1S8Vroc9yMsdJDzPKuu5hyLAxr+w9lvjriqZLFwM
VwOk/IIoj1HfKzAofIApINvPrMEPevfc3AfzqrjeQs0bvId4fqFPAWHkTUEf+ENUoiss3JSa7XPj
8C8IH/bqUQLKamXllnamgh5JBKoEq0DXsqBrVmlzFrRgHQzuhEtvAlTe7uJnqO3eiaLVQT2wfQO1
0loIsWaX2jFRLgtJkMAu95FY4WNuRtBc5kHqrQDSZvAH8RVJV9YhbfL/MmKg2cEAQljpNOqNG8p8
p06pgjvWK3fcZwNpTLgg9gHwsuBrx+zntxQM0MIa18dSkAacI5YV3YOos9Ao2zyuBhYk19hCx9EO
jQpwugN7gpTSR2Vrm85dlbBdqNNiGwE/hwZt6FuDvPXa6zCp1ItDBY3T7k3trKq3Rg+8mYKTehEo
y1HLAgEOuLWFl5UZXnLtP+1Sa8vldczJNbHrDY5yZO5wve2Lzmj3rdUa7cuaAOjCGx4DJXwigGoD
l0njtIWaGxS2i1pD+5hEXXsKL9xdtk+IRN9oDOALZVDGYreFySr6ylgXQmHCxo9mDHDKoBuVmmM2
DpuhrmC6UcDew3p+DhjbbE0n8JK56iXdC6WeHVefGUtxA0jJAEpHWh1tE5Q/Eoq8SqQZU9yCqhN5
ZN2/BJuXcK+ti9AQX0r72h+mRCpAiAdVC/wZIyyBUkHC7yC9J1/FfjqCK32yRVs6JTb7GryE6yiq
xY30d5Q36zoNQtGRUZI2KWQ5ISqhHHL35cE3iu36Wi76pB/mqFcG189tCkVCTCq6ozhIuRnRHjJK
hnBHVKaVXbrP/oFyn+jPI4uLEjjaHZGluD6kfD0CU8zHLUr6oKiGMLIr6aM5bgcOxKR4xUuvHfRD
QLB8Hk8re3cpHvppmnptlKOW5hC1aBGVSB+8lRfIQiVEevyI7jztDKl3JwCKzLfyVWe4cIHD+xIJ
DyS/8HKnjg3HhwM/cjA9eQgZ/D1nNyBawE13Qvld8kQ3PcfO78P9BixTGxk20TkFuVrgNmhMnsaN
CddHsNnekyJwgZ7lEpFfAJFLxJ8WaSEZrcxGFcSTD/iPXagPW+G03uZBDudvH0LtsyoBBGtI8SHS
MTUek20a6pls8K2pQq8GSE33DXq1lc7c5w/CJlxjHlvwWFfTQK16MdaJNhRkGmwI84Lo4LkZjd6N
Te2Ou2utUFeQcjZ+n/tb3LwKeCLABUA7gCgddN7XuzxSywQSWim2mpfv9rhv+1N8gpDGPfY4qL90
sPHb3SdjnmM89/7BNoczBhEjENOrEnUdDXLO8vGUtUZVQ8o9cdFG8CeCMGS2q93czVXjxF9Ukm0F
C5473f1u/bvkTy82qZJ8B3Los6U8daZMQTCFLd5XuR4arCd7Mo66PEFAlxBKJxtpP9iH2Hs5QSUO
PMQXCJCb6VZyKjsH1yKYxVdJghaAucAn/P0m2qWX7FDXgtygcHV8ZqzAE8AdWpzTJ7TWga8hfgJ7
rXVOWF06VdvABNweHW+/T8tSbPLNt0jk29BITx/GpC5zIdOgXQYOKNETQI4cEra1HnkWMAWdBJ1H
7Pe7zaWMxpVN6txNqd/Xsgqb7wEogXfjE3uaTuxzZb6ABgUwSHhcM/TELWbdXWUSXbhcroxTJ2DQ
hFjT8p4kNEifS2H5k5E4DASbBsiqcHoEDl91NaO0ePAIr+X/5pk67QFYLPwygVnGnaGdJumFlySo
+DYfu+pePEIpzZT3CjLw/Gq1edHh/rRNOfl2QsQ7CZhv4cjZMyrpCHzf72QgPmWT89gTe9QMwRHB
FJE8XSDSqv8DXQf8zs9PoM5+n7f1IPv4BH4vcNhirXU366PNGN9HL7ez59JRPAG0Eb/vteV5hzgV
hC9lyHTTL/6xF6cm6DHvoG/D1mrgVzu9fxbAjaIgr1NuY4gU4OUPQlHf+LcrBsJYKEHANEEMXvtb
Lk+HOGLH7+wKZ1buBNf3jlnffuSPpf6FCsT9pINo3kgf1dXa5dL9Bk0wNB1AsEkDQOnauNzXdVLN
MC4QbiFNR9n2mL1BL8CQzrjda/Aa9UbxUkO9m4imb1amfumC+2me2vJDFUWZPJKx/x9p17Fctw4l
v4hVJBhAbhluUM6yvGFZks0A5kx+/TQ18555YcxFlV95IZe0aAI4OABO6AYFycf0jV2n6BquvAgq
CRAuYj9Wkfr89vM8rNCpUghCrLwgazEjF5OgiT6CwB+JkAYc6/cDIpX0tgCtaHVkhxE0PzpS5CaD
h0MXNZpq0gAcIfGzISUp+dPRgNkATLJQTdBBoMnncPu2JKisRCqVwKN926mPE4SrSlic5TsMJd7j
t8jr30GDdn78XwfZ6UF3ist5V61NmD1bWF3qPtkX2dVy1wbL7bC7B5cUftdDFqPHrylI8N0nM8Cd
47XdKyh1NIMm6A7pi+ah0h5nYHlVYp+Or1LSjfULzn0hZ5d2WTZ9pa9feBvv4yfw8UGuzwbfFb7g
skJJILgQLmyXPEDMJAYx3SA79b6yUPwXIKSDiz6ETFaSvtOdYbC5r0aCwkd6e2u9ofB+3/ig2HAb
VEN53WVlukixH0vvA5dQ9xd05NQd85VdBv8kKx8U2KuBxN3vb+HsNYsiFEVq+BbknxHWRwnHz+8O
pAnCT7hJ+CbcfvHTcpuVeNM8KvIAhaCs++QT+Hbv0hrqNDPxCUgM5+gEIhBlt47vjZ+/m67+OYMS
pXoNlbVzCHl48KGgrGV80x8+0Ie9K4+ZN/rMlzUcf22QM4vkcIZsLNhYTMVXkevkAZ3N30FOxi5C
/6Nwkz25LZHEfB2Rr553ePLKtpHgknI6J5yR5nFbOsO6LPb+vYcNHuJH5JCXe1ROvS3oLE3vEbKh
V/Q2vKHrIslYmf903qgM0EG0h3w9RWiDM9FFc1hfjzGowpQro5t9fWbf0A/0nCrZdy3ExGdoT+mk
6YA/A6yAxctspdRYXRd3TTZZr9aVhcrZqjmEusu0/QDJW5B6Ec9aUHACb4rKn/Mu68+DAphril5F
shaukktBGP2sFGStDHb0B5P4TT7DS0tOIyHGyp6BMC7+qdxyTnm9OGWFcWVWdFmTPRmqQ1X9PD8Q
QX0URrJB4Y68tLObrBuBkqzEqjP6EEr2UIfTbWvYnhY2AwLzjW+s8pCN+YS+PFnRw5+hhNMPWKdh
U0UTVggxlzmstmPzNwsNPdOSfCh6dVD72m26UrJyojNuO17OSM1cG8YhxHiLeN8NL8n02iUvgzSu
+Gfoax3VKj3loH8ReUFuVHmca2XP8E7q2eei2p85mQNQNrt6G10NxseAF2XSo0ap15MLg6DYOwdp
elG30COw4hS8d5+VrV0n6I4zukKiSCr5OJuLyxXU6pIoxJSPi1snl4u9By2aYyJ3rUIBW1bsKLZj
VKvCI1CIT3J2TJyuDaN1Kgp7dqsCvaRKeTSKQlLKIPQ+uLX+A8MZ8mRoI0qlAJMOr1112y+4PBs7
O7O9Ga2Mi0fTNji/d2QD4yx37rSwjgcgqvnidTZ0ruxZ88puqiU2KwPibDaKrcrQ2nUG6TMzb1DQ
7laprLxLOH/IGuFZp63RRM5iDcqqRGtRJR+CUbtlr2N6E82p34Y/lmRvIoPdWjISaeFeRBePDdkC
8FrxpERZ1fdWuNbJJ+bOru392EJl/nrutd1fLJSNtA3awMBrTLmFYt1MlpIBx2xnbzGO8aIFvcKC
8yhCR7ZB4VYpt42GpujjACV6dVW0c7aLOuWNdqjHI6S/L6NUFp+SIXKnUKmHZJiqAiUHfbgr+7fa
RA28igtPH12QlB3Pj0/oNTbj42596JlOrb4G2lAfFe05bS7MMb5fmtEvofKq28n+PJ5sdJxBFvky
pEkDvKyddjnV7yqrdQ07C5IuvZlKkkl2mdga/7US3ivaHckoTWAlg4YKzumpaX/V9HNSHs4PS3zi
/p5HnrgENZRJWhXA6RzyvWUgTWnSQrmEGvgVyXM0bUyTFRRgX/XUKkdJBRl+KV0lIzWQjZacHlBt
Al+lraNtlB2x/QrVs30GGQEqi2cIlxHNcth3qAwGR9MpkEOsnDgzljGurvN6N7F7rULctnmNw8P5
mRUa6AaJOwFGhTrFMgHJIS+dinncFYgiFI3bM9sFTcXf2MvaU7pynKCdk/MqhjJmXTKs61gDKdH8
HMKG3UKurWyUZJ6Fi7WB4lxL2rBKrUAK4KF24dEm41tqzl4xWsfGdCSjEp41GyjOp7SpUkAoDJNo
RMjjOBaa5vt3w5aqkf2ZhsQFaYPDeZPUgLzuV/NQAYqoxS/wUiFx5RewjTp76iCX090ttmd2/nkj
kU0l51UYjae+bDCVtW64HXFKN2tAhQu9lrEwZS5FUEe8jhLNx2ub9frfU+Ov87KCMCfQzHT6mSFn
pJLo1p6iY5cn38IiRy952/9KoZfEHPRQ2dARSVs/rUMforyvBkIx50e/4vEP1M338OQwg0KLauzR
slUghKShrto2QMUVW4FZ7hTLz5wA7FV/MeMgHDRBB4gyX0PnLEopM1OfigaYKnqcIZwdGOXsLxWo
tIkhCdQL6l8MdQvGmVU2KCVql9DhkteX+nCpWp6RXI25X9Jn0NNkSPAnsluMIGB7isktMt5pHSTu
1wYx7aJIbvMOE1n5XfrIdNfqfaO8jtQDSwPkrsLuerYP2ngRdw80CRrrMolkcQDRDt5MAZ+iUZRZ
j/UMn9Oa0feRtZ8WYftqCiXZwNWb8qaEEBD4PKDRCIYWzv1pVVTqSQmYlPb7ySreNHu5P2+toqNj
C8G5PSfSEYBHvbBnpK3bGpctDv9FudPYS6j++G9QnJFaTmfTTsPGaFrNjfP7Vql3Fb00lcJrS8nM
iRfo98xxNtq1cZhnEPj24Ig8FRwECio0DclzSAyySvRAfBktBdyA2OTYSatg17EW3ZJp7OVReFnp
hWSJRGeuBYqgf2C4sTRJVob1suYDi+upebKU9ltb3JRZt7MguByD3EdyPgmvT1tEbrctulGoaQfE
vpi8uDw4PzE4/Wau3ItE8ZbZ64di9xfGgY4MVGD+b3P2qRfvcA/t+rX3UY1Q4IaeXYWOQdbdONpT
p8vI8IX7agO2/n0TD6myqIgQ2MSjqNKDaUxgjYoH/n8vrHZDpLnaEBjaS+nc1w1CJC89OOxl7yXx
HG++gdvbUbFkk9NgwJblOuH3yXiIGQ7kwFBwglVBODaubdy29O38PEtxuQ1fURrTsQVuszAXSoLq
cF+CQo7sKqh8KVnuVhYSvYav4WZwHlq4XTYj5rZLkQ9KWsxArvogU6EBYE37QfaiES/tqpuEixN0
ydc70WZplXFRSyVaU4qL6rcd1Hz0rv92fiCCYkGcRpCL+AeEu9iPTtNRZ0LVgObcQia4I6+Os2+U
q9y4GRJI27w6ZN92N3b50cloOYTOYAPNXfWVmhnKgHCPp6NcozdVd0melBhlbI3qWZACVKgp8Qai
+wxCB6gDR3kk/aNEwqyKVI2WtUSiepqH685xabILKxRk6BAm7g52GUimVxRt3iDyp+tgk6ydCyAO
dN+RwCrvZra44QC9v7hzdbw22spVM1kduNA+wfCL4va1dZd/bOiag3y8CVhHfSmSJkhUVL5Ew0Ey
OqGFbmC4DTh1DhutErlnW/noeremV3Dhrh3WngL+bfB7N/QRVHdqGpD4e1RPrllSyem4Qvxxr9h8
ArcTJz3OsjRe09917quxuWPGw2xMd00vObrEU+pAo9UAsfsfAa+0sSGhNiGnVypX7XTPwusiOp6f
T/F0/gvB01JHfVGXfQ+IukDOnFb+mP1NbBBqJv+Mgm+Tz7UQcsHrKEx0KDas9KP5MpYyWgitHgoH
YJkBObptcDtbjbQsUWygZCx+w//3WmMfGloFabhcF6a+H637AiI6eEuUkgNR6FQ20Nx5CFHZfEkG
vIQy7aWaYtfJBndM+mMfvunj97ZeJHtA6FI2eKvZbJx0HWtmOg7rhDrLXl+mPRnVoCqJmzvDbVRb
+zUvkWSaf95UZMPkdl4+DZOurrDEUV6U8H3I6tjt9HlX6t+1IQ9GUkmCCsLHKWRhQEuLHBOyytyi
9rGRO92CmU0IdIHJ9Kwt1XWiVXvbRimX9pxo6JIfnZ9sRq4yhKSy6yiv6Md17Rbi1Na4Oz8Dws0C
gQUVxQcQyOEbqIwpmfvUtNFBXk/7jPQPUyxLqa2+4w/f8i8ECGpP13ao8MRfYkCgvGQ0b/AcTNne
Nnb69DdObAPEn/S9SXNnQg1uaIVeEkLEqIvdii2HIpaFnYVubAPFnffEzspEXVdx6A6DdW+Pr50m
O2bFz+oNCGcqhdUt6txhPDSPEB/V3RGFRwzdAGHnpUXQ0YCsAYVWlq2TAnO7vwhB6h9ra0uyCgnA
MHIXNLkbhwHlT83kztZBr29q+jcnw2a0nAuwh5LZqQLQgvhUMdww2tN2kFxdhOv2pfaImCiq5DkQ
vcjyyV7XrWD2YUrAyjBbAdV07/yuEpr8BobzKzWxZju1AANlCLev3psSrHsrQ0O6C8NJAiY8uzdg
3NkNrXdaNjPA6rlw5+ymAgHcHP1oy0XiLWVAqzfdOGkr0hq8OgGUFHfpuAepnkuR6EskiVLZGq1n
xQbGrOD/WQpDUNH0k0f5Y6zOu7xuH8+vkRgGjJ1gB0d+lK9oBX1ynKMpGuyWOlQL9BmZgceJaH9l
cL9ROEdRsKqJkJYAA2BnHjQnfprrZJ8WjiTwIDzIwGz4z2A4V9EnNIt624GPRSRlifdGWARmcujw
QK8jf5HFA2RzxzkIuwlHoy8BF5U3MQET3wDFXVlli2xM3F5F+Ct2rAlTlyPW6zeo/EAl3pL/SDIb
XIMqQ3iqzkc90LOlfzpvG+I3MY4qNPVBjxCMIqc2aPRK3I1jCLKPLjAhitcHXYwSp/KmKi+czof6
dI9agmiSjXmduD/Oyt+4X9VGG9svoqWeB4YxLxqamVGpEE6yC4jwVrmB4E7JeVC6LNMAAT1jX8Eo
Knqw4GhJ6rGJeTOqfaGsHskErGQj4zYCLaDllA0wGVOhx6nqX5Ym259fNaFVbkbGbQLTSvpWbbFo
Tnnd5AWKa54orPM8iPCmugHhTB9sFrYyzxgHgvquoRxbeMGG6G6LBbMmqKBfLMrhPKRs6riNkI1q
XvQEkEUYIqaeXUD25ft5CKFr34yKO7AsPUQW1obPrVHlWzTXRVjue+s6gWzH3wDpYBknuqmjufJ0
Y6VWPIaGroDjhY53Wp5GHinQ2zhBJsI2Xs9jCU9h0Mj8g8UtVVO3WWc5sIfcvETUYNIaX+98HV0d
oNM5DyW2it9Q3BK1GapgigpQmt5f6dHspcbDlIN/Qe2j96HJjmhmD8YqJJLpFJv8b1xu3QyVQRaW
YToJfHwPfj4reo6mUZLgEXrizURyNwwdDUihvo7ONvwue6iMBEVr0HQ0d1XjBFG8Oz+ZYmP8Paj1
czZOcOmH3tFyDCqLggEJsqHa6+13w5JVjspwOCevZeNg1yqGRVBoM61PvzpBUo499mUq87qrV/3T
sf8zJhCAno6psJU8TGxgOfFzMh7BxakzUBb23jJCOI89Ls6vSX0qjU7iOwR8EYhM/rt26LY9BZ4U
K7OWHMBJC+rN9FcbOtHOnlS3w4WkZso+rx6HYXadAaIsCfrZhnBHBggq6pBUGOjDZNR3c67KMt7n
TQpkuqefVXTUaIcMa9ylz91wadr3XRlfpNmLZX1njSXZJuLtCdowDTpzEJ/lvI6uzRW0fHHmNZkK
3kRvKNG9rrcQiDpOxY8ZtVdOLPEIQuOiaGCjGgI4eGqcDnBiISFJA6eNwKVL46Dt3lr9Z21J3rzi
yPMGZ/2OzWZR+jlN2xBDo/WxKo55Asaqj6w55MP9rO01grP2s+mf6+x+NkL//EYVLuIGm/MLhl2T
zlrPdL0+ZBZK0aGyg5x+b+/6yFf78T9OKecXoPGkpVoHuCj/WSc3RuXVkII2JYMSnrabQXFeoXVS
K6t0oAxsOZpm/6n1RHJbP28bSOSerlmmpk5VJIBIanSwwa8piPEqd1m9O78+wtMB1AWgrFYh6UE4
G7SdgXRpHiH1MZXXiqFfW7n6YjX04TyM+La8weFssIsr1oc6fIw+viI5qOlBCrEtDTyEUaA2vgJ1
pdCNe1Wyq8W2v8Hl7I/MStv2C3AbFKk1Q30RLrqLx6MfFhAiZCCJdX60RfxRpWBiqtE10bdXlKLc
+vz4hcu5+QzOLvVwKfSxW31Z1l9URnXZokwun9DHoywSKOGVZgPFGWfumNWI1xekCvJPE4bTpHjc
Vbt2fAVb4+E/DYsnXGctCwt9fVNGzS6KEw9YzuyphuTqKXQikMiyoFiM7j+bW0TDmKyUjjDSet4b
7U/UPlVl7ieqb3bPjdpKdrfwJNigcWvl9JR1dMJaqeN30jxbwyVxXsYwRpXvZVHt5q6X7EEZILdi
rA0VoyzX4RWpG0EaSrnWGuI25U2uB6YV6LJwkNB//R4h36RjxjFqjQm6JJBRcGdEGpa0ezpvGeLi
mw0Gd6kIWxRQFRMGpWbqvZOM6BnMysEtcwLmh2y6qcf0Vu3aj0YfUQNuLM9tuByVNaPVJLdJo8Ve
02RpUGZ66BUDkl0Q6c7d1AkVyZEh9oD/GhffGxSCsNWMa3xoqi4XCpIYWWXcRDUUlc7PiAyHu2CA
1CWtUgqzQkzxoIdlUNPWhR6EBEa8V+gaJUX2FeyJ3MFhGSXK1jAcaj0P1uK2ud93oLwA09p0r1pS
EXPhrRUEAKB8ABEAKCNP8aKRTiEzYEsZ8zI6u2V/lSPHO8VPE3jkioODGmQF3SKFrPNOaMQb4PXv
m1tNlDhKVq6dZjOt98o07kdZB4zQaW8QuLMxi3MTBzumcgJXXbHsKiv0GT2UhoxyRuiyv3pMMYE2
Hr2nQ6Fp6kzlCNMo4gezDhIUVKi4IxlBMsgOIqEVbqC4WQsnMqhFsULV9+jMcK1WdfMolXg0GQo3
c3kUgyJgfXMqyZWDxH+Cas5C1usldJsoXgZRKUjg/6jzjUfUgqFrBwUVGkLnydWceiVYm/X21smC
lIEmVZecQwJWIgNMpGhnWxVOQLbLba4qG1jOKCC7wmXX5sN8Zz21N+Qu3IHv9hvIc3DFOEa/cMU4
7ztEm3qDy5+zpGFFqn2FRJajDb5oFMamdyS67DV/Tu/PYwmbJbdgnOcGjxcbcC1bWzgdFwr2EdSA
QF7oWnf5Rb6vLp3FhU5v9lzvIp9BvjgEr8r5TxDth+0XkNP9gJSmnlgGzGeZdn16Oc+IkTzZjW9p
P84DCdNYWyRu54GnsSBjBCSSXsIl93Pv6+qlaaJyRD801q4Gi0stC178KdCKc3GLym1C2x4iMiiY
4dYtrxdcOh/V1J0iF6H4+LV7Dh8uu7WhPfF/hEEky7XqMmPiNidZWKIOILmCWGK8C5+su/S19WmQ
gKFy3kdY0PvUt33Da47mQ+0r39ExfNyDHBTWXXntAYc4CMNBp3rQ35qdeq9cJrJbu8i1UzRwgtkH
4ugGz7ibWfPC0hy9gHS6CZPJm6XHlshBUYhsre0PpgbhpVMLa4q8y9QZh0cRuuaMGrZ8H0obEYSP
jy0Kt84NGqHRegwU9Lmq4Fin2TWkXo34U++R2M+UnaMFtfq8qPvR2ZmzGkise90nfERpi8+tdBYq
nZpT4Gc6SkDbaK+i/svMyupAUhWV2OwiHrq9UTGvwitTSccjCo3+Jr21/Yj1lN2c0wYynSiPxEdo
5f2ogMcZRYp5IUs8Ch+YWxj+jdDlip4zWDWe5I29a9urZXyxFAvdzd/a9FktD2Z9rJeH81MsuiJs
Ubm3glJNqCpfm2SNWrlgC70cs1+Klr22s/J5HklmsdzR0wxqWRQ2xkfnO1N7nofHLvz1nyD4Z0Ha
Z31BIwyGsMUjCfFCfdktWeGfh5EtFU/XuNhObPbjOmnGTsGLHNed3j425HYwg1H7TLXLUvNVKz+e
x5XMIH/Rj+Jp0NQYsJH5rUHebNDuTfJ6HkPsW//1K/xt2LTTtsorrFIyomR1qBHuUL7Z9njZmOQ9
tR9bOzmcRxT7yt+InI+ZHdZkRgjEpr4OVVy0wRMiu2kJMVDbCDpGMKD/UZBUtHaLJt7VMPr4pnRG
hEcco+w/zo9EOHfal5gQyrxMfu5UVACN2cqkQWrLnxV3Vq/DbPaJovu1dRshW/ff8LiZy6NlZuna
Yc/qh8a4DdmOzVep/ZaH95PVSG5wQuPbDI5zxVRNUqauZAjzsKD8/tiw1o2ZpCRP6I02IJyrZdEw
IuUNkHCsAzR9e2ri4P1t36LQQ2J2ssXi3K0VFSlhKqBKFPk7KFkJuuV9nh51cql0ktyScO7ISvNG
wbDyR2iedu1cZSGuS9CzN+fxQgN5SC2jJxdfezconDkUBqkUVFGixPY6vm0OywHZq2N+XYGlI3WR
uIVEma8fC0+5zndq7kJlNCCS9RPoAOFiuPkGzkq63lCMhmELDB+3Ou7dL6jp+/z2RExw2tT+4Jl7
CmX6+RVq9J5+sZgg/DMk3yCsPtx+A2dEiI1OeRthHnrQWfn56JkP02W7B53ge/0R3+sBq8B8VWvB
+d0ovhRvxs5ZVFaQ2Wpr4IIx01ag4j1ddgfyGX6CMgW5JXVH3PodWdJbcJrrNPgLEuHTuV8tfnNP
CQ2DMScBvvl47eS4iIdXI8qpUyDPrv3QX4YP5CZc3Oj9/MCFm3Yzbu5gT622Mq1VOTEFWxqiNFA2
UYJWlgSSoHw9hDajowxdDyjhxsHUvKfhpZl5LB3cpZa8kNeP/ePG+XswX0f/BoaYbQhSvHUSo9zL
YvpTx0vG0WJX1X8tsYrHlYq4raxiVuiMNqjrPXiDChHDJh5moPbVpxIafsYOIeRGZ/vJQtwwaXfn
V0zIs7TZIl/3/g1eVOWO0q/x09mrPUrxOqbf8ANtsvTGbCGb+Ka+d576oFwV++7ZSL3sXrma9+e/
QuIVv+gYNx/RgSUPHgt2U2vYK6O2Kw0PSkx/c25tppbzSCV4r4d4tZu6KdzQqj21/9n3xt8cxRsU
zudkTbGWKQBFTT9aLWh7v44/TBbMrHZTqf64KGS5XT7O05jK1OR09bLK0LozRS/znUr9ZOj9vvVj
BN7Make7F3SASnycbMk4F0P6WoU0BIbZ9XsEHKbsJ0qpJQsm2wucO0FlegkVXGA4xB2Xb2N+zJe9
jVo/6E/uFksSqZHsd74YzZybpB/WhcvtQOmDBMJPBbZgelzI4M3O5aRIrF52TH/9fWP2lQ2bTxos
XnZE+Ta5gMJtddVdOkHmJtftLnVb3XuYd8/ZfrgYXROqzee3nfAu/NtUv3zDBh/NByFymRixwrog
ohShQIl7Wc3vTx9qEgfc/eAd5Hl5hl4xdYPgamWXL318pM5lV7/EWUB1yVBkQNyNx5yUusxXyqUK
vGfTpzHdoHMzG/3+r8powMfw75A4L2INYx5PaBb21PIDvea4mWbItZayBl7x2tgUGULQEqPv7PQc
mFNd1TJrpRpCiWtuMxQjHc+vvnh3/UbgdvCsxmSxLVjfoqXunNQ4XUovpMbVUCpuFpl+O1LJkWqK
3dVvTG5H22u6rl7J65KifmWE4omXFZD5dLL8QNvKwAEb5cQE1Sqb35LeyNFajC57K6MKOMYTRX8n
/dJ+9BP6qRrDnq7Ucaq+G12cPaC50gCXFdiHXFQCJId8aVG5WqGTrO47+xfKCsOXflbnd0hXQm2r
ngw/0uMk9JupJseYVNmHXTnsmg7RcE3nOTqi/w1EmF133XaJuQrcGJNfO3ryMdgzlKWYYx4W2ho/
Y7VOobfBcgSEFDNI9elRrWi+Z7X5qE+KczBKAg5HJbkrnUSRrKI4AgEr+T9D4Sll5nChqAfAlILk
QkGF/7S4edp7pv6thhyicrWUz0iYOYOMNFt8APzG5ULrxRxrBJVja9hxAQ+K4oaZ5bG/O7N/o3DX
IYVmBWiVsA1qUJuZvRcOuzj8eX4jiKdQB2ObComElTXndK9FtWOwYgZInz5Gy14dnxdzz3DTQ1NG
nuyU9r1Zy9j+5nTboHIXBWNVb24moIbtj6R+SbQUFHiXynDU2SMzZXEP4XJt0Dh/ktHEBM810BTl
LdE/DLRYLTT4jxPJu5SpTKPQAUha3Yf9LXFuJrV0+/Jijv0W4fii9EYkWipZ3lvo/XVn5TEEBQio
xU4XsIqdLFs60GLRJtwv0+TlSXzTj9FNQ+cftM3/5lTbwHErB1pG2vQE/DWR9mbU7qwkLtVdg11N
0hkVla+j5fjfkXHLZjWjYysKRuak5GgpqRvbh8p5U3AR1+gli9EHbATYeOcXUnQVQtRqFT0FRbT6
JQS3uRjUIA1UipXnbp5yt2mz3Vwwbyx7cAEV+zhKD3PeorlcfT0PK1pGe9XhRhUhiJz4usUCGkaQ
t4NkfNjiVKX3g5ky165avPKcaxWZ0fNwoi2xhePuDGFMTUWdAMfU+zFrg9Z+TjuZmxSdslsQzjRp
YztLOQAkKn9CwiJh/pCBVgGMCuUlCS3JNUhb/SF/4UJ/DzK6lraqCXBwSbaM1eSAY8RisZuFP0bb
RdGyr4egH3rqUXjXQlEMjcLO3Lmh9v4XEwpC7RUd3AB81DNTjCq1SzSQU/IJP+sly2sne5UL53OD
wS1anZt6w1aeDBYT9Mfsxwj9cymu6m+k/zRkFFJCE7FBKYlCBsNCXeupY7F1VkbmiJ1e6IjcxKAV
ep/MUvLwEF31EI3+B4Q/wdkIyl1lpQ6sy/YlLsxdgTLzv1mZ3xDcYW1Vi1L0CsbRVkkQIyRVz51n
DZ/nUYT711GJBhU5ECHyxufonZMkKdZm0F465hErhQkgAQviaDpkElMXGsIGjHPCCMYspGQAc4bH
0LrTbHS+m+/oVPVNeoy7v+jSgxd2UFoOmRCI4pwaQtgXFQ21VSyAVPuINm46mUHBJBto/WZ+925R
1t298bugRjVLs8UGKp2bEPUIFt0zcpdmEhiRe9/C6Kcw/Tgts7EyWkRLccg6Y98OqK3U7V3FiNuD
t7mYblVNxoom2ktbVG7nOiyMnLFfUcmb0/8i3QVxns4boGz+eO8HZZeWaIDouwkxMwfJncomb1MB
Xift4TyWcDhrT61hr5wFKncyFzTLu8EAh8QIS1A1+2I0zLcGXLrnYYRDQn7jy/2A25CDqboynbUe
MCbea6jecu76yvilR+UeJbf781iC/QvuUrLaOO6C0IY+tYsmTYwadcRoWrMPtwQqS+Nwoycywrp1
nTkjP0HhNm4xGyX4D1r0uzSHauncRnZECMwbAJA8U0ESTqCqczqM2ZqTmYUAMFnr52heXDQD1KVP
SwMtxlD5iNvcbe1QktkR+CPw2hIH1WAgcVJ5MiwnjC09ajr0lFF4cDV0J8u4p1XspsVVd1WZstom
gWGc4K3fs/EVc4RaEBRFoC5t2IFqIG3LQ5Yfl5ZJxvUVfP1jvTYD487AIrasrI0BpKHlwjiaxOus
PWsD5rzQcUfqAg09hyndm0vvdr2NC6msDFyw1bZD5SlOcEkzx4rgC+b5OkMFFbEPrDict31R+dQJ
COfh87WheFnXjylzEE6obUkdN5naq9ZBFIKmKKiK3VgbH0tcvySb/P8BR2MvaNSIiYr308VEtcUy
j6RHSwEe0yZ6LBV7lyWvhfHYKqUb0iP0o1xITp4fs3CjoErzH1TOtyhVRkaVDmim6Xda5BfEw0V1
p9b7qHSrHDlkGY++eCF/A3I2i7a6IlcWDLNpr9HM4kxePUkuU8KpRKEVyDAtaNn+UXA1GzSsomqE
uapJdzM58eSr9QxBe02HgpqDNlZw7ffogEI6zDQWC1xfpYwQQTRObZWdN0GEaeE6dLqcudXNChsX
9BLgqh1GBP2KN3H54/zqibz1FoSzGSVDTdgyzGv5a+RN7FtG9ipEuqg3NpJzQdRVp22hOEPpVBC1
hRnGY00Bivqn6j4xX+Pqcer2DprCxyrI2HWcvevqfukPY+ahajRJfCIjbxP5vO13cPbTJbZqQwMR
Pg8UIZX+Uqizj5gDSuknydYQriCUNFb9ZxTJ8k8ZhlwRKukJRqybIHffzUTxqnJ3fgVFNbgoRfmN
wl2JYqeKMyMDSmrmvtb60/xuqxeDehnX+9C8HCjkl8hVwq416k39m8l+hct7K6vhXGeNd/Dbr+Cs
da5Udex6NAnrSUBRQDiWXl+bbhdTUCgjbtlJogvCuYWmL6gGoPCCnprT3WHZNMwUCrxlcSo/a00k
dSj5YXamLHqoi+4a0Jc1V33ZVdmWg8rSOmZVjAk2IR5ZB5NvukiTeQwy0MxFZgeK4iP06/vUzX41
h3mXXKWvP6GnfktuEl/b4zB7zaB0rx5khK7iOfj3w/gqaMR16n4a8WG1/cjC2NWXI9MlbxaRg0AD
KFSTVbq+xrh1XfRxzrJCR0N481Kr8BEpGDIuzCXQiKwhRDTPWyjOFyUz5CsXHcPp2kBFsoKBIuD8
XpEhcC4or7tsZAsQSuigtFrtMlkKSXhybAfBeZd0mvLEGACRpEewYMRGMOY/YvWQQmhauQjbK01G
4SSyAmgSfAk9WzaiNqc7ARLz+ZxqqxUYO9UOanQYyCC+0pb87iZgH1hFCXAl5rsiQyPGyyGFFUC8
9aLdtXvH8duPZP86+/0O6r9+6IXg3XBz6qIgOpDVv4tc9haeswylzM1sXoeYgF5UhZ/GzZgaF8ki
OfeFOLjrQ+pBs3XY++lU2taICq4Ew5yn28TyjfTdKm9N8njeCoULtkHhHLZKlHHlb4XDBhOepRys
CGXksh46Ua01rmTgi6BQHDIhlHc6lpFkPR1KxAwdO79R1H2D5kr7JYxe+sXVzfKSOXc58A17h+4Q
R7bTRPAEcjI24nh4QoGN9hQ+m60o1soZxYurQs/oT/Sexq/m9EGKJ6V248VHSY+NTaHfEhkZl2Cb
r+EjG6XsiOVrJrcjWor3JxQ5UQKqKp92VftRa8pYsUQYK1E61PDw1sWD7XR8PRvabnYsxNuqoXK1
2dxBNOf+vKEIzlRC1ogerg6IhDrcONRRs1gzQKzZjG1QlAYLCCsa+1efBC2EqRN7dx5OYP0ncJzr
smJwFiSrNrQygnNLsa91ZUL/Du705nQ4D/V1NHEOBaKVuFxaOvSREfo4nb4YdO5N6KD6frwo0XUx
emBpcU1Iffn9RbkfUrTXlME7ivxc82HwINgLScHI/8h9dqV7qkvRaXH+i0Rzvfkg/ixVnMwY/4e0
79qRm2e2fSIBEpWoW4UOM92TPcE3gj22qZzz0+8l45x/NBzuJn5vGPguvgG6VGSxWKyw1mLgg5Ye
rd6/Zzvy4bIjQLsM7Fw18z88iLEABnoAMFMKLjDueA7MxNhcAXnaSvsNpl7Dh9bv7Wt0cFL3bczd
0nbT2bus5V9eyq/r/iGW8z2kGZCeBMaL95wHALRgAJ/dg1LJDY/GXXxaDs5uuM7cyXUC5ztKl7n7
wzn+aA/As9Ndtmt/3gAhrdvNXhhc/jBRFIv1sIE3gaerDq7wzwbBuhhg2SE+LPym7KoT87t3wFdS
PzyxQAPg0jpK5uXHf4BY+iSWfBYbskzRlhUFmLUgr9QHl75cVkzUwvpJArfRujqaQ21DwvQ++PoB
M4w35U3y2n6LvfDRRA7YZY/Ga4VwEj0I/lUUpO6f/+MncJueV6nJMgZ2aJC0uoDl+qmdDL/8dpef
39+qs7kfX0IPO6341DX9+VoGWS1qUfq0BFwM6RDGUOfBEiiH83Sb/6Eehk+sAz2+v5Z7THqFhat8
Nx7po7O372f312X1RQ/PT+JXv7dJck0NmoeMGOqbt7fUs/bDT82f0E/L7kGyWIGNWfcA0ShDrxHc
8qD4wkAVWkFwG/EezgFLVZUvKfClw6CtdiaJkR3PvMnyUaRRu7PCrtBSoSYeRWfk9zgKJlkhQHgH
67aBOhoB1wQKsZ8Vnyu7smyQv3hLh8e13rmparhwyhjO2ev6sXRuaesyALPnxc1CbyrZ+1d0oaCN
1oD+po75Ne5MKxPYrIwe8kfzmiY+S46Fw5APfr68wTIx3BkeLUxityr2N8R07VKXJ4yBvytN9KB1
Mi4JEbsp0alBLcDi2Gi951SKgJ2tmastAbPc6/xoH97TIDtOT/RJ2+uH4Xp6UM7Fn0fzF6KOHa6S
XQvu58lrX2SnSuwxN5/Cqd0kLSAgFKxuCg5gf8AbGE/TZJd7NWYnvQkjnO6wV3fLlX28vN6iN84a
82joHgMyEJIXn+1qmjE2pBkJFqEDTZk97RXieB1IVMcpxzBHPN8iwfoDQ6sBaWWANqK4C6lxA3aF
l/iXUgbgj/S6nnGsCMN4z+8hfLisnOjYWiBEBNyUpeIxxcdcs+kAWAOrSqJ5nlxWlTbbTRrLwFiW
szq4LG39Nf463krjQq6E1e1cT5CWdd2xwHxt1+rBTAcvjQFEEb1dliZcO6iGVkAVsCF8tam1Qd3V
j2UHlxP7aFU6TWomeUGJEv3ghQZOLDqg/mZQP9sGS8oZDKFV55Xl7IJ1yl1Adeo0NEjD8nooiqtw
BC2FER/sxnCXtvdKDRy3je4R07y6rC4ROQY0PgJuHy4IKIPc1UuGnOlD33QAEKFBNXWe4YTX+Zzt
p3A6aBnZFUW2s8dHrbS8XNX3WT8fAQ7u1hRMAGZyAk2fF4EDsgcsUx9+T4ofKYpaZl8BCjc7zzEd
geSQocBqS8I04QkDZAXiY900cINwJyw1SKQwFV+u1a/2eNIcl3RvFegvozuzcqfi2lKlpNqrv+Bt
cStzXc3NNWmFZqOqLWSyNnVjVKcLXfHYGOS6slPL28k5a1nmOj06anb9P6QPyVY4d+yiLCRTMkN4
Pyrfuja5suhTq3VBglnIKaxdY/552TiEUcFWIn/0Cmq2U7eqCyYvilxQVLylSFxahm8xyx1rXwdv
CTA9dYBmtZ2bqXvQthTZ73G+tp3fkq9ZTfHS4nPvIdRPMqZO+Bqwf/rOdOrQZZOaPpmCJUwDO7yr
i1dVyYHQ9FJnvxX6KJEvaBEjNpJ8Fhy6gaItd1TMVGvqiPRYf/LUIBoyome80gk5mmDHtndOiv4Y
WQ1X9OTayuTCUiPWtGoyhs5rs8do2NH4alZA46LvwBXplkzimQSu1qE2ntIo0GmornFHyrTVqLBV
tKPlbeZ2ivNYNxR8nuBCjb8Plazgue4Xt5+fpHGHqQm1xmLx2nJXMBjNOQfCemj7pfWQjq2btmdD
l9zKYonIcYO8bO1C5fRDq5ZRpC1iSzvOwOCFlJzxkmDOvs/1x7H/g3lBoLPJ+hdE7t7Bkw3PePS1
oM2Ps5vESIbOMtETBCrK1rwhQFsnpHCNJlDHI8kCZck8Q0Hf5g+zL0H7cKz1w2XTFVxqn76As6Jo
HnWFOVhp3S5fi7aqjk5HGslVIjSejZrc4hrxqLBybeGKB3ZkLPYs876xYg+VpF1n/ENTL1RC2Q+z
xbi4DN4ZJJ2dTwu20onVwCaLR+MXLY6fupLu5gRWq1US41m//4u5fkg0OXQ9hG1aMvRr9xh6CyuS
HcKWeamUA0S8V+jfwVAznkZ/ffLmilEsg45lgsZCBU8yt1KW76qMH03gVLB2HyI4tx4SvRrJ2gen
JsUBiVEADO/WtoOC+RMA2Yjyetn8hJbhELD6OMCWguv8fGvqU4wGspVdTincQdF3bXjbxHuaeXox
+5dFiQ/bRhZn6kPhgPhphCx7KdW7uavOTmzd94uzrwZ0aupEeSRGDBAtZJTdqc3mO9Ci60FtRld9
lie3Hc3zb5JvWvX7Yjmbb+JOhjNU4+DE+KYwT57B/Pk9V6ubLEvfw/E5RwEwBf7yqIR7M03cxQCe
W8jeiQUK6svfIQj1HLr5DM7flqXZJ3RtWQWp2+CYVxrI5MLp2ZbxpYvlmGjNARuPTflZpKUtStSp
ICdmHlX3NkuPJYatpN3hovAECn0I4vbaMIcp1nus60Df1ajfW3OHlGhof2NRcdCzN8sBPSMgVPS5
8/P2pSXDXW86L+CZcrUivUlmzJU6MsQI4eHafBS32SUK+JMa4aNU0yX2yUCc2NJ9bj+HrbVDk6tk
U4VeaSOO21RFUXqlIVjsfkbuu/OnwS/RT/MvloPdXPnAQPvJRZ6jCsrPKUG7X115YD7aASjcNdF8
lWqSO0S8eB+COM9UJlY4zAn48tLil2Eud3Z8D9RXs/D7+V0PR4lHFxvqhzTuDmnGqI3RaooDoet4
ubqq0+4VrblxVIlXWn/oqwP4jyD+6ihz4O6ZOVpoo/itRdY8U/28ywF0/VJHvk3TayDRXd4x0UQ+
rkbEqxShB0jGuC1LQ3Qu/m1EXvLpMIHcS0M7QwEg5swob1KgQypWtaPmr77/Yxa/CWZm8RIEoavj
W30u+RiRjW6/hdvVxSR1WuS4b9oxKdwG/QP+WOuRb8RRerist2hLt6K4La3MMqOJAVHpyI7ZoAHj
rT+CyB2oYDLEfolW/Bjr3FcTmVbCe1NTzmWNjL9ODpYtqW8JL7SNRvzsKqwmK+0QYkIl2/ex8aKU
6Pg2u0BhwPvqiJdq6GQbrf3KUDQPSWDHqBsahhuPMt460emEVwc/H2A1kCrlEntUHXulNmHGLRu9
DGSOVmd7rWOexu5nrE2PI6gmJZ5nNVP+5ABNEZ0VFJm0L2wqI6KUJlrpVfVZ/+Y04A1oyySD0KL2
a53MPmMy8i7xvn6IJJ+jlbAKMVu1Uu7atLY9piw0aOIR/KeDKStwrQv2RTvNQn3LxkFV+Zsy10Yl
tnUsKAChzjH75QDol6j9XgWxVJL+sc0EUSBoEEl/LNVB4v3W2/GLcKR9LQtNz2vy+bOeVEt0fawh
vJqTXZyYD+mwSBL8wqXciOAOPkmmRC0XONjeSndo6z+oWeaXkWxEXpQKAojohyrcqdcL7FK2OvIk
O+nRtzGK0BR83xI/ra+sCFAK6quCqbh/cDU6cvYEvGvrM+Tz+hW1kztti0vR6vHWycNdkfR7G9xy
Co0kDUZCr7YRxZlkb1oYkzUgKqJWME2zm8wjqs7OLWi67y5rJTzjqMnouOfRos6PaKbgikXdFUup
ZB6iVQyqFwA8QEzV5D9Nyv5pDT+kcdFLw9LWyNbAItTOFkUJMzk6UYysjiSuELqRjVacrYMGUbWz
GVrNLN9PEUBTqj+O2l5N0csAGtzLSyjerQ+lOKsvo7Im2TqdpXSAZXXOqf2zC8fbVmb2oqjC2SjF
WT0p4i4l4Kbxhjl2/JqFKYrR3X1nj6+MjDf9PMYew/zJdWYlhmznhMLR24HSmWOs06CfrX9AK5Kq
5RBuAr9Bqfxpelfao5PHbtk+ZtUfKTyscFU/BPJs9xXTMXBXQ2Cp7cf6R9/5TvqSq7JZRREGteNs
5HDHGlXYOlRbILF1Po4AC+JD6PdoxXUN19z/UM6z394uQe6zR+VkBZctR+gvN7K5cz44QzLb5Sob
LO9mluxs4hxzXXapioPDjRzuQb6YIKEseshJfxiBdUUCgwbmQxXMu+KhBp4oLrs9EE0lUbCoGvdp
abn3GhvxmKPVKva5DLLIVw5hYJzHZ+N3vi8OcwaSKK/5A/4tU+LUhOv6lx3TQBvwl0YrDJvFZRhC
MCVnR8NAZu3PdiNTb92dLxfqRgq3ewrpYl1bLSdp9mZ7a4KuJ0eT+NL6ICuoWBmweV/jbYYLyRme
LluO8HRsZHM7WuT2EFcKZLPOuJ4zCFHrE1BP9k1sHS6LEvrSjShuF4EjAVByBlGFMu4VAMWQOQFj
GhoWrAwdh+a3y+Jke7f+fZMPm6qw6rMC4jTnrdLuy7VvWubMZKu3/n0jw8yQNEKSFKvXxLga7vPu
wOwr+g/jNWhQQ+FP1dHPhZLXZzFtp3cRTVXcQsV1pvhN9R5JkdgERQoMmpioh6GhEf84GXU3VDkl
iOrM7kWj/dU4Vo0/Lm+L0p4xiB4MS/VaaE9pUT5e3idh4LARzN16cVvgN9fAIUaCz6m9coEj6UJ3
RF+UlYBc2DL/oVqxVZW7gnKTxrNF11BFxeDrROwdgBincLjX6rVXTJWA3K12/eV4fyjIX0BRoUbR
sMYqSYcRhZ79GGYMYl1eRJkM7vIpQF/gAMMYKKfYNbwMQled1VkiRGjtG0U4PzVnnWn0LYT0fQUE
K9X0QkKDxdYQfpWyYEjUYAODXKeu0cWHZlfu/NZtrc1kxrLVyaFc9nF5l4Rv6PE22FOnIwE5vxDz
2Cd3VXRsZcV8EeDIJ+HcwR7HrizidRTWyILUvDbImVkvJmAVJjdDQa0+aaZLB8ltIwyNAEKtGUQl
iCw5jZe6stsyhtBCyV+mCNMNSeyPhASVabhta4EZMfHUXNldth2xshu5nLJTG9HJWuPOBS0+c4wy
rcXckM7BVD4Dm8PT5ucCzGAlfTZTWYZLKpzzO32b6TaAgBC6pAN6F85lcWOb7yCR8mP7qrf3deiz
5hDK0iNCW97ozHkdhS3MAR41fAAJ2oTe173lmmG90+zny6srvIY2gjhno5rq2HQRBEV2dJzxmKRK
sVvBXS6Lkejz96W7uYmSzkymylzFTE7o1uP0EumLq6C6r/W95J0i27O/f98Ii1IDdf0awhLyR6uC
SfdCdgxRzq8Vx5vHndrvphaQx7KctTgQxES3iblhC+isnJsr85x1NkMs3zWjy4CYlE4MkwTKnuq5
qzflgWQz/n9zNNQkMLDQymI/ZhiAy5znWf9d5f3x8rL/L0vx8UWcT6wajEvODaa/h+oe6BPjcDtk
mPeLrkzg69v6XkGtxOoCh0mCKVGTN/g7PgRzgVsL4hizoFiKpX5rmL7vLOJOk3VrzQYmcOygUpir
JfddPl8NdELFTj2aUX7U1Uc9i64cM3yqrZ8jfStaAphFAjOJrgYbhaSRRPuu1H63WRMwlrp1qanu
0KL2sSKGjLWMrUsYFm4U4cJCYjmpOZtQJBvuhu7IkvcabUKG6rNpluyW2MF+rBnnYJuwGpxwfXvW
BAScj2047dXqXutuDbwpFBtll6fL5iE+/B8COc/KGjWzjBHWURkh4IecQ6tqGNGcgstipFbIO9EC
E7LDsJ6L/BaUHTUFmE3uMhXNX8c09fK+94EEPWrSasFqZZ9jGxOkxCZAuTDGhtwut6KVg24+oiIA
ruJTG8b70LiyYPF4vvTJzxRprSnxhuI05X7TDy7KlhLFvy4w5GvrqCLaJVWbLzAp1qC3KEojAK8B
m9Miv7VL1WsjJn5YUz83Z88u7xoVPIuFt7QPJuC9s+hWnf97GMXP38FdJwRj/n1U4zuibql2SK6M
wB8BBK1RNLdhmcQuEKnm3WXlhbqDYRu5OtVE0MB5gHEhKUtNHeGYc5MZB1Y/pTKc6vWzv2wv2mCp
aeCFrfJcaMPSogw6YxAntCrUCMDpYIK3hBoYyomI74SnFnMtkptMpBbaT/WVOhzpe76XSCE2DMqA
WtN8YwEHNp93bPp9eem+hsu4QTYyuHM5WQ5D37yBB1XkUQVmI+2/kmnBnch4rrNwWjcnj7wBOfr5
ps5eLyuxfiS/OVslOJvrkRlwFAUi7OJWsXuASQUWO3Xtf51D/rxWXAAzYj+09Zh5U33Wp18lBhry
e6pLShriHUGTAbIsgAawOCn5bI1szrAjPRndju3STrLl4tX6jwAeoiKMZzqrKQRU82PTrHX1KHwk
Qyix3q9XDFYLHO0ASKNA9+J7tpgNLiFnXa1wYDpIdTGLtbhLFZq/rKQvXpippL/AkNg9LWECBvc2
S0PJK0Ko6N/pJ03VMXXFrWSRGKNaGlCUsAhj4sdcdVs7dXMZOqnQwk0IACMWUgY2F4tNdp3PLeA1
MUD3nQ4Y7gkB6GPdX7bxr8EBlnMjhAuvrMhW6m4VYmR7Gt8t42M2POPScfu+leyc0AI3ojh3WrJQ
yxYDomh4sjC2WfS5d1kZoW1sJKxfsAmb0YVrVcoACaPxmseHCdSD841WfWutg5G8lqOkiCZy3hom
iuG/caK+ICR0U9uAnc9BYFU+FToQSzDy3US/ourdsL/HxfGycsLl20jjlcPA4YjwH1Wt+VBnP5VK
krQRLh6m+VYUVYjh81OpnrKRDQrMbXjp2ElXb9IKobXzZhuvCaDRx/fL+gjNe+VmRsYNcHn8Y7wY
1DmnC+u8ZDDAnqi5bZWgXVsWOMjEcDdRY+dOPlYQk5lHw8EkoA6nILtSiXBzNspwt9GSWITOqzLN
rrwBcsWRfTeZ25oY+guyZ9MrPOvmevmlP9r++EoxDph4zQmIsZeXVNCSgNPsGHRFAUXIyM8h6rW+
oHsuxqxA5pOryY+/W28YcT+Ebn5KwdoYOE9KJREqVv1DJudBqDIYUe1g8BYRqjU8kf++m+OzTpzb
aDol0ZIQvx/pp6Y6WM43R4YhL7aRDxW4o5XHzqgYFCIseqOYR0ZTV4qjKLw1HIrL3NLXHDB3aww0
XsAYAxl5vYLi/EDGacVtaf/7OWgTA3NwS4D/stZ78rMPVNN+wsW3Tu4NFlz6kg6PWUij0YsqpJ7c
MJphmJfNTmQBW5GcBSy1zhSWY6KqGF+G6kp1vl3+fdHSbX+fs4Al1ap8IPh9rT1Uw59RB3v7vB9y
WY5XdBcSvHMgC8AsX9ojZ01LMFYFD6hOvjZGrkkOg3qkaHnPwsNllUQWtxXFWZwSFaB5quEvKh15
nCX19eilprH/f5OyfsXmPlQGq2NJBymA1Mm1wUNd1gKY1r8IAbiKtaL4oGHms5ClJ47VOasqoHcB
gYYBdLRINuksNAHM6v1/IVwo3jB047AIQmKMLC167FuYSE1TDSTjT5fVEUqyMW+FQS/VAuDpZ3VI
hbReouH82MbKhnmbTIdQDQYZXZWgMwaxKwLYFekXdKd/s/ObvZnSOSYxErPeYBtebdrPCYhoDX1p
XIy4u+Bp8+Ycw80h21mtrO1bdGC3sjnro3OnlyNq6R4pFq83m7vF0STPDVE0AegHijsRyUSbRzhi
0RIVsJe1rwOdtSCPHnyjBVBtbirmPlRjMEw1YeoT2gDibewlFSHR8cIdCIMB6osBj/t5EwebhPYS
I1ayQYtDGTC3K3oKafcPLwEdT6l1QA8gCDw2bp8pjoGYEyFZGBCMl7Gh9DvAcjn17rJRCvX5EMTj
49ZzOUaVBUG62oLmV2vC7rHIq1HFaw7cl5ITLbbNjTjuDkEuspzzEnG0FU8u+EXdLFEPdEKIm9mg
cIkLr3PQHjvd9tUieyWIgmpkXDA/gowL0Le5rdMLLdSmmOJ9h4ST4TxUVQRwx/oUpcQ3tF8dcHou
r63I66P5ACNAKt5zKj88Zjv9ZHTF6vXNsXHVLmKgFIyLA6mBOzugTFS//t8E8qePWqneNRDoZCWy
wn+YpbpJiSjRHlzTmF4uSxOddYxggn8VbGvAk+HiDnTn1aPe47VqTABMpRYKBzLWcOEKAggETWk2
gk/+rNuLmuj5ap0amfzCCmYzdRvM5QNjv3u8rM3fMInPyWAIGLU7BOoAFuRMU8UjIcvaDtHg0Tl0
r+SsA/7OnV7Hm9QDiBh5p8dxt9xY7rfibN3Od/PtG5pvD87BBgYI5nqDy98jWt3t53ChTz0u6hJV
+Jx1E6ewRFX4+bIEAf6Eif7TD425AxGXuU7Aodx5+s68Cc/AnLjrfPtg3+RX/ZviD1fV2XLBjwMt
81MRdLJQRXQhbuVz5tqRtkZHGeQbAOXMshONb8JS8UvUKi5rKkBuXzWlYHpBPXrd389eO8nQy9mO
GKnEMX1VcAOmc+FbE6CyrHCf5XjE9x3I+zBWhilSNIX4atnLekeFvs9GVz5gcwHNh4rL54/IQm2p
jRZPqCTtr0IzPuYWdZOm3/UEUAgZc4f5LomAVRj9uqy+yMdvBXMhDqrxNR50EDyxwu3jQ4ER1m46
XhYi2kwbzlWzkP9FXYFbYrVymtSyEEor9n4JAV+yp9ZPc5F4OEFrwXrnA2sCKToQP/PYHWk/GkYP
SBxPY3cW6GcxVu/FaXYYtPY4pN0hNudHq3rD3K63sAJz4toVKSJJa6lQVwdRKdplAeLFZzwVhRAF
3ccA8OgyD+25ScncvAlAOHh5TUU3lv0hh098ToXaUrTYwGKK5EGPk6DWqu9LqPoDYW5V/5pjWb+e
KLiiOASqgTkSdDhzPt1YcgxQTIApCGMdlCn6kh+aEtnBZArvdL08T+MQeaRUQo9oREbLJPL26Ihf
WTHWzCF/QYMPo02aGTgMuvkzGe+G/PcyelO7m8Z/WFfQHIA4y0YbsM7nWTG3oLCUwPFY9KVqj0ny
1sbvafXWq+8y3AxBfQ9zDAbAbkx0B+OJwjnZZCz6Gdc/VhQ55X7YzShqjTstutXMHdV2lIAvibwQ
WcJSmLDZyuWc65SmuqICjM1Tjd2vybtXDm2zo98flGfaBHEbNM8SLyPcPRMAF+vAJ/5x7s1aMpRj
1lF5mmEy1zwZqqtrP9TkWySDXRQdP7qRxPmzzBxLGq+S8P5xQV9XqT/G1DNkoONCX7OVwx0GNtn6
RFc5RYdWWe0wuJlbXOn3HfJvfn1Xh575dPnASzT7e4Vsnm7hmPy/NYzXYXyMzJYvZQqmqfzhshzB
GCWsEqkI0PkAZI7w6byltUtAM0+4eveWpx20p13pgSCM3mrf2ePiJfv6Dmgeo7u8XRYsuoq2crmo
plup5ks6wirbn2w4AkOOObvLIsj6G3wgt5XBnbhBzfQyVSBj2GXEJc9gDvenIz22fvhYPmmjX3g6
sPJMn/3IvGsMIHj/ku7ZfgF39rLEVnQlw+ouhNyli7oD4pVnoaNjoXdD3RwlCssWlbt6Z9PuZmuC
wvajtS8D7V0BSTXIRtkN5irm0df8zI/3yDf17jK7xivbL1eYnn2PnulOlhj6X1Z/DdiBsYlRfW71
u9hm1hLBiat7c1fuw/0x9yzNtXfaTe21QHULDL896b+1I4adi32yt75Z//BGBxLVfz6BW/5pCUE3
aeLa7JMrtL8S60hlqN3CgwoiJbh11QD5Iufs8tbQarVctax+9c0fxxjAl/NoDX8ub63Qp27EcJ4u
neoKTd0Qg+7udvgJ7IiwPJdkAue5NDwVywIsqIMBbsACcVaULum0RCFkMfANZD1KnRY6bX50zPSs
EV0D1ughUYF3Zfq7s2LfnoezY7b+0hhnJaE7JbubWCrxh8KYGZb0n49a92HjEI02D8NBrXGpgMq5
BzGCknvOfJxBsW29LvWBqje6LE+3mscX/wEsKB3NnFgMvntVbZy51Aluzpyq92luPeI8/0sAshHB
qaVHqTLNNYICUuhBk3ijtldTjNSw46xcRYXMHwkdxEYcZ61t73RKtEIY6ci4jAMGujMkAsGu9g/W
uhHDWetoVdrUh1g4K9UOrN2VieojO+Ipk1/JJhmFKiGJAy+DSNP5C+i5MQyGODQZKhiG1gILtbZc
owv+hSEONAfIzAMVzCCIi7mFs4om6xCVovim/Yl0v0UmTjd2cegpAM7NEy+yAOtyuLyKIvNztLWe
g4E87UujpL1MVk1NbFaVA4Sx0W+ysZE4SJH32orgbmGlBrpuHUMtJca0aXSbJW4BbCe9+nZZFZFL
2crh7oK4BmAXKOYQQKGLgba3RRssU+FGZdDJqDplojifX5NSS1sDolJS+IAFrhqCOV6v6U5Z/H5Z
K2FJdqsW5ymbIrUACYzng3LoZ7cjLj13RyNwPHJbXYMf0c/c1NOCZX9Fb6OHb4n3jfmyh9p6lngn
tf0GzoPkTT/2ardaZl8EeRGMS7kbe8c1tWuFoSPy12WdZcvLHYQaqBtzSSEOcOtPygq9A+hQ/Kfd
LUkamHa8vyxPaKEACEV6SMNZ4HMl2lgvutIj9Dbq3aKfKuNM2Y9FZjTCRdxI4RyW48RZTnqkheJ8
P9LhoChgxw2vpzYPKnrHpNjj64Phy6Zt5HEPiqLGmEA4QCtgANI/NpIGr7qv3usvYCRlg1sxT3me
ffVAbupdtwvP7PHyqoqcJlwlXqJoLwLWEGe4gw5K82iGvgqKFyngmmLDs2S0fkL/tRHCWSabrUj5
u6hhGfsqeYmBV3xZDWE6D0Q3lo0p1LWFjfMrSwqekilcH2bKbV3eFQxt1OhXfY+NX81wawElrzoz
ZZ+qT5cFC9dvI5dzMiHRljRaD367MFCKoI5rIzCSPc6EVrKRwu2S0gz5sCAv69XFjVH+NuYT6XMX
vEisKgCRlgWl9f2yXsLTtpHIbdlUVrVTVKtdtFdO8hYPZ9a+mbIrWyAF6KHoT0DLK5Dv+XLIoFbq
0hFIqULFS2x9l42lm9LbQYslLyLBsCtEbERxG8VSkC/ZBV5EE1DEH7XBXQ7xedkrZ+Ouadz8yLz5
2nnTJEU7gTtZiVcw74cS/4pR9jlYrVql19mI3CQQqCiqSaDHXvrINbSVmTcAU+/lXRNY4ydxnJKd
Pmb2mEJcRU658qAlB015uCxCk6nE2SK63kZar+nWxnwYMXHT+Plw7jMfiKVIEQba8Kczdg29Vul9
M1ybxV0b37bM7+HYIsnqil6W0BdjZaiKYsiRzzBrrWoqy4j6eeWzG/0WNFOP5Q/De4hPw6k7RA/9
LgdR9iE9FSjSXEXfWhnDluAS/PQB3DEpQpB6mSk+YAp34bSrIj9y3gbnpopkBQuprtx929RqnMUm
ROnMxxAdcKWYa/yKdr/T03uyS15KzY+P7A687afejZ+q/Q9ZjlSmLHc3UlqiTdTBzve5Pxq+wVq3
yYOYfdeT58tGJpPE3YqZXc5dYUFXY/aG8LrOrubsoZ0fw1h2cawngrt/txvIj3Oin0A3kgaSGgKG
++9dKomrRcleDazOBl4MJkUIz6nSGhUJjZUtAUQpZniLqYYp29X6bimu58mHcmg18RZDNlxlCI4p
sNRxKIDoq6Gtl6tdRqxtqwzFZiBP634D/waablRgkg4AuWOQ0dBNUo851iGvrtlwVqJroEPN5rWl
34zmqzXex0XskhlI1Wyfhn5SDgHK76N6nS67sfTtBQ8g3Z2NY0LD6z4EgjGdggFNiChve+30PADf
pet+kH4tpnk2WISq9Hpubu1O3U0RytHoYACjsMwDCiyHAENdA8IdQgHC3yjIy5SlspiIA+ABGVh4
ALyReg6qeKZs0l+0wltRnLMtR3C6ZmQVFZ9AgdNGnj4mbgxuAOZblcSzC4VhitTSMEtKMCr2+SJh
ywhcQh3CssFxAUK5UwEA22mvyngq+5uk6naXT6DgZl4F/Uce59j6di5iPEXxeFKeVRsIv+SJAblu
6YPLcmR6cV4NnJp61VqrXib6RgEOSMl7ae71JdpXNj1SKZSUQKCuYfweUEt4LH1BoVRIREPAcvee
BuBVVh3j5fsMioGivo21QMZGLlhFNKlRitqVCcRO/vrPC7teHOYA3N4Mvbn6NocLEgS7sZBYh+De
/ySHM8VK0yOjVe3eK5zbKT1n2lMsow4QOMpPIjgD1BfdifUa69aFhkf00bP+YQRBRwwIGCokUFEz
5kyBLLrFigiLZUT9S1cs/lBFD0UiiRmEemykrPaxyRINGlWsWIWUFP5N70AeIxuzEm7GRgLn8RMl
cki1QEKd/67qQAe+pIZs6eVzIxHCk/AYZqkzHJDem9D/0pnHkRrwvJIufcla8cxUNK8H2yihidqb
t9FAfHAB+Jf1EJWdtruuc4mnpsHoMQp7PdAwlnNsncw59UYAS3az7ldxcVo7zopoxGNcdTE7gnp3
4WGa3o8GgE+O6j4cH7tUVi5Yt4iLCj59FBe2F0NSdI6C1c37b7R8rOcbxq6z9hrFKS0Nhv7+8iII
3cSHxfylVdzYZBKqQ5GQ1SbjcT/EIDmKX0AvGqaS4S/ZfnJnuB8c2lbOeobT5K5v6uu8eLqsiUwC
d22UNXPopEIChmLCYk86TWL3ovT/p63hvIQVZws4y7BWmak+0SRJXLqM1O2d+W4alMBJ6W6KS7dr
HxyMO1/WTiqccx4RWzSTjiEOhPqUhw0agr26v82XOzC0TYnjjcp1oRCJVKExIuuFqx+lhy/Fh7ah
FjOUaPByeKywCGIDY93ofZ4wJPjDelD/YbZOB38nAODRZ0q+sCTSyWgr8PgOmEQd/uRN+TQhF9Zr
ha+iJ1OyoERw0LayuAUdO0ryOo0HTzu1mCpmbnqqftjn8PEbeWjeS8kMlQBxAJ1eG9U410xDwMxp
BcQN7+pN/Gw/pjfz79pxq2t79vTAN4/P5j2TuTj1spI87mtlkww8KZCK12kw/hly1zwbxyhzI0Ct
SISJXMlGwy/gnFpVqsUEWah3+kVSews625IHauwv75zo/tnKWTd247IiM8nSLoGcXHeOVmb8D2nn
1SM5lmTpv9Kod/ZQi8XUPNDdSQ+dkZGq8oVISa01f/1+jKmddqcTzo0eFNCo7MgK41V27ZodO+cu
gGauH7cSRFtmFo64lYJKSZvZjCbuzP42Iru2lbxfA3Wc7gptdmonY6GV1Bjb2YhwpCbhVl+iD9m9
tM/u8i/qS6Tb4YYbXr3zTidv4YfpqBK7eF6kOvvkf0P292uzr23hEAKsbDRb+FXcyR86wPnPyaf/
3bIt/DN+M6nCCsuK8qM3P8lKbZfix+s2Noe3cNHdGEuCOO8N/UEB5PRVspu78Hamb+4ZUv5luh3e
xXvUWWTX3HpubzgUbeFQuLX1YCixTXm8TG3pSaUeb+uzSsbhLxF0gbERI62gqmZ4GlJ8NBYihLrs
cPdGOrqKRgLzXIS87Z/S5DaO0BDby2m9D6OXsXzIvGPbuuW4F8rHKN44iSsZhvkDoF+k+YD69BJe
MQ2Q3yQZoGsLSHncJfu0QEMbqBXSyx7KqTdjoKONcki3mCclY57N8zjp3PTi5OSmD+rKoD861u98
g9JkCl3uMe5v0NAWrKc0v6/KL7niVsYnS7M72miE/KCIvyTpm84bRbPFIX4GJWpbvnhQ4MnsH8zS
O05dvDOKD2RJECFI82pvgaOsi85uqq/wMOya5smfkM4ojoocUKe86dTaQYplrO/rKaZQ89WchIPQ
qLAOOJJ8jKZDkd5o5W0uZIeyv8kE14tu9Gyym/RmMmGMd6vuJR4ePAW+vsz2I3+fZj/98M6HyVIn
qkjzvTW9S6KnTKYbyEEFviiOQ/YUobM4OmJDvJp9gvxO9I6RcTStT3nxDM0b0gZ3yfgMjY0hxXuz
Ohrli9k4aazYRXev6beR/6zn90L3MTA+W9T9p/u4ussRvyvjGyN/n8ZuVn/z+g/UTTLrxeiOuW4b
o4t2dcb5ETtI1cIftQpRxVM/ObSiHEKoSdIvYv1XboTQXXtILRxi/SFAyk76mEUvQv5NGRHO8eC0
QIpM95mukZqaelsLeyv8IefaTvX/EsdHZBCEIty1FFLkLjqmpsP220X5R688wnM7Nb+bchdZ96L3
RBqrqz+a8fceJh/4tLpynpA7tK8za9jFneOrh1qsbwR6Kxr4DzX5KVF6W8xN14y/ABpy0vAAj+7W
fX8ZOs2tqbPEiypSFlq2/aaa71Va0M6YnJ10Y9xUTrNvD6Gd3Nd2I9riO+UBStsDO+xF9GmU3XCE
K+Z1clGqZUnI66KIfn6xlImWt9WMFozuaZHd9bt4lz1Vou3Zn190hDuz2x8Ujj7Xh3Jj4CtSmlQd
TiwvDqaej7pRcam9ooToF7ot7ekzEqYpoevuvXEwHopDfT8egxtjX+wjF/laKHr2WzfBin84+4zF
RRd0dd74PZ8h72Acw7S3112cce/kXz7CAW9be+M+tr9YP6/P/GUUdD78xTWHSBH0EAb1MgilgvRr
AStYUditsjW++fsX/u9sfIubToxTGJQ06lepnT6qO+UucGLGWe47tzl4d/Wx3W2llFYKWedjW9xw
aaDIVmMyp+knlLhuMqdE6vhA/nH/rXl4TFxtt0U9sDXKRdScKPDtvMJ4DetWoaFueFSE4/UFW7tF
T2bSEucY+iQGC8aCTqVqPiq6/13UjpOY3RRwwNb9NypOeysZvjW9bBtxAL2xSZcNnWl92D3PbZnX
P2VFC+90gi8YvS0rkQtrLskTDD5biMU42U20jx+9/ffYHfbTe241mzKLXTum3e16B9D//laL7Jfr
H3KxiS0FkDiYXIWmAjDwi8PTC8GYiLJHGDVWjmyWuxLnWhsP8vj+uqGL9cUQ/aFAK3So7eiDO597
K5mSQke4icQbtOV6htzQQZGd60YuV3hhZXEm5U6ZkqHGCuSqcHxPxGd2HsH4CwT3Rtll6MxSvEo3
POHW2BYnNCv61PDLqN8J+XMTfSg0p9/itrxwcouBLQ4kGUuhFlsGJkSieJPEZfrZ0iJw06gJ6/Td
j/mD0UbJb6GNho1k5toWoY3JoPce7m1z+dqLI7Ay3ZT01ARdsaYhTP7UV3ey8mVj7bbszFH3yemc
VBle4ZFZtAju9tLg6K5/K/8FP6B/b75k74s77SG+0Xb1Firy8m02T66MYBqlHG3mPzm37BuT1Vth
jNDEDUfvxhDtz5XdHRSXHo3D3Lu02xjqfCefufSFwcVqtn7ZhlWLQf2huQ9JD7vWTns2vvbO4Aa3
5uNmTuIiO7AwuPCugjZmvRFgsNScYZ/vOluW0K7fqU6GwsaGc7us3p9be81wnaxkmyV5B3MSTTR7
6cl0ux95YtfjQd7Nj7TJ1Z9qoqNg13xjN43Hrctr9TTyIID/FRDlRUfYKOV5Jk9pD7oKeGt37OdU
lqZvDXJ1uypIgqpzm6i6rCTojWkUFtNKxNX+Rkdjpx+E+/K2+O69Mw4VOZHH9J3vNFuCu+ubFXkk
6hdzvLfUgmjNqfV1E7tUl36oz4DsHW+ffJc/TDttVz613zf26nzsLvbqib355yeLqQly0gRB3u8M
GThLg/KmrexCl17FfS/aLU/AjZm9BCHM2+fE4iKiNVov0VOBEZpf/dEuSVY70HJ2duToe2m066dx
b7jCDc0ix9/Dzvha3Ar30Ua3/xy7Xowa4mwJ9hlmegkErJKiNnNldkbJvSr9Nttf16d1fZAnBhYu
AHhZDzMpDr0ZdBDfuV2q0S4SzfdZC1S1LSxAL9TzK3rgRpU8dIB+GpXuPjj6RbSDiMCWdc+2pvKp
L/qb2FRsqa9eTK0j3yeEW6+My1h/XpOTz104kC4241KU5ytOv9G/9t8QP9Od4KU4vi/s+mj+SJ2p
30e3yu2wk/T9sBv3L2+GwZx/grWI3hRBHapEY8bS6aYUvwrtsxnuLPNzRrfN9cVZXXyyLChMcq4v
hJmjTivDqMZ/TRS8sql4HAZxK6Gy6j5gkYDzjaZczVxs8iEzeKPOHhlib43W8sf20dHu4KQd/2ps
/4N228Cnvwudyrk+ti27i0db5FWxgpgHGzuUb9RiuqdUDfXneAiCH9ctrc/iv0a4iPjQl9CmxseS
aX0Ow09qeLj+++cTsjyiQF3AvYAgIHJdgE+Mugjg9yrZkr7m1mQ+vHfW8L7PXClLHtMtzMfaaE6t
LdxgqhdTUCdYG63Pre/kzRbwacvAYkPoRqgN0mxAN19mWojueH265iDmYrqgEKHEo4HWWVJ7SPII
9V9X9dCzfMejKt2+Dh06Wyx/d93QahA+E3b9bclcHNR8oMXWiLEUKmK3y4KAtHMcPaT+T3RjHF9W
QJgmzT7rrM99mNETlzWfxI7OBs3MH72k3tjxl7BdHAeMpypSw4BNL7hTkDMqlS7je+Lfki1Z+wZk
UW3n948glciKNOLGc2DtiFkmKCBkoixgNItwUg0VqLfKut/5Xov4x32hpHTaHPJ6/zrR//Fj+D/+
r/zdfy9e/V//yZ9/5AW1FB/S7/M//tdT8Sv7x7vk249f9X/O/+H//MXF33N/5Y/f0su/dPbf8Mv/
Ns4z/tvZHw5ZEzbjc/urGt//qtukef39fOb8N/9/f/iPX6+/5cNY/Przjx95mzXzb/PDPPvj7x/d
/PzzD435/I/TX//3z+bv//OPXfv92/Jv//pWN3/+IRjqPyUqmMRESEfOfVSc0f7X649M9Z9oyKFT
QTfNTEkwk4ZkOSzqf/4hK/+k5Zxmekuaa5EINv/xjxqaBX4kWf80qU2S7dZnFWdV+eP/fdbZ4vxr
sf4Bw+O7PMya+s8/zs83lEH8JsiRIGbh/Yvk2/zzkzgK1b4mhuajc+vaHJ1Kkfx9GMjTf++Jsy1x
auU8+P1vKxZdQwr/I3K3zHvzxEoUWb1oSGnnwin6Q2vY7R4FScRGYvFNcKBLS4tdXgi5UfR60rlC
0Sn2UM5SgVIAB7+gWBuefg4u/uW6Xk3xMCOcF2FxxOEvfK9p9omayKD8gN0BgM814T7tehqw4iYo
3M6yCjcl8+ug9lj/1VuVwg76nx3291KeTurK0kELIM+zSnOUfIEAliuoKoUe1ddW1m1RsCLboK1+
Y+nWrMzhBgEnVXGSMedLRzxoCmSkWjeuFdOJojY4eIG1FV2vbBDt1Mpi2bg0a8mLy9aVCkG4A3Hl
36hjaYC6yZO3DwjCKjajrugE0cu2j0yBb9g0vMaVRc96StTGeIFZbYt3bGXayE0YMig79VW88nza
WqMPQ5jtG7cwZz2ifPCeR6seNi6182DjdQsiogP4exZ0p/62iH/zRkYqu5cb15ez6qaUoFIrStG8
SZrEuAWPAnu5EVj7NBS3rtO18ZkyTz282twYOi/oyYkWI8FIm6xp3LYdWzJManHoQ33cOGKX28Jg
8nCdCiImkPMu7mwYj/KwTOXCzTzaBvKhFO4hraJHv5yqjcr0min4jlWVNZsZNxamPEsbIT0aCreU
UuN2klvjJs316pEk99sYZudVgxdCZPfNVBhIDi1MdZ3QFkUlQBOFP7ZhdpMewtzfEoK9XKFzK4tA
VCmHUW3SpHCNplaOuYr6y+CnW2NZm7bTsSycYJN1ATQpIVYU0dhnNWXQXJAj9CpkYWOzr5qSINdi
+qA/XObDwjQa09L3MTX541EL4Ne2BC3cR2K61be/OncnphbP4A4aVLTtWSFvBIlr+BrpoVD+dd1/
b41ncXj1VimLfLJyt4hS0w281rCDXpD2dd1ttbOfx35/77hXoXDEBXBJi/Gw3b3RE83cjWqtcv0m
1Y6h2KROaKY/8IbJRlC/On2vcqSSTnfKslE4QIw0IhGVu4kRCo7QBABxBCPeX5+/SyvQDakKOk6w
dqvyaxvAiQsqO8HI0tTI3DhoPrVDR/XbUnvnupGLRUIYluAN9kFSanOMdO7n8iaSQ68RE7eBGnyn
S0HzUwma0vGKSt9iN74Y0KstWvloODYZ2eKtNRlFHPE4SdwySOQvnu91dq2OiL5cH9ICpMJuwI4M
zhiHyrODMHIxJloI0iBrElc04+BR0K3wPhvr/tDHWno/VVn7JIEkeRCUvrwvk1h+ism/f27bbCLF
I5AUqpVgIrEvBAQcQ3THDVC/ZMpYvOnF8vd3MumQVyDGirM8/05PbkMtbEJEn/3W+lo1nvYo6Xnp
Cr5q7MWo0zcczMr8WzpPJCZlbspbYn5VOeyy2jcSV5boPBV7JDZEY9hfn/01IyDwUXS2aI1Rl4nS
eMo8xKfKhM6SpHIMcMYHT+vajal7vUPOglOQ/lyZ5AglmpDJO5/PXVK2iii0QuzWLNO3IgmUca8L
SibbmWoWdlFHRbcrehRFMvTRvyhKYLklcIIPXE2yHch18WJKvnzfE4XdI8ApGmgidT30+109HXjP
0mBd5BJ1l6Ernt86RbRfQDUkzbgeaAbmM3lysGVlnHJuxdiNk9Gkbt/kx0oYtwicL2InMP3U/QAP
0YMJc9ki5BR8S2zNso1dryq8v8YiknZ5P/rO2OnhXdVV1b3Xj7+MKWherg9vUcae9zWWqQJw0kUd
Z7y4M5XCyARTbyLXCIJoQOwoUl60adS+5UU1AiVsDQM2VV0ZnsdIjPN9WYxlvCvq2J/uC9Pi2HlN
bX2NB7P86gf6CMxEq0U/2PATF5cGn8kK0CjCLEGnvbifWg117sEPY3fSgXT1SfRVCzLFzlBi2o2T
skXLcfGcwhwtZyQ2NcJzpHjOVz2xUAGpxCly49ZTyM7ltC42MHPEeUQno96EnqvDlP81EkLp2RQM
8a2XFvbZDYSyBOy6tEx9BnIVjXXQRu7g6VAyBI2+k1U24cbiz4t7fjDZdSpi54TspqIut10W5nof
VgllgqhCFCYRqR3oXTq8r2sYGI2wUm7HUQo+TkHgISHpqzd92XkqPaaQFM4l7LcPm7cjyQkoS2ct
ycUFF+aTJOWFTukEKWFOgDBXqenTvT7sS68ngzMFKkjCgptNXGz5ahqHqSVN7raBMBx8GUCeFLVb
DIFbVhZOTwq9sS24M9x+NNJDzKVuy1m8KTN4GRPMx5c2OwneZUt9LTSe+CcvV2kGGtXAHTtUqjJR
eQlCvwLaHGglyGajRL+qKEcVnUMabj4kudhC6inngWNGungTWnqe8a+W/FPmZP0uBiM033zL8ImI
TMzJIyIwYzHfTR4Kkg8dvRu1PXylkzm9UxMlOlxf1bWJ4KSwlSlUk6VaeIi4nCQ/CqfQDUED3aIb
XdqCRYKA8L3b2ECzN14em5mZjUZ2y5wTmOfeIeiTWo7NJnBJsfweIoNiLQXUpDE+FoWH7Kn8/frQ
FtDS2UkDJjKgWqLlghSZvjgXgQm6oBqywBWaMnbTNhx92DD8Zl/yjn+SpAnp30pv7oZIzO0J6KRT
5HR5s5Ta5+ufcjnLsztEZADSVpU04eJLYJYURysO6QrskumDbkZ0AJlDYyuhnm44g0uXf25qMcv5
BHAz6jAlE1s7hpXGR01qR3cILf9eb0v1f2lveWDVGjorD3sImcWOnhfKzzCOhx2QRggDLFnZiOYv
7xhWdQ7wdJOuRDzS+S6KCHgaS8wDVwk86VjGoprYoUGGe+eNnUQrZEUHllFke89rzL+SyJN+X1/L
tW3FFEPezF1j6vorm86J7wiUWChriX3sl3L5XPUtyqSkp3et5yl3PauMREuauMmoxreWX3qIlAVW
DGT25vqHrG0qYAKw078mqebs9mmMFQy5YflJFbhDLwmwSItQnHdtZft6stXntmoKaBVHimyptqyQ
ekNXSX7uB25VafHuVZc1HkdzB9ZsqyC8tn9pJkP2A02B+ZY9H1WTR4PZJobvlkgV3yrB0B/SSvMO
0RgK9higJ399Fi8vHKhd5o7N14Ipi3puL+4qwSpDEEgxJH93WdVJv0UjyzZSU5e+DyuMhlQzxFvS
supfDvQ416UIzin3us9FQptV6yuSIxvQzw48zvZFFb0578vpgPgbERWCMvlCpsgnAUO8mfluoojF
y5S3/XMgKf2GA1hUwV7dLC0fBPlk3kzEexYnUhDMYUiECBLGRE2fod0bf/iSWt+OkeI9ykBMb+vR
CA5qJhcklqIMEUZjeGcoZmobOSj26+u5gLH8/TmEdTLnk0r7sh0xgGhJkaOUqVas/CkmgkMxeBK4
QetyZ0Wx8l40M62ytVEpf+WRpBzEdFSPsRdFDwVKfDdKFgdbd9/aLoOvm/c6bAYmMfn5LktFqRdC
ofTdqrCUX6KY0ROkd/0b5Qj+HrwOeT099mQ9rIWdsQcdr8PL77aUpr7nQEEPSVUVd1Y6aXdFq+c3
o1XBB+/XAk0FRfE8DeOwFSm+JlrPb3oqvmCXFBgjKAq9LtGJh2QvWK1nCIKjjNH0JeurGXiftfsG
mj5aDhuTPLAV75spih6n0EBXMbTyL9f3wcqMk3eQqJXOjIdszPMZ7wxcVqGagpOKRvwsmKJ2MK24
2tj8829ZjJQqHq4ViT0Guwwx5mMX6FkvOP7UfBKQOXsIg9TJSm3Af1kv14e0ZgxIJHzkPD9ppVy4
RiUsFDSKGsEZIFx3eJcaB+IJ7Z2WZOYdXj9+f93e2hRS+iA6NkDYGsuIP7AiU2uTlsEp1rTvJRAX
QmjEbwJEvW5ZdZY/mWX7TPDKCwfcZj2BU1sJjtGC5iv0iFjQG7ZyNubKQimU+IgbAJvq6iJh7ycj
8OyJh0TUTOpDU/TNXdmMlgvGX/1uKL13rE2zc73CM5zrs7ji+hnfvywvYj9qLMFUlYyvq7TonT+a
6cGqZ68j+ihM5mV/V+V1+PZJnStKUIjwUuPeXhgNI6WpI9Lf8HKnCAt3eP1I6Gv3+tBWwgI2I9UP
BsgKLhV3w1iXeq0aLEdK9WQ3VJO/03L4q/NQ2sJorZniHiOlZ7BFeEMsjrNXSUkfVJYTBJ350UBZ
/DZSovreFINxf31Urzofi0NNkIPMHmk33odL6Lrc5GI1VYnl6JUyOMjRB+lB8iJE4cJB/KFIfQZJ
oBiiojkzgw9a5//I1VZ6lCcxdg097vZgVP13davMuteTUUl2gTfc1d1UPASZZu7Htu23OvlWvAMa
tZIM3cD8nFtS9aAT5HuGF1qOFifFo5r0tedOklKZANbTNk3ZAG1AK5chju9pQ4fg1xIDWOKFPH4v
x5r3LhgNWtwaSURYKWHdaTxEyhlxpd5v/XfX53hlORE84OFJ1yEMI8tqRpvHfmRR5nRasaravSEL
qN/mQm49emaqH/4NY9QFSYJRZYCt7XzviL3l61UzmI5Zh8MTt0V9I8tD/1BCrLyxCqvjOjE1L9LJ
zVfGVqsLUgt7cJdJB6uwZr5qITkYMEVsBDpbpha3wdj1nmfkjekEsVl/gFVAPBqUbO7LgEbV6xO4
chEgu0x1mtKqxAN2cfgE0j7dMFam02jNBL+qOR2s3tiK3NatGITiXNwirPvnc5dgfkQ9BArvDsJg
K6sFuwiyLR2BlfcjY/mXlcW0xaY2iUNSmuDUyvJTOZTUvz1BvddJw9qkKb3WFiDb3omtjmoeUj3x
xn2wOsyZT2v2nBbJifNh9kYieSo6GI5QkRQVNWW0vbHXdv/GkhF66TPrs6YsX2zTZMVSGBfseSmU
XP4UMKOpvxH+rI6F4MAi7KcQvtSdMMdo9Lo0Mx1S5b/pXPYdKSu7jULI6kbnpT3XQeaX2vwRJ2eq
JYszhjG+Iixb9TEIhORTL5ggMwtvK+e2ZWr++YmpvErNygeA75Rxk94Br7XcRu2RDxiKdP/2BQIY
QUlslnwDRHBuKmrH0up8tsGky7FdttBujZGQHq5bWRsQ8LP5juaFRqX13Iqsd8EMMDKdTvTz49hE
9e0AN9be6htjw9RKnMM4dLjNeboBZVk4CS+rmxjqGZap77TbcgzD2wTM2lFFdsYOUa+767Kg+Hx9
fKtG5wIoG93gqbvwGV0rCVkX64YTdX1xmOtgB8tT+7u8aaYn8sbN1xZU8oaTn3/pMj6wIHpirLzo
0OQ9n9SisozOHNn1RQR3T9r3dHqbQnHQktZ4MAIlebvHgCFyzu/P9Saagc/tdbE2FWLDWW7yChqC
EJiplvdbXIIro2IbIlMDVFECDbcIGUU5pVxUMiqYs5O9VJRI1wlRsUvD6J2cdOrG/l9LG2CP7a+8
0j4vQ9QoT4uqY44drtMopTQp189KmwvjQWl5a9gwxgk0ySvZO78udKcI55JajwTIXRb78g39hVvt
WiuHxaKqTn5rhpWBTDifZ0Vs1XFEDMqxci/cNw35CsWjSkqH9L+zpETlpCckZHvI0JybUkFpVjF6
D04RV+Fz19OFofqduZEhXHHPxP4IhFHqgFT4FUVw4s4QMO3FmvvcaQy2JypT6T5sYfq7fgZXrQBg
46mIHUi0zsfit1MdeUhyOlDFKE5ktN+mqsvctxtBpVdFZYwTcIEUiQ3YdpNUMpywhg9BGRPTrjR1
C5+0NhSS9PxDf45u6fPPTybMtCY5TJLecBSrqnaWnJt2bwbtxrKs7TPgKFSNVWJ1zvS5FUUSkkoP
asOp69E89oIv3XpCkD5zi2+xPK6ZAmoFOmiu3EH0cW4KxTCYCsbAcHoeii6PHdMWeHw4WSC+jVPn
9R0/l3V4blJzBrGwiGviQOqg+vcNRzWH2q1GemgyFRExv9a2Yri1FDy2iOJIcQG0UeYg72SdUB8G
aA3Ow5EqDbYOIbaR8DqQoP5iCIgZCb7xMZuZwspMxGfU8te+Kb9f35BrM0vCR2GjEPdQDjj/BK8P
vTimDoj7ajMn10wyerGa0aBn9fvrplZC1jn8gYUBcQhu18Ulpw1mE6fiqDt1IQt3fq7J+8JHZiv3
JOlBC+XMHvqsPABK757Nsvb/jeuHEgMoR+rdpGjmO/hksn2riQWOnu4kZqLahooOTYev3HhjXK6p
xfbk6iGvpZMkX4J6c8HKxrArdYdXoGr3WejRo04l4KcglTJkHJK6L2pPP1Q5JB6o5nVOmLX1OzWa
kI+5PuEXboBPwWmClQFmRbJtsbZTiTpnPLS605hieqfC2nard+JG6LK8b+kaIVsOCAb07xxCL93m
aPWFWXadi3RF/lATR++aJis/+5Lsv89IiW0lh5c79tUgaXELnnnwl8v3VaH5cSpL9AnoVVkfojiB
6LXpYBWq6vpwfQKXYRkZO4Ixg+gIdyBe1K6tQAg0BJM7atfq+Juc4c9JLIp9WvnlMdZN/zhM9fDt
us3l8F5tmtzFRC8YXh7IwBizSu6YTzWp5P2E6I8tBjmkNsYwbtx4y6UjMUTUjqzQaxcnr6zzE6GZ
keArmV66Hm7eSSSG1uYi+xNI3kxBYG10RCwdwGyPNDPIFhCFl30/cojGcNe1pTtkSu3mgzwhNBbB
eNyG8XCQAoh7Ke/qNwP3yh3l30DdGPDyQLx+AG9/2tjno7m8F6HNhnJZT0p3bGqUTzQcsJ2KA/RC
19fwct9Ae0zSHPGjGdf1yth04mrMViIIlum6sMwQscsik7sfg97NmPg8C29MqVWgNhrfmsech8d2
nRUiaePhT+frqXpQF+qUC1z4p74mphntqqL8MEnGVhPNyjySxaAjiPIIiLVljK0UZi+U0pi7AyHf
TVrqtKn7wni8PouXJ2Em8gJvSX2cJ9GyhDr5vagXXZUjWCr2n3vFE26oU8CAmAnxZsw8X+unjyFC
PnpnSDazYDq50sXcZaWnWG0WpG6R0TwAiV4Rls9qS6rxAHrFqxHdyxvvEAeD6c9STTTXSKzr01yn
I//t9dN3Dm4C5Z8IGdk+6GXVLQqlyHdNUhi3Yh3XCGsHefFdyw3/ZxwAWSRTmHo0/Ot1O8Jspbc0
OlPJ+zk0SvihT6vhZszT8dCJcvUUR32l2IKk1KoTJFWGMIoxTj7Qi6TLj0IxKZ/Epu5zt9bgxRKI
CvejJylfS2XWADNiBekUvRS/hV6f/BJGVRz3Pqp/I2k3+oHsbKi6m6AURunQJK13VAVtKg9ykaeT
3cUGmWFZ9XNbzSpjq031cjMx86ifsJVosaAuf75rJwkiUW+MMjcQ0tpWjVqyAUpu9dpc+jqTguWs
M4xfVeUlolZEjzYEpZq6pd9Ge0uCloyam9urkr+rBa96s6fB3Fzk4pTMuWz5fFBDVBVx5oeZK+Sd
taMO4DtJTCP79ROyMijeKYhtIfBG894S3c7URVMaaLnb6vFnPZ0UJIzVY92kEDoIcre/bm1loThf
JK7I9hAcLyEr9D8aGkFb7laDOEGslo9Ob4lvhdzOby9lRsISJLIhjPkrTnyn6iHhJZVS7pZFot73
iTR8UnKx3Ji5S98y68zOoGfudrJ6i6svGTOYAxqVNoRJ9By6o0hwS53qDqmyJW+/Nm3UHsGlIWY9
P5fOBxSJWhnHgpi7XVG1tggskPJ9OzlvX5xZwXqWDSXiW1ZwBVLbWjIktHD0cOtAfd3QjCBsFQHX
Nhy1DoC4M8YOWrfzsVhDjgMurMzt49L8Eoy1dGhHSz/EFmSBlVF6G0/Mtbkju2jNFzY1cHGxGZJW
SuNSnjIX6h7LMQ0h2KWB8G8cVjYCiQUaGNlxryjpky03tEUvZ32SuTmQo0NWJ2D69XxLO2Rly81V
G6It/BAZo8WWA4DrV1Ko5G7Qd+mR90d6mJg2cKiNtbG7X3MVi9uMNyW1B7KSpNqWRbQiacJUiLig
yag2thmZB61WPlM3/l4FyW+0pO+CNnvJR+uuCKs31mw5wPOtTeIJ4zSsLNasr7ykJ+8AZU/rj7tI
6gqAqNnWENdmkyQZncqUQRCdWThYGbdYe2qOlZxG8qrBwUZ18hya1Zbbu4xaETTXSDrM+ly0Rs8/
P9kdMIjoAo0SuQscJnC8stWQzFNal0b86FGZfHmXA/s4ggb135eJWm9EQStHgKAO0wCqybItuzQg
nDIK2JBy18itcVcJsuZQHm02dszKwWZHcgUD0UWQYYmwpwkxFbWODqag0ep30SSA/Q5nJcqhJ3Sw
sxiigusO6zJGnlm06TDilUz6aKkREktpJnT4YTepx/JOz9sBnbVcfaikaApsgiHZBuxQVhuh+erR
IFNr4fY1mlKWUaU2+HUmeAEubEB012tD4aOPcuCtWcnqjyFXQ5ugT3nXhFl1KxOkf2oB/2x8xMrY
gbcTOvNE4LQsn7ChmvZSK1qpK0GVexsNUfKgimTCa62htzSSu4fOQ330+oSvbCSge/PtIEL2IC0R
gjTDN1VfEAFVAMqOYxxYtiH4zdu3q4a3JqMEMRDNM4toLsRbm1oqp65Yjv7zFBTNXiDpcLg+lvme
Wfg3Mvs0SLFXWcfldg0MI4NEq09dr2zCp3wq5Cf6P7P9UDfB3ivox4zKQLDzst3iEV/xO7MQ74zI
nhmYXnkLT7xBk7ZypFRl6qaFXNoib1Q7VsbcmWSx33guX0AA8aT0gMDHwEalbLKsCvH/ginqi9QV
dP0Hr417TWgemtDaR0n1ToYARe9Ti4jCvCnHch8LkHUo/rEq8s/XZ3tl55CxJhtKjnIGhy1SPHJW
+lnDpUWHdYUHTLPUbuJ4evvOoX2XRMv8iNUvkqFKRFtR4k/0HKpSSLSsaI6v11sQ4BVHx2Ty4pih
z6R3Ft5cHKpSqlNwzWqbT3aWJcKNABQt8BLfNkzhrVVylnDusJvZTngG0N51fnko3iC1TWHEblgV
4j4ps+ovteunDcLtFX8yv6DmtqGZPWMpMwW5Yh8qUhy7mhUPX4NBrg/jBHV5jhzCbVJ20m3U+dJW
k+iCx2aGFpl47hksCycDoODF4ILJirKAXg4XmGre20IbJ25KF8/RSPTGjSK/P3jpKD9PUirt6VOg
Ci1UidPXqo5Qr5nsfJ6truaVxkYIclGU48u4yqCImDMehAKLVR6FhBs7ILjKlRxeNMEzeHtn8DSr
1r2pRo+eF4aOLPpPRpDeR1n/mJambEfa8PPNJ8dCKJWeDTJoK9XxKlNnrqyYE9xIt21tlc44tt2G
N1w5n/MjU6fkN+fVlriWomuGVsuEyFVLsHGJole3XqP9uD6UFcdHkndeahDScz75fCfXWWIW6qhH
rjd1xX4Igmln1fRNtVa7YWnliFLqYSNTveTwLCMeZQCSO0UjCvTDhDpaiH+rDZ/VI/KfPk9+vPUY
vMjZs11ooZJAZbChGeD8RSdOvc76OOlCOuHMKfRvNWXIcjv1hfClR2XdLawh2QtDWKEzbaL7NY7B
XTXm0W7Sw3Rj564tJXQ6c6OxRrC3RKLMkdIgeWnkSmJXHaY8FXYCKM8NGP/aWqoAfUHE/l/Ozqu5
biRN039lo68HvfBmY2YugGNIiqRIiVKVdIOQoYCEzYRJmF+/DzS9O+LhCZ3VXnRHVKmoZCbSfOY1
9OJ5SF/ONwzyrMpbjOj6sc0OY63VLgJks1vcxrxwNb2eEBRGoqztpSYBPrVIMpfcnYK0ro/wsoxr
N52/9pNrXv9+b54J6hiFPICtCYITvOPLCS2mKorBdqAyF3L9S3eR/0kVnpGEltE9yjq37qzaDXlP
OvsmaMx0Z4XlnzYOCav4HShiORuN95WNKvlQZS+FxxXor9lhtvUaz9JD4twNLsXO5xY1oGLmbp1O
kuOTVHKcytHsI+j5tvLzfbuk5Y4w888zD+BrhDoo2m5EpVP4eyQdr1FRVx3zMnWuvHrS9xX0rwt7
8dxcCG6gooLJg+hxcvbcrGRJ1wmikWyfTA3mP01r40Io9XrDo3DyyyDbA/rLAc/tReTlwiClKGjH
FWF5lMLPE2jpl4g4Z4ciq6FzRKkReM3LoZpsHdug09VRZ2YPiUnhSQrEMR7nZbgwq9cXJbMCVsLd
v10Xp5fFCqpkMf2KD9TJ5qaXgw3ns63NpBo7mcdVM1/qvb0ONBiRN2bL8EkYTnUQEEcUUVcwoqd6
VPup/ifeMgW7LmwRl3eUPOjC+fPCCYNu2L+tekbt8STMKMuCwlqUV0dfi+lGt46IA0gEPArLpcbN
mc0ICYINz50I5cje8o5f9kk4T3ptmqg8LqKe7jAh97+UKjD+vCQIo2NrhtHEJKz/KZnwyzBBX7em
2TkM49nTvd23/aehyeoLt+KZj8WJ4lUj2PXJN082PVEuDwwQpGPRVlmSS2VdK2FaM+rupnU3aewy
dReEF1BlZ0fdTFZBhoI7d7cl/mVuMPdGf1FLecxgUCGL76jEGubi3k9L89BmbvHRXyPv+PsH4Nx3
Y440glxkDF/pZVAOtbcqSXkcpKWvRDSksQrEnyppccNbtKOo4G3ykHCzXk6NpXQtvBTK47Sq7HaW
aYUytafbCzfi9vq+TG5fDrPdML+s4DLkvjsjSHf0hhCDFOKuIJ6H+hsCKOUhEr1/rIoIHP5S5+GN
gxPkH1cnIl6vwNlAvZt66Mkh6Bt7SXOVFse1cYd7jRpVMruZSmY92jvdu921UdfZx99/wTMhO91E
b3u/ac2akCZfzlr0S11IpRBd8LRQex6a6F7ILiA1650fUxh233RnBm9o0iHObRbzVW4Y9tGHiXdn
1mV6YUeducbpSP2ERbpEh6eIo5q7054NWRyhX6N7bhTVvlkwXlS5k184p2c2L1oTmwQHm5ds5WS9
6zBd7GomSWBjD3GRq3LfFOOlNtu5CQVbsQTdTVh1/kmI5AqzM1PYgRga5rCO11UeGrMI7xxvutSW
OjuhrXELe4OU4RRCG7RmaimPoXIVfd60uG9MkV+iBp25Z1AwR8eZ+xoD4NN8ZJxzaBKhXRydMBUg
m9W8l82S3br5YiR55vvXQBMvZQrnZkbJEhEbasIUD04WsUjrdoxYNgjwWPdQY5vezbpVH35/Fs68
65vWPphS7lDgLif3DBpcqWvXJEABas5vyyzrHpoiRYNjbCJM7FPHu3DjnJsWWwKZBuI9Ki/bjfTL
jVMsSg4660jkLcyAPAMjJ2MxL0nonYvSN5DoJsu+cblOZSorw6y1W+riGFV6ujHzab6eakvcOnIs
H7IMWjGBTHUN6Fl86fuV+k9er23y+8U9cw5YWsTAkHIiLUez9MVcoZONTbhm3DPh6n6MjELEykRc
oUv1JcT/mWXlsHmcACa9RWkvhxqncZrDehHHBjvAL5Fw2Z191Ox+P6FzoxCN0cnZFP2JOV+OUtho
BLdLiaCJYX1WNQBCR8Gm//0g51YNyAepMXsfvsfpIEjrZWWTi+NcZkZCmQndYstf4tp2hgvzOTsU
8Z4fbEDxVwCoep0av5NBfrRy45PK5nQnJvvBMIo/80HYylc/NXY2+DuKauFpEZnXT+olQDylDfws
aZce97NZ5LGVXiQVnP1GJNqUgjY83mnV0UUVBPK/jU6Lq6hHdUAtXSML97//SGcCB1SSwMcGNIG5
Erff4tdj3Hm6tptQHGlKCZQawFWIA1Jufr+HejDvJ/yoliQFjbHGUwUPATyH4V2guby6vMh9aMdt
bQbwupF/Eq1vUMch6zlfSD62b4Uu+kQDMo2BQwe7usaF7/eTfrW023ggz7dSH+yJnz4Cv0w6GqwO
wdamOOogqA+ROY1x6A7Zhf1/ZhSK0wy14Z0o6Z680a6P0iwJtzha0fRNGaPemVaXXgi8TjwP2BmE
qdSgCLm2uhev18sPSHGakqZQ4mhQS5DxInoACga6bFXeO+9CEZX3/lSkO9vtjGNQWKOI686u7wIb
Pbys78s6iSw9HtY+6+NKIU/aOdO8nwEVHirPMHadyL0kV+NqJIGjlgdjEf6FQO7V8d3mADSAl4t8
jQzg5RxqJBA7e2ClXMS6+51SoKfjNvQrfBkJaHe///o/M7IXwTJ6w+RSGyictys6TXJc4ZZFZkyo
h9g2OgTZoop9mFKyuzGpnaQ3fTC1blx1MxD4dFbfu3XJ7qN2alFXWVojDlMrvIFY3HzPfcc4tos9
13Gfee2daAJ9n5dutpfBqN7wteiDcnJjDWs1aZzVvR6GIjw22uyu6sl1rlVqfAH9e4nz/XrvMcUN
UEx0/FNB7+WKCstsLNr0CA61lXe/lH0Rl9hcXjhHPz/M6Uoi4Ey8gfAZa3qyxf3CyawKUeVjamN+
Pa72wZT2u1wNALSjj/1ov3GD9AHJuApvQ/dAVnwduZXGDLlL8gbj50Y/pZpK+2ROZtxN3UFVoxMv
SMq0znyh9PF6TahIUTHygCMRMp9ylyAnR4ZL5+vgNnrRcdO6tYphBBgX9tfr24xxtgQANAMExFN6
W1Yi6wDVPTzU6eq8F0HRfG0pQ9c0jqv63Qom8MKA5ya20Q/otAFNeuVeU/bB3I08DYc00sZ1VJB3
OXNe/WnAR/C1td43+hcdA38Lrn+5NL1IhBrUGtQN2U3XLr67u00N7v9nLgAXCNC3asBpHuA77bDK
mrkUw5LfZaaaYlmX4kL69PrCIauB7kSVg2iLc3Iyl36oXAGi/pBZUKt20q7MMs77CZ/socEi5vcX
zrnREIjhhAAZovi2bZhfVi4P7VaXE3yJQUm181Ue67B9bsBmXFi8Mztvix0p6yH7tfXTXw40ONnQ
5n3ow2PLljeTqkj4HdxEMV+ZPqjFv3TLnB+PJtUGvduIcy/HE643QJuDHlGv1fB5GtGf9GtkkQb0
KPdTa3kff7+QZzb6Rk8Di0mUAJj45LpZy2awULryD6E92G9SvKz3VKjmw+9HOfu5CLyASIab0PrJ
iwq5PELQa5uVA3AmB45x1TvLHHuLf4mef24Befm4pjeQF+IOLxfQWULE+JwV4ge15pt1Vc5bPQPT
XW+9rpAXNv3r1dtiBXTY6CtvaLyTrzUIr22dVDiHzl78OO86PtRkOPs/Xb2tCQVph9IrpZBTYFxb
eOvMMPYhVNHX1S+txAP1cejMsbpQNTw3n02NjFicZxwY48vFG5SuuH9s+9BFRgU83xt3dValf3zt
MR9wn4ThfCZwHC9HWZzMnLIMV8VlKYpYlKP1weit8emPV427DgkYKpEEJaeC9BGijHmbTvZBLggC
opEiDoX0zPe97aUXhjqzbKAK0MSib8kzeAovWF00gttwtony1XWvXe/NWAeXpPHODsLHAYJvbRHI
yU00q9REuZdB/KpZ6C0E4Y2YjEs9rdcFwC3u2Nq9FB5pbZ3W3htdoXpa19ZhDZvuqcsHEBk8LUP+
aLikEQ9WOvVosJqyhL2VNtKMJWTj7LrLqkpQl5zylo6spy9djK+nz34k7t8eF6qhpxejmdXDJGB0
HNzML58r8IZ0v011oU/6+vagSE/Iv3kskoqestOieqn7ymtMFpluXhguqK9n1a3OlUy8uuounOyz
w0FypC+7SXyfYrnNwoZfU2fmgQOzXjfStQ/CR60o03Uez2Z9San01SKyclu4QSTFOlKve3nydCrc
zm1c7+BqP4pBszd7c3X/GNzDKOhEwH+B8kYGcjKKNFck2cbQO/SL+O7qIUi6fnHh0w/fDMO75Gp6
bk6UREg8fIcizylqYJZ4oKkO2+xZulWCOLvcZ5FTXbjpX30p5kSHCFkAUMNbOf7lyin4e0IarnuI
cj87zhE9B1ev03UvAxCTbn5JmPKn7uOLPGCjoxLabKx27ILCk4fZ6v2uXprUPXjY+1nJqkZLxVNX
YxBRTRMiScivP9MFMfIbjpxyY+QzrBsV9uUa19WcUVtwhTXvhqlFs0kPZqSP2uubH+0UlF4czQE0
+S6V+g3PiCrjabFK/X7ubPND0CPBudfWlrI1nqWbCwn2ifEmCfY2NwIcduDmM2SeXGVipAE2oo56
KFRKT1auekixDOmrjnm6MHRcV8qcIr+NpHu/VrYXqy6bPuK/4RW73AjdD7qWwYcKNJMVh/k0WPuq
tQyHh1G1QzxOA3jrapLLpZbhq3I3vzlpIDB1uB4QlE4e/LFgYoWl3APX3fxXA6RivzSGv3MkBEFE
ksLbeZqdS+u1hUene8FB7w88CjkWCIuXm2+cw9UMMrK9bM2r+3bR0RssPcWbsAr1Va5wjYhLv512
XiaNhjXwwwNl1fbebYv0q3b88UKSeubIUSYCbQanjr7Cqd5AZmqp3QJ6ftTk7v2C5lJsVkv/p2EC
a81fjt4IFZnXSA6KjwOuMgNyGIO73LqT9KkJBvaFQtm5uVC3BbEH5Hoju7xc286xBWofpXtY8N5I
PI3m9eiyy34fjJy5PgCGbTfiZlUCzvrlKAXlI1PMoXOY+z4LE3TUDECzhvl+mBfndipD993vBzwz
Lb4N3CmEOuE+nWJT5jJYrMohMjVoyMaAOjjQQ9RdWLwzxyG0bbCiG/qfN3Ob9i9p2NS4o6lG0z64
m4p3ZDHOHmE1a5dORCqx4LqPQXgMH38/ue3uOzkPqB2wN7B7Jlc4fWD8pXLR1lwIhaw5i8dlrp6K
aQ72llxCSoPpuG/D1HxMw+XH7wfePtPrgbemE5QO1vYkuVBWgEa5o4mP7bHfD7oe70t06K+X0bcu
nLHXVUhq7kStITx9rkqS0JdriwG8kHgpWYdGmNzDXS6rBKG1nlnP0ih3KaXLb7lbeDtg2OGeZv+4
94ugcBN3bYc9ynHdDRiYdTfwkIA2V91NleX4vAQDqr4GjcdobMUbxdGI88Wuk1FYsr+Qp5/ZhjyW
AG+5LQBBnNLIIjS4TD6NdYi8zr8y5rJIUnpPF07X2VE2K17eScA+p1Irfe2aFKIG62D43duuT4OH
IS2sC5tu28sn3x4yHJcvjHcegFPqYttTE57N0ToIAw9ZT+ivkaxtRMX09dJTgPj9Tjs7JQLdgMYq
JY5TsHcjnHxMe2kdBkxPYnNwgutyxYzq96P85NOeTooYgySJC3AzUnq5yRp8gLpqlubBbLzGSyCb
d58wEaOySkEp/GqUdf6xze1CJLODWhsl2XnqD5Wm1htnxWhCdQyt/ody5lTGHeqez07Qr1+mtNNl
PIelcPdQHHCINTrXq5IO6LQ4ImvHi1W54yrR1Y78L14to2jnOgvqZfwfPObWsbQgs0idJhaF23yu
pzT8HtEcfbZI7J+0G04f5sEQLsgnx/2EQ0M5xxDmvb/crIcSAK1lsGITFh6AVTsEBVi5mTknNYq2
78JSm2GCfQkdJvia7ftKTOWnrFNzljhubetEm+3aJZYMMTleEU8YYn7xxdv/W9gGQR72jXXQaVX4
sZ+B+43NNmy+Xvg0r7YbcFjuVj49gFha0C+/TBRWcgU/Zh4sUoe9PVcyng0hMYOaL2k1vUaQs8vQ
j4ALwxHFEvVkLNMbu7Jf1XogjtRNMhkufWETTYLYqmvRXc9doY2kdPJi3KXO6B6hu4GqqwpZVWil
TPWbUTTpmCxEpt3BLZv22x8vxiY9TStry0hRd325GPOsZNHCSIJCrewkguu4oxVrxbZUl1oZrw8e
Gkeb7cdmDMsdv10Dvzxpum1UV7tiPVQz+pZrFRU3EtXLP344GWWrS/CMbVHdybkbzcEYwtZbkNdM
SactlcpHa3UXuN1uZjwg0oXpTrY4iFb9fiXPTG8rIzHqJrMH2uDl9LzBq/LUnZfDMkXrTdmmPyJv
uuQs+1/18Zf3CuEO2gsoGUNDopv2chi54qk6W1F/SNupjK5UNCzGvnattdw76TJ/dj0Fpd9sM6eN
/SHyP2oRFibrMPlYvag+TXd5O1fWTnt1YcfI6hpuLAZHidiyJivfz5H07D0v/+zuc29WT3O0tnky
pWIukA1A5OIKo0BKcaqOZnXIqh6GuYfg8L6Bbu9crVMuy2TuqSLHXPlVF1PWLrJEpNTz7mVd43iy
rFVQJLVnZ3+rRYdGIkOdh7uokeEtWL7MvfIzBSQ36NooluVkP5njqLJYT7VBCJIWmd5r0rhyn2a1
ePRh89e0rbJwSH4quO/S0cwwprcJDGPUVLpn2VlptXOsxZdxmdr138rvqifw99WjDjP/u0pH4z3I
PkrrypDW+0BZ1l+jM4aQrGSDfy+uXaqJVd96eNCDi7lzK8sGde3N0dtm7Fqs2Mug8JJlaYP50Oeq
Qjo4MNb2tkYViN702kJQ0cIYMzqXIamYkmEk8Kn2axN5sUC/Z9faVoy+vflB6bASSSkdXSIhstZ1
vAqvTmPhIFtyVL7Ma2hZdlrs6Kla79ypE85+quxeXtV5N350vNz5QgY8IHaySTCIztf3vmHkVRxm
iIF/SIXs34h8tde9cqMp35herXMcmGyThGbp74pwrsPY9TL3R9Slvhfj0LyAz3PzzMESbLHe6ok7
Ni7FZH7Ec8XtDgQhWbRnp3SPVWvoFu18C68ka7UHqj1+Hg1xgHjiVa/o4sZoNxop1/y6fCr7UrFo
ocExzUdjwTpL9mRhOpIcYSFoyVWtl8sEw9yWQm22ftWZWnKS15AwbVrL/pZqz+ocZK+dJ62jaiT0
MnOc1JdsihLfnm0fL60x/9E4rXtre5N4oOuKIINRheKhIgB9F2aqIhKMgkbvBhXSgTALS37r1gmX
ojGoJiZk9GmbcLtNCIePjr5p89L7WgKooC1IIZP51NHq7rMiW37IrvTe25P2A4TTbYoMy+Av024K
iO0TfFGpoGJwk3MzteG4XoFQ6uskHTLzQfsGdHMfsENi1znFl3nK0zmuw3AGNFQI+cNuvfQzvEH1
qQlhCsb9FDqPPdV7J7Ej8sa9Nq3urvffBjq7VUKmT5NUxo+wmvsyUXrsmwRN1eB5cufuE1aztnXs
ospdDrZ26vpN5bvDEE+i6L5BNPIazOjyMD/YY16KuAt1cd8ATi6SwF3CL1Ip/SwoFz2yOimSHWyd
OTFRNn1uo3wMEmjjRhNP2GR+QVp+fFqWyZTHFilk/m0Q6WHn1JbTJiMazWm84s33RC1UVIlJa9CK
GwjyX/uI4sZ+wYvS241Lyr4oKy/9mx8TQOLGyY/LbCryRHgq2IOZ9AnFPSN4N6BYPF57RRnGjtUP
D5Uj0eDCDjRgM/b5ps0uIr5B3wS5jB2QvG+iyU7VdYrmtz5wkKK3foafd5zOC7AC12q7LO59m36s
QN8uiKnzTU+EQMgx8wmngrjJct6Erb+8c+rCTCYEsKkZmYt7o9bIYtNaeTjd9PYkYaiS9QwJsqlZ
HTPBCUO4wO/fGJ4vHlN/mJtd2VQefinadN+neVo/+rnqfT5ha5VsxMG68uhgPLSRD4knoOtDWIX6
j9r3LlYCRjQ0YAdHcbsiPvqk8LxYD34gPXXTYCmnkl5oRHSXPlqjROgyv93cWdgb7uTPh1bWgT6s
89A2Rz0WsqEy14TNVYkiJIgbUQOXndv+74qWRJ8AJLWPYZq53LOyQTS97ifvNhw7qNWVrax7E4CY
n0x1Md5Zqke2q8bc8IhdJZdng2ueuMGROBvwEckn6+j5mqtSodPy1JVF9S23jSk7eiKcs8Ogi0Yc
q2k1yX+IZ52j8KaI2FTm3EhFJuRnBpipwebEI9BII+s9BheljvlA+rvyVPfZnZxOx7NrLGWSV0H1
t+MPvnHsRo3fGW6udh57fMmSjyOkncxRPXuxM6ZhG0NVHP6uQ2EiO1CYiNQ0gbv+jRU1RmZrPdiP
oV1W184IXiIWk2rn2HFg0++LIBP9Vco9bO7sbAwMhNPa4H2GvjdQpdk3PqFkUMvrIJCGiQK4uwWB
RVM9V2LsXKJ+kX0CMNC9aVFoTYGqWR11WRkQgy+rXB7SaDV0XC5NzfXdpd4cB0UBDbow3IZPjWT3
dTWnXtySCRxHFZjJmg230MH7Bz0ZnnlYCeCK2MbTqz94UmqWAPUGrL2yzYuSnvr44Io5K2LActmn
3jPqMfE6DX+AHltxY46e/N5SUyN580aviAvXJLomBjbkriqaQmH+sygrzqTfit2yBMbtWKPiSS3F
yz857uDfrYuaxJHb0pl30rB5ynKrYKG0W/vJ0CmrvE5VMT94Y9F/qtu0ahOnDcTCheqVKBdNlkx3
KzCXMm6nydM7Dk0V7bNaD19W+ilHRKOXkMquKK9Ux/uxKwLZZ19Kr/TXvSinzLrOGyP/HJjalTsn
9+xiN1gZDmNzbR2HWbSHXkiEkFynVFbSLLK+ZS0LcjDR9m0iViOTiY0k3f1awR79iq9oK5OxHPwn
2XnOcx75EFb9vprMfTWEKL43THaMC4uXOjbDjitiaP3+bdl16nlQvHZHNAMBvDl9upDYcfX2z9k0
hjxNJoXYJjWXvyxnrp/1agHiKVW3uE+lNqZvQ/c9rw5WUa/fMVwOP83V2hDLSUq+czoAbrFBYaA1
qQNf7fhuHv3czlge0Tkevg1jpf9qkZKqYgUF96OYA/2dpITATvqWnOLF7gnsXMQAq/dbZPKYj4uR
H3WVo/QYYXClYwgR0Fk6bxinBEGLOU/WeYWiZEZCP3WdHfwlQ2/4uwxFP95D12++QeQt/STsraCL
69To7oO5Fz+8obH/th1XdknmpukPLjfe5952KbngllpnMX9P8250G+tDadbBe60WExxRbeRjApSh
UruZq87YcRqr6JoAyp/3ZWvN1/7KdgKEvO2eEpYFyiE5BNAwG4JHDLLKKp5zmUOGRGvs0WwrJ9tN
xtB8kmnpPZeIYxE+Fzr6YHh27sDI9+rnPo2Mt023NHc0GOa90Fa57BurqzdrAjF+qetWfVvUAKOt
TlO5Pk0Q+qybYJ7kXwVh9VXr9MWnOXLc2yArrQBzQuS7Yp3ScGAy5QLRt2nLD6xcqW80cicf89YQ
FcSQ1pD3q+osY6dNCpS7gMtfxtSteJ2KUnjBUVoWdUvEEjJvV2WDLchV+rp4a07+0n7oBbdH0neO
u+7K2QQyypUwPKIZ3smkiYJliGv27H3TdebjUhk+LhLmxD1HHNYssaQSWsdWjilqHI5FtMRlhJxh
THvRy67sCAs3rN3mTsS0quW4L4cw+4hDbPS9pXsG+jCY8zUewBC+L5WP483gm8bnGreRlWi6yt9N
Nk9qLATlqLlz0zW2c8qY8dxmbRsbKd+Vc9lkzY03WHOOHYR27muKgfax90fxYx6a8avd2mW6i4q5
DqDKzVv6UTjWkGAGIcekQ0PTuJnwmhIoLYT5UxGgqsxFuBjzRyx7F30Vheuw7GsSQawPTV/RasdU
lDcnsg2PCqY/yoOfrqK5UvAibu1uGJZd6RSUi0l7y0Mq7LZHmM/xfmy2ygSmUxN61+3Yzt8BrAby
pnadrIt7I0ipz9hZnZTQNf52nJYjVQ4BL0rbjXP/1sakt77KurGKkm7yRLmz5nX+2DjD+CUFypkl
5ajzPrGnQX4RkeiyBKRn8K0pVnxOx6ZZ/Tis+H6JwLfai11j6P4aTNp+QM7q8EvVjsgXIu5G0amu
vewWhXVl7M3Bt4q908scEzeeaSeegddnu8ovzGxnrJlmeVax6R1m5VoftV3D/MBEqxB4kKDPcfSD
Co2JyR+pumZF60z3iEE004PuA/+DEaAHk9hLvXY76U72F7A0k/MUSBJ4lns2rpS9DE+U8TI3MYVT
vQ+NibeXQpJPwyQNqXAhKYtOIHScBXguNbPEy7Qyr1RfOfanCuuQ8d7oexkmSBQ1d/mSqfY6Kpf8
via28OOxbNwmJmMdPiG5Mzx0Ftbk8by2XpFEBgFswk0AO3D17DFNGn9A2KSy6aTHoVoKQv2iKt+j
tlQ58aibCJ/Mfuyn2Ed/uUnqMOqn48CuCI8iwvUiCbNc52/sxomWN0RT+CoE0gqvKyVNwH8NUqtJ
VQTd+8oqxx9NyQ26m8pFvZtM13usx5JEocjIJN8UaV9x10DiwLVLtkN+a0ijm+lhdlJjGVmXHSs2
czDnfGq7GOUd9wtM8D7flb4nH+YZx5Erg7DhWJZ0ovetNtPPS8kH2XWEg2USDsp8lKMi0HQmsy32
etRGty1NMD5Sq26j3VCOQx+Ha6ScuGgcFm5w7EwSg5rtSMwzs9+8fAUHANbQs96UgvvpJtfd0BKx
ZPKvwDAHcV3Ck/oUmgVi6uuadeuujhqMuqtpQV6SiGs4DiOVUvSEU/w2hyWYn2ukCm567ZHn6hUb
rRgqHsI7plR1yq0W1jqG2Z7d9VBkH8Jc+o+2EXLFWyqrzf0SqtSOtU/ETcm1KANKKiKPGGssZRLl
YSRje53Mb6HukFaz5Tx8VwVktysIeemhndco3flN33wbe6czd//m5LqVOIpNh3LLndvSJthUxmxe
spHYynQvq0IonQKixbcSTazwtO/r4xStQ7ui+JTRp+WK4NL327AH5+ZdUqZ6XeiifehsipXuJnN/
WugaActMViGXg2g1r/HoRm/zKa++/2k5jZYh+pjIu4MUDU4bYJbQS+sszXzotHuHEKlPRNFTH/7j
qh2qviABzI2zQ/nzBM1fLKOhpWVOBxMSLpBpuGKNuVzygHnd4QBRD/Ub0qFHl/v08/Bc9HmGyvsh
ysbiri7y+qGro+rGSj3noNrQuaCy8BprxHioygEDIOyl3HpSBV2FclbPy6bD5GLf53G31J3mYXbm
jwYKJnHYKDdRKDTH3koCUhePhU8m0P2ptaEXIAyzER6drVf16vfoBk0wktkD8kHFdDVJfJgahEb/
+CMyCpo3gLuZMbiHlzXR0oaJlDnTcIDZChG9C3oiG1xhfr8jX50xavi0qECN0JcHinaCG6GsV4k2
04iIp5O+Kyo8Qagle1tKUP1pcw87RECxdIJ+6p6cYmKGeZDZqqv6oIagT7q8EQ/9LKYLR+x1s5ee
OVJo6NhRT6ax8HLZ+OXduue78HEqujiacNUvvs2pplxofIKiByD+Egr/1SKizGWGG70QmhUd2JMx
q9Gsl8H0+FRNUSZWXRi7AEhfgg72H3MZg20YuhWo5wHEPZ2evfbemnrDcnBxoIkF6dZxBatzYVec
uQ0ZBW4MjBY61z9P4i9djaqom2l0Ff0Gaax7coA1Xq32j1W5trnwv80xnbv3FD6a1cEUWEOzHAxz
9mOPatxBDBg3rr3xL9Hs//lt/l/Zc/vwX69G/5//zj9/a+XSYbk7nPzjf96Jb5jZtT+Gf99+7P/+
Zy9/6D/fyufm/dA9Pw93X+Tpf/niB/n7/zX+7svw5cU/7LHcHZbH8blb3j1Dnhp+DsJvuv2X/69/
+D+ef/4tT4t8/o9/fIMmOmx/Wyba5h//+qPr7//xD3g7v5z47e//1x/ef6n5ubu2GZ6b56xrX/3Q
85d+4OfNfwLER+IFmA/aPcHW052etz+xwn+i+M1pYpchkfJTdK9pScr/4x+u808aUlBOgbht7JON
x9u3488/sv7JgwN2G2FCi4sLfYv/M/kXn+m/P9v/aMb6oRXN0G+/zXbN/XcQAA4ABDgGADSGNnsY
mnovz7PhoZ04OlWZVI42Ba2dzhywGibNjPOcTh8ke0mDiO9h70e92AWNZl358dxUQ3ZFO6Pw93KZ
+z0QMBud0Cz0b/t+6Nd9IWC57NZqMZ9cey2tuPa74HvphJTWgbRG1a1nD1S2K6+ud8quVELnoXsO
3Nmej64RBQdOvbej5t0ptKRzrhtFIe4tOV9B93VBci12rWL5UM2eGadCrVzjSq35MRyRtWn12q+J
O0nnQ10bWpFFUypOzBVj0niZu88LHfg7UiaqtG0f9B8cV0UicVkBeGCpm6K4LLG0TSqw/zHpJm+D
YVHgQpHRMK8Kx3AeW8d1n31F3yKx3K69cZVBfdvIW1Hv1lCEn7iU22aragCDSwtKdDv8RKF+TZ4n
b7kf/jd757ElN5at51fppbFQgjdTmPCRPpOZnGClIYEDjwOPp9cX1dWtYlZd8vZQWpr0gGxWRADH
7P3v3+CwqDbNgIVMr7tbp63TnUEvOfsePYK6Mxc9eShWIznA0FtnvysKiumLb/UVwJONxIjH/aIU
zNm7zoBktwxLfSSpY6SrHuqaxt/DPyBqvJp2kTznoM2Wpg8atbRrno0+3qhu0wLume342Cp2AZSc
LEAFiRXPju/FYDU+3GZ+BD5X+fd8sMzzbM35dTKaxptVMe3aliWYgu8iArfDGmhOnpek1A66GEHB
Juxqd16pgTO73nxbm6M7wD2dy70OEolQZEptAE9FdjdVPW9ab/A03nOan1wYzl9arfGebJ3TPxpi
1Tg4w2BDuRS0U0FbgNP7peXdOYRYPLHAi5TGyY7nCM+6sYiUuPKA3WOrob2QIGNX+VzJm7WX6xEz
YHcOPcrRITRZfO5eoXt6KvVCY/lbWgJzarKTKLGwX8DtvAOfS5TkVbVjrLKVbtIeTVsZXwXjkzXs
5n7KNgXCXOroEUgyWKzEgW21oKX208aRL6pKhLK/9sN8TnKFoJ6kMuTq53Xe3+VJH5+nbFH5DM/E
oqNy03IK9FoU+7KyIWIisoIinA7rWvqKizIcybTTgF/OFU2T2tRm4K6pk/m9Ls05mJKa9ipVOj7B
UjhK0CTb9pVbKU4Waa3ZX5vZiCi6wdtFhu2sim+pTkb2niiH8ewpHYZfnEA7shuzgqagr8qwzhdZ
HmrTwGSmdsp2Y5Uagc9eRVxCoKljZvnrYJyXeFLDxGvnW2dyO6itU6uwMLH3tLAp7tTbUhCRvF9b
kphDvHPyNdAZ7ZkPfXmhQnGAjvY/r9v/fztxO8F5+1//ugD+cjvdf5Nv4vXHm4l/8MfNZPzGpQTR
/VJjc9VcKuB/30xov0kvgph+8bPW/8c//nUx2b9BEMYxHvdGW4V0S6n2r4tJ/003KHQpPrHBpvey
/5OLCZfdH4skbiZeNTRbnGXoTuFEfWL3CdEJz4EFFNjwXQ7Ih5QIPYx1UJykfjVqbfiiS8StS2aD
+EFiwMAVjwu9l9cuE8WTmIT5FrcNjnyZABVJl/RLmq3rxhpW89RnmSj9lEv5WcvqbtsUcZUeLcer
bjCHLk4Tsb3fp8RUb5VCWHtv7ZUrK87lHTu/vdKybLrMsIcbqFz9eQa7e+qA8MlDSNGFMcYI9dlR
QCpFF0kAvsesb5mqY8i8R+BVNkxJZecTVtneutZi3puyWbcGvltvteOC46Ri2hvGWu3IJuxvp2Va
j3NvW7u5T/XTmmprVHdrubFszkmsns9Ib24SXYuS2bkjglIEq67dc166AUXJRW46DzwGI3713BT+
Wq1FczzEvilIZl0b/SOeSr57IiJRDEFTOAdZOu3WyvtNpnH7GXZ6wEiOmebjtNR3ilXIXZpY0w1D
1XJTAhniuJpM05dKjsupqlyC1o2h/+ZOjbkldKvcMc43/IISwVeXaXnTslS9N4ey3ZO68FCv1fSS
x54RlImpbCGJhVNqXGWwdUi5ldUtDiP6ea3d5nGi0YZMOdg7B7LAA6MxaPN2kwy+rhbTIYWxEvR5
Nzz1xmyJAIhhjhIu9mtvSN+HlqzfDEC9BDzwi7g0AsU1MiZxffwOgI+YuDX6W8NgxloVibJtYjTt
TWNeW0pshnrd3zhd/6wwJPHT1rgQWygoZnNP+GY4m204Welw1Q7zE7MqjyJDDZJ8eMOX684iqTCa
8/ysxnpzQBygBn25phvDzOqottZjP87HFid3hWOyaORbqsvKJ5sX25tyfBx1NwXaTQagubZTGp/p
BF+i08jX1Su7Dp3c3butMzwNTpYfL7PiY+zydPxkgiZol20gltLYQBUvwySTYSaqaGo/9JZOf/DW
CdpLMu+d9hADe6CaN7qonWsmm+hf3X7l8aZxfKgHqD5kMp6lNw0B0RFZaHfu1s0M81IVue8a1c2F
tgYi1qWOG46aNtwsk+mbyDTwvPGCxVm2Ql0UxIaMwzLL8DUJNkziU0EXZPS6r1WrSSFXzwC2oj3o
o/dNSm2vzO4QEIJ71Kxs9mdjYSLYO/M5HecmklayGXWu63HKjqM+5OFKpRI2YGnRZOZHoxHaYSzg
hc4K8h6pdUFvVMae1HXjqqubq250zduZSsrPnfa9U+SjM071Nc4Vt5WuiqDom9xfxtLimZtr5DjK
6wxV49TZIruTKih9thgqoB8QtDnDzyxsimTHXsgoMoFM2Qjyde1N+yhT19zmi+r4I16MeR8n1yjm
Ua1k6YtelCqTMG16GjBP2UAmGO4H3Tr3LsqyLFXCCks7B2v3ojK+Z6XYSxMLITuZzae8WkkOK657
7FRDF5oFjAszDY1peq+WWPhJqxpP1ly24XDhz3mtsjEEms/eVJ49BCCbips4VGX6EAOg2z3e6tWC
I7/GbgrdWjgnIUTzZC5c9lkt34s0u4WjOtwIZlkMzM+Koe2p+J9qh2miAJ4Pnb6BfSA+qsV5dYb2
yhrJrnZEmvrY8xU+c9hdWojsYDW9yVK3sdAq8vGpxUjrAt4psBpggOhr62ziucjfjdGTJwHm6k+M
JL/LrM7DyiimqC7sBDzY6bZDDofQ71R1AUPGG6XRTOWA/VmxYWYzYyNVsJ/aZgpMEqy25NipPgFL
iJVSj9PQi9NwEs60E0WXBFOXp/BR66t1MmGW2oA4CfqZMIETeVyo3Y6MQdO7BbuHr4KJZx46aa9d
jXYpr7tYHDBxvI31tqmiovAE/3Y9FzlOI55bES2j2ekHhB17p41e9pxYYrlyZCe/eXlpfZt5bYd8
9W61EQK5607zm5Up7uvS5C1z0fjID1kd8Co9TNpkD7F3isbW0vbSTYr70hEffa85oVm3RgjxtnpC
cz7eNXpZPOEoxvzLXvephLaWJHp1SxqLJoIl8/TOz1b7WYFR41eMqS6d3+JUj3Fp1uF08b8POAau
xjZ/n1IGpZ3oS5BppwjVFDI7e7vVX5tUdEyuSfx8Ei7qLH5qnDJ9MxLkFnnhCB/r7PaOIZJNavpU
KO62WxRz7yqz8mKMTXWi/MjdMG8q58FUCQP2RdUML4Ss6zvaouqmx2lk73l5fdLrWgk7k8QuX4dY
wnAhGeWJ6PhkCqBS649NxSU1Cp1jQJTD+Dao7uRizjDGOy1vmyeMFa0H2Dl9A28uhZTRFZXt7foa
0wqmHMPdqOvyXjHc6k5v0u6eUsSF6lDZQcEUyu/KJPZjzWh9GB2mX3vWfA1JaD2PMEkOKVntGDmv
+WNtak91i98LV1599JrZOIhVzq88j5QL2G7rb3Axah922vA94f+0hIXojEdnmROccRKdE5JQMNiW
0rjJieTABR62ZDXe6YMVta4lA5wiRZjE3n2WjQwo1atWxndEQnET13EwXNqTwSseEWvE34Wc7M1i
wKnrlm1hfbhuFSqqQxzyGDJWeUNBgmVFHqapMBmHE0R0LYo6PrmMaIIxwxtBG1/dUZlL5rqXoZtQ
mrdLuXg0aAJvyqTrwQ3WuAvc1Blwhahf2zFWwiVhwsDyPVvtsGUs7GdoSEPdI7aO8Z/1aGrDFFJG
GGe14DhWc1g7MKx8VzfWiFTK7nbMNPtRsp1KDv+5vc/wxozczPRu0qTqXoUcrEBgCBbEkIeiYc1p
fLLM3acWYx2Bv9sm6Ru56b3J/mY73RtUrPWRufPEwynltlEH88OCLxZRe3XcoBIdhqRI61rtaNVr
cW/lOTGlcStDOdvbqV6HrZNqb06mPtHlD6HsrOqq9qS5SzIoAn4dzy9FLHbq0m519qWlVKfEZQwU
O5ySXjX7q26qT4J3zPSUdv/IJVR9G4kp8TF9kvx1k2zVWExMxYos+Wi7/NVRXHmtl1qUNbN1Moy8
urOwU4esrKc3F1+Yl1bi20WURP1I3q9xPTFa29nkSkConLWgmWZzS/ecvTNljKOxAzlYc8N4nJIC
y3Kjat3vRoleydet1mZkRTlbA09aZhmkWoG6bbxekoOaD3VI5pbFBIRbz4aXYIsogy96k9QyPay1
LneED7gMYbLkWoUJVEZiLZvI0fEk0RKUQbjsWvtKF7fDujhfLCP1rvCRBOmxapiakCDqR4RVMGTq
shtU30oXxmlZCnEkQk7Htkv4Mz1Usq/Tku8MBaWNFt+DLQkXrwE/mW12Rb+22yGDgOjb+OLts2LU
vudm1+0wQT46wugPMhHGcUj5b8vFnnd5upR7KZthvw6O/qV1tTIYKYSFr+i1VwSWsHPVL9vOZWAp
BDxPWSwBvVHnjxAMT8nQ5fCd1AuzFQmsdqAn77vIXE0j9p3RydmlJgSoRF+Szv99nRMD2HyVs6An
t/otIVn184SHB+tjEVMZsvCTUGXA6VNFaWnAU9ZCvaviY8lGqxg9S1Ol80iNSAIJTJGOKpXgZcdT
HjzIOSvwhpOAYxFt7WfAxbumaxk8F90M06NZhy+TJBS6dQ1RBqYtGes7YlAfqiTXdT5IjJO/ZoWh
hUDiMQ9OdZ+0vsujFLVrFDeG87DYF0VHD3Xjbs4M8hnc2Nkk1VqHsBhbpts2/G+KAz0YG9cImkW0
DXhjvjwQytsFtpGV15z/RNYkFHJdL9VoLUpxHSut2DAPlq96NrOhlSyvv+sKupa8thK/T+xpM9ft
wwhyB5fLk1OwVhQaZn/RiWSaHsDMNK6UdAffwj6VFneSkcvyypSDPGRVUzwwzzU4mGjquEDMoDT4
AlORmF95OsO+TWE2p4CeQd0p06ZpHOsUd8NLY6iwYdwe2q03CGuHNnfdD2XMkUfEZ3W9DELfzenQ
+0aTeEEvM0oVQxkPGpfzoe3tdVsopRq6slaOk+ImgTLZ62boXPUYc/NFZSyNfYX35S6zTCVKs7aC
dsLo47lbGmufNe4aDm7ncYNoS0iKybLjj7hQVUnTsu2mXPtiY94LwSPL7lTsKkrWr68vQJLjhDlG
XyaR0rcFVGf65DKB0Oyns8rRg8bzOnUTI0jrSfHtXFGOo01G6/2aGneTNA9ul1kRjI4bGoavg/dh
zMlezzoon5O3F6WgxtWEL9Tprqbj80dj8g5eamDaGptiz/rIg76f+me+6Es8InbK+vqLMmGylLdZ
/2rn5jeYucTK49e1FthKlusGN5MzlpaKn8UNflRO+h0VFHtSbezAHHQaBm+0IpTUX2bsYU+zOTx5
naJH+dAkvlfG5zXFoi+fhvIKrlLFCVS4u3WZXYg9bmqdnZ6zaokt2H2K+tjogpaLpsJHBUPA4uzE
4UJ1OVdV4ytUvd2aGSdzqLai0qojCHZgyHwzr5V1L1fMApS4XretZr2Mceo+cxDmu0nkXyu1wmTb
sy5JnpnQlCe1WtaogZy95dXXYax31q6P84dppEPkaBOUF15Pr0BD7+tUSHd1HCvIsgkgQSmuYXle
N0lM0Ik6OkGi1ji5x2QS8A9b0rTme5Gt7wvcNLTavZn6+KiG2djEN60Dbpu3zpMhKg8WBe6ke5MY
trds1NTA0lCn+GydCDn1JgFI9kfcX68cZ/TuoADSFcnYPbc0Ru7Qn0VeFtcWqM0RWYi9Qf9ob+ze
jCxL4jLmtMQjGHRHRrec4wV2oGdRYLb9ldd679ng2hQ/1YhWvotmRT8aZOZALmkJbHTbx8FCZ6HU
EqTQarmCupe+t6cdTSXr1eJ1tKS4++1oj7vWTFx+IRfSlFyRoWweRmtZr7W5+Iq1wojD2+jAmqcB
pXlRg6FkctGKK12RyX6mX3Ya/hs6doFI5lEhwIAJAFf0KEvKrbC1sLEWCh4GoxQgfPrYaa+ivyiu
F/1rZrVuVE3YEa0GJKQRko8HrhTx9gwqYuBfdyz7yHUR+NfFeqsRN9Zq7b5tWGSKtXihASEOHrXW
bLTEPHHf+rES3+f6m4IkYAshYdl0EOHe5gSUCJjrUIzOV6cbjz3leqtpBUxMLuM61+65K7rroRjg
hTk1MEWFgmmYzGMckzCLVchOt2M0OGa8gUJz01ZetAC/lpO37AYEeX4MO15qGgdOUlV7fGXhj/fW
uGW5WbfShndXxCRlEnS8hHbWfZkgzVx3eUXmsHCfPZNTpaoxFI2HlQDG+JxTj+9wh5YBCZ26b5Td
I6zujSGzU13Kj8Z1HRRIFp0qv2u7zGI9VF37bGiVvC0756GPketYRU0dO3n9tjJdnPfBC2BTKTuG
qd2eFl3mvlMvYWzCWUNhaG9qKArIVGDeDaV+60nhcJYq2hvt2xsZx2SLT6W+bwqj8/UO9iIOCH4C
BGNSRkdl3rCfkrQKmI3NvmgtfAJnZs4K1zOscHWvQan061QVR71MrvNG8w0P8YgvS8A/IZIwM231
TLh9HGIc8TjHxpXaJerOlQMRSS0QjzdKWnobf7wVl5F3oebwuGTWW6+JIbyAgJb7Rp9fe8OGqc5s
xc8rknkTfMR90TCe0zJQDNnLPcxH6TdV7IFQKHe63R6Slmy02DbzoCYBKSlA9NRcF2HWUL0uc7uz
63ph0qO+aFw812bpnlUKa29cwqzX2iBX8+NUVV8G0sd2iq2KjW1JcdLckmUzRBMnypWOyAdfO02r
dsbMKk/L2MOpyL2l8FAje4AzNhpDUMLRDNnpB/T1HCM1DebABvUpAb9jMeh+c5f03cBtjVzVhfFY
4sI8HZsVnqi7XLfIulrIvnRCkOLaoVJCZEF3Fkwiex26gCO7vyt7pmYCRr6etftVL0umDYz2pHaC
03prVzaia8X+7sbUySLe5s36IifKCQFh3V3hTgYrgAVDTyEJpjGfe4RmXz1vTAJnjQNDL05Q299R
mzIQM3hu8BK1Z3iJ+3YELLALaH3aON6SLnTU+25jNojY0PJAJJ6NbWKKoEkRWyROVT2Y6Hi3szkf
caR0uTgW2BSL8drm9gE290mLvzoj6wrf1W9FWaPWvaxAcwSs7JtII8pqQmVQ9UdrsC8pA0Z+XFP7
dh55Xd4ko7hLKZ1IF4n7dY1SvE6BRDNmiGsV6TGWNuWDsL29ljPtqwv6vgLpKBPV/kJ+RghkPNqp
8R2GkHZKF8302xTCkZLaEtZ/rZwgiKnt+KyYfeglmRFasv1w2mpERtUXyNaVJsJ585L223ipb07V
G/dsRkUP7dMw5C6v5pd5ZRSaXpQqsNUljEHNnq8AoX0nL+DBzc96ZtnweBnf2WVq7DKZZGcxpetJ
a3XrgRTk5Ar7F1aL+UUZstdaH+HTjeehXIdd2yTvORm9iPDV+TQt3RwO2VxswL8pW5AdOONJE+oR
mhv+7d0SLLlsURDZV2Vpn6GjR16arzw9eMHIetaNbtnqi2DWgKkUc8gm7nbGUgaz8q2ro4713843
+O9Ekya3ev59WZ8G9WWs9VBwN6IWrMLSyL8tVrVxm4ICsq+yG3vtinDI1Q7BZTkCYaVfuozcrUSx
YVqtp4uW8EFVTOK4DKX4SAfdJh3bUA+OLtdb4EwjxI0D5ZuKnGPFaORAORqfEC8wTK3unSy+6hV7
gkXbinPhML1suvkRt8+gt9JjmiSc/QPmp+7MoJCRwTO8nt2wZl1Ur0p6xEC0OPP4540yWLt4MPmi
dVo9SA8/JB7V8Dwoz5Y3bvRljmTh2L5qlGNgl6gLF9Qm92Z5AdNc/ZBo6z5nJ5Knnr3biojiPDmq
kmSMYfyoYmxRNBYl7dEHJlJbHf2UXxTqUamTbeElPLE1i0q9AeCwI6VAoYEdd2iq6XqwUZ4EsSiM
zeqoWwii2jGdLaSeWmN+WSiU/NadRlYgo9Qu7Uj+WtX1nMS1u5sR829opwoK7aa71cdM2QsmBq1v
FhXorY0DDiFf3zpU8gvoijbP74bD13Eac35BRBbQgEDvn+6XBKmQYBHWfl9syWzfa5mIem5cCxWj
cF6avPe5jjbOYA+HZEqX88qkaNOMGpQJ3BiFE6gLiAqwOGIl+rtyuBkcY7N4GdrSbA0lIRhfu15A
01XAvqa7obfa0IgnbmXZPVZUTWKhbkb4MQYl/pWHGXZtWLkSuF8473NBsphNKbGonbLNnNY6Spub
ChBMHs2lilCFLMx4ARBah43gteaxBZg1uPUEBHnVWW2VmxE70UBa1WT59qovA5N2h7Ru4L/mPK9S
HknDXMFNUKOR7uzlfpx0ZwDS76hDyd6OWw5e6OJOtHZad92Pqo2Br6L4i8k1CU8m2S1kMYYUaw/O
oBi7XinbnaJoApWGRt1jau6Ex9jU+zYC33OHHpFpf+axryuou0w14iJotcx5dGbu6WmAmolXX7Uf
GZ2XOBnZaRqWzlCdYw2F4SWjIonUtne3GcHfDMXzJeTjvJsM7P1NgRFLded2SqDWZbNx2gmMf63V
V7MeTgpaqdgltN7rjPSLbvVo2jyO+XFuh81ottlen704iCG4R4s23vfcy994uW2EFA6Cu+OOiV/m
mfpFKTr1I6W2afw4LtJvdZuShDyAiLnD0AQrD/Ld6kz1hNpMfZVitbc2vPZniIXzUw72HBSkuW36
vCkOKXIcvJzQVSdgXS86Nl1nICFre7HWvh84CK9jTzyWax+f5tyrblO6m7dRvRD3kfLNoeUhuYIn
nT71WW3lfp6N61XVlvm56Pt8o81dS3StJc7LNDTPg7N6h4mwdqQJU0dVWyDJ7GL9TGy6DMu1ek1a
ifSL+UGqgiV1Vqvs0y5zrlgQw0bzmCfwwtT6nrKvwbOgtF70eoFtnUJCfZq9LDsMiNTBmWLzeoHP
gtbGm9SDV6/m0cq19Z5EcXGyScOm7qj6hatWJ72uoB4u6sTe9oWLTMmR7peLYvWjSSQshqIaIGPa
SzRJdd2Ma2bCcB24Fie44vBW7szcrfe63nTPlW4tJ7Io62Mt1vhD6kAnYEBVgnVm0kuTVV1WH5MD
kG0KxwibtXvsFYjBhKcn6wf0d8gaaCS2QKXGsZ6fsi5XXp25j+mM7H6nl+pwixwhQUU1M5OrRIE+
L8sCu8MbqIu7mSuM4iLvpsvmIT8GMtIcdEj3sNe6a/X4RsTjtFMx9jpqaAODZbYqKgSneG94AIe1
YvQKxNDPgbKuzHHgoNxJOvzof5psZIkcEXvAbERrPHrVMYb9CK65JpGRJG5YKEnKEWPKm985CP8R
HeP/NhqghrMoBO3/mmqx74pv/6i//+P8+gN98I9/90/GhWL+BkMCUrOD9SqEOxyN/0W54K9c4CKi
ZUj7xCHKvES9/EG6sMzf8MLCtAecG0d++Hr/Jl3wVxAE8cDGww0aM8lJ/wnp4kcuoGU6Kq6zJHjQ
agFpWJ9tIiQG4PraJ4pfUj4AQbzOJE/QqKsu2kJh3ToY2LuzR7ha01i/osT+zYfjneJyi2IdZOvq
hQT8J06sqqMz0SfwUZI9sqCemNEy800zv4GJu+/aiyomH1rrclXZ2N1g0xMmSuWeOgrgFHw4RwhP
XwK50M6LYz/xh6qlPo8Lw/k0TVv1yJNlRgqDmkFyzt7Ryvl9mpR6xr0Jc72yU+MoQXb4Raq6WFCn
lf2OpAr9Q2jjNIP+GSMU2pGz21RQY0VusTSgFHI5xTjh3+JWKb7260WcnyiMk5jXTxzSMQFMrouh
ja0NdcAgDg5lAbyeXm7aFRMep/6+9Jp1dq3J+yO26D/aa/9vEnOJdP3Zfrx5rV7LH6hPv/+DPzai
4/ymMRq6JJ6wsbCwgVz0T+4TSC9bim2I2R1aEvi18JL+2Ijeb5CR8NQnMw9rZsL/4PL+wX7ivwfn
CboURp5siAub6V+srP8OLffCbfo/rFwL6jknBJa8Dm5x+Kx+DnKvICJ1poeZStunKW5dpnavO8u0
W5kVhjptyJVSjv1+XBfdCOJK9+68xrbPllpkJ0NR8xBDNNDFXh1RQMKi6fukRTw490oIVK1u7Uut
kED9ChwYhPs/Peg/fs2fScW/m+J/+vbI9jmRIHBZl+//41bWCoUME+g8EVJP96ZMY/gGbG7MW5JF
hH1lvdRZp/r4DSuk1pGgciBNvAUl16wLFVVQsbhptQFh3KwZDwEgl9q0L/NDV6Egnuzha5fWdxYg
xzMEe5UiuvK+xlRIAN34c0K+yjysKhb8NmCAHFPsrsN47XvEYJ0d9VVaX6ljKXaMj7sNYO+4yQdX
38B4yY6yLOdfmMd91kxc3iELycbJGZ4dsqMfn4clVRKSyG6OmCfOD0WDbBmqZJscYw9WzyKM/LlV
V31GhTK+/fxd/CXFFXtZDe8fnTV1cTv8LECpCrhJ7tBp0TDxPyuCpce+WJewdsXMKCPeFMyuLnIK
6KLj+IQnXH5YMDD5+de4SId+XBG/axEIsEb1gJ6Pe+/Ph3udNoiOZ7ePphGfKEVatBVT8V1x3CdT
L9c9z+FXqYWfRSNw7V2ED6pJ4pUNPfuTmmls0njoWwe4dVLtQLfd57KVdx1V+y9urr++XT7owqMk
3gOb5s8xNlUzJpW12n1kZsVS+Ku11tu4Rq1StboZzg6YZCdphDMYsr/wrdIu7PxPz9XFLp71ZfE7
jd/Z/X+6NGPebAJ/vI9wk6lJX2+byLUrrJK7xIkKVT7QeMT+XHRhp61PVQyZ9+cv9u9+/OVBE5XD
Q/jLU6bOtfMYABkOW/ysxvXr3NrPmVGAiUx9MGECWFX2w88/80di6OVwZBupnNlwoByH6uPHxSSU
aVKrQfRRM3XWHpSV4WEON/Dnn/LX9eNq3qUUQ+CHGvOzC9swMyCuHE9GTi7ScPFQ9i54pPhVDpb3
84/6m9fIZ9kw6zBUY4j1+9//6TU69jTlbWdJXqN5HFrnkanRN1C/LIAr3TB4lcx2lmK3QqMHXPzy
i4//6+7E2u5ibsn1drFz+/RAMX1xL+7zMkJx+yHh1eAP9dVR+69GMuwIXsbTBZ6LmDEISZ17VfG+
Tqj0AwtuAn9qbVtg2WCAhRTkzsvPv9vfvIUfvtqlavzTk+m7Mh1jZr8R2QwHvfJuPLN/49Xsfv4x
f3NM8ggclQQL/IQxMqW2+PPn2Erpzpm+yigz53un77ZubTwVhpTMtoaoU7JNqqZndzJSX8+TBQYa
reXPv8NflzVfgQNaY2Gbxu/M7j9/BZFBA6yHmUXgtnXkmIgWEK+0v/ill7vmxxPj8imUFRCqder9
T3cR2uuinFRitHOQkmRhrlL0TxW3rUTD8/Mf9HfLig1ELC7HowWX+8dnmpmFp7bWIAGFGrlbE+cZ
kgNzliE1t6PVw+ty9eUXD/Hvfh6CWQ4HxEympn56jx6TCHvOOhmZzfCQXGAoO5VvpE0fxtT4+Pnv
+7ttS7zcJQDA4pNon378gehlVj2++GYVKPfDUmnnwHLrMkgWlDdpk03bphejP/Xucw0jTW0b/Rdv
82/XLQY0/FrsaUkh/rQ/BlwYwLBaGTGRO3tc8UfRjtmmj9dwXgYwZ8c4aSCSGJnUW+rWOzHKX5kY
/u2XuHShjHq4B+B5/fgccOuoWz2tZGTNNX4T6t2i6edF6x8arXmitAMcB9Rure8mvkLGXFO2/7vR
/pt68y8G5qwxwCy6VjzMcen8bDg7llk5kK6Gf1mHh0Q2KicvV2tGj1ka9aDuncmQNxf5hnmy4s/o
7uGWYtIVKhDr+h7yMimmQW4in8EFOt+hflBDWVf/qRM/KguU6cgBKehVPGs/LU7Vhcy2WqrGxWU+
isFwD5mH6suFH7HCKf/FrfLXo5OrBGXfJa72kgD0aXV2E5YifVZokWd140eei3vLqI3vYFG/WIR/
iRu7/K7LvYX/s0Xk9mfZfZbFGp43v4OoOhze5nk1cjNYqu5mTqgrRczoJMHZZtOW1WFOdA+kUZ0g
ETEBUTF6qRx8J7N0dsMqd772Njbq/WSC+1alvoOEgBNlmt5KgFzg+dL1LR20rMEehdGiGTjq/J70
1S+ytD4fJGAhOg0Yr+r3yv2is/nzaTyRqIsvTLtGAw0UJIbSvZ2T2mI0Y16yF6tfncufT/9/fh7Z
AnSeNJKfsZe07LNRbeTKMGVdjnWmWiCDsR3+fKt8PpIvnwJHGdk77jWXmvXHX0UmlIb8itGYHq8F
c5z0bf3fzJ3ZctvKlm2/CBUAEu0rSbAnRfWSXxCybKMHEj0SX18DvvecKNsntm+93Yj94tghkUKT
uXKtOcec6FlY8tyCsvC7ufjLBy6/8H9uN3wgHkiTRC2Y8RxAli/0P/bvSY4xweKQjMzIjd5knZlB
3NcfZmN8GnmG3mBIklUKx+cvn2v8h/u31MRiKRItoEe//aV26nUpbZcpyOuSuTi7kFmJJ5iLtLXH
VmArkEFqp8/ezADaeyz15A5l3TmkApqr4s3E2LoaFsbfP9+A319KrgcHBdYoF7HGYv3+7XqUUdeW
vAuBj3hwE06RdZAh4jCfWJy/HMP/4AjzWViFfx6AaCgK97flJlNa3+VaMrEGRoDG5jJaR0JuiBKY
VxGnhGB2TX3jzMaHPYZb1Som6Yakl11ZWx4PD2hK8vWf//z/8Dh4JKAvXwe+MXzwX//8vrZiPiub
grR1OjT5ebEWdSsDNNMfplBvaR8l6yjJ4+0/f+4fWzU5TWySnARtluDl0PDrB9OzYT2fEOCpNvuR
OzPcLt8tsmLjT2USmF46n8eyr06oZWk8pFnjgi+ru2///DUci4/59XWgUCBnaUloZsH8/Zb0eS2G
CHpIYOWj+GbL8B1ezd2om/0udLvvSNOcp4HaBiG64UcPRGSpfZ4zmDD9+B7V7wEBvXfuh6zaT41L
H9KNonIF6qc51Yw4thbs2HtXa+I7OWv2IbNm4+CXM7pDPS/f7aK2wYTN+pdOzuYutCp/18c9o7ym
rLe1W7TrdkLXqjAJMUQprtUIN7Yukf2rulg7Y2keJiv9iovUPZLAJT7azpgeiDTlS/YWdCyz2pam
+VKPYnpQYONW3pgNKI1a+1pDQUJskVd3RdvNu9gv3CBmXrehGM3DRfY94Y+orSv57nRFHL3xThPp
8s+ZyxhvJ91OzH95Gf/DU8GdoHzizEPL749FQoPSn9q9PwZ4cZ+A1j5zUXHgyS/od9HXQMKy5xYe
lwgipX3+5Vn441FgV7agTfO5JoTr3yo3AHKeleUwMceiR4Kf1+GzSWTrvpj1F5sx+1+K8Z8pDL8+
enwepAHDQClvsvj/+gYUqD+wY+QDwZ1R+NIbWPGKxLUZierhJ1ZthNL5VGtrM9emB2cMx9dcE+lT
nDfuKXIr58fANHBTpJN26ooWrCfGSJQ9Tc1sjLKJ1SzT1fSgKx8keMkYsnP5Rbrd6juJW/NqtX2y
++dL+OdqAojEZo7ysyHwB7sgt5VC7TvyNjVRuXZlk9waP/HuPDnx7DhxePCGKQo600Xp8s8fTSHw
517KvkLShsE38OGF/HZBYxKRoxDWVxDGTO62WVoyo7M9jO0V+VwrKR35XjH9RNOELfPQyAQBm1No
xR1KtvIbYM7kNQICxlkySQ5la0830CMhHaSst06prNSbhxDnYMrhR95PxjWFZHTCNZ9fvdHg5FSH
pY0EBsLUvuuLaSBjT1W3qbbfSwNwqpsbe9OsrJP0qgY1TvE8+8WHKMuI966rDqJtzdfGLdwvqvKR
h1RVzuhWTIc8bNy9tM361uWmu6Zi8R8GZcnraJktiou6L4pAopg6aJC697GXmk+V7lbVZkDhjbG7
2aOtlO9xpxu7NHTKdT71LrYCibYjYZt5i4tqfKZv4weZlZkolhQqJ1mnEZy0iv5CsGhZcIgVTXVO
2ry9mzTFv8NqqE5hOs4DFN5h/tCyXvtYsiGe2lHYH3DHe7R5fsaubbRmEaBik9Ar/XQz1+N0n6V9
vvVEOB90ogrucgJJMFiBZh4kTGmtNXHA4As2NjEOpI/Y7I1xpaH8Q4Tk2bMdyLKrxKaty/raRHST
t2giwnWs0uliS63a2LEe1aTaoZ1Yh7iVnJ0KO66FM7ZPRYf8G12bLt9nbHDblkxy7DxC869GYsjL
wjdbZU1SfvFEjRE5jrstM2wXiZVjIhvFwTc4bpcGTZVhLZC0dd+pZWx4DU2CG9W1030OACDAe9sH
SlT1UTFJ3uOgzL7p0YALU3lQCTJMAbMxxlcGyelRWWZCZHIyMkMgLBlsmli3esGjpoCjxdK4xKGu
wb2o8Op3g4+JRrSedgS0gEmtUxILg6Ojc5k58UaB19HmgqpL6COK8qbedQPy4YNqOBRvK2dgVsGk
OqN2F3kEFgEh7F73Jz9Is1hbwxUhjMIJxcErSHu2vKS/6spJjnEaefu8aecHXTNjWAiDD6svGnN1
nF0V3bsORctsS/+coT+gx508GmlmnGtbljvsPvpL44vylDjSDqpRkT7Y6EYR6EnZH6cmqzc1nq+X
LEXNNDWe+yXpnXo/l9YEkWRmijghSXzFVTSzvZaol7VhWpsmiQErvfDN42iHuGtn8m6U12/mydF4
yYzkITUnebQq139Rw+AHC1r3odGoL5CRePWlwYkFpCRfy0G5XBGsg11JsO1MP+yy6BOmuh2PKHnd
a1U12L0iz9g4fpfsWqxs3QoZIKJpQFoYHBWedNtJm0dek3fMKGLjoDTD+pcOu44B48HvMv+oe4m2
n1HMb5DMuk8JTMhgwjL2Nhnp9DABgPiU2PhYrkZvK1k0HzL6y5del92mzDPvqorcubhuOFyafna/
Ao4vP/1S49aFRfom7czc/bynOCcR90ytdYX/j2qDo1p1MlADTnu3y7JNWzQc/VQydJfQGplWJYRB
PRF4RtFQet0e7g1g6USvT56M1B2xJ4Ev2umGhHd6qCaRnMIprbYDjf2t6YYq0ExPg9fhO2soeSgq
OQ0fsyL9GJ3J71ekz6Di0Tqxzx373ilaNiPZLM4cJ71BJi5uuFzCxc0XA040Z22+66pZXMYOriD2
xYpiMc1sFPKOkSGQhZdzcRJ7QLqXj8+lVgdONc+PkCuNK4NzceAjGvqmCNCcNNPFpmkageFl2QW7
rmTchT4r5EDCDHkMQvbad5INjGvZevLd7Jv0hKrI+TZiNADcOlYn4cpkV8DNCYqyWFwVDejvNclm
yVulW3xHYxrKq131+6YLh2OdtweJTvVu8NGAlQu3G1GCvCZZ7t1DOe83perrh97z5i9z0yavjrLU
fenHj1DWtO/O7FqsPRC+6aEZV6H0Ao4kQSSpmvubi7oUM3Zk9OoiS2zGvWxTA1NEKt07maaNsZ8R
OT3QTJHHucjIR1IeP8yczn0e3GHCBq+jqtyUfTRM+7JsovsEn5O/dTu/33CFR5sjolEaG7q06bTx
hNRWY62cYdej99/GuAKZBjLendZZjeNGzsjlQyII7iXGtJq8Ctg2TdrABUKJQwqsc1eNYfU9NbTp
NY99XNR9O4zbwZjCV6FZcQ0opYq3YztUbyndcXftDBr0fsSEyO39JotXY9z5p87Vv82wtwPwSCiu
bOzqQw0RNQvtC/bi9NXXy3yXhOjNVjnhz2t2mfFGc3z4AqAm+8j0InmqJKZGhJyoYf1pBHJHyECb
sIpr87sGKb3eWPBtsaPac7G3yTm4hHp+GIlQvGc+Wv2YSwECzXZLY8X1Gp+dSaib1Aa6IqgN1qRJ
IjoyUymOBn6hbVSVPc4dZjKZ3M0QwYKJ48nHCOTiOthieibxR87bydDiK7kC4ruuJ1+Bg7t3UWc3
3zSZUyeCdLafp5E1hemsmm4SJRjofOm5zzMYuA3+Av0qZZoRzd2bNB676YlzkLtq5aLESNP8vYei
th4GgD9diU6Dl27dVNGjng0nzjstcd6asfbb6JQ36T15pYswvvbP2sTLitBeHOg6eiJwQg44O6PT
GHPLkRrUnsoHpefmTjdG/C2u432Z0rlIXsg9egc6E+tbNukSzTYK4rVvDdwgfGJ7Gkr+UU3IUyn7
98UE1Ju3uR12zWzf8lEr8emRsFSSVlSzy4lWsARbsJmStVsyR+CaeNNtHMMYL9BSBfl9BMQ6xpZV
DUvo45QgXzSm5OjxHS+UK+2NhTRfuZ37UthLHYON9UTgDZ68dLiHeZFs2bpTOB8zGZBoVjqn9p4w
ZZN0qrc7DPQIwXEuboc43xOpWLCAarBKNbtFS+++loQfjjGzqV5zDTZk80fIM7VHKD6v4D3ZAZao
gCQUZ0sOSLLyQoyAfjW+OWmv7bEB8pVHyQfaWfzCFcq+FnVc4jbQ3W3mudG19muqa88/ZPYAYKkw
EXGiVjr0S9OoqePp1XGK5NjmEStQE6oXXc+7U+XyqlRFhZ0ukSsD9usGeTdki6mC30ck1QE9FJL+
dMAZNFaBJChGTmpjRekTL3O+zqL5ihUc5C4Zt0GrxA3nj86bb1j3XmhM9BIxrB0mlfTbLonLuwxD
ys2cZVtsm0bGV0Vw5slmYHjfkFaywyoHY12ld+xtQF65MlSwinqjaChHR8dvg8RFL+qz0N3bEyQJ
Ly/sc9om9cMoIv+MF/QTw5o6wTCglHF6xztPy//Qm24Bm+sJZNgqMoJ4EahjhveCdsqa/UKswTRQ
T8d4nGz6YVH/zO85Dbxdx4Fp29K1N7qPqPhQbmJv9S4bNzgaEUFmiopMhPGutnKLOjlMz/i+HVYs
yT2MwjpIwuKK9M9AFM+zmVJjaL1Z7kPg6du49ctVSK4LPz5+Ckcrgwkf7TUOxbyxKQYP+piJZ9xq
9TkvI/UwJEZyEF0GUqYP690A/4L5bp8RrIm2cSo2DEwnlk9DnV2MFru6sdSzM8oOm1qVPlgpKm+6
J1a7dgcTk65elfZFRGUmVjFBzPmqAjS2mjm4rVzfrU/MSHDa+Yok91WTWLw8/QzXbW2UOtExYFmC
SLQR7gHfx5qnifm7kzpy3BSOD4V3jpBArjTslDcVxoJHBz/lF/jb0eOACusAW2OqtlGIXWVDy2K4
byXn3DWG/fFad+F4RagPd8zU0OpHKmSZqnDvPfV5qp1zYdls92TH0KM0kNX69DDR12x6a0awa3Pr
9cKaHlqZ2h/TUPzQ0tq2tnSyBDddbzZmQpwPvoFRtqhSlMSfZdnEFZWTdiR5Jt0aWZk+JMAEkHca
/ntcOOVrMQDMYiac7KplzzdIFljrecJFnRvFwgvKG7KKSSWIbJBDWCsxV6MKpsSek31bmSWdXFsG
U67V16nw1+VgQ6PpsDDRiEHvrHnJGv31g+pmkNuqxm3m49Zdt10WBmMi3P0QE6kBK0B+Kh6vjR65
9jb0NHcLLbxjtt8p1NB1qLSbjdt/xxlBnn+KaTqrMQLo3WpA7I1aupoqZ+M0nnEMUyALkYo96HMS
sUncedsWo+4qJTUurXN30442RR3pLUTohOMHZPVmm5vcnGp0jniZroz2jBe8Dt/cMo1ehlEkX4dO
J4Gij4rPXiuQd+jw1OAIlg9w56Jja1fxWWkDa7tl65tYKrGyLdjoq7H0jUffipJpLWd7pbTlK7UO
jZ4hP6NDN+TKFk257v0hXDfgA8+DZ+5G/Mm4ZiUscUgcQWm6/VGne72bbD88GrPId5HWyY1BusIm
8iQvK9HtJGGU46lnsVrBjOH8orX+hQb9bK7juUEnQtN1b3f+NKyoGOAClFVIfkZWR92TqWZsiE5l
jACnirgOsjHfNbRELj6MhFUj7KPhjN0OwyHlbSR6riJZRYdx6smyEcpZVYkYXi0zGw9SasS1wfrm
+S0bO6DDVp60wme/axCwx0+zbcVHTTcqHdA3BWOYe4xvJPspSviG6q4UHATSp2gkZDM0oLaXC1x5
iNVj1CbOUcFz3yQeDrilh9wfQmEMW3KwknWh4Q/KdJYkP8fJvwKGJ9dctGpHZ6DCJclzDlMLh+uK
Fdh3VnOs2vd+SQ1ht1kPvhg+Iwb0oPnCdzgl01XlDj0odHo3oh0IyUNuu6pg7qwH2F+wJRIYNi2+
qjD1A6EBtiOKYaVZ2hvpeQdipb6XRpGvR2s5u41YdTrIJ8E0O9iDrMHfNZ08WH2/RJjV89NQ8sPk
7c0ozA39EBlgDnRmVhxRUGMToFmNUU33Q828qH4aSMg12wp5OW39iFHjshEQwLSrp2w8eyl9RdPC
IRJ6uGXIP3tSjcBg7GZZoGuOezFEhn0kkWdRZgk+Qp4AOzZU4CmdiUkyXcq0i1j48ocw87qVnRQ+
T1ZHmTvtTEcHN9J/dFH6woV6UTauY6vBUOlgeCrqS81GbAVDExH0kIR4LRHKCZ/KZFa+vepdRZSX
pU03kaft0QAJAzUDxwIL5LiqLWCCeAtydfPgl9xbSQ0+QA6l9gD/pobbmJpXj4P89wSu3Fo3yteZ
0SRhVUjY121EzwRDNqp2q4tw7oT9Lp1865PXiLyZZbVXPCMnx15QlpIeEfgsc1eWfodcz7mFOR7I
xhjE62CIJ4JHrPVYFPJqo+UDxtC8goBJNq6vMmRexnwqmzoPJHdzn1SmAa4K66HjDy0FkAChZEQc
4xPhf8H4+QzwhxMkh3U2T/igUqXf6EnAXccwgem5R4MZYx7Ou299mG5Z5HjkLM7UdDXNm20OZpCk
vn6JXcu7F17vXZMYm5Ih+3SPJK64RpqxuKC869LsxoI99hCQvDx5IdumYtfO7GsXd+Yll1F+1esG
mWQdbfVRvHkRUXmipGQICfe7OFNT8E6Nzp7wbevNxZm0N/BADszHrwMVAaK+bvrqj5p8qNKJYQHO
niCcjRlweMnYwBE0yezJJW2ir9u9ZZrFVavT8ELKlv/VrRrDRE9Z+fqKC0ATLUdHALEd9AAbREzq
6nNHb8ehezOF5ickcPal3ADBtpyLxXXQLepg7GUbqffxh0sr5FTzTty73INTNNblqdSF8rA8uO13
31ExHxenTCNU1+3LVGHgcOV4tdmKv00kNT/KRmQ/MPyr85RH8r3FS/fQdfpgrFydRpZLaMNGjTYx
O5AXmPO3SLLp0eBhiHl4KhJLRFN7vIpm8xaZrXoySiyek58Nz+1sVVC/+g4aW5/Ee+LP612U6unZ
JVE8YEIvT5iYwzzgmDOtqHicU+gmEcfyzlr39jQC3omreQPOpb905ZQwOGv6Q1pPOe3GFMVWC4pW
NU6KGnDA7J4BEIgGFd/6UCse4as3e7KFKGa8LGJKWqdmxOSBY9H0kBjlFG5BY9JfB5WKIXhO6E8g
pPRxjk3cpp5KYXGbsryYnpt/9Ru2p9kdJREatu0/YXmy17Uo8BHlhfVSKhG9alQ0WKT9wMvqitwC
U+ABrOtKgqtjdyhmzV/LzhUvSSvonrlT9MjS/kAjD5AZJ2Em/VQkjxCnALXp9rZ26t2EiRudsXeI
EvYtD++ua8T62jB4TIAOfekKeg5tNbnMHrQfIkNMpseSxnYhVvPcWwHd7H3MjGE9JSUoIiBWK6SN
W5+0PyBS9YFXt/9siO4gYWFsCYBw+rWOAlgCVcJDTHAQtin7mPGnExZo22eybKpd7IK9nSdsSfmQ
dVjYmVHY7K3f9ZCdubMLgrIB3n9Xk+FjhpzEpqe+c4aFyzD6AM3LSgKj4oxDm15baxEpcs08kMJi
DdiLY7/M1zE/dxQ1ygouHQ0+Oq/tY687+oqu1XCREQuFqYfGU9b3fqD3wgnUYBOnZJQR56HWy0n/
a3VthVYVnq+YvPuabtb55zlbxeX4jP3cgPETDRurTfGyKxjBXprb7Lajd0pa52haHmYCYW4x0NGq
qpG046M0+0fDMohRsdSwpUedQzyIMeSLIff31thPgSk6+Z42lftRpkn21hhd+0I7jdCEMVFRuknN
uDoVw9R+CxkOnEpmaYdJozusKHTO9ezIG7CXFE5cdFNemW5EqeKXf56zmL8rXBc5hBD8CeRuoyX4
XVs0MoPKYh2Yk2GBQtOA1kAy95/LjFZ0Lu/K0JCPNt/qmVHLd7YnahVsVS4KPZHbH85SReMmd3Zu
zQmfaJVnY0yrY1vB+sqSEuIjh5m/fOf/MHi3WefRjwiHOS9z7l9HbRaNpXAEMRMQlmA9K5JTwAaI
mNofK3Zuoc9qlxXH7KtvseBFglHinNKitS7SA+c7m2g9qYmavwgC/hyX2S4CbEN4PqdA4/fEA6GX
dTS7UR0A79i2CEwYQ90TsMp2VMfWxgqzcAVc8m+5BD/NCr9OHm10LVgjluGjg/rh18vh2jNPdIf5
kTTTHPdeuLCApiElZc19IkXpA1X6s0JGvPYgvXIyoD63mROsyNMsb/ksc8SK9gcdh4wYjMm7Qnat
YFUqsZk1hmzFbFaoZvVlNtUYzBAmY9ow4/hBQBZcSoY5VGqSZUCPzE9g4tcQYvrKkEZQxqO/K2bU
ejZT+bM/l8WnpjALuHlmHh2Cb9gXSGM1e8d5ogsTH/C4Du8N3sNNExb9TktbsUFGlFPNFO8ejoNo
tTDKPmfenRWvXnWy5kh9/+eX4g/BnWsjtsOE4iNpwPX1u2DXVxVCUTICAwk1ZDM2aucD7L3SgM92
eQWbY107bvzUe9it1ZDhX3L0NWyR8W8ZJX/oGdBTmGSGoO1hcuN6v93agf8jwURVQaeEcw9QxGNE
Icbbz7/3f2VieqoK/vs9MOCXoIH/N5/T7nu1oPvb33/V8m3+HVrw/0f2AGBmfEYIA/6thvyD8Hwi
cWH4JXvg3z/0fynPxn8thGd8CZ7+LzvT/3E6kUwAnRipmcAZxaKwDLj/hXkW/7WwlxH0LbkEqGaY
bf8L87zkD7gOC/FPhw9byP/G6GQY7q+PkAvmmXwDjHicwGHIEH/26+qQpyFBg05WQqhp49vUCnVk
mSgOHEDdFY5U8p7yTUzLnu5MpW8Hs81fXCIjoyr/MihxNPvuI9XB19iQLQNkVPROqoFQPRuuPJwJ
cR9VtPiH1ho3bhE+IfHwtxwNP3rJmR87I+ideryL0m7eijJ8Gd0BZ5RervImvJWuVjDgVtp6pDhS
C8ZLj4w7s59uha7oogwLL08zLl6TmI8N8zo6HbiSo2Ojxc9T0n2nFV9jAh77a8lZfsU5OCRounWZ
JeGw1iAWolAOvxK7tseTdaXOP09u9oY8/EiVEZ0iC4ZnV/QHQwLrGvzsHJpARXpHPiBmL3Zlmvf4
qyM4y51xP7e1eQi1/ARN780UVXVN8G32EKbLOWReqRiNKL+qtnWW3rWSYYwjnXhLrseNdG7taHkT
wEO1R0Nr012iAvTTglKR/nPlGuCX2gHQLwws03npsHDNDRFyAjtTCow+ZaABmFc8RtF0reVAu716
0H2q2l4S/w0nYm4OCSm/pWTGq0fnQccSlfTnUTIRqOFyFpidEfOu7VQ+5RmsihIvhN8W5RIE/qKo
58gU1sk3dYwdvEZOZuaWg4K272azvCjLyjmXa4HWNmAmBF9mhATSoMV2551UnUsubmweYkK0N2k7
H8o4pASHhFAwy6HvKNbkDmzKVvR0ibACwPJGHkGMd5/DecsOxHDvTZSfte1cktzbJkvxQ2gDSNgM
zGDWniSmrlGGcKVT4eNzKuIVu8+bYQASIo+uIzSzXjfYx83W/Z54FLSWZGI9ZP2qolBf9Ym7C9P+
c7CMc+pTzBmtgsCJCkMW2c6qoT7xcux0E/CXO8f7FLE3gcfqI9fVFzDcO2hZ7Vb15ZmK/0Vrs1vh
9He14WyydniC47oKSdolBYGSu4MD23UB07tdQo+HQEo5bUbL+1rnxY7OvLV1SpPOo8EYElAnMs2+
Oo6uvqdL/TANJp175yyq6QDGdlwNytDw50IokyS3b3l+XsgcvWI4B0fcOw8GBSLKy+qsJXUUcDTf
Z5OQ61AvA4Uab52YJY6S3t8UHSSdlIOntKJHWWbbSOKGUOHrCDeKS9F9rfHmyjn+tEztRZVlfRSR
tVGD9Tkj22ja7hSZgHrYrdeQbJ/MxQ3fO6ifm/AwudTSmPrpSRF5W+/Nn6Z5tZC7k13qGHdNKXdu
Nt37Gmg0T/kky0/PcZ3eRzVH/Eo81mZ0LzHfJ6jiInBM5uLK953yySQOchVmxhZX8M7RkVPgf3hF
iLHpYZlbbfgxL17+WdT36CE2MuwunZT7mfYhEyAOIISKGOmwkHcBrsjqm9vlh9T7ZuYRcJW2ehxJ
mGxDuJPdQgxomn7YeiULxAJltRecAG28EgKL9em5zXBwLbfYyulF6PgMo4qhe8EFbnimzNJ84h8M
LnsXPWS/HmfznUc0XFP1XOnQo5ypa3tlsNjUGmoPp9+ii83v6tQoD05jb52qf6qBHQDPuhsM2DKY
R3YEo9brTmcwRWvQ3jGypEcl42diFjdOQkmS+a8JvCDPrC6Di5iBxMV9cRqzje+8+OVz7D1jwpnX
HKG20oihcYzifkiwXEXzADcdONxkvpDisetIzGs99VmpZt1ZEDR9VVvbpPXTfQsCIjBoAy42dntK
rno6NTz0Zb8WiXNCL38pCDOp4DUibCL1DjXRBlv4MxPVm2vzssHA4S2B9gsJkNOs2YqD3ffvSOUe
rCWJzARmL5ybafWvvd32m1DAhwmjxl+RUYl0xbrGiGfoKg/f2krInYg45Yoqve+n4UuxYCnG1l/u
n/fcjOW9L4G8KvyCa8cuPkgYFiuraO6rWt9yFic6EPE+Z9rhdez5V2tFOCfLKgGP4n8dbULcObce
8cPdWApIbNTGV2chYwwTUzyr/OpEzhk13idKn1tU5G8s54cm1A/54JPeha02NfoXven3GIb1ddg3
B7cqeZvhSkA0N7e5hPTC3gFxygHtVouhAlczHZ06+ao5Gq3pmEYMPQfY491Fmd5nPkB1GkZI8X4j
XkqncDfIDlHJpfJuGq2zp0DAGZH/YyR2cavMomeVZzSGDjci7NoZzlUdfZlG/Y1T7nG2il1TQbdh
Y2M+47uf8zScql7eJUInTqXUaHgNNCF9VoaVG5WvpcHY24mSG0HrL4WufR8MWkz+2B0sZTx0CIpW
jePuQ9+9H93sYlXdrcjrj2pmQ53hX3pw5YhKgg8Pm7hrpxP4bcalmbuvRnJU2MrboJj8fUcEa9wT
pjOi36JraH5zU/PG7Xxm4WrOWSb3mQDoP4RM8/FoPtCcGLhB+szrzpKhHDh9/fR9ioxHFCqQAbQF
4yevbB3ZKpc/UZR60IADKTqmPjXa2oSUZQbk02psvXprVdmNYf6xkN59UmU0b+feYG5OZ3G2mBaj
X/3aTh6pliQLCyv7bE3vCOg8WinUXheqmYzFhuBoDJevzKVS4ATEKdSjCqrFjyuT6iGRxZsh6o49
29w3lQmj1M9kQPZQ4BkDwCxKrq4/m3n+nFftD80Xe3KH81UMoL6opkBDxTt48XwoZMG7Neo7yxqG
jYhoCvco7C6JfHcYrPVzvE7wpKtsOHSoCbLO38XdWG/8biaR3JhZHtrtWKhtvkBvwL8d7GhRQmTz
l8Txviqj6NZu1Hur3tbvlJvukDW8VyH3idRZfjXpt3JMuSXZR2ta8Umo6RSn7BEchh8E+NNVlxY7
IT3Gp4phnSwF0sPCWluaFCu/B8YzVcWw46gMoKewP4jnyDddMl7yctaDAc3CCvkZ/QSnXVsDbLt6
Tp8XOaiqy896cIw12tQLCUHG2ijwxjZdsndEOW6NjsM3Y/cnLdHPJgzOHQtZH4R0dBmTc2wmpThZ
x3pDFAUgtW1jwbr0clg8nW2d64JcKtWyaqQGLaEGQWIYvY5IIbekoosdhFSTdC3Yx0WnR9vYpg+E
UgRIUwzhz7IEf7e3bsvqWrrmhyEZyOGhQ6Couivr3GkQw5mVXLEkJhfXKz9csDCrhDnzingfIoAV
9VaXYuShq6d1nbYt6KuADqJhTW7unaOEFeS299yZ6oE05fcRSYtZJISEpR9u7yJkcwl9ADc0BGYM
GNPuOFIrPyH3pZaUAiFkZb1cYosi97sUvUNIsAbEMFN3IzsusKWF/giGlNkRsp47zRSkTtXivpsW
cFepX0eibDtLdCdvQvEG9OyxYFCipu5UmOIYVaC2w158k65lnNxpfJyl90zbNmg078c4W/7aWYBS
iDbBwm9xBREuYRcVM1PBq6Xhsy7YwgWG0fVYZgyrKoD4rU5z1Vfju2LS0VtuSEbCeFaNHq5YTJtV
J4dN4qgFRh0+jIqwKjQQLUtm+pFNPZa9FmrwQryazfG66MjXLchoms3tvC2icp/RjEUE0d/z9BFq
EZrfurpCzFMeSCfdpIUI5CC6tQVNy/O8EG5R/VTiFQ8yJU6tqd40F5ChJtCSNpN6MsPmDLT5CYL3
nZfND+2iGhqjgts6Phme+ZP79LWFsNfpsFUjjaYn3W1ljycLiXIETmY1dCkVl2sHKqWgApN1G3IX
AGOhfYfqdkG6hk5U5gAhU/8usrsCYNoAYJKBrblQwxRAPFLO7I2W2906y8K9rfk3U/qHro1+hCLu
d7QKg5xdJdUMJA0tYUB1Mb5m/03dmSzHjaRd9olQ5oADDmAbM+egSEqkNjCJFOGY4Rgcw9P3iax/
yOHvrK5NW/emrExJKYIRgOMb7j2XjdOR7M7vo1Pskc5fOT5YGBEN1bEiVfi60OoerG2559PbcBYd
GFrekXp2ouzay1ZfYFqcOgLUsyhBvvhRaA/KEReSYMzqX+jgSgcc13GTjadlHKjGOVavFwTO+yEh
doZN8TXT35fE+DeLBA1ssviHHSlc+3KgwI37HZ6U65YdNcEyvXPIoMFSphBTEWQlM33sKWzfwWNK
lmAYPbOdmJbXHvEV0+PgrH08GkvPkD1GGSmK/pscKtIPsq8R+xS2eHKfNJLxuip+yJa7EdkpaI8p
RdCKu0HEHWWgJZ9Y1t0hZ2YGVRgenOnKs12zfptpVqgu8eWPnc5/uuRR3vhjcF0FMt1aw5E4S+fo
N2l3JOkErpmiFQ1TcS/JpNU6+IFUTMK6y0EOIu8wXXNwAgMGjlecgscwNJtije5hCFJvDfwjQIg7
ZJMiajBagXxNKobhcB4BugdxTfW8fFeWNKAqe+F2fWe58aAhJSOQrhBDL91H3MIOc1b9pOr3RZbf
lGQr1smKzVzU0MFCkF/Yte4HhzzUoljd76zjWGzqlkiPi3YeFYFEDd2Wt17s/nB1Sw3n8reqTAlm
LvppWAm06IZLMmfJUKtgaa4WhwYihrObu9vKz3atul0i5zXXAGqpFUoyAmqXhJisfl4HbMAeWUsK
J5EEFOzy6Owz+xGxkljybQKFGKVo4g/n9hKTDnnUTVCiaVt8UfIhrnOzNcxuNl4IS21B0NkuiInN
tRIzmfVRQAgBvNpeq5tYsJl1WW7VqSaNwgs4FEf0w8rxMGGs/uMgXhkWJuxb/ENNk7tWSFRrJMR+
ZL7NlpgkdtxfDQzHXCI35PROpuUe2lF3SEL54IHDbeLwSDr41dxMjzV6xy3qk/uVpUDWizs4OncD
JZhW9QvKseeqDZ5I5/jqTu6p1/oysO9BS/qw4pdnxgjMZOP+jKbVpTLxqIK8qdyX3lvSDO5m7NeO
Znd8zfP7qjcvXYVwI9V9cfLU8tGt/jUJCP4BwegpmS5tvK42RYuHSbAi3yarQi/XztuyA8MsZH1N
ugru2osEKuU+voSzXw8eeqHkXXrfJg5Eu5pHcqMvS8vy9QZN0V3TVnfWwp2bS5prmzzozpZXQZRc
17xOVy1yS/DWrz40t62ItkrAum/ppkVgbgGpbP0QqqHKXteKDJFz0P7Ae7Sdh6LeXUgzQ0tNIsh/
GnvQhtDhrqrhvu8wSARJ82UeR4ifGYmYwayfUEQ5N2Iah91wiQI31lLrh+J+Cf3npoheZE/mScUP
bJYO4W2xXkrKfSmbD8Ql6Sas1/sOvuTqjdNx7NoTA/r7Fl482uST6vrnTDcIhJcfAeP10IThVTF/
5uV8hULhWNXiwbTjes+KdwP39cPlHX3zQcRiO3ytzdqcxqH4aBJ+i8gu9n5ZsK1BKdt6SjNqMwHU
sCz39lAAcMPEiXsI8duhAGJSR4qKQ1T4dmpG5+gy45NzzXvH8LCJ68z77DQaiXmg0PG9ITmilsjv
bIDzIOjD/EYNkgAzlzHA5CEn9xGFbvsxePr3p87/ZyPl/99gdgEz2P/9SBmOGSG3X7J3bPj/jMi9
5OBe/s5/wLMi7x8BD3RXKdzKTGwlJtb/hGeF/+ARhGeaRvqSIv5fE2XX/Qd/IZRQJ0JEfZhA/2ui
HPzj4h2PwGcRa0spE/1bA+WL6+r3yyYVesElL53FG6tDhNB/HCc7AIBFucTFYWo46DeRsECHmrK7
doZqRmlULc0Ouql333letHccpXdl4zvwyPPmZ9H17dvvPrv/AU6g/rINvLjjA8UbuvAJMMn/acCt
GvT4GK68PU95uE9RdRlM2OaKtal747nxh+7KeQszc063kVrcI3rF/ibS9iI0T8QtkUfuGY9JDThd
ylcvYTRrurk6rBygjPrKw6iHodxxaMR3Qwiyt1cLTO5VfDHB8J54fQpe2I63MH2ju4SZJGf7AkYz
CIdtLyWG+qbLujMWJOdLqJv63qvC4CamtyXbCCXMpoyV9ylnXx2rYkxuyqCo7/xAhRw25U0zQUuZ
xNqga2MjNkn/vaIoogwuvvNG5MlBbPph0VLDWuZGbXtQ25jBmaaUN0zf/a8lSudDJqv5R+H6miyu
+5JUja0R8j10ijdFmNGk25fJDuGBKBZMRHV2VzS6ZELAc7tkWPSYJljuAL+OZM247P8FQ2oBMXM/
9V1/t5pg3Ungx4dCByBzqdMJRqz7q54IETKfWGzHC31mNvsoBGsPKahb8BSeGoZpg832PFKQaC75
e2UinnQ89cVDMjoTum3UlJuGJSrTVLH8qtcUcWFFHhblT+Fth4wZ0TYEnu3/KCmwyuuAEaTj6iw5
dTHQiWm9Vao59dYRW8d+bQPxqkK+vhZ6OyURjb+jqp/O0l3LXn8qT30HEQvvqYREE+eDOKUDfATb
4gDORa8oTwlzmlX5Hl/EZSwQAfo2aP+WGaChDYa7mk7oOKIuY2RLulNACU8drF+8LKKj8CHE5Su7
Uru6ZH/In3mMX+oietNeUO3IDzds1r3yOYwzJIraAKbV7clpl4+8ShVkC+szdncAYTvItDuek27e
npqlfi361cWZkAyntmVgTELOcEqK4Akp+AjXwZwI3SBCNgQvTyDMgyQ+qKTSQf4hEHnui7n9wnyK
Z7eQLDPJqT7TTCzzYYyS+JBCgzmnSbqcMKnEL3g2+UqNE92urbiokXue+0km3IdGFTOjoaGuttES
tjdu16szlDR7C1a3u1zJ3eSjUylo+UavdUBUgHlhXtNP+qYhK2SXebRlZIAgUvHGhQBgUTw6xCQ5
weUaXAvfCe/6tOERxXxJJTdIzlr90Fg1MYeolMMACuMUHnyqrBhJqC9ktNGtmd1HQLjzypilW5pD
GMy8HX9qYafDVnrAoj8HafFKoM5VkFfPIiOWabD45QeiPLfLgJKEAqDHCbcKflS319Kfgi/wV4Zt
ujb1wUPDB5DWEGnhN96PEps+iVlrce7gJ9MD4wS+siL0iSYuluB7xXP1l9Dh+BhHJAE5YM7uZFIN
BHoloflwmmSldCvMwYFAwrYMyW8nWn03uPS3Zp69Uzhhx8sj5Pn4ZDVLdXzfciqZ+FFKZKcoztdv
CwsKHLCiRyeh4mMUYxd3++nkEcT3WQwc2jusHf1bU1vzpGs42NvOVmgZ8dMSsdS6032ck9xp8Qgz
zfQvfXVQLyTwNPVxZl65pdoYTp3XTWITqbn4UnOFcaZxuZ6rORi+6gLNAwAWndWHMXDyKxQpSfF1
JSMMO4R0q+iIZ6ajwCMjpmt/rZHBq1kvuZvcZ76fH+K4X3jpgSR0ybVZcj61AeYopOQVWGL1NWyE
+5yEJNstkIyLLKnPsD478gFSCiG/8N3XxVv3mWn8advV3fg+lTBKf1N3o+WfyN5j6eW7UKGbNm7l
1ixADpmwTPsctB++zcy/km2I9KEeaexMj+LdxMl8PaLxrzdUWe5zmTQV+g6L/xYmcgpHVXTzfMb/
8l3OSVxvSUPETLXUya0pwvKFOSg5smTg4dpEA5e/L2HwlCGpCJHu432pg44lKPCVczjo+BatlAa4
Xmun2/d96z6zkHYZafFDcVQGV1PSd1tjOTAEq1aya4rxSUfddApEXD2lWAufPOWcud+nK83nfzf6
44JVMhHdXRqE6T7rHfJtOXO3U16WJzyQFV9inf7A95Yd5454Rs+u1RelLvNFQ74PQw9gCXEur9pJ
km0vC9s+d6uRbwv7cEIp5tgdnjLHIAZzlxSvFOAHkkcHVXD0RZ3YyM5v70Ltq2/Ekxjk8+OlDuUj
Rgx2cbDWYdA/A6ZEnEVaYPKF/2dIYNHVNquLmBDhtniU9eBQiYN4IEygU4+E/zDtJrqcxeNs6mif
klH8UCtDlI315dFVjiz3qpDlFwerthe1xQueriA9kTzDMWDn4blaQtKNLJD4nJN5ySJSx4kP2ceA
/Llf7NQQFjGNI8LivDinOYkBtW0YY65SHCtVrrcVmvOvfYsE2vHEkXTb4bLvRkw+AYtgnWneytVE
OxYTgMQHlLgC1PqJWETD4UAOQN/l5i01gryESrTIv0p7nztdzOTdH48cyzGfKfddGl2G/Dw2yJIL
pfW2Pu99s7jjHTBCOnA6hNcOH8eXUVOJNYL4inTtkpsVYfOT8Ao6MDWKSwMBjeBKN6MkySUfmcXo
sCf9JPLbt5gh920ymWeBCfFH5hMyaOjT8S6N0Y9i8XjUOXmjz2xZRUk2TG8OMy6d0zLp9EW5NTjt
ovbUIzLRkV6xxO2brzMhawrnz3UApH5nkUltV4D3PPvVEGH7IX454YGqO1qSrL6Qz2X/MczoXotB
7Q3Ux4Pv5MmZjjU6TG3QI4eUrHtE2d4JL/Q+dEFCCoGr3IPeWnKx6BrlXe8HcAYZO5xyHlcg/wmb
j9JFnIioJ1/KoGxaiCK7nrO4ffvtgEgzNuhgPZM3YrKAdrMcu29dU0kqOIJvWEnCqWc5i6qRK6vZ
J2IWdPrWF+n1OgFQuhNN6T13QxXteqIyn8ux99n28slirorzSA5PCWGBH4CPOQp+U9Tx5QArmOlg
X/BUXDTzgAH9E65J7jUWXoD2o44LHtL5fOyrhKqOXfJ8/u2xbFBwYCjoTfxZa3xTcRP1H3UvYiIU
2OQilcwFny22LdSuMX1ts0PYYhNwyQNjKnIz8pkZaLqc2fVGuzZyp9fYA2UrbJqccdCghmffG98G
F32jbNb+LoldyzAURMr5tz+k0uCCJHyY/1WE17GvnyaABYzh0PKPAf4YJw/4BX6TYYaxoVrQc6ve
dVAVnwq61dVMBK/c+qxb2fmlmN8nVGdn5PvtW1Qs7Ws/oVWEMZOv7s4dFP9J2fZtWa04Yx5Lj2T3
8OKoCBjjj4h8yezkOfRU2Wq66Rq7khYoOJjSZeRPI39Mz3HeAbq8CBpxlMYPfmCe/75V+ausDFp5
6AcxU3/PE350gRf9Dta0pujlChuxFJ45u3UfyatO9fFOu+10rkfs+fbyuTYeqRhmEck3DDDiETX1
+s938n9N8PX/oJYroEn+u54b28vP7I8dN3/jPzpupRBd+XSzIsRTBlOZZvw/O270XfS6MeUNIlkB
EOW/e+7gH+BJYpdGjqYcmeB/99yO/w9ke2gyVeTSdUsRqX+n675cGL9vuhGTh3BsREj/DsEy/JPg
1ZUUH44G8pCVpD9JJrHYV8W4+d1H8j+10n99lchXcLNiNGMXrMcfL88smqcyGvF1guc71FFxO83h
0dXzPa7YL3//Ur/Rgf/wGzEcYLxxUa0ymqB1/+NrRWNOtnF3OcQb8he/Lb1V3mGoIeR/iwqSSe7j
yG2CA3rjxHyygJ3VE966uL0qwJXMX1t6PQqlcAV4edNWzmBPDU6nkIUMIbtfq5jDY++zrRv/KZVE
m5j+av6Hz+gv3wSyMQWTBq007GNoiH983yhgIuPM5Kq18UtZPji5tymKf3VO/FmTHShkvBfFp+tF
wN3+LCQmE8wk65pkh8XJPhjLnuqVMSFj7GWeD3DGdjXqgW7Cwb/+i+/lr78eo6PL7xbAWr+g1v/4
67nkcfU4+/Qh4iCFUxtE3ZeBmPvhZlRkk/79RcBN9cerGkgqeQ0BIyt+TeFy+/z+OGwcnDqeKvJD
xp4eXkVJrvyGGRdEtb9/ob/+VmCqmVkhwXQ96Ex/urCn3mONNRleKPXfyf+JtpZGYjuua7j9+1f6
MxWPkwBkkXRDjHHcRv7lm/3dCQ8cjcSElpVtahwUdAop+HWdFfiL/tUd9OcPjwQHniEeblbhwuf8
M/zVVdm6LsmUHXg87LuMrtT5N78e8K4BAzV07Hw3F7n9H3+XlHrShAsrv3QuLzGQa7zxh6n9F98N
Hqo/X+4qiLiwMGT6F2Iu5+gfXygsLAyiOCt2SYI5CyNz6OkH1RM4E2U7U7VdtZEEdFTbvvV5JwGW
9X43Bw6DPjbj03O5psW6K6sOq2oRCMbpUFZ6ix6Avfq2DSf1OSytfOBwda+Q9AzimJIr+RNnUaj3
YknFOVeybcAbpBRpC1usA5C7Fb+1T4gRK3CvWzZMMRuMSaNH6F2mJesdjdPkWXWXdiPHgXtKCZQu
bwwOH5LbBtxLezUutIvFMPa4UPJMrDdhRXw0ts48RRZVCkNmjZGJ2laFJEiUlKbVjTfa1WjOcnlZ
2JH6o0MQBdXMEMcU2Ku143q7NTf5uSzUOB9dVugP65hNzxRGvNE2ikVFzKzPW5yxw7EkSem1sMJ0
EyyNpEcmkAZ3JhFEJpdh5Ydb21IAYrUve/fIh8nKJ1Nl8jCOFWZ7vr263ZXSuu0ODQ16pUC09kOm
LX5yOKPhvWpHW+/tRKgjnVimHi16Rx+V4SqqA2sji14FX899zZtqcf7H3je4RXDbM51KKuhGYDPK
uqGdDhn2u56fBnW5dQfiTrdrCA2UfOapuIUCE5yjNppqqFADiQZrLOVFe+AxYPArU7fXWKp5tYkp
4bCpAEJQULcKloeKp/a7IVWOyGB3CfF5pqIMP71A9y0BhDmZvGN48anZvG8GhFA5u57K9Z1lW+Qd
eWJ15iTngmingcS/LoEoVoaWfL5jN7XmR+4tFatnRDLZPnSQy20XT7bxxiX99i7uqcCRTMRI7UZS
slPi8gJMg72fA0vBVDa/kYdXE7s7i5KYolhWT2GUN+ix5IjGR7dFNDP9ZPeLbGYihynP6iXBh4NE
N20t/Zfnj3K9vQwc+800Jm12CtWcRPuAdrbc65orcANKpT0EbuMdl6qeSNbu4WRvSqR7LdZ/0Ejc
Tav8FqJH/er6VfnhRchwmK0QJdgAQJPoYRqXbzh0mtMkM/zdIl6DU0eyNFHp/PQPeoOcLDIeku9j
FmMLSfvQfnJtrWa31omPkq2Jl4xorgE4Qe/1gtaGUVp4NZA3WjJllA4IApBiSHW5nJbdEvYEc6Nr
Mm9x0Mxc3nEbO3QLUR+9GI9BHWZ5PPJbDOOCzFXTZsN2GgWbXUFzHcEas/FNiwkY44iyYgSbCwX2
Ttq6fcgJc0O0PQ3ljK987vTVnPL0J7lWivc+rxDMCVM6T0IOAWkzOhMOQe0MDjdqxbRIu68J2jbK
lJZcbqYmxww3FaLbZim8jbPYi4+Z+dxbgV3M43OZQySdmX1rEWCnpOuA9HWciszkKsXaXjvleB8x
nGZkzkd/G1RBTosUDMPLKD37JRpq6/I5qhg2QCWQhBo/H256IDLrBjmq+OXNo2F+E/bhfd5Sv+zg
nzEeTyFnz096HkkTILo4DTSZ22TwQhzK8s+C57PYe4U/JTuuty7ZGTRby861pG/ugzFYvB30scoF
HkGsH6vQxmfyLUYih5Oqup4Hb35ih+I8euiDiFJnGuHtbeMEv1Kn9uOrtvB1xzRyUHgzMbIz/OaB
U+/LAdPnTtUZgg7WJh5DebO69+B6LsGQdUzw3iVqXaP7Yu61Ic4SUgyP9zrYjaj0GLNh8O4YKyFH
2EdslZFnY+a9eM0ZtZARZgGsdMRUkGUPLXy8CnWSHBHpFO5u8DJ0T1LH2fduzeJiH4P2xEbMCvWp
5I4qNnoy2M2jqWMYkluDthx9WtZtI9u6nEprzzopT5v+RzqOfrCfK7+UN+OiG+/kM0bQAMp19Gu6
9IEkHbGA3uW5UUDgFpTF20AaMgttptZvcd+yqHCW2Ghik9r2tuxa7NRjFZW8clSSc+rQnk93EwPD
Ys8cG+rKCK3MMuwZrbMbI9kmG9BzWc+v7vmvaT16yG+nMfs0BNmrPXc67oRxcNPiyq8tpI4cQ8Xl
nEQns11IBJabxYr+V7sYQDUGCBBLtGWW51LnyGKnBI81wyDBTiKn7PgYI4QcGFYDImI1U3AUHDpF
x+LNEUdrnQGM2BQ+sR3czCHzIm8RaFkbBDf+lobJNNu+ips3FeYD0BIJXwuNbpqTNT4GhB5YuIg3
HCjsOpKWrHT+PCpIEGSf38X2LR2BnO/zKsJLr4N8GFF7G4aKiCMgdg0ATZn9p80H0chpzWOtat1r
Pato3XomF+HJDSFfEWBd+o/NaMfnNbaE265Uqh95jDIrxueJdyTnisIKIR1su241PdiorfS29SDL
rm2xtseJUhrlVrLEdudmHUa/uRqzZ2OFyTEnSOlD1yIlfiOn1P9RBXX4awkZG/PSmjA5uCIzM0Pb
XcA1el6ObJ7442kMmp9xuEKfa8WlLOndRbgbOUwLp5dqFy6tqndd7PTcuqcZrSkyWAlTC2Khuyab
tme5dtBxW393GrhGGw/jPgGfpstf4Ydw8gplqDl8UA3f7dxw/hizUlnxm7S/rGpbPoxJDOtpKH28
e8YaxCWBCMSnwh5kNiHAA2/bs3K+8HjW4a2rZDWS7oh3HIWCN34tvRXyRxXJ1d8FOXGlOQ9ad69A
MT0l8xiLPbH2aNHVyjkX0jX8IDP4cnOEfeZzM5QZ+y4GaXB6HdGiEWPGXbeILewcHXn6Nv1hzLzs
B2tad91KbqkruG4jVIe8Db6VRIiMWzIV9Z0ZqiXehl28fllQL5eItlz1UQ96es+Cyeu2QTGg6h/y
IPmCFSHh+k4m2H0K3x87zig7ZG5B1ozPENI7rUln0xXoEO3rrYn1+N0ybTOP9SjCT0gMUu97qSpv
V05Yio49Khd30+BV7Y8rZ4UEjyj929iwLtt4nQgqQouDbMW3PJcvMVgy9jdOGrxiOZhnuD6oew5N
pxKkx6qEYi/TNVo2fh/O5xL5ar0tKt+8p0u/DrvWmUESBrP0Po1ewAzOXRPXe+h3QYciOre3oxvk
MeiFy9B1Ysm80UbGw03JC99wsdts56ocF69d21gephSN8D4oZf6JwrpTBz3Wyb7JhhaNsE8xhHKH
ImZxl+orCdOje87ImyrSU7JMnfkcDGLqFxpziRqLwkhc1yJ33tfKHVgJr3KwaC8p+6cj5AGfhMQ8
y6y6bypdTHe2FlF7L6s0KR7tMOK96DWqIuiVk5VI1ZPpVWeMFvbAMrVDeF5XL+zsGaWiW+W22yLH
hKqnp3xm55oVYfYYOWwmNktZC7FhjL8AoqgS9DIeGIP3MLXRr3leeRyxLdXu0SGU0/86hHXSbjFs
iDe8JlN6Vbtoke+kYdN6zRgiA8G0xGnpbAuv9/jai7Qe+ps+XtuG3RRP6lu8xgHVONswqAKhRddL
yItLuGbHcZpEAFpVtvy03kya14oX9vvQsbGHvI6zoaC7AfOTFca5A94SRKd4mJIOO8kYuClGJR7x
8y6MBi/Aa+2wpRHEEQzfhgBiDOgNPwF8F+rOfYXFFeXw19YyPSLFJkrdInWaTsQfc1BT3ofVvoN4
tR6wdNgJZ27DMQ5vU00QOExXH0Mo6pw7fhKXHKhJ/DxE45ohiauRupLIEB/Jyw3X67l2xHu85Blp
6rmYppNCZ40yr2Ty20NZ0RPhY2sqMvLUhasPBEq7qDiHeXEf6clteO/VhQHA4AFW3wpCQFnukOYK
BK8uXf9LzjYE42/PMpUkdRhYvwA61POx6yhxruvES8rr3F3djA0yz+UHv5gruEJFLx+VoQ65D9VC
LKxdux6edu8ExbRpi6IIQBmLUb1lgu9mx9xeqU1CHTrc9WLk9B1G2Xc/YjOhM5G+YBVaqNoo+Em1
n567ctGoG9Q6TvsyFwXUsLGcoc1MNXSnfPUcKsmqADRSO6rn1pF9U25d5XY9n+aMLzwqSZKCqrgs
ds85EmVv45hAbweJu4xf5tmZqruZ5//4EFeuQz9TOY2/Q98ePtWiW7/YeIzOLAwkKVVKdO9BFa7j
dWBlUT42uZy+YXknPnhE2B+flr4aXLijjRVsUmai7nFjpdObNy1+eiqAik37uhoN+fF+4mLqQHGO
tcbL3KOHGOATYgZxuLBb8+6+F3xTqNEYKl2HhVdBTes6LJyWDc16ZSEMU0+LqC/CTRY7JQFLs4jw
elmoflBl+HrsLtKCh2IeFv6HlIVjrhGba/IpxnVqpxvysjMHJ4CPZUgLywM2XeZuuFeyG0rMoZDj
OAFI3N67Exvkh6bM3PSmzzWCkzLzXLiCY5a52B/r5lLcQIsgAzdbqzG5RmkR+V8bX/BQLNvE/vQT
RfmRyehr4hAct8uMsi84kMz4FCCrQDphpf7VJvTKhzU2/bvnRCz9db2s1yX81wI/0rg+Na1todvm
Ov01CH/qdr5TlfKjwmycfO2mvHpdjNaAYtesvYszxITboCnI3yhYo7OZZnDwEYF5zK8qUWefEHQg
h9fQDxH0NgIKVRCRdH/TVJ3zBtEoj69m02AtCNYWD0WGtUbd1OOcckO7Y/Hi10McoYXxpu7sR55+
KYMyba5d9tDFVV0NOZGkwkbfTL2abxbrHPwCPzfJBquISXaYmLNiYwPHc2ibfVyoyuLC3CiFH/N0
OaCqh8Eqnq5e105odztL/wD9cb4tK04P4ExlILeQBmJ+t76wIeV9477oigNh6/CPPwFc5Smvi6Af
7uA7qPpp7oc6OyOtrol2W9ehv7UkiabdRioTp7et4zc/AyFD5iiI/XEt1DQLu7RqV5LCvXCtDw1C
yceKTmFgkdwwNvezNQ+2zOeqfGuDznH2xkwYfRCxIUvqG+N7dzhYF0J+UtrUdyqzgrvFRFGKKKK1
w+3iBvV5LHVkt7h7FD3cqkZICuPS1e99l6ozPIEqOebDzOIp7Dz3k4nLArkp6hFm+6D39SYnnkrs
kNEEnCU8YAfOAInTjCqfzponsbcgVapZs2tJXs5poNjUm1JRqeDRngA7RGHCvl3Rc54XD5zeLSNb
0QUbS3C2fgt12j4vWjr5yaYObdXCrQqDbQlEfx2mMPkuPLZ0AqLKshVNEi+1gQR8Ucl5CdgqsLxT
c2HZxeSiR8ydMVvTP8/FKL9OULreFNi418mWJr2KIOv6TIQWbjAnzZ3plKca0Uw7FGt5Xuba5w7A
wbyzATAgxg2aqCKUcji9+dAX9sWOQqtTMqkA/EX/hPkZLsV7E0vu39RU6Z1HlA+b26QG0TUab8hP
MBeCc9I54fdk1ckXlQMWuvHhSZE0y5z3uGoHUg2pltx5OJIicqWdtq+PHV37dex783DdF4M+Z9Zo
HDG2Xq/ZlLYOTrqaL4j2gkYZNPJEaG3ZM8ibx7V7zoiFoPqCh8RB5E32uzvW/hO1y/qUVLibN2wo
ox7DUw+JDgqZ/dGy4/0piyqAD8900m5slfVXrin9cru63ER7IH7mheWOeEP6oygf8SMWGxx3hh8O
Hf6hbLGDYuPDB3QbdWWP6xqSO8bYaHHPMqxREUBF5KHYAxp8mkwTPXaprh7mmrntphtE8RovEjZh
38zQb7te9/DhdBKeW5nX6KMkWsEOcXIO98dZPupS9SUArVTdsc+nzocvwjAvrJW6z8pkCFhSVtoh
XGR0LkzntQvw53bdeQosj/LZoGDu19n5zNKKLirSEvJXEy2et0OcCkjHLQRQtTyqR32VdESs7AM9
gGVxNaMB6pWUmQwCF0TmdFDxdM3ts+LjsMjd8VH5IbQ7tsK3ASZ/xADs+yuUNsuFNaCy0Nt0gJbp
IEClRUePooG6R8WarZKevruVRHZggFad/LVRetuD+nsirTz8PloVNrs59/lyKXvMZ5g6HHp5vSI+
qLyEcQNu7vQXi/3+PQZn2+6rUWefShKpjpVoql5Qns9vRovqITbl3B6cKRgeZq+2QHkb3f+qO+m8
2XEyxa5o8qVkTK2CxwYdz0vQDti3HbcKEcB7I/DLIYYwupdqCgTivUkvNwqK/+vArFXsMqwt11mR
YEK0JQqejZck0buZfLjtWZatN8qYqNjEWRtfl7IPnI2hIMAQVK+Lv+eBTd2xyjF+ZUbHzDaK+/K7
QpVw6Vpr0t5d1UXx1i/Gwt2Wade8I8DCPk7p5XJSzIlZNlnAkGsTKmVcvssFMBYmn/pnOTXxFQtw
bPMq4rjeynIuceDjI39cSEbquLsbKuWOHjvbQUKnhIbadAEBupyr0Gts9eSFTC7GXPHANwjknvPU
n57H0auWi6Ir2I+Ulu5uRmyT0hZXECATBLgfWkfJzjF4ZWu+4R8aISG1fu/kT26VoJOXxr9WXZoe
jKz1SFaKI8m5buJEbspETd9Isbhgiac8f6iiKH4bmD18tsnUn6DRy3HPTHkY8AuFzvbSVWKnO6RK
jWoL3m96aOjFnle0Iw9M2JJbDAV1sEEJbb97PtMixPmmul7TOfwIEMeE4PF9Cb0mJ6uMqWi+PnfR
IG7SOnLvUHbie3Wccv1wdMRNxHC2f00RhLw14xQxFnPy5UdczAtpiSRMOJsMd+ktjXyZHUJmy/B9
JGIViBFr/wMNDwnFNpTzZ8zAgn8tH+eX2RbkshUgoUB9AY/+6Q+Yxjfcd8gXZ47IdQfjt/nuOxmu
bHdKpAWhoPXFETiFT3KkfeWp1o53laPRwPklxcRG2FCVlNKR3zFuaswVlPqaStr+L/bObDduNNvS
r3JQ9zQ4D0BXA81gMCaFhojQYN0QkiVznmc+/fmorOySwi4Jvj3dV4mEnckg+ZPc/95rfatKX0yx
NO5EybRGuyU0/BSKdXZL2qaEgEMdUixc4wBXqsPT0C0GD1q8k6mNyCAERd9lM1a1Bs0hBAsZJMQR
W0GQGfSFPDoZyiSVB8UIimef+gl5UhXNDQpY7K+TUg23BjkmDxrAd55MNXidTe8Q0Jj6E6lhqdUF
sNrsR8pILbORgnmDrWZIliOpi0qCpLLwNgrqVlzgOTQOkJPZAYcTgbAsPoWn0RfNRHI1zCe5Xem9
YdiZ2SvFsiiJK6EZRo2waAtVfRl9oBALo7DSF+B8aIDC3gBSGheRz9ecSOZoUVUBFEX0efUPUucG
sKFWl++NRJOwKtHAF5wpnnxk7rIUokH0QgyrQszFWUaqlVHhxHzLBT2SeeZ0ubvuS4mqKG4kiae/
Si0wgRZBJWJRqjYPkfcMx7QhRohCuGWgZVhs0mQVh69CirQqz0UZn7NWRz4j9ZrdI3aoCVLuA4bw
+SAgIwfmqpbzdCzAktvOz6yi0sVbSlLrTcseQHHqDG0fijhiW8KBQ4+cFifhIjY2CRFwiC2Qglj4
U6/TUVaPNV5YFL3hMkxFrwU9gsIeZCbbEbTVdO7sz0e254NUAysFGeX0uDWinPm3j9PH1igC9Nkw
sASUaUvQ1PJ60MMvkGW/HGQW/hDJxYQRCTn7w48HEWK9StoxlSitennda1UCHzts1n94KghXsH/M
WCH2oKJ8Nn0G3dybFju+pVwKxT4yJO8AkyBf/eFRIHjzWgBxpqAQIBf247nAkq07AifSZRbVkt0X
TBVLk6nBnx9lBl8Rp8dEVDqPB2YS0LHJy9Ll4DFvomxh6I4rThS/GtmfiwMMTofUSI19Dxwm0Ti7
/w3Ua9+TK04HYzE+P3wgQBF6pOSi+oU64JdVwKEsVoIiAegQzfN0NsABdKoErhxa//JWYDx5CRB8
+uOjKCJ3iOtGDq0K6OPj/SkxVEgWyXTg4ErvAUmCcakaguB+fn/my/JewEMsK5nNXDN0KvzzLYnt
ndIhqg1VliYtWmrEnZ/QlXZ7ukjGxmRrANAI18Pnx/v12nG8WRdDBCmRe8b85++Oh4edIizVYf8q
wFtRh7PpQKvzxcvgt2eFvUrWNIR6ony2tluG8ehI1GiZNXCOYqDla1Vjw6EKtbIuMPN8scpnmdP7
q8jCIy9sZvahIpMA2X08q7GYEs2IFRMqD1+kQVUvxZ4QIJ0tH5MH4SoLEv+LUzxf7xwSMRt6DpMP
iApl7OMho1BOgpahqwP1wFvneIpso6mBuIqgQT+/Z78einWIzkukwDCJWjh7tIR6GnV9aHGcy+jf
1RJkVeUz1h665Ksbd748kKdYvCWIXZNnmKVxpifjs6OPDQngjkBaGIzDytSdqpTY3n5+Sr87DjnA
wDLfHgD57DgJ8Bzf8kLViXtFWePwahZwV7+KHf51WSgqshsk/LNQVDkHXBZjjWhBZLUxFVIOfJCN
mWwiY7UOgvixTTJGWUo7iF8sjV9PTjFVXlHweCTLAMdwtjQSU8IzQ18x0/PCpbsmbch4+jIr8vwh
+0vehtYVK6HJ/VI+Hkar6yzKZSt0FfuxtKFw2+KiXyAMXljLaeWfoIMvsi/u29uyfv+kvR2Ub7wh
oZsyEHt+PKhYSXqeWlRL+MPdwiEXyIm3qJt32hY9zu3nq0Ser9T50TBu8pVULBXz5dkp6kUEyRkl
m1sutR+DEx789eQcGLg64YZayukdZB32T+Dv9vHm82NL50/dfKZg/lAnEnwIq/XsHaZY7CFgfLAT
8B0mR/WdsQ6X3ba4KzfphtRbl4SM5Vdn/HbTfj3jv4+Kjuvj9YWO0mJhkEMXm7FNRQ+Qzm5sTFiO
ccBccls6CEzmetsG8r73lghfFBvDlu279RqWwnW273fRTb32XXP5+RVRzgVmb1eE0BhojNResnr2
yjPo+xLvgVYutf214lqO4JpbedGvzWV8KTwID+GuufIInKBndO1dETCxEzai01/kp/y62qprdixf
PGryL3dpVgrOubn8g37++btxagLJT2qkCf6TuiUT0BGWkQMWBgXkwt+hIlqwIVqNbnZZXEpP4HmW
4y5albuvvuOzYPXDfTP4mgLSpXDEIayc3zeBmJ8pBV68HNzMSVe6Xdmx8xWi9vyJp67CnzvLqGWM
gbR0Pi6OoA1kuj0jgtZFvjCvk3X+h5XvfBUBtuoGujzq7PPXfxix8TCwBjpYnrqtFmJOoiT50xrk
7V7NZRUfasqD86daG+JABrWuOh26cLq7YrdIompYfb5cf/MWtviaYUtkU6eyYfh4sbS+1HqmULz8
kWS4Qh5VJyMfhtfPj3J+SzgX1Lf626uQWuC8Sgwb2nVtU5BkV00Dc3jwAaGFIYx5KJmlYlhef368
Xz9p7EjISlcsDeey8fbWele/TXmd0nbgrGgkylchpBlMsmV9AmIoXE8xkoPANGkVfH7U86cMwf4s
MVYRcs229fMPqdVOFoEjgUJ9JU2kyzClw4oV2llXjH8d6o88Ff8zcQYG78v/bK1YJv91fEq6p5e8
es8zmP+jv3kGxjedpHc2pBqfpBl3+3/dFZb4jVqbdwPUYmwXyHj/7a5Qv+GTMVV6UvwJ5SPf0Dpv
m+Cf/5CUb7OTaRYNm7zT2U3/7//1QcEPXvjDv/8XwOnrHJtY/c9/KG8124dXoAqDBuA1/08E7Qyz
Pj5whjpRZU265kadd2p1UT/Gg5A/yZU+UfPL1qbOtGQHNRCcqOhpzbK1CgxUdTU77LrOlMDhp9V1
AzF3oYdsgFCkzv6nWhZoi5IYN37P4YzuGJfNPS3dH658JjjBQqw1pgFWMzgZYQS3kpaEjx4z3UOt
KxNfxiCXbrTKhzVgSfGuQBuxJo+634SaPOjQGgOkq+QDO2luGM8V0yBHRk0yxw92bJQIQKuWbdiA
vgt9UbkPQgHBrqbF4wM792J04DaRqAHmRnHKKRVuompsblA6aS9FmJWMx6cALVaL3EJ0W4KjoIN2
Mnz4Vq19cGFTkq+VBNc6kTdgQ5xECw1rHTEEaZAnysxRpQETI/z76WKQJfAqqOYfw4ayFxZfEhMR
ouL+WOCFtu6LWSHFoGTcMvUWocFm/SPubw+9CjNt/n8g3MDoAbEyixchI4qVFieEPdg0qpY43IB0
2RCqdJXICnm31aDspUEEMJvFsbiFDLhCOLvFNKo7k27+FH2tOflyisC6qS0FN/7EgKscZGiABC2k
eykRosusSK9VOYleGBUMsJOImYBCQ4saFB4oXTi6QiLe+lgrqXKKNieNqRYVB8VpsCasongQx+Zh
iEvwhWpGCFwa09cvSI8Aj1w5XiR/T9VmtvL4dOgjTbj0NKFi7tN1M4/L1FCAQIeACnqLXoRJeyPu
cbSAK64s9ZGsv0dmGlRTGqFG2KP9emcIJV24DgCkURIB2ZZGuFLCYmv0dQbcL2v2aDP3o95e+vWs
GaVljfTcHJgG6Ea8JtpdGO1USMYbb7aexgSR274Z1qfJSOMfaARCVIF9Gq6YVyA5mgNX7qdJ4lMF
som51EgDPPdddpjFulEaD94T/ezMhv/HfArY49KvGsAKUaBpbpVEx84IY1i42gKIJ7wFk65FqmQ/
dfCWwGXlbunXgvCqSTWJSXX7VGVMK8S2eehlQI25QgROTF5nJkHfCIAD5JEQ2TKyLH1IKec4a4dG
7nOpV1CDAh1kj2wJLvJY5ogwEGgBm8IawPO4gXUIDDgoajez6srpPWMNHucGHix/P5KyE6KUV8gX
UA1y2LnIZK8LrYGdXUglukbWqSAJ/rSsjHw6IOQhliIVDBWpXcKYuWCkve5jP3wk90V8qFQZSJrc
99h1RzJ0Yx32pprINznxWosC6bdjNmiHZQI2CQEERZKk+t2IXGrREM/6PHexGPZKtfIAFUBjAXlV
G0LNQHtcZuTk4J7XESDJ0jWqHp6mWFBZq/D8Ry23AprmkA2UBCRZqbEl18duMbG93PqVGSxjCMZ2
VLTA8DLZOhgwIWxArtKyGqHkhXiQmSf7tZt7pPAt+lgXYO9ltXUnz/Bfgek6LyBx6mjcJSbwfoLX
T6hH0XVPZWj6NDgATaqjNq0EJVRqpx3pqReYmszC8Jpr1ODldlbI3Y++4h2HkSHsdY5AEywY3P1A
CJ9jdeoWvTjGW6vvUcIlkX7MOScCMnocqHEY6JHjSyNJqTVcXx820onhxrQm+RMCQtXQEFcNdn9i
UTsRbw0X1x1TxRE+CxAU5i2oUsiWIhFDt8cJnW02Ztaqm6LhqsOGepEPYFsXzPgskDFStmKyQNO6
0DWyJbTB29ICHK7HKNKxyOM1fdXa+QkbaszTmco3wxoy72dr4Ty/huhf3lfpAIudeZd+BMhdSxeJ
wdj9qx3wecWHZkySVEovGmiaSLX88TOnVwaCU0/V3Bbj/wq18bYf6z2T/ieTsIhZ/nJC93WdQDew
C3Kro0RUIWEMtjKUy1aPMc146VqXzP27cuH6rw/t+w/weWX49ruwMcnKTDaiFf/xd6kCgJ8Gdalr
AGVdDEV2lwToSBuUK7YPBBap4Be7hV+3yHPfSxMNFBaySD/2bHsuZ1k4amGnkfVpXRYYWexSb5di
E2/xh2x19NM41uO1wXpdMlOukYi1mRtXpywv7+OsJPzMnOovKmT5vPCfLwR0NtqPOvU4/duPF0Jh
9iyySeIGCYGyGATvXkv6u4l0PlCxpbLppOmEoYQXYPZD4bm0S5CwsNuEExFmM0x0ttLMjgGE84WV
W46KbcgWG/OkJDS0p7oFGZtPNmTQ7fwcvd3GP6p//18MkZBEHrT/XB6v8+ylrZ7q97Xx23/yd3FM
LUtCGQMBZjb0tt9bj61vbJlFoHHzVpDhxLvi2PjGhh3TpMrmBjzjbDX/uziWv2EHxHpDofpWVKt/
Uh2/7TY/FMcESDDFnw3+CkvzvD9Ac4uxfKzr7jDCLabksiEoaDsIezdI7/AP6YPTeuQxYeon5+Ye
/Y3OmDuVN90AqoRZOI6VVHHJ1T68u46/eW/Iv7QuaCnwPtOYX+s006z5xfJuSxkadS/j9vVXUy8R
8e0RCrnATeNnC4gD8aroa39YQhBJYW5PYnIBbyGjvaKFwUZE3XecwrFYlkpbn4SgY7hc52hCVUHK
11BvpmvkHhLRCX4QXkf5BECSgl/lS4l84Zlkc7Fx2tzzXmmlWnOWQcWWgIQfPoGq+lWy0K92aXZI
uqxajFxoqP9CDqgD2JuBT1xZAAHhNACX7F3Pw2TilZKx1sM2PIaSMG1MIRZWFVLg76lGaDWaoIBI
gzQzwr3QyNFV6JHjhoTTfMHNjscEPuPnN+XXV6uiGTh6WZ1v/zg3kQdoOzvRCoMV4PfhOkJ1cmtq
1rIKWBbs9HBRwMG5HYKhcqeqU68mqzA30YT2Js4bvwWRLg+bxsvDnT6NvfvFr/ulE8grlva9Jc7T
Xnakc7/g3ZKBUq2TKx1pblHUzTFvSvxHdEcQnyTpOmV4fkdZcQUsy9vWEhs7re6li89/A0NfDvLh
kVLRLTFEx/wuMq015x/57kdkdW6p6FAUClFdSPYZUBMwyalZMMOPH3wYSw7M1RHRdIRuTKtVAERM
TQz/dmIb5sRIdHZxOcnL2ujFC0FrV2LZ9wulQ/lY+11+oO4tNFKAx7WeJzFoEE2+VrA7rAYV61IR
PY51BS47F6O7XEOHBC4rvqtHXMSp0a2SXlYXldCfIMYU+7JPqU3BJ3W2LqG9JdoRxb3uy122YmD6
FGm+BOIvlhPXE2QtX+hdh+fGa4PbFPPcSqzEi1AGT2tDLqOoIuWM/cDod5u8smL0pCOmy4jY3PvW
C+F6wi8DTEsDn9TDrrBcC42yJUUng9QIpxYUWbKpZn/0epo8mlJc0mf22GpLje7gnhUJsJwGg2eZ
+p5MbA0ibhH06StiGmlRYuVYhAnXt28qlD5FxC69s8rwDpALqgNf79fTkJaP6NnUSxS7484vzHFF
kpi3LLwqBFM8oNBUy/qJZM8FDsHswjSnxi3HLiVHWoa/q9QRtG3CxRD7Xg4ZFoN6KDXoZ120mgNU
D7gwUqfohGI5koW3Qm6aXTBMDV6tJomXsll2G0kojgqDVQcl7UPGjtalX9CvxHacHowkR3qW69ZV
UlrEwfZdCBWttqxHzAHfwTtdT6NICkrXasopZ9OxgDR1CvvZHULSjnWKerjbfsKIYjcIln4JoXAA
v4ZTxZABInX44EDkxFz7sQ6HSyi77DuESk6P+gj9a8wkfaWRGQBHsTmOaZG7sYFUWKpp8Gu6mszu
2fYUBJHl+Bgt8CyZJCcA8RaWmLwHZ5DzwMUhJ23YoIWvdEYQEIpZgjnGBOBCoHWS99+TwBJehaDG
hTuQW0QA4OMQsKvScy7yFIv9Uo90D9q9RaIYmwNvQANNQscVOZfPUondcrDAm9N7FxY5XKQ88rul
JgTaMtEbotIiZDG4MX6k9SDvukm4mUNIEk+rr+PadNRKbzfJnFjD0+i5aus1L3GiXWuSN636MrhM
0c+6QRKar8Jk/BA6sGnwvDMgw6CDo5Bgs9YKuWMyjkE5p+PoBR5JANhEdsj4g59KNdaXvGtENo50
x6G2kzibS7Huogjt1uGU4GPNp0pyEMKPm6onT1gorFc+1YguNR8dWuv1V8UYT24MS+NE6oOFmK1U
rxlhL5GjS0scqSDtK1jqdiiNyoVWVnFqa1mI6p8dyiOKaetZSUt1A+BNfwAupD6C5Vft0VLDC8KC
ZkZCEqe9jRw6WGv1dGBsN11Ca0tXCLpBmYPeH4vx3q/Z//C+0y4QbpLhY2ieKxS5elcpU30MAm8L
Zn7a5mnq3cQD/aAm7RWgx/pamjpsqN6oI1WVZPIDLDxEthaZRFIUCIZ+xjyjj7KoQ4H0Ejm9SmAB
rWmeG27SwLDFXbQZ8z5xJH+KVk2lWDTmoqG4bzO4ZFHa87gl6rZNxvanqE39Za5WmFqnKpuWuZfQ
XvEhUFxbNah9tEUPyJIuKhxgGwACbEnRX9vMFMttoKfdEpN+vBtrIb40J1+/D8GaZIsSWdku90wV
rnj4nWiBRYxc+iAUZnmp+j4RpR3qbDvts61k0FUzyBw/9dmE/4qLdajlJndEua5dXQ8ooURYcfjG
6e05mh9e+UGruLkR3ueqjqlFErq6cNKunW4ilSyJxu8EeVarVbhqYCTmRlNtkVvDNw+xh7Em0gV2
ewSBANXwtjXJTUnqglMaabBJpTJ66CMpvBXjTPxZ+FO/t+T0OZ6scIfuh4RmWKinAWOzk/mWvCHa
8aell8cWM5SNxuRhequokJtnbpCSfeyPUbaJM8gsJLMY+9JgC5dVEJ4jPb1Jp+YuUrGDKJJ+5DMV
bDHvA3GsWsZfluWKcl6gz+wvIr2+ImVUWfajclmEsJsEUPT4uCrSUwqMhgMG23UcTsZO9aet18FI
apGvhSai75y07sGuqka46TSMODEhAAtlCMG2VWHgepH3jHeezBSIlYu01JO1P/pECHTFfVX6+ZNU
lsVtKEOzB3SW25bSISHH4LtiH8jsMlGjXaarw0JRA2WtxyTNBFToy8Hqgo0alMaN2piBE5DR4aYJ
nETyV7B/mZV6hWoVxFipsr758nVrosriXU7Fdzta2TEKUuNlkIV91QBlj2YR7uhdl11XLCsobT9H
vL7o3/R0H5GQuzYHLVsYSPlp9w2h9prVYYJkue0vcWuSfgOkntitcaBLlInXAwK3ehnjNc8duRSx
MBpCERmbuvMGNM7oWsOFhHyttU1/6MyLzs/byhXarDZ3VdhlwjIzfboZZTeKKh2iTiANGOcozra2
HhLlOIZGRecx9JLMW01lGTi9gGHS1lr8bIj7JStZtYWS/kCALCZ7UrV6Y6enCqFvBFdN9UuqGFEB
WbIUkVmygPJ1ZhWVuioGIgaIqTLSC8lLWt5PFjYX0kCa5pIU3VxfI42dm5bMH/yNKA54sjDoVv1N
m6GHt3GRcW6FUSu7yZKkvaT2/s+2Iv8Cwl3QH+Wc+uqSZQ7VwqyKVT0E2YUG8e7SIA2pxbgM5x4K
8Jx2ZhC8fUFcrZySGjHW96qUSLdgvwkO67rkskCVIS1HOCwGgeFPYtwoa9qBCjo5bK3ABydS6Rq/
COJlprUtN04EUmFgAETLEajLdoKAg7XNH8l7UoxhhU9pgMIvdiTnVnI+5UtC2zHATLnRpwu0yNEt
lqlEuE7VFg1xq/vXKNJjt6NFu+QtI+5gNSt7QlTpKPW5993APV0tMcfEhdMZXT5CjA95N5GKQSNo
gK5ie03hbQWEl9tYNkqY/GqdbYpM749Kp5aEAbbYTGRkvphgJRJr1HZ85gpQp+EOxWPcRfohL3Nv
G+Ct4DOW9lRPg0Rsc9Y9M0wJt+0kSNViJmhcy7Kn3OeFqDxSa+N/hBT4zIxiWnpYdS0K2Nx4Be8I
/8SAEXA00v5YeRYtwzy7w1eUO54V3odcN5LeYTLI0WUsaPc1VAYkfAoFa9cxZGFYAt2gPnRlp1zk
2dhcTMhuIW+WPYJ4kYQOWS+zA2bWMFpH8mQWbGJJM1jjB/NokeI9jIQEo3umIV2lA6tF2zQgUmip
Gm2XXkBfAMHveUGzluJWEhipNLV8E05WAEA1rOKX3lLh51NevlSgGHai2dEilWSSogo5eQjQRuV6
/RamSKiQphcnISdbMUz8clt0Fu93Q7SuhC4KN9StBtQGZvazD78lMrsaupWulLgEID6QBcAgIyOu
Ws6e+r6vn5H2jw+Bmugb1Sjrizquxpckir4PcVeTAznJpR3kBROimnGCHqL9UScyzCBLNfITbhni
dWSEt43OzSaz6tYvK+0WK+Tk9q2/r+chhzSPO7K3yQfmhPxJaOZ5iDqPRjL8TmB74NU3i/BtegKd
k0kKauPoJWW6Qnc8uuT5TffF2+wFJBNzGOzHioMZgunMNA9qRiY26Ty6Iddniw9rhbFEJD5gnu9Y
86gnnoc+gVY2RPExCOJKMBNS3+ZD3tusaJjHRvBvDbtgkkT0Qm6nSi7AsJwHTTgRIUWazY3i+YyU
stjsHDHKvPv4bUAF0qlZaSoPjTG06dWYF+s3vHBi8EkNDBzTOSkzwCo7YeGHVnphlhXVpyk4JTlM
C6nCoKAWwiuM8OEqriMMQMQTiF7W/AzfpmWF0ZnWutVVEhQrodFJa8T3uW7e5mxJ0oOHMMaY5HSp
meoNpqJ6zzX/mYkhAARr1NaEYouLTBGI1MFjZUId7Wsl2Aia1UDETG/6JiSVMDbvfYz+OPBKikml
evJrTGACaMmFhunvhN+VUPVY2g+pkd2a8lSmNHsYF/pvk8PEUj0blGLq6kkyzE6PadURLdCOPRNK
oed4iURKZYFOnMA+aVe3ZkBk+dAQREz9RSiVSeMI79c8lNEovAS+r1ZAD2meZIaREd1hdIkWGrQu
m+KbpLJ55ElJF+/UeQxaNkN/0jUVV0HDzLVMjiO4eFtO0nHpFTqbOdrt2S0OwAHlnIESHt2+pmM6
E5RjM8ThfZ/iImEk+2ZEqeRqF6jwjOSSt7mFt+8S/4+8wAinYMRS/O98cQIH/LG8qoqhcfOwE4l+
0Y0nsa1g0Omgj2Ivek7jtN6lPUkwWhkHlKz1hiCpowq04rsXdKW2EpPI35DXFv1gTFffB4MJ6kjv
/TsKW2GXW610gXGTzNSprq7IlaodUQn54PLL4mBTNCEhT3WmUD5MufxD7H08RdJYmG5a6UaHT7oh
fi1h/qLPeCnA0ySHRHL0+ta6+P8t3hNci3/+40feZk01Hl79MM8+9GvfdXh+SQj+P1X7/HT2t//G
SlrfTJYjghf0ynRq507xv7CShvgNfd6bBldRDBpS/NG/woEl+ZuOIgs3Amg3uGazNOffvV0VysrM
e7PmzqfyR8oHeZ74vG9Eoaemt0v7mC4U2iz9rIEqmHQ9SAAwnKyX0htNZJjH98PHn6CACAobI91W
5E9LNphtEQdjr5jLPivqRSFM8Smsi24rhmni+BU7SuIGIgD/pXQFOLxoHcssm3UaVxE8JJmtc2fW
Zu7KOo2XP1+V/zOFN2/azf88Wtg/YdZ8SpL/2tTJU/byccQwyz7/WobMlJgIyAjaVe41K41l8Ncq
ZBL4jVbjPHSwDFqic7P270WofmN1IEJGmg7zVFZovv9rEarfNIM1Y/EWkeGSznKeM7nNZ/Kbj81Q
9FkSSEZUPiYLkIfljZn7rhnKwmM2xSo6VINInBxuwkk0j10PKyoYSnP17tH8zczg48jgr6MpjAoQ
o/N8IYD/2HrVMTajdSzSAwVl7KY38uSTckfDTmn2uUKcFIaK8Itp42+OiehUZ0QBXVZCsvTxmGkE
5bJNAeN3o3E1hFaOsmBYFXW4FGmgrmiO7tjjLj4/0d9cVhrMDEiQEkJUPL+soM7APUtJQuamNq27
xtw0g3XfCOYuCXXpy6b/x74611U2Zx8IB5yvq6zMb5p3d5HpDKVeIuoH60ojNhc3QeiY8QuuY2mA
4RNRe2l2lj20/lGKriIwZ82Vkq3pgRCoKPpY+PFDPxGZGnnE+b6YPjlet0N5H7TXItFx3U8FDHS0
nIOaAjeJTmp9pQe7xFxQyYQd+R+LKl2Z9fe5i5b5BeybhXxqq00dOOpFdJOjnlVexvykdmQcXCbB
1WQQi7mC4WSaK0/DO+gU8o2oHlAR0ExGCiTLWJtucIGs4sBpkVCvCFwQ/MARTGOhHExvo6yMrUK5
CC0xN66su+kJwnpKtN6QbMPv6n38DHQpRtyo/UiEdB/qxJSSlJFf0/WE3PVqit9H86iZT2UEvauj
U1LcyOVzGcVOTRO0kF8777HRiEKgsde65OR2JOtGYLuU8sGbbryMeDJX7MkYabGEYsMWxgcjSmxJ
uRfCXUWILFZ7oAu2Je3EYoulpL7OwoUMuIGeKE0PH5w8zP/CqSiwkDD131thoauw8Jww39Db+nxN
Sr9bJYzc+W4xu5QYvX9cJWXkVz5lkn7ow5T4Sd1TYRmNnkNTgcA6z6OFVofKRUaOC4SC8pQz3fvi
N/zyXPAw4B8CrcKQHcnz2cM4Gg36jlFXD4351MCBXzR9DYaq6C2kQarsfH7Gvzsa1jVeaxZyLQD0
H08YYEbT0sTVDwmZKR5AOAzT0BazLrqANth8cbRfXjQmr2VTNTkiz705yyzfP4R0LTsBdEFyGtBg
z6oNhw3FLeSeTdOnxKSEt1Aqor++vv9RPnk2muTR56imxP9RVfjAIKn4eFSwbRlZmUZ8qkbte2Os
g7QzYVmRFkrgTbmUCIIHwqcPyzru1wYWY78tglOYdjd6n+H0b6Gg0+OBHBCCIB2iw+e3wJiv8b+L
HH4fzWCMTlRgfAhRk57d8VAGFBvLvnXMiJqAyYUBF5KludZkHAgL1GOquB7jteQOG4YKhUdnhLSY
pfAaswgtxBaAT2z12KwjYRG56b7aSdtyo22NFVKMlgFdubD2ZKxURBGTx4h8PrSl3oHfIDGssMkw
Fba6y/ac1ErRFl6ECzbea62w9cv62T8GW3lXPSZbomNX3rJcEkUPCVTGiRg53kH7/vnVeHsR/3o1
EAFBWNQgYZ2tEb9AnD+SFH40b3v4hz98+HWkw/IIVDYJBt5PY5ffMsKRr5MdF2JIbU9khuCWMP9x
N98x6CGiojwWs1vjFQILZmX6cV+tKuuXV8XbXfv37zwrTdnt9T2RMdYx2hQXKkF05iLYVG6+Y/y2
xkVc/iTgWHmILyfXu+kepKvsYty2SyR93mUsrxDXevtgY619byEflI2SL3AfhPnaasnqAhLgJIFT
BJipLyLGq8NtgzBXsfsSPIFNlgRfsI7e8TKg67c2dt6mv5ZuhsMIa2xuIfAXARCDr3XKdkUTQJmu
1GE3aW7t7ZFQjd6TmH9vmkNWLpTKVh+SS8/OXXVdrKKbYp9fyfEiP1b7aPWVm+PNMHh+f9ER4QBF
Uo0Vgoru/TsglmQrZctpHplpbqUraTNdRRf1ZXpp2dpauFfvaju9AQlYQdWELzvYGi2jetFZriAt
ItCpj+mwRBlIymc9MHa6Jg4evlnGuLhe8N8l1ao1l0boTtoqKJeAgU2ssq0zRitUnBhoWiYi6hLK
Rn0R7bTYyR757hgkwQVQnXjo3OSxPArbdmPeR4/6vbQn5NoVrvnwKKUd3UQzNRCbuR0eWzQl6tHq
GLo6PA8lamPsfUSfRisy5a1uybRUhPKLnPQLRZryUYn11ztD42WGHl1Fz/C2Ot+VM2NEjZNS8xy9
vbcP79qtsgluvQUU5AsgnSKx27jZczcgL4IGDBirvb5p3WRHVuyKSO2bfEPL0VVdkR38PT73ZP+V
4YUkwLP3moYPBSUIrzTs69hqzt67BWTGEjg+OlhzFaarXNoC9zMrV+d59GkkK8MuhtFUW8vU3/j+
tpiJxTd6d8OIRrS2er+ri++qdWvCwqlJm91rAD5QiHrrKFyUP+gt+ATn5tvm53gVwNUAvHSTkSYN
hwAGxEuMm+vJvy5+yjpq2Ft/fDCrK2lY8ucKmXEjrZfF2C/MdqmBtOyZbbo0bEP5OAG0JIe83+YR
hL9lBQEoXCWBG/pEviMN4AJLPHaWcpXk2068NVJpMUaXU0yk8Iru0Pw2rq/oFhFOfwkadNEaliNn
t7pyaVkOD2bXvvLjy2YF1TY6mDCXn/GpK6j6210kuzlIQWGlj88kR9t6BlufhvI82yD7OKYZXmkW
DSNOkR+j5lBlKipBAmVJ9uIdieSYJZoFMUhF+JgmpA1Hr4mkA4xRGRfpcDAIwmn3NeTIzrwLjZMM
Y4fJj231f1jKaMjFKPB51BUQ3Bg3Pz7qXirX+jQF4gFKRmX3sMI8fVSYhINLmErjiy/HeSmjIZWk
IwF5kO6DqJ4XF2IaqXoextWBxKGXWQlF3BOtc5gewJAK+QuRjHT+BHI4YiEYOc3bQ0MT5z9/9wQ2
oQh+Cr7LkclhabdEBzthhuxRV+c6fxuglVyExgZylXJBUxM7rk/n2q/WVmFsK/ICv7jYv/lBiHbE
2Y5C6wVt5pmrUugjNRSDQTyAbbyv+kBzKRzp/uoXQLrhm/veqlH4qArpDbKWy5BJoIbjlN2IeGOM
avKHG1kqPMoaHDNUXUSDWGeVJe8miMyiPB28ql+pUztTeBtbL0vXmiQgIWnu2Vzir2zW80vl/edF
0zDI0C6SDDa0eFvP9nlDqDSGmbfioQ0ZKIoxbedO8mtUu6y8z0uV82qWrhlFClWKIc6b5vPQBubV
EEXytD00JQFfubdsBqZo2hQE7CwfFeW/2TuvJbnRJM2+ytrcowxaXG4ggNApIlLyBsYkmdBa4+n3
ILvahhHJzrCay7XpLit2F1kJ9St3//x8kb7EztL9+qIclT89oc684r88J5f92Bp+G3hDJRdKVRTy
MY63uWmn0SZQf1qJYsf5zZSA9Fu31o3hf89gCCodFNGJRUG8McWDBhSyyF+18kFtjl7xNNddh102
nMbiaazfSmCFARTuZN836Ad3arPntBxnu3ham1h8lIeRdiNhIakO5H+CuBqqT2q/pMaySTs72hjl
ehYYqYACJPN2qpwQK8OIrot7I2TWYyB00PR1Kr5C05/LzDclivfxEAvvOTHHBBGa8tvCo5+BrVd9
0f1ji7w/fyoNIqE1NMHYvAV0Lys/kvxJG518uKn9Za+v2eM64z4RN5a2q9KllL1ju8R5YI8GyTR4
6HQpIPQK6VxJtqz8E0If4dmMHuXpRg6ORNiGvsRffhHyFoWtrP7ysJrvvks4Aij3YfmQEN7qDdzO
VdBTmRw36BQWMI3FamkI+3DmO6emU0F3UrQD1o3tjyAXbDP7Lkm8U+0bZHbbomykrxB54UGf1/fZ
SLCzRtGWa5vCdGR1Q/ysGw8dyiT+aBjr1FhP9WgP5lNruVQfZcr5HOk8Aud5ra4LR4l2vbb9eoB9
2rU5ltGur9LPhgJR1C527TIErIY6Rj0GoY+qaqTWUxQmgEIEEwtqx5UdSvQCfH3RT6dpaBY0viMi
YyGdhY8XVw0mv28HgALHCfZxt0grnCWhDgP4NHOkhO+1cAMXSh3YTP17pdmiR/SyleQd1PKpSV0W
lHp4FUw3MQ7pcJDTmxCqYKzdwzgstftR+uYBgp5tx12dQ2O1xW/cJ7Wjb8foDpDkUol4s+O2zN3O
WnZb2dhjq608cqqb7jzP1q17q0N/Hyx6BdWLi/Ge7C1FAcT0duqyRTHDg7dD/cuHcKQ5NAnB9tZX
EH75Heu+iw830Peq/jaIXvJRW6C+W5QhYNt2P6n3BThwo3oy0Fh2VCFvE4SXA1imK4AS+aOx/nxx
RIuMzF6ZW5zJ+F3ELGZdggzMFPkYKts4nCOqbo+v+Z3nUI97pxqVH1BRVi+qscR90huB4S+iUV90
3r0IOTcvF25KSDoYhyLYJ+rb/H9mJnqYPs0OId0ywa+xWMJKAsqNYEY44SI/bSPjEGSH25xcWwxL
DYSVqm6osqGy/DXQNxMrLy0GhkbOL7SuIPspXIrjVvLNCr+P0cEi52PhWbAawxPUJXlYC2/FnVQf
DAFV1Q7vxUx/8sbHDmy9icZPHr/76r1SdARKB5U2Hv2WBgroWwtRSu0U3HlR3Y7jd7PFek4kYDoK
IeXvdg/hobS95ghZJexyW2i3mSnTdLf0aWaalpW+Av6Y+g+1hote+yaFeHDOYrDqQbSwI0BISDzY
xmuRbaA6yATXETE85CzcH2Lq/8ZyfJL2rXwolRU2trp4o4bH6ntPL9Bdn9jFhLxFOCS6ClbyVvNu
PEw+ww4t40+FtS04yO2wDpvO9nrkmtVdrT1JvreOfcLx4rZsnO9aHNha+5YP2r5tEIMq/MABgsXw
FknL1Pgl6gDraDxDgeBK+Sqr6AcqXaP5gerWSLFqVVzFyOdQyKtWIwJefe72i8eFoD6kBaDDzRAv
i5a8Xtve+QqqFv2tSH6i4wRr2C2FYaXFqzbkzLzGGsPH2rTmmO8iqXrkY66yb0/ym1C4wbRKPVcU
l9FReIRPJv30I9ckeCldpXcsMBuxUw2HOFixH3T3zQ0gdnNwcRKol2w0ySrYjJHrGascyCi0ojLG
VmVZPDbxjrSqm2Dm6gy4EBfwyMEkIIBY9bYG25hZXx/CFoMUV19by9phfQheaazLv/k7y81v4u/C
XYkWTlp0x8FpN/0aGUx925JL1Tdw04Jj8A0R5SAsxHV5AkfY3Y8qe5kdbopd9KwiorDH+wqRwnN2
Jea7aHQwWYoNEBE6uUmRPlRlLnj8fuLMOcujMcjkY1RFpoMFBC2HJUYNKhsXyshw2UqWE4kZwlJQ
fo6fUOLKrV2ik9iBEnwTqNJjLRj7Woyv7BmfzsLkD03YDHSJAPjC5Pz8zqyySjGfaYdjFCSYeWgy
WvkMs8CvN4lP5y0efca/GAZgFl26ZDQoTeiVZjSKxyjkVFFo7ZMYiHeq2BHkT98bcbrrI+vKmimZ
84HxbM0kV0nSUqcMxZunhnD+bPDFBHpuR+mYJiCZ6b2FPbAmERXSOgqoMVuS/6Yar0tILjBAXQWM
0wl7gWNIFr7YmL8QRb6x/NA5RsqiTXaGdPTpeB6EV6Ms7aG7CTXWjN0Y/Gr1u6n/JaUvRr0Tk7eu
vcNCKY+esu59Ml1TIYuFVgMzIPwvgBcu0SlgKMCZUyILTwskcL1lFLhwMCuYdYOTz52h27DaZMZy
6Je4WSahzYzpccIdcYtZBsnWJK3sara6lnckNOCNyPe1QzBpky9ckrpaSSAxSgfcsuPfmPfet/zd
e4zfi5fcAdC0o47Cn6NqBEdGd7rX+Dl9k17LnbSRv433Ar9qd71nw9YzEZQQheZL/sqAzUhuPB07
YT1mGwUv2/4+W5kQrNK3Lv6B2gbNs9i5QncQo9um3wg1ymWqX2Gx7rRThIdw/pIus3LPBJ9kNyxB
ReOK4Qj+JgnXGQgVunYxKAgIbxZQMPh7dxQfylcanNNXqJRGbhvkO1FuIkwjazQsjNe/G87+Y+aZ
QPfz4DFMRaSjnwzI52hkbEwiyKSdjoG0VEqwfeso2quqKw2uZ+Fl7PLP4e3L4YYS3EJEVhct1G8W
EFzV6YqHzHhr8xty8eZ0AOZIllGVVhBUi8AJAGfTgE/4hkC4sOtj8iq8FKmd39Q2h2syBMlCPzWe
gwlflDryrXcaX/SEXnY3zxfavfrSPUnvwRGdGqPh3t8Xa25oWx4CN+YHWN8SCEDohvaYbLmGwz1u
sqfiu/aEA7UbZ/DY7fjEcv+Od4PBgAPGr0N9XbYFfNdFsQ5ujXVSLMTvqNjp/9kUeF1LD/qt7hbb
4FuW01q/SJx607yTCWTjxP70VTvE3NpBOWiOZQtOuopX+rJ2/T1NrkvfFt3KIYIRvtN9jB1MEdnK
N3It4snbew8irvC8u5/iT3njryJyPHh10Jp+yLf9jbLu1vpP2h46hwL/m/wc7fB40u4zUp8PiOyY
cRPFLSea0CAh6t1q5FAl5H5rkZpV97Mw7sduMyqnAP8LbdhbgRtBhaVVQ8VsiubihXEUX7Pn+KC/
tv2i5ZMc0scSqHZJ8tnhL+iDukCzizsgt2oWtW4HsY3JTM/l+rVV7zphZ3aHvBfJ1r3U47Ynh8n6
/tatjZWJlhKH4tDpA8jpy+4+bmzpsf+p/eoOMoxKc1Hxk8xFSo0yxueKaYPnFVxc2+tcxJ+1tpKb
mzg5iKZrqEv+cB7baPCCX0ibshLjN3sA2Y2fSOt62tazllW0UwCGoopUNpLkmvk26O9B7Vb+Wm/f
1ZDz1EmhREwfQLmq1UOOgrnGoH5XRU7TwKRftQbA7lWeL5uepY6uY4zdbBLbFBGBe1uU76hEXoki
PqdAdHw8JJlsEwglRbzst1O1KqUNJZ2OaWsAjeuZ4V4IYzoGzbwMYmPbxEep2utye5fljqmB+RX4
j52KGileJb6yY3/KSHE7bBsK0kOZ+tplKa8C7JrDCZCO0gtmUaMjagUV1pyyxmBe2aco9X1aanQa
4ugYhqyFw+NlNkJM4N/GUjEdh2W6LrftzbDvn2QHc3qnv2NqQLuaAN8H23Z4KGK7kh2JFPGjfKc+
0GNg3pElj7q7KEYetzSxtKiIhAHuLOrMptXahDn9Y3ocxYWtfU9TG3Uc5DoceZJ8SS6zZmzfyYaT
greo7b5zQDmzQbWRM0DGJCxrFlgYvs8T/XZ8bbu1Ej346g1WEgrL8914V+zk12rtb9J940xbfxWu
rGO8EpxmN96BsluRW33mz92yvD8hHN0XN7Lbsy4pNyqt0dGNwZD0ljWwR4Be1XYMV018mGjWjw/I
KbHQVpGY22R8VdwuUscDKNI5gnEvseVItgrsWLP7O+FxXhsP4h2373/LOYY/infU18QX5V1gjUx2
5IkNf4HT9rSkDkNAxBqj3ylHfalDh5MWmjvtOd+6KiA1eSm703sFc5gWmsfsjcYLlEncb/zYM+/M
RfmLFz0vNetpq78ER1rBwof8gVBI2Bb3CcLXX10275rWT+uuF+zZdwjdYbmo3zoWLUpJSOPlRfue
O9mhvA1fSJtszZt2a631Y/TLZ3/ut9U+edB+jFuMA94AmrHsGnckhflVGLbRo6JQVl6qLSH0opF2
mjJP1UnfJx1oiZ1Z3/QzjCzOt0m3Hof90N23zV2oHnzVDSu31ZeCsiwgM5ksOiwPywRX0XoFsERo
11O4oqGhBxQ22tgq6t9IWOu0qkfLtMYHidGyiJ+tbDErC+jYc8bmrmgPsrweW1cej7J6iGs70O2a
5872QntImluh8exYw5HiqfC34G6MK3ndP8xZKhWIkOAaGnAILhQAZqvM/lcNiIwpLW4BQGS7LgVy
73WD6mDkN/7jNQKYofQBM6RWwuQ9P15GuT5GfS/ER8zedbsJTVbMqtzC2fg5moJ+LUk8n8TPT7Nc
jsIMFGQwiiyW55ezokLpWojdx6j2iuU0pm+anLVQ+uPKHpsf+Mh44UiUFDS5YyF8MIKBJp0sY0vV
2a6aFLQyu5VujQL9FSFmY4BcXcuvf3x91r/8DLx5skFzdl1EnyjLF9n1cmhpeKR78VhMIPmEqmWY
6nqzJNixp15uN19f7gNs+/t7ma+HRS01yVkGYXxEAb8lVeklTIGJJ+HRDKd+l5Tjfog8043xIliC
q/+BeVvpjJESOqM5UWgJTMMlNYwuXk2qXVcRM/I8+OBFqrfWIeOT1iuMfQGg/+s7tT69GZxuJTBy
dFPRVKZpF2+mToXSi+laO8nf4J4IEk2oi+RBuFVX2slbmdvUye+plwYnf5v/Up5Z6imKht+SmM5z
8rVYJLp6dKfmbsoBLGM1caSWZkEXHKMQunG85EiieUuZ1I8Usv+fWvVG7dbWMY12vrTDA0grd5zy
6BSKMNIbKTi58JKw7tHgvgfJRmpgMXGIcCl90oUlqMsyPWQyydt7wTv2HPcjJywxXJhPLeOO/6nQ
SvCWO+M9cu7SWICkYpUgk9EppEhsLBdqznLsR88Nqx8aKwMpth1Ey4pDoGYX/ZVX/CF6ORsMvGK6
ninr8B8aQi/WgBhRKunXRDxNRbUH3BUvFWPQ7CRgoyyA/iyYtd+7jP0TY6ZVnYq3quS9R1acbyiK
3F354BczFkTwjNnD9RqWtQk98HzGEgoHOlM2O8lyKFHFSW5Vte9WXvhDwoZhkT2OXb6OekgvX1/3
Mg/8cV36+Fmc8OHEbf38uplSpJaOp9ypA0gE6ychiwRcKtS9RSqHMsksvXa+vuTnoU3pCkQuARMV
jk9cUEGVYO0rZXqK8qgDVLQbFfo0MnoRsEKL3X98sXkioX1Gf2PytOfPN/iDFhaaxnuNypcwyDhg
K+avXGofxyS8djK9PJzx40kiIG3gODhvKxepG6WEXSwqfn/yppiUW1Zz1pYp2Xz9SB+bxfnA1TSL
PDqlIQjA5oe87bdVLFKVoZZKvTuZB5JupF4XwwMtPuBZxInpz6EPTD2J57WZ3GmAWURH47yDoDV7
bMNNnu0i2kKt22LYFZoTeavcwq8wcRPNoaOsACs3LPvyRqkewBIl/lKqVwOUVHVNj0UTupq3ayTH
IFC0dr7q4ONRTWvLcyyNEvVSeiecpGo9cFRqbIyJwof0QXoyBluEoEMH3A1nL34/eYphUgFUCxyp
tEFl4LWA13ROyTC5oVetCddDehMZLrarBPET3eOCTWtjVbql4vjGKto16Vr0VnG/6g7Zqr3yki+z
UHzKWS83o77RgqHUOx83qiikQZiI7UmMJ2xlultqfNg8y4PdNdULzpi3Aen8rz/sJ13iBzCXOjPD
aB6sH4f/3z5sZgR9lmCNcaImGREGDssxxRkcFDjarg4oiKiIpIS6YZ0Jje+UeXGtvPz5sVHgmwoS
7dk13vjYln67AzoyfZzxhuyUCOpTEqahXamBZ0dlVjpNhHVOlL+3Rp5cefLPSwJLMHpMmQMZ4mtR
OX/bdTvGtHcWFX00Vb1tTJBcGzy5NPxOfeFKfvEPbxmcNb0OLEFIaz5BYIVGpGO9yrlYb55KUVrX
mPNQEngP+rtcoKtTwAHGnixKSEmRXzkI/uHqKE8VKKCoAAldzYskas5+H0B9qk5CJlrULKZll/kH
pdXKpRaGh3GPb1REEdB/ojL38vUA+/yaIa5LqvJhMEC8enFtWQ0LDCaz6lTTJ1TW9NyZIo3ZVasv
Bqu+uk7x0c6XKa5GWgx+/azqv0xkW71YIfHT6hPSimZNIqtvNoMwYacn60+KjOOanEE/lfDFujKc
PmlBkYDzlHxiErmoUhT5fDwFPA2NxVTA0nRE5FaJDwF66Kw9tY2ww/6IWSxTkh4aQ1hYbAg2ClHT
UWFiWz4SzCIR3WYSXaNX9VNNnf3rz/Dxns/eDOl9E281FhZGItPt/PaiIhEQ4/ricSwb0/aH8Z3m
LBrv8wJzJ+zK0JFTRFJCSpmY67AyNwTRZfDchLR+a2qqurhe5k6qc9wrlKOsJa1TpSjeiujKrX4a
MchVYULpeF9AM1Yv7xRDsl4fMr04WQX67ammYmIVpUQnTfwjKFGUff1mPm2gsyZbp+6B5mLu875Y
B/AIr6XMN/LTaAwKknJ0K4nXJlfmoHYp6qT9BPgODScKhQCUuBeLe69VNCrKSXgqEavhAm/Jr4o0
HOtg2gRlmO91FbWaP8Ij1dSy2Ol48SzwjFQOQ6vfeqJv3eWeFdNLjLwHyMu20+P+ptBCZRdL5BT0
6UU1U0q7VaTfWoGAbmhqJXeSf4A9Iajw3gAACxtug2wpSWE5GW6sUiPbnVkqrIQRtYHIQaVRha0Q
e/nRSrNlpEB+mnBAWxWGWN+3ZEc94Hz3k+EkHnxEZAWj1uR3RtmMN0145Xj6hyFrqsgQ6Y9he5pR
8udDtg5V02wBAZ2mBtNCH6K4jbt0vjQSKce3iZRfjCMZJFmvoacAtPZOyVOKrqL1a8aFxvgAKYPa
PYPAteEtze5iVuWqqIOvbNwXzWQ0pfFxiexQ1HAUm30Lzu+0hB0D0jALTxqt/yul75RbrH7hm3eN
vBgbRlTr5QgKCqIiwJGeQoFRrJj+QVsKy0KR4qVQdwgCvdTF4yjcQKHYwyNqNrHarsKkrveq4O8a
j07kr0f/p82XsUhLAE116DIgI16cxZU2q+DC9N0s7bJWCqNjT5ENp0s07KaFEyLIqHb5z6/JSjmT
+g3URh8GAr9t+L2sIdU1u+ooR82PKal/pUHynHjxJjU9dkMKYIJ41Xjho+vnfAHk4M/FZlGdNS8t
598oVpRK1pNmOGbhUskOOj31VkuLzlOWLfwK3KL0oqUHGpKacpvqiHcQaYYL3grBKqzPsnTCEFNY
GnvG1BZpzgjNeqkQstUjAgNwr/6EJkN+M4AEZ2/6kNNYtavI/NEEJHe3HZjTRF1H4IXSozzcdMh8
ihjD6DtQR8YIq5egk4joqU7gFxWPqfTWl05NHa/VNiqMgeAd/W8SkCLUVx6p9VR91PO1+Zzpyz57
UZRdT8cN7YqdXd9pptPSS96j/KFeqjt6a1vQY9vhXSiOMWnytFxmwyY2Dqp+a1SPHok8/VlNVNxr
boHMLKojOPQudwvMP+F9aDcjXC5MLl9Zfql8hdrGM1xj1pvyo5w4o8uCfR1F5EoqrqzPn7eD2S0D
rwyR/DuHtYuFMxFh77W6zFKpKEgoBrKcXniDP6Wd9118ZWiyGDMMLofJPBMstgWLK18ME/y5ZgC8
2h9b1e2h0mLgNt3WWBMkYmlrNabgZAy0F8P8bhUHj4+Ye6egeQnaba28KuovSf019OS6iju/+JXM
QIRFOTlq/Dy1K8Rvbb7zRIoxj5L5ONJ+rUbPPoSmprUWlqe7IfUyIbJhm9gD6ooO8Ugfb7z22AeH
XF755ktroZUqfsp1ZU8KiQy+UN1CMNEhK8P8kIZny9uOQbXQaOvpdc0eMxLspFTwlN10geAofWaP
9MgnC7VvyaH0ZOfIMMfNEiNDZDY1pX0aGyKcZEGoeKKKUJihk4LRUX5J2s9QgOst3VkvA1FVRQOY
gKI/I23gv5R5uuq49ZHEdsXvyvQy9YAJA/0JecyClv0FvnfYlFPp7l61b/QQ9CTlq0X01KFawkIX
/87iGMU/4RcsYhkM0rAxgwR4/YPl34fVa64fRaQzwUuOiEfflVi2TXQWoXhLo6PHzag4MObgVl7R
UaFnHpaJgoyCEduuoPCaCNRJSZcbU15MTzmbn+2BALFsEi4U1NpH+V06DcGSUrikovKK9zItCxiA
csOB0xb3wj3lwe5N2Q2pTaI+XOV4+1QOSBJSUip6DhI3yNjkZY6kj91SXMbmWy8/CZaT+w5FISDo
mL+3seMrNqQYvV0Z0ToBSUuQ7G1D9IwgGWpykxvZ2JSjG1VuP7fljZhHCvvo4x8P421ToUanUa4e
nsGmUph7bfPXgYIuctw+WBpPPS57S+p6rbmiy5BKbSU/WDGAcRtLYb958c1NMn0zuu8TI9Oki8Xk
3DEXrVsoyKxjjBPKo9Yqbx0cmsxhhzCepZC/sm5fCacYiVS8ITgb5G2coCDYpy3sCYyp+Rr1WzwX
lodFXGMbf69y80Lxs5Puu+TkDaeIqmOtOXSNmNVGZ2vP48csOGTejYLJtr8K0q3qr7xoH7fbKNmW
7RznK9MamWQ23UrZTpdwR3RT7Tj2z3T0Kd0jjtTpps1vRxPOn1uED1VMj+BRau9aFADes8z0mIYN
MEbL3KNoT7W1nK0taqXoobY6lcn8Ssbpw1jlYiExkMMR7M3mK3TAnu83XZY3ediM3XGiEhgiMk0i
iDdZM7qjJJ6iKOk3U6n3t2pTqljJ+vtskEOoLh5YvNl6tmxlEsTxAKdjBhCWMedgo1PAr+spgobU
o5ayaK3uwYyyh8abC7ly7iQG3i35rAjLUG01aTCsysEnFdMVoot1PE2RlhjbWvBsNYq0wLasRDbb
0YBiOnoJqSTREX5O+Sru0Gh9ve9/jkM5GdF6OAeEoL5B/Z6/EqHQcFIMhOQke2J/pwcdkJBsKase
cKkOXJbU0dVi+m94ueM2IPrttTB8PoedfRNuYG4UnJsg5zD8Iv2qtRIobE1LTkRx6t4v7kgLjG7R
qO8hDsGLpmlbunzIElfj0NtZPP2ke5ziU8FA//pdzF//053ANJWpA1kG6p/zV9FPMP6SCL/XKRFf
fW1i7x4JvXLOvCtdvgFA5l87pF4qRhiM8iy9pXIMA/tTFgAQbVJPskoOtO6bpZlnvd3Exg+lsMy7
VPXpoGjljV5lKcLY2nM8tbqtBvlBYTPclibw21pPH30Zy8PGHCuOQFlnNxVOu/IvA1NWkOnmcOUt
fci7zl8T7QYmp1NO/4jTLg/WOI2G8RiWMXo4xgc8r2DVDSL2RV7bLaU+bJwi6aaF7BM36ch2Iyv1
7xq0Fj51xzZLOlf1LWk1imK7kgFF4bqS23HrS67v1bqrZTlQdGNuhkkjVBlg+le1VOjrMUd+BSDq
x5gZNc7n6aofZfHK06mfxgBcDHK2qKFV+jmMi6NGPRaDl2NPfpLprlj0Zv0witH663F2AQomNMFN
7feLXORfPF+LZTn2UNTU4MXgxqVuKFXgxua/qeDaMsOX4e8l5GQTPXT02nop29sMzLsbGWLlJoTe
Ui/fDiaNQn2H9ovyky2iaVhOETbIBXJf6DmBm2JBh4jfXBeqT39CIRi4TfF1FffrR5I+z+I5qy6T
zsJdDO3ixSwuQlMPtGASjnqDwik3gskpxY4sgYk/SFAQtOicC1p/rw1zntf3K/prTR2lVm9e+YQX
yN+P10sJQ0c1OdcyCFfP53EDF2gkTBKOmCqstEbpVmXDWxQmdZNrMt0KMoa5E/I8NdZsGRLlrRU2
HBJomHB8jUOYllJyifCquPKS5iLDxcyxpJn1APFBVKBVnN9YVvRZlFSVcCytEZ8Mvz8qU7nhfJAs
WdvoAs6a1671loPHN8TTfCeSUAC1hFyqE4baVoTglKfDy9e39RHbXd4WATIzme9GVH8Rb1YtFscj
oKlT4pnZzUQ8qyvtCreEfjdl3kb3wLoWsenbgzqItsqfsvW60HeaJjmRsBvyvUK5VBWxFPHrJuWs
oL9jej665ZiJ9kCDxMcN/yPsz/+ngBVGxH/mq/xfMhZhknw/g/vwb/yb7gNonS9IhGQZ1J8oHfyb
qwIp9S+cKCEdoGo15Xno/TdYxfyLPjqQK6heNYD+cyPZv+k+JrZGxFvsiKz2CJr+Gbn9fK/jjii2
8zPoyJe4ELHc+eif0i5ra90Hd6aIyRLT8WffUhJnLPIfudW8maFJIzAmGYEcF9u6Q4k9YvZ9JXK9
OO/MdwF4hgWYpD/7F2v8+V2oSQfhqDdRCSmiuGvNbmtm6a86ih4GoQZSJdBrHOEcnmf5vp5xgb99
sbt/zarfzSUuUtL/uj5kG3oWqSiBq7l4C9ZYFVLdwl1NVVMIl4ghFLtQ4/K2oNAxx3Yk1haKIE1Q
HjkusSmYpaCRco17t08QzqQ0qEFohH1ika6OiFdKAgyZQsY6SYoi/9dq+r+T7b/mNMN/nmyL79Ub
HmL12WTj3/h7smnWXxh9ocmQaTpkxMwz6m+UFr9F6YqEMvoSZOuayif+N8VI+QskDUk29MF8ff7I
f0825S9O3xZNprRSzq5fxj+hGF1kP1kEQCF9wJLmSU0fweVWE1l1JhcqiAhN2mMC7TfLSPVDZ4o1
r3UgNSaI8ZCd0FJNg0Bi17UgCzRtagSxqS5X26AZ63dt6lr6C5o8efdLlGhjJPdYFBQVcQ+hSv9z
xksvKjaDx1zLokOlJ5PyrxnzvwPwv+aP9p8H4EPw6/8svgff0+9nY3D+l/4eg4b8l0HoRGZslk+Q
/CB2+3sMmuJfjEuGJ9U9BcXZ/P3/HoOy8ZeskOIl5PtAwM2/9feCL4t/WVR45n5Teng/Fqd/QNI6
P0pzlJBBw81BAupchrx+EVlqVV+PTJFiZQV0V2kKGMas0osrJ895vfzvw8u/r4KpAQi6uUl7vovf
EtdyihfTaMnFKsHejuWTOiY8fvr1O9FCT0B/aFn4V+S3f3wyOlNAzLA5Yvdxfs0pD8CCqnqxgsmA
kKki7yfM3k2/fe4/bRXn5an50dij2CvnSjxssMsqGOZHQWhidbWaBFPfAjAaXsMBKegk5uNTzW5x
44Mc3U6R+nMwMzSY4qBeedKLc/2/7gFFHm4fKEzmSsr5o8LUtFoSGjmcGkG9E/Ka3g4hyukt8Trt
yQwb837En+E4SXS/RyUZeaOFR4GHAI1/Qmn0V17K51fPakvwxO5G4z9HlvP7QZ2kCUZmZKvejysA
n/RzCFZ1zVV7/ilng0ohF0F/h8gvWOFequ6EEP2O3/vJKiy60Tb7PNkCxjQXCXZjVx7o0/hlehIP
SExHkGzAi84fCDd3WapFYmg1zcpdCortucFUIiPgzx7FYRB+Sn5FJ9DXY+vzA5Jx4fCjagxjEkDz
a/5t1nhlpDddbvn0WKrGbVJFyr3RtMa3cFKSzT+8FFCruYrLK503yssv5stGV0qNVK5CPicY5iZ2
EnNEtpOU5pWn+jQ4Pi5Ft9hcJmCsXgxWr7Bidaj7ciU0dfQQeOqOBrjq9uvnmZets7HBRfhWsAqp
lWl0L5+/uiiTEwh9RbEKPQuTADCua7kZutsUlvUhaTXjny5waPxpJuJSaPPQJ3Jk+P1ThSzxlj4O
5SrHSkNWQlqIIwghAvj/QfiBRudacecPb9GiuUDlg83H/stavxfK/ZTptHOkJp2sKQ4ooIjQ4Hz9
Gv98lbnop6s68uuL12i0mZzqilGspIyawiS3tSNJZEz/B1fhBc6lajJslyPCgBmqGRisrPqq9FD0
9m+DZNRXLnJRxuTLcAXWCQCUbAikMC8+kdfAuGdU8iyqMpHYp5ojSxPVgEl6SqVR35teFK9LeULq
krShO9emcRcR9eU/f1pjlo3NA0VkmTwfKnLWJZrs8eX6oqZJLLEUdwISfmVAXuRX/vW4yHjm5J/K
1nD5uKT+dLOWeFzLs+geaeQGuE6HaLDHfqV7CEqwgiGdBoqYr/yw3HiF9A0BJm1SlZbYueQhtvGr
K3f1p/E0I9V4/8DZSeCeP7uq+TFeUpwDRqV9EDxZcNVyvHbY+NNFTLKDbA6zcftlslzR6lCnDlCs
iqLJVoJAvwYSumtZ4U+LM8OJQwXCFLY5ma95/ih1bcZ5VA7Fyqsycd3GlE5iVjWAA9Slvh4xBDCX
ixmrM1EMbBOZxN3F7jPyMbq2aotVlwM18TITUL+oZcAnweRij03DSlqOTiXiAfD1lT9PGtSUEuoG
EgLw8JBonD+lp/seXjZ5sdL7unuNWi3bZjUqv6LFUUTJQm3XGn3+q2YEH/B8guShIrPRPS28MnL0
y3cA1lhBdsj6QDYUlcP5jQikaykLUaGU/fJdFIXIKcYucbzGo3envVrO/rTh85bhrgJTFlmXOL+f
X672TL9OE4G8uJrSf1VlpY/LAsP3Bqupfh1DyhmdtFPHx69f+Kexy3WRW7NtITlj6l5kaBtN76uo
bzk5cU8HsqdgwCxfu7I7/uEqVDPoNzEY+LTAzi/7t4OFYNXYdRn4eQbjOPu2cwAso+7160e56I2f
t0IUrri2m0Qqc5Rz8Q57GfusMR4y6qjJD78IbwcdKEwYhoJtSR2WZF12FyjCCd9XJ0IhRMUbmEM7
w2RoZpWyAu4EspqhoHD/9a19mrvznaHng0M8kzfMi7mrlVZktr2YrdIei8u203rw/SOl6hCh3teX
+jR3Ly518RKwJ+tys5wYSPLQbiapooO7UGjwliNppiAxlmTmkxpK1zLsf/zIoKc4AJHzh+x5/pF9
ypC92PZUPKsBbycdRFpJ+v/Kq/zjVSwJBADfe05Pnl8lVgrFi/B8WfV1K62UlO+qTN7T1y/xTxeR
Z9M7MpJovS8BUqKglaE4COmqkhAiTC0ImLynNP/1Vf70qQhOycGSYEXsdPEoulL5hldEjAr2Thdv
pvglgOqxHOs+P0RRr297v+kWGDWp2f/gLc6ZRjofmJdsJ+dvsYvDsE3+H2nn0eS2Ea7rP3RQhRy2
DCCpGY00Sra0Qcmy1EiN3Ei//j6YcxcihkWUfLzwwpKr2Y0OX3hDMVKVL+zki53rBfyqwTnfn+AL
SeYqKmYzUrTiM3HoDegI18OUbVvHZT7Lk5tq8+fa96dLMOXqHDVSe5gqhCv8bqITJOP41Gle/uS1
vnXEo4legpLzV+7L6QJa0qn2uTO41SH1Z/8QF27w2VP239LGAzyDn/dIco/BiAnkI8vq+hKk9E3H
RlRvLE0hW6SDjNM0Rz2DreuPmaAXSsdRfyjUHIPyaWiyUlQ+Wrh+72PQgaeuIxTJhIpOMh+zp3Iq
qg25jBvvC/cgjwylEA9SzyoymdtowmwVSUQTe6eHIi+GJ1YmPpQiwddQ2PH3+9/ixmZjM1OdWIqJ
vK7Llv/tCjbHYazBVsgT3lzaybFw4m56YZ3SEuvNThXqYPaA22QBBOT+yMtMVpsA2CLAsIVuuOiZ
X48c5H7eD2Wfo0Qrm4MDOGw/q7k5WKjuf3TZ8BA2iuYgWtjJZVVtOVneOMtXw69OmeKAVRrg1JNW
Y4glyzrbjy5QufuTvPE5l8ovhBC+mknj/nqS2RiZVdQ6jBLYznkk6DynAvFXIzZV6FhN98fXPA8J
HCKw83iF0je4Hm/mP8UpSis02QvzMnBbYqqYuvtAuZyBMrbfTZgQ7WKLXX5/pq8jFcrX3FlYPyw4
6XWKNlgCQXhXRyS2zt4h4hQdclQ+nzXsTB7YW/qTByvo/pCv6tYkuZTMPW5isK/4CK2uKyXKrlVR
i5aAIfENszEodw96DCu01INOIp1U6lj+dol4nPJOm3YLjuOiuTUUIRxYnEut1+A/VS7/IY8N6t1Q
lMpCtbGjpWlWHjaemFZpj1NcaOZ7ZTg02qcEq8gPk0jiT/dn85IqXx8Ig/LRElkv0pgEKtffDnbb
IBKBlJXnNZCtqIkNP+2kqYaHMa+tnyZblASq0er2eVQx6lUO/ef9MEU6qH6BQP6Yzz6CoiPPgjs1
7temBS0DOsfWvg9p7qWYrkwQrbrUxwZLV50doxczdR/0TPMgWSlF1mWKyKB3O/SdEZp+2n4pnA6F
o0yU36CYpI+oDKFOFWHHM+5Gy8TOToy4smmu/xWHHKQAtHKIv2W+bH7eX54lTFivDlk5lpjkrGjQ
ra4L6cxZMetJdYLlFj2A+EcnX7jWF4va5sa+urGV8WiiDQKtiLKGvhoKIy8LJm1XnjQqNZEYH40h
wMDRKj4Bm6l2Zoswzv3JvWo0cmCWBgyZFWUMh17K9bev9aSN/SYpTiBNFJC6AQiojhEQp128Ccwo
ZcmH4jjKKqKM1GCG3HpIKdz/Fa/nvfyIpZ5PCQ6t0NVlhVVpmZltBAQ0WNKMPOjRiqhn/4INAnLh
0oPjq0f+/O/9YW9NnlDHRZrTXtAgay0MpPRjMcNQOXWJl4VpVepPBHnaweYcIE6EWV4Sp/63qPPg
9JdtEaZ1Op/u/4jXrxH4ZJJLakvEXIQ/1x8g0OJG6jEhiQa79VNueQnmT1139GBWoSsYo0hH6T6F
BYl5tZ1l3sb49qvtfT3+6iqLukn3osmSpzpR30VX+B8ce243HvvbK/3bLM3rWWIdJnskduVJWWP5
XHdz+jxikoWi3aAdUsepHgREm1DLMGvq7RLudWC6G3v91kzpU9BSp0zJQ7A6XV1Lrb439WWXWfH7
tgema5jS2ooxb6yn4dA3f/mir3hkscgGVTVEsl5k64fOkOb7Jpr8jRPzuroFrN1ElRJy3hKyrRUx
rT5oG9uvCZhTpPOkPcTAtKbu4JqB9rZzEvTE1di/LyLqEgVmbgTxY/bTt3MMA0fNfcLqOsPDU2UH
O+vSDb2KWyv9+49bhdnKjcs0MFr2lI/bmYmhJyx7b4sM8vpiZgkW+Tm0xinQrJEa+FBatTJYgsKu
cjRD6uJxrgEup3a8US54HUwxEqxsACsLR2d9T0RVIzAzzSXqg4kB6x/N+9gL4mOVNN9Q397K9raG
W12HmsnTljQg4jH9RMMIs9MDxudAnCw/vQSRph3uX0E3x6MOy+OGDw3R+PXhbIF41Ukv5UnvI/EZ
hz/jpLWxi0eD11FeR0fpv4znWwThPCNoIl+PN0TS9cXEeFGhNDw2hXcEwlrtA7+dTmY0/Jl7yVKH
gb3vYMtkESdSDFhdsUXR6vEw0SeLkwLLBheguu+U32djbh88NJ/D+9NbIdX+/3h+gJ4JsAuUElbz
00QJbLLUshMlA+w00+xXV0Gc7LDCE8U7TU/QfcN03kiwUdDqN0nkHzwsZhsjC7VSPJY0UjHPTbG6
Kw7YlodWXp4kYl1xrm9FHK+zMJMi2wJ5Iht+3UUx2rqzBtdCy8gsCjjsLjqekRPGw7dZ2O3On7oA
NVF/S1r35rC0EXl8iTipjl3vAE8II+4CNztZOkLclodMj98l6LC26Vscc903wpuBnCabag43biaa
mLQTwb4AsVqDCHHonQutHLPTNCjngJtvjWtQvEUMXYl1vOwA0FsIRywnynvVNtI8fcY5Ns4QfCr8
PQ5PQegVcftu7ALvPDRz8qYbuvm7UlV9DAylP+k9RuwI8CJkavf+U5JjXH5/V964LUlUuMGW8ipY
i+XPf8u326ApECFLs5NXOvoFf1jCHB1tPCv3/7htC9pjuU7AfJB40oS4HqrOe59SNbOHE5qcCj0l
lxedvHRZ8Nf9Sd34nFxaNIiJYKn0rZ90iSuzjUFeeqrrSILYq5uwy3C8uj/KjaXjDuHupyzGIbFX
93GrT/YkqzI9yZ6d4/cGPjCWn3wu6n4rF7sxoYDwxF6+EkzfNU6ktIoi6WqHCeWLobUWBeeoauXl
jyfEWgEaoKdJL+pFzf23vaA04LmJ2aVgYPuZBwbO1zxZQPhVam88nS+X+XX6ZELa0ElriFjoeK+6
jrI1SqX6IKGRYAyfghqV0qDPypNTYRHeYAF6bvRGP8/FFIdu7dpvZ81Fjocm6IPlx9FzDK8coIZf
/2t5wqkRCHN+NtMirzw2+LX3MtvjJkobD0/cBzfLXWhrEQIYM1rYToQCDQSofKPkcOsrQS+mCED5
nLLHaoMrAM91C9H2NNKwObh9hRako7KNZ3KJR69XDrVAdB9sciKWDqjd1Yk1ZIQ7eV/BFKvnPgQ7
j5ap4ytoSml5cl0tCmtuoo3H6/Ve5z3gYaYCSIgMluZ6UGuKu17mMVJ3hOdhAkwW4Q6qFJ7Xf7q/
CW/kBEuRGSz+C0YB4uT1UBA/Yj32rPikmlI7DcpHgtTqzDeqRDNliE0UQ0u8iZ2BcugwBCb6LE1x
uP8jXn9JUMZAv4hC0B9Huer6N/RkdeBSZXJqKLSETpl3R2d0yo0vudKAXN4DhiFCpaPGo2CuIxCl
NDAfmPaecm5mXn+hGccm1fGHmaORhnNknfOp7XCzLYtLHDXiHeb230RUObhu99ZuYhM/WNNcn+5P
/zVwih/GZ6bqwG2z1AKu529UckaUwly+gRZdtGQY95C+2rMjZ+jnRTE+FSZi6BK+0SE3Z+88VyUw
3ybBbRzL9Y0M7dbmoxTs82QuPI110dJxx8GuSzc+idZ1vkbTBPGMWwVX4szZkIp4HYHw1Zk8TQeK
lpRJrycOf4KoqEMYHFkASem3rXapogw/iRLt0QKqcCfGYkftY6t4eGvfk7aYi3ko8CaikeuhTdUl
/WTV2clMA+044uCNUrZhU3Lph3M3L8Zd2tvIwTpnqiYTlUur+Xj/s99YZ9IZ5Dx83k5usHX4NSil
YlNkCxu8PFo0HPDCntS+IWzYOGA3LjE08BbeHPh91nq1zlaSxtjrWOkpMM32jRa7iMH1GCLx27Jj
6/RQZ7vyj/E0JGmcaLCmkCh1CpvXK+y5KLWkGYNOpqXtG81oDnRc/kOUt5A0iST5B1znGoJkFbVf
zLWdngiHnuYx9d/5XapNh7TqhoMeLYYBuoZKS2tNB5UQTheRqPmLPLe0kOTFqIzqy59/WZTI6WwA
wQL4tXozYkvkrj/O6WnOp6fMt+vH1IeUSGXa3ugX3bg5EW0kxkP/DZjjWiPSzoyucnOZnqzaRYLN
ldLfebZq4407YXlLV6/g4mlEu4Y8AR3E1YyIvLTZqAriLmtCycV2xc5O2p+pqb/jutqSdrq1XWkP
ApEC0Ip2/Or56xpTjx1gUCdyxiicW5sAOalRXrBlHcaeyNEtyLdEQG4dRzAWLyo7THBNtkjzIKiH
MSC+LMokrCpXhC7y9aHVW1vd+JVIwctLtCQAeBeDIQE8t3p09SDBJkyP2CCagfqAu0ua7gmb2sfI
MY997J1Tp760GdXQCPevHglp2O1j2T75SYtEOsX2oXmyo/Gzh87y/b176zFCQphyFi8OiqDr5Mzz
Mm0ixktPOcXOfQbmc++OFdzlxdPClRnmUWlTPc1I+V+YojiqaO5Pnobga2XiUvKffs4LUAuxERzE
r2+RuiUUyhrOUtpP1RElVAPufvM9V1X2foD7eOYAVrsOxO0+c7vxzYT3WSgK1ZzijKbe/V/zukxM
FoneCqnrCwN3dQwKx4O8OnDXpHSHLrSrodNXOqoWhW5eKmmBCogD96/SjJHEnav/ECcxPGUCyCTY
gi4Y/t+zx97zyljv+TTBgHa3ZWAuURIXn/7DJEkWXMhhSNquN2dUFgS8GqaIADJNaB5+/UX3J+NA
WdhBZNPU95Pfo7s42PKpLVFdvT/8rSuNjH1ByyIUiUPY9STBr5qyVwOejAKfqLZoaXLlQm5EHjdP
O9L7SxN4wUAuv+K35MuzlKhx6ST5KhoEH6xRD2UXY5TRBcGn/zAhCOmMRtxpr4N5XLNnFWTLa6AZ
/ikO0JcXCg39/zIKupVAK5bawupKwRY1BQ6mp6dCBPWbwUWQxNXM8j+8N0hIEjaR60MKWZ/G0crN
3OXj2MqYDyLS04Mmxz+GgfOWQWjgfiQzttgJ1x+nGp0sL2hHnhY/KoBKKL75WRGFWbXVVrzxrjES
86Algdv4+kQ5PVKFqc1en1x/fuy1DDmqrPTxXMVBI82qcmPb3djccGYg8pPWkd2tI33pjHqZ6cxs
hKhzgDrghZk3JX++FxiFk0+1lWxizVskE1ZSJxQ6SdWgXSUdFyUrXpA/3nELfI/2B9ErvZzVQfUI
tYZ8WbvCneoHNwl6usGt3Chd3DiogOQAKBMIvKCSrvcC789sWrFKTyo1RGh3cjoMAkMGx6vE8f6E
lh+8CnKWavgLfIHRvOXj/XYnaI0R1aXuJCfpUGZCVuGnsrDH9Jv0vd5U6k3Z+vbGXXtrP/CuA4Ra
wHFs+Oshm9gqJulTn/M6qR3GVpuPcYI7/P2JvbRG1jNb0nwSGDD0xMrXw/S9ngxaB3Eknbj3djQa
8DD3vaQdzo1Rxe+UJvFUS0y0vkPQeR0670TcKMQjy5YiEhTND8jL2bhWjFaZHHgEs7+a2Kw/ZXPw
rxPN81EbO+eLQY8NESmvQ0w6TZtFnmsChLCrK6+33yinMrFSQ6Xko9AHpe1iY+iH0zi5KUG5Z0z4
sJF4/fAAvIZZEsAB04UdFG+4y2rjOTKbAOuTXvZ/u02Swipq5NCdaqdX3i4BAYLgh9Fjo1eCAd1H
TWl+1UmrkT4qbYlxWG/SaLScH3LsnXFnSWr9hVfKdw0qPWYBBRPTYIV1T0mn6/3gA5kA/Gnm36ou
MJffN41nV8z81C5w+mzf+tL9O690/UPnliBF/K5r/opro/1nnmng4rkKvmvvx1X73c3GE/9noTB3
c+wjjGZHIYnoYFkcmL371cpS60NDvoJXcD9kixqTi4RtjTH5uJs8t3xu5OyeFeZn6aFFFvCRNVPz
m6ZKxec68+vLRA32vXTjBtmweLFLmzESGwwV6s4kz0HiJfpeJCZaNDCKKTZ6bj3/ZbWjT8U/0mK5
cf8sr8B6u1GXA0LAv3B/WmW2uj7oQ+uwq6u6QL0QrDJ399KF0apmDq0I5zC7JOsfpP/5/k6/dYSh
DcGZhk2IyejqfSp6OVMRGXEXcNMu1ITlf9CKaQw9OQ2nmrzin9ydo41749YjAmsEnjaFxuWVvz5d
uTL7KKnABxYDakqscn+x5FieynT8QetG37gzbtyIVCIdMBO8IQs1+Hq4JlKeUbgtOV8VS/zQHHw2
quTfGZ7OxsRu5QIMRf+A8ueilbFaTt+cmzYrSS9dv5GfopzLXvcb41AD1dgndo3TO21mpKaglg+R
cB8aE2tVgbMv1ntoj/zxx736NavLUi+Fo0WCp4BPSIFs8VOetPIQdwBy6kyTlzzVf90f8uZaI3dB
YRJ0Maj/67XuOg67h1DXqVV5cLSduDqoasLKwyutjUNzqzxp0xmFOwlXBsDgss1+e34GP1WjCfL3
5M0AtEQ6gjQRdolsYRPvXdRmj7UEz+ZRnNtXo9XjmBVplzItitCsFkWQ3AuOsL82QpYbu/vqZy1H
7refxZ0qfN4OIuU5y8+L8HUo0rTYI3uFi25Lffr+kt/IsajREgDCRccb2FsvA86jbmbk7DQ4EYe+
6XBel8U3BE+xxA48eexauz7pTaadzUptHa6XOHl1d4FKph26cBAXvfnr6YJ/GYvUw9eG4AxHqbE8
lngYDFn92Lnq5+y5R3vCJyFrvkQD/rqD9Ui4hXkbXihd9XU0yr89M7rkrnznIcs15uqTqYJp4wq4
ETbQnKKVDrYUqsY6jOxhFIl6aUoMbpvjDFYE2H+XW24HN0ZBf4N1gCoFDM5aRQ0ZUHp0WgRl+cnH
ukqZqIr5mbExlxvknoWiCwwZ9fIAid3VGdNzC0J0YkRhowE/HupAHt2sy85yHqPLAgV8DLS0+lAW
eXTUmxjFebfRT7JNft3feK83OnU00KRsuYUbvo7FdGWKRqfDH3oTDpV2Co5nnDMk0+MJKwmzqTck
hTfGW+fZSGC1kxfVFLhis3zMnLY815plnkgYy+91bXnn+/O7gVai/Lug3FASQ5N3XZA1tTwFCeQF
iBKal8xSmGtodhMgPFliiWZPU3PMymkKqVhGO6PNsC+zzYoPnyTv/Drq3yQBUtyHAkkSELZb+JdX
aid8egSBKccj5UzgsDZ2SbGv7pLaD8LWa6ddLZAPGghmrAI3wdgz9gTKH+jyo2dp4Xjk0yZwqkUA
E4396QNeObsoah8qr/g4NVvQyBufimquTd8IBAuUqOXPf7sDvaqejIj7KPS6+HGYLW/aNZr+nEXB
+Nl3RL7xpV5dgUQvlCXQeodksjAlrocTXZ3GcY1Hki0QeYs03d/Pcdq/9e0Ci91U0LKN2mOSGV/H
au423qHlPr+6AJfB4YBQ511kp9Zt1XmUlurjNjlBh8bu1BLv3aH4YmSZ3FWq+uXY/fv7+/LmgC8V
10V1iAfweraJNvv1UOEJOvRVdMqzovvoTkD/g0lHX712UEn0uy0e7qu7DSwxuBduehZ5ORLXgxYa
ZKi4Z5a6cnk1hzzYF9G0tadf7ZtlFN4x7hNk3F5hMBBi9wJNMLVaGNVFOCg3zlqORWM7qeMAjPpP
U/JlPEoLi6AZV7e3CrzrXjSj8ohE8UfSd3IWfRj17Rbkb/kgqx1yNcrqiUTn0jNyRM9Pg+M91SW0
TIoN/tvIxfLHG/Dg6c3KeS/aYas2fWM5uZ0XzpCLCiTx/fVHG9FY781kok9aFujBzpmH5P6I5p0+
YQmM98PGcr5+moj4Fo4Sh3Fph67PgiYEDq9RHZ+iCu8xV+XWh0qM1ptKsFNbP6ku3aTy09SDSTfQ
oD9ECfqpaZBqn+6fkZUMIB0Dfgn9F4IfQOIImKxyDAEerNF8CFFR3ODKaeMYZ2rtTxJDQPvc7DvK
tJegHsMUYdqJeslhKqd0j2qPhTAxnkid3xyBJtmYOOnHyNUPRTrFxynxL1lSdrtR15+HNn3fyeCd
BfAJU0Cv2VFPeKAg4h7brms3FvfGCbya0WqvYhlUa3EhYuK86UfhWAK3W0O/3F+3WzuGjufSy6DB
zIV2vWNqVfWRZ+IWjWYRxntO0R4zV/8MGqY/mAgYbczpdcK0fCYsgWH9kAATOV2PN3pSS+fOQwO3
r//1khzzk8m23mewdQ8ycj441pQdgarEj1zAHaWlKA+R7tIeeuvPeQzLb1kAUzRgueLWp6Ww/K6E
JC1OQYWvlmYNAtWXdsaHYSAhxko89PNNjdgbd8NSs4WuvWBmAKZcLwBJi5BGx1dN2u65EKmJ8LOS
Hw16lJ+M2K4x1KCct8srL9r41C9I49W1xNAk4QRw1PRfBH1/e6S5LmZjSpL4NHglfmRzvMuiqAY8
kNNH8yiNdFkCwW/8e/QUF2T0nHvexXLrH2S4/9YO5oFDjWGa7H+5cUZLCT+xSuu/U6c+C6hWh7ZR
bwFtp0jV1N89p2yPShbdUVTan3ZAeI5ol/MyMRUEPZYH87eJKFW6zoTdwwkSFw56XocQpwHH/f7R
uHH+QMe/fCeaujAAr0ehCkpiKSKBOk7dH9jRJn62aMTfH+XG484oHjViROZ4A1dXtsqyTMsGxGPo
xs97KJ06bqu5cUE3rOPyRpl8qalsbIWbUwMpviinUvBcCxFleiKD3rPEqbWDH3VnGEdHJPJ4f2av
M8XlMyFsj2kixR8Cl+sFLJvITn1anpDk0+qdXbsYFRuzfhRFrMJCWPmBhD47gjrSPmsV2sx1k+tH
IGPJRzAxwx4tVptKnu286+fOPtC/MYhhG29+SKsi340Z+rc7Ld9Uwbq5Oj7BARVnOL7r6DJNkyTq
NJ1PojDhc03UYdw+/nV/dW4PQhODgJybd10CrLIyavyaQXS37U5WKp0j0sTV4c9HIUoG471AP/ja
15/A8rpsoAvBh54h+RYT1rRqiQruj/I6ceJLL616er6LNOY6QpUqQyYWleFTIPT0Sz0gDpvrlM3d
GUPrhDz9gG9khfYTYMq5Gp+RwPCOtQWCKwN2ex7Gqd+VGcpTWVHUG7nCrRgF/JLOKKATAQyu1sAU
lSsF7N2Qt0R9B81i7QRUk70u5/qNjmI34uS8LSCabVQic8hNyg3TtGq3VmkZaHX/QrwHV4e6Da2n
NYBinsukUFmnhRM6a+9EMj7WAjXhWcd7yEkt+Q5NW7mPg+gXRU35K7IFUcbcj8+VUxrP9z/Zje3n
c3XiT/K/qeQqRBVBOzStj8t9lU/1AW0i/BEjwPx/OsrS+CLaxo4Ueu+6EtuWBnDuGdEcN8f8VO/S
5hLn2ZaCwusrlFFcKC/coJyndRHW1ic3K4w5CklRzUNTTdM5ifp+j+vjeDalMez1whw3ThZ3wavP
ybA8PrypVJppxl+frTaZrMYZqdznOJYaifFYWbL6MQ8Uio+6jYVeBRwSh4egbKy9km3+wYm8sd81
NDmN3YC/z4OoPP0DQJ/pGZyKtshRv3PTIPgoejv7NpaAIXFtH0hXrNmUn+LYwu2IvgGuy1WCa4M5
WtM3lRtyPNS2P2m7PuukfRmbEanXgE5UDk0ig4SaW3P6KW2mPIJHlQTTLpFxJKD7glk6tEYajIfE
KUV0QIdOQwlVM5v0nLq5eNtPXfKIDVb0dRw05FHHoPqeCDVhDJ5CndqZQPSee1XZn41hlL+Kziz+
SSuBL8YsdGeg3eL0bOcAN1qhJf9kdhc8JWjDYE5f6AwVUeoc2eXuSATmDRUgAxey7dxn8Y/UrzkB
ZdYm37UhwF9j1kZ0bs1SfXHnCdatr8i7y7mad43FHjilsVmcerNTw74CTvdjtA31zk2KAOCX4zbn
CeLsswQF7uykYWqPRmMnWCjFg32OFQZvO1PT82+x5g9/FZXdPue2Me/qSG+fffoJ+9iRODZIDS0q
X+kFticVBZdiiD65fe08cLt4n3LqVc8wgaOjpFzUHhrMyx9K2nnBudNS2n4ZSlLaofHbSv+n8rLO
39lDkCQUb4IRaz6g9EMIm1R8M4q5rw/KwGI27eNsOjVOhXXQ/+RdilhLbdIxSrwYxmdlB89a5hZP
vV44nxHxQ+AercDo/VgH3QcB80vgmJ0B1DSk5lMU0jPx2c9d7XlIpPxy/8Qv4ev1HQeOA3osTRHq
QK+QyqIJvDHK0igUbVXiPVLIvSoN8+S17uc/HwnNH4ImOq3UD1aBNNFEbTZCUhVFoOGhauNfncrq
Jz1ok41w89acEJEyMRWgyU4V6/qgl6kQcT/GjEQ6ENZCNg9zFTnY0mh/35/TS7S3Wj6QZSCYKPS9
EN2vh8r8yvc1NiW+RC2yP9YsP2keXUvuA+vM4zEdYrulawmo8RCLHjZWJreu05Ut2ZJKkxEZ/ADY
JOSF5upiGypr5NbBhVgKdw7z0ZU7ZwxwRbWLz+akHqBjNjs3wvXeidrvRYovklRB+dBo3U8RfEu1
4aHroq+J7z64seX+UtUszm1qVRsv+43vQvEIKBTZKyWkYPVdxtqbbb1kr3V4i52a2P83bzFpAQsb
/XGQzoq4C5gGEDqh7CpL9kUEvMbKozBy3PLQS4e2ksIzpypGHb55bo07m672n+87iuyL+tGiz0TW
fL0ZRJQMiIMu5WhP6H/3nTHthJkOZ/6u+x+WEkIFNSMOLkWL1WHyjM4O4oKhgizWdyrJsFTykhr5
vW7emNXNPW5wYNnfwPkhxV5PK3AyNaAYEIR9M9DyLwECHFEibY+YdwTH3HT6y8CDe9QcA/8Uvyou
NdHDxvO9rN36oCE7Ql6HpgUne7W2LkoSE67jQTinRh4aASa9fTz6YTLTt0RGtPlUj2QkuVNsfdWb
Iy947yXpW0Rvr6fv6DJOtZxSOR5Y/bEomnpnx7X/RutRosySQXyeyrQ5mpmzZYX3OuYD7uSBcseD
lwqkvRrZF4g2NAKSnwJZi1R8RRwxBVvqRbdOpbEQBuA7s5vc1coOdab0pBiDsNCi5NCmbgSBUHsE
A+VtNF5vzofMAxwFLAEOyfVK2gQ+dY6JVmgnbv1Ed6pk5yZbCKRlVV7tFIpDALiIU4D9Xo/i0DcP
CDIYpUD+pm+wjcLXMn+rV2mDNzuWX/ffgBthJcUx9gX4DOoB1uoo9mibjBX3bagVcf0umJDWEFVX
Hcuyx/1r7s1D31mo2rdW/K5ohq3+7q3tyW1KbsBeobuxulSHyogA0DB8O+b6j9aN0gfLk0kI+0Y+
T4HdwF9s7IPmuZ/uz3tj4PW1gIAuMVXNwOjV6aFpi/wvM8VKVpmoTsRpGR9qK87/yWS0Adm8kT6A
EllUE0FxkIivqkmdO84NCBU+MH0z5Ama8uBbeX7Wu7rBOi4uPyJd9OP+ZF/e0PWuoi1N8Zzrx6XR
cr2rlOukEfIxQTg6+T+T68rj6PFDdjK3IrXvC9sMvVQUbxrUTXdCa2UYdQ7X8yRboFnaRK/E+8vR
mvp963SYOc5GsJfsjhCao3uu7WDY930tQzqo5iWnlga6DBVK4GcF/6ulfmCDJD7cn9TNnbvwloGJ
Uchaiyu1nV1OTcdC0sfBBlKi5HSxtCm7KN3pD3OEp5KpouxBq818L0lrLvfHt5dneLWoFHP5GrRI
ac+tASJxM3skV7wsXdl0b3U9yd8mo6/eNp6Nm51VlG/5IfLR77xg13YBxoVxjX8laduhMDL94GZe
fpFqxOGnjYuHXgcJ1s04t5jarO8GlHwiBM7OiPcgDDhL922SG+IIY17/7Pj9uGur1jsECMQdddHG
B90EcTAy+N6dTeMBeboS722L1vGYzJg0HZVFk8RGPYieuh13NQwds3H2uiLT2liaGyuDEAciUEvj
C37K9XbTVV5resMGcjrZv638PjjqSWxtXF03jvCC36b7hBDwwpi8HiWWThKZfk3giK74UcgRMbjK
SA+iaSkDTVl+MGUnw5I6TXh/frdi1gWXQL2WW3pJya+HLhOjH3oiW3KnVF6q2Kr7B7ivptr77qhH
6EZW07fcSY1LJdj9Zpyh95SP3hGWyTjtk0HZX4ukUR+7Cm32Pdou+qOvx2WB+G7bokybGMklnr3h
jxkTC+ad5gNy5WxY6J3XPzybMh/h9WXNCsM6ayLH/84cMWiLMQLGzUwdXMcC4U/MHmqB2oKM3Xit
yTZAPcCXWCp4q8tPGLk9Tk1JMCbB105mZO+6qs3PjhFt3O+LFcKr0wk1Y9EyNZATX195+aRnap5d
P5w81X6a7cn4exqLieR0GjMcZOou2JFrNf/AaDT/huYxNLtWBd+1hqLBru6T6d0EC/FHBAKpOdjj
+Dalfip3sZOkX03NQMZtQgvwrxHr8rcucFv8Z72seuiqBJ2ZKYrMv7MIe76NTb+8/+tLh2ea8ha3
6FLpuv6ASevjKUWqHRpJL8LER3NM6ELfGOU1+I19QvKxBHCIRJPDXA8zJjKR7dwQoTbDkIRGm/jN
DhTpiPIqoWa+r+IkOZtDEX0rZCY+toEzvxmiPMnPiZYn9G2AKZLIlVOX7boxSD7eP4E3uksLRQCB
A1Da4LSD1U4qA09LIy8PwgG31VoLvo1ps8ioyWMhnHNVZg99mT8FEcUdYX+Qg/4PDoxvq0m+EU2F
WdFwHKpk7+jFx56KftVZ+8wbz5pRHk10LLUAGrLgNCiLp0QFzc5EgGNjkW9EAlQrF7wDLDcKiatb
EmtIlYGm90OyPECbCmCNrJS9b23n0Qi67uAtIMf763bj0WRMuiTotlncX+vvqlD6jovJD7vge57L
+QEFVXkpKiDAfo/gb6Nn7i6um+xoCcDb9we/0Y5Fy2uhhtIf4NZdw4HzyIi8CkRPmNL6xRO3fjCi
9qSlzSdd+LTSjSLUVP6xCIwPsav9suExmEm7peh6c909ukSkRSCw1u0DAz1fkdWdH84ieDKGeCnV
zzydRSKOQVTjKhr9vD/xW4cW6DVZ0Evgt96sAy5xMOr40pUxWIdA+t6+jDm590d5LcDIoeViQKke
JiNFnfWZSHS0IhSvXSemb/AD/bCQDdh60MEHM5MJ3oL0vSt6J5cxK5oz+FaMrI3Y+exHI1y5xLNP
riHq0zwvPdqkGM50rePHCTm4B0TIrDCvqNSObpw/oX39573J5ef/L/zHX2of13dOO1ta0VaWH9Y9
tuF088wQdl+7i4XZnII51d4KTRs3DuHNT0NYDLkSbRqiletBKX3P8EFnP6Qgk1K4rN2dVdbORsBw
69hRn/QcQA8eVSTzehR3bqrGigY/zA2/DCFeuFRDhyCs5zL97DhJ+5jMSfAgi97/2OR1vjH8cqrX
jwYofHAzcKDBUSyL8FsHG4B/HeQawzfZ0krPXfQVerxf6BME8RuoE7/u78Sbi7qAuXwSZZxnVouq
VQmAqp76hh/bxm6KPPvcwd8//J9GWScADijEkXq4H2pW0z6qtoCHHGjdxtrdnAtyCAY1P4DXaxYS
dZmJEkrLrjQUD70yvIPwUYT4D3MBoYJ4CsEsmKrrL5Q7mSVt1bMNk1hw97ofC1TVNu7f/8feeSzH
jaVp+1Y6aj2ogTd/TPUCQIJJJ1GUK2mDUEsseODAm6v/H7CrppnIHGLU69lUlIKiDnBwzGdec2kV
knHC24LeRIN2M4hqlx0ipBx8U1yqb3N7Sd4sDiGYNNvpUcstBAimFjp5XakHB/DazjteitcJOmmO
0sGiA7vZ30APYjHUOTNZYBZtpL1CAMZ5CHNsPKZkkodO6w1vkq15J1q4dOITJ3D4yuw++gWns4tj
a23SNeb8XaL4oUE32q/N7Helad7bvf0YWzj2vf49L+24lyNuNrye26A4ZE5gJEp9+gbfc0tdjhBe
vGVcpJ0leq6stZLXV6ATapk4325bBnXTJ33Wc7/ko1T+XjQVXvcCAeBD3UIIj7lz75YWUcdylj7F
ZufcjIi++ZNmZ15v9z9qxYp3vvWFXQMujjOHzb9aVGy+deNIdi9R9Q8iFJWOZakPN/+LMPXCdz0Z
ZbOglyFuomg9Z+YJDSrUevUAnS1cyI22fciiOUFXbi+xuPhmHGzKWsEx6AedriWjkkbJWU8drVpG
gsZl9sw1pX99/VwAGILXWs3DqJDTIdxSCkJLyypd7y1ujNhC4CltlswTWY9EOgrtXzvTSX/XtWyq
XByZ5MVNZEPChzxJJ+PGSIfFdvH9EREWPWX4Rz9QgXYdqcKWHqidhYadPHYPbW2qX3RBeOBqjQM5
uV/mmvoP1fnVqQzvZ0/r+a8rZfXaS7Sc4pGoInrUnLz9+voLX8o4SEqhyYKvhpu99YUwkXZWKlCO
1JDU4Z3ROzGhSVH7U6zEhzZS7E9N2s2BFXbCg1uZ3SILpn+jwzi8VYwwv4kzSfKWHjDF6w924dAE
abpCPXkqYFmbswPVSR27LXQv4sVsXA7J1huwh7+JKDN5RVbQHsPyMxgM7bMtN8PH10c/l6ZADR4U
CWIfgEhxQF0PmhdXd0HyutCuCAPyqaHxnDQa7+PQGISXODDNyglTYD+z2+hRqVdFBr3Wq4ckI5eI
EYFL3WRoaVjbJUmtL9ELPqT1ai6dVkm+bn6OEzezc33nsS8c9XBoyR5X8h/YuXUTvXhqa1INKR3X
OpOjjvdz3xc3tVT3n5w8RrhgQInBotwVyG1o7rA4LmxPGg50g2Fakx7Lm5EzWaFc1kNOp2rU/1DS
qffW3bDDgr4wyjOw8bn0R1N4c/A4KV7z5mJbgTIjF+Y6ttBa19BFsXONnB9wNICBT64MLJnodHON
yLnVaFU7WEHYOrkvS1n8GKdN6hn6ZF1NZDhu4YTZ4+tr7sKgazsFzBA5KfH4ZlCWoxCZgtmFHqpt
7S62Mz9UjvI5NNXmrhJL+b2xJnPnwngG55zGqPQ7+GxwfmCXg+A7XTJlqU0CgAgo2J5ozA/lDCO9
0O40y10sCmZvWjGID3IzJpEnWqP6kISt1hGsh70WFIXZfulitTMg25babRe39kwNOI5aX0TmaB/i
ITWFt8ytVXitZhQy6JVQeQwFtDE3b5Mp9Zy8StU7u5nrGpGbPo3cuG/k1m/7SfvWs9s6oFslJAy5
CasfTpmN3yyK3r8nVtVBZkbAsnIbPW0Gv1va5bqBrVMHabuQc5XyaOd4liPW4CqStHBh5fIjVQ1Z
dpGT72ycjMOsOIZGVTteQjnrbki6vPcjUyrg1kvG4lI7M8QKiVkGz6ijKvdBQgpAscVkZj7Za/5u
yqw+Ocxz8jkzpFYc5BAnec+CsfL7HA76u8lOauHSRp7yW9TKJtsvK3+0hlYJcqoFhW86i4kG61BM
9zx9ejc0RaN72VxmwHF7WQOa2Kflznq7EL5QK4ZnSWSGMRfIl9NPj9FHQtExtgL0l6MbSurt42xQ
c7EjRUOZE/XCWhHhm8YBRDRNpvMGBQ8RVCYd6tYGmqBb4ufTQhV1AyolBPzULLZpYdzbYWS3mhnk
Tpgf8Ujvr/BErQ+v77TzKJFR4LKi6wZQj5T99MVFrscJPl5mgPtbfmyInX3EPHwcSSZS0WpPgnRv
uM2p1WpO23GgmAG0LtNrZdEcnAFItmxhXK8mw88naFTlSelpl+KgQPP99PWSXGqkRZrNYNJEczV1
NNhzIY07J8f5XcMoa24GbQjtpi1BtWlNDVeA1gzMUM18LWynd4MWaWAqJcaTTfXOAk7iLcm0x+Bb
n39zZCEZQrGFQxrZki1OI4+EU+SzMDH3ziRvzltk1fS8vk4ya/hZ8XCKRw5ZE/QBmqRgXjdTmRqL
ZWSjERiL01xzvITXg6XKexbrF95o1eDBaQFoxqoXcDoMlaEiKpPKCPJYim6zJFWPAxixoKqtauei
vjAUVFlMkElFV6HlzXmv9zGqCGUMdzuRKrTYltqLxtbxRbXsFfwuDrUqpT03A+g9nL5V3MZJ24yO
HpRGUgXSiJRqNKrjlcKhuLMYL9ydGIjRYeX6pNK51bSkVdp08aLrAb7JkGezEBHBODLeyEuSfVYa
RUbyD5Tf68fIhXYU08gu0KFJr5acG2iCrJAD4GesoYdK/aMe0UqbBHdobuk3Q5416CkO+uMYqd9T
R0veZxq4UIxFkmBaHAdhLkO5WRC98M1c74LIzvJgQVOEplAWIbUZfnz9cS/M0XMplNwQVDIlotPP
QfYdktMsNJgK3eaw42wIPB2Y4bEpwvj4+mAXzjwHbTeUJfkY4KHXh3kRidKFdWwUmPQAH23tlqjT
uJJmaUA4Dw+NWSrGn6ZxIF9k0g2m0GKahG2n4425GNnCQKzDBRxuo0AlLuwi2XmrCyv6mX1GPsBn
B29/OoqVDmkt8oRRzFl/NJ18PkT50qEYz3H++gSeh7ocBCv7no4hMh5b3DF+PnmppRa137lR3oZO
G6FskOxlWRfYG1TiOcWRmgKlgKnM6RvVhTUZSH+qAfqN0o3k2OFjm0WCViTSJZmb6FJ1sGsxXWPH
NT0VVTMH5aRP1w0aEG8tiLO3jkn/20jqakEdJs+9mhgWZ40kdnsrXlpvUSTzwcjjOfjZCaLishK6
6HWTsm9znU6rq84UtoqkCq2UXITfbbuJ/p1BaCFAIGN22Den06PUS9EjxqsG+FsP4B+r9qsZ1eWH
11/lfLOg76bRPiAApzuzpefpRZSlKAzQQFiUkDJxH3tL15EhAsxBbTjZJXSe392nA25SDWkkYk0n
0wpUIXU3c95UQTbHxdNYZclNfBdD3lT6waOjbaHm0pOEJ1McoF80fimwTSK0tZzH1ER6xAbLHBAG
2MdWFOr16/Nyvt14TNqNa5NgbZttHlNLlhpEpmVhN5XVXt0TCIpR7l3QHtrOh77AH2Es6BrU6iHq
oG54+qWxvnEA6GFFnURK5sElbHylqhRPqtMpCEtBPwQZ6GtZVK2PpNDsD5kueWZZlztnzPnG50GQ
xl+L+OTyZ4vBITmHwmMF2FsNxzFEo1ybnb1C6QV8JsPwniDrYECB5Tl936hc8jYEs0BvKSJ3gX12
jMK4d2u7JrE2BAovszp6OW5WtwJ4+/VIFX3n+156VWJU6pRQYKHbr/vixSVRpTEZL0CPII4sHSPC
uPI0udd/+iQl0CenXjErpBbyuhlejCILW6lWY6Eg6UbLD+dxPqalVR5eX6uXttRqVohK0KrisV0/
ct9M0KLUlaNogfC0lemoLNbTGFvUW1QFCtuYFTcqMcBO6HNpkzzLZaPSQk6zLe+jUdqFea0ziYuw
brvWCA9tmGObrZR7Q106p8B9EXpTHQV7tVkzaPNrkpj5XmM/lf6Q0rdUlCTFYbjjUjf0n09knlM0
GoHAo4m+N19OQTG5labRCkx1rq7VPsndfIjtndDh4ltxvq8W9RzA29BhUGZMx6WJolJp2R4NM0EF
JimPSTF+1KY6f3h9oTxDRU7TF95qbbcSgxE+btPujC6kHMa2GcxdVSIn3jueZSSTH2Md4EWRJtwW
Os4RnVHzOBIeBDBd0D8fm/htoo/2se4RYZdgj5CU4BYiDNiq+tBI3tAWiotk+HDf42hyF/dksnOH
YYMSmuLONofR75cVaDpG87VFQuMBSZMr11Fq/SiaEK9fDAy0dpxcs7JdRrHNasJYKDWu1FlLb6sJ
EYX/EErTRUnToNlYQNgU0tLeIDnVQ9wZ7c+vT9alb7Ny/ZHDACp7JmSm1b0m5oVCnNTkapDnWRhQ
sgB7A1mEBrWm7ICNL+3iFWsMVJx2mbYFTwuljnMjofzfOmrtNl2hfTI6Q3lbh6nm1Qh9Y9aKLKAD
cGxnG184C+k2IJ3mkAEC0tichVNUOXprJZxSg1Hf9RPa1UretsfX5/PCYYGnLjecRTcSBOUm3AMR
PGUm7O1gyDuM9HJDHBOtupuMqd3ZVefZBkXMFyNt7u6i0JCSziN2VRQZnqaWI04DANKlBWSSJWGp
2shS8+9MIjwRQsI1ZtsK6UtwV7q6xdfSMcrpqnSERLso3cNuP0PONzuYe2TVL0V4iqxjEyskdKli
4NvcnQBPDxV4Zi90ehK3fA4DNdKi60Ub5KNNGRluQTLdqIBk4eGJ/FhMyDST6nW+Inf6tZxqCPkU
Q+53UvJDdKN6D+JCgZFhVEelU8RNlw1flhzGm6OAuhrCon87IUxxJ3Wh6XUKoMEoDUvoV0t89fpa
ucD3JScwaH4gAUbAs5VR6YbSSbqisAItimc1UDQhCS+SNPsfuaAJ6SaVbNLRyiK0NZJxfiuKRW/c
0KjbW3vURevXCPsfzbkCIYaOUv171snTXi3v0oqmSUSbem3E0oI4vd3jOo6ELihiZk2PHJIsld5Y
jepNJxl7IM6LQ3EarRAuhPDszfUXS00SGUpuEQhntV876nvopOmxrcDJ7Ez9pdNgVeL9a6j15y9i
lqrI+8yKTTOQTMO6d6xYBG1YZXc65L9gckLxVaryP1J76lxzqOObxCYO7cvGcutcbm770vyewzTZ
idcuZIsQfddePvGiAvFj81gU6pnbgRnQY9MdjTgQ+NoujvVVcZa3sQTqUlbIXXQYjXH6oPXTcVDj
+3GFs/dZ8jAL6dpUyk+V0XmzJr9pLckbl2ZPfuS5sLTdn8TPcO650jnLN2k6VQ5raXPqu7YkhXRq
+3G+dYxoOHRJRx0eY56gUFtxjLCAcMVSjUfcvWqfwC4/zJM2HiSE1A9ZMadHKc/1N06fLnfmaALP
5wI+pOaifP4PyCIKQH0Dc3KBjTEaxuMBHJLuwufagyxeQPCtDGtiy7WmwittVvm81HNkZboZrMpv
32fRVi6KP4Ofynp5Tbeh8yRtUK8ktVgeYqcETekkZO9FYeBoT1D6byxPymx0jbio8EjZrAM8SKc5
TR0ziFdcTtsUKB6pkX5lhHrhpvmCtKotJfBcUc2Tc/OpGcoBKnyeuYSmKDY2ch80EGt3jv/1u559
d6oBQPCg1YBNP901jgQiKed6D9o4vCNoKt+bWVS/7wZkY4UsP5mJJY4FJORAW9BNfH1SLm1Z0gxa
kyiHIfSxGVwdhyw109AMyHVmX0mgeRAmOTvJzIWAiMo+IO512hEo24QJvRKOLdVbmoQVNqlG2I93
5Zx/1KGSHNLO+XkUFuQ91B+BjdIFxWXqdEZXNkmfNJYZ9HFoHcJJS/xaRbP49am70IliGHRydKpq
wIqfl/+L465oY02RRjokZZb1LipIuUfN+POi1o4/8/9fxxkRkKYxbrSoQuHXvrclOu399On1Bzmf
XXzbVrs4Wp0WB93mdRu1VcwoH9VgmvMvZFuqZ0jQsyNs2oHTld3Oej2/UBgOLPmzEeS59kxtDNiv
maUa6Isk9S7osd4d8iK+Vc1K/+lOxslYz/WAF1NMAtXQg82oZIXydFfm2R+hqPbKiRfnDwsW6r0E
mLRnTpdLXoWZ0ZgASOcZBq3dO/JBm0V1sJqOpMqa91L7SxMIFgj0ClBScI+bcBZb0nnFNSvBZInO
rVDQe0vgVx5aQ5kOry+NS0MBekL/k/ocfNL15y/mr5QLNC6Q5gJaUcqHPgHSI3c2HlRWmO0MdWkW
zfW16DpB5NzOImK30NtxFiDf0fW3WiXETRPW4hABYbwNRVnvLMN1VZ8em/gYkNWDS4c6ivro6atx
XM9ZnFS82iJT0xqpSx0SnC/JCbviEMp14UtwJv0pd/Z2wPmhydAqRW54wjSKtoCOqVcTtY1yJcDs
u7mqcDtzS9iZOxN6eRSOFiiX6AFu6xYLpve1YicKjqaK7nU9JRLUGPaMni6tEJp4JG8IIRGOrp/1
xQoRfSMAE/DZVv11iGjzgoehmL1ar5udF7q0QnBroH5HqgPaZrPuCx1xsaqplUBO29xNo8n0m7hX
/YjagNtBcd5J5i7EH8CYYeDDw1/NSLbF9tpJafuXoRwkY2J7RSNld5KNjpEuR4aboYF/KFhFsash
fA2aIVSPci0v1yAxaq8prT3I/flU8zgUhhG2IegHp3M61aVcKQMPiyNba8OkkuskGLnAArASH17f
9uczfTrS+iQvPmrYksLCmpADUjbzMFd2D7gzw1ErlosDdLRvrw93vlINYFuoLaJhQ1y2dfFq0Xko
ipIXWxVIrpw6HA+5UtY7XNgL06cY3DwUDMnwKOSdvpTdlgBeKmdB/q4trxMjj4ISrO41medej/TC
C4GRRTKKqGw9XTY3agvitVMrYwkWAz1oFJR7D0xOupMvXfhKjEKjzKb3u8ZFmxcKZaO3THUJjDau
Kcrn92EWvlGG1mRxzHuYqfN3ouoGcgTGB9oBXHWno4k+ZMq0SQ16VasDBFtyxIFa6ePrS+EZhXJ6
LFOOhML/jOM1zoTQnbIuIpI5Oej7NtS8UZ7Cr0upGppfj6g4uYPUhpk/5uFCPIsn920KnloEUVPF
/Q1/ZYwOgxFl+tspb8QjLZPoc9FKGYpJnBU+GNfoXZrO5Xgdlov4hI2EKWHy5yTzO9lp/gDMKj5i
OJUqbij65bOwtVLgH60b90Yt5Z0fDfIiuVo65vnb2B7JnwolrRVQTBLLKWvAd09W9VHOR6XHhW4t
4k1rj8V/fZoufAzyZAVResAubJhNnUnGSrvUzEEOprborpopkUlO4/jL66NcgMmueBpU9FYRGlxR
NsPExPNw89CiDyeJXm8yxm/KcmlQQUTmIr0zxCylbt0WTotGPfVdF3aJNXtpqhpXURXqj4kpiw/d
koWwP4FV7WyA8yscMAchEFpRRF1nSuijnCXqVGZzoE1mebtyYX1tjIs3TSeBiYBtAmO8Ld9iwbGn
gns+/4xMi5+qG6G7ua2eY9xIJ9Ghu9vgbHFUAbX6ml0OO+93YRTyNtxKwRvB09gaEBDm6dKYssG7
Ph2Rl12QxNcncwdeen6MsIyIR+hxIJ0JCvB0Y2f4jqszVazASJTyRsOXugejCE9xmrPyjyaOrZ3F
e4E6tmJwVhFCwD8s3/W9X1wvdd5oQz2rNNX1nsQ4Ko3sc0UrurnJJXWp3VbK67t2kqPyVsoaeMqx
NuLjEclzJbmpJtnmoVv07psQ8XBHnh6HV3o41x8dqqyx1wgJepmAd4cyVu1IrqM2NJO7EA6nP9RK
ulchu/SZaGEToQGfRVhlO4E1zHmtwdykXureL+q5ChwNTtvrm3FvlE30oxi1ZddytwRR1SW3Jmgw
LzELe2fJnV+SfBo+jgG4AADTNsYa7WyUkBNjyWVl7VZNorl6Vi5exImzk/9eeiEuewPVVtAYoExP
V4EEb1CPloR11zjjvV5LuPIqzl5R8eIoK8oMPONKEdlMWwQW1Epmew7IPSjQGcXoS1q4F9Ff2kO0
QQmyVzSDsc2TGrkpoDfqMymgFn9ajKG7AtuWX1UoAnmFg/rc64vh4hZC2YMeEbLNtDQ2d/+4mHnT
078LCoDSt3mnDpWnJMvnSAuR/WaZuJMQpTdJRvl7yK56i4O1uLLA17ltb6rHMB2jx6JbBD5HgJel
QUYDLqnAwYxqfdSbWqZFnv7QOzn+yE4uf/rMWXcLxyfBBK3u7cVitsLq5VqfgkZXxiCFSXHbq7n2
ITQmFXfR3tyJMC80/tf2D/ke8QtfaQt+BRCQt/E6X6pUh4c5VtXPSdyGN5MqfzQnLQ1QLIFgg/Dh
kQi/QA1X7Im6XQBbrDzoNcZdO7vc3qcLvp7D1JSnbgTgWIrfgfnkEKdojz1UImr+kCRqIDSVx6I8
aPU4vysVq7EwurK+lfpY7OlZnG90UqlV+I0QAuzxNpyb8sQYgKqtmuE03bTG6u8MVOf8Ys7VnTPl
fAsCL6GCsBKgKS9t6xVWGuMjlDPUMIzRV2x7er8F7rET3l+aXorFBCl0b2gmbm9LrJEcczDzMaCe
/AFZn9DLB9qZ84KEzJTfLZ1xM1mj7knqcG106T/I7veAUxcyRjIzcpg1i2FOt2hDdTasIZ/jMRgz
BJUMpdKxxVOjt7mu1S6ltIqau6MFU9kXXjfO7U2YYuZQJVHnFcmg75wSFyYeVVj0neitI1+wRb1m
gkrDIBlDUCSm9ijg5vhjX0U7ZKoLKwl2PfEhVzk9wOc5eXGbK7UNnL5lFLRvapT4o/Z9t4Dcd2VJ
a3fe6LnJeJoerAACqpT0osARbGVYFkQwiOuVjobjhCOQKWIPgIuNS8hoL5M/Vbq0uIYEze2qHnJ8
vZUcv3TPGCT49m046p3vwPm6pa8UfjPaJinwFM67/FqYoVYcLaejhpZ2tQZ4NWkPRmsh7K/VIvkG
EnBwrqLEYIAY24fFbTWhZEh02MitVIDrS5dif6m4YExF7eltFR61jr424kWq+ga2/nKXWK31KOsT
rsly3ZWtH1qzHLnoC8elhz58f1BUpAY9JTScyU0reYjdZlDbuzkVuZeiQlN4Ks7ssV+WPJBvSlmB
rV6F8dtxLmb6X5gCqQcbu54KQDC0Oi9MsQ9x27jRJz+3jX6405yipR2hxUgdxoDNRm/VTn79gjpD
CRPfQWMGvrC6uXDYrTfmi1Uhi1LSkUWDkwLc6qByEX6JwwEZIJLLNxCQsTDoYvtdHhr5V1vKomu9
Gq17nWarizw1LagE+W4BwuO2KSx1dtNMdj41nIlHUKjpHW3C9CfjkfWJHdBwK7YflsQWjt4IIUFV
7+tg1EvLi5fFIn4cl50w7qxNxzCrMAO9W16VLMI6nZhxROqABVYHyiiruE2mHRp9shonLoKSJdJS
ipXj4jcmXeyTyFazl6GL6ZVQaV21KHo8BFUwst48gpV3o1ifcrcTGjZhXY3/3VHQNRMupQkRuQbc
7spFIExAJhwqrKpKs7hOB5mTD1Mz82fzRd4NcADzR6Fg7dhtgq0clGc8ENsHVWzGb6y5Tu60PHbe
qZ3ZXCsSlXejwwEQk4ymeoRFOz+mVrWW/2fgJameCtVb2kp7tzj6nmL79ixcH427gcoZQTqsn820
l3NKsUFgIT7hYA0XUYuDrIr2fC22GSmj0LxgFCDyVJq2q96qZdxqaDEE8dzkb+CdtffQvwavT0rj
XoSleY9EbnaI0fzd23BruPzyZFyHxtUGfUyWLknxJroICxWRQPxfgtwoPhVmxdrQ5LF0m0zu3084
Sr0JW2jLeht+EZmJcHQ2jTtX8PYmMLji6ZST6YPd1s8iehyBDXW0tCEYFq3yksZsb+omlq6Q/thT
Pr841Nqy4h7QwA6tn/vF8YJUq5R0NppwS2Y/tdmsXc9V8tksxB6k/yxyXF/KpP8M/RoCASjA05GQ
Ma8KYRVDUIe4w8oxjkFWlmnvzbmJDnWGtMyEpKAfjnnzIZPL5aBrPw2L5xnILdeg0SHDgOp6+gxm
tM724PTBYgMi0JKi85a62zsAL8zpmsHirUMCiArTZhRYPw7sz7CHr1tmQALb0IOk3N8WFCF27vFL
Q0EvMpjXFb3yDLl48fniVjZbqzJ7oBS57CsIIt5U1VzfTGQlr19E2x25Th0EU/YFZXMNbfrTqVsM
bRrjiM57bMklOB4aLr1tZMdGw9xWW7T2EcPULgBTsuvpuB4pL3fkOjSSUdSc0bU6F+eHR6k1o2j6
IErmHj8zTXEN0SOF4CD9rcRLWblc+/V7XO4pZcjLldkDGuuVRtzOsSOOoUrphe1mBJpWZNjv6cuH
OizTnVzs0rcgAaeeSI1uTcVPZ2igjxHGCHwH8gg2wUQ9/6qJxHAA9mrsfPbtIQx2giuA77AGo5QW
N3uJLGPucSqvA6cTOMnrC6qmYzgdX//kZ0EiwxjcrDIw+jVa3EakdRZl4ZBUIlCaujb8bG7nf2gy
q8CNZsu+mfD+gd+Bu+ebfGrbxp11EyBsqhmj4+JnLCo301ojCURpqn4eU5hCv123DglQWUxsFAxe
r8JKJuxLlVl7EklZV25rGC23N24RN3SLpPsx1OUnmMESxJw8jr5qNG244/O6p1YvY9frzs7YAihK
m6T1crO0fwxFJj8Zet99FLoWRX46tEN56LHZQH9xMOw3do/KAkiBePqSSLFBLi/09BOESjzzVHMY
4sAJDQvBhVLp3xmDgkVspGWr1BC+AXJcLB+KLAS/RB5GiU8rPOySl4+jqiVBqteq5UqIPkWeIyV2
ByNDtA96CAXmJwMtPg/dtDVGWMmMwPBPF1xud7nRtIYIjCLmWJ1xn25TvdwZ5Xz3gXsHwkf9j+YI
+NLTURB/mcEhFyIAwNr4haOGxMz4Bo4N7WxhSaEPzHHv/n9WvTrd8ytmZK036SReGMydjtpWOVw4
tFhWQoU+uAKJ09kv9UTSfW1YnLdGneOMnTVjCnKYRaqj4djI3w0rVg72MkPCSMw5/IrY0DIeZjOZ
39R9VhlXetW1caCraPWGTWhmNLFIbA4Tiv/ztek0yeMMKxWT5RjK8iGpu1B1S5wpDqEToyOoUVyY
PCnVJlyQVmUqn0owWgJW0UVQgCOz6wNrjJIMQQxFRkdfqzFAxdpsWg712IvCL6Wi/DgKLTTdtrYo
Ks3sW32lpc8ynmEMpvcfJDa/4eoj+ssex7HS7XzTZyzTyfQ6kN1W57DnJhRydqfTW9adXEiizSjX
8FFTKaXJWvT98pAsIivgUVSZq8qNVvIQ9mA/1EVG3bhscdxZcvS2ruVlqJ60fklAxMEkdvuCHevp
iZzWXlpjt81GW3JyxKXtDqkQiNcidNV9Bv3mvOm5hBOXVNgZ/bGcq+Lh9YPrrHzAcWWBKSBnx24O
DuFmzcZxr3VZ3yRBh8szfJxB7xdf16T6IZwdCZijHWNjJWwHnn4OUazxh0k4CM4yKSCDzPTT6MT5
P6O6//w+/b/oqXr45/S2f/8v/vy9EjNwzrjb/PHv98n3pmqrP7r/Wn/tv//a6S/9/a14Kt93zdNT
d/9NbP/myS/y7/85vv+t+3byh0MJHnF+1z818+MTSUj3PAhPuv7N/+0P//b0/K98mMXTb798r3q0
pvjXoqQqf/nzR9c/fvtlhUT858t//s+fvflW8Gt+VSRl8v3b9jeevrXdb79IpvIrFxisKcAjK41n
Va0cn/76ESwjW4bLRG8OoA5nU4ksb/zbL4rxK6xZat7gnxAFgZT6y98gg/75I6pxq+gLMgCgTZCn
/uvZTj7Svz7a3ygTPWCs07W//XLWSMU+gvqwSrGLrrcKdvd0qyjymMZdotS+2hUyUvC2jCGxrkpu
KOUTKEWW2uJaAiUcV8/n0oFYkLc+2qgoXGaFJdyxk+2nrExvdEp2tZc74gFyjXrVtyYHjYOs1h8q
jADc7Ck0CTfjWgw9Dj/livxWfpsmhgpbIY30u8Ye+7vUHubPTmdl9qEf6PpwXZqzWw6petNX2XLj
1Ml0G06iwrUNKefUK0wLZfCyeKDcU/f/TMP/b1H/smoG/c+L+qp5Kr/9OFnT6y/8a02DYqO+RvJu
ULxZ+8r/WtM2ZHYKrJDiIHqtKMG/1rT6Kw37lcKPqIYNDJXl/teaVn4FKgDRDRlAmGgWJcifWNPb
SBXcj2aSAVFipZJOoeh0Sc8oupTCqlNf4+T3ihQPniiWs2OhZ3ul0zNJrHUsHpeC9coCOJOvU6oi
Rgm/Tf3acKT7vB/YOKFurtXDr3hKtp6arV6u4CHmMRIPzTR2V2OqgOSaoL3pRpR6GarXY78AbMxK
/WAWSxvMkdRfjUUVFEOV+iJDbHtWJSS67ax1F6j8nganm0oQLYjcqZb7Mu+0dy8++J8nxcuTYZsR
8WawNxAKBlWtUaLbzCKWOaaThQy/SNhDdJxsnjK1qxRtUxMo6DrQccd0l77YE6bchv//HJnq7brE
YDdtjiQ04AeUycvUV5QyOiBXXvpg7/aIKuqa0r0MEhhmRd6Qy3KSEmKyvl/WBir0pJPecRKfaUy/
JwakMdeULAC8Mlqj910iEuEpShR+78I0+jKL5XM9prPlKZlkvrek5caaM/VKFEXXuEZeaX/Eo528
QwunK11FH5veT4Yqcty079PbyVbSr2kzoXpq2VXjFpWp3Wp11l33ozF9fv52/3ds/bLSYF85tvpv
P57yqhdPL2/j9Xf+dXLxuSmPrDJG7Ns1tHp5cplQZVYCJ3oVa63or5PL/JX8GQo69y31AX7tXyeX
8SuIF0QO6bJSyOb4+pmT62xJojTFcbpiORjoDLJrCm77WRt6n4D9c9ioCw2DLvHHqZ3cmDv5xdxc
2OFnZgH0GNciznNljNL7Voei0cuwAvXcYRWumy6lEbs7kCmNX6Ni7m+Wsa1HN7FTZXKNyIp/VP0s
VtyrplzL2dLJrmbV850ZVwJ7iPyTZNvFp7yQTWDwqXxYYGm5Td+NP/ACK73KQbQpBX1mXkmZnl8b
WMddwc+lgRzWtoqXcHKD51d5k+eq+gGfMXKDqUN3ysHNzJ0K+XqelwkAkRF2vU8DrQ4ic44jHKzB
ZQFAH7J3Yxxj7qU5Q7pzFj5XHE7OCmYK+A6VUwI47pb1w70oREmwSDAjW2fKyeuvZVOIj1BeDOVg
SrLmqTUXjmtOg1W5cyl95f90+KJ6HnauVHZOi1McF5C7IGdSWhO+aRbZdsklUUUfU1HYnpMlZPdo
WDSzu5QLzSGjzkBSpUNfuMMyKAcFjOmPdhjSFMibY96MdTpf53Vq1G5XmsdJ7gzyNy6pJ0Q+KfW3
5ngE8ZIfFoBv/EtaWz3JS/NhMEu6iIPUkFcmZAavL6kzaUCWFPc4fAXUAii5bjXal6WB/kZxyJcn
5B5TXZguZsrltWgH5RYVB3twZyUVd/DgpCtlNN1O6Q2XqtqhsvNM9rrxWQwFSfyh7WFMZfInelfR
VYEXy+H1Zz274DgHwA/SHoTVsAbBp98U7OoIwR6wHmqUqcvjhsfRLidfm2RaKlL3/9k7r+a4sWTP
f5WOfQcD3rzCsIrFojei9IIgJRHee3z6/R32aJssasjRfdp7dyOmp1umCBRwTmaezL+xN7bVtsdI
1YyfyAy9O8DxlGCn0NikHwsh5tACOk2bhm+b9n4WgZfpjHb27blV/DxihAMksN3SSU6POeIimblG
4S7rUugWlRl5Sh5WnzyId/lW3A0FGyQBAMwAmd8+CNosCAEZUe+v6GoEhgSeslSw8fj4cb/Igbzd
Q+KIo/FtRd1Il/ztZYwiLC3mjZ2fo6G+V6sct3utQkYhNqbJDeOpuJK10FADWZLsxwGbLzjGunyD
n0YY1J1U/1yzbLymdTicptDBYncay/BsGtrmM8Wk93GYnYJQjiNw98DPxBN7td0R0KQNiLmjb0U1
oNHoLG+s7mRq1y00s3/xNP4oWf93OxLTlH/19sWR+82Z+KzisPmzbR/713n45UO/ErF6xBxKnAcY
mECfFeC+X4lYPYLv4LyM7Tn/8p+vEzGwCRQkaNbjNir4rL9OEOYReRM1cX4T9QAmoX+Sh9+tVeat
AjON2QxYFKLZQWwYbVqus5rN/mBq3V061uvXOJs3g54zHbBbJbt0rMU5G5ZUOQ8HvfyZSOu8Y94q
7RCOHr6aUaYiVZYNp2quRydLoubXmHjl/5rF/NHa+Z/ZdHmRfvj3ld5tS9Plx+OPvx7LH3/dVk+P
UfV6qb18+tdSk49AtdDgZVrFwkCr7p+lxrlTBCUmhCQrMAiswl81n3JEuidVAR6hWoQy/89ak48w
u5VBPZLfAKGzdv/gtCpiyZuwSMLk/MEPgpALCISN9TrWoDoQzU1kOF48TcNmHDstmOa591/tv9/U
ei/861eXYZBCxGXkCgSe/Qb9/+1lkChFampGREMCS3SbaEM8BznTAhQtEc/4CnhAAuGeSNjSyks6
K8E6JpnsKv08XyxGmSzHK4NN2TVreewCc61MjqnJkAIKM/vE62JZnbH/1YeLgpY6ZYdtz096Efa7
SdKkbBPNRX+/djpkdHAJsgHEFjixBxO5+7oadXvZAvOMTjtzDS1o8ot2lScDuKwhHzDFtqmLOWQp
UoFSKrgP4yTMe3s4Sa1mvEy1LocAOdbz+Yj1kolOfOZIm9lccC9rQr3cFyXmGm5alkMOES6E2Ozo
fD3YFs76PFlTE3moEFQXmRQn9wkTdGAnnTnc49KlTx51ctK6ulQu+yG3UmbIXaufqCndqGVKQPiY
hTquQb0a1Mv48Y2ZayfM47wqwzTVMwBn6N7ItwG4qpe3xWqvkg+Q2TyPNWYybgNZ/EpguDM3W3HY
BN6B4nU466Ht6T2S+BTHGegAXcrUc2nM1KcssjUAo+Zs//h4mRwsRkKeRbuN8zCjbBz4DgVvs2Lu
VWtBLkVbO2fbzavqOhpW9R9f5XBY/vdl6AEBtmXsRvvx7WJcSjR0HVgh3tJBscDE95ryUPUrhsmn
tobAWhKG4amC9afHtk33c5gmn9yDWO9v9gPfVEDmYUDSRocu9vYWorQOZ6eoJeRl4u4sn1ttm3SJ
6q56XMNgZKL38XcW2/jwegQZripgD+9ULHtdmzNdTiUPadza01ej9/O+y7yytD6zVDjEDonHy9SE
k4r68ohFbn0dUpo6DvFkSkMEbspE2jRq0j1Iy2gilBNLPfrEdTudSnIz6cem0V3izSyjblYw1tHy
VNvPaxbb3lxW40UzctubcHWwn9K1MaE+74EWhBr21n6zlKswgo6bL+iU19etYij7uHSss9Ss2r/F
Z/5/pvtfUJheLaV3tdQlI46++us6+f42w4lP/cpwxpEQw2DfUjjxr9cZzjqCtM2EE/LPr4bHrwxn
H/FXwcKSfCDVsR3/yXDWEQ1axg+CTiK6qdafZLjD9SiM6QWRjgwE+hNtrINOW4kr2JinXRFUIdIR
9TpMvt4VVuKqVp64QxnnfsOMZLeo1o0tDzeJlpVBraUxzYBVdqm5k62VtI0b9zbSS6lk7808foK1
PeziGHHqrsS1achwUZdG5yKiVbNr8qX/5JwkQsKrLYxWMLgHykLGxKqY3IoD5atTwVTrShIqCTO1
Kmw9aRk6vwiTS3S7O5TwsCYdUmVyX73r3+Ttg7DBNYVShwK5GklNcPAHaTsyJKkvF9qgYS0jJOzk
z6pVfnNk+AkfX+gg8r+70EE8HJx5TewwjwJdz7+1aVSgXujc/vk1RAtCdHbp9B8yU3uEL0uGTVEg
1ZLtol0NyaJv609e0zuEN89M9M6YrLF2hXXN2/dEO1eu1hovPzzqHT/K89OqcL7AS9xgHvgwtsNd
2ymgs3oFSoFyVdjzJwPag9winiXDZ5ALZDcme4ccdbOCoFKnieQ7WbXPqyk7W3tKmWzsFX+c/hzT
93I91PE5/QByA1nw9gsnBviktQxDRB+axaua5CkucALuIkoH9HYvSsfo3NbQcbBIn0ezufn4tTLG
fLczhD4cgA22OFW2fTAr0MpZ0ld04YLEqXe10Zzn0qoGupk+RzifX2WmcZVkU7kpxlpzWyt/0rX0
GTjAvsaJxY0LeNHZghxIJa/xsYZW8eWg2+dNYlwVFmalknm+ptmz3OnnZWJnfrXkGppv+G5VQwN2
OzPCHeTC+DJTFJgqqvJjzFFYaWX+bwnBiWqZ5uJddAN14VsWmredrV8hvHRly1xZt2jCaVNOazF9
smpwMc3a0sDialMflq64DVh+HQQ06xYDU82tZ+VKH6KnEOKai2fvV3tJHXcUf2RkqnGDn2YfmGoO
mja2263ZzaoXp1wKRjG5f0ESXMIf5UpvK9tPOn50jScrwtZXaWeXf38zNdXPFirpUx1rFXdMpCwo
kSbdyVaTnSVZ95CVFd8KfiHTn7XwpnmyfQnR/wDl3PNGm7B7NcyvktWVX3pnCn3E7hyvUnhyEt5R
VKVI2AF5cDYqQx4XPu2TmVvn82ifgzWutlnHWCnPBud4MexbMzRx58rT9cwGbO1ZcQxyQ0OsuUzK
0SfznCtGqbnq4oBzlKwZewTtCqjFE5DLe2QMVN+xuoewiPOgsLgFJSmXO/FeQ6vcp71lY0SaxxeD
EwZ5aineUNsd/a5C9kcK40CPWwhmmI54s3jIL49x1nESSe3G9mMoYndWpNE5At7vLxpenqVSOpsl
BthuJ9Y5aAdnY7TLsmkW03bxiXyipk89LUN6Q6aKciNnUoNOitfjqdPWbVUZV2j8G6eVzVKY19k4
nXgMMdM5/Mq4Uro6y1kY4VnWSFrmG1mjemHBLwHvSkHT5M/2VD+AzDt5uXeajeUGFaSTssApoZrX
x2lUn81QwmMd2wDG3xVTJ74kelXP5hKtxxlq4F7ULY5Hp3X8iaZGH9jp0myzMb8qzKTa2NWsBonG
fWcO9Dgn7B7WtJR9I8V6IVEgBuT51PlKx3Ny4iQ61tJy2Qg3O9cq+wfYZywFI3mWIr3cYFv80M9W
Fsy2WbqTlNeeVfAyMfwmvTpMwnJHuXIUoNfJyJ1JacOnw3IvNo088oOngb8U1vy22O6DYA0soxbD
xNaBDsQIgSDmiFJMkT0bI5ssX4snsL/n8aScqeF00cjOLRid1M3mLjtrODMGK3F7g58uAlmTfgUO
yvGaDoMIWkcQjJUpKHNsgvoSx0RxXkzZSKoZPWkODwYLA64Rtg8Gate6VD9IEk9qsZIvVgezSJ54
YcrK11SdWLpNgVOdxVa8QGPEntPA7A9/7/X7CHbbm237lpFg5oeFdEsva0Zj175FbOe57/KnMmLL
Avu7FcSxQATfHvSC33TtQ1qoV21Ss2k58goBaM1F3BIvizYEwSLNXq9Oht9UUulqOiFjtdp5Vyf9
vJsLpNLhnGvuGsm9y5A7Ptf6YQ09PeJ1Wh2vxui4SXql6Zm8ck9TjkHDWOdPRm/yDcDM1W6yRtBt
msFrx6r4XqzxSabbiefU7PgubR9aK34ateEBR40Hxmo8e71SPcuEuh1brBM75r4rO37Ok2Y9ftmn
Um3dFjko1CEF8RctCHS2VVttQXSwKyKD5zaySOxRuoUYzOKSnJ2T5fWxXS3Z9ain+T3g4YWzd5gu
G5wsfoInzXx11qRA0vlUKKtXeQaRjZQZPnapwfRJlH2hI0JjMyt7zaqkxIXRomzQ42yYSFvThdLz
LtdomC9tjSCYTkoWtLDCT/SSEezUsrSx0QQAyUuRtkh02n7eSo/LjPmaZhcqjjxVtR1UAn5mVA9m
UupsG6hFex25cYQaV/VaWZNQLOilPR2thUirZVIBOFdCJzSLgXhnyiABM+CWFXNYNpG8cBPLSKQv
tCsAtMTFGenoPgNa74ZJ2n0B8xnTdijzwGiNR/ivGZC7AhVlp7N9Ndbkh5k26mk3N/Vx2Mj1V0Wy
5w3GLMuZBI/C8OU0fuoiKbtOZOlRabIh8RLceEDUyHmBOsEqBeqkqME4NfoPFIWhlina6GURmwWx
OnY4I4hgXlRIRgoOYjRU5IcpzZ/wY9nDDMOHtmIFcwp/ZkSRkqnah5e0SN16tUytGpQdruqdLPIi
1gKnhSg2Cts411bWYWmxDWoChrYiCqQWRnuqK73kdd10Af01+YZApO2/xIgsMc/lri5vpDJ9itAs
p5UaK25fqckxIV7klPwWegqaLqYV+SIez+ugelmVPA+1ellrw1lbWd/1OP9aWtlptkgxYAmqhA5t
BReIkHMMp0X12oQNpxLijockWig6MMAxEhBzGqp2p3MjZ/tltjiohHbrg98NXTbdiZqNN2k3Fsdq
Lg9+jyropTqRQ7qpo/OLhINHRfkAu5+vqcodF2U/5lmzfhsSBwRa/JREPL+sTZ7riL+tNGLTigLj
pVwolfZhMbMnhqU1OYsuIH7q1Sfsj8ORF2UpmjiMYKAqMPQ61CPQCo565bzGQW4Tq0xLup24EkEz
fZ6SFlZNYiWeClDzk+u+OznRd6TLQyK1gCuCfH1boFa1VZu4NUs+6qRSgIoX1YNinqxW9JzWbGsi
/vPHNemLGtmbwxqXpIePyj6tW10/FItRBwQKGijNfrmwHRHi1E9gQK5XWuzA8OvWr4NtnTQp4a7I
9c0Y2ueizlFpW2JfNape31OZKsxIPZHM5YncvOpsYrLUomVPc0yML1jcY2nT3h99hFXbk0rNn5u6
fdCQUUROmII71a5mvB5cp8twR0tq0jP5CBpXHoy9fqXq1DSiDpKgn5YF1WEns2wSleiFus7ixqPc
U05QTb8UG2NbOx72zLd2x7uTCJxZ1kpbBYsHDsHGeb3yN6nwH2amV7cVgL/E7SYxao5IFmtIfvk7
ZHMYiITf8bTIEk4c8ZJxi63jqRMDLybSiccYfnYdZ5FExdH51NBPgzllvqgDtAS9UhNvB6q6cEc7
dv2ELPpCIjl4fbQMAJDJQC7oGxycKOal7IZOiSTfssaLGK/gvo93mj5ehVluubWC4h2mMLIrt7lP
AXtm9tK9YjUPqR5vrEzw43QKQPHGePWpJ7dNUMLZw7HwJpqyFJVZVfHirjsJe2DVdo9YSyh9Ydh0
Qy/6FEEsAOG4FuI4c6d0w49UzbdKZME5Jw6OefiM53DvxUWyw/GAuj4f53NGxtmuEKutDMn08BtO
JnHYo0VMZiBIGal+rpW8qVRbpKDISaldn10s2EXRvk4otICXcMzIHWL41K2IjS2FW9QZkOx61YJB
Uv8LmN3bquB/hzDcN/Dd/2zCtPlZCURsd/ijRIvv/0CB/+9A9HIgeRVO3rXcbh4By/51mvR99zJf
Ov85Jt2b8ZL4/K/mG7BGiCqmmOOjsESL95/xknoEuAAhAYaSFiNLEfd+Nd+sI7o6f/8uwta0fX4N
Mq0jIcNmywZjZ5pmYNf/YLj0DuQGEINmCyd2IcgM4ED0l171rNI6WYQ7pgwIvk/PUE7MrjXGLwux
K1Iv0znLN7FdxTujShQ8fo1qhBYyIo/kysNIYuAs5VJTJHdxnoTuUBFQ5VnJ7pNlgZdkV8ZyrvZK
SyBBkaVwJ91pd61FMeYCvDNBLMZN5lmy3v4Eq/+ZvM47aUy+HRYYPFiNOI8mjWhqvfp2uKtE2J7O
q4/uX/jQVJZxMVDK524ttz9yOZtiDEY1cUgvlRMJncQbh66WQtQIyye9th+rqYeA/7JW/qhT/d9t
nv+iMvHvp61/b4j98D15fLMNBPzn1zaQj1jGzDUcJJBfsHX/bAPlSExeAd3BGuPAJPq/v7aBfkTD
CAqCjCAdQzyBtPi1EbQjhEaxNqBYYZChc60/2AgvcNXXCYVUx88QwGTwyeh4aG+XSrvgBFGjWOcn
i3YMNTxxgm6WOP2z+NG3ML4XQK5uptjp97nSToa7MFXcZEt1mhhW+RMdDB26dW8huAEXXnexU1of
ezuK9/00lfvVlNPcX6umgX6NVciFOrd7rXD0y0xSnccyTJLLaAnXaylJFC+yjbg563CVcRub4xoC
0J10FTZd/E0pFvm4kMalDHqjGe9Xu6R3Jg8cmPKw2M7YRP8/sFxF7/2z5XqflN/hd7xE8D7++dff
mPak/Pk2lIsf9WsNK6xGA4An+HRgJ5CQXq9hYjG9VSK9xuz2NTpUO4KkaIMxgGEHp/rVEiY1MPEA
PgBkBfYquNE/WMLvWE3CjZEwJyDRBjoph6ohoSO1Nn4Sma+MJac3FGBYOaYzdpVXO13DuajL1Dsx
5f/ixKqOVWgV25djn3d3ct+48qRim8wBPzwGdt2lm1SRHHxwje0cz0UAJ3Ou6PIkIAqz9b6O7W6b
t4Z1IZdhJ/m6tFhn0B0/gcK9oKzf7ksyE2U/+5v5Cgpjb/dlAl/J0tMSrb6k6/xosYtLvZ4qN021
2DOWrnPDrqO54uCmgbBXfqa1nX412HW2iTlouE6DVccoUQEaTupb6YJHlKjqh1i5y8zICMK1W7Z9
2X7mFnF4puFtMFjDE4kURNf9xcnkVe4BBCQb0pJl9BuL4rif1jmIpuJ+WsvRSwqYnn3YfWYrqQhe
4MHT4gCFWKRgBgmZxbdPKy2ArFW2ChcPQsxdli739dQXrjKo9HYt9HCNCLaf2mloeDjTMTRi5zO1
08PhhvjekD9UIDPIbCPC+/YWrKaeFmvkFmoU9QNTQ5Fi0ZXyYVa0AUOH2DqTO87NEAzXjSKlSMUv
6uw5S8+BE8DuaUz/gQl09r0upheZts/MQn7DyRCcUVYTI00qs0NK52pBQhxKi4ek3Sf4vXCMbukC
MH1xxxITp5Zlnl5wIPVWGfuJwtzn2g9moG4qFV4WGv6CWHxUbHJ+uQ62r1klk7evC0xwSf9SzxDs
Ouk4cW7aT+2YfvNwBbcan2hBn2Fc+vbhNjEYlYLjuN+hxkuzqC38qrRwHc9WLEKktT55FRd/M158
J91IP4CRsc7BHAUpztwHF7SNUXcGR0l9KF/LMYbAp/JSp5tqnBhzwgI+4yD9NPSp5coMsgI7QwrM
mpBz7Gh1uTYcr00fjvknt/X+MXBXLC6BzsBA8lDRnz5xS5OFu3LaefSkmNZEEU/1llhb+QhD/Usv
6H92yWYQHP59DuTA2Cdd/Nd90kZJ+ddJl4OUe5v5xA/4lfn0I9abKMHQjbCEwM0/mU8/IrtBzyL1
oK7/Qn74Vb3ZR7CroHMh+00Nx7Tzn+rNPhIad6DuOOOI3PhHqe9wPTDghOhKAiZDcDI61Oxa1rat
4S07fqe3DNDgQ3glnPiRLnS+PL96TL/ZEuJE9DrEimvRpoLLARsNYYYDsILc5Ws+dmhA9qUB+TqK
0sCk8Ro4cXf/8ZXeqfO9XIq0R9WMYw5spLe7fV5LxwkTvtY6xV6pOaejfV8W8+Tj4J4dF22buPM4
nmB9JSEcUj8s1kwPR75kmFN9K7TnMbqWwKoB2WZQFmI8Df3X1bRM9dDOL4L4MzmOw5Qn7pd4Spwg
X5MCWCSvj1up3RZAtRXHHxb6SmvXyJ42VSIgIIJUKyECgXwo+PgpvYTrNy8EVAsrDO4FaBSkQA6e
Uk7pnQ9LgQtvCqbObqorGA7PuerkV+bcIqAQ0+2RpuosThipzJoS6IvpnI3U6yU4Tr+pUz9J7KtY
7zOPtYyJ11i5UXNWj/ezlE3HWJsvDH9Nan5c3ansEZGnZ/dtMUwauHV1M7Xm1Tx2c9DrTGQW5tPe
YNoxHujJJjNgC4QFTWLswBevbeE+FCThrqrzL51A0s1j8oldwTv+AIBkgSUTSxRHD3gmb19EO83R
lGS948f2MPutVWAitWQ/yrxI3IS2gj900UPR96andOFeDp1dDu3YrbGd33z8dn5zBBcQaQb/1LgI
J4nA8XpNLFVm6Yz1HV92sJonbXT+Us9izGKTPZsUgYhcRmpA9bNY0V2l67G30VtvMpov02i2n5Qn
7yKFeDKvbueg3+HoQ2VlY+X4jlRnSBs1kT9q9DW14b6d1s/My8WXO1iaFIGERHyw4bUeOrInc1SA
inNsv6HV7DpTPwZRbY6f7IB3QiXidaOvjNICeqvwJw6ecaHXS64ko+PnUh5TfDj6map2O8NeN8ts
a7saDRa8k43dYtWLDx7Vio1tZ+ayF1dWtzHn4rpGDcxL83EL3vCHVg4Mf4Cv50p4tk5yhEHOgI+n
OgZ1lWwkXTJdCN9I4o5McZLRa2LnrsXpDbSqfkq3EuFc+tluEyEZx2y4CuopdRez6BnE+ja0ypMm
KgqfWSeSGpK1UeUsRlDUjl197lrPysNHSU5/ZOX0NYrkZm8zqpKcaIUFIwPzdQgnWXKHNsvq2mYD
G6qiG8rF4iArAQY4IyY+/4V1THsVCgw6QICxDxZOPOfNhPeR46OYsWB05FVptLpaidVYb0i38RhX
pwqyTvQOYsll/rSMSwXBM9upff708c28G9Pwvol1QEUpYunbiUX+6mhhOfXQ22Fo+xbgSlfrJtMt
5Ipm93dncmsGTiAY+s/K5t9eVCifItEImflQ30deJyh3ERctI86MvQO9buxdJF7PVkxuXDtDiiRK
v378TX8bybCLBpiOo5esH9bq5UQ3aWxSMrsxnHR0jwJ7AXE6ZgC1R8nxpG74hvKSBLrG+rag5H1a
jMaW6UfsfXIn4gUf7mV2F0UQR38EgA9iatgba1UPEYCxFvXPpZBHL5TBL8QWUBq5AfCy0jHwmmhu
d2Gbzkz4eztQLem8piDZ2Sbom6FyZ4ak249v7QWwdnhrwnyTOkGE2UNSXZbk2ATSevCd4qtmNflF
vpwvWe8aE55XCDWzd+R6U+naiaZ5q8lsWB+YcYyYNQZpAdI4i0hPigz3Tm1bt6qdr12hGR5atwXD
iOtEbZH17VJnA3mZn4ZOqGeVpqfZgxuO6Rnaj3YAoO7rnCz4/bRwHbNHUx4dV1pYHQyKsyndAjIK
IYZHwm8vSd1eahCHMONHTh0yApILbufKureiC3RhmGgUBdIzUSdwyIM/FTD1cx50FM2pD3Df8sEu
ZAxJc7pf+idSVr9LEhbdcEpdmr88obf7i95bXQ6hZftT6oy+Nkg05GC+9skdSKV/2ZH80dniPxug
/LdrGhvMM/79CeTu5sPDB5/95/AhdMQBSqL6JUg45LdfXDDjiIM8KikWEqHU4qIn9s/hAxAubWVS
ow1pQXR8f7WOLchgaP0LDCb1kQF96w/6bu+SvIhOMAEFRFq0/g4aHpS06hSV6EI52XisJstmgY/4
6sH8h2eO15cQsflVwCdAogE5cYk5JrXX8yap6ZaMzs3Hl3m37l++Ce1IlJxpxh8qHvRwR6Jexv4g
RP640os9Ynp+Zjj3RK5PTvAvwOQ3MYtrwZ5CwhRAKCpeB3vMMbDgkdcl9O1xPI2VHiSdwMfIfhOC
wkO1KNHG02qJNnqc7ZJiOe8XfbtE2lY8XWdaNjIiCx9//XcZTtySIAlyhCToHJJblFRX8mqdQ7+K
JQqifCtcQIDsnEbixbb2XZTPf2iZK05Mry95ULnparSYsgz6spCjL+XCZeFKIevslUMKhg7p1dn5
5HDwu+X6+pIHhUxvA79rG75lnadeKse7WM8+SUi/Q1jThKYtYHLoRzPoIFem1jJWdtTzcsPqcpXL
b6WtbyWuxXj0zCz0s9EcTrs+9Zy+uiTrf3Z9YsXbXM1jRV2GfgQIb/L1wZZsdWNQAT6Evjl+q/X2
Yu0Lf+nybVY6eztMdkuU7FLDuZ6cfNsU9l3c9Z+kkBcL+MP1LTgNginKOPkQ0uKEix1pYwGutoiO
zTX9qrbFvgYhgEzEHXAgH7VuZqhToEXaTlfAMNpqsrOhOmBTGJRg8iKD98PGYynsUXs7zcD0jcjU
jPXkGkN1+fHiF/vt/f3yzkRRybY8eGUN/lumHle8ssU86zuyrQTWX4VgNTk3Uted0g05K+Xuk1L2
XVXFm0LfUmMwTuXyzg24CC023FSyGsvpyWlRaarGoDXj64+/3Qul6fDr0fPFhRG2BGnhYEVoka2E
bU/XJpNvq6y+LHUbFBqgibqvMAIzdumo75ooOpYzaS9CTFrFAeCWPZDl/VTmV3W5btbVcKVk9Wfc
f8xsCooePxAJGQIN5LC8gLtLwVNW+dapmwtAXL65Lj79d0bi2k5WxoCLL8ZnVsOQoX/z7mij0UcT
dBygVG/Twxrbdib1luOXinMbW8WlOo+nUEbPzC70c5S4YPggaIei7pr0J7OJ+GOfPdIDCJwi3QkX
ZalKvs7z5OY6VHoIXNN80bD8gO179TJi6W4wQ8GiDL8H/AiLbWmNx9ivECHN7bqm10vLumzxVc0k
iBOD1ynLBvLOdubIOGurH3XRpkRiHMxaIJ6kDDAuVImsHRuim56sbgrmxti2PNGI34+d6dxomouw
+NZYMzzI7iSdiz0iR8fDHF8vE5hhjoE++iTIII6IJEXF3rHGIOwwGG/Sr4CqAnFBvagu2eX7YYk8
C8R+NOMWbeZfm6U/LSz7x6RJx103b5rE9JY43a2zugO2LPQ7fVlTt+UyHBty+6jqyS5Jy8sxiXB1
iNsLemBndrRsRjPeGFNxWjENtqLwZnWaR6mmzq7b+Vyd2La6fV8oyTXov4ukyQ2/XrPbEWNHty3z
y9TRt44O4yWKgyHqL2xbOsHt94cNgIlktKmiJMjrMUgsnCZS3qhp36ciLxi66yxO0FseGvmBsTG0
s6y1YZCGgQgklfkc82xF3BXPul5qaKOB3nyjkQrQrOS3NOPHHOlbkBEFpNd5a5n1tZIW+zbM/WK1
bqRpOs0T6bgtpb34WRXt1GjtLpws3llxGHR9vp/HaFdMPZNvY9kMkn6LKmAwRvFOSMMIpHQhrXeh
ZjB9Y+FJ64nGwKWPBk/SQY862Iyrzj5Fn6SRnCsRdaRE3kSKdmbn8QasdoCAyTbKhJdHfD2V9OW0
2ik9GlxPSyEdIwYn/nFrqSRtdvB9c+eGJsldh6jWDHSDgMkCmZRinzbypkZKpMBpuFC6k64xgRjr
THrinYSZRpmlO9OIgskaT7UK+GW3+HXYn+SjARNp9bueBwtkK4mG6xD+r920FzYvrtIXX1ty3AMR
t5z4DE7JoTVhrOco37uyyMCPopKjtidDp+/Eq45zfm1SWNnSvTT2J5M+BQBzt3I0enkTbbpKOtYj
bC5iy3Y70IjlOJz0KBpTHO+yZfWdNXxZAwADdpCin5ds3TQqzIh49XESvjHjONBzsguJ1VRvbWWA
15HuDADxEY+1Fa9GnJ3a5GsH9EwvYCWzTsai2KLbd1eo8ydNwN8FeQeMBtRWeIYMpw/iU9uYqLWq
DuZW7YWF6WCEwfxgqJ+kfVV0eg+DvBiwC/FLlOPNg9ImDfW8bmAigY7OnmN2cWtGwOWqyxxT4U7R
d8lSYPTNVHypsCKUysusjB5ETpWN8Es8spI6emGm3X+xOLSiQ+6l8+J/nIred0RJeQDDwcEwokdA
TUTzV8V8D2+xLELb8SVlMWiLyzkSvuv3ydC3qartZv6Nfu4OhPjTqqlnoMU3FgNwN6o+a0++766I
W0Hk5qVQAngj6qhXt6Ia+ZRrOQOGZYqvEUK/1cv1aciWDc71vmlx5tX603JqHhOr9xqLYAHZ5uPH
8du18eoWDp7GPBZS0UE39w1tPreaCGR6VT+mjPQ/vs7vFgcTUx1uNaBf1sjBIhzzJpHUXhPDlPxr
LetnwJtB6BvbfnVe9kg5hoFlLfTGU6/R4oelvdAd6VgjCjlheyLJ43HrOHvMrHbFwLaNh096078r
m8nfDE9e2Nkwdt++DjNC7d9qxfykimidoJ3dEngkKUgzxPzyESHqEJSncydFNJ7wJ3c/fka/Of8J
8TJ8pwyGKXSt314fGVwtbmbZwYzw29zFgR2q3xPqoLz87Pj3m6MWYz9gCgZyPPzH4ZVq3aqyHINq
NT1BQjTA9thP6S3W6rLRap2I/AlgGKlFbv4gOAi8GINKzv2QPg8ebm62c9EnXBKCWpCROAaDaVEb
HYtCt1XU2LUaMP38oTh1CmbMoNm1G07ZVqyIhUOZ3tBCx+F+0fHCWdWtseRb08QTyDF23dqedH30
QLsLRoS8GYoxaKYRv/vCn/lMMY+BRRXUohZkm8W+SKR7WmY3cxYHadNdKEvqjbazTzKSX2zs+haY
SGSg7JTsugKKW5teFUgeWbQ3GzOl11l+g4VwL+Nx13LT4vP9PB4vNMH7Wtv2ZBvgly49umDSyXFz
/CCqsYHrgZ0+NZo4qPP+ZCyjszlNPWXoL/QlDEaqwGXVdwoUHptjttglg8Ofd+2FTMR0cn0riqVp
Grwhix4iXaKxKfhK6S6Ks+fRzrYaZ2V9mK8bZ70cyhmGdjoemzUlYtKdIH6McVa6s0i2/TiS3fJt
GEtBLEvXdhZtDCXakO12+jJ/19X+dI3mcxG/l1bfheq3pAmv1zoHaSCddk5Gjq4hcFCKhKO919Lo
JJ/PzLj8pgzRJoTf2VThvdxRgpv2njaEhxg1tDn+bO29rmYVOMlVRPXZUPVaFdD/3tkvFuKVbbyb
NJRFeIZj31zIRXTt0PZXVGcjPpesFIZkVHk2tuOs/W/mzmw3cmRJ00/EBknnekvGpgitoV03hJRK
cd93Pv18VPcMFCG1AtmDAQZVp04mskpGdzrdzc3+5UKy+V8v3fZl+DEwf3mE44F1V3UjNz3dBUWx
amRw2xz4akwTxotvcLNaABrbT6a9rBrypyRZ9PK4nhMZLbIfLI0SKH5CF7U0ANA37z3uI57dXJnZ
eNmF3U6LOfAj3ilrzbc71NDSc90AaZ5eTWa0jyqS7vqFZoZb9un1XDOyPNIqvV8rhdj2aXdWjKDm
OYUabVoEYXwzjaHr5/0u43Ka6/FNxoUVlxWYoxXTxn8cIDC3nYrgdq6FzGvEGOAxsU11PdsTa3A+
YuHano0mLJl6Wmtyynrtl6hfnxnsro3H+gQfqVbTugp0d343ldSia4rdbCDdmjkTJHHtDJONPsQb
pSKT6+/4pO9/3+y+H34zXIB6IjqwAE+pFxzudjSSo5ax0wr0pdv5PqBq7W4iq5yXQRZpmzD2b01z
wuxkXNceaaCwT1xLv224PAJFS4OqIbx3xJoPHyGXS7mSBbYfcDmWXdZAqtAQt0kwYTplLchN93gD
nIsxsHs+Je1m2MVhMAivUpYhsbfQ9GgrwU+lh4cyKSCRvSlPCzGRxtdafCPpwbJkH45K5aEMhpey
DPbFWLYOFditV0jnwL9XXGQcaejfDC10rcE3XC3nysneoIDLg9hJpi4Z0nkUh1uE0FunseY0Z55c
Lmn0kdZtqG+UkUsBXWFL7de90bpzsWsyyMIg1K6NAs5or3kOEpQbz2t3kPW2uSkuoDVvdUH9yAz3
3D/2NZ9OWvWXNoCyauw9VCB6Bzd7kv9Ru8gTP1uEKPogKDGB+vMfI2sKHMOYLjNlhME930AT9iih
NhA3M3bBKT3XKuOib4KnTIQ3UpxfN1WaOdbgLSudS0XBftmmJnssa5U+yKh6iJt4tzKsvayXluzD
n6NvRm7UmXQrcdi6ahrsW9VHY0VONprWvElV8HccDPiwltgYWXFtGe1Zx+crUYqAsrePo5imUefd
5obuKoI34JfSeRr7j43gRsjNMeuyAtpit2Qn2PphuoZwtvWs7LrRudTpHFcBlzU14w6cdytgEYNb
+/4e+XuYbisRc9Y11jkA5NuYmJTMbhSvWclTcl7KYqva8oXFfTqR7OX8XdRQMEWmbQaauCyz7chl
Xxh8otwzWozbmiLYFlG/iit/P2+zcOXvlR7ya9O6XUVjCVuuxecPt6MNXaEYheDQNRtus2WyaVQO
xWlmw/MHLco3IJ9v1UKfj2Do6MJ+Nw3Aza2lnykBvecmKMWGXr/lQHSnQfOB9lKBkwUvV/NQBpFi
OOrDpcCWUscWqpaz1zi2bsOqvRTJDA2JN2aTn88X74hNeeIiVcjNW1AlFgx49C9jaRq3dNZv4Os+
6Gqwr1VrX7I5L+02ZcMCierX3v18xQ6iJHYHuHESNi0KO5o60DM3YiiC/tJIOClzHFl68HEFd+tc
WqI/fSZzT0Yd4MUAaj7n24liA9dlz4Tp7e1yRWwp+W8T07ira7KTchouY3PQndw0adWXIuFsj57t
DLsOEaWLlhbJbj7pq8w/kTv/sHPMEvS0WcgJwX4d1eobylvpWMvmAswo2RGTycFrzJ8g2lkx1Ynf
d+bv4WYlE3J+hGcBWCFgf3ArkUMjGASs7YWUtLs5Pwm4NVtZ9jqv9GLoT4T74SBAaBAgGoogBiCK
T67Zl1vQCLgNdFlvLnI2/YQLdhWaHRhnGaZY44ZK/CKPwS2etudhkKIC1bqD/V8Ksv8PuoD/N3ys
+XH+f6Nazavpv28SPvzN/k7t3+SVbuCnF8NsuAD64P80B3X7P7hFw0tFvg9cwlehSBPgPRQpPGJs
bjSHmHz8E0xknKGPaKD5P7V6/qs5KP8H2DXWAV2wT2VHTf0ncaP5CP967cAT1QK/TjdNB+9IrnG0
mKmmQMOkz5XnD4r8VgU3X6bj+j9/0m8y7Ec/f1Yo/HqFb3rNjy1OvYVEEc14DOUXP74Ogbw1RUvp
6eH3aN8giXM4ZGs+Me2M5hgFQS0/pJY019HHeS++q0AIhP15W4tNagFB1j5KM132In6ZhtcRfRkp
fc26vdY9ahpKxdzsptcxvu+HO7+9i0z1RD/tGwD+8/nAQdHXhWkE6OpwOqagKi2jC7xFLXNE6I9c
6Okq7obx1rJ9p6IllVk75VS357iIwfrDpHWWykaEicV2FHWU1BZF/pKmTukjCouDMrKJaQ8IqOmm
P7+/gvlnfV1Q2MGCQ6IVTkvbNOAsHY6w0FG/QlwAnfh6MFYBkKXHfkp84UZ0dna51+A1EEP8x6bL
/hNlOljs3x/geLCfD2AowExmHBCovsMHyEMRytAL0Ecom+lWn3z6eKM0M/qQ7Lj/PdZxgvwZC2oW
6GGofKBbDmM1mDGXBiyVxTQVJVkpJI+6H8Vrp/XqHhRUeKKEePy1zvFm0X+qlOBXaYIfxjOxgGm1
yjQXWpPrV3atU/Q17OTEKv1pBuEezH1m6InYuh1GIRcaAkFbfGE2YwQmtn7NmqJ3h2iM17/P30/j
odgIAmKmHxnH82e2QakhL2lC75yMRQBx3YE4fOpu8S0KA4GVMKsHYEZDC+JwPLUeVGbmtYLSWQXi
1UIVMu+LU32u71GAUs6OmDgEC17QnDZ8Oab9Pur6wADijAKD7FZ2pjoBZP3F7zP2bYebjQsVbk8U
84Ftwts6DGPbiZ2CABwoOODsF8T71ALVVTebtvXQE62X0D4ec4zNys50/anY0H9eIou6UoZ2o6Cq
bibDEsOrV4CaNN5UDOG6AdS1cj9EJ3q239bR0aPOf/5lRgyUoSKdGwONB8XeBqViu20jgoXih8G/
fvRzKORsgb6hS24fv2JZ8UTUq4QSWZSvGks8CQucI1Ii2YkX8NNr5sYAzA48P4y5o+0lbqw0EbkY
FhgpG/hAa/K5xE7o/v6av20sjIfFyqEMIxX+3dHU5V4cVkOJl3FodbCUorBfJX2nXhrjRDuJAtzZ
v8VDAIwsQ2YjIw2g6Hm0a3eB0IJWKoHHIUhmNdmm8rUVlZhtXpqr30MdTyCGhSh4mGjBwIWgEXI0
gVKkc4+pG1gC1NYdxZqq28rP5KcTUX4IA/OGL4EsncL68Unr4+GmFCYNbi1IzyxYXyBelSdrUKng
Fx3CUIorxduguBdKvx4azWntezMt3aDAU04iMzCtnW6XT1NPJTbEyHKXVD3iOMDjpQsVk2GqSw4W
ZY6IXm2El8b6remfFeV5wMjAK84Ueu6T/K6CLJalR5PrUGw0S7MfXNqneVO8sG+v9CpWT3wJP4x7
pqYD7eBuwi5xVEfmjmAnk8dw03yy34bY117y9JT3wA9ByCdmD2AACya/OPyyI5o/jaqO6GACNF11
VXeDm/Pwn+oO5Pg/e3v9HIQjj5aZofNBHAYZsJ6tEd/quR9nI/ZbALAQTY6WJxYKP+VrvsJyJDVH
bpaEmhPv2D3AsHvdM9WoX8RYRZ7rpjaicNdaJ76v4zvjZxQ6fpS4yBaQ5D8ci+h5gqDs+sUQx1Sb
evrAtoiai6Gc2rmJLtx4HNQT5NT5XPs2NEhMzB+SumikHgb1/DRPUoyWFl1t5VvMIF7LDEUVPAIl
SXbq0o5RiAmQRPFa5d9XIdqRZJxz+ZI98Ogw1EUq0VvOmFUdebmmwody7I1THdWfVshsyDCbQluU
DI8SFWonIapzUrfAYgNnU3g2W4Wj7VTf63gznl8eRjMc6fSICXRUmZSSHOxIjWRpBIXEQQGFgvWo
AjPvR2uLi5vlIK6frmojo0sEB3pZ93n9bA/U0bpesJx6uJlJelf0mKtqygnA3Lf6wPx4SHSQFc4q
uZ/quV+PWfAoAxIXVrdQRO0j49dU2Zs+KMVVFebzXhR7e8Poss2ETxaQC8Wvb2gj65Ur45wZu0hd
ZifuAMcHP09EyRqJefJ/zq7jHKXSIqOgrd8uzL7VNukoULlDp25dFcjo/f75ngo1//mXHCNQ7B5c
CpY6reTXKE/l+XATaWgobuTcq0+Vfub8+vCLoiNtQuoEtYti6PHZpReWXygaBkddaCkIJSAx1IQj
jSOjyBAPzMLzScibYCD5l+X/Eub4b/fDb0PF6osr3Ow5j9I+PObDoTaVhyAsDp7A6LPJdxsWWETr
N/fMVR8klXJiZr+ter4qwFpw12bIKfnzYThZSQyRjHKxGKPyKpGap0L06EOa40sCc+7EfvFtq4Ie
gBUBxbvZkABG/WEwCdvVobLQpPIi2vryKHUXWTu1Z0ZTd3sq6R3HWZ+sMTKzVr8voG8782fkOf9h
emFPHC0gisdtV30WDGEfIatWnFdt4bv0kF4q3KmzPPNP5Hbfdi0ikqqa5CTskHQ8DscainqgqIPC
VlNWsluMWOg0E72238d1tFoQe2A/mMuTGH+RcFlHO3Cqt0rSmFOxoB6ii3MksZJ6P7D1l1djhET+
v90ZCYfcFRVYXqFJr0o+OuAyHJszizbEwiyK+k+YNPE65WzD+VoPxOvvQzuawDkWnOq5ZEauqlGJ
PZzAjsTbE7GSIqoVKjceUvh34YQm279HmSWMWIykOuYxIMObxkaHrJQuRCXi9aQE0WslRHDijP72
mlgJsJLBAxBIZk85HEteTL3UjMxb5eMjsEoFercqHPZk1ffhqfLTt4mD0wwR2mBU1PxQXD8MVvY2
Pi8FxXgxRQguYAbjpFHubX6fuE8855ddEkQz3zE4ESLBXiB9OwwzTmqblB1hQkom1plnUDBfGfTt
cqeURy/Zy2Oo4w+dleNkXBV9lT1PhSV1TqnjSLNMlCxvXDU0zeAlrZLqTfLxZ/1rZVJFuyzI+mWQ
hQ3aSFqoatFi8Cyj3nWTiuKkH8X2ze+jmV/At8HMdzAIRlwljqvvxmiXGMMi04YZg3KjhANUGzMw
xm7RyKX0onDs6P+W+DJ/sz0QOwMyP4Sd7fq+nmmNZHXNpGe0aXSrXELyGdF3RNzk94EdA70+wxhA
jXDIxCoGQZbDMLHSt0jS+uminL3OMivwL3srQqinK6et0lvFbZlMiPjO2rs1sFb64vj4KUoJ4Kus
/Q0tWuXx92f6vkBRG4Oowt/Yd5A8HD5SajVamEZBurDRU96EWJ+uIqkSJ0b+YxTKr6CtZnGx4/U5
DGOYpiVRokoPb60gCK77SCpPHGk/RWH3mO/vGoXIYxMuqbakTFRasihCddqFLZaoaqhk/4O1QoYN
GYZvTYXLczhjcZDrKIHaCek1jmvW0KsL3ZROmY3+OBZGQm2FQLigHUaZ0HMqSR8TPjYl+ciF3C9r
vwziE1N2dBZ/rkgoERpvBvNzbNYOw3Bg1lIzh0kAmd5IERzdLJzKhdIEzZqqV3xmhvGpS8T3HRjG
rEbujEyjMl/QDoMCOffzkMNyYVleu1DiQd5osSS5U1Sld/+6vFVjTh5JdBglhcLDULGu13T6Buz5
hOBGpGQl6uETHP3F73G+D4m1AM9aofCkUTA+2kD6etTkOqf2iG+Q8VT0ZP+lU2MPg7eQ3qji7+/h
vr82IIGkbdhvz6pTx8NCb8yoOa0Jl3fmtmKX0LELnrXUi8zTECEDoybzatf/GnY+OznSYK+QlR8X
+qMxi4Q0JpKLQWPZLw2llsq1Xkr5VdOil4aq0ICEBETu6kRd8+gWwDJlgwYXYwPOYXKP+Qw4HXYN
JosSO2Xv7eCop2ex6UfraRhHsMNjuZaSWLosFREt5DTrT4z7+9udw8/4YbLy7x0WO2qimjqWh9F5
5lfn1WBbf9BXNuRVHDH5JzbLb7icow7ecR6kxQ2HvE4Hb7G6WGwuFvP/rxxnebZarV3HdZYuv3E2
i82JRfxNL+w48NFhIGdJm0o5rcmHq8lJnfeX0LkOnSvfuQycy+u/6/vtx9P79vb3RaXNl/kv5z3l
44OG6PFlf0o9T095r4uX0nm4yZ073ymdJ37z9vfcd4b593/Xy+fH18vdw+X56/3H7f3u/aZ3TjzH
Z+L323McfcPqoDWqPj9H7jw93ECBcF4enh52b39DfvnE3y+pMzl3b1f7s6uXuzPfOds712f7/dn5
5X5/7l4uz9f7s/V+v51/tdxul7uX28tzd3u7dZ9vL93b293Vjbv92N1ebm8Wu93HibTpk2//2/Mf
HUx5CI2pFp/P/zZPJc//9nb399p37nJGMDn7v3chz4/iB7/M53+u/979ZUh3w/yGH/k3Hwvn+jlw
Pl6fLz/en19vAmf7esOMP19/MOM3tx8PH+9IofDXw83HQ8kiebo5P39+fd993AbOzfuJMX0mXr+N
6egYLPx8QEYUbiKBeAM37x+7tyskbp23/V/f2V/yyJlz/rx9eL1+vTyRVc/k5F8X5rwtfKl0wGXM
TallQi9eLp5utpuLl6uX3dPTen23u3jyneX5/ny53p4v9/ur/dXqan7n25vbm93t8nJ74ll+/DTh
4f3vNrY4qojFyZTJZk8bm+/jjaze2YfO29v16/n16/P15fut7Dy8n1pR3zpfxz2KoxUVNhJEPaUa
F8p5dY1S6kN2UT3Z79rlEDrNY7WLHsbr6TJ4nT7Ca3sLFm7Rnxr3/NF9XQDHj3C0APqhRMKk5xHy
B3Er780r7TL/MNb+VtxQ5++vERyQ7uXraHTKs3ojrsSdduKe/f06Ql0fn1Cu2bT0xfH2BJCkGpJE
8hClDUMUbu0pSFdpqkSII6SCBlihWp1yYivWDof9eeABEEEFC0Y6hdajndjq5DzVDM9zPd3C5qDF
jLCPkJD4fev9dq7N5n2YfNFEnbNM5WiB++0ALxZvQQSywDa1afSQgDPYqGUTnsgzv42HU1uweOkL
0U2nSX/4KSHK0VZVgD2h3ATBykJ0HPmZ+JQl1be0aI4yi0JyiSNlPm6S+H6ONYYtLBfvgmyvWm34
UnK1e1ZCTQtwbBkzByEV4+4fZ5Go3Ddo/Mx4BC6sh2MD/mCLqlUtlACHbJvBbHIwJ8RcvIJL8Huo
OV398jUADkZRlBTMRiEacWjzaFkYIXJKk5abbqCa1QO1oaG7MVqsi5BPioXsX1BYNLV1EzV+irBX
N2XDierJDy+SsiGyCnB0kR2cjeO+7olyg9v81ILlVIVSP6HbaO/KxoJs9/tAT4U5Wi9x2IlwmiHm
qIP0+77TCt8Zkzr918SO24fCvZSsncbvt7pJM9VDHgWAQQdqKx8ihTNpBKO9HzSrPDGib9sIoejd
waWZr8AwTg4nzscJGJBqqbuxXXmY0MuJeGly0dzgvBgZCLKwn/w+h9++biLO/ROZL3tWWD6KmCB9
B6whQemr544KBTVDnl/GVDUvLe3191g/vS/2Eh1lSP7i7n04OhQWozS3UBULorbYtjHyqhBk/7nC
yohsxsLaA5Txab77dfFFY5elEkVRN83luMT9RbJTGIz5ILslYvunWmrfX9lsoocAHbuJjqDI0fFX
omoKdLqEEmpUS6XOWuQufRPQsrYXQ/KPbWS+baIRT0VMce6wHb0uKVBbVakSze0nRfHOh8A303Uo
D/Ipkt/3XZJAuN3NRsYUo44/YS1Ni27yC83leNdWdifG+x6a5F6jfHwGQV16hFJr7X9fIN8XI0Gh
e6K9AsFhVnc82DdSqrl4PpkaNzgR124XTTXUJbVIrKU+SbDb/j0cOhlU/GdlfLp1h+EGrQKGRkXA
jVqj20WxWrteNihXZqqly99DfV/68DXAUqEmP/cqjw8dJcTERkOLxPX7DgFdNesxmCr/fac6jDI/
xZdc1I8Fppdjw9KXqOguOr3UnsdS0nGdaLEn+n1IP70sThfGQimDff5o9yX3GNVR7RAtTE0zcaOm
Mvc+5ONzeFz6KZPMH4ORYkEDnhXXj+UzpzABhNYyskB4+gr7Ynkph9qsswB94/dx/fBBC3ZDqp0z
joLmyeEkTt5YR2pEKMVs65tgEsAIrVjetmEyLqo8S//5sAQhBSaS/ApMH3plh/Fau6tEmNeam4eN
edch6bKxzTRf/D6qHxYgZZlZ5RlY+rzZH0apsY7M+yjWcIvRoqssSlQYlNF/4dH/217oj1GANoC4
AwCAVeVhlCFo1Nw22Z5SMx+cuM6CtdJP479/TCwFgIOQnyBhfSo1f1nmctXWA+AfzdWKuu52g2lN
4VkVwiv5fc5+2AMFSRtCYkAZ2JCO3kwlct9vpkhDVqfdRplQVjpmhWCUQHriKEWXRilPvKYf1jkh
kYqjCqnNQzycQDsKSr0fCQlhIV5KGa7lkSbdhZl0CjD3UyR2WT5gmkIAI48iBYEXDSEdUdeXCi1d
DbY+Soum1WrcrWorfP59Kn9aGF+jHS0MOORT1A+acHXJyoEexOF+tP169T+Igm4pWdpPsn9yZeR2
OxrCVZJIXeFCUu+SMqpPHBs/jGVeD7M3C71OfK8O35ESNXoSN55AcBJH+qbrNTQzDeWfU0HgfgAL
yObnVOm454LiXdkoHVGQVhzPNKVoF0XjTw+eyPWLoO6yE9JDP46KiyQEGhxuKdwejiozYqOPqnlU
SPJfRVhQLHJrSE8cGj9FEciyofCOQzTXocMobS6CgIIJ62Aw1bPOjxHiz/Be/ed1QOOMHs9nLRhQ
/2GUCGby6HWsA7tXaniwknpWGWFwYsZ++IKIgu80Ny0ypeMDMKgq0wNPI9xEmaJ7X46sFiZhmAT3
iZaY0olV98OxdBBtvvV92fTYTyd4U+gMS41vvoPfxE8e6r8TlzWFFjWruxOT+P0ayT7O2U6FQWOp
H1soqK1Z5XnJJ1tAml4gvGucZ2nqL+yoz5d2XNr1skyHvFtUUY814u9v8IetFwNCxMNZ+rM19tE6
iftassqI0ZpVb3qrSZ81YVGFRiBaDxS93lAWkRGKNAsrPzHRPy1RmkDy3Fc2gfoeLR7u6UETVeos
eamnH0OjDtgdj+E/wijnTH7G8IOUmPWNyTQO32fud5VWBaMAs6ZIC1AamL1ZnvifDOZLlHmwX1YN
tkRBbIQTNI8+b7cUcrxNaGXmiSg/fQmfnmqclLM0+1HFAbpiBfcxEy7HVJ258lRDhe+BI/0FY0fx
7d/XBnwBQEFclLleHZ1cIf6SeukTTR8EPrZczTmTu96+8Hs0uSvDvuoQHz5R4KPVf9SCmOnW9LQU
rsug+TibjxZGw3VEnWK1A81WNncIk5f9phFhg2v8JOoFpFPsOTK1lp5FhqOIbKQYVHpjYS2RM4rM
FUpsKN7CVA/3Pl5tNrRpZYADFWkwjCvd6t1W+OltXHilcIwoR46+MSqRrGhbNYXblVpw65EqoofV
NPnOKqSkgsHqy6FToOYNpkca1Hu11OvntImm0FX8oujctsnVlW9OHrSfRtP+aPzHF3GhTdYiFmaU
OwkvNFhofoE6btyaTbcKvHy8S7tOOauCmdOQ636+lSPZ/GujMYPbsPCadVx60bkejj6QIuHZPlKv
eoTIgJdmrl/2yaaS+hixhlI23nIN5InTtuDGnKbGvrwuqrJ0grCUzNVYmdiYR+hTPZeezDmn+zVj
quVI7NA5HJNt77UWsJWuswq3GKP8MQ46yiNG5LV3NMDj57ZrUMpOufkjeCMpyr7NiwitpJFKhoN2
SvikqxYUWaEa+bhSpqF+9xUJu1q9r+M720rEeJZljfVYSVN2Y062FjtIbWh3ncjDx6FOmnDXFoaZ
4+dqdpVT1iLfJP4U246qFOnkqt7M3paLUrrW6yl68hXqiG4T5OholEZtISOG5WwDgh134Jko3F9M
tZGWa3jMHsK3iegnpx8AGznaVPQbSUUIDKNcDQ0Q3wjC51ExgmchlWhoVxh/62dSbLHlt5AO/tbQ
j84p/zJpY13lF7JeDpXjyZMPTxkhuaWITOs1kjXKEbFPxcBtFNgACPWGZuw0WtJgUN7raMMgivvY
VWP12o948iReY7yUgOrNXd4VQe+0nVlex2rbq7hZGp3iyFZT731P6n1X1bwyctUamfblZJiegiBw
OeGdM3aptezqQpzp4RSQY9INBcYvi1kbIiYYftmWOKvbAl9vdUiu7b7L31u8tR+DpI0GdwLztfOL
Kn1RCq1+BMQr3Yelov2h6meaaK7lVuQaVHNLhHg6+SwINWpMRthp41JrZ8NdWbRicDNcL68ae+oN
t6b0cWc10M0xcLWb67oLC9OldmUZq1LJa1rkgZHsBAvoI5Bm4uLgS7XsGL2HMYERC/+24wZ01432
+CRZcuvjc9mOrZOMQ1+gh2c1vRuYpbpUx0hPV4gL+hHaqDhdM4nB9IR6ktyvxkmq16R30kyBjOFn
i74tkNHTtOkhTbpy59M9D5cS2jbvo9mh5GQquGlvDLsrl5UYdM+tqG1oVK29cXAMv7L3UmBP7VYG
PvMIembSV1knpIsS2/EXHHCH5oybU7aTvbAIF6TKzU1oWYm2qr3GP4tR1sckZgDwQxcbd7CVBKWm
O+tVbtyrqZ6Si9rs9L+JYQ17o8wmw7GirlKdiinAjjttKnmhqlNyJ5VWgEyZpl2pPYbSODqnnQ+D
JcU8oElC62VShvIyjfgeKdmmvr0ELp3ruFMo6bYTw2C6RS2hVBcKzFPxyhlMtJ8NDzmAMO+yaKEA
noBvxz2dudM7/Y1qVV/hTzwNDxxChrlu67FrnUGRsmGlSKo+OaqaDtlqQHP8Wh0DS170iPnctUpX
Y/UnxqB2EH9rL+spTVGB0GrkZAvV9DU3jqU6djQ+esXtiwm4dp+WiM5aZVPtTDnw38NGt1LHTILm
ua3r+noShX+TI5zxogI8+JiMqGTXGGCmg2lJkwULJ46XclJXoxtqXvY3DEm1nCqf8KsvZWihgE/H
8TZKU6goTRH5f4o+TD8Klta4GEibuo0yBhmiF4FhM+6me1Cbtt76uqTOll1DdKeVtfFKgasMV6JN
+0uIB8qHN6TZlRTZ+oAk+pi/9iUf9WwUJ97sFEvmTUtfp3DiPk5eAsTrZXg1trn2BzpNi1CUebpt
wrD9I1Czix18oIc3um+DvLKZ7ws9ym2PqUtZtQbcyxWqrYq89Ab8yh18V0XnWJLdx2s1DbubIPKk
GyDa+GXLU385d31e+tzDK7JJhfKA53HagqoOW2CHxhSI1RAO4MECBD9CV5tKgMdJHGhbkaXtH4oN
zV0/oODqGFbW3aJfqP0JAsGJMPR9xQeaKOUr6vMjWyOiUbNXcKpyNOP2zrZcB5nbya2uuHRpvIdy
ku1M3k1ZyDm8bpo4vRFy46XoGNQiWxRDUqAeGdnxdaXVzXsnMu9sGJr6T1DFXuK2GS+O9cbidYpK
be442Iw3OxB4v1S1Mjz4nYiei8QoqpXgJMpc0yfZlIbKeLGTGM0uPy6qzhGtVpDxCql7UeJQTEhr
ysaS72qCFV3lKKSbkY8jm9krDep0fcXsmH1tUZOL4/t4sthv7EZCN92DLuQ5csnO56qB1j4kwWD2
buHxpI6OrlCw0pNh4JVWk19u+2AsdUceUN1cjDPfbjUZfh44ljlpHXqdClHtsFODlWYUae+yv+sP
njXp48aQ2vZWlUjql74U5DKKnRpanhKumiWiHJ6PT1dZdy/CKhkFVgR5vi7H1KxdrRvsnE1Xsx7r
2kNptfEDu1q0WccANKiiuEGEHRo3GvmIDE7Vbu+HeDLfa2M0qwUiNYpgWmobY7Cot/4kfaY+luVg
7rRujF5oxlZXUu1PfwbsZf5IgeJXLp0/RGegfnvKmnMfVfpM8lq3iIpYcqoxCC49LSQFUtU2HFde
3IU2at1GJC8mbM/v4jwY5EVXSYVOJjBbAEtaLr21TaK+FY2St4s6rqhAyOVgsekk2qMMuRbBwCZB
sNqIu551WPsePMIkHii9eOSV1gIXFtRiHMCDTfhHtWPNdOyhjKUVJiR5/mxTnwwXfAvgyCPoDoXt
yKicpGd67knqdewnUr7woNVGuzSY5ZWwNGWBaCjUGrtcKvIHSAOzyzNFoGpZNzEfjTIBTT43vTz0
NkM3Gajnj3luOWAphbmelEw8Rp0utytJm3J/UU1G7V/3lhg0F+Jt0pcODT4bjwVQZ9pi6OHgkaGx
lZr0XepE39I/rxl4EsnRDhHZEFOZrOqjoHVDqS3svVXkuIdrfZOZT0OZ+ndmPFS9C2Ssiv1FXqDK
eAauU5oeLKkqjasG0PR0hkXrlGzNLJnQ3ghbMgw3JHVPdlJioJjStnkTrIdOHuObQAQdrtLS2Cx8
IUvytiPfVrd6qsfNuxaQaHaOUklx4qZcDpJli0rsSO2viZAUaq0QAiLAYNtbSnIo+4ugK7pwq6EO
Mz77EM29YQO4tCwKRxM4Jm1h/6T1eaWg6OyypWjtbUKO0+6GLhi1G9FwVsooeiZYA/CzRbQac7+3
7yeMw0e31zvL3vRsE7SRSHs8tweXHN3mhV+l91aPGBjiaqaMqo/ZYm/iNGZoyU9RNtSRzLfSJiEH
qM61gX9Tt85qrexKJ0tngw/Fh7DkxEWKd4/gLFVcQ40rbIqQ8kR0jQNBX4UmR+a6Stmr75SSF3fe
TmlgbM2wrrp1lDeevBhLBE/uFSWepmstoBddnCHvNRuv90gJhCZW2mbQ/cVyBHu8KCz6bFUKCU+p
DI0k6cFU6zC5Kil9pUuz8lsd4eNC9+QtBWNhr7rWr8OXpgCwnpIXcXVRXFNrm9m+0a8e8l5Lx6Xf
wkm4QzIb6S9IXZ22KBNPG25xtSm00hn8Dmelzs/zp7pV+Lw6igfxSnhTRbZn6POlrG7Y1kQx+ATm
9YVnRdFif+XYplcqjkKGUV8Wctbx/eAAm5SrLk+7add41Nk/qEFQAhRDJNRXI8sq6yI30qbbF1ai
i3VThcmcOdYYrtI4NOcUoE+T8XFUGmS7HNNsveoqnTJgik4pRXnlZkmAaUaD6VHzLsdWTLrWVHpC
1V4PLvMI4qCb5SI5yxFym87USNIx4OnQDhoXgfS/2DuP5rjRP7+/lX/5ZB8whdgAquytWqRO7CbF
LF5QjMg549X7A0ryUK0Zccc+7ZZPCmQ3gAdP+IVvqPLUi8Iwic/MJowofA2x3l9I4ljUxE5q91Xv
YfWfKzV4EUupa7F7QU9Ay11D6/u7ERlRrHL0Qa0cFU+uxTJ8Ni8Bxkq5q0zRqrApV6iofInxkK+7
KpRkFHZbnawCle9a9DAWHPXWWsD4qCPVflUS1lVzr7/5hS75xxH7Qc3rp1m58bGvGuycyH7yujaJ
gstMznTFaeV5FPZAP1AbEDNFzHBaVmOk+qq4l69bXmLuDQSTkuP7cS4+SQgLrjYIgA5Ki05Hqxfr
uRqL9MvUGFJtTVrTZockRr39QGpLOKFFQz5uVqPe1QeOcj89H5PM1K55IZl8VwdyH9Bn9xPjuUQX
PPJMSGvRNuiSLrUiZdF9boe6fPO1sbmX9HkuLB/1Jn27mrQgs8RA1uJNHyC7a+LsllmBCl7ZrkRl
SPeBUCWFHZUBMisd4IsdKHSkAs2sI5Oi2SRIF00OVtWSZDQnrdKIRnacfECJu1sRIFmTEHem19Zw
CNO2YMWOcZeUlV2MU/80TsjUXySQDf2niO063MVklca+6ScjuRsTChr7KBan/CxUGlk79tzxfBRU
eRgOWdFoZJ5mWne5SzyrprYaQhbdlLhyt1YzlOrqIsw0Pa655qjoxHVzkN1qXSiUD3Ncja/ROGha
vsl9rnOpB+3k2/DupAzV5Ezc6UY9s2ER/xjTTRcqRfU2BaKSBJuoNRvpYiWm2S3V7kJ3x070L9Qy
J0+Puhzh0jJGJYGRit8ClpKJxHpsKF6Yj2Vt6WHbcRBOibFPqb+2e7MWSd1TaD07nyowLuOj1p2t
NATYKDzkRu5WWoiAFhwb+a0dJPhdFBc4ETCeqp61PjBIwhp9vIh1KHWsmhQxtgKrPI1uVhGEHt8H
3U4WAu2e9Bap7bkb0xtJkcPZzSa0F22jqhrfUrVWPZvioFDcoi/kZt2gWyBZJB9pt24EFg1sH10O
3bpP9Le5jtf9JBfluluV/VnRSQZu42aIzJcsIbQ8S4PfICCaVoI1IvC21/OojpyOA3dwIxmRE6nq
xSeliXJ5U8TL+q7FqiZei3Uz8kBjT07kD/o18AsqCOg/+JdtmFKrC7VBrtEFm/rn1SCtXhCpz1Nb
6Mf5smyzifqaKFUHvVaQ8jVnWbtr67hDpE2DBViNmTTbbSRHj5VPC9Oron401uSTeXmsBbFER3nB
JgSWn0bTi6430GyRaPRXKHavtORRmzPtTDb9YbbNsTNFVxPj/orqSIXbXizVV6mhzKqTycij2gMt
kNtZUFK4vgOcYmeASfe1xkkhsFeDipnnFCVNZUlKKb5VYz6p7ijRz7enQWznTSxItCSFOi5feXGp
bk2TgGA3mjjBg6GlAkUBtR56C+mn+F6KMrm0dbnl0AzMMn8oGilRvBI1e9+SV73wdcjnGLeopEgk
CSsvUBnupAREHzEJIkr2TS7hCzv2EkM8Nird3bwon3QlLjAwE1CzNLsxe23kCIRDX3T3EsLAOjqf
CmaDkyIQlIekCzfIyAyJZTQUQp0mVxfpt3EVXYtR7YdW24KjsOWpfwuxJEztqUzmcm3GgfpSK0Ee
0pjIhnPFH6EyroiKqVwabZJYFCK7/YRN5Yugxd1oDabeXUtDqn4Zk0khrqDyrm/STjRnW+uyUtrJ
6RDmjjkExUveJjoi9OgZ36O8pSfkOgT8jhCLc84ZrE4F+sNm/9U3EuTJyRKIM9QIurPRI+aQyvp+
VmqltEY/iCOs9CTqZmwsLclvZhZfR1nCSFf1aUradNwDcjOl7UlIs2yFxNqAg64ljYaIn1sYGDIb
7KBRyETBsbbRAEFiNsIe5mXsKvBSva+amZWEsUAaBOHogiCoFCh4+tT0CQqb1yoaubJaZOjzRwbn
Ney1GoZG20pBsk3UQTCsVRbFKxeSdPSGA7Cs2ZoRa/djYkYNFo1dxWJPukFAflmiOFxVfR0e+96P
EtdnSxsOkZGm7D6ZkQ52Upcy8VZSlmfEiFVoh1lvSBiqNPOdqlRgAfWp7tDwZdMjwWw7XKwCVFSM
pbKkvwadj6cnuNJM3pgaaL69WtcIyeDc2TxOANWoM/alFNmt2oZEE63StFYCJGRAF2MYZzukykI1
RlPTq1JMp+woCKGRuHJoRg9MxnSyDY5ayVmREK2VsIzRlqxWmCwbFPlzNg5iB3sMpEB29KLMgvVg
wpV0cZXza69r1IhUR9RzzQnasWysWKnykLNN79mKckQHrW6si5DItZCOZp3JIm5/ba1asBnS0enA
UOauIGBC6+hmi8hlkahhvcFaQTW3XSFor13UCmTtIUUqxzRQpRxo0FyZWbajBFWVDl8P+bCK/Ka0
CrNOJTwAtEl2xF7KareUTZR15a7A5EWu1B7fkmReiW6vTdFb1lcGfgDjrITbFEWbYOWQpfTjVe0n
qPf1C9zRGRpFPwL4IjNZAad7NTI/JccnTNyXmTg2a2Vu/Q7xSiJGp1Xk/rLtdOWG5VG3dg347Syp
CwlDAVQKj+hvUcMQsqQH/CGIbqHFZeBIQ8TyoeJ1E8uFLDMXDPGrj0xK5JrFRDkoVKBgoaYYp+k6
kkY+Pcb50lOdY6rgUqFro1WHkSg4RupT1qVSIlzVcRYFHO6F+CzhDotaJVWZcDsPbYoxFJ0Pw5LR
BT0fcyoABwBRYkemgAEGzhq9uY9nhMr22UAgbpP4ivmmbLUsQOC6YK8KjMa4MUoTa2ujXHLTGXZi
G1zS1Aizi5os4xjpRP2OjuH7QfOn4rkUdDWws7ZK38yqmq81mpmz1eWNIlFXi1IkrXvgFdKoLtJv
GsLqfYeuVtLV+Ub3DS3iQGOQqSdNzfnYdbOCDOtEUCSOYbKvW2TCXXqWhLu0mnfsnPN9pSGhg/du
CX4jrNjs15RThU07KpixFKNZU7QSBhSc3/tV/0ik8T+dCdvSM/97fUWq4o9R/fqTuuLyiR/Wa8Yf
sOkMgNyIFpnU0vnRD+s14493C7WF2wfrTpfoFf6wXpP/4DdJWoFJrwysfWiJfldXlOQ/KGnqi5Io
AAUYgeo/sV47aaWD3FAAgIM0R/EFVN5p476mcSNpviw5TV/5boik/Flbr1oEX4JqW+uVePVhbC6+
Qa8/ii3+IiLPBdHeQwNVQuQP7NVJF7aYZAJvg6TFkCrzHBeP6DJt+8VyNDaFMzNTinN/TjJYgARC
dVrdcs/iVU3FbtuwVBfBI6oK4nzvD2pn12TXnS3iwftcNKIUWl2Iy6Y7cNpbg6aEXtMLVOSQGnfh
g7TIoSerm64LytQaYKV9TdLcOATUc1+FKIhTy6+MiuKlTCtwTAwUjKfVypuMHvGkLgs9XgbtuaEY
/K96I83fxuYfLY7/oj6GCx3375cQLd3H58fi5yXEJ/5cQujuLQJ84GRAIS6agj+WkPnHwipmUsGR
+O6P/mEJLXNjwSGjQ7paMdN+LCHpD+BkiwYEEbEsIcX2T8wLl173B44B3wx0HxwmimuLC594gkZB
4EcVQiqGjiTLwstc9eExqYe23PdlLW6SXl45tA1zryRztPNZ/DobcrzH7FrHNHmu/NkKVpUzGYVE
i6fplS+RsKLTJ5X1YNEsn0K7jvvsqpqi2qPya1K6iQt9I4Umfmw5ScRb34vRdsZ9Q3MLo0AEPovc
PgZUfGjDaJ/UdDYrXLe+GmpFVVwzh0Z3ibKchNbMhpxzpW4CKiGxE+OfESLwT+w1cnR/QgT/q70G
yAjDAIcAmPHJ0peDMjTTvJAd+hqoS/sXuMzf0OsbcSpMum/4t/+/mP4bMia/W0xXj09wET5I/S6/
/mMlKX/IEH2AgiFrh6aHAvT1x0riR0AgQd7CgICm8tEHFLNPeDSYhyJ5gGKLwtL8sZL4EVj/RZaG
sAg5l3+k9Cud4KyABgK6A4cJGgjisLJc6CNER4rBFcy+ITtzawprsSq3CtALD+grhZdrXNcazHSH
5yaQttB9EQnxM7IUszhjDeZuWDWHNO/lAxhjLxUU9aC137Cb/2hW/WeLX3jXC4Lx77ffqyhv/3V4
fKzb1/zjzPn+wT/nDlw0XjOUfXbUnwIZ5Q+UjPFBApROUMJ+/GcgY/yByi2cmoXw9f6xP+cOPxIX
wVPant8m3D/YhaXTzYWpg+YUbrToJEAtEE+mTuWXMTqtmuJopPQ2lVDc1nIP12QrEtrejn3JTYr+
oQ2ExPKL/LrL0Qakl0xHO42oF3Rps54FvbebJFGtD8P5V0HPCYRvmdeLgg47rgGTBD7az/N6SPEE
yrVeccpkgO0AYnVDkXjfpdNTSBZO89t/EMizrTCdL8qyxlVL7yw1LW6nWZy2OsZ4qSY4dWnQY6hF
a8DAEsOLA4buKX7PKd4LHWW5PDMu5tlHP3nQU1dL+somJY49J0goiZjGXFp6ohZ2M+Jh0kw0hxNc
4UtA6aDY9+j+f+cf/ZdeLovt1d+vFeu1zrqXnzdYPvBjjahIn+MSAGUSPOO3TfTH/qr+ARoQtgas
A3VJA4DqfY9UFIJ9wM3gHyHeYPm6pAjf91d+RKzPbkj1anH5hXH8DxbJsux/ClWWwBsxKhQ+2MbJ
KpZQ5gMEskKtYFUC7PBGKdmGWrIuQSRiKm6rlCZkpB+1S2S/nD6ZjgEuRFnfrrkp4Be9bYbSIdaT
dSGoVjXd9jP2d01l56Nph4lJ8tpsfOSNDEHYlQFSRMqL2j7Af7DGqtsg3HNXJjWRd+75lLBBsG6Y
x3Y+gAUrvBEzV6z4bMEXrCBu12Eb3gXImI6r2pkL+vik1T71KGGlrCm5nyXbWDE39WrILGM12CbA
O4sEfIH+xtfox977Zn85hyFmHoKbmO1+pa2VRKHulFAnpiww1M6HSfAXK/x09zkd2JPdB339fpX5
Te21VbErpwRb9gsVV8m+0r7FNf9RWgm7x8+v8CSIKqsyCceSV2jKF4L8tZc+kZJ856V8DGcx4IYx
sJKQgKMMT1h7Mkd0IEOIjdaeERwiuHSZcTUnXiL5FHks7FcDubBN9h+jSo5liNNj5iWEuHF8jviS
XS8QuzKx6hQHS0HDPviuAxAqSrc4oWJM59Pu962Az8dtYS/f1VbTGQUmi6a9pStfhEm0OtBdMeUJ
aiMuNp9uA2qgw8GiVihZ4EqCXYml4OdXaDv4y/bvX+V7BvrLACycmmUdA3Bd3vWHRQIHBiz70Nfe
4n0YFtF6fI4D0Ta7u67oNwlV7DazVJ26UupbWP5aqex7Prf3+/v4dUrxHj7cxgnsO+NYXU3guLwY
GBFnr0UnmPIhFWJN/mROLSjh3z3xyfFUlGpvhsHItkDXE7olBkqx1YufPdEvBoLvU4tsgnOQzQ66
4c8ja4Y1fmkJI9vI12GpbWPRt1JOaCEr10J4V5tnq6WJou5ox17OwrHAyZhisAzEaQaxk5eihU+a
7z8tuKjfj/YCy/51CP68tRNOmIp6WN/EXe1RxqFLoYMHaUAAL8iawKVrve5XyArglfT7y/71S/7z
sicbsimMk1/2vGT8PR2tQHZEju0Gc7TU/0wlZ1m3v3vCky0q1yLarR2XmkaK13VuBdnD7x/msyuc
7BxhV4twtbnCMD3U+nXzmbvjXw8WmbvGgC0ulD9PHzQgKKjqbLKddN5Ozx0+WE2gWab//Pvn+Mvl
oEA8o1y3iDadLAecOs0xa7hOldJj6tf02sTvtZ6/38bfSUu/vA+03SgLotSkSCfru9ECsqqMGZfV
CTscTNiJky4ytvIsOm0CNMTwLbr/FnhFL1rtG02kXkufSFduRzo/lG7fZC06j4bOMuoyXiDvNz24
R2sV1Q3IA37VAFiQ+P1GSLWzbLyJE4TD0twD+AECODwXUqTCuwR7ZG0tli8BJr4ivf3OnI+t/ixW
L4LK5/VyJ5TiTqKTQyfWACKi0UNRqaDNwHFfGvVGKmy8G1uNJoeaONVs4onI/eusbgwhBQEhxyj3
gtn3hixmCy+3/jjaIfYNPt2Ner6tBGmn9PEGnO2mHdZlSf2/SY9y/iruIql4imr9TVP725U2X9Gw
umz1dSsfh2j8gmXVG0gAEB+U+aTa9WPxCkA8zd5w3zJwTUiTraiRWA+tqDPB5Yr0b3RnNVxQ+7SE
4aFO8GFTlbU2aGv6N1aZJXhhH2Vq5kyRi6xNjkkjnyXVS0cIMW/0L231jF+wz9m4PMKQa54vzSAS
QNo/5qvnYH7o1Ls6MTmcHrUou/BHeo5T56jY1CUYIc9l7UBAdVvTdLEv84YmPsyjse9GeT2EN0NV
eaAjdisTaKhh0cqBRRIf4mnwZOy2lukiRC9VBFFRjNe6Gl7yehyDM7PjpMgmGk6FdjaF8ovRjeTO
/hVgemAzog6MRUrOMAw4FCoJEoD4o9IPVyXkjU5v1mN15Ycpptj7TG6csorcTh5sWVxhwwi6hcTJ
WG1EPFOH5XigvRUDrdfx5VJkzQK+AxZXYG48CVnsULVqVcGOqpeRX4rwfqvzyTGeyOvdVUCjHu5E
1apbPdgjmEnXM9zG8aOixARnoseY57Sc+vagit8ignRlx0K3QcPMrmn4yBGKEKXiZrSQ296EoHHe
aINDHGJOjdMQ9rXd04IoAKVhyscCJQLxQkTTZK4EO8avD+CSh5amM5aZAxT3nkSQ00+l9cEqSzKn
AMaO5r8nozLhgzRJfflghj2YKtnTivRY6+pjIsYPkTqf56viWMzDZTMYZxmhrKjSVgp2COEAygjX
bffcqaaV5fWtIqSOr9/0FbFLWOIT+dROrziO2SLkFHWMN7iAEAhNuKA1V/JMSUOc7RTcZ3jRRTUt
xxfJVy2l5TyUJIS6HTBGNoHTWh1WjEO5lmgMg5g6jqgDSklhyZONQIETgybE2/qsTJNNjSNoVgFg
ksvDGOQPJd/WybJrFOcFxHhoObGEwQJO6kXSMA6Da1ANR57bi4QQpeXbVCN3qLCBFjImpOYl5QPM
ngvcS9xwpXrFADU8KO22jQ+GcTXIhbvYQAuivu5HHxiS7DZ4wy3BJCIDqyD9UmfadsAMNZqUbRKM
blTnXroSbE30bxUVP7t45WDQ5M2ojOYh0JIIG/bxzISbSRWREE20tDIrQWAzLbNma+qYJmGiOWOB
UKezvTxhghXeCpf6Xn7oh8CN8ysNhg8vpxyOTZFfAMHcYir9YNTCl6itd2PjQ6inGx1gvSCcCSvZ
ruLQauaHWE6oO6mWxnaNLC790sFmjbVl4UlcSCpLT82GreqnXt2oG8XvcGg0WcLUsToT9kdgJYXp
GuIFgaajVHBdVjNFCjAbWbwJBAfw/hmAYJeC89pP9H1YB3dI866FpD3L5DdxhC0lXoQmuIU+BDxS
WVMA+Sj4osv9UakeNDm4rLtx2/eH0miwVjddgJzWJOdenaagqLa5TEM4TfAJ5uIxdolxfFv7WOJh
IVGv+nNJzw5zgmuvBmlLi1xZSLdRgwdGv/n9SftLwQ9M3dIZg8G2cMqxwvj5SBfo04cRLWhPi4pd
DIYOaqqlgTcpDHC8cuplOSmhjITupFrQehwIkq5qhPukFw+0aWgj9xdCeJsM+ie39ktAeHJnJ8ez
jpdDSkBWA++Cc1H756I/WXI8W1pzC8DWM5vMa9t/KNhCXeDn8TgJPRSwcPXUgIQXxsQ21du2i9cq
JIbfD7u5xHo/xR7LZSSYnVA6gc0sjcePKU5I8wqR04SH06HwdKuNJhBtd+1FJ9ZuIeDjN5quNAzn
SwAQh8CtZFCgM16ClXEf8CpSBfxAZfdTYuvdXgZbq9FcX3L0cNAQfJmBGqg3aqWQNAJGxHxY4Vsr
8UULscqdVtthddtettF1C0x9hDCXNJKFLUG/UUgJe/h/fm1rqLeKReJK6n3pu4pKdBI0gOBU8IAQ
hkJtDdj9WCvtharPnqG8Yjd7EQrNxbLmVlJ/CwzxHraKg7TJRQpcDl+ig09V0AyG23AluZgxfmlK
+WHIJpomV6sAED64TS+b5qtGEIE1d5t88m+nYXWf0sKfSU1EuV4LIBHA1VmlHr/B+LC6Dl1njFna
InGajECDg0SJWdDhZ7rA0idv7j3F+pCcsgX6Nfany7Q8iuyJYX2lCt5SxjFm46xnjOfbbtc1BdCz
K9/8JDL+pX5Ej/hbMQplAQQ0lsj5w9Wbyhg1kJq1B0+hiTqv3IbHCBxHC6r5fYr+o8rh/4tPI4H4
/7Fp/Lf1a3F8BEH2P5fL//nfP/+z+bf3f2P84jy2jz/9A+vtqJ2+dK/1dAmDMG1/1OCW3/yP/vB7
S+Z6Kl//1397xgaNlYzmYlT8XHOn588m+PcFyKvHb9X6uo3yf/13r37Mn1//x09V+2/f8KMiKf9B
AxRhC3i6qMhRUfjY8VlK+XTksB3DhGjJc370TgEtLDZ8CFDTo0d1gQ3iR8eHqj16MIvEHju3togR
/xiNi29bDAP5t2nQaaq1VO0XidhFymkRmTnZ75IRzPkoioozzRJozSpbVG1mEZPcaPxk0/ul+vDe
IeBK7HvLpqedpPiKNpvSGJuKEzczHmONm9XsDTKsKVspRtSIALnm/RJgrkxoTS3mzmPqAYQbLRia
iMS9QXXQNm0ym46hUgMSI6jCdX6mJ+KnVb7TXHfpGKCFswhOGZRKlJPjRzZanVawojhNod8GyQxz
i+zrzDDCQ2EO1lj2wMVoB6yWvoBebUTQzNRGQUJmjUE8RExrl10iWZViPCVRda1jyUokJCBHU4kW
SGDFkQ2cOuJZcEBuLoQyqr2IFu0Q/BuJ9nGI14bccOKjDFrYzoPSDYy6soeZL9KyIvIkOQZpFhMy
xI4SRS9jGV5D9ZV3JrGqHoqwT1YidUJ/p/mF5v7zDeI/WydumebgGKh+IZCGeB6woN8t9WNRvxGG
/WvbpI/5y8c1/pdf9G3FEzT+gTA/gjkoVpCgLlLX31oQ7z9hNaNbrqF8pC4/+b7eBdngQ4vVM0p7
yFrKCrWb7wse72q6eyuUuhZLFwwT/tGC/3leL4Xl929aLD4BHS27x08nSGoEhjr4VXjX7SAfplZz
P3+CMniXIvozuPn1EifBDREFtICZSzjGTfDY36fnsDqpVjj5/MmW8vPu9cuVTpVOU10vEtPgSoVb
by5S+8PL/r5XfoRK/fWD4FLEawQupb3HAh9O2yDvciCfA+Rlu46s7jjf+Z54XR4j7/cXevfJ+WXE
PlzopHCnAiKOS3kM73K2QhIsKOleLVnmU+htIV7utF27K/f+RedQZdqS3h0Vd8IB3jG8ZAu6xctM
T9K/LfC/PRre9ft+d1fL6H94/DQeg9WcTtSFjQ0UmGTjFa+m23mtOzj143jbP4yq9anW0ElK8v2l
fhiMZQZ/uGxYw9GsdC5Lycupr8ftfAb9ULhrbvq9tKN/cdHQTqbZutvp179/EX/5yItQI3V/8Em/
7PpIGsQr4LPhnfS8wDlrq3go7O6rgZHINbRd9TzxIplt2Uqefn/lnwO7bw/98cIny9KUa7kWwd3f
DZMLAQu60Hz7XGx+f5Glj/kh7fj1Kicrs1H6kPZ9H96tOB9Q6vgqQlEAlI53Idb2iHYQOgt2/5nw
y7vu5OlMIszAsmhRCAbo+PMr7SNoMrlkhnfQ6+q8ab0AfK0LLZOaAeomljooog3A4UumxUABxq0i
0mDI6lW7h/sHhTnS4T70HX5k4VgcUkk9mpAHnGTUrzD/QEzAuE0yfP8yP/OtSBrXuSy8YRobbvRC
p2vTCxHVJdlJ8uZuJud1pRlw8yeju6zS3z3lkjp8mLi5FOoTbPjwTl4L5+1FcBgvKUccA6u/nZ6k
rwDIP2kVniQjP97nn+N6sm/kwMX6Xp7DO+VKNWypsARLdREYtYxz+CDGPZyE3z/jcgz99hlP9gR/
Suu+rqTwrnKzx2rjuxP8bnf00jPRhjVNcaC/mK3UyVxsYCYbn44mcE30jZMNhYUBsYJNuE4RvgYt
HlrJueDIe/+TjWtZK7+8B3Ox9QTBhEz0yajMRi+Gecs91mfz3jzi4fJJn2WB0/xyBYxAOBMIwOnR
nsznqS0q6mJRdJdZ1PfWkOMPyWVxWb+0Jar1lS24z3TVqhvj67ynZHfe3kmUul0opPupO7SGt9pO
F/KVyHZe2tNd4PjuCC2e/utW8KSr8YJ4EjGRV8jSXwdLe6lVJ5HcL6JTXXQvyYVvISS+n6zSyiCd
XDzSy/3k6Hu3eTodw49PeDKX0xBJCYix4R2FZTfc9g5CDdbswe9LLQqs7nApUj/chVfGdoEjeLMN
F8lBXOQJTRg7fKCFyZ/VVeh2lul0n9zee33kd7d38oqnaZpzVfLDu2kdn007MbSbW8pl637TFg5o
S6NdjztpJ56FO+XCPMON8ffr4N0X83c3cLIO8r4cRGg10R0iBWfqLvyaOvOmsOv9cJHY1/qGgtke
KpB9V+8ax7SXSVHtKFDsmkPo1fvxS44U/vP4JXUjD71S+x5Oh6N8RbeDVspoxYfiTr5s9oNolYdh
/5lq1TvO5Jfbl/HqWbAwtPJOxi+Ukwh9pjC6a53Wybe17KzW5rPmSU7uxZ7usieX7upqdrvz6KW1
25vAefv9CP7l3kWHHzwF94DH3ckIymEgTAauxXfRrXwrvwqX6ssKGtkuz9xkdlSEIBSUTT7Zv95N
VH958A9XPQku5ibAbTTPorvYK8+1jWBdNGfgXXbD/rMl9OmlTjLIutRLEz4NU+QIvzo7sCP4XrTN
Xf/Ixll8sunJf7UzfxzPkwiiUswCMlwe3VG03o0ONolH326d8Wx02JCO45PgTl/FbeMQPlrDtrlK
HN2J7j55q0sE8bvxPYkw9ClLZz3joVmUaxqJm3mdPoXn4ZN5DHaaS9Xy0MdMb/8InXpa//7qCynj
16sDkFRXi2a5+f7zjydwimJy5jMGsA2c1InPUyfap07o0Aizy7fha+V0jm+VO3mPakTrHJD3/0zI
GZncv7qLpaAOYhfk57t224e7mDozKAuVMbjfPmWYltxfHZ5uveiI5oHDjENLel9YT9vDk27tG4vo
xMlsV7bc3bq0QgxaUKy1z2VbtLMdJiKr9QONPi9bX7OHhN6lm9ibs9DxEAXj+7YXrsrz9dbTbeBd
ZdY5LA0+6e3t3K6dxlKsA7RHq7Eevhx0b1+sH74k1rtXjmZ5uqU56lq0voxOejZ6h/PewbTL9h07
tez15Fy8ehdfL5/d6dyILdmdvcg6nIs26iJ2Ye17Z7U7P6juw3VoK9ZbwpMebh+cyrq+rfj7c+1M
9vmBQvQ2szaYgKQW17ckT7HuPX8ruNn7AEjeyg4dvrXhW2fr9fxB58G+FPinXB0n6+XwMPMIzl5w
3Mtzq7bOUpvb3jrelx1+MYN14HleaHB6N5uXwDO4udQurc1NZ/v2y73v3j74W+xw7AuN4yu1r2j8
2YV9zlgus2PcP/E+FkuWjGcubMHaataXw5XTO4dta12vR+thWj/s7Rds4/mvh5GHEm16fA5nOcg7
p1mfP5CpEXOZtpfZ65knTA6tdbnirU4XK74ls1WHdefx/a3lguazkuUvz67mumvDssedYttX7u64
spL19sIbra+bG25Vsde9vW0WRyOVeXt2d7zap/bRujibmc5nm51pC3bluLuznXt5Zlg707mvrP2m
s65qd6u5Z1zEJtKybJ/p9fZoOI1NREo/zlp/VS2VGXeBJt7OsNjeD511zC13oxFL0La0O/t4JVsb
N7ReZk9jQJXdc+isB0/YKTtL9h6t4w2idlgdPUACXa8YOPeSP0prFyzvLrZuTUt3cgvOMf959qrb
7q5c+3t3J9nLnb0WtucgyOP09ur8eMaFuE+7tA/nkeO+uc5u/boEOu7x5dDZu841rRs2NKC3F27u
rl9nO95U7qHbfZnsQ+/0Ht7GXutsEmtzULh/eXfL6p6YVofz697xJnvC7eXm9nCuWfcbnRXRO8Za
XLsb6J3W7WH/hTtPHCIyt7Rza7L2nXt+mzhW4bwp1tX9CzN5WUa69ZY57ubm1nYvdhMT8Lj+yvBl
1tvt5n6wGF26vcfHs9oyrOPXwP46eaO7c9svNN+t2e1dYV04oRXvEUBiXHgVuUUQ520Y7HKH54fD
ty7f19mmozmInVrujXvD3bXuzrevvtw/DdZ+dBoGRLdYeV5j1dvrW5E3tlobDOEX3UlvRCvdwHvf
5fau+SSLfNeH/2WP/7C/ndRxZcFYRWrF/qazvdwL+/vZeTo0zJpb3hQLdhvaB9WWGfrCfrpet262
faZsUG3vDOtsiV17t/IU++r/LioENkgiLUtgfU9O3BKMOX20OqJykG9FN4hsf40ODBoMV7HXUoAa
zlcbNFqRELFp7X8WWyxf/8u4fLj8yQlsQpJfqXmzxITyl4fiOG519sF15CpHf7M6X3nlLjmvPnkb
f3Xgov2MGQhoSQ3eBjf14bARQ5xHDGWI7hpkzdzUEM7CKHhG2XHRp+ooG89lYeew36mvx6tPwuC/
DOKw4sFbnKQePfeTRCjLjGKQBK4+uPNWfDPe1K/DvXxPWlIe9Avh2vh2wX/Ulfr3rmnrxzR6zP9l
dfXrY/ev4u1fV+1jGzUIUP1n6DEtoeLfN5j+vQ4W8lD++LHgvHzke0dJU8C4o8ZNg5hOAHpnzLPv
GHdd+QMTRcwj/jd1Z9JlJ65l4V/EWzQCwZTbxY3W4d6esNwCEiAJ1CB+fe3rqqyKIDNerMesppm2
rCt01Bztsz/8x//Wvz/JMEf/wusTAR0BZXqXWj38tb8yzGn6rzCFCAAvSmmCFDG08as3pH/3pvT8
/BNcCpzwQJVlK3UpUUaANN50AJyYT3go/V6Zj08G4s1/x9LTjOwLLaerU2UHqZ4mcOE8IMUO96a5
XMb8leh9qelV0MKgQUPLkvCDL+ibMAnedFHyml32S22vYlMaGg8VB88+dMlyF45Fg38FHqPbBmV1
lamgH5/gXonneXsMIQKr2/GVO8VL/V5dzQQL2ezziB+WebDXqNs1+4774t22fl/+1ScrVlyNixuo
6A7SwfkKBAh4bQXk07bGk+eNI20Mz6hs5geYDmZX9aC/OVhXbRyX1Wq35PCMURRubMkE98B6uW3H
+pXl/KUhX+2pGF4pcVWHELWe4vspHcyPhMGvZuNcWYUmVU65rBu6A3zh5xvBTHRX5a/x3V/o+5oO
kGpKDJzx+KGJfygJA5w63RacZBWcoIJX8FqNu0MH1WoGIzM8i6LgcNNUWe+crZ34RATlh1aqhwpe
W1ephHfotsZXwQmltJBThCfc0fvuxzL29Rkkl+K8rfVVgJKOcJjdT3gg/rzIXSI3jsgqMmFkEfuW
oVkHokg5wnoHzqbRtuBZU4eGJM8UzFj4oZ7Zaawvts123trzVWRaHmnIZcfuYGk9ld3cwqMwN2rj
cK+Csxm6CppArLR50Z0KAEl2UK2PGwd9FZowpVxcDTdjPPu0/R6aH1w+qNbbuv7HDeLJYpvFxvRw
BsNiy24n817IVx57X4j5Nc+ZxGSAcAF+g21s72A7wyAvlq8wLV5qe7VtZsnSwO2JMAgwk7OA2dK3
BnWlr+TwX2p8FZgqy6dpdgk7sCzjX8cshJlygWqMbXH/J6/+ZLyXPmxVSzJ2qKb2uDhBrkBUmE+b
wv7P48yTxjvhTVSHGJi46+Cpmg78ymaabtsj1rXfDPQhDQPeaj+OsgyhO4ztz239XkVnBkt91rSa
HSYgfcrUkJ9J9Ro78KXvuYrNAUykoGvyFkUFsIee5dcmYm5baK4RtlGVUrUkih0uqrwSRR1XPe1f
A7G/0PE/moAnH1NbCvHyiI5zV1/3CRT9HeOPmwZ8XUBjcyip4xQdZ2g2TIYPU9+/2db0KjgHGC4W
QAyyw0g1PeuEXocw2twWPevKP5iDNWSE5xc8tYBDSPcj2djr1YYJ07tpBCCLHTx8z5oYi3dG2Wv0
xZe+5OW/P/mSE7xSfZg1mCYqILupCckhK/yHbeO9OtB2MJ8bYN7LDhkDyedUgeWQfqECptGvQEVe
6v0qOCGh0bLRHTs00HjkwadmTDZ+zVVoehqYuUrQsgj8ta5lBGnc8n7bsKx2TZkC22npAmvX3n0P
AnNbpfI1AOoLI7IWZ4uQmnmGQfMB3v/ZWxbOH0hax7ebOv5H/fJkslSDaoHfNe2hjpq7IdC4RIRu
2rYrr0va4ppEzKNoDjzCHAnrYfiCC9Frea6XhmW1c1YwWkMRR9ocWs1h0xtMRSn6cdue/0eY82RY
Bli0J22ExmX7pWjkAWSubSegtRoAzp+AuVysgmuorMpRRgWum5HY+DlX4alHVwcmwFyZ62/YK2Bt
YfjWAV9FZpe3kTP95Wt2qOFBQdDHqS7ybRfOP6+XTwbcWbiKxjUapxop//QUi4078h9V3ZOWUbOC
I63Hp3RM70DGAqol46+9rr4wCdcgMFi2wUzSYrz7XIUlEL7xri4Ct22urJ2kwCsPmA9QtgYfU8iL
HbTIErLcbce3cLV1wtfawJIWrYvQ3Xfc/VIL/G83LSsXCfvTPYhVYwUAQo+CuyBHpQgheESfqm0n
wzWXmdS5s6rJmkOmUAmEOiK9i3rVbAuh8PKpn8yXGHbrdejR9TyQu0W+yeTnbWOyis2xzxcNwlBz
SNoAb86usI/W5fnG1lfRWQs3OK4EdiCFasvxqkOl8LZ+r/bN0VeFUwVa7gPU+jbJ99kg/bGt7dW+
iYoC+C9fdgjuxmjf+HTYwfv3P6LI/pUARvn28y8pVZ50QkyY4KYAtGbBsxzwB5t6joKJ5403U5f1
sJVH4/q29afebtozIbB+3i6NUXYFQHxz0MKjPrO7W+ymjAeEj89bDoGWmvNCo8dwPKnLadNWCTX5
82YH4szUTCP24XxGlZW+Sapmv2V2pGtZUKH0AFaTRcQs2XXv7uC0/4pk8Z/Xbajin3e680noZoJN
QTWMvYXr+4eLuHrTCgJHq+eNz/1Yw8QOn1B05B24B1JVm4Icgr9VywRW4yPBdkP8+9ocYGS/baBX
YRh1JBjHCWEYkeiHR/H6AiPqbYGSr6JQF1mtwbbCkURWBgWsXgFZUbwmc3nhQ+arMOzrjk/hfJnU
IhgPSyxgW2xes4B5qfFVLCagLngBl+aDqAf5jeYyum0AW3/Na+Sl5lcB2RXZaFmB5mEfnIOzM5/g
RvZaheBLja/CUtY6zJXAOTPlo/q0VMJkx4SadN4WQWtbIJhV8IDBwfEwduyRR9AI5v5q02zMV8Ep
LG06OyF+YOZ9BWj7sGt7vi01C1HU8xASKrN0dJfg7OGV4B/8LLdtN/kqOD1LwN2OEZzJkF/xYVGn
EPST47YxWUUo7zmbsgSrrNex9EdaL34qKRzqN07GNad0DHuP+w7+gREQoxuQGH4yFZO3m3q/rvIx
cpFJ7EKsW9H7FLYT0Zztt7W8ClFTdbFD4ROOyA3kTwlccrICpJ5tja8ClCo4j88zGu+cuGrauyVo
T9taXkVnl8caeTAsWyBVvoFKArKzxtONY3JZEp6cYOmldhJcIXqwhba3JgyHW4WHiG3HiIuT79PW
s1DWvNdLdmzZCNWiJcPZO/U/5XwvVvu8sGyt8dR8iFBAMWpYwlnZn4pRL2fQF19TZr7U+ipEKZUa
0JYWK2HlLCo8ag+LCjZvHJl1jAb54l0xZqDZTuZqhJP2ccZlfLdpylxMj5+Oe1gBNjgOMMvLQQO9
h0MaJKWe6W19XztSShdJJWqMjDYgWlOSQi2Iytltq1e2itICrKlwiVh2zCD0PiRxlZ3HJOdvto3M
KkwlaEcQoeSw3ZlbxGqY1zdtjZKiba2vQlXAOGcG7i1DUVs2PCp4GJx5V/CNra9iNcRJUc2LvIz7
bB7TQM1XXQPGzra+r2K1zWFol5IBlkImh2GO1fnnnhizbcPL4uczcuyXBiC3LjsOMHG/CniTvLFK
68dtfV/Hat8XOtaYM4LH0MiFHJL1OA22HV/W4qBgCBIFGAe+KjOQ4MlMQRGj02Bb59cKoXCqAHMI
0HweR+KogDbewzNpm0gIEqvnA0/BzYPmEZPGqeZRBXN/K2GRse0+l65iNW+nJQ5bfFWkJms4xUQR
jHlsvm3c155taRj1xVBjFUvJrN6nAqgpWCrSbdGUrmLVTAaEbYBCj0UBiFQliguzqO22rZF/inCe
7KvBxapQavQ9aXhw23ewmoy69rW6vRf2pnQVqzOM3V0LsMoRkBRYkUQchlxQlW5bgdNVrDLAROCW
V4EijDqqo4LH1IF3Wbrt/ri2UiBQY7GRYNfWjMdgLCT6MBF4lW1aCdYFDHOWRxXIOIjVkfjTvIQd
fL8S+31T62u5kM0HuaTCoXV4xwEIBKLgHCViv631VahmXKmJ0R7zPbXxFQ6Q+W6JPd/2VdeaIZTp
Thdyd3aMfGDuZw2/NQPK8dttfV/tqwqHAhEx7HxCx+kDG/j3eF6CTbltWBA8X8NUHRXD1NH0Mt2H
feJie0iJ6Ladr8lqW00N1nZlLA6pKXkTw+viLs1ctm22r6VDgS1cltopOzbwG9p3sl0OcoHDzrZR
X0dqpKIAduZY3KOhvg3bKLgKF3AttwUTWW2rfmpyrSyme57pdGcrBY87ApDhts6vjsA2MrHRcZCC
kVK1vwoiyEkgB6u2Nb+WD9UhV9AUI5OBFGl0UEBTnV1k5Sub9p/Hpv9Tzv9vwnitIhq0K+KOY+gn
4+B3JXgOShcsKCkItTAwSZOyS6fp7M14UwAzdho5i99zHPE3rnRrlxcgugMZAEd/rBbDPqNgfPrd
EddvC7lkFc+GADhlwO89giTFr8cmhdcik/krK93lfPBPg7cK6E51yTSRND0yGwxnHZoZps1hP7Tl
ZFS354CL7zvt6m2Hz7+Jj1JucMvCwtqQIDsQANpgDS3jbZettfjIwqCmp5A2gPADU8IwncjOkXRj
XvGPP8GTgwSMmZpsWnDZAnG7vxIAFpZLKpdXpvELB4lkFeHNRVZP244efeoz3OKC/ApmCNteg1Au
+3zdjnTlQEbCMSXUvYTFz5TduHrw7zetH39TIaVwp40uxxTg4WL4DDrYuoOkuO3w+TcdEgAiAs9N
2ZFp6ztwGen4S9Yi3qahStfwrJlmo4MNJNYPfzHIyxdKT5Ulwbxt+VvrkeZA8gFXXVx0a6k/5eHU
3i4dPMj//di/EMAXIMHTBAN0iLbNLrNySritd6BwgbhViOKhT9pkD84frIfxXldvC7E/BcRPgsAi
Tc9iyukxiSXbAzAq71G8w7bdfNelt1AmLDkQysgjdUrBpxGeqkhnkG03gTU3IZtdNocS5y6Pt/MP
8CYbS4gMyLt//yFeCOB4FcApJownM84XU+jsDZ7W9HEZ9TaBVbp2DIQj3MjnOkUuBmKOaDeMAtgG
rEFJte14tNYrRXh57mosPUcFOO1Hk1fk91jkG1Maa8ESgeJH2hitQwAN19RYfm7Tzr+yh70w8mvB
Eh8SZ21K0bid53cWng4PZKq7VwLspdZX+28PYiWnqFaE3X2k34CXC2o7bpHb7gJryVIepkEDVAM9
FtqJ6lzlkXinEQXBtjn/N+ESKllkGMPZKR3hm12h2OcY+IFunDSr2y9TxOREiuI4TSy577s+BKid
08+bImpt+EN4msPfPC+O+YTiocDQ4kM9SrftKLLWLk0hyr8ikxRHShQ7S99czNhnu20lW+uXhkos
Jg+yAmdC0HlCoMd/NHUifm0ambWAyUMSXlgTY9yzwH+EMEr3JbN1/3Zb8+vrLwULpqW+OAY8VhrG
q10GH9uq8NuSVWsN08ibfp5qWR3Fxdk7HPrsDYWUadtD/lrF1AMPzew4VEcfwZKkzSYLKZOcti02
axmTCOFjPVFRIV+SQiOFxHvpksRubP2yCD3ZXkWbFgLWrcUx4RpZgT4MQKXtio3fdRWuNUc9KBQw
FZLiw/gWFIbm3uhgW0keUHPP+953qFeq+VgdG4ljPQyPkns4ypKNmoFwtb+2TVX0OaAARyXC8BCA
KP6tH3r9fduUXx2Qx2TytYmH4Ng6iPYyy2AQb/F+uKV1OMM9Hxo6F6JiZAqOTdFHH7JEdHvpmunn
ttZX4bpIDgtS3QfHqvfzwSDvdnIaLIZtrV8Onk+mJKy7RzYVXXWsp66Dpb3nbygwTD+2tb7aXT3g
3fPlkezYJV1810SBet/0y2smjJew+fvtlqxVTkvY9DozPjhaZefP8Vzz64qGy6abOaihz0eGUNgt
coNlbFiW+Ogku2+rfltCiay1TlXvIjUBUXukaSAPkYfp/gwY1qZjAVmLnSqbDTLgNjgSm8qDDoCg
cPG47fGNrAVPcZUgn7mkwVEPIBOfVSfVu6TKQHrYNmlWwVr3OgE3L4HLGeUJBBvOyWgXmzbcFlBr
8ROjCbDGSBxc0u7ZHhas1aeEtO22gFqLn3hqhnlqsNQYP6qbxnt2JvX82n3whSl/8aZ9Gq44BcTU
5ylWYcAQzzGKpT7yzPWvXWYvcfkPEbW2+gco3dZeuOCYNyatd5WZwxNKnMyRK5hIlBkYuctu01fO
0+e/BBK0vOvJHBz9RF0p6iRGdYn4z4BKf2UN/wZIa0UW4hVowZKczMl1SGpSjkgvbDpckrUYqoUW
Cuj4uj5NLnWwm0/S7INATmfcdG0gaz1UUwiv5zxUwJJE1REmve6KyWnj6rDWROkgJkikiekkOCCA
xlsO3I9ol9/bPuwqfIlJG+CA5HSixTzudZOCX9Rwtm1xWEuiWOODrI374EQMzq6N6NxJsXRbWQ+O
Ys8nZdUUwBsmaXVK/WBBW2RB9ouAtLwp1wU+/PPmQ0j7m4nr+orHQQj78gEP3Bkf542znq62Wzsp
IaochgNUkrC0sTW3WvJ626ykq4hdkoK2IMiOV5MBNmgvuxocnazpt9XFwiDk+eiwQkUCA66uZlX3
O3jVmV2jk9ccgF5YOdcSKQWDmrDi8IaXrCtOUALIR57obbcS0Juf911w4zAv5+CqVfKTd+nwq6Nu
+rIpoujqbAx8CnN928uzTUj3NQWB+afUw2viy+zPS/w/rPp0FbEg6MWexAagCK+T+iZFoquKTlTD
OXW49XFjggJlNBMDfjYXlNyBjxvkpzhKfPXLxQA5+7Ib2Aiz1nAS0rCyCZZA3wWEDnbYBdwn9Eiz
oGHf1eB8X9I4nH1ywf9k8XUjDJf43EtVhEfW2oR/D+ZEirhcSOaiL/TyV2Aem7RqeZvNfuyuwVdv
+zvaUDZcp3Uu6y9mMMrArFhM8/guVMp0cse91oSV+BFV/T2IXVRXQGPGgv0MXKDdspsLM9cfKjzx
K1sS8OHHnRQeFBkRETbf9npesnE3RTbX+4j0vHorLRwK7kS45DDkZ9B8srdUwcDflqB3hQASeunT
8WM3gqx5Qs3AIM9FbvK0rLXtrdjbsOt6/P7GLOq8jKSA6D8MGvU5ll0y3F/o8qrduZFk+hY6iVj1
O+fmPP/ZExmpe7x2qfBzrzsbh3sb9S1uX2KeczruBnhl1vixOufenC3aVGoPFAiJvi9dmDaqdLli
LZxkk7mCrSI0xzEVZZNDzj/CnJWFIAdUrhL3zA86fRzrdEILObyywA3rYMCceqAFsBU9sGng7L6I
F9tdFbibSPygigh/1ADWdDdLnrfdI5t76WD2SmaxnJrUp9PdZBK8R8E8Gq/u75YijXW30wXNatDu
56WWVw0I1MGXPtF+GsoWqkDalHaGdkQgwzKnFyhzLt1k9tAjJqPbofDNJ8mNZ51F0i6MvF7Kah5o
yk7w5+nAIVcL8KZ4xwGlD+Tai8ep/GaTybkPpo3z5oOqUmVHlIXD7KTdAUkxo1I+SOqkOWdGpNnX
doo79luHNFjgDlYHSzyUgEzir+2yxrL5is34VdHJgyvbBSVDaXwUltFA8e8ehqKtwXoInTD573Cq
G4DTWqYqVACq3AzB52DRJgXKolmS5QcM/33wE278Xb9HFYSGkSOTxQXU6tQ83AyeXwKMKt2oA4qJ
RTHvm0HYYr4hrUgiIEhDmunhEBRYNGHAaJIGb/g0b3v3K0a+wbzVIfTKX5RaZPhLjC3ATXElk6rU
jsE5ewymT4bhvGcDIs65wN6d8TmTAAPZGe6YMUGYh2OIYBgVbfWPaMJI/lRsimWNIe4jfz0g2UNv
Uec8xW9zpSjKeXG77B77LGuvXcTDN/B078hPZeR0DTfzCZw7k+wSRWG1msEgImojbOptW7F3hEeu
/lnDgJ2calo04IXVydyo6m7uhOa3TnNPACSbSVXw+rNpMAf5HVmaIm6vBz/2CJ5M1GL8OGExIXD/
ZzMFDAQ6Ryeuu4stNsAagtXga5DOZ+5TFoTT8itIqnr8MFkqC1bqBulysG4TopfHBmbCgJF02EjA
l+0c5WwpsdgEsyoFBI6tPFrC+zG+oqGFtdAJ9YfZBNofHGrUb9SCSe/KGu4dWkIxDhOPvNTE5zH0
UIYx9QVMmSoH4wNnv67YwW2GW1FOQ2HqAkRdomDEHnp4C32GW68v3o7x4LIviQ90HYOACR0O+uas
I787PSbisW2mXH2eRS8ioHBnIs09cIjx/M3VlkFVw3wo21NXpfbCtlSyBVUyNE3fRkdXZ3S2WEHH
hIOqaKPQRmVHBoVM2JhXSTvvujiYos+zcT48UMIz8tsEuLPBtlvUheiOlONJ4xiF8TTeK8vMIGAh
P1v4ROLJh75rUMUffsdnNQ4cyDkHgrHETuKKN7NsSTqDCalt93Nhswq+jrrREaZorAYygIg4zLE5
cSV1oGA+I7P6IWuSQO0BulvCc9gSjd2FZhZAxEC56qfnnW0eOe2ceRCVSuMThqYmP7qc9MDosTzN
6w84FhgGG0Dg1mtbNlM/uHOuyKJmqNdzBw9YPIRJLBOa2AHIRWo6U3/A7Vjoq3CMJ/d56hwZ4LaZ
tg13h07PCghO6ebQPhqFVeluYk138XCBfmQX0Tzk+7pbCvg5T0JEj7Qh2pRD59sYlt/Ezd2noDLZ
Ih5xE2B4ThlRPsbkjadyoQcXTXK+wZNmkIZlHA8TjK1lHxFfVsikdXnZh8L339NuJi04CEXjXLVv
1EguENIG5jEchfx188CoGbHAV9VMvsFMqhv6/WKZjlyJSptRZuUQo41PU06L6aHnnInh1ISs4flp
iOyYh4eojoL2JhZDOPkHl1seD7ti8nG93CXLgm9Vqkh3Y4tUpw+rcA+AYc/6/ZBxOgw7JS9XcdDL
k0A+StCpKSyQ/eJjdVgcUoJDqce0HvKHTrn6SxWIFAeIedTx/CvCb18qoFbBf/xJnCsg6JqnaHBl
F8yDvgI01iW7Oggrp0p4uLn8bWgiSFbrYmptUeKJCgmA3221WK+OEk9kxQesl2Hclpa0RXAM48wY
WLdn0nJWDkMT++8ey+d4U8Xch9dM0cW9H7plsmBgeqFDgLJ5myY4iSxYA+D7jXBcmg+zmzBBdvGk
aTTukhRwSAGEQdzPH7EHsOCroZ4CrMfivqKnGvyj5hcrumF8P+YmEUBHiqTJo53qMlXcpqHK62xn
jOB22rWRFO2VH+Y2LPaFjQZpSxVgcXrrAmqxNBOiyPAmgdTKnKti1tnjEvLQAuNH23Rhu1jregAU
HGOSQ91YJ/RyrR0MqLJNLVBERKM46d4Vg8DGD5x3k+qvwexs/QtmmmSSkAH3zvjSQnbAvhRcwlQE
zNaOJZ8iW7CkKdUocN0pq9wsgSjnBnZDEZjRg+SIN4/jY1rajnh2k2Z2zN7iFTop3rVLqjqNLxFH
CinbTIFOS3GIR3vZUnN5nRMQsIH5M+nwg8atjH1JhmTGQgEYZ5T9gG5T2LmM26xrP9W+rgDnqPMA
JyWQmdJKnfupYRV8cxOoyT9OnWpD+BODCxBgADOtMbUq39L6lLY49cZgs4Y5/EA6mwZg4BWwCzE4
b424RAOd2snq3DRmwghyP0e3OKGQ/GPSYWk8yiW6OE4NC9zEPnuRcH6cVexGXpIJzxlf+qUQ0yO6
ktbA85muv3i6iyl+k/UkD8oim7OopP1g4D1ccB3BCx42bdVbUZF5PEdzB9zpQvB9cDy3ovigaTOP
KHCcav+lWujITembIOl1GTWhIHfBgph4DD2TLCmlKhYwSKHNTztgi1mnoc9VXtSgp5DZDoDCho60
hB+SYqrpr4nDSAuetGFa4M/3DC/JV2mPTerT4itKr2eWi/RzHWE9+bEIDNgjH3VqHxrRJxbIU5xf
rqtuoCiuw2Xb5dd6mEb9O5LLYA9hCCSRKa2JGnFV2YSZz1zCruJdokjXvLUuSAzw2yhL9h95O3F1
hbfhxkUlgElUfBxDvN/+XPo8GqJDMto5c2WMB0v3nhcqxvHf1k6mZ6+Ya+lVX7MOZaZtE5i+jCpp
0l+R4SzF9srr/qPDIoLxQf6uTTEGc1DhKyCelbqZFziYfwulZI8eF7P0lppgRDGzNuGbWRiUmCTt
2BYf2rZltt/hPjWmdwEvOP8CSmfDHjhSFvFxZIjDb+CWIyZ3PK2KFDVYUZGgYjIiv2wlguLRo2p/
xlXLBWF6NYTwdDnjQTzX70UX6+a7L8YcPx9LPfcP1A0dwIaq83q4g3M+M2VcN274nMw4dJZSZjQ8
M1lLdTuCkZKcrGk5f5+msul5abmP+6tOEggDA5ztPprCZvLBVNby08R0ECjg5oc8ABVe1fEvDt2Y
OWHnU3M5RMCwltgWKWZlxAAmDrVl4e1ITFV8HOTQEazZeSr3UWty+WEeCLKXGOUFQTAtVKOYwGQ4
kT0Gk9NIVBteDexgUxXwvc2tpm+Deprj69HWBOCExXUdShDmortPuoUv4AwvWH3ez4Wf050YRiOw
29TVVC4ZA+I8DF2TvYXlW2/5rhooOJEQc+eGvOU6zHpYmoMuw45kgVH7SU59Tg+hnGw97VGKTNwB
tgnNcItTJ7XXNK+j7NBPpq6PLEFsXvfLkFUQyi4Ml2LaRuq2sjy82D8a0fKbtieug9wlclyfQ6/B
oYxxL+7uLfRl09k0C156s6YTfV0a9C27ogOKfu5ngMCS2z7E08k+zQImj2xGmRcMlet8CW+qMePi
Rw3y6fTZUAhUH6IuIeDdOpQiZQ+1nPh4GGGTa28zF2cSsFulsdpHxobnlozRfItKUfhBlBnTpPjK
RSvnY94udnjPEb8wWWBLpE5jgsvPQ2YnInGoyvGqaJFZikHp7PgQL/c2wxAP4O8E4Nqwc+prEix7
m1XtAG/lwNMC1oxxFrwGDHohj7MuuUp7SHEFI/V5xl4IL5VeKAh98Hr9dVOyZV10peIKEWXH5tzN
obrBI394zwfBtz0qrYuu4l4bihPSck5FM5VuitR7jxKAx219X+X/aLqMakiEO6usja7jpmOfLmfl
V/r+R3T2D3miNY6DpQkXddDws2iqNKsPBOgv3NnIWJ1TyK1ANITjX73XWRxg2vt+SY8hXIx/tQW/
QAxFnd63mEgaiVUcupZ5R2QxeoDdR59gC8pRZrgnps/xByZJ6uoUKwH8E+MyBhyua4L6LijoMF3X
to0aTOsJb2fMtP41W5rLOP3TD1xlIEeKU2LNZgc6NS4ORzsWer6aqsj9FqGOwJKCpclrb8YvzePV
a/2seBLYyU9nC3O04LprRRGkQDRGodgXIJXnSItUCwEoHsm0HKlQPCL6EirAKEiROltCX2KvcMBU
pToYj3NXTeNV0YMmfJvZKuA7OaBGzhyI5kEBpbQau2G6x60/w1FMa2lyDX/aCRzjB2giHSoVZNXg
2gAturq+SOgESg4rjuv0oQXVnaeHbhaM7uOx8Y7tHNad+MSzOgavux4j974XE95Ayi6zPeg0VVd1
Icc1Fhd3f1JJGiFho5Z6Ake98krsYwcPoENfB/Nkr0k+F/a+z7Pa8HvuJje0+z8h8R+5gt+1PyCc
E7/1c6jsHxvr/yPO/n8DVl4Upy87hYMR3tr221Of8Mtf+MsnnP6LIHcHll0E2UL4Byn5Pz7hWXGx
EM8oBeSOkDS56LP+IlHif2UoUyzgzERS+IxHaPEvn/A4/hfAlXEGWk+SxOHl7/0HPuExJMTPghGQ
zBQIrSQhsK5HYSQQi/j/TxQK8BUaY5fQ8AC221wfKtyIe9RNxqOxd9goY/c++HMbw/Uem0zYiGzZ
j0jh+u8pfLu/11Ai0a860qw+TEUQ6F2SZR5Oihmp8bgg/cJBuxbB8FaLommPONZxMO40QzUv3uTh
8laKxQ/Rg+pyDUrTLB344mOSqtsQp+lc7vqENrgGRjIFv8epASfXMRXJwfJ0mclu0UpNB22V5x87
oRQ/EyVGYLBG6n67XuqvrB5jeszxnF62nmYHmAaxPXLc9zPMCt6Pph8QRoIiDsVDAHvMA++Nwx9t
P+J+Kn4EKMHcT3YE1ar232HrltwsWFHqsK52DQWDttG4vi4DV6VsYdp7SROcYIl5A9a7vOE8nXa0
5voYZbjEeFvcpFPaPSR8qLN9Q5MdTcjj5Jd2z0ep9q139cFCiHy/cBTAhCQHXJI2j5A0ZGXOxvvU
zM1ZN358Z6zMDrmt8zNu0vEu8qk+Jqn+hVzhvI8UfcClYzwrG1zjXeF3FPjHJOXLLsUmcxzn9kNn
rDnhorkcqWfiMeri7wVjZDcih7gnlVQfZA9Dcx73wwFn6e9BnX9FtjgpMS/FKQuXH0nWBA9hYuQh
Rua1JOMC6hGeU8pYtPYdL8xnjyB4KyV+6pgHBu8YdfWBoxjsK7xIiyvUc8pDMP0Xe1/SY6mubvlX
nu6cKzAG24M3odlt7OgzspmgiIxMYwM2nTHw62vF0ZWqVIOSav4mZ5KpjBN7g/19q03XfMagnUey
wyTHcVqur2gQrMNPvw/NG1lChSo3z1z6Mhi1nRF3UMWXaVnm+LNaWs7wQNogyKe4Szy51+geF4de
JfN8BOEV3vVkp7wUrRzqS+04ewnW2UTYfrdgaTXIhwExb0W8RBzVcHymNRR12yw4Et+AdyT8bx/K
edvuJHOTII81lYGXAKzmMFKXaUx6U2C2XYbjkHRITqByd88yBNlx5TaMRlwxY/SC1Yi8s53xHImD
68npeniK0IOJQCzcLIokLEdExI5Ff67qPFVz+gOPbZzvgeOZRZ8W8Pmwm081sk1uY6X7vwDS58xI
Y4GWo1Hg4o3c7h1G2GkqbV+1wfQ2qWoDlqabKm+wP+RSenUfrfGjZDYuhjTu8pkHi8pEl9ZouKs0
nmKOEXe5djgv+IVE7dYDsQAKu58mYGM51BbB1UdteEKwEkqSqyTOaRBspagJypNUNUx3E1YY8Jg9
VrBiMiucjJmFX/JDAF8+tcnSu9zX1TxnVMrq5KpAZtswfatHm/wKPBK3eLfUcCj7AB33rq8fqU23
IwuADIggEgfLTXigw4hCERQ95bziaUY62mbw1SKOG4BXNZvhHHkUQ4962LMGlaaZMKp5UnrfL19G
TdoALI41f5gUUdex6s25h0D22iTYNXk4+gMwzPGH7bbgamcfF97O/MZ3r9+lVCZrVjz26NDEhxED
QabJ11/Za5N5j5BQ3nh+nKaollkzMnXl44KqGzvyIweye8bEHubaJXs2qV7coU6b31tD48IKHZ5C
qvTV1z64In6ZflMJ0t7Ab0zZNCFfe9v1earX4SXEe5L98yObeRte6FbxLBT//F+JN4mSSJQzLUKl
Bb4O/Fw1jz/++Qbt1Icnu+5xwcnXvxCk/s+4jgZAQ/3eWKCNq6fBBfZTf5a1WV/5ho8EZ2/1MEM7
BGx1avN67FGktszzYaIpfr/B+wNgFXFMXIPu3F7EZyzpHZi7jTwMbPElb/H0KMSGItAv/cmrTb//
8/OtSNG5ytL22Ez4G+Egxf0/nyHYhfU1XLv5zEdarzfZJmikxav3KaeE30xcx5+rnsMneCr1+8Ra
U0zjrt8bF48/DJwQH2u3dEXHoE3M+LLh6IPD4GcTBesZZJN4ZbB/vIy7Cd5UDwqvhW4303A/Ycc3
/M5H0O12hPu/ymM0boDRwgK3izwajej59zhJRMDOiGJYATXjM04J+ZombbtckFra6xqoQxhJmwFj
IzWwuN7NFxpG05j1LGnOAfae10kl8WVFa+lx9ulDZcMXYJzPW2pOq4n3wnJf1ok/knY6G+YOxG0n
F8cfPec2D7WkBZeTuYQM1F/d8wcfD3jQefTI5f59UcLmcTOAeE0BlO1dNB3BHGMLWBweJsDABzXO
Yybk1ByoS/qysjwGcgr0iAdKor5HhBl0o/Q6xRC0oNMTDUeLivPUMGBmMpGnMcUjPvm0i/Jtmt/Z
EJF8deOSVX57Q1CxwudvXxtS/XJj9TtBqF4RmeAlGv1wj7tE5KA4zCmKSIdVw+PpZjiKHWimctk5
GNC5Sb+tNlkLUu/Tj60GucMWFlxHtQTHyULTZ7BrH9OpPoPd3XBwU/53DafDvrFTCOq4Q94wriy1
P09z5a5Ako5TFRewg8ZFv0XNA2kCdusTkHDczzKfmOLXrTVh3jToTepS9DD29bfKgP8NfIW+qWG6
YNX/Psz7sQenmaXtkh5nHqNhMmp+K6o2sCNfFJYlI8hNhEEGdAoLMSFxe1QRdq1oO+0uGEqXsK4M
xQoiMUWTGPX8IMEO0m0hxabT9k62gHvRwbgW1nhemrbGMZiw4LKE+wq60J3xvuojzDNp6aL+DMIX
Z7Wtc+THmHe9gUma4jl+QiFHfJR+qXIgs+KxA//5HE2pRx5MGxaGt/zFjowc4WqLT01XgRMOWrUW
sptUMYURQ/AKowZZ55F4qmR8xjTIdaGEJ0gGATmAh69W9/vUtQ+ijboDzmoIfGDRDp/AaI3fx42m
AzRiyp25YqLAQIpCO2lxjaQbmS9MVJ8AyLf7CkDODWttm9uGRgXv++5JhYPN92GQ5wiXdFl1Y9Xi
ykvnAibV+DgymFY5XWoQcGY4jKEeX7u+QcK0D6wtHHIufhlhgiOiwMZiTcYp31EmcF6WLr1ssV4O
CjQYgCTenBMzRdc41ezkcV59rs6CTGQ6eEDC9ILHVDZ3kRj3A87F6LykdANcvvo17+tAgNqhOGRg
Row3kGXgWHAdMrJneu63QqrAAy5Pa3GndiYL1jOHWdH2N6vsWOimAeYGvikzazi+GK8aiAkwMaYc
9rO+YduvhQRzpluiZC5HJp+xHfiCJctemtWD0UhsUnrj9HEY6jbNasjmSgcZfwbXYpKFmNSLavfb
I5QD4qmvpq8RGkxg2gT3HlrZ3/iHm0fh57acB5z/Szjv35Z1O6YVnbMUAZ5nUEaX2G8U1PW2/ZGk
Sz95z8JjkDIwTbIpVBPTk9JABpOq8scVQfC4EMGEQEpWzZiPcSdxXf0V6KcsU5THZ7iTf8yNn27R
qOwTbYzIvbFvaJJoyr4O14uB4eFVYGQs0GytzikYqjyeMYDOm0tLveEf4sz8xY3+vJMRNAiuskyE
/H4R7rkKKSqPCRKZcS0TBBSNuE0qUXdPYIYViJwVp9qwsu+tmF81RvsLhBmfTLjfYZti9kqCuDBN
T0FHR7jMJNnTGcelGQ8L0R+p1yjWlfqdtTtuv71Dt6IbHka8Y1nDKc02mPJPtocRD6MGSg55SrK0
CVvs6CGK6GZ264whd196m6NZQRatYVu/hZRGoLhEy68yxnlsEWyHUZnk4kur4WrrD6vBOTpit8tk
YPoDSLV3DoL1hIHLvMPEiENRtJetR/J0UFtxqqjqn6Dd8LmL2uEKwaDB10RQNNCK5eLCFXWG4fay
GZ6e6IBYXxUzki2Tb4uqpfcmSd95O33ThpJDyJodBLtLcuR1BIdpqFKZhW2Dl37vnwOGmRKxL19f
6p9YcfSvDal7RFbrWs7N8AegEgbdYeyQAw2+C33o5oXUzD3BQT2j9VBBs7QHpM+TgWs8bK56A3ke
9AUGLHjUMC1lWw95T6NGehQMoiKw+b9h52nyJkXZGqX4nqaRVOcFV92pjYPXxsbnOADsUlEfnuZY
pQ9LM0A/Fe3HoO7kJRJUFq01AqdIjaZOCaqzD0aSt27ajx4fY4ZrOzYllnR5lgnF44wJvJjVHj5X
4Ma/e9Q2ZEu1Pm3GvaPYvP1mPOrcZ9o/T0GsXyUl5LjQMf6JvWo6QHz6OaC49AKECWchGx5AgDzs
ob3vmDl6jknLSETxggIx5ybttnNkEU6JB/ejWdVdiM/1exWlSI0GR6M02GTUUIlLA/QvG6spyudE
bkXSokdmgbv/mMyEhJkA+3Dn6WyePeUzEnr0kG8V1AsNacLDIvb51LR7VVIjxXWpJMaz4Bcztbsx
sSDLvAuWP5Xm4xtQtK7gnRIHGvgEZm4rcVn21VsMhPK+RZr6cU+T6uZRHH8nKx4WUFm1AN8w81T4
MFPEOj96FpsCiX7Jg7J100NMAnUyNBr+lszI7zZRnNySmHR53bn5XuNwzsGyoXds6wbgbFt3HPsV
WFuELT6vw/3TULEXeq2XpxUBu8f1aw/FsJJmGwyUWLwH90FrumJ8I0iwiFKECYquNvkazB/1AsY4
ZlAxIRGQHFOVuDtwdO8e/NjPZPdgmcC1XVQyUDz/MDEC+vix+Vbmg16bDPRw+N0EbDz6oWKv7cTC
J7nM9E6LHuDC6gMM5mLPof5GTpdpnhbkTkO1lsYHQ9rvXNUoRaR9UiDTiMGFPCxnv/Ap4/XgcWyk
ajik8DA84rdTJYwN93T/Sod0sU9edk1/jindszVtape5nopHY8xeKkGmDwuSMzea40PvoqrJkhCT
iHMG7AkI6wy9N+0JAGd4Nan+ihHFDoVpQzzRuF1eJk4kdnatSdHbeHuurYxK7MLNyZoEYimp3R1W
1Lm0TLLzUkdT4UbfvFrR2efYbLgGKM7Z2wAW6dRBNnONbdLcu4ovn9va4BzvBqh5mla+dHDdZy38
y+VqafBjBvNzssIhfeKr1KYLmuFnOND+wpylv5QJodBnnT/MWCIxMgnU86Ke8VCDqTmhbMcVA2kH
uCm9AWHXs/au3RJ9RwiAD7IA1G6r7Qhhxn5HISUNQetfpa/3u8oTD8Ddrae4WWdMCQ79nhyvktBy
OlETyTIJaJf1lfxt13gqK119LAPEIe3Y3UasVRNCUR5Gtponlm7p3woqfBBKEkJhTHJPwVipI1Nu
VxkUAv0vY5L2Dh+JKhjEMke2EVGEYT09MQzZjw5LFLoyK+hCASbkDkNRlCWDS4sgxUuQzRTiOyYE
AXFa7YbhQRdREdZpUuz1sKlsQy72M5xS62lRhsHWFM25SDp/FIYFuRiH4IfoK5qHyV4Xdqi6FzB/
ay5riUJ1iBovPcacA7gCzMCa+Bn7TELwcMUrqNRmQEhxt5HlaGONPNe5Gu4b7ar7VTRTjkEVGhQQ
kb/shv8pkH16An4xpCfSD93zjnEZUb5R8C2dsXbU4zoXDs74o/na/kPpwkOgcYtuTXgWQzif8P9V
n8UKkAgYQnujSzseJZ3V33ZX7buBFO4A/g8hSbabjsvQbT+nHodKKMWIxjIDNVJKhhgC1J2/88Q2
pe6NO+3JzE/pZOxhAxzzow3dVmrIPutMuTn6FC40bzPvJ+hIlRPPUc/Dh2HX4W8jZlCSCx/zeWb0
jwNMVMhmk4XVfM3cps1BOCAvpGoTACNr/wZoqfpwRtv7Ss9zbmZmQRBChigRYv5bgeCPJW3uvVTD
yc0TBpZErPbXtq70maxI8KerXn9y6DZxNFD+sai9vvZBuJwaXMhdjry+9HlKAv2yTBUOVzv0IBG+
FmizBRe7Rjv0qjVUmD0uF1tjG85kZ8I4ozbit6bh6gqZpvqIG9+OX9eJTMFDdvpxHne02UIs0Gfp
pJDZO43sPk6hw7j6Xaj+WKfxBIlGWgZkbgrasymGEkLhMtHRcoW4eQA3yiPsYHIQD2bV7BkoWnOL
IJ1/bwmUcRAUdSob/T7mS82X7x0qlopqw70+Akt7pTKtriJ1AcIfA3IgQvqLVRDbuvjr9Q6C4I/r
LQRuoXqcBrk8ko6tF1t1wMVAu6KwZcCZ1+w3gXS34wIc8U6zpnoK8LVh2NzEI1m7CMBlirZiSJtv
fRVWF5yZ3X3dRHHZJcP6gNdjztgm50+BAae38iMm4gPqsBcK0PQuMOb7HFUvKt4x5yzhUkBTuxYM
jwmvyWfXOZeTWPxKnS7bFrKYMe7kFaBh+zpHlGC6IUXYsG+p71WOXEeWh5s8RNEcZ56GcRHhbSjj
jRQJBtQs6GuZ1y1BazHSdkEKbkcobXF09x6D49ZfFivnF/QQ4LGZmttSS4Ljrt0PizYo34kIuQwx
WZBNs71J437YQUAPm7hyMsvBYsuEYCNcblEEZLCquhNe8D1DKlN16+eZFCjZMFcWGnZaoxb6ZOIx
hsG+WkjoSHOiZ31O03Q+beu0HbcRsSOhaC52rOYb1h8tcWfTj4VpXcDVveJdI0+xHfxpgCiMLrHK
iYrlsR93+gfRq+NL2kxBuTeQY/sYC9K+tTqPoUE6+Rp9IgEC2CAXTkiJnQmBuMw1N28EMFVIuX02
JBCCcq1/OMQpFlABho8acoubGoIvceLuaMndKB7QZ1+XQi2vnWqjIppYBRrQdxnSHaEMS+L2MKRV
/bTMQAVCz4IC+tzbLjGpTy1gWedGeRZTam8GGNGBjR77UYzlebT47HmY5GMaobj7n98Mj8PrarZn
YTACq6WhGeZJTHMDuPavjYmIGgXNSYhuzmS9VI6gbJqZ/t5re4bC/ns/ydvSB5/9Ako3QP9bGW5M
3Ydygu4IUsqvYqtchhU7QQieFqHkmOoS/sHTacQWYn4AuhlyhKjh6YJQ+7xB85D31dc83pGDXYHr
7q4rA0Q7Py19jAfAQ95koHuesCbkqJ0b8jZYgqwRseXZ6vlDjZc7p6RX5aKb7swhVJ7nCbEP9gc0
rEm2IZzHbgPPG6q+T1rZEmtBlaWgfQ6QgU6HpEkHsBY7KsTUeKPavq6Jxv02Ams1cXpnRDNm8Qgm
ALEGvhxitpZ7tyr0afaHtKVA7eoefdcVFJFkbOJXFkw/nQD8RtBWDZ0iW3FjQtgBM0muN+5hm+LT
lXL/bdqEAmhlw0PXhz80jyWOlmY5pU682hSj1DDH643UkEQhyW48iriPL33inlnag/VY2+UeJk2J
zvMUjLmwqzokZjsIsvxaavGSVIA6IIU+4qR3RTOTCmdvz89ubcJXjIX6qMTvHeJ/4HIGwHIoXjEf
fpdqfcACYaHLtvULiqQ/N/A0903EwoND1tuNBtEnq6ClEX0RKrTeIzDlKIbdnHzs6kvM1yNuzBZn
Gh4JFil/3L7GewgfDy3tP5e5O9eWfKuGiha2CZ93SLwvWnb6buywsYpIF0SY9xS+8WzssM9EagFl
BVHiuUHud7ZVuD4Cw83drvUF24+8eBb2RxJEv9uof5WNel8UlBKyD6JT43V76kQLhgiD6FXOMjnG
GNOgZ2/GGvuyP00wZZRbuouHLSafcbe0L3CUrGcbDFuODJT+KebwkiDXwhaydnWOpXx8kggXPBrj
fsIf1Kk7L32h6lcc6f7cdr7P4tZtRwI7IawFVv7q1z4qnDV4xMNJ55i7zlDoo6q7ChDJkyzH2HTn
1u8/OxfdTdId9nhds2F1l7aBvtnhAVRJBe11q39ulj7h8z6vMS0TGD1iPHdZvA1hCTT1ODXqZZ2q
YtWg9AZnqkdV4y8trruOw7QVwdQ/g0F7jtfx4Eh97hNeoBEIItChKiNUc2Y7RNhXWs2FcfWjE9Fb
IPGq9+u5aaDT3Af32bRrU1RB9DF14TnB27Dg0Th6p299yM8B4S9RGrf5QrsLQiMuCVqWGY2zXTTk
cdU2ysCbOSQ8eF6kYXhpLSqlRDukb/VofiR6xvhr+p/DGjwmTZ3TaHqhQ73l0x6dPRjGGltgCf62
/xHu+r6u1izo5gJXVLG2/bewhmkIU+zBpPF9HPUQU0BRfXai2u5lZU92Rkko+vdoqbquAuMKDosE
qvBy/dgpeu2CkTeXJYANYZ6rH0hRj7MkwASVtq6Ag8RnvZNT2W7rz64Ofbnu1Y1gHUkWZByMQ4Wz
Ae9RKxiYWWQ6SRADBz6wi+S1uA5TpLC5xYZ9B9CVwCKrVWaq2T9wFl7RTgBgFytk2aWzOgBC6H9A
RzM/rozqS6CVuokAxa+tYxooKZKX2zg9Aj9R53oKENZHWrgLQBj2bwhI8R90wMCO1su2wENu2neV
JtjCMVdDNgY6ADaDMpzGvlwxyiHy6jNNF5p3StYgWhDfsoodqvl0AlfbhRN4OkBK9UJZGeObSZnQ
cMPEuL0xmtAqKtg0lokDQiyBUqiFvSio4U8LTAdIjXO/adMAUQD5BCwic06d8Q3mmAYtwHJnisHb
EYdGklyI756jLl1AVcDq67Y3WpnLwJo5c2H4mLq9KQnr27yrhre2do9+Id9AcTYoCgavH6RUF0Mk
x7PZx62ARfD3KIcIC3cINb1O7auzC4PQWD/Pe3rmlYgPboirHCrjLXN0fyL93pfduFgoE+GFbLcW
PHv0E5nOE9Quvc4TgO4TDZunBN8oY8iPhV4Ug6tkxw2EZ8YBvMa1mPKurZpi5dU97AfPzACMmBhs
CHA+ZLh9TkvdhpDrIFPFJb8mHv1yy9rmI7jCcunVl81mfpPW/RbhXAyVAEWSJuVCpcJzHD/CZdEf
bIsa07YNfyPvuzsFKXwHlIF3Y03NMDqQcuH7ULi2vY7zUkjn07Nl+mdgQTI0SO5l83w/Bj4+0nqI
Dvs0PPMqwiqdPM8pGx/kytZirNb0brTUFdUM2HrpcCvj+Iwv3LCceWkLcMv1ZV4UPUBcaGEgw9gO
WhwgeYUllKW2y0fJ3yKhp3sIxJNbPavrBHtDCVXkCbLiB41UMowTuGgqLBijbkooj0owkpDtN/EI
ZAfMbEP0gw+ZyuwUkkwz9FV4pZqDAxFf1hSDQoOWLbx1mzq3HGB0mBJWBFgLoFxa7hKUxCz7kpaw
nT1BvAT8kIVviEGCxk32FP+x9Vkt5D1eAU/Y7gYJfVduxLS3UNIWA6ho84hiUWFbjO2mC5gBOovF
Dh4ur4Fnxm9L3K9t92hlH8V/dtJXQ1ENYOUhb0d+3Dm2jjXXFR7EDSLtqY1v4FrhHoiSpRnPE+oJ
oruhH+ugBwQxgGEaZRDoQzIJD9f1QMd33dct8Pd52r/XgODWpwkQUZ8pgIz+iD/0yW3G/mlLOJq2
+hH3ezU+jIHd/u7NyscSFHoPHL5DIdSp6xLYeVRlEECQraBAbN7JwYaFTsYguoOqAwNhurH6JxJq
JaJhEsr6ZwKyC9M0nvtG3a2Jsu55GSuBwRVeHl04aI/MxchauIMAjQ1QPhEuzft4WMIjLPwjOORm
t01wlcBUt3u/VvjlKmRIgyqN6TQXmmtsC7A/LZFas3FGgdAPM/g9vAhU5sBwp1cazSXmnpQ/KIgi
8Bz7DpVqcOtvBRw9asmijotHqCT4PWXRxzokj3yE5JsuS5q3qVHHuZn8M49hJh10P0AQWFUQwCkn
f3Xa949BE8DqMaJmluQkxF2ahybiZwg4nveFJa+dbH7IkR1SXQPYjqqcdG45yCZ+5L5DzS3Cr6Cs
QcTTNtInEOL2IgPe8xynodvfKBTT/O8yjuTr5y/pFRG933wPybgf6kMgq981ddGxa9kRec/HfsEM
PLZ3W6KiotIIke20VaA46h3kigKayMgBpASMWgv+0GiUOUQdEmvGQUDOw+b1bdhhkh5Xe61mguUN
Y+/Vd5vJOrGSa5fUdcG+PiSTmBiQ9ngcg9ieJ2ivjz7uP0zA72vIg7EjDRffY8bDdgSHewcnFV5L
1DsFEudoSvoxD2u8IR6mmG/VBLNnsJL01tKQFkAlN0gUdHUOlpF+31YHK5ffv/dz82kxdBTzOh71
tFcn1qOBXM4CfTR7ArlrLz7JxvXZWXdv4X042sW/1qtarwuQr6dh4GhE9wx2SRX+MrOpc1VPuGXi
ADjzuPcQdWNBM1m9aIt2ISy0Yt8PdAX/vdYTei/qtTTQpGGpGkAwDNsFZFx8YgKXoNhIX9LIb8dW
timmBAZbosambKb1CZLqNEuTTuYpEehqiyoJSyoTN9h3n6nh/SsTcIZqt6dP0OqJkx8kK0CaDL8r
3yKGSiH5XQzoCpLxFJ2mBdqtcZywS2gwsPUI+1CM3x5WrxjRUtABn/G2A0/l/KogkvkcQAgAtN/R
hOP9/sDJFuamgeegSgKS+ar52aTYPyeFq80S/dLoZc07WPNK0Ksv+9p1N9FUoGvFgGmQuVkUSafX
N0vjDsMMtE8XENlug4ICn30GpwlsPci62t8h+yIfrWgT+zQLLIcEaH10MC3MDo98s3o6zGEdXhLd
9R87cpyhI1nwi97RFkhpHrT0e6MiBebQ9t+gWEuuEDM62HRBXLp9vOxfR1Y2TxXcn7w3oLnMXQsZ
YD6EwFx6gWww/zXcRFOwnzBz6DcIipE8udb+QqZqveAAw2DNq7bJxx7PQWmq0df56CJMXZPxfXiJ
CCq1s3h2K//E0ge71OISJB2ulbkbRVNYOvjLKi19DpJ0unDXkWKtg/RRdOt2ANeg7+etNs91b36j
zJDc8BKbvOna4Anl5U8ENVbnESU/L6A74CFo/ySj5gWimaDlhSXB7pQ+9Q7S/UJFVVDsqdQVtD31
Pl+hmf2FSr1vYBRdsSH22g1hcNYVVmSi1PPagKCjG7Ap3MMnPsTBHzNAO2AFy6fNHjUxNl+H3Z9x
QhySBPogjpek7NBy6fCQN7SIkirCzZw2N8nCl0WAswvheQaj1WeE+mtPZ3ImcTDlVShIvih/2HmD
z977ST2ykC4Y5w14xrlmsBZ1skhA/H8j/czuZdoxVA/Bp5BbPYY5QwnPOaqbLZtqMn7bdfMWcxgK
vRs+sQDNz5DWQb1g/UuNY3eHnmpd/6SMvgIgUgcHHgUM/LPswjqvRsEwf/tXjKAadkicE/Dq+wMy
nb7vohOAZ1t/qaYQX000g+v2KSxuIvOjDyGx2VYx6zuZJAks6559i+FxvbU+aQ8QKKjjCl20hr5n
E91eYlnO8LOBb3G9Awd3qS076GbnO1bDs3ogUfDhQp6WwIn4mcCqd8/dRvHW4QmrIuhPPIx+OXRa
YTbpJD3FYP19ls4bWjT3Jrrf7fyrSQZ/Q9hAc2z1tJVwn9IrSMbpHvYe+mXN+TR4Hosepp7rMEKO
mnVG/klrBQXQUPp5PQDRR5wD3jQxvHg4xQ5W1rjah+WOBayIxFKfuhhCjXjeIwzj8G/YOFR41MmE
+UdAcpGiNwNEwwRFDyj1i3DRyYFqI9vcFrDE5LASc/wG0YuQ8z160O86Aj0rDGbLoe8khLNwQsGl
TJkr5S76O63HALIcXWcJFEgFqnTAkkofIVakstmgeHWaYFk9OQBv+H0h6FJie+ui2eYt4u0ajU+p
mZSEXFcj1GDVz8EUvKEUYgNvBeuASBCsNfttx1WfPFrYf66tScBVgQlHmtd0DRpvYD3vT6DgYKiP
MJJbC6AyhkMSogb+s4XZFQhK8DuOtpe9dwT+X4meBthqvNfBIViS3WbbjvUw4XBtAXw++539iWCq
4XmULjNqNBUermjfzwYf1g0tUAYbyP/I2+ft/Pnf//oK4v5/yNvHd/An/6e6/evv/0fdTvi/OWUp
FMgkTMME2+q//us/6nYW/1vwOCQUZZ4QuYuvP/qPuj35N8TrCRrqOYsFWPMvjw5487n+738Fcfxv
SNCjKAyhdwopQRPo/4e4/Ssw53/bTBJIkfADCJRNSFMkCf2/Wy4s7aEbkgNiFYjsl8P/Iu08mtxG
tj3/VSbeHhEJj1zMBgTJcpKqpFLJbBCy8N7j088P0osYEeQQU/ctuuNG324dZiLNyXP+JqENYN/R
+1yqXDROug2qyXk4tMyQ1WLMGrD8tb6OXyKAkNbUs0VC7eFrMEaT8dWqpqr9qVitVYV/1+T/p13Y
MjzDFAZXvK2y9M21aY2gj0xpnayvgv37vrV167mKrPj4z/d+/Dtd/yvveAjRW2/+93+d8mcs3QGC
7Ggq948GWUFYK85OD2s7EIjnu4ABem9qy34BrG9ZcJ0ygv47CrBx21AdqWlrId/Cb0q0GbLGhZco
934HB6fOx5RJ5M1MVV95+9pRgbwUQjhCRbwMVvMp6SFVoSJSG4UJWUvjEDnDeMB/UX3VF1pGBbPC
RHkesqOlGXIl/KN2TsSl61PTN0Ltk4iq7LYtx/kv9eb/uQ7O544oku/P6mMdrGljdUU21tqydsfE
oP0S0jbsAB2bMH0LORVc/9UQPl+fv9O1/mdkqqDZ6whn2bCSQ+Ff0ojM9arMcDegVJlrd0KpTA/2
dfxG4Lm1MbwLoThiDILAT9Gs9dLQSpQWso7aP7jaksw1n4H2d+WuibN0Q1PwwkxaCFEa7F3TsamD
no7KLNEMUfKMEm3U8MSJYuuG1LJ9QB5Avhvqwn7VifFnFi3ThuojOCvp6S2/5x/qTeJ3pcitBZtm
UqbWkvChUaL5LSg549W7mHXhAGDR/hCOFkLRv5EoJi8SFgASZWsn3ozAjSdpgW5oDV76VP9GWemv
+bh9T1HBc4kKctjvfFNEk4cW2/RVD/otZt/yh/3f0/3v5C0yuDZbSzWttZZcP9tl3agMiQThXRgi
JIA2U/Uy4SL1MKa5+pWU7/OrV731b0gutX9nMZv1tkBcHrJxY8/AUAfrrVWnJm3XLvifhXJWR0dp
xrpodcQWrCICFthrIA3sJthPo/7r+qCWA/xsHlXDciyTupy5FopsZBnWM+JcgDNl95gUVFUVJ9df
JVb931+LI5DdZRkciavx+KZP32ApxBcNrX59xGEp6gvrP1jmXPckHgiFLZvq9AMBoxQ9fHo6VWBl
rKe8MagphHqXNRs79+KkAdvnjNBhzRmr/TS1xVxYaAJxS4H2u8ngcyv7uLeijTiXTiQLJDNLXGPm
1sr/PLEgUVQgp5Va6tbOkWlyhwm7/ztDr/JZciK2GxEv7WHWAgeu5E/k2D2dwlihZhRZ+oIusq1j
2ndfyKy+a5Vm71+/7nicCm25Gx3NWH0ryxRhMJhLbcUHETpkjYNOFCWz61H+/N7T5W1xdRiOziT+
uapOxxMqDsJLS2+u0mudcoM+7EA7xfsSUtqCNkK4wTKPvp8kR6qsAPWqPgcXB25443BUl9tj/Ut0
iySHxWmatN1OfwntNydUx6IGFB4mdyLV+kNVlfpz0ddvAkuhUNKUyGglNOV0luxunOi4MTWgtuQt
MszVRg50vrYkn5e6Kqofqq2tBZjzQsPfxG6BKoN3fV84EwCTpImPokvj720EyP36pzg/sImnOVzm
cFs1/n46/qkvaWJVnJ4D70Bg06lGidVXjhm4jkl+KeB2bqQO57v0NOLqvJ40faSJy/06glLY1QU4
kVkHI3x9XBej8FmXPNJWwUycjgvkjgEhEJGyTEE9xbSxkVUkxNTrUZbZOV09jAWpacsgkV/+fhpl
mAiv9EShrwufZQhg7Lka3lKwzkQA8y6rw+jrABvpCf3QTcXiSx/vz6EqhGkJzVyOjX9SFasLxgpr
dUhSWV7fx0NR3JbILL6JkWa5R4IRECFwr40jYivo6pTNoZPOk+SKJ8m2Bq+vHOVe80UAQCpr3mj9
JFuvmEfQVNfn+tLOWHJNoS/pO2Ibp4MdSyerwJ2yMyLV/Nwq2NTuNdkvAA5JAwn16fbT9Yjnp65c
3r3cJZStTGcttd7poADNBqnG3m9yzwIH5OlZ3IOuGLeSzgvL1WQFcf6YQnDnryY1MeY5GSyjdKeh
S/f0f7rDSG3t1am0NA3VRvORYp6AA386hfmE5pqhTaWr2OVw1BNAs0lsP4kKNnhai42j5cLmsKE9
ieWj8cwSq6MFSHuUhuFMq64XzV3oKNmxyDNBY9B09iVSdc9AsJWE9jasytcvFiJSq2ANLq/k1ca0
6eXNScuFCd1AQmUosp+lZla3RW3NCM0h5bGxKy6sFakJHq7E4iNSIznZimQaFpkhmmum6sMgohXq
liolvkj0W2ZtFzYgXMG/CTYqfGvDSqdEQMNA0GghkfT3Vld1t+iHmncRB9VN69soiaSgnzdm9MLX
pORAHYBr2zHVddQ6rLQZBQ22fWfRdkmjyPGGqGjuYP2jo2EUQMAcevoVygwboc82x5+CkaFrYC5V
LqnV3Jo+KpLQX0o3AFUGoDTXDySB/at0zUmGlyjUVf4sV11fv56HQLOakQ4drjMIoe0srMIzz9fq
eXrtUiGQKSgLsAvJgtaOz9ncqCCr2RcREkqYgXXJe9mA0tcQGHyVJs7fMXGukBQ6NjUcsUrnQPUh
hFi2JZDAfCzdqlPmr72ipfbGPXi2+pchkXWzNKgIsNtPV380xyVqkV3J6k8mWLeTcS/SLrsFoNVs
nCqXQtnsM6FbKvXNtRRSO/h5UWQZoSjKu5Q7EOWepy9hIaab68f/pWVHUsRWQ4tDqmeiSFBso1Er
EYM1RLSvFTLQcECI9nqUs30lxXLBcBkzeQKtrdOpc4IsmQY/pIginAdnHimMQpt127HvXXA5N8ns
3GS1cXs96oVZRFxkqesR06HVdhp1UoNSixvaDYPZk70gWbovRid+Aowxf7ke6sI06lQrTaxKOBwZ
7GmoHHypP6O7h6Zf/wIpEIoBEryvXxUnQZYf8U8mZGtZhVISvTmj6vwDaOBml+j9ovwlN2TsL30v
ypQMiKICo1k9xVQUThGXRdLRBAW8470JLt9IuicNgUc309Gqk3DRZgT7xvF4fSbPHyusFXpCmtQh
Gy6vldNRzlUap0NFbCOQjLJSQ28ErLzzi7r7QeIHJHHsKUdguXTkylPfGTXasVFP9tKYMBJDfUje
X/9Nl74u3xXdG5WyLQnM6U8KhRmqdOAAH9nhV7tTlH0VWv1G3nIpiG1SrEXrkqLquoJggW2JmtJE
RjOqNdhgQwzLuAFha22cY8uvPcnnmWBbAraAJsDxsi67+DBdhT6xjPI4H3e0OsFIYQwC/Ogmb5Vp
I9qlYTkWLQPHNgCyr5OUbkRjBYX0EgCK6d/jS1vdlhyy3uu/EEK10iAL4waVq61up3atTwEHZtxk
9UOB2DEAL/11zi9/bhqmjccWByYfaj1zqMWh9RhxjE0DPcp0kMZOjczwtQUr+k+I61AR0y0SykXU
6d9t7sw9QgnLBkgiPXuDNRQcOD93No7k8/LEEsbWeGbQYlmWw2mYDLUlU6CQADDFjx6KJjYOFvQW
XZ/zHQZGj32XP8Dy8Vnrtn9PGfzOkmV5c/27naV5/AjVVHUSPEokCFKd/oi5Ep1skRpAzrHX1H3i
l5l+CxA8E6gNDYj8jgNqpLd1L7WtZ+2FbcAzgV6ghoINgour61wpQlN0Gb3vKYt1GJ4Cd3EoMA86
ljK7rvH5+/WxXtgJ3EUa9XYSL3qTqzXaafaYzYJTxAgBIw6NXh9sCrsbO+H80oOeai9lLQeWPdnX
6YyqoAfG2uazgg/AVtaxi9spn22IUHLLZuZ8Bgnl6GSrvIC49FYfj7MSIB/GdyjsmJHiTUVaOa6Y
Q/WjbHTzZzhkKFNfn8Plo5yeXbRtNYNsz+D4MtYmMWECTCqo0BQs8wwxEcBEL1U3zN+rzk49Vc21
75RLxvsy1AsSCq3ZkI48X66qTqFFs6j9kyytFcuyvBJBP1BrEWkNb9uyf6a1/dXECNGtJDjQzthK
Os8XzRKR1yxNtqU0uprjZgD9qoGndXOMLmAtdFAHrT7fOAyWRbGaVprUyKOZrE/unlUUeFPwpwtI
8HWs1PPOyaPocwXd2fBqWJqPVdLDG02csM1dO02brTviwpo16e9yLRm09ay1ESzgPDvJbVDrSupX
BxM6I2xRXw2fi6bW441teOHgU3kwGxhQqAbTut4h8LgSAwEtNr7VPFL5Sp5VjAa83qhhXxlNaH5I
9IzHOpDUpsVJwfdtV2maCpEoY9Ob5cLM05NAbcsh+14K7afbVUsbWI7A3l18uNiufdd+HyzS/VyM
EgltoG8NmOkqCF+dbTAJdNcpqQEYMM1l3f2TSwroMGYFns9FwzgtEG3x9fkIei/aciy69G15l8H/
1VGo5Kw4DYTKROyDfICR0HT+x36KdXs/qdK/byOjszeSx0vBJPUs2uqScuj6gm7ROgjBCBXubFji
rlSBig4QjhGtLYbn6yfR8mFWW8YihKRmRlrDwj0d1xjb7RyboI2U2Jg+xK06fXRauz8meQpwXDjl
z+vxLgyNCj6oF/pkS/N7+f//+WCpoURZNxWc64UNgDDkVV3XcOQL/puNHXIhlEMnmuSfobEsV9l/
ZGVl0LRx4Ur0rZGZHzvocuac67cqvdzcuz6wC2cqgiQMjFNOAMDRTwcWj7mVBp0CbjbLYrL8sEHt
qBoHMn6ESH+2Uw1kvOKu2XjjXIpLHZKQ+oIxWRtndy1KcvDziDvQoHbHLjLeAp2FpZBH4UeceosH
p0dk8PpoL80t718a4iRf9pmzZW/Dh2oVqIELlM3zc3Z5maAxZNuNtVFRurBCHc45E4Iz5WRpryZ2
RsHE7iFiu34zz9CFZu04YZ1xgxpW7KHYp2z49l4amqPJpc2CRjx67qcfEpXEoBodCc4OXbZbDUsd
LwvM4v2MbdDGCl1Op9XmI2PTsUe1gXORhJyGMqxKQ2bKR709iNK3BmwZL0Y24HD9W12Mwr1ravhv
kEqt9oFAySmzTE4TTDqqfeUL5z5Uwi0f64vTZlGgAIZBudpaHZDo6VGvnSBbVqk5wmEWkI1ujJiu
mzeZjqg2jshLq4IC1vKOIalg151OnRBYX3UR57HSth96zG+Q2QaQSj7l2hWyLNen8FI0ctAFWUWh
GtLuabQyb2JLL9nc9VQFd3lU64cmQbFDjGN5Pw9ztzG6C5+MExnrIAlsVTtr7Sa2Vg6QvFB+6suS
Zmoo4JrjdQGt4/rALnw1Qix1M0rFBh2404GNpaHCX2IfU8KyUfoDweDZSYGyEx5H9YfrwS7MIpNI
C5P2OIq+62D+qOJ6AnnatWRoovgpZPUjrxcNDn8xyqT3YISvPx25sSW5rsGlfWYFi8FDNoYjplhx
D1MyUQLP0Oh2NZ2p7A2ErtxxRC3v+jAvzSkJCW8XknQKhas5tUowXLXFMFErjPpbDlAEwbDH6hFv
TEom+D8IR8q7lMSpcmmromSIPUuZKdSOEJW802hJ79NMRzQTw7yNk/jCVcPxy1t+yU14bi7f95+7
O0NiNg0R6qDgObfHeTKVx9nyJbzEptor8Gvu7CryP10f3sWggJN4VOOkRWHkNGidSTjKjp4jkcio
IvAbH7PJ+hhaSIgJq9IPQxMaGzEvPM8kzRpOTMGrnnzlNGbj4PMa60ih8VJSXSRc7iRUuE+TH8Y/
sAnJvpqZqD1TEfWtNozZxp48z6WX5pS5vEYX3O8a1yGMwh71FNJ+Z4/qE67guBeGdfBN8avuzewo
/r5BIvaNUjYbN9+yME+vo6VKyk6hK0BBYd3sQDsngfwPgX6g/fak+DDpoL90L9c/6PnwFsSZY0re
3EvHcTW5IU7hoai5z7MW6zcw9Ln5KCHCBm5NDwQz2RxaTh4IBDDpxW8hGs7PIKIveCNgfNTy17c7
pIEuiugxuqTz4ddgDvvQa9Fkzw8Gmo1fEWULvl0f7/lxQJmShcQtxVufjOJ0MVkV3TecntCkGBP9
lr++JaWBHmnoOIfrkS7NLPAwlVoQzyHSpdNIvVKICGdInvXobaaerXDY0DRAhXYnhxQSboSk6+Ah
+lUmsLcU9df1+BdGSrLNffUXk7l2BebtoMk55ZbE/9LOvXESEiEbXp/mHpbQFG4cfOe7VOdL0t+k
xCjZrKvsqYmVJB5brBgtpKp+coF4KCQknpr46r5t8+IYZFP1pRzs8hhPurGxjM83C9EppYNQFrYK
RP90stsOvlEHz8QF7hXfq6UF8zZGivD6lF6O4oAAoPmzwNVPo7BGHcDbCJpQ2pZ38WS87Z1Ruf0P
gjjasuvBt1JQOA3S8JxXgJIxkcNcPoJVR6M1EqLfAnBd2HsUtzWWpy1xj1ujgyV5Y4a8Zu4GqPZ7
sgJqL9UsuAWkN945DpIy18d1aT06CPzTNoPJAMZ/Na5Am4pq+UTwjvV92jvpW5O6F54Oo/F4PdSl
tQj+U/wtWFIJOQ2VQdbkvQUH1cZV91bElbGjmLAQj4b0tmxqgVxQaz7Bmiu/hHZYbmyF80tyyRR5
r1DPtxA6X31BM02Q8xIk30iIQJasqCg+GsivOjCzEwwCcXcN5p0RBVO9MfBLkVWmdukoO3QpV5lx
gYQD3eYU3c65EF/4EMgF5hobcdeFQdqATUyS94C7zK3D7sLH5UkPxGFxcCApWXbOP8lIG0WLUhUP
gEmtmp3CL7xFHyD8rKJetJG3rsZIjYW7yqQhw11MNnB2L6qNFiljsDTwMM866GkSf2Wcjv02n4LU
+YhAZRDf0lWftqrgq+2/RF66dWDiKBIDCVkN0u/DPJPGFHliaExPRUH0qBZ9fLi+eFf3xt8ojJDh
8RKAV3Q6lbB8hpbcMvIi1F3d0USFsWur8Qj53cDDdUZMvwFBawKT21+PvC5inoVeXY6Y72Qi0lF5
iunJtBJVEtwUlH0hYnwqLaiPNFHzO5xoHv3RHw8Vzd4nH3fvjVW8Wkx/fgbQQ6A6AJLJ21eruEaA
M4rtLkILPOjuzMqa9kjooeSF3fPGVr30Sf8Ntfqk1qzbk5n1kddJGe1bPcVta2yKjU+6OmqXAXGa
Ws7y8OHls4Y4mVgelhHMWy+yYUhgXmvUU4TiiYlZF9wWLhFk9ay8asyN5PXC8Gyu2uUsBIhH7+90
LemTUeEtIgMPnETwpkUa1MtZwRtRLg1vqZpw3vCUPGOKlbhEIEULIbNtB9v4TsE3zI8thqDajYoL
5HxfTg28zuuL9WxodPPZBnRlwfpzW67Wao3asKH4uYGwbhvciNqfdhb4242hnS1FyueSnIKCF08P
KgCnExjORqr5ClrFUwIvGRklx8tjLd2hRlN71wd0IRTgMElBGzQQN+TqW5XQnupEkyrmLShR+lU+
eyO3lIcZYb0xqrMPpmo8pqBH2BIwBJn36ai6FF+trNDUXRBNQb+bIIS/i6tRomcU0g/S5uC1O5qA
sHU4OS0q9tSJTgPKuBB+Emf6ThVFqD5qZtlXLxHae4qBPLHdtBsttVUCALOAFQEvU+cvm8r2Kh2M
EaFQMRvmszWiuMfZujwq/ozIhILOONdviVxsF+/ibNQfBt0cNoZ7aX7JuhcrJHA7xnq4miIlKW+o
7ViazhHPVs01rJo6tMByqDIK8XR96ZzHY1JpOXP38uAAu3k6vajWSQWDMH9Ha91eZLnhO48qWUAo
n/peNzcqD+db7yTc+mVTBiPGKr6BMgl8fzSWseKsorDdWKSXooDZ4fFNwk1Ve7VmBkT/qgKNwd2k
jf4HR6V5pnWa8bqWFSuFQ4uzkfNr6e2sE5e0mNLQ4h/vJs7iL1IUOZrLeblR+Dofy1LpJZlfkH5L
/ev0A8Vz2vnBKGOvtAMkGLugPSpAkjYYEBejLKUZUk7qFWt2TVPoQ1g6yL5NKNocgwJR7Eg0W1//
/JzijAe3BAwakiaw3dOxUCH3Jx0xc0/pp8INQwHhFGWcm9GnR359XV8M5bCPOOkXSscqFaoREbQC
dL29OAormqagvBsNYeBRwR7ueqizrFJdWNz0NHieULU7C1Us9Fokn7yqaYMfc9Jlz6YZVAesVxGr
dAoMsiiTbmykS+OzOA4NyTOBdH35oP9kzbRLK6PvaJzIuao/zb5q3haOqSDXl/sboc7XBu1+EpGF
70A1TV9+yj+hxFxFU9k5iYcfWXGUTfq71q2tjv/5JIJAAbJBu4arxVofDI2uJq0Bz9QrDXv62BXz
7LVlPj4MlJjeiLBM3+SzUm+1pC4NjXgMj64Ud8zqoPAt7AeN0I88Xe3nm8EAbRaWmfPqtUgvEZgN
8Da4V2QDpxNY2CLL1TaMPdHNfncshrLBRzmuk+ymyrS2vb2+Hs9eATQuKYot6QD8c9VYhTPHKUoq
hVQcM8foMUu62Z2Q4d5lRqndqzhRZ240+PqNEbb+t+uhL80ne473K8x1CNGrDT7OTako48grwLJG
dAm15CFBcsf7D6JQuuY4VJd+4vIr/lmQZtxROvNNpMK1vj/oZYEEZaVuVW/Pb0beEWBP6BwuMPU1
0qUPcuwfZnT7/LkyjkFSzU+5GaW4lzQ0qODJy4375HxLA1qivf2nXE02t9pnrQIGU616RBQpDCKb
Gs+3Plqn6DFCzNnikl/YbyfBVl8qbA1D6e0h9hw8kd22VelL2Urh3PAeaRFHLp2H3m6abH/9012Y
VA5k7J84/smL1y9UxHmw6Q1QZGvwgi8Q47TxTKPp71i7yJJNeJMYBa4V14NeGiu1cGpvS52BTPl0
vRS+7YcoUOC/NAp0dPMY5Zp5Z8/NoNaYl9mjxPot7Idj0FUAe68Hv/BVLRQqQEhQeeCrru5vw0ab
qOk6JODJv3bUk/xna2j1m1kv+h/XQ13YfXSP/kBoYceJ9btGqGUAvK7NvBD2xj7MBX5Gg5w3TrON
KGv+ctvZOb6AuIkB4Ld3vdqbu3SWP68P5WzW+FZ0Fnnx0qilNLuatZF3Gw3FuPDMRKmeUgrgHqKg
wzGcVOvT9VBnxyUd7AVyIWnRAE1Yz1pe53WAnfliG2zqzz5oLP82mieY0l7h1wLxsaAaHBRfB0pw
X+OhoxZ+/RfQNj0bL8cY8EiS4+Wn0M44XaL0qhPomUm1n0yBQ5+rzHqqpY99OjcBkt6Z0QB0t6Js
TjF9ceomxg/TyRDaQl1MTqguyUioGeppyCqF3/AeogZ9O6ROqbyENp4A7Sd/SuI8vrGxAlZ+5lms
+NgvRgKpXzdCHzSJ91iRCB8DkSnvUYlve1q88bFF6k9/7sdSKgXS4uGw/PvhXOlfKjvM2t9qK8rh
04wbkP62zuw6+1klRovCezdF6j5WiqhCGhFP1OyuK+PoTtixFdMQi/vp8xjmLU1xXq/ovWOgMvkd
piNJP0iXrprDvZ9OWuLFepg6LxRYNOMeglAjfsoG2tXHhP8Q3cUCRhYWY5HTa/iuYtuDi3kp/Uze
h5XJe5v2aT58wH/LgrNZtLHvexmN8QTl61bWH0dDr+N32C0q+k0qpU95jrEU5hfc7Tts5+iT0FG/
KaMB5veeBoaeUS5ApKUSNzUCt8OxzeKYj5PyAxD2XNpS9i6TlczcaUI/38PDGscQCo5q/jMtc0tD
5xF1mk9Vw6Md5fm6KJW3YGQL/20bSWSpq05tIko82Bd4mQWa5LPaBQJ6MlDofP6AiBQ4VhkYzrQf
G1G1u8420xjnVCRpMk/RlU5+Mv3Jbr6WSN2H3Y4ST959aIqYYqvb53Fah7xnfanehLrWju+taGwT
njDB3KERlMZCQYMuxfd2/mSh5BPgu+j0lXJAu2Do09vFLTV8ssOuhC5jh5RZngZsFlCYb9NgmGLE
qEji0L2arLH4VNu8cqlYIRnYvsyTPiCNHKFlpTw5jR6kP9D1TrRglykK/n3ePNSx5tDlF2b3obCg
OvzS5tkIEorRuDaIXRggl4+WotPXaoM2Lw63yCzLArFrF23UVD7H/oSEYNaVljMfp8DM8y+tlqkJ
koes24H7FKniAUlGo9eE23ZGMj9WnQP08ag0cmoQL4/z2sTIJ2j1rnYjZ9b8X02dayZL2bcaqArK
NKnis4PJWQOL3Rjnut8FMeLcX8pQzurdoJXG/NHI6y74oEssOJ9hL46pZ0pfGXbUV2bbdUTr515f
RJN4kzmBDzOfIvz8kiogRqDzdhbBMQe0H4qwqOoX8roISXonpFCPdG3XhFiK+oUaKDfVlNLvdPPK
mKYvuYGDaYg68mQ5umsnYgYWksdKXot7vdayEm9h38QQ4JiHimljwRU6vuK4s5bQA8CmAv4o1o59
1s0/zVChc+X5YQPyx1WLSRTGAVhQ7hRuoyrzpLqxmPPhC6hKBQFWeO0IFWra4sXlIvkDFNmdCidI
vplVPWLoYAcCpyiLLLvBy3WYfIlhcAsspnM5YM3uRxZjQIJCp4ZfSbdb0BZNc2dj1WW0b5NCmGl9
W7dpWHbHeoQnjD4iLxLb8krd8s2HXI+trEPGCH1xvIE5rbGJT1UJGw8x89rcaRi0lsku6gan1G5n
FCXL4SPWJFPXvc8TvUokZ4i0B/Vj7RfAlcjQkauNlz4k3ogwCMfxHufTudH2ZTAbgzvIqVP3TTMB
kvSkMsT1YxYjdXVToSSCQrqatQWmyNLUBvnTyTR6HYc2xhCn5Uix71WRNOKrHWlN8ZzZaAKA9AOg
BNgQDmvxU0Ooz3e1nmxhN4xR398Lq7T954nXefci2qJOj2kaWNo9SQhYWYEW5He7RacYL4kJqUd/
To8DsoqoOSDzqbpQKoI3lq+F79ARzQ5aKpN39NJK+jyZLRvz2YnMLNlTc6pxD6D9XITvrLIfoAyX
Ol54nzW9mcofjCnSP7dW3IDYhYAkj/wsGg8IKiLM2Y55qh+BWIv0vply3/Twh+uMXRJLrfqsd5qj
COTRs6p8UMxEpu+1JMKkSOUG9h8rIxoxGBZt+Xk2qCpiyyEr/4c9R072FCeKYz+1lZjlZ/A/VXFo
CiWy0dMr++lI7jq1bo8l3GTsKyXzfxWQPOtHoKpRdhixEZDfWbI4yy5aiFX0VFtanv+UvhFbcA1r
5gEJ977Wf0VGT67oKkWtsapZI2J8SozRzD9laZzEH/Jprua7EKwtUtfGiKLnix84rchvjKGxGvsg
zDoY1ZuRxx5SpjNyjfXv3pkG8QuPiyrHJbJFWxSj5hZrie9aPY6dDp0+x/fYg5XR4yuLtEoQjK7E
KxyLAdyAFiRqHeoVGrfWhLbmL7vLhEjdwqkaiLpYm7TyW2XEonyxIyPDBwHJnG4IUQKXM7bYSTHp
yA2j7pm1OQepg7St4/QphHT8YKo3kWKipwA4pjNcpxg5z4E7NN0XhDMtCHfWiLqghtSruktAX4Cr
VAtsGM2xiIASiSQynJcxoFn64g9K9jPIy9ihZJn2CTXvUn1RFep1O521iNM3rsjZj6abnfeAulBa
lwhpjk9WPow3AfvLf0hCHUcyTp/qs6PS7EW7u0++NAB53qdIuf7EmKzNbkq8p57KYbCe4KIG7Z9r
4UvgwPWFhdhYdznSxd0HMgXMH8zQlNmxmpHXOKKK42NeYvu4oOmFrM2buUHJ1QXim70Uqs3Hws8Y
pdRJLOLGfoi3eYn8wQ7wHdoEZpWm8SHG2e1BmGJC/DVL52+Rwv19W7ZaZWDY2Aw3uKu02b7GC/Vg
OZNqHAyRB0dePohSlFNSog0OFij0SgTnxQ4/FZwMaVxgRc719kUHf5nuKp87ZmcmPR8lmlI0iXqQ
rO1uqocuuW2QtJ8QkHZAppGTyADtonFAvBWN6xFj9i6d3DjGnibJ6nZEW2Zw8MVSuIZczN8MbdcV
WgLOQ+0wv6rVwlI8fdRGFWBdEL7nuNM+4Xeb9642yeajEdvBRzMY/d8hpPUnXDaykRlRFPzGogIA
jrBrwX4oYjlgvduQrKI+VFoPpZ+NyVNRzHlz1IwmLm/HAl7OodNbbcQFHed6z6hsBdNhs8FeIylY
mlYjM2PvT44odjH/zbvlO1AOnxD53LW+r+FKqCFFtjiOY/dmySnjEontDHuAvNO+ycHMkDBGFsMD
zYz8NkycVj9GylxBaJ+j+GvBp4l20ZAqBz1qkK9CphngkomNOdi7LNF2vKiyQ2yk/E9qwOTgQYLn
hqvHavBSIwrq3xgBVmm43IaAPK3YwWZY4gT0LkkxCznYGmaprmw6Cz96BOKhI8k5kW6BQjSlph40
r6uYaojrDSIN5h6rmfL9YDeZ+SFLghhPJkvBeSIbbYSjk7AaxzemjYeIVwa6DHZ5MNiqV/A9y7fY
xWg3ODdkFAL1FDHSbFQMsksbcWFXhw3Uu63dcpg1c2SkhzzrlXcaAK7iu4ohuas4nJluZaF/jRVR
xR+rJ7ZM9j3Zb3qLbakZgA7P8X1OY9s4OilnOKm7zJNfCbYgwy8LCZ3PWVpyn8RhFGEW2khZH9o5
EIxFRYSYbAlPvXyggXXnj7X5oplT49zlPtj/Xaj3wXvMYHPhlqDt78feJ7nsh4Ekr59LqXlWgd/6
DhEfLO4cdLYfp0rTvjaGDB+itMgMtxV60HIYyjja5X7PwTjMqvGx1sT0VSkSX7pKb0Tqe63DFcA1
gTZkn5O6wmXJS5q2y9+yLfECAwPPzWf5kVAeQ/La57lTDGxlCrzRC9XsJHa8Nf9ekxQJPk9B6Og3
fCqzP8xdiEdhTP7wvodiEu/9MWp9N6BLHN7gnF1ZhwR4ToJ7gIMTgt/6FIhnxc/CRV1Y/WwMygKC
gsEZH6iANnup92BN/TH0j7PWYzEzmEGQHRXy6RKlfR3XD8dOIhzRsUJ16Qljf+YO0CKzmxqO6yOV
OC31aCL16m1ltyqsMIU3C/sLD9v+CEppjG9yw8HrnVyFV1vCZ4lvKDLw54i4w7ykGQ3MMyCthJ9o
rGe/NHUOfoZlMfxECyb8NgRJ+pCbIABBUyjl4xx3yXPuK3jbCBbUZ3zJBL6yiZ4/14kiODMzxPIP
9milJAXCl4pnklDoR0sd1eRWT7Pm2Y9Ivucd7/0M48E219/X8OqmPayjEs+d2OIuULi1dmBpEbLC
ldWJSAZzHqg91iOP+oTDkDtDYJIHcPmiPih2bY9YtkpsjVsjIR1ue2Hv57TnHsJ3PscppZRZELmW
ooRf4gBeuwvpT2TPMd51jddnla8fOYqLNzYda2i9+mwVrt1JyzXmGOkAIBXyt6i18bdoFfm7MUxe
tj1WZdOuE51Ja9ZpuM8A1aWRa6iZtvdNnufgXRbtyFHNqm/DMMBuCUI9w3xKzvoPWH+8gVqJuPrc
KvVHx7eL7xkmdvqdDi39SM/UwcbOcuoKGRBqwgfYKlj9xaYP/iLEPOOlL/ye7VLMwVcrL4e31mz4
32Q7KU+drnVPUpFDgpJ/rQPSbPEVcu1FTXofxXF1GAwsr/dSxSvExb5mejNU6SgwTBrG7zbqpEi+
K1P7I9arIkNfBmcqD8cp+5gKGDIUboL5WyOwJ+TmdHKMF5NG/46bPUaScpqKbyWHx7y3Oyd+o8Wa
+A2Xf3jbK5iMHPSqsb71QRo/h0jGp9AY0+auswJSJJP2Su9OoCX6mxTgLWYqQ5T9HiuhfEf8PtY4
36bpQ1TgcO42xZyG7+KoMuidZn3+S02betoNk0yS/aQYKZWCMe3ulWwssSzKp+p3YBn+10kvg6eO
K/zRSsP2S9iaWJj0/4ez8+ixHEmS8C8KgCKoruQTqVWlvhCZWVnUKqgi+Ov3e72X6ZpGF3ZvA/QU
mI/Cw93M3Iy79hUMk7rUzWDT67c88xitj7aTuhJ/RZ7kp1VdOQIiWtLUGhY1n28ixRhOPEQ1MVWZ
/DQmhF5xZzuNxhHaKkifMTb2RodlNMtM9FnhBUc0H/abP1VEuLCGLzAV8PjcHVYtA4AqZvidZpWd
YN1AB0ylEO8h/JMw0X4lpCngS9bdxQbxKw8rMYHb3hkmBCOTnKZjUHKv8b9siHboZofEg3kMeMnS
RcrbdAjzZ3DQ+pGUaHAgBr+Z0II+Igo5xYSBXBk/1A8klXrfOHvX11ivE6fE3EHyUxTSxByUbkIS
MonTgfJIbbLKh6CeDlpH0SNnelfsFq9oL0vfWqZz1dX+e7e44lqXYvMOdpjnBH5F23wRZCp6yIlI
IktprNgrGInbTBOTD8M+tHVQnQ22bAllkL38ieE8mU9Tm9aXclOkWaxzPyXKG31iZx0j1tjwZI6E
2FvrYVny7RVa1egrqoXXEFBWORiph9NKwF2PN7fVZwx3KT+eu2Mi8wrs5z56lZv9qBTLvXExgS7F
maAH2DmVsX7VRdlcsuJ3KuGgV/6BiPc+SNicme6CySz4+KIQ4wZsq59gumvd4sDmaginzW/jJRT+
sM9o271TEAEJVsvKz4xYfMCFslnJB+d7ll9wmumT1cvxRSKhf4ejMJdZPZdIA/M6eiEvovsJEljf
qblvPktvc887fqZKIN8YfzWcETYZ6PxRoa1Reu62Yx1yXYI6d1qQ+bQnymxxYps0Ju4sNQMcxPHG
hxonEYZ9B2kE1TMY7kjdq9YYT9/SRqUjvPeFBOPrwC/VR11U8sUNBInjo6ynT4zT8SHX5Ii7ydgQ
xEvZI709VvMYfqTZSpM851F2tXmDVrHhJl6nc2URDZvp+QpLUZoUy57tnUmDmtw/3AjIMmbueBNe
XhAF6kv+bnI+CKoa7O4o+5KAX7MozQjEKinD/1Z0wzFtxHpNAOdW06p5msCj3AmyZMy7cN7TNZHd
I8etfEWan945s0/4RsN8tJFAc+raYFy7s9bHpTBeej/oksxlSf8iVEZ9YMEmH8lrk9RusbX3XTuF
L17m2uY8qrLqsZ/K7mtCVn3NZkRnDoVfRDrucL54ZWYnvMjhBGbhvxjsh3ppOQLSHI9LSqwfEFdu
BS+z2zPKoRyWz/lCJkeydoZNH19Vur6YrNK9JGyZtWi/JdBn57a2eC3CDss4ZoaUgTSU+EiNdC1X
zYb/ddzLelhiPnH/Uwjym/f5sNbkWzIRJ3VWVbetyzwBDgSLfqyHlCy8DXOEYyoi+zwcq+A7a2R7
gWaeLqZeaDHsKdSPIMsB4U4tofeJDkWY70KvR8pO4jYlSrIrf11APn2t9US2+DR1zsHzFzr6dio3
8i6VGt+sYY3ufOR1qN5bbEjiymtqRUxv1V1CbHbkQyoS5XDxmUgGnwiOPhTjQu9FQtvgxpObNT8w
8ifjndQ7d8NI39ZXkvRiYs1JWnsISzMEcdNPRXBww9k+8Iz7jc6N9ebGGcUbEipW3Fl0d0ayw73x
qmYjbj2roKgeA7Gq/AILeA7HnLY6j6lF4izKLb0crawPgp3yQjbTvYwiIwHLLlK73m7HqR6i/abz
6tK0RpEbrDzjxpEwI3lBPqdaSxZlsatnRSJ9AFFEnIGXv3ppv30MkbaGHc+wupr15Ni7aB15uesq
bV4mUfWfUVNLAl/oUL4gGcx1GaxTvmNmbm8mbUR9Z2G/MGUPUQ8IvNOdOykTp3Oh3myXoIyYCiDn
G5k6mb8L23Awn9UmrDFuq4mvQIQTT8GiVWcyHN3KPS5FFLDWXKjoy/cK1e4HNW7r25rO9o8QIvHM
LFbOh7MtZKo2a/TVzF2dH0K7bZ/xUZcvcydKlayuaN4sEnZlbDFxP22ijAiy9aPuYCuft5Sw27Xe
i3GOwr2e0744U2DdY+y0ZNZfZXVEz0IKav/DlyPwoq0d3ABcAOx6V5CqoGM8bzu9D8Oyq4A53OZH
pTFLwEl9a0WsVa7fJlnShjqB3Qb7puaP2XXLwKV1OATjztqMvqZ5HphlTW2GpAHRK/Zs5DfIceCE
PoRZ/DD7qrcTpGCsYbgPSxGGeydE7pKs60D68VZ4LcgUYTZWIowmyAF0TvVJB8P9yzGB9VfyXVM4
Z1609u9DOuN9mgYzQc1gzIw1JnBnkB5yMfqLUTqixijUxWGfJQDKkVJ93iTttnl3c7lWV4slVvY2
SHMskmzzfeYrrfCUz9XUrwfHocdAfpO5jJZ9owDGWeh7KNXsWPzfl+7Gdkv6NlNuVkN6WmdkQjqV
f9/UaAhibeYexK1qghsc8dwgnnp//ommSM+Eqhur3yFnbftdo0QOYNVH2d1iMMOJAUoq67igm113
nsZrNfGaiPivASTiuk7T8SGSTO/JZLrWPpVvwgG1nCnT8PP884JuOhapvTw6m4xu+4Z01iMS/fJu
bDObQGB8Ie6nCDdHbLeJgElaf3Wgq+x8phOwRsJRDnMEZPTc5GW27bYyW+yk69piu65kxajmcQw2
ccjykN73m8BUU9QEgV8WKrTPVN9PS9yj4XjMeasmtER1SFwnm9kZxbjggyrYl8hi3Y0Vg6jvZcc5
c8Nth4twD5VJ3HUWh3iDp4k/p/pDtvVkHXOm1HMwVfe2C1b/V+5GZA41a0ZuLflfJoi9ut6sQ7Vl
1UbsnbM8rp5oRGzbhRnxw5B1AAlTBEQxNz2ybzOUWodIMNwNYe0tUliytLFV8xLI4HWg21/Da0gi
9ZQiLrYQAACFxAWZ06B+9gQRUKzDhnYuHZFb2kQHxzUBc58iLzZASRlVjymqBNIIAxGZRDAf3EW6
pHPyHZf4UssiEjP2TV2dp66DVGLS0DKxx0pVuwvoXFUyw/E1PMmtYwDQ0lOJV/byR6Rs5mqbzccH
KB8bCGOwZxqhea7iqSIcka9g6u/mgpaX6NShOm+qnB5jycQy7JY1Xz6d1Fg1/d5K4guhR/a5M6Xi
URGheY/sd2tib0ojEFarVWrfwPZdb4TOs/uTedPTXyQDCW9R/+3MSt8KMjCfRdoN9Z6E+PKbyFCO
037R2+dqhLp1TZt/Dx22HQwHbnrbm9anBKWd87zUEnfdBfTpLHA65yslU+aFn8o7Bi+6zbtZt+o9
aAXA/LYtuGzNYV6zhox9C25qpbfnnJO3MGjjA6Mq8Zpu5plXJAvivYWZ4CAjS32M69kW5TX2pfBJ
2TQsP3oT5uYYuBspCL0TqG9l4dNCt+5/CzwkrYRhNLxxnLUE6VV6fBIEfgM/TbN1XZenSqPzPL1v
OT6nZJ2ILYccYeMWtW8g4rQYbf9ae5v0oWaa+l7bhn6XS7a3jhY+bocL510YLBQrxWLiwxC25XA5
poFDhqvTLN4uC2pgSvyuQ+dsHiT2WB6uKt5uslvzizt0Kla0mlXSA6c+22sOWFrNTFuxJ4E9stU3
3hmHoA2u3aQQ4c7WdPfVyV3gELWOuaLsuURe4TtkYj8U3a9UNFImrc4HRuHF7R5KHY1rAl9ejIdI
thi9kJRk3xOsV1qJj1LrbqT9V5SDMId8YnljZhteWzjP55n2SCds+oV0YgPmJ5YiMOeS3bzv0CtL
GTf2LJuEl8S8LnMpHjO7VCQEG6U+2ioFrV2w8K+IEFr6Ox9n1C/FyXML0mzfYRzcOXcDypQUyK6p
SOI4McS6bG31koL8WcfSNfNdY9ljc5n607bFA5+Xf2AtEP6vFCf7ag1Hvm/GkV7eDYuoQN1DmEKC
mjf/bCuwWVY1FQOtUFUFTdRX+Z3DBuy8V9Oi9lk6QvFreYrVbYxDU6Fqy78nDarC7X/L6BU6x+k+
rQpiet+OlOLElJo3Nuys4NfkWuaBFLBlvOxDnyPHWCvZ8sHi6Q9w8EAmI0rko48PLrmWEg356ZjT
PVRTd4o77zJwO6xnnDQB1t1eS73Yb6aqQzteHOIZWXTvvv1gBXjGshuvV8LDhpe5DpYAIUEDh+9l
wXDejOQDYwS9DLS0Mqi9ZKhC7xe8hwfbgYrgRBY37Fm1cmTMwuHd+gI7ARZvKWpLUkEfOldGNdZT
LSTEv8g2ryCKEZYfHDmFjA9y8N8d/nHdQ7W65lMjRH7jBxHYwrBRt3siqiM/kcMyTscVE/4LAB9r
jTteoR90SySvZm4qCEgLN+EeSQZz3yyvLZ6RyObvM9jsGw6fdn6Ep26eh7LwvtXW5STZ1pEF5g83
99l3g7zWUTispNwukf2FerzfYictWfwnbUNW51ZVry/tlikybHPy5nYTahBeZJybf/E96gH0cIAn
Lpba0OKhvBn2fiXyfj+qQl6OOExAN+lWfqduAxJgd2G6y9Xqr4eg2NAWFrNnCSaGThDFnpGtx2+G
GRCJ5n01xMjOpC43PLuL1u4suGSWML+rfp3u+3ajqRXpmHqJAa52SY72dJn0Vu1al1taq5SgxMF7
E46GEWqz0JkOJQPsQ1AJu08iTwhzXqjceSQUBjcAy87pDYIO35ZuskFnslMfQPRv2t/WrdvXFPe1
/SEU9BindIkr8Wb3wb01+kt2WMXUvAc93VFStIDVcS0yj/PMqfvHadDeT9Tz4DNtNXdBrCa2YeSr
xL3QvnbJct6uKiULQZ5XCtq0ZF5wi6C7r3Yh5/C2y6dwoCgJb2atbsER4pCR5VIf03oIykuH8gHy
nA+TvZeRKh7LKjPAPd4qCJVGl8T6FlGXD4Qc+FvimBk9sV1t1bNrMTnEDR4WGf9ckQzcOhuZxIWG
45g5ab5H/HvlDsbHvvDX5hT920b+hV+FQgPor5p4O7t/7reNxWZdRgU5iBW1L1lyJ8ftuO2G/gAk
lN2NRAo27LH49rMgzvqFrRY+v3ZOEaCYptfjLpfhKImX75FiyDR0zseS7+8DnQAFUgYtRJfjUmwr
2iw+ztZRPUHqQAwYmrDejlfiyBBb+MNETFBju8d6wr+J0yBI95IQcyKiK0OE9jKJ8srDwNWPQ23p
Is4W3IiSugVQPQuN73333pC/tJSUnJsQzOedTUu0C9FAyYetqucrI62uuKI786/WngT5o7e0S5F4
XoOohs4BtMa2F1vtiIsRADBbxsuTe173tpALne8Gt8juG4auF81MwB6M6DA12MI+farCrDdsUW4B
MiCOjnIP1asu+5425dCAqVdJ3Rs1szLrqht7XrsvUQuvuCST1Dtj43r+8heWuiwnn4cboHs4r4ll
SENRGvxf0dIUPw3c6ncN+vosex/pRNrj4pO4FXGu8TTQmhN13cvbCbkHCjE4WLyTFqOhHBZZsRWB
JzlGm6v6CMqOIjjnoOWcJFOgkrIqRh7FGvDqT6RcyrjNR/kcIT36yEnSfLaGIJzjxmn1R4s/tb0r
80Xc009sz1M58McHYfMk5ayeK91ZUUyttksWhdCdoByTiqbFZH3BPrnfbsxu2zjFBaYvQA3YyQNz
9YEKY3vW8sOzJ/nEKtJ8LwUDajyGy/jlWFlLP8IQ1O9SaM3zhh9IS5fO7mVBS0qULuarHZoVLLMx
+HRxwV16RBZ8+k1/5CzMPwO5ehPO1mZz8XYaCn8nUcIUu5QbaCdoggO+1ZT3ICkct0DEjE8Y/HmP
YCs+1WT2Y3jAMlYkTF21IXAnjFzVP2NvU/+s9KI69g62+rat6Tz3hjhEaC3o3WYXlYvUB11Caw/a
b4bEBJXkl6VsSu63lAMGbjzU731lVR8MBOxuF43YHh3bWHMcimF9lJkpHxxzCtV17BUWjuOj6xP0
GjDTdTh1t8uUDjeNdNwn1TLp3wM7uTIZUF69G3Sub1lnmh+jX9Fiowcv0YQVqfuce6Zj694U7o2A
5s7PujYbPvKlOykQmUFIhsW6bTrOVluJeJkjzgth5hI6CTLx0fcRtZQ5mt94Hdrpe2Hb491nBM3o
N1y+T5cmIQOBtDcT56GWaK+iihBmJx+9+yLYPOanBhfqeJ4d+1675Eg3ZJP1wJWy/EBFx+BhpuWn
JoamifPx9OaOoyy6s62v2tcOEpiXOKp1kQjAACuGL8hJ2ayB3vDzrHISvnvSwZV0FGfvyj86DLmc
c2IjcgDx2hKmPpNNilhozPR0n40psoryJLWPpVxzgwZtFq/M4/Wt6wFvc7dLcdurKbtjcQeT3NRu
5bljT+C+6iRL4iPzPIwgq24OdwFA2jNAYv9mZRhz7AOrBotdVGHfoJNs/YTtEsAqZjQfJrq0A5NQ
WxFs0G619wSrMtSJweUh5xP08Y7Xnl2WDJXeq8iJ+Cbe3Vhnq4Byp25n+oME2/TRo3PhPvli/rTd
DWYfp86CDBjbMwznYs2f7bTw0gusV9fbdsAZ5sDrTzFDjsf52HkIuWFdlyGjW3cVGFPT+xwPplNX
QlJP4mDKpmo31XLYyO006a0TOcvD4oTT5yInqc5s3Dku2xr6nW6tS6EipfcBdrdS8gKVnXUum/Tg
r0V3tNYBNY+Wor/kp47IGQInzxODcPe78FckLSLVeDZZjf+rl3nt74Va2o9TSWAyg+cg+IDu4TxI
NfnHNRzp2xCuBC4XuZuRtI3ODUgGXOKmVqwXIInx05stqAn02wDf0B/kW7fsopSwdNogWVxshE+7
SZ+ixwe0QPFxGISpbqqo48BshmZ1eH2Ue1F58Ex421hdzdzkVw/WpMuvtduC9xwNOCLM3LVexm1g
EPJq3HWkJjQ9zhyL5cJstlJacX9xX3gLyyvk+F86Jfg5IWmZDi8o6MmDLXRwfmxr66x0ejRMeoPY
pEiXQ74vQ9r0eBFMn3EJRYfAKFqdc4Q4ebjH0Y61b78V7keLAI4K5XL0lu1ineXjwCcB2E8wudO7
dz2oc7tLV3d9GxxOSl4+uX46LVlAMcIn/3IZ0XuR/dwVz6uBIgOHWr1rNp9X3nAElfl+Rsyn8IDq
JRN8UMFc+Mq2LnhwCn1GpcVjFekM8dpJdNh5RFUdl2EpKLJp+6ZYj31d3bG7aa1Cu2dl3VuHVuhJ
HimohLYGE+m+EqUEMCChQGAI9XJRtXCe9ok9REcXxmzgu8uZjrwGjqEp/DFRwgHgJaGFZQcs86G0
F7fie+IhpArt0uT5kB1LeE2EqlWDmwKJX7PFBmLQ6soPSAZSaHKBIkAoOCvyab/0Qe0eSKABxi5n
V712pbN+s36V+zhvwTLvyskMP9ijFfUV4t7ikgh50STBepqk4JX5I5DIFKTW02+94jcqLtnxhroO
trX8kLlcv+H1uKqqxiragVXV4a2SDSAwAYcbMwA+tzCtbeipFxbvyKvOva54QmgwTTRZSz8jkykE
OhHNCtIpcxrV1VkGjDZesSg8Xi+Iy+ckBOLazghI7Iv8Fn5VO4+oKrZPmq0FDbwOZDo+T1nFOshe
YbUVnAvo+w/cvNdXnbl6PsLDh90uYhJGVzELXCCZqQG0s2ATbxHWZ9hzhX50k89VlKMAy0Ma6q77
MULdI6ayCutTIIlod1tReekeQUiEHIpxtNnJEV0Q7PbpA5CzwZTQacNlSEIlRp+uOkBdBrsXPU7d
EN5vs7taEJQbP5Pd6+GIuna93hby2xN/ozLsIEPmhwyh9AwnZFcDOGZYPRcd1NRu7jqF5w7KPxrL
qjHgw6NHyVF2xaAfIgaxkYlN04QWReQVtAIZ3AmcLXaNVb8F6dkAnlxgf0RTm3QW8doxtFvrH/D7
6rN9iWVaeACtrzibXAc6TiIdx6VJkU6RtGpxIKpckf2gYVyXfc5a6AWmMTaoitUKwUA88vqu2sLL
YCgbk8aVobzDHQLynOP+zQCNyCRAz7WV9odXORWLwy12mbiqLpXeNe4if+ZbSw0UBXE0sXAbcNmo
RPcbzxTrB1UP9RNiRLffM8nr5yXLm/xc0GzDZxS9ex9kDk5a2u55Iye/nWyYQtu+XmloPoZyCX9g
CxwhOCImKd3X0cYO6eY6040KC+c975zA25Wlts43L+v6WxV16n41rWeh1whRrXendr5J3Uol0ppR
gtGFC1auW398afOa2bbE/pMij3Az3YGGy3vKAbwRW2bIcN22FgLBm5jvKFPbkrhlha6xL8V0WIe/
zgE5RUvcWd10TWmEG0Y7lL6yfVGfGekZTYJ7DSWItGd4M2zIjbsBkdtwQUyL9SvTbegeLQGulwAN
2Bwlll+aHcVFhHt7dRk5MRiffjaZM6400VX2jJfucm9ytXDC9H72kQ/F9stOYUsOlYqqz4hDWu19
PizYh6EMB6xmygAtqKHNTHjjIbhlLvhu2Fyg2WPcrr7A5duPrg+KNbaxgH+GuQWXWcfJXHfdGn2w
e4WCB5bYG0D+txKZsivCn3XZbJ8F8xS/yq7Rsc1NsMikLEpvOlF43pJYRVC/F3i4EhFkbxgJSNA5
mM7itMcxLhEC0bbbCLlnu4iHn0HVXYyrcSZyux209VhiiRxlUZmpfdhHSK05W8hUCjO5ZQkk7HBD
3plldoHlW1de1hIqUNhr3R3pGauXoaMq08QhN5qdntKPyLH5QmJa3rG9O6EtLJxG7FGBp3cT9SlP
aO1tRrOim3846MOfeviaR48wyg/J6XjVdLX7UNaubO+Hcp2x1ImKxZw54aJ/jPlICnu/KRe7n76e
0qPp3PJh7t0RtGk1LKoYawNhpHfBHHVzwircMxkJf1/IjhFRj4Ovds7EV7PPpkJTH6NVteet1M7M
0vEqwwg81aM+eO7Ef85Z4fnqi60XCa5mHV4NpW3Kz7BDLHFkSW1JrxfmGkRcQbo8aLRy35JxgEdt
WytBThn4eipzJGQG1QuShsmqP1el08eU7v4n5k8naNXoVVII6AH3rN+4b+yAoO5oWAl6GwrNQa4m
OzoO9VrBrLIV1JxpNJ0PzCc9ucalMyKZ91gIIkl8sJOxZvUxrhynrlGVAIzs0pTVGPrIILgDj6bb
9NgEuCwVkrtdQaBlCGEwczwhqHGfHTMUnzpEzZvUdUCXy5ajGpLBCtO7tpRoi7q1osmFas2rQ+c2
/g/ROIh3Ztb27kZhT1syhOnMymXoo2DqA6t7dIpAvSM128RBB0Ydc1aDt12YDekFr5SsSU1v6Exr
4bb3djiFDyQrdm+hO3jisCAk+J7tQn8uOXQTIEspb8ZNVA+jWblPK+/DRw+5rpk31+FcsXS17G18
3qeEv8t6lOTJn2lRpghiAE9/jlWRvZk+K9+bybhPDUPvz3nQTQEdyzsXO24jTJyhywZM8nDqILc+
cl7qGnbGrpoUDLdZNgj5IOyPaO0HJ2FGyjpOQ3g4WmbE+fHs4pK2z9QU3EylJzQFvLY9UMCyfFV9
VTxGaRXdQSCCvaxpuokT1KW7OPQFSy66kAwBhnr3QSvBAOKgt4yJcOU5smKVfvo5oMVhjIZS7gyq
iAjF12Qu5OY3WF9Yp3OntIa62MslB6Ct0Xa4e7sJg9vTBOpRaubtfOzGTCXpTKjODgcn52pcNvmU
VdS2GCPNgngihpVDqHqaHKyb1a8VV5irYmgmZ7coC+a8CNkviLEw0kviTUNWx8tmxCtedTx5bTBE
D4vNfnR1gF/LgALT4fnRuMVr1Tms4FRtdD9V6ebFjO05rURq23wmliOe1sLdntJimW2k4SfEmWyE
+UOWozsk2woik2zkT6QnH0MD9QZ6dNfwVAVCWgbs2LiBfc3imLoJowzpcWA39PuZxHZ7B2O0auo/
RL0zGkjfTVdrekAyKrOz2h6je9HmuFxEEdz9pbus8BoQ4+MunYwZWbagAzh3ShmJeJwIWJ5aJZhQ
Jwj4PSNsW7KQWHbdvWNsBAKox0bWaVJeJ2iSZd4POjf9Tlnalkm4sRqdaGuePxZ3Fet+nZVdHqI8
qvjS8sin/0KKuiGky7JyZwMOFj91BkSznzdhL0nTsYdPu2YqxBfR4BQXuI9FzfW6FOGdV1T1sHOX
rWZhq0Ntd8vyD/T2zMYCN2Nwm5921drjweRbqndGA14dspx2eWdzF9Vuo7TTcZTwVdzYuhc2+JCT
PhRDQIcxEHwhkHwutCaGT/i7bjUp6wUbIA/dZHC0GQgBuCYOYXpFPSuhI7vRvx48GOjE3UyPyDjs
S/wRZWqjwaWeMbI75cNklz5NM5gqmrwVgfauZpPoZ5f25qmr7fJWok+3TtJBUGRw2YDxtOt/henC
SAjCC2oIjkgfVnpQN1NQW+/0geuUMLi0NKaLCm/t3h3sYyrD7T0Tq3WNfchiXbJW5v5cPds9wTQ1
Qk28O7JzIOJ8gym12lvWDFwbNb875xDuxBskyIH4ogJdWvc5kQdV0kmLB7ZYlvc4jwqCeZh9iN7K
GqNzI7JpPa487x8b57o+k2Ac56XKYcLdBTQJr7H5CmkEZ2eHDuWGnoFDpLbGbom3EWjjGBaDQn4R
5V322MwRtBMCewflVFuF937TIYvlEMpuhxpNcbxwl1/Qqi+3p/EPUY5VsxkmRDfesTGZflU9WHKy
uJq5Q+qwRjBCoMpblOOwFmd9bgKUWjUgRlPic7s/2Qt+1cBu+MI6ff6Yy3ZiHrai4Y39cb8Gbmvr
r8weFHqItAJciiIAedTpbf9od2gBqLQoMaSH43FcjCSV7/iKzXtk/G2hu3dRhayAth56HJpJFNOy
fpAFWw0JfJT/6YUquOdkGt1Dl2Yw3ry6am9NmaLxV73bJ6fqbA5OCeSzL/UEoO2FGxLJPGxuT2pU
s8v1oK/pZ9rRP8vgts0+x6FgwOJtENfjwll6VnWdex6ClGDFir08g32ne/t2ZC3wp0qt7dYvwnqK
VyQW85nstrC4DPuitYHnsym42ia/7p+ZEMSziIBFIYF6C3W+X9LvTmtvv9XtBqJm09eXX1FWLiJm
EEOhmNqsTB37Ac34S0BwaQThErUehcEFJENlmwHBI/8pzBPa0oWEjYjFpYPbs8kTd7MhM/bft51/
N1himRuzT6wb2MZyJF58f191rm3jRQOyH+hg6bwTFJvGczXMx6Ba9Z0Q9SnCIM14XNO8q6vZPv77
5X9f9z5dnthWlvFDrGP93xNb2GBVE6KVJmbxisGoRsg8n1loBF12O/tbGIoo3jyZXSpdIwr+94vb
v+95/3V1x7LgHNk0963f9ryl3dNdQR/HVb2UmPJOcB8zTLNi12tfT6uHR1hojm3LrO2sGcJrw3CP
WiOKs05SGyEYdxXKkgQENfzDX/ePfxxJgg4WAjau0L95QgyaSjhLBtK2yQA72VbLkFLUYIHV2Pnd
7g/3wuFB/4dLMXFVdIjEIPNhYPwq7dN//w8bj9YC54TEbOMqpeXYKzulkDRkJu4rZq0CgRfYYsaO
OkqCgjmTbdl91aK7obcD+h/86fXf/6LfzSn+9w+KeC1wNXWc34NY+lW2Kzx3Sx32wk9ZBC4SOVam
grjQnv5MaTH+YA7xTy9jACnge4RFnpw/frsFaJ66aoSLZyXQufORmtD22uhxJ0ufo6CLjn3L/nbn
+n+IffjvC0sftbF/eg/htqPf7r3xBcsifc8yYGutJ3NTc23g0C7RSLjot4dpN4TD8BB5dXb495v8
3y/Z36/8208OO/YfUd9ANuLAx8IXQHTRPzVSOcs5mBTE+r9f73e7Cj5038OOxrNw4caw9vT3/Mdb
NhqvswtJuSEZybrI0Ldy5PbdHzx3/vvV4SokBPLasJXB//r7Vbh04UYD77K72tOFd5K/hY19ATG/
/gjQXP/hvfmnm4jj9skSDFIQ+6e/X45A1TRqBG+qmjjHJqDiBATyhQUb++z/fvso19IixxTL39/L
5UpMgoTaBDrHCGJNytVMYdIH49L+4b34pzsYksBusfzOVsLvBlDsjSmlC46idHCGc5okFr/YVS4S
1KSsQCtw5D94nv3pir/5JNmM9kMzU+76XKxfqQFhi6byBGGqvLrDFfJPPlD/eEGJDIRfyPce/nby
rQEq2irnJ07w9wjY83G7wNxiZtV/9W5QWsx/MBP8p3efrCP8tGzMQzGe/ftrUsz+SvPCBbchGBBY
TxFCJz38P55chLMuQRAol6gmf7+K3ykvMyFXcdMMHG+J8vO1xWkh0VkWiP1c09P84aM+HZN/PzrQ
VzsUaqzdTp/d6U7/x0eN40lWtqe3MnUqWyOcrsbyiAQ9Gg5suGAfwMIhazW5PZfR/t8/iH+8tBvw
MfjcUOn9dukummu6b7afgX7s9/9h77yW40aydf0qE32P3vDmxJ59AaAsWaRoJFG6QbAlCt57PP35
wO7ZrQI5haO5Pq2IFqkyicxcuXLZ/5/d0IbouhPx7r1ZZzMjs9B0n355UMCoEB3ERgMWciGqHgXr
QwN1FRH/TnyiTSgmCxF74S0yJP2BvUORZk8Lordy+ufJLNYZEFjy3TAooNqWkFSdHOaBWaJnaq81
v8i0fkfYK1K3hyKt3fp0aK+s7jsSOxuFEMIoEhfiG23dWw1VfgmZNQpUXQ2AzW0rKL9Iko7loXIT
MBAM81ATLiV28sxJ0aj7tYGJoElXMrxdPRJOV9JoWyaeSZBJUXeqQg3riuC+o7gNZjYPj/KmSfpc
cCt63w1aTZlfXAzHsmkNh8o9jbJ8tV3BaXpHUKEEVKATAcwULNPFFV8mojz1WorM0AToChU1ZoNW
0YEbklW6K6hXfoola4164p0JWjMwPORBGhzOS5IEOqeBQ+5Y2pAT6IoVdUn0uHg7X6Rd4fKheEdW
rBmHFooNOG8gsDpfy4juc8JJTNADGci1Ggqa+lJbg4F7OwqwXcAlAUJlcQ8uedXEzoTCo4SVRQBJ
4DbuYwr7gqhbscfeGWWGzOMPKhQgqoVf0NK4kmaaxTVrUCxaSJlG2U7wq8DHJoQg2AsgY3MhwLMw
b95PanMQg27A04CtkuqR9LYCZSd380poghW98c500HcSUPYiKhLGqvOBSDOpfqZBIDH14KOGqVw5
VC6uIPW+VU4zHiXongCJGKaqLZSiTMdGP2TEOGVRi4/osHDchDVFIcVA+/+GVuti/PKrIgc0L0DK
sETQcMbczudFers1DAIgZPCFmvQZrJuUAiaTJ2z/g4GghKQonu1C9s4HgqQerpEEK1lRClyjwCy2
xTgM7uVR3llBGFywuESuMvguF9Npc/pY86jkLuuM2qE/B6ghY6ipsYzJ21D7/3R5vHfEgvH0mViS
ywSeg/NZ5brsdfFMxyNQgmZTwyFta7Tv5pdHAZKHaJimoIdEc2GPEHKPhabAOCDLZt4BQgFOBM0B
u8ujzM96fjVyftDj3IxAbmP5nM/F0wPQpmYsTQU2Owq1AWWhaaZ/wHAtr2k47Ry1Cud+mqjzV7hE
3mp26CEwyOcMCzfYkg09rmnkEAc6Ytq+7vZxpM3BLWqmviYC+cJrQcZ9/4DJUCQr8vLO/pngUgOr
i76VtSU2NryTUSADMGh3QSPcRJqa2nVR9CtW6yzby5WFLYmMKucM3OPFHZkXA331JgVZVmJmO3oM
vYZkequLG5WKoG7lpL23jwD/EY+bV1RaRiFaBUoqakbxD80h3BHPo0syjPXR8Q1Z/oD3KNzpml5u
FYzcx8si9N5yzvYrbB8m9FTK4jgYIdFjX9eoxKfI6IME/tImB99wxVd855BzH2MkY55r/H9xtYC/
VCiApVMlrMeGXVNI8FUZQBWlFrYkjaXX+8uzem/7ZpcWCFo0pbnEvZ+ANslp16PVJg006hRVn1yh
TtqUGixQq1aMgHdnh8s9GwGzVb5wvIGKok4TyAQgVTyK+qHnJW9R59aQ7ONUE+v7iVYc69cHndlK
GG5e0TcY8ZNM3XAx0fgyQptGqoieqhGlmQM0A1X4yqF7Zz2x3+Ch477BKl46xmkf0/YKzg09Sg3d
Pk44DWXyRDOWUQ60bI+9vOZdvSHzQFCgENHl2TSWsMMXJ3BIrcDXyRDYFmcv3YRdI576AUgvK2yy
vWeSwZHCsibtSkqa0lmyRLY/GuTlUkDrVuT3nVNigURiAp7MEhjLWEfQUzYJRVNO4Uvlb2Czpb7O
l9ccj/fn/NMw8zb8ZBtFepN0ogcNjTdNg25X7Yx2BV+jqjmpYjW3SLNwEHvSXGYCfm2RAAYEjLkJ
PU4krij4d4SaKc8Owoz5LqoL0z0H3c0zVKbsU8zNPWLVLzXlR7ctudd9V+PxXj6y7y0x8WguFDZb
I8J9PndVn+BWACfRNjSlBAiNlh5jTPuVWb0nyAZs3rgFVFOBT3s+CmW7ajK02OtYdOFLFujBRqPO
htbLflyBUn5vAQ2qxIgqk5Z94/t0oRiWJSxedq6r/hM9strT1FpqvU1ycK1sPab+dvsfrCHu1gyR
LpLVWOwZiMkUCkhYHRXk4a5XUSFIuiZYmdi7O0VjCbqOjgmM0fM1pLfJK2ToUqEH9kNzC1SR2ro4
WXRBX57Oe5vFbciVTipgvjzOB6qwfU0aWxlIaMStQHW6a+SdcVfQNfzwnwwFXQP+FbfGMgie1kPd
WAJyUQxNcWt6TUB6xKSsl+qiPvr4HwwGjygOkEgMyVgIIZA2AfDUWPAdqYdt2zYQXlIx7nZNkv4H
EoFdyNqBwz6v5fkSUtOk6nVK8ERRtPQOOAvzRjc7c0U9zt+ysJZmoGRjDtBwKZmLUbKk08dwQu6y
mjpKu6V29IA+7j8FhDS2RUvHz6+vIME+ShbhlsTwXdgTCuE1P9VJoIGplTnRRItcFUEQBv9TsLJZ
b+dGiE9FKLhrCWIs59ZjeCc1NdZzRzVFPl55l5vVEVQ6fS9WYbcysXdGM2fWKAV5l3FcFxPrW0WA
ZZzEutYL+tFPLeExsujKIIo4fQCmz1uxc9+eZVCsJSiCMF0wppecG6GoU8Av5DS2k13/UsxtEaki
9/eXt+vdUWA35BgTxWCkcykUhE4fJhCaqHADhVXt/OqGks41lPN31m42v0i04JTMweDzUYii0yFl
UmefdWP3QZK8uViCzt+jmvb6Z7n0kh+/PC1EUCZzRSAD33UxLUVPqtAPcEVAGcNJSOXvYWb8Ijc1
cUL8EEicUOhzTnR5L8oCgBPZ1OHj5QpIujX4MUR31cyhCIMmNZE9WznNb3drjilrBmEN8ATf6MKy
K+jC6Szq+5KyvTamyDuJbQ/y0+XVe6vdabHAWIY4Fe1OoOR8u8yUSh9KP2LQMZp8k8bpyzQXmVV6
tMaC9WZCkJTghhtkjyQZDryFMw7abyW0Is2IUjmGX9JcKDZxE6zFx98bZT60usq1pMAJcT6fBP9m
brmlaqhKqFEJKyW4VkMtXbl93/iKTIakPQxY2EikrBfDUH9KkbnBMBUdv6UdZyaoO/3Yx8qpawuq
BKPaokqPlnx0DKCa5a+n47hOZjYxLmZuZnV5fYlAxLfqHMGjNcx0LaV/ySg6XvHg3llNlSyDSH6e
uBCFqOerGRHXH/SAQeS2967oiKFqRvC9FVLP2ag8u7hQ6DNNCfYZNhNQ1OejVGFWV02tf23pRi5m
Lzvcp6KxzSXZJqKIGUV7GWwYK5L/JnYyj0qLE3FjFWiipd6gVhFc4EH/OrRHKzCv024j556T6JE7
TU+XD9lSJxKcFmUdRHg8F9y3N6ylQMSMejlR1oVkfgZXxXPaPu2uBJDdN77qBZvL4y0P9XK8hRVf
5TnsYdpcFRh4vQ3ykXnP9cL9NTTeykF4dyiogKBHIQuNNXq+d6S6fYCHR3Araa5iLEuYY73gNTl0
sK8ViizF8XVePw02v/6TZ+aPkmECj0c7KkRe10FGA+3UKcnK6r0zyhwTp8dujuu9IenRdM8zppLV
owGyp2si9XYguPyqTchccEc0qDFUavD1ZX6rbaWAUn8gIKlB0XY9eXfyaZOxvSwJb+dCvIC2CzIx
hNEwZ85XjBaHKdJ0uiG9sCjwzOtgQ83jr6r216jET6Ms9gWPB+CBoQMJgSJmG3CuL2Isfbk8k7eC
RogF/FcT7BiOkL6wyYZEaGR/Aq8trzv9uzQAGpHQBTyDVxhrZFDSfBf9rJGwYBiMsAeZGHg45MWt
2APEoI4dGbJ0Msej5Ys0w3NX19dgvKcfoFsNHMy54gqEWdkZwkg+AMWb/KLyxWflRoaFUCQaKcpL
Lzkt26xOA+PJCmk5KMFydAadaPzlZX0jIPMgKs7dq+X5ZllTsGXAKva/xGOZWhulVLRjlqmjtbs8
zGvw9KcVpeaG/1hLrHidbOcyDyROmlwZkQD9pdxLLnV/0jWYa+2N1vraLsC1pCdq0GhhpPOpj6Ec
oa249Q+WDzSWCP/3yrl4dbn+fh5yvbqM1cPkWV7qdZaBLVXsOqKF0p375D5ud/bG2ezdlSnPQvJv
hyC3sjB4PKkpI6Ct707u18cDAzgPlwd4jfddGmAhpXVZF7TLSndbe7t9Otzfbw+2c+0wkLO/OrlX
jrOSR768aMxoYWo3dZXIzTyge/f0x61v39qbLzeOaK+s3CsH8qWJLbRWGlW1SgHT3Wl7+/Wwfdxu
2Z9nZ390HlZG+jOxdWmo+Xz8dKVgX0mCxJSuDrfb273LUPb26rTduu725PD7yeX/ruvYe35yT1es
8YH3nE78enRdXtu7R17bHPmRd28Ph1t3z6snPnzgrY5z4NsQMb6Sr5/fss35/OFxe3s48G02X2dv
5pe3h63zlbfwCLYz/ws/88vGtp29s2dc3ss3ftjd8vVXrstXfeVfDht7s+Ebn9yTfTg82sgan9ls
ZpFznPltGz7P981f5lzzw4mZ8ET38/C7vXP8tDnOb90cDyz0jePyM7Pe73Im7/B0280eudoeTmzE
67Pt+OS988y37nnr8eZhv3+Yl4mFmj/tnk6pPQ/74PDPl6We8tOVczXfFD9tGcXhtEQB0nS6u9pe
zYu1Pb3+4e/br1vW/ZZ1OH09bb+ebkubTTl9/YoQ2dc7HvpwvzvsdrvNbndt3/D0R+dqz1J9ub5+
neq17dzsETR2lSV3nbsrx2bvN8c75+qKmR33K0r+zzqISxI4T/en6cSdYXQ5wn7FRrFZt7fzOh/s
V51kb0v7lm37Y95hJnKaX+GNp+399n7eC2SL/eGnez5wsG8Qgy0/zfrscNjd8Pf+gTm6R+fuVZxv
Wan5ILFRN852e3gVkv3xeGQb3StWkON2u50nGth7VpI1YB23Lit1xXexKk8n5Nvd37p85vLOrm7s
4oqH+CYXDFaCIZkjT2fvTi6SxlLYTOFP2XJW5Ek7NywWNwFKzTxff/CQ6DqdNcD2662/4UBw0NiD
V7G65z/GZ9Hm8+Tb7P/xxx7AVfuHu9/vf/T23cOKksWPXJHvhfU+AYo49rOWfWJ7Tw97Z94UfnBv
XefqcODw7r8i4JxdFABKY7fZlJy27XbPFp/c/awU3Kftbrv96h5ubxEPJnN779v2Z6a2ZVeRm82R
g/PEIT7ar5r8sDvcHu5fDr79cj9/6R+Pt19D+3Gy//DtA6qe6+X2nl9fXlgi1NPeuXlAH/P33f5h
87D/gaChBOxHlMpg276943R9vr65+Xxz3G8+Ho777w93zmbn3KEdnM3mwbWfr2eJQu4fOFX25ni8
Rr8f92y/i3Lj/HEaDtsf/I2uZURUzf6Emj5dOfvNDZL5+sZPD/zzfI4f3Ku7pyfXfXC+X5ZLbb5u
LpzQV2vx5xOaC0CVoHDQ6Sf7idXp5iX9stty6ubjt2FHeNir+QTdoXt5+stPIL2GUi89wuKqTxtT
idJZJm4PnE/nx/4Q2uzwfBJRCbfMmoPPr5xn/mdzI3G6efV2++g+Hu5P7lPOI+/sp6s/5gOOeN/u
7N3jh25+ePTIPVLkPGxQA5vC3tw8R/YRweOCk233DhX61bI/bm5mxePae3fDLO3jrK5WVIB6ttLE
hChxwRuaTTPThJN9IfpVZmZ9UQy9PdEjdl0NMVCVtdKspJ/eHYVAK6U7MmMsa3cUzwjjjPgqtYyA
Duh6p7ttIkgrnvF7oxBPIz5OkEjFlzzXK2nadtSaBABgZUAY0hM7XqVjVdxfFo1z7fXniuENgeCD
AU+gcGGShWYmg5wMQhhdqoC9QI9wo5dx74bAG6yEaeYH/lsG/xyKgnaNlhnyGOKyEokWVmBQTHiI
RKmylJcUkP34mNVUkH3oS+gyt3E4pfI9wLvhtymE8mOlSnvZMvMqHRS9EouS4NnGdD9fUVWFcckY
2bcgqh5b+stBbFV2kxfvYcrYa3n1tQ37r60Ea6PqPWRa+zRQ7zgSaCyb+AAd0lpq7J0tpjeGwIc8
Z+PpXTl/oFIa5WAEagQYHl04xOzSNWHJ9uHyFq+Nsph22rU9daRgFZR5Y9iKlCubGAaiFY/o/VGs
OcdMkAon7XwuFaAmXpYgru3kB1vZGoRtIYMu+h/MZc6K4lmrb1u+LHi1EsB22cI8ir6CiVPfCJ2g
rxyKdySVgArB+tdqCcNcrBiVtX7RpWDqxKFENXiKm0Tnr+QTa/Oba7EAx0tui+KodFH38fIE3xva
lGfGY5xdYBUXIgGwTib1KZulkIo9DZLWP8OEJRwA+tE+pOAIA5ar6x/oB1vrBHm7gTRIEl0HLI6g
JgBR5xso9BQQCVUEYpuplqcozvJ9YNVrNT1v52dSZ0aVEtV0THCp1QKx7HSxSEcbUIZ7POvnTjUf
vUk/dmD2gdLf7A21WjGJFpFazv1cjQVWFEn1OZO/sAvpM+9JsmQjuCNAVT1ZBVQw+0JSQt2BVKAI
XMkMW+Dies8QXi5v57mvMes8U6LughJm6nsUfRllp0o6sKyYoU2dxjNl8KJNXgTlBnZLmlqbai3P
9N5UVaRGkgi5kxJcOAOQ2chha4GA6M3tqxJ4x58T3/e29P5FQFsYxT7LzXB/eZJv75C56IzuO2pM
8JCXsZAAamtgcUDUBsJScGIxF1xIdZqtP/XtipZ5byidouM5WExZ37KJCGjeCb5uYAXBiu5ldLcY
ixvPCrN0K0WTpK/M7M2ZoLeG5kDSQIpJ2mlZ3i8MIOeYGp222gBym1CBaFrEUOX+4vrNnZIMMRd8
IJ3L8nMlAXXBhFDKAXWjcCU1fokMqXHTMulWRnozn9eeTI1hoOFDvc2v/2SJBtMYiCBSho4/lu0B
2LjUoSE7cy/P543QM4qiI30Ex+iNWIZaLQ+naQJFFajn1Kw3OCNR5iZ6oH0H08AEzbeI1BW5eDsx
slgAP7FF3Kb8eD4xcOS7yCjBqLHiWtuUQQeGh6dPu8sTW54uzAZOFdWaKhktztjidNGBL8HySaF2
63niPaBmAJJhQcByjL62LOVekI0VK/DNkKTb57sO5nKquJRlm0cCxfOg1PRzh3UluQOMNZpj5Y3w
QQJL89YymxmheGw2lycqLwLYnGbim9gbfx5qak7O13PQ6wBQBLg/5R2VnjaEZxvpBlw8F5I4R9tQ
m2RfVfYRjiF7/Hx57GX93JuxFyYp1lurl/PYhfv1U+ZCwWZ/P354Xhll/pafrdHlDBfXnRJWkhrN
o5zKzR+x8/ii7Z4/PawRcp/74vqbuSwOXDL0bSfGjNJsQ7t1+k2+U06yu5awW/j8b8eZ9eZPBxv3
rrCCiHE6F6uW/Qo3nyf728ebwP5Qu89YZXZgRyva5LXg99IaLs5DWme1AdB4bZcbsDYdskQOjISO
6eru8+5L7X4ElXBFt0jzvlwacz4wP82Udq9klMLXMekKcsCMsj8Bin47OcZHcNYPK2KyNtxCsSjg
gMnJPNzo/DFtxR1Em5t6G9yEB89Odu2KebtMHL2Rl4UDG6uAM4BbMO9j4KT8UW2AxAmRFyvr+I5e
+fmAWws70zSi2sxm8Te1p9bbhxAjFFCca1kMBtlaZdmaeFoLdRKZgqyBNPrntJJbSJlcYwvhq/Mx
dEOXMNiIQhHtH6vrubyKFqd8WbPU+ynEQSUDKw/ysf6U35RH5Q/vA2m/arSL5/ExO4a3ygftcUVs
1pZ3oV38Zgj1fN5HALxdwJWQmm7Pheh4tuEUm2zju6ZjOvqK3n7j4i7nu9A3o5zFST2LK5VG23Av
uY+pQ9DNswuWN9/K9prmWRpkywEXikcVYMoMKKqzpQzmmc6jQTev2mMXG6t7uaKxl7atNQQZ9y9D
9c4fSJL9LbOPP5yHT5e3bj7QF/TLsn8OvLkoEeZRpi2Elw5o+E7mrJ2+tUEWWmVIMrAbMwZR77xd
CQTeJ5p9j96aNKzc4kvDnER6olbzXIS96vQObfD2N+NkHNecunfPN+VfdIfM2Ai6vFDKdWymmThL
QbmBXRPVpbgWF57qWFepA2nzXf0BDpNdtVOvrTUN/Z5Y/Dz2Yi1BExwTrWfsxu03+qdkG2z77ejG
2/og79cqFd471xR3KHivVOJQj3N++0RQk0QE4Wq7gu9HlEAZAZxUHV/arHKj6e6yKC7P1pxboC1L
pt6Sbk7aQ84H05tQ9oJEnRxBaZQt6JjwaEhVCKvuOK1cB7Ne+FnqGYr+Ico6cXJMA//xfKjElPVB
7uBK9UAjusqtLKPAXUlWrrfl6s2jELRRcUDARqFo4HwUVRqheqoBu2xAhbkFZtw4Vl0C1/wop7dR
kaYfaR2XPvzyKlKcrVKhReCBWsXF1HIAsaq6gJ0bivFiAxI/akpt0jsIipI1WVxeN0wQH06iVuvV
Q1gG9OBfrCbLEEbHyLrMcsA4qz8C/QuCZqXlSvyYSF0DxH9qwFRAELkWbJCx0w9JNHqftCZrcrsC
3rM7lKku31E7XMIqWYWFaRciTJmX1+WNnU3tm4hvKxFqou4K8VnsBrRpWWMYcHnLRqwVrlwFVuRU
Mzm7O9S6RyuOrnVDtIXTvnuuwKX95teWb7oSVVrTNioUfQ3VaKkX50fiSTR8+7lee1nUJADRGYpS
MTiQasVQSyiyDf1Y+qVWQgCo+qIzj2MhYxGF3bCiLN8eNoVNoxnBms8bZVvnqwF2v9CPtAE7VWN+
LSnV/dgAPXkL3vpaG9I7I8nUhunEMYgq4Pmfj+TXM8mxJU+AKc9YcgFN7W4+RmDFUzT0cnmT355r
QHlka9bJlHjC6rcYyxCHNAfI1DGAPNw01fAdpeWv+KhvpZ4aVuIXpCoIIGri4liPU9f7eYlgmxBn
6Bs/94QHNRZpvrAa4AYPcEWAlvfLE5txQmhxJ55PhdrCUM5BGKT0x2sBXITpoRTqcB9WzeheHuWN
PY5Ags5BAZc57xXXzGL9KGtSoqntHE8IPHvoTAhFUl+xE39Mj2E75Rsj8ZKNLEbqiXrR5EVLR2nl
Id7ZQ4vuuTnmRUCYyMriGfpOzoIx6oDzg8EdxEt4JfJRXBnlrVSqomJQrTg3ItNostjEeFRio6EM
2An7Ijslai25HRy9h7Qd1oqn3k5oLpuldWbuSqNAbnFjy6NYJ5PcQAY0hf4xyoXp4EHA51zeu7e6
xKS8mi5Vkis09i+zrsCr0GI8mrVjCGHmiiIQhwkIjnsSU8LGTLUeSoCh7g6eUP9Ve/9f34b/47/k
H/68OOv/+W9+/5aD5zn3Byx+/Z9T+K3K6/xH89/zx/73becf+p/b4iV7aKqXl+b0XCzfefZBvv+v
8d3n5vnsl03WhM14175U4/1L3SbN6yA86fzO/9cX//Hy+i2PY/Hyz9++5W3WzN/mh3n2218vHb7/
87c5gP1fP3/9X6/dPKd8bFu9ZN+Cf+za8Dl7Xn7s5blu/vmboEm/0zE1o94Q0yJoN2dP+5c/X1J/
pyR+bgqfm9/oZeK0ZXnVBP/8TfvdoEeNs0ij1dwWN8fw67ydX5J/pwSPfAIXB+SNcwzwt3894NlO
/b1z/8ja9EMeQk3Lp7VzbUZzLK3wRPcsmmQ5Dm+i2WUjyXGZ9Zpd+mAMHFoBUYWskKClY9UxWMCj
XIm1IyfaQP9oWPZf4CpUW4i54pygY+dNDjzJfeg2NMuIFKSL0M75pHN2mjlK6pZOingbRg3tsI02
9fu8kUt1U1cjCM+0iwu9U7S+/jyjdgMQWgX+bVULOVTmpgrWpU/mrgVLrwhEUnnTJLnA/wuHvK/q
H5ZZp5+6Ig0hbvCKRtsDJI/d0+EClBvyyZ64U8daKHZV1E4xnJCBNzy0g6Qf6f6vB4fFr74gauDL
guaq35X5oNzpwFCm+3TMo++xMJb3sWjFXyzJ74jtdHDP+HKDq1cPXSTcGLBA7XtRKSvYL8rxJZWB
rodVIDe+tbkcPDVE7+81JUlHN82NiWynB4wNfcgZqPp5rakfy8QChp80QgQ8J5QT3+Fw1NNP5IV0
8xNaQypdT1Dp9zSlTnmE3XjQaK83BFpoJg0oJS/tEslpZhvGbkcBA4WEsB5+EFPfn1lb4xnqOlVa
dhEEE8U2o1YoT3E9U7A2VTxVOyz50LJpW6bjSDbL73g8YoiFqsBjXxmjCU0GIOAz1GAlj5sCWu2b
FHh5eHxIYLVHlPgAaxZZSu4HyUPJ6FNbwhGXApS38ywNNuSiq9lOGfoTt0wzuCemIGu+B9YgV9ct
zEveQU6V6mkUBROWjV79rlOqntpY1OMnNRJ8mD36KLYFKHHpOVSjHqrFpox9UIesFsj5oq9r2IwJ
Zp+I7qsvflZmAIyWtSptg1AAbMXu0iH62NRKrboNLfwJxOBQutCmwdraQIbEJ8rL6XqFm1eFJCUp
Wv3eMIqKMIKgiwcK033JhQxiiFw90IvUTeg8Cx6rHGaKDsSeGR63LDhnTqe1xVMFP6hq+5U//AFB
GUjdYzeEgBaHY/WUlgOB7bJqBuAYdfMuB4Fd2M7IwLONXviV3Vp5LxxUuEh+VJBugiNcR0HwjAJr
TA6BpxhXaQ1AECyDQDu61GbX0LElme5tszQVSruqO+Dj02nIdFtrkqi1pSQAwqwzZkSIsi6Twokj
UIx3gGWHT2Kmw8aZGUbsZLpRSPbcm4Fprig90ZQAJs4BpOi7ZqogYFKSskCaYNQa3dBQJ/ibclqL
NkDHmIobRvAuuUJnqT8gQytoXooaQYe7yZTrax1Or2dDqsvA7lWleqAVSBVopKrkwlFhhMVCpNW4
PLVB3gwbOS08yRX82a7qcrk99tWQFzigur+V5EIMgWDI0h3USEXlBonY3U156T3RZlsRxkga8yYV
a1j70HzNY1LBOuxaMj6J71txbHfyYHz2QXa/L5pE/iCOQnWCiEuBjk9vczrzE9DlQNjIS7dK6cRz
wDDKwZOsS/0rGjL8bDX18Oxpo2keTAtgfgdNTb+lMsBm63ixl932ptAFG70nQ2kDeNJ/gGxZUmaW
S0910jGmv1WsqIRxJjjmPES0NwHphlBhcMIoM/bQD8fwPY1CPRwTD9ZL1+xbD6nHKks2dHHCiPl6
e/3/e/y3OXF64R5/TuLkOfv+j0M9/1WfXeV88l9XufE74YI5FkJVynxd/32V69Lvr2igdKlgm+NS
/X2VzxbAnPqH+AtYInCd5jqcv+5yQZN/JzNJAzd2ARCY9GX+ymW+SFAIhBpoF8CaXRizVdgmXpfG
IHcM2u0QTETYVFo/hik8jb5ofLDEuj3RhpEBqZkMTyFEKk4eTv02LUBNGb0BWpOEJgZxKsINYA7S
p7iCGPinNf3L9PjZ1FhEzf5+OvncoA+ESOxqeDH2iRKkV7I6FtfxAJNBRJP0iQiu54iVRRbTN4Bh
7sbkoQFvvhMCaSuLfgmbtge9BvPxsWoTeYujDpJ6Xks7IzeHTQIsw1qo4DyQ+PeTLkIEYt4CToR6
2M9Yso5SzWxMAqQSuREH38REDa50dcg33RTEcDd4KkZPWecr5XYLJ+zv0Rc5CsWsPauD5WAvloAs
oIl7Vwh96GFL7hVgEdI9zG2JA5tO4RZS313pJUnny5t07kX879gi8vtzminPlHAiVBDvpwyASLvQ
u/DO9/MaBptaczRgk+5DYMIsmwiKv+Lbnrtif4+58Is6C2tJkHBRCsCDtj0IKDbUYMkp98Tvl2f1
6mL9He/7e4hFoJaSSSEVpz7ed5IfXE0FaMkDlT6PqR72+2iikzBS486x/FF0DIDk9tgYzRb+thvI
X11oUgcXmuPhRJr9j6zU1W0eyq1DC4S3sumvLVLvPeHC2wW2Owf8vI/2UA4NVG+G0UY3c/A26E7b
K5OYHXstiY++ZUGABXbWI5GPaANUFpBHrehzeH2SdVVi7JR4CI5iL8k3xdQOV0pZjAe8wNaJS4ME
yTA2KwWG/27f5n//KSWZ1n3YJKaW7WEqSJ3I0kp3GKJulxXGw+V9e403vLcqaNqfh2iD2E8w9PI9
0DLJMTDoGQ4yU9hrSTFcdZhQtlxBeifUFmQf2Vgd2qpMj10qdbY4tNKdWQFpF1SBdpvH3MpC0MWf
m8xX9+Dot3sjGiEgkKXM8Sa/3Clg0m2GIe921LXTqVbDhxQno1Oq8rBJPU/eQoCeXaldWx6GAhOw
0JhyBZrMleqrUNfBeOC2Pl4fjfAn2W/Nbe9XygrQ4b9b7YVuj0ZtAiJVzyE4naA8LmD5A6Cf9GEx
rnU//jvNs2xUKmkJlK1xYLnJk27DpBRdOK9TuI7bm8JPP/de9QV02MztFQMYn1QZVzZ60e/29wFd
aNxC8FpDrdR8H4d6OxCAjSBI76lRwgcKupe0o2scryUxdNc0AN5y2gIGntpq8A1LfdDE/dRIxJEv
y92/fZyFCi4Gs8jhtWexi1S57qe4g/m4DtP9OGqGnWfqMTP9ZFNS/IbzkPcbAXZvJ6nLYd9BJLv2
GPPs34o/pTTn4t8BaGnBkpXvYSUK95kMEyhEqpVT+d7HUumxs7OU1JPYYD73pbmZKsvcmea0Fro9
jw38a1dIdJ2PrxE3FnBwk73Zd4Yj4Zi5fp6UV5loJpiour+5vN7vyzbsmOfjABTNyepMoJmiIQVJ
Vgfb2bNKl6Dt4+URzlMxf89koV6rxLImD4jsfdy0kesB2etGsWCxg1J7INYpbSK4YT5fHox01b/Z
uKVqHKI2I+qY7YEhHL8TyM3gHAH48qhrk2Bta23IajgBdCqp2ipJrhJfNCO3ab2htQsVzm3HxJnf
xHpR6Qehjk+R3rM6YeNBztuZ8WlIKmLoUjSK3zS58Z7L1JNaVwyUiJbUuv0SiJ3vpkGTb+HLFisH
HRgHNs27M5NZY2SlPWYw2ux0LzQ+iGZbQfhteRK0gKbRifY4yKe67cYbBWjYdjMlLVHEsTaxP0Ko
qjZJ6hmmDY0tpKk6JtpuZs2W4K5S2g9wuREI6Y3MuPU1k5JXhUK4K8hFiFAMOiCtAO3IwudRrWJC
N2AJbBoLxvHrsRz8Lxp2xVXYRoN501mZtNH0QVWcSEt9eMbwEC27jfpId6zAKPUNhNr+Fr4sv9nJ
Qa4/Km2UUxQDv9oPwYuEb30UWhsZlkxtX46ZcleaOLp2YQnqdRXp1uNYA7a1kVS6vBl0hBDP71IZ
2qu8rZ5wxnpIoAKmZ9elBadJaiqVdg17raOA+GrX+PR7uNmPiQgzDTSXIfAtjV4anSPJbfQcERN5
VMI0vo1xxA9lljQ7zZcJ2jQV5AEQfCqkuDoqcUdcbbUP9/VYh4KbyRZA8Th22m6CC+hJp+lWIQsE
z6LTS3p8q0eGJRyDRqtf6LBPfvQ0kl9VpVGAt1bUFFlYVr6hgLOrIbmqGrjCssYjlq+1cFhK1WA+
pubELktxn9xnoGKD2FPIZm5DrqY/CVOYx8QO1BhqDcWKC9sA6/apT8OMAMYUqjCsw/xb2IHsC+me
+gTlKRr1bq+YcfUxyqLoGVoY/VuqClFtt1AlZx/LRtS/WVoH3Riey9C4EY63D2KFkpWOVAh5QCDC
xOCUYzm/V+Gj+eTD2es7E8Rx4h7MjrKA0wsgLUDPJO2QRZ11iAVfaLew8SCPVVw+UeYrPtTaSMmq
InRxZYcFfHCubvYsDCWt7Z3aZJgMGXAqvWOGtfzQqoLsu2Ejg3AojVni9oWmu6D3SbZeWdaVVuWt
SzzA24DIQ7zJrFJ88wjnyQZAffpijVoJQaA1wYMoE8x/KIsZBU5TRyHaim3ROCAUwOZHPVwJCaEF
JbKEWDstEIBftKTxf2hBVjSQ7/RzRE+KtE0FohvkRe1U7gVLSrdQ5BXRbd9I+gMVJ+1TJQpFs4G4
ETFEcnxXGxQuayhCors6CMLErlPd+iPnqAEsAGfDg9cW2Q9BqfVvpt9RYEvvhfZSjooeApHcVsSq
yrb7+H/Zu7IlSXEs+y/zPJSB2F9ZfIk9MiPXFyxyE1pYBZLg6+cQ1TMd6Z0ebt3P81ZWVhVyQIh7
zz0LdxThANvi9Nuk1VTnofLbnx1S1z6AWCM5vMQWH4EyARzTMs8PFi8bvLl9Hlw6382YeXxa7IzM
PmecnyIMbxVkQtQ/TgkyosoqdCovr2pylyiEc9gecFuP/OdfloZ9yZskRDpo2F9RiezByWuAflne
DM8xdhNGhQ0C7w6kg7m4MLWP7Kku8b9oNdu6bGl3ZRq3Pg5TNQIC5d6ACHuLvHYXKd/2MAUyJhjv
e+s3kY79dFgUQstLQrlzU6nVgAm20uZdNUiLQ3NCspsH574rt6/cWzb763GYkZGa+X3cfQwUx4NH
bHdy4w2rmBCSN+yCxDHA6mjF7rwBby8e5HAIB2OjzCBMdgY1FynQHpKqi6VhEufEtLCDXjCLz0ab
pj8R2cmqErIL93tDgaqBTs5CcWxTO38bULG2u6TH2Zn1sUebPAIkdbuACrsiwnOMoNWYevgOtXG9
r3qKOZ1x+uCLm07Ns5YGh61UBOaeaTOwHrZ9mOsWChp+RIs2ODJzNqQjQvXqOrxJbYDX8O0v4JkP
enJSOEyLBxtkpEKiNeBkNyBVDltA6EIYz71QHG0twB9qo1Mr3X5JV40Etg69gCUIq0NgvRLTJTXa
mconOakXksrUKxQn7WEYwjHHbOapG5v0WkmzIB6Smgv3aSvk/nQRJ3VCq03SDp7XHmrbr8jMcs0d
orxu4bu93jRbNi5m82MezTBlj3RFLtw6/0w1dDoeb22DXDlELRwaJAZ9RGAoLihyOI5rB7ybzwze
k7BxcTlFJYAEEQ2H7qqDf5doVsQTDo64meQINUJVMfELc47uY4cJS5KpSI/OniOhBsjTS5XhLPhG
rq20+toPh26/9I156BurP8eWVciKBER+JAQIQwHDTsya/Qov4d4VCh+s2BlSnKvJMj56SEUD0B2M
U5jbSelHVs3iYwtKiQuh4NBdshE7t3FPuqzB+DOA+xGF/7SoHZLL6VFWEYKiV7AV3n43zm3crWZ8
1TbDwHNz5Ou6A2DdEeOzxT9QviyHt/86OXcFJ50UW6E+W2PSHsCAkKXXCky/EI6QzbBfxoSpU+9l
KM0O2WFdBjwnyG3lR1fziJobkeT1TnhhVSTh7GU86ELA8qbeBStnH3sde3uHTE1hwbU8IMiPZzh7
UB0asV4NQaLu3JEHF/bomRdww1hf3yUk2cTjkCiOwg1WMYj93jctXoXaQdiiv8QXVjlzs059fhCv
jXTvoRcHpv3ghmKcB5gf1beJUGO+/UBOeEf/bD1OnnfbrpEjfdgp++Fa70ZTB7lEkiYq8M6Lixif
n9yGfHlo23TER7FLjyZZ+d6lpPp54Sdsu/cPxwxGxb/dzLh3kNkMBOXgzFN37Ktl2ZO0rR88MbHH
gU6Y3AFw/NB67YzW2w9vkesTPq6DGPIFJpiHHvzW/du/5czRc0rAbkeEt4V2EgcHVTOcgF0MqNwQ
OlzZOTlorryM0+VSOMSZx3uqIgFaA57+hG/EnIDhEUU0QRJY55T+WHXv3r6ec483OYEKLCZdFZtW
eeCz4TcYx6os5A4rOAn0jq2LVyrabeVMqo4D+tC9rEBv83pNyrd/wZlvyKk2LK7DsRHJwA4Q+bn3
XAfVrTU9/+wMyLxcTKMKhjE8Hn1b7/lKl93by76QXP+wqU6ddJd4kbqeA3aoOB9+cN9M4Y61CByv
Y9PfzMgh3hIj52rI9NCYD4ilUc8T8ArIaWYksyGoVyBCd01VnGbxapvSeoZh5BxoDKJhVTJ8BPSH
ySuy3/RSWiXpE7INKZC9WnZpGdU6+uJM+LBIE3focQK/QoUWIMr27Qs8d1+3HfzqnG6RDNyheq0P
9QxpNgbnG1KMkOtytgah7HbAPs7ghEsDBLRU7Y9a8e6S7OPMxj3VT65j106Rv9JD2kbNl4japcRk
0ha85/0FefoZsA/T4d+vDxk6KHEGrAEswt8t0Pc9ShE7QMcBjQovUgX8qBBdH/S/5jkYi8jy9v3b
t5ZsdeCf9s7J6Q4kJEEu5uTsGavbK9WDDeHCPOzLAv/s2x4FURlC2QMGMDY36lpCLbAgvTlfSw29
vnEpTqoJ8BAtfMPSu3apKr8YkcZ8YKFpdrAYpQe/YV6fW3z9vgk3aT4HrO736eyC54GEBwyUCDYY
TmRwc24j6bG7YYrS6T875045v+lkMMySyC2tOkszKVbkj6hpvfElqFmcCf55qOUlRuK523nyiYk8
4/cd0k4Pgqw/fX96BEFGoTvkd9LR3h4p3PJrQBG8+/bjO3fmnbqfuhFfOIyExaGd6xsvmedHt2vA
+dkoDjFh/W5WdbqTqXiu1tj5DPYHfJXxrj68vf65t+PkyBVeJfvVcnEIFPYIp11cMowTd6SR7MI8
5swS/+KogYlLgqD3+oBJ3HysthySCQSjaxk1lzjoZ76E0UmPtCataHpEzB4mv/EzagZdotkQN/3o
9Uc76Bn9deB8/49u2ak2td0kuEua0ANac5Unxo2OKfDm3Fj3UnrMmYrtNPy0jlu7gqogDg3gvAdv
7Z0saeGQO01i3YMLe2n3vQRH/eHwiE4OrnQaQuuMOLi8Kmqveb8AIOSVkwWgnty2iHq9nRMlrpQ7
33voIB5iRLCXsdf1H+eWeM8dIoLxDfF+tiiEs7bzkPE+uU/U8Pags8ip+oOsB4W0CPFpZSzarZOk
GwbR5sZxbLbMVOyccdrX3cae6puw1FBRA1bS4h754t85DjcACGxCjeykB92BOOvGNZJJO9SXMIZt
Hls83rISI6odhO1ci1mhy1smVsJz/Ec8sWEXo8W/0HCce11PAyAmCTIezCVQAyQ90BS+Zewt0xjl
keyiAtyzZF+PxD2MDjLX9SCdL1QNc+430r3QlZzb61th+upb2umoSVffowfVxPQridf2/UoGmZPZ
9XLtCKAeYxfon29v9hfy7p92yMl5GA/aQdq5QHT8FLu3caS60q/a9dCrcTwaS+r9FCmIwnxFiiCG
Ko5ZIK4NAcuxYggkwXD/Q1o7aQ73+TGfw9HdBcaCrdgE69cIk5ZtQsiLkEhSoFkEMWnpuvLtH3/u
Vp3U6qlOlROzmR5iaxFeT1oX/Ot2uVub8NPEBHtcJfCjt9c6uzNOTtJloYIjr4ceSIOOMfAXtXfl
tHyLYUJ+zTTTVzoS6rqWdf3eiKYDDYyrYmDs0tWeaYY36uvrjcFFypiDrPBDvPHDFgbOVsOom1+4
vu06/rARTm03BjWmmlDUAtSjAMcRyHXoVjOW8YqvcGptfN07loBjBrr+GA5xhtCD6EKBdeYT8uJN
9WrPu97Ket0DD3FDCUbDbMHGFpwVpkWY29vXd+bIfeH0vloCmB4P1sWpD/GykM9+RRCirqrvKllb
naPDvwTnnSEW+S9mcK8WSpYWjKIorg8iBvdjSO3y6Ju1uUYU+FTA/5nsk1C6OyNBj1y5ZY8tmZ2S
RQzYUdRzDIkwOQFb1llKTWP/aglJW6g4umSJfe5en9STYBn705Lgc43EN/5YEaDt3kokBlKh9/Ht
e31uiZMjjC1JB7eFmR2mWqR7sJF1XoNTfx/MQXihrjpTxoUnx5Yy0rWxz7CE4uoqNh5oOI5IdyRs
0n3QM5IL6s0lJnKXHJnOXdTJYQP267D2ycQOeHxTHlkirrBlVR6A23qhkjrDvfFPDezBC6awBE7R
n8ZO/QSEu9nrdCQPcoRH7UIdv1iGTr/HusMRM/b6QJChnYc0WUE8bqHJCjxRhrEN8hWhVEXQIiAJ
GM1UjKO9hMOeeZFOE9PmdJgMRm8MOCzSxFITinyBZ9auizBDi9l6ya/m3DonNV8VDbDKoDi/R28J
MUtvluu1S0FPRjOd181yKW/uzHM9tf5JYTLW9UPIgDHO6xE9E8+cKnXK0cD65O334czJHWyX+OpI
6DBrnbwV3ATYtVXlOqXB7TS0S/n2Xz93Adu/f/XXvUiDno0o+8MYsShDjkpYVgRfiGTB0P4/W+Lk
zBCwBfNnCfoSbxH+glyO+E716z34u+bC5/XcRZwcGTRd5mSEd/0BCsPkvhcdGGbduD5o3Vx6Cuc2
1MmR4SDFDAmfaXOgQzV9hD1LDwa28I4IH+szsEGn49s360xVciqaxE8f7Sx8fgDN8n2k+jvKVZR5
nSML3VeZC9HfhX117qadlCRrhA+LASv6ELRArUnL1gwWNx7GEXV6YYlz9IxTeduE9LMpgXXOgXPQ
+IxjqyvXMifnuiV7YxTI8dtEjGBOUTLhTdnoBeRqbJK4lMggL96+p+e+qqfuPUkdAhZo0UbX3dDb
zMDWBgKb0bpfbRNETwlaC5aRhY9HTao5BYljfm5U530NZ9V3uZ4D//u0OOYqFSFG513beJkjdOjn
CcLfkwtfpZef84ci6mWK9Opd7BwWoscHb9eHIb7gq/t+CWbQI7jdkVGM5WQBaYN+CGJv1CW58pc0
x6h+3qV0ho0j0pkL0LeWOybxLI0MWkzU4+HTTL1kP4UEcQtNZUvwL9eigXIEjua8y2ZRX49G3Qy6
UVmnINKYA5q5mMje6IVGn6I60XtIEsVupuM1HuOw15OTFgGj5M66qoDZ4oWD4sxn+VSIKPuBk97D
bgHFghy5Z9GspBzcW3dEx7iSX87ao4Efx/TCxjjzCpyavs/Cc1JbBfQQghmxpcqmWegv086b7SXw
AcTyP1bGp5ZYM1i3tV+v4gB5R1p0ViLqiuKzB4t/+r2C53zW8dWA8DqsZddW9MscYVrFrcszQtbl
SpJKZlUy0v1qoNJoVFrdVnRmu0YuIErS9KELpHwUU/d9DFO2e/uVOXPc+ScnKlw012BN8aurpI8f
02gGxoAjIifIa0BkXBxcOLnPHHen9qCCuo2g8HvY1+nygAyUbi9SNWeIwasy3CXoZcCVePuSTj3V
/29AtOkCXn/rQM2tRQKR68GsqQuG+9wl12xo3C6TKLvXwrrzJqKTUZr3ldPcwgZIz5iEYTRc+iFj
BQADULxgEYTGgqG28rLYwm0vN3yFYxXC6a8wFNQ5CZ2dRtQd8McWL1LuUGm+4nH5MYQ1TrWfRALv
CGRNI1wd4/sfta5GOE6iTntA5ou+B0Tsv5e+Zx/mIQp/1ENbe4VyNyeDSbHo1oDXwaB9VnOdIyG9
uodePuwK7aTmHQVXQRe0j7p559DvoB20HcQvFblrJ4+BS9UIDPUI1GNIRu15ka7TQLHrAfzGiwtJ
AsNY05YeE0gfXJJYHubVYlrpxM4qi3TxRFxWCiq0DMY3zc8I0F1h49CJC2Z99WXULntOpgTMWWcY
Uwz4IG9b8NPW6tnFa/URasV3U1Sbq3DB3Fd56X1PNVR060JoFoz13Od6iRyM6lRMbjrTum4m3TrQ
WZUqEFxwfezHLKV3U3FahXnkz9VcgHQ27qKhq59JPCINNKwgqs5D1si69NvA+xxOA7mSdTuUdZ2o
Ye82LcAp2Mv5PBPGjF6e9NVw8B1cDjNzF+cJipX6ocHR7+VtNXM/B83C/uzcftLvQJUd3vGYa3BP
klRWG2ks/T5USvr5GqbyQOG21hWtF1XQIvVL40BGREdzh/hA+aPtx/CzXIA7ZA6Sbqs8hsPhx4Qj
CzIzpBafDKvDOLcmsVWBmLzkwwSBFs81ksu+8XnBubgKuXagpy766Fnuz5kLekoOks9AdqC8zdjS
K4kwlgKtBfh76JjPi+d1FJpBnXyAxQH75YBKyPYQ/jWiiBtVHezU8jBXYwueS7CA15QFBjHKWZ+E
OIIiZLoGeykW84QeswUncIY1yg49aLiCEt4Edi9MwBAhqH1S9pwGQR7WMbs1EVs99ObGfTS0XuO8
iyCrYyStP1Aoq9lt4rXQw7i9df2jXlfXy8RCZVt2UBumx0E57Tc2BdGQ23lKv5o43VUJKBM5FHDL
Q5IuC4SXMo33Gga4fk5ZYHIeKb1CJiiRiCL7ReyAYw5fFs3os3JXtoOPJd9wy5rnJFJueqUxn+5y
RGbhpxuMva4M84jOfWBbj5A89skBBT1GycnoxLKcR6RMZfhUB99SXs8fnEpBg4u3Ir7ixEMQimhb
F95Mscvvow4+v3A90dcYMY1VRpIx5DnGs+l7ypQjQLDG/AujzHTk7zBb6PYtd8LvyEqEY0YtHGRn
V80KdFcM7MPcVvGPbg4FyjTeWNwSOKjSElm3HWjxA0gmuwn2oxSf6Kq/pcYysfMdqR5p2LpLngDp
CvNVpBWOq2ScMdqBtoVmXb2GICfNRjw5UEtuSeGk+QAOvBNkVtTJt8TrgC3AQHhYoU3ZCG8Q04b3
a7KpNjqhI1nweKr2IJ+OdenAoXHdDYCP72Rjhc4sThAGdSxSR0GA1A7kRFKBnjnLxSkX3+m9QvqQ
iZTdmky7wK36J2ikwO/XbnwjfCOSXZ020w+t4ZmTrV687haWumAIeQb8mSBQEt4WRCYZ4dgN6aQx
GfEnc6sDlbAMfy/Jia3oYawUJ1fzvPZBiUsHDbevR/kjTbWZi8Z4806hFvySBqOLo0tMC+7QoHVy
9AMQDrNGhbgCbF99bVdBkwxst/DedZOEIlVoMsfGt5xlScrCR7z1cCz163TgeYOdvBQLTUzere08
7inmNt/CUN8mzfCRuhEb4RGbpNeWOPRng/8fOwHsuCzyWnYfNLH/vaoptDFIMuqhfY5IeKTQU8Q7
v8Y5Vaawsx4xHA2RemqVYLvOBc6trIyDLBpQPWV1PyPUqx4nTIpUi7yeNOUUs9bGg8cQ8Dj3c4V4
ZnmYmup+YH583/jae2IdxvcrnDa6bCB9hK3IoZ/OXMB9FciMbXAjQdTCRu9N9WBdGQZZMPXelxjm
CF0ZKnD3QE4c7lVFplvLlg8gAG9j8pS3T45YHQ6ecq1+SBt1S67AlNyC3ETzVaYSP65DrpCX8yoY
r4ApN2vuYcsWCxLYTGZZ4joFmcT8DhRP867mqf1Ku0At+2TyHVJGIhynXA7MLOg2ZAo3tspxwWzq
qHtocQsyncr2G9Sj+mlFQX/X+3KChNila5+1rRkYEqsrR+cRNs7B7dTiZ53o4Krrxraec8Zm5u97
qBC/13h3v6AwGEnWYHbbg7eqqk2CTMcV0ZIDskfdtEonDNjj6hjMLeBdUCTmGxBFwgzMSB+icAKr
noDfMD0i8dWGRL3771RjY6BqSPa65c0n8Ijw02oHCW1vF0TeGWSBnCALLljCkQOcca8980QRe5sv
uobaBjrhnFBXFwRWrqVD8SwITpGjHIx7bQYD8XEg2gK2oc5OuPr57Z9zpvp/4Vm96n7sSvqm1yba
u6bDMUl1tBvXVt2lrO72YK7KvHLZvKP4qF5Y8UyRe2qUg2N+EhERUHI4XHwkEDIVfmPxjcQLdsTE
3l5A5s60GafWJ14HywJCTLwPp6Ataxg+3qIW0kVPmHh8++adW+IEnlhl1QvEOSf7dV2AD6XRvbQL
OM5wvr7Qy59b4bR45o3nI1w52UeJ82FCbOQDl14LFtPiXoA+zj2OE0ACVgVw3gzRjcVsIKWB2cR1
ZztvB9lqt/fm5JLFz5me49Tapxr9QPW1dfZU1J/RYR8dz4Bs3tQ/BtYtRxFN8QUp2QsM+IeO/tSJ
Jhrl6EKUUR+qGZLSoZP0IU5HfY9ZWJStyJQ8+NEMerLi7S1Ecn7ejdQrSV3bwsdh9zGV6a/GjPjG
sknc6Mp6H3ljfIiQfFMQVPJlQkHUDDpnKegMxw+Q4qMShqLRgz/ZfsdiTIMjIOdg1LTx0Th8zKcl
aEoHc9Ld4C2QL6RE3tPVY3s/7sVtFUd+rubF3Gint2Udu82xkQIDbLiU4jQL1rI1vCkFpApFPIMV
is5pAt9JLRc22rlZ2QuK8+ogGKjkoPhIZz9ErTp6qItKtM11AZWlKoIq4HD8WKAEFsK5Umxy39Ww
ui9kUtcXOsVzB+OpD7MgdCBjhVxFbVTqF4m3ynvMMf0Rrp7BuI+9aCAFTAFSD2wopZ410Q1oO9G8
T7peo+JdhFcYHoZ3KQeCfulnnXlBXsw5X90YjJ3EHDeYjNiAuqUBfzBvtDC7v/XK6xQ/jH703SaD
fyOXIDykDEMMwtyg6FFTPPheau9AJcMWqIL0vXRW8eXt0+fMh+TlPr7+YTVVU+CY+jDKwdu3zOkf
wYIjF1CaM5d9anrXJHr2xo5Ue3e0+mYBITpHpWt2MJeGTA7ajwt2/uc+QKcj0gpdw+xG6Z4nKN4R
qPM9MFLdw6vQPTa0CkDvQeelxZz+h9+F7Ye8um1oJWxbbwuiP+sfBYRmv4D0R8dYsu9vP5hz3LMX
TuGrJYwbIEU+DNN9rDEXbH3fLTpkau+QFqC+TVEMLv+kJfaHGg8MepZikp399rL4/7tc/Je3+Zaf
t7l4PyMaGMZVr+0tXv6X//W38P9KExeuaFGCbByYL+B9+l+rquQvFwkdYQqfe1jQIXf4/6yqIrhb
bKYXCZ4bbKnCV1ZV3l8JpJEQScAWA1aR4b/lVIVu9DfIEk5V8P1GYk+KhNEIXgTk5IWghIwR96IE
YjfmwSOSrDG0+oSDZStllNS7xJM9Gly3AsQEsuanJmrtdUgrQ6DRBlXoEHCPfgTo1gJ4YqpdMxFI
QXIPPeYO2rPtH0k0tCUPJ7bjum7AgzeoKttx8FgODzX+lTsrSCsNMA1/n8QKc+4gblxbVCZsrhcE
KD8HdgYXNUTy6Zz5a1zPmSBjFxcowgnZWvhtHMShiYKt49zfQ1XkdvnSo1soeWfHfTtvwqKOKcoz
ToCHFXgxNOb6ToMQFJmMwbdEa2jpEAcDj4w5ikR/pCoGJqrdRQ5QbbereERvs8KugYZLUyaJkimy
2HlqMqSAow0CuBx/Nwhm/dg6xsDpe5wam3u1TR8DaqtfAdJEP1ShUR9Gv8PlgELmfxpnWr8jllhI
wKa5KWefNBDSv/jcOJvlDW8x9wJkAwsucKuaGkQfqD2SIzIE7DOwc/4JXkHRV8bafs41R1h27qRR
PxSdx+HC2adEd4XYbHi8zZAnXQ15QJFSvTObXU9HZ7nRmIR8al78fFzF5icgG3D5gfVecje8eP/4
U5J+ZpshkITV2FggRKfZ970LDki7mQdR9ESYkW2WQnBjZU0GSrzjFRXEhrYE3BMNt9B2wY2IvTgT
wQIULkVQo47vkxfvIkCi7XP14mhE+MZeoXJzOqLQVPziL/5Hw4sX0vDii8RfPJKAGsEvKYYZGQQZ
Lz5Ky2apBDOnbY6qYaMA6Q08l7g2GHlB1QUvJnjcs5/uZtAkX7yaloU1fb5G1Jngxrb5OUUv3k6V
bLsoUy+eT6sfwP/JffGCgt0ofKEgjpuron3xi1qnNYyva2gbk8xCdFg/t97ssCu44tlfTRJY59g7
MTR4HESS5pHKvgdyHMn0cXnxqyJwNyzmwBk/Wwlu3JUXSJcfo2qs3k967iqUQ9a15AOc28LhG7wZ
In69kFW/93qjk08tPDUB6zI0m7mHT4w9DKNTvYc4lU757LTw33Wh2kMKvYRD1TsnghKLQ9fWJkOO
1nM1hzok9E5XGNpniE2g0E8qCQFc63Gf3xhizK3XkXgujOvCTE7RCd09ZPrgEaQ9XaeHChrKCPYN
BMoH7irAwGA8WPgoRV0diJwpztvdFkM77NuFe/D1piHsr1wHGGEmmjawAPFCSnMo0PSN6mAOk/cm
RA6HA55RC7I6ES4eEYzGQA0L9SPoyfN7nrqiLjdd2XQ0o1RPqrdwE5iaKf3RGthxFjwVzjNUe+I+
ZS5MLzvAlw5uJvefA6C6X00PgWdGLTV3MZpg4BRVbZ/6NWVN7g7QRwJTilcn6ynXTgF/cnAwezL0
X0Z45g1QUqnoC/jIgBeHMFye0fFVn5GIRH+Cadr9At4x+1nPwzUA/Ij0+LKb0COi3oV8JVNpXN/A
d2McrxO/Ej9C129x9zAkuod3CzA7S6MmuhsCIJRwSEAoDfRba/ItbDEyyH0aJwtsTaTkR5r48+OQ
RqCFphzJIjmGGEML3lcNUXU3jfDhd7q+f+ot+seyCfxrMRlvLbSOxbqBEGG4VyuTwMoYjTdmfqyO
6ZrKuRy6vrkLSdeP38AzAcC00JoEZUqTeMrqOK6acghEfGXEPMbA3DvtlDjcYP6ZJBhnr+P4FS0M
/tskGAcnX1zrsHIJzS0EzXBy4woojYWSCvK2BNBXDpPQ/ivGJvrr3LXWhekdasFMDgv7Vul0hiKf
h6nNOgNGaWmTRjd52hK/zxY+LMM+GUfggnCPGz4R1XU/ddSuP9rFce9BCYYbmuJjBIBOkgA73yqH
Q2cqoZqbNVNIJwFUD0M+rwd9QTLl/QpNiNHL3GAnFhUe1+MEffJXJqulBJX/SsZtkqeDANpb82bZ
mcVGOlOg+j0FE1sQ1KGi4D3BH9QH10KkA4Z9N39jc0Qgz0YI1zdmJsBAVVATmEIy9PQZpPV4N9eo
Af92YUNyJLrygkyDCPxRTzHy7H0oxmkBDCC+rZqaQmI9NvN74iDOJqt4QOc9hBvN56jC9R2hx0+h
PVimeg/lKwPsDx9kCrMhzUPgVLp+ciAd+aQhVpyypkUZABdFjIIfAz67cAZc+ne0hZ4IalOvBmym
oxDfuK7pF5CHADD/3fL8fwmJEhKwxPkS8uHnOP9ePuI//0f5GCV/oUADnxwlWBD+7XP2j/IxgT0a
dhr847ewStSEQHH+4XTquH/BTi2GaRpcm2GDtn3n/umP5iV/gTiGBMUU3sd/+6r9G2anv/eDkQ83
dDijB/BNhUGuC5Po3xucOqyoQ0dOy8FdMUfqwnUfISv9Au/z937tH6ts5akPi1KC+vf3VcbekA7u
lLTc0ith7LnvU/Zc2/gWMuu0YEI/OH7369VTQImz0K597a32O3b095owjA1RusNJHMbev6/ZJn3b
jrWCCr0CzOYCKX5Hk7m6CdX6bLX2b22L2vPtNfFYXnFr/14zgVV/hCLf88D0+X1N+L/SpcM3tOgd
9slL6wk+lXTNUhie7t5e6U93FGUpXOYJghuRMPf7Sl4Xspgmk1MsVpmPXQuo3aeuvDOwNYDrR+Ud
fNdMuwWI3fHtlf/lGrEeosoQFgA76gTdz+8rg13ghyIgQ6l5otGrBpP3vunC0C1ERQC7v73av+xP
vDshkjE9ZKMB/ThlOWBAMVLlBaApx3GY90zpXeOBfPsfrIKVEEnqQf11ek3TJuCTPBrLWdrqFoZr
MOysSV/+e6uEL+EHMd40mFKjX9vu7KtO3297mK2yaizlhLEo2NjOjnhwy3h7ldPns62CZpUkyO7C
XT9VlfY47FUrqSrnacVApPHM+86voqt+8Kr920udPhwsFWMZEMFBeEYbfIKOCD+cQgf8ynJZUvjQ
UAyHTKMvCZL/sApsvFPkyKGbDuHC/vttG5FKOycw0cDYFyJhx51h7ADjmX//4SQkdZHphr4ILu8n
nTQgq07ArUeVxkH5oxoOW9I5+fe4/TBuTzDg9gL8eRzsABpOXp4FXl6oxbiFvCkF5a7qrQc9kDNc
CsPb/s4/0extnchPYMpJ8G1BVuKpixQewqjB5HXL2FVgJKFgOhDHFV9okFSYfoqgfXh7K5xAwVhx
C9eIA4Al2LM4F06GD3XTQfQD8U+JjgHUhgEw1uw5gLFgjH8FDvUzDcDcXqfaK5c6VPC8hEAtNhc1
uJ77cia8vvg4xNd0+zoCecEtOFUBqyBedawbXRqKSAQY1IKxmTl6jdtjD4lHL4oQjmk++HE8IDsj
xrT5WPWSJo9TNdNl70hDfy7A5eQVkYNVt4MFHvAZtXQwgcrlJc0VhCl138FtecTxPhsTs5wbMr5z
7CZrACiDKWTTBet4kNz0Dwr2QnqHYOrxxu02Fp/1awt7a9KLJx/vV3OoI5Bp9gwMDpbbhSV1oREA
MpV8mqO4cNHsqHKAGhgsI2OWH+jv+VqCQrAGn6k3KKCeddSwa5iDBuKdCR21XCtB7fXMYWwAydXU
6BxsGQNf4AVhEHeeWDvhXMP9d0pu4mARoGDDQuimY8hVyGS6NZgqdLsPmHlDJcfAoS3TNqxmuENy
ds1hMMgLQYV46tOGQDs2u+oWecl+D8FlL6ADTpomBgFje3EjwWIOs65qRCc4e7ByDGWtNsRlakg2
2QjTYOR6xp9UPAbgVJBpTGDrY90g67zaT2AipMIHAFNRl8ejE1wH+N7B93mdBS9cjOx2naPQgrT/
w955LNeNpG36XmaPDiAz4bY4hl4EKcpuEBIlIuG9vfr/gWp6RjzkkNG9nqioRUW3hINEuu97XSyF
xrKooQqQibAxJVdGZUPyESvuyd3s3puFS6nWzdvfYmaz1x4M3h7aYuvrvamSEgJYF3WPad9MtDsK
PcQH25zj79rq/Hv6D/K7oTH02vzGRmgTKstJQFSTOWHUIaw6SFISRO66up6+dXE9P62q5HyGsPl1
aFT7IzFNAqWLZIrkLqJ70+HBPjtfFUI5bNEiH51KrTr3erNcygJheMYtiT31YzbWUp+neOmux96B
SY3toeM2B4FTyWWMRXxDZeAwJaOKyY09ie6OcqkoG0ZBE8XASPZD2zjt564ElDiTo4N6HJ/z2sRR
IgJfrrWDNE9AsdrjbxLZJCOMSbYfe12cGVnqfu/jpP5KWeF8QWE750XojU7qVXe+iXfQzeBbxKQc
etw2zpIomShGtPDv+WRC7aU9UTtmXI6mAC8f/zNU/Ho6FMYfChAitPTKM2hyn2G6uJbHrM3wPU16
j0pYZHZDI2roqNem2HZvVRYpwjdalaByROqzXsc6Tq2bscXBIfqWeWt7G8eYTPFtYucXyheq536G
PNOtPWWp50+zgRdwM343poEciLK23Du87XEmgjWZIHsbp/KjnipU0TqK6tuqEhTjdW/BTRAa2+qd
ZenxwR1SJ4Gjk/oPGR1R+2KWQ/ZBt4XCXoxKvTnmOcyCG4nt1TcDn/YosPrZMq98Q8MUM1pHyENk
9LhrDCtuyHtdavtGFIX1203q1aOr5EaXkyPI5MPibVmOttX2xm7yq5weIVhEF980qWUZ+HetwxpY
keUCuVRehEeuwDjAKUu8GnttaPKVElteuRm71qHzXL85oOmj5Zsa3gJpxiyXZjeURv80qdlLdgtb
TXow8VwcL+G5jdfj2DbLpcBMjUk5Ib8PKtHGv5DRNkjIrNZUN3Zd658VB9qC342nEYfas/17UGPx
Wbaqi8/aQahvCx5g3zP89D+vVi+/5evcuGdRXNsW+pfCgdqg4/kjFBYLxzXsFi/MFZb3mbek3DDM
pIJ0ZiOUsYOF8KBv+SSXnxOamXtP083eSzPqG1oMszsGENlIuW26keaIBJt6II4kga9o4KkBpwiG
VcAIm48wUprmMMQFiydnVUzYmdkoX5ykc54o03LS33B+zs8jBVUvKOzYbS7scZDnY+5y2RkL3XzJ
OxcanutOdIyXWlW/8Z/GPiDLPSKfF9/6Zq/u+rVos9nfpdwz6iAzRA6zLE4mWpxqYTW6MlP6Ai6+
OmMuu2o3+s38YzWnztrlosclEU3/2F0N0lzuUUx7T37ZwJJKFXeBXY78wcCzL69/2uwBv+BLGNB+
lOHciaa3YxxEM6mD2PdpnYycRAdal91wgECrQ98SNIii2V3psmf0xIMJs9OfQ98ZyU55iZ+wNoYB
b8/Uh2lbRVb2MWLOx7QthDGeJS393mCQ1VBc1aQX32ajSOyzXm4k+EXnQ36IdNs8WTqRhCGquDq6
vZtEINMQCUKTFI47adc4PpES8IiRRR2mRC1ngVsjIA7WpW1/wDNtIV8OqfEwzevyFYpPjzgBgdsa
FKKWv+IpcZeL3FzMkvALiCoBrM7FPi6qxi2nlCY+CdbQs19m8arawO11Go7wis1dkWKQi9O3xhfM
8Y2GpA3RTztGor6nR4gCWpjahtlfzvmT36xwlfKuUuVOe8Zy3Q1ydI+C0u9OoO2GzBn5BLVpQGb7
3FG6/uIlcwUjqrXgIDZGn3zG4VhAMHcr4Au9yOVJda2090M5VO21KotInBs0mcmnWeEs753W3NSD
eG43V0gFzXsv1yztpXXcS2s2HHwJ9VLeWn3WQ1heivzOx7zJ2RV9Lp2bJpeuEWCVm0YYRlnjVTH4
NMwXraO7mSOOZOF+MG9a16Vd1WRR94k9J5MBx7v/IYUZY8KoGp3fjSmmM7qe3W/8OGCz5QupZWdk
PQ0fxyFfiU/PEQTeuL6e0SngK+MHSzcZ31tVrF8H013RuKmhu49kom5VM2f2YZ1bThZP5xdESHFO
lY4Fzapgp/u+OIs5ANmrHqpR1KsvjqjE4wqSdT7kULR2dSbEZxwV8e5b28S4ravF6chUk/q34iJ/
yzXA/KlkJojo4+/WAdAMSrM6UuZPiyCMEFl685sbnuqDOLZ7OKJNXsLl5CYj4rpDzeF50bpvMGQt
gmZVkjCKyHgwCquwLnyxObu07prvhkmPP9fCm5r9ICYWWQeidUFLHh/T2e25/mWewiCq9/uMmzEu
qyXUQJRCIsruKTPXNXDSWn006DrjKRat1XqYWjPj+uQYyxooKexyX9cjfGhfCqJEnMlPL7qWaHJC
oelyBN6cMl/dyPPC3GWH23HLcuoD/uXZQ2rZ/MgMZOJnISwceeeos0JMcleS2vHy8gLdTqvCUjhN
UDTIpTT3UN66T31TeDetyunONkZDxpUqOlxohzUS8OYLMxrODe4NdIUdrJECVUSjA2bUCckZSloE
19m6RM0y+kXCMeRpM4gznIP3doVZxUEpY4D/NDg1bqxlpSFo9i3e0fVseD1JV938OYbw0gusZaKm
oO8qMqIWK39y4mCVpf2tx6zgtl8rH+fCKeUitgwtC4DRN36aZt2owJin4tOAXR3AlwVrdm6sstub
jhhDt4it6GDTfBqDscyqY7sAQ8HHSvL0WOpZV0czW5FKyyarDerODL++yR+rGyzUZwH7x2ofm1bT
wXZEU6Rcl5EfB+lEqg2nO2LuwONu/AsP1GHdjbVSv6qEAItd01i2F1Qe16gDNucuCeKuMVZ4NtBv
PiqUeOZ+WTscnGWMo8Mxaxr3nvvcYOI3VyafRmqE5lB5nbxQFXIhiHjzUgYAnOVj243ttUFXoNpj
StbiyA+M89uZ5vJ2rNruqynb+ROjVvzGA7ERuziN1hq4Vtc/106397EfYasbac09OMlL/3tV0boL
uqXF5qdcpP+BGgjire9U0PCnJIWB7S0bXCTUDLIUyd609uBI5adxXIoH06X7Fvhm436O4Af+miNR
OACNMfrWEWAhyGRv5xcgss7mQTPxHgl7040YWpPMXJ25HzGo1zg+Gg0OSbaR5OtOJlH53WrVtO7z
YcYNVbU2EHhn5f7PHDAfn8l8FNQO6TB/Yn2ZGfeccn7SuMzaqFfW7ocj84k0A2o4tlgcrZNj02BZ
JVu3YKfMCFkPsC1dftTD5I3BtKbDt7Xx2q8uWQRZsK5i+RXP6Ax2WLBbN6WVmVd08ZcHO60nFZg2
1q1XfW+k7qEcY++Xh+P6pVTr2nEaieH7YC/YUYoojq5xNIbctdjyAXOe6VY7zuDsLDdtQo0ZWb+T
wAPcq6lGz6GJFE8+JGO8bMcOBiaWrPMXjVmxDJJyVRP5NCXYej128nFgJlCNJFBwAhfDix9JnBm3
RpWPv5Bg+kbQDyUX2rFI+WDg6vaBSEIcisupnR6WcnAfxnRbmUVq6CePovXjbA25vuyWGGBliidF
6YJKL9kvfVWI/WIVGF6VxlLepcosooPr4faD3mGaYFdPWLmVTVT+zLxlrNnXHDDdlAw7hAHmQhCz
VVcY1WdlVC7Iedzy0c6GzAJ7az1uTE5vzvAXYu4hNjFZPyK3SpHxerH/VWLr23FwQqo8tHbhFnxP
ATqNj7F/uUwul4g0SdYrxytHpA9R5D1OeURQcZMTpLpLrdy8tOu2N/dutFRf8QPUC0YqnsKmxzcG
AY3OH+HijxYTwakRYKC28KxP9Zo7d2lF8izv0bXZvmql8a12p+6338iBy2CVDbebl2p9ZKMubnXT
Lt/Wzi8+ubKCOC6KOXmK2qYlkXQu+0fZ9/HvYZwz3LDLtez3XmwkMOXx2HhaGFK0gePGBqojhyOz
FerjZFHW7Nqy2jwrJDb9ENLH767j6y8DqDE2tW1Mr70r8fDdmV7vAEZ6fpQcnaFz432U+vK6LxW9
C4frtrUj2wsYq0MEN13CESeD09NglYFObO4IaCNoXLR9peoDKolqwZK70JRiFWAya3dw273oCITa
t0s3fqTbSchSYxkcz9NsUcTJpkb3M0adzUJmMqC384p4Orr4ma2fcTCOuz3omZnv4okgQioMz/3t
UuHcmW4y/zaMOu12RK5NCR5S1tox52Oz5slqXoMxwcVq14yOSnd2u6bfo8Z0f6i0a2SgnMFqg054
qbMHBPdRoNSEhB0qqRswQioYfpbb58WehK+YKJbE7+SNQ9jSJ5VGUykfequJHPHJjXtz3U8IBtsB
iHD2tPew9nbS3tGD0AQek6a6mfa1wxe3Wc0LfMbjmJOjbX6umSLjCo5RF1+DWHIgekXe2DuEoD3c
9Qnz8Flbs0Za5dHgxElFzZcqrZ3k4Dg9QowS9JbVSNzWoyPSPOcAdoCRCdcsCY3TOCYG/riBoH4y
mzdGtTSfDbPZJIr1Un02EQt+TDvMhXc9vuNEJcxR8gXhCMpQ1HXL9Zi285PwDfGrT0sOOkGicoHY
fO4wYuwo9cFJ0zzbhGRkrOXWRBilSBuUuIWTTWEvddgbFhqwutBtCCUeS/Z4GHx9VgBefJ0Hw84O
WDpgH4S7YVHuYo4bHHnbRasD24DPOUtkT3kRu7nTfLXSwTOv/bWE3V6pYmEH7MCwDotr8aUC0ULn
QJKGLxp7hxJmgitN505sLTl4qKQmjLz0ukjLaGz3K2CzdzGaemyHABt2eILeoGcUTZ095SKIkH08
lTmn3q7CE7Gn8NTe5VRPfvuALGaoPqSlrLw97ro5vU3TgEt5Ga2ePTy0epo3NQCikmK/ZvQBsVTv
1XBXzpjsX9Wzq/vrdilGMptRc3ndLW2jzhyDpelpOO+qRck0bHt37e4kgPL0HV6Ck3+I66kfo+Mk
SDY7U9rxzb01MHyHIZpaGpssWjyT5xKFi8E6QJrZBk5ersld3fWeeWbh9uMfB1dalJf9gnrG2PcQ
JDgmMbEzmwLXxXWEmAS3McKJacSqnaKmL9tqTHaxTmZetPXjdHa5clK1/ZoH/tM8Aju1DJmp0UQc
PYUJIGW0nH03sDOjhbCMFzQhXpDPfmthtjdynGy2tQb+1cEaJmRTAOZqPVsGQt4OM+oVTC8nSXfS
TqBcc7XNy5JmTdIkS2/uxooq4RPbYUqonUE4bp+hzRz0iNZPVBaX47kQxfCbUIbEpfu5lDQLe7sq
fgO+Y1G/J0TBca+s0vXzK1M0KaOGByUAUtoxEI+J21lyV5ojTA3mdjI317MXN9ODPVa2M9BNAwgI
h1KZhMmMBD4SUmhZsbQCr0rJKoaKo8rkI+dWl30mN9HBl0Q7q8aaw27STzg0oJeNZOM1V1lr28n9
nM64hVvOLCGfKYQxV3O1rDP15DAg/CS7BjBgD5+1EkvAJl85cj9wncNvviGX0j2XlWPIiwysRexw
hSjE1wKy0T2YT4Wob+6knydnsd2m2XyxWN1srYd+dObYO0sGqzfGGJpfTKDtIZPtENFUpmBy8500
u97Eh3Vy2GyDua7z9npy4cpwOTbsxskOMSuhWw+OWwBL/4NZ/X/ywP/aqND/b+7AR6xcAUZeC1nb
/uA/LAJQyX9B8Ydl5wCDIhz7NwXVsu1/AXWQkwZDAPeezfPo3xQC+1+m5wL+8ScU5FAXdPzfAWuW
+BcyR3f7n1z4oyC5/1HAmngGNQEyAfq4sBvQx1jYa5x62gg0WUQtFUlI5CnyXDz9zx0sXfamn6cf
K7OpD4VP3AUemxmeK1jXTPVaheVcpl/X9F1b3w2m+7/Yzz+/xtuEeJZvg02eMtEp6uZe+WMaIrZ1
v0aqoqVRENP6IKs8+j0teTch0StubNhkWwiIG98VSy9+OUOEXqOLMsg1kTeYn9paQladaSTPAZc8
jsxaJeiwlznFK77My+nxry//Cl9BbDjm6U/HoAQ6LZ1fujonCKSEbOlkYknC3OzZ7yuadA/tWDWg
L9T0obdoIjKapeYmnRTjPeKhivSN2PmJm7z4YM6W+DTW3vxACMJK+77K29+5rqIzY3aiu0X42ZOI
xuTRVnr9tHRZ/TET8z2HovH57Rd5jtf+8wnAN7eZ6rvS9U9gbkv3tIN1m4SOmNILD83cDmTXOr79
lOcw95+nkDguhDTFxqN2t1/xF5hOU8pLmn5OwqI1gCmURWju3DRXbYqE/u1HPQdT//ejPKkc5jdc
61OOzJglfu0hag+NZHjKEdwFfUQmjLGZofj2p7cf9tp7WSDEkMVoe8IQev5e3pDZ6IpUEhJpqa7i
alh2tqqqcJZO8U5Y2SsfilhGQkb+MMflKUOGoI+kWNc2DdNSJ8dJyemwLs20f/uFXn0KrihCOQ5E
jj/T/q8PtRQ0+2fHTMM8JrSC/0cL+8+Q73yjl09hMwP49UxYVT6M/OfDBiY9RfNqpSEbFEDa0AxI
0NP39C0nIo1tKtj8a0H2hy0lHXfbDP96mX5WELV1xlRYHZN0mkKfQ7+jFJmpsuOCAWyECLD0hTbN
wR5ItBr/EZfqn58AhYroTKBtx1UnPyG1uQs5Y5aGkxZPQ522Z1KMOHDqeNqrlZANsBqkV5X73op7
uQxsUrlJxmar9zyOnefvbmWFrSKKKPYn8/MMOLsrM/fT2o8/LFTt73zP1x5mWwRxK+g/yj31DK6s
fEjw8khDeIxfzIaaLdMbAmb8NkH1/7l+PMtq/5sq9pxM9c+QcnwKy4Q4APnjhMcCkUkvHR7XYd/m
1qEdexrTIMxB49V6z+W2uV4VpU1eONU7i8N6zlL782iyTtlZXLZLwRd9Pqg46nrlhClF6M3fiUa6
UYs8TAnOBal5MRTGQ5qDgcb07QlkIkr1UKwf9ZL+AEkI5gXIJXP32fDr7RX7cgty6PRDKhPcG7h5
nGxBzthoMONVh35uJJ+XCh1sG0XLMbWj9uztR53QRrb332J04BFhRgAByzyZVPQLCVvC5GE73rJ9
uczxnob+epx81CVk+Lh4fxrpN3OKJkxYC+onDAKOIGzzfzwHHELnt/nNfYtJfnL6TnDMSG5P05Bu
Y3Ze15JIG7pOZMOYGllzqSh91uQe85L3nCRfTnWebLOzQGXxkRidDDedG6OoZ2bfTBlHLZyofeJU
48EvfPu2TFLzvTHfmI/PLxrQg7hpSGcb9xeEqtijmujNKAnbSFu/Jtx07ivf8K6Bq9KtVydtoHUh
AbqzpSkuDLqjoBH6PZef1749d1S6OPDULMX58Hzuw6qXW/RPGhKw7V/JvvMPDrcYPPE7gpjGrLwY
orb/SA0K7kf62YG0C3QbGWT5t2fhHw+j5yPikXnN4S4hskGbOyEvEaC49LSr+zBBrIrBcVVv/adU
VMNhGMFGD4Ru5Lij+VV8ZRjtwVlGj7DFdqrq3daeQO5YGGOo0J1EoKMFPbxySDf6Cs5JZDB1G7t8
6SSgPCQF7xqUQnyjg6738RL7XlDQAPzqjmq+B4n0BkIw2vK6mS3j3p2t9r7InQjS20AaYODFdftU
DwsMibcH4eU05N68LUf+YfGbJ18jIT9SoTvswsoYxQ5xlLnvrAhHCnsFx8Nx4uPbz9tW9smYCwVR
zBXWRlUUJ2MewSMznWruwkY1mHuauX9covy9Q+vlXsbFgz3MQ5EH5e50L7OGuqGPYPFWg/XkaC4f
Fa4nh8ykSn77fcTLZbXdcczt1MIv3D09H5ckp3OgjS7kDn8+uwQKzj8X6ueYeoGAyH1aiq/ZaO6w
bD+3vG+9MR0U8wenmKOj8L10yjvbbM78YvjVeRrDHOudLe7VsYDiDTMOLi338+frTTejdkb6W6FT
FAkOOVQ2rG1sMDAneedce+XjboJEaXvbAW6e3pP4ICnnRteHWT2Vh3wuy4NXIZJ/e8hfe4onLOpY
ssehsp+c2x7aiL6rkyEsIu3cZBUUnrp8d3d4eTvwJFdKylzu5JQ123f/+863sUV7dxlCNTh+kBJM
tjOZzpdrOq1XqQOrfV1lsVsn570z6bX320p4LEr4Xv5W+f/9ZPhdtnQXOYSo34rdZAO8AaK9tw+/
Mi1s9jyY8kR9buzX50/ZsoQQ5uBsliXjgigmBexkFFAXgTq//cFO5Prbce/BSVb0C6gFUNWenLKy
oJUsAf3DtFoM9D9RfDCADM9WZuYBtQ3wt+j9a+ya552RIiIjXLqBx9ngttYQiOPQ4v4kpl5evv3D
XhkDh1sYxbd0FV2Mk5m0YMfQM1N7boD2fEAhRopsnS8gMd17GSp/PABONj5KFY/TnpMPrvHJRtvX
Ks7N1mZtVGn82VjwjaQnCU1wl7UTTvrlzH1jLdkdRnOz/oHvWeApmdoCEc8Up3uMeHuARK/8AslI
2HhQV0V5eHtAXpl6XA2k/ae3g4LiZECKBWhlbiuWlovPn5959YU9J8M7w25tc+t0LP5+zMl8cN2a
oArNY6xWe0d7kfGt0gZGcfak9xEJWxfx5MLUsH3j1jUj/OfiiVS1LsOg1IpnbNn0e5kNfw6ek9/k
K0piSOfuNmFPtknSznSEy8kUYmNUX6dF1wQS4xYklDADHx0rsUnexvYGDl8DV/xIGnob0nOCStmN
QLZBhnpZ7CYUi8l54ntiPItyBVeqJ2PAPzSgb0dtG2ICBcutbEcHpg43ifZ7wfUnROg/q40+jIXh
LJXidgg+X9leuc6kAvpDmDSyOwD2pMdx2czyJnAAt4BvA+Pud+rS3IoQy15GPWrAs35AHJ6SqHgg
BTQ+roPb7VucseFVCNpSeS4eAHzHX1NZeHvSeeyd7uh7J7b9pPtBhZ4aY0LhU3FdRnN5MaWTf+Yl
nrefdNddGJDwDzNOKntQtOn49qx9uYzZLlFOgfgIzrfTqrE23YHy3JxC0+iMHXrg9ovjgO5lWyLo
2496uUB802JMfVdRunG7eD62zTyMylndKTTaRZ7pLv/dYLhy/l88BFEKwn/+dU9XoSGbvtUlYTH0
8HCYMbS7o3f4Xvbhy5sfnTSXO4G3KVPoFz9/FTCVauXOMIfaSb+6nnFE8HrZw4iF9QaZ9e1Xeu0T
KS591Hv4I0jzZNyiSdmEJ0QztyToKc06LsciA46H4JG/s4f92Umfr2Tf5LSho7o9TZ5KYfxkSdF+
ZUvYxnaNPsVLLpokE0fiNsR+LI3m0l+y7oeVwLTf8fmcKw9DRwywOwhKQTEVuGMmaQsBTxGMKs56
N5ueUunhMPr2oLwymbCJAI2jAuWPn1ZCU+cywTiEQ7lM9c4ENt05LQmnbz/lld2WXgPlNpKCrXN0
2jNtCmGA3jAeTev04J5TPjUkHyu4n8hr+0e3TfWXLgEvD4hRJqYyr7vbHsOinw2M7GiXlMK8gVZF
BPPbv+yVGUjjDyCYnhYH8GknEvm4bCWk53BaE+sHOL0bGDRkbksXbge3x/e6S6+Unv6zB55Mee1B
fOrwDwtpiZtwD32450okO3DL+HJJgAZEMpTnhtvZ97x1fezzXB4ds3Te2bFe+/LQ9yStH/YS+l3P
1x78CqfDJnIN8aDsz11rkceBrN13xveVviXvywJwNmxkq/ufPyZPPCmcyV5pM3nybKTtvFexiq+y
rPXOkRerg3CRtxO4bF2S1FM/4JGQvjP9trP8ZDXSWuPqQy8YTawpn/8Go269csGDP1xYsQQLFMsN
sdbUxSmhkwBFC7HR/XLgPR7bdjTeuWq8NtAoaRzbh0LKStum4F+3eIu+ep9qky++5l9lU1VHJ1Py
nR3nz1359B3/fsrJOBMF1pTw462wcJb8JjKhSx8t0W0uvlbf367KoY2SR/nQBJOEhYkBIZnyQ104
SKO8GUyYHttD3OfKCxbTFriMjG2/p1HvV0eDtJRHLxnN4dyFRmperwYOsoFlQnUg91X6uwb2fLN/
e22+3EWRzzLoFAcmdQLa4+cjZ7t6LvGmkCGE7OYIr8o483VXhFrFlrEnUXzx9z4kLthVs0AP0tXm
FxxdIDnUjRdlRzUgKnYT330i5ckwj2Y/GR8zwtg+v/1DT78wikcP6zNhIqlmt980039/4STxnGVN
qy6MLMPmeijXs4kQjXeW0sunuJT4iK8Fz0MxerJz4KwKZbFvh1BiBjvitNjCr9hs9t5+mdMdka4Y
JR8wEHJp9utTOV2B94zXtO0UIghxr2MKTHixmf/JQKF0YTjL8PHt5/2BDf6eufj4cosBNeXWC7Kx
2Sb9PXp1jhyDW4wZRo10H/ssz2AcWG5sBEMxjvEuJ3mgDipuvFA1aGXDmc6lnW56p/hXJzPggLaL
8VMYR51Afxo6a6/gJhFnasHMDFZ7II+94DZT7GDeO7cWCeAc+42TfO/403C/JWIYRCtD97Ntrfim
G2qcWSYDvUKlbZM41nU0451TQtTZJ1bbJbu6au3NiiLpATxF1q3c1O0RS+iagEg9qQU2CJ3QZNfb
Gvttbcv6JjFI68OsY64f3x7CPxGqz4cQGNz0bA8QV2313fMhHAbLxFW4G0Jc3fAmoXRdz/3JMz+o
5tHQ0vhExgEUQJU6F16ZNCRFDHm1B5dIMWdSqX9pYh/6i+TZzYl3HYxiX6QJDjBtVhlfFiKHO/gZ
rnmpIdjV15ZLInsSWdoM1l71P3HNrpsz1+39cz4vX6aYfB2ardM+6NwDRohzb5MatQQQpkNfyxsc
s+05iDBduSyGXkKchnJPh3HJEia1TxrwAWWD+ozvEX5ScZcaZ0VGGA0UJ5RNBycV041eG1ntdLV0
n+s1tVbsEela7GixY9fTlcNQB5M32HcgfrV/wNBKE3jUw/IW8NwP+OXjOJX4y9rvVO+265UBj1tc
ilH1n0RW0moZh27wdnELJ+vKw1vjxojX8a4iIdMN8tj8zgwbCvhIG8UPDpeJQ6pLnCQOJxqGbyZJ
eT+zxUTpSLZXdVFip/SQZDg1Y949e5CP/DpDIRuXtoVirCZauVj0OeATrPq2jNrPQlFTQFnWm1Bq
lV8jx4JvyObceu90EE+3Fq5/SHV8OnPUL455Cpx3S5EQZySG0Bycnrhq2R5qUMj/8MbBU2hjAcRS
TzjALtuv+OsgrPMCIWuJAL1VcGNLXubCb9fmneP2xY3jn8c4vBB6FBsB0fPHRFVfDJExLGHedfW5
6fQwjgy42r1OxFnUuSHE24FPXy1Hr8OFt/Oz7p3qaTtsT9bjZr+2QZXgKrQiT34CRPs8xnomXP26
QMJaf6kq+q8pOy9CKWM4c5zq+9t7wAs8b3ttdgEu8lxkudidPLPqR1caXjOG5NZBmReeVbASGQP6
94bvP5V9PcLhdlgdqbs6H1pHLgdyFqMvXTUjHFzqDyKyARsHOYyHxVpaDHj+5M73vcj/IxtFLoLb
jwVxYtOiIoNN8XyAunI0YbarMZxJxMbcuE7OsAvwUYVQaGZWXO9n2IyUQ269e3ucTqvAP0+mHb8d
2YB+pwavQ0yzdY6cMcx9TpLZ6Na9UXdQdYt3+21bk+NkFtDYM0E1fPptXIFPXrKX2ThX9ARaYr4x
TiX9G2JzshJw6Mqy+ZbEBqI9BJD6qccxuvnP35RVtjGtJB4kL4BsOS4dgQTeHHbabC7iRSR3djle
TBJH8XfuDK/sHw63W1rugA/CO4UwK+QE3dJbS+iLTO84iVDbRliNv/3pXlSRfDseA06O2PgPRvx8
QHt8z9hK4zWM5n6+8LRAj81us2PH7S8JlARQMJfsEPUChoBNlEWzoDabNrJhQegoJm7v3rtf+01U
j0ykbbfZbEme/6a8tROrQtaHKBlUw62QLKAfD5s0qc6zun9K6VyNXb2TU4ud/RhnP3Ay6DGDzxS+
9fgxvD1Gr+w8TG6MfbYvwRZ9sgtAF629SZb8HLCVwJzL4TbP5ulA3wzIT1bzfh0Wc//2Q//8rScz
fbsqcgmmx+4x6Z8PgmPnaS3rhRIHXs9ZYg6/M2chb7DOurNpNaKLFjTyRhlIG9o0x7WDZvxe6d67
o2BycTgvLSD3rLlWqY2dFWYEV7CDjGM7rO7FiOny4+In04XUkQjm0csxH7fU5Wiqz8sqcXPjdgnD
HfU5ZyzWAj2Q/bhO0yEpy4JeYsvyJmG38PrsgKtCvrcQFN2oZCzfMWt9ZcWDPG2ADYNhvyhYisYc
Mj7KGsatvRJoKahSkPgEft0We134hD8Icj4zA4+Ktz/B6a2dpYENBjCCg4QL4Otkr2l61MHZEK1h
3TfTjQUP8lD2KLRQPblBisvg2dvPe2XFc9ekw2uaIEFAKs+/uKtXpEhmaoZ4N4x7XB+rA/yC95IA
X9msfXrIQMICstgL3xrMT1WyipGn4LbJ9CWAbkoEnJTU9N7ZLV80ZrYR3NyTNq7rZpVyUoaUq+Rm
3mkrjLB+x9o/1o2E5NhMl/E8j19sX7PJRNOq76t4topdk9tuczQyZTa7vGqN/2JPZcS4KgHBISLb
/F//vi2NlTaIhvHMsF3ZU6d15IbbvBt49KLGhhYLzscthRaYz35xsmFUtpfKxC1FmNlrepj5CjVJ
G7Yiw5TW42ZTqr/QMF0GLMXtLb+iVvqbkXlNvCO4BDwBLl+3x/C1+yDJlEAG60yWv0NiGXvv7P8v
5xw/1QcY2kpUBT70fETSEcNsuKf0LkxMA/AoZIFHRCi9PbNfriTa6xDsrM36WHF7e/4UKnhvdTAk
DQlGnXaD1PpDFRf+VSJ6fYFDLXHV/8UDacFupzQEkNOlxIkXr0u3itCJMF/xkqgLJswVDhHTfTdG
+XveSS/oAtsnB7n+Pw88mVnU/lbZDFKEpVyC2E3SvSfXS0QQ12mdJEeEG975UMjkzLWagnrV8UgW
S9T/sHcePXJraZr+K4NaTS/YoDeL3pAMkz6YUkpKbQilDL33/PXzMKsHyGBER0Ddi0ZjpgqouoVb
uifO4TGfec2Ockzidl1RPVPtyN1g0KRbKtuvY2LGm4ruwE2uz8J21K58kdNbgN+LPJa54LwVYx3Q
NzISnt3M75Ua8uzaFNTt0I6JM5bqv2sJ/od4vLMf/8NQq2sNkzETRytdxm4sa12KCzNWzLPm6sOE
zRWMxStTO7elOd2oKdPiF6lBH2+2qQk6aEiZfCgRLLhpBYFUcOymKwdnORjHz/P7yeYLINAl6vpq
S/vwsMYBzvpBh0+BfVllHHI9ifmrHMVPuVYdgGDW18vb+vQtpAXCERIVDhP9zNWguSjBvjYT5YAY
mO4MbfpHLDXzc8cB/ywpeKzQuJx/+JFgXJntuW9oGDK6UAuEEGji8ZoqujxxzCDPjFqJl2zYTi6N
3vlRzWAMWZPcXRnv3Oqa3EqcJ0rd5rr6p4XEvNbYK3RSTYQ7zcKdpmK4KWDJEXYECF0YWutdXtwz
R4ItQ04hk0qTZ64eq2pOeRmUdD5EUyW6sl6rG6jAnGbdHK7k02e2KLhEYMcgjBhwXQ/0ox7eI8TG
Q6xU4i4PjQfArOWVfPDMfED2Ih5nMQgdotU3y5VxUXmW5kPXpdWeOC10Z5leiI/nxX9iKEsGQE0e
QTvwHZH3oQphWZlUC6UwH4TWlJ/MRuq+GJGc3bcxdl5//ZUW4UnICDIBjLGeVTKkKE/iHX/IhubR
D/3+W9moX4skUg6XBzpT80DUjTYqWE5EmU4KOEg/SqUW6eJBL8V518Af9JQQUd8KM9ot5zTcBia8
5zI1+63W1vltMyTCzeUfceYb8hsMWVWWiAV60PG5y6W2mzJe8ANCb7iL9EVnD3qs7JA4v9bKPbMn
CddEEg7FMEmsVy9YVAatrgOXPfREg3dAd2PqdLV45QY7wQzxUC7tMdJCCwgfgdjxjIqqgL+5BBxI
yZc/FQH/wXHxj9JyX75txDS8E9tguJUNtJq7IW72URuLj1kcyE9CqUj7YSrzbZ4AKLm80u9FitWF
TgVDJLFfAAAncbFZx+bUiJl4mKwu3gfGgCg0vFhcGniNYWPtQFtFt2mKMVSQ5/fGVGo7xC0yF2q0
9lWYgHojdAZOoQfYXWG0vRHyunbbPKFYdCW8Obct+Fgqop1UpuiCHS+iiRIVRvOaeDBas94JZZc9
94aKLI7mX+P/nHlyllYjpTewM3TdV0PJs+rrSANJB4zJI0ejlfAwwtd9bHX42/CepIWAJfIkyO2v
y1/k3CR5AhAj1IwF3ryKG0hKmjDuZwl2BqIxCCJ9b7RBQ4JP6jeXRzqTp5Bi8i/K/TKQcXF1zEy/
nZEyaOTDbJaPBYX9nRRk7ZsOlR9f0FSH2Zwi2ERb5bs0FvKL1qTTXjGiK8/CmVePi41UV5Sl5SJd
zXgMI/T66l4+BDL+pPGsPuaDqbsdtRJ3julN+YH06fLUV54TS9WQAAy+AnAUIGLwQY+3Umn0QjL6
mnIopaheSBJheq+O8KNsupG4EXCp3WaRDlnNxHdQts2o1owtut856g347hzySvtDu7AOXZkeycaa
ROsrqkv6myB0kYABfIDKGIqf1Gw6I8kXBwHc7TOzKRPH72HJ2rVgKPHGNLAksM3Kkr9JXTY9Ijg2
7OapFfQHVWvCW6OiSAGzH8XwBDXCOz8ZAHAqc1yheGRpJTZ3ha/OTikM/R28op7uEyZJEMnEEDGA
SQrm0oZyQmcabr7+hDZ33z9IxoS400B6hHBXgQaFo2tdMzopfojCHpU4eYcmcX4nCnn+E6aXjpoo
8dUTAXQNcbrCPnIerQgry9YsvirCIMpuDpt8drqw7L+WM/YLuqXEv3zkPcqbtgs09NrH2sJiIyjp
sLRWEe8M3w+uIcDPbWoQOSgXL5UTOOWrmxYufQNwt1EOwF+ejLmU7pvImF/mfOz+qJOIKgTsQxcB
xew1F31hBLdeNo/SXKT7y3vszMtC+gOMi/daAge+Ol1IlQmC7A/KASm+4Ia2IBRCwwx2fz3KcoQR
MwaGJMlrc7ncaGQ/FnzlgAehuTXFPt6oYfD2l4PIlGYkEDciUt8oRK+mIrdDbBRKqx9QiBA3IT6e
bg3V5EoGc3LzMYqhWEDfDE2GRbKKRKcuLim3Scaht/w/Bk/fY1Ia0r7qKAJcns/J7U5rioO/sIsJ
swkWj0//MICaaKNEOBQGErkdphQIuCBYMcriLSaIGrxfrNFMlIn+fmACK/Smsc7hpVqDuVK6q6io
KsJhqtEDSqK22Rt1OWAgmRHcz9kvwSxMtFik5OXyjP+Z+x899GDMF8gKnD95gResbrwKWOcsKDgB
moi0HpYqTrhtijl96NDHm7FwnwXavVLdP9DZi/dao5WbEnMOnAIgiuIENnCkMQ14UlvL+pkVsfEF
xcbqqReTRHUsH7+Dz1RTsIQvE7S7t1Iw6M2WoKfYVNhq+qSIaNBtagXNOKNpxuK2QhayQh2vyDqX
29V4SiSj7Wyr0wuMN1AjzJw6Cft9PZcI8wXIn0KMtILIRZ4u8nTBwgkm4/w5U9HnBwoM1mMd5OmP
GOId93ZjNeh0ZFF3SLA//hqH7zyGbBh+6/UiNam3jfxbMqhsatNAdaIdrLsQbxeE06BQSTtkwqav
rTYEimMBXQi2TaMBgCUAGBGS0JRf6OaKfwqou/p9EzdyiahGI1ibNongK4ckczcTylyaC1O0+Z1k
6Q1CCjG3f+DDu1FaLZ73QpIM98hCqp9abRaYZJTqe0RbKRna+mTMm85Kgo2RATmwm1CbQrdule5X
H0KuweSiDzZBLys9Il8WCtb0oqK9JKRy4M5FR/HErOjCGzkiHH4h51sxEL53Spp8zVQQGXwbGFPv
s4pvqeaph6Se4q+qWTWhI/jYjTpdHzbf2ndtSYtw62B2c7xF4im4qawkeU1rZBztvuyUx1CDomKH
bYpC6AjgPLhycE7vBnYvVQcaQnxj6gDHJxaifa7nhhJ5fITIlaIGbTA81XcTemr2laOy3GbHJwWu
JoxBrlWVC29NZxQRr8j1zkw8wBgo5KBg+AN63+RUqPfsG2tAe8jvtZukoJkexrO8V+DRz3Mi3RmN
Hl3JMU9KEDCYSU8ot9COJWhZFuZDjtkJ1Wx2lD88RUdYhFQdIUHVx1pmHNDoatrsWv633LLHswci
JUJopCoK43jdaoylgZzMaAoPLxV0P/F82cUJDPGkgLg49+aE5LAubsS2S1xB8F8wP5+eM72Nf1/+
DCfPp0xVQiV/51vwllurN0c0hdA081j2jMAv7swp7e90tA+vfOwzoyyqFIQJC+2aPsTx8mKwjqAw
3nWHiIIqMY+mu2Cjkiu79+woPGiUSqGOYFl1PEpZmzOB36Qe6oyOPQgbNExH39xcXrHTVw398oWA
C/Dp/esdj6KFYz+LdaIe5gZ+RUjXcMLtaJfjEb8Z+sKgsEqJG+kt6y/Z3MAu2Zg6tR26hVCr1yWX
KYyyIWqYnmzVDl6/zY9gRA7eGqzpNtGHAU4sXR1jnoUr0c97JeB4t1LUXuDi1HVlIq3V8WjkCS2k
KtMOfjZ9mZJWR9IYAV408sJbKQl3bVFNN1wpoaurhfU4SvGNpae7VgjfLi/+6Tnlhyx2EoS1gCbW
a6CXKB5ZnaYdGr/vnrSZbBkNu1rexxm0F6eEO/FyecQlSFlPneLkwgqkVAMWZvW5ETYqs0jRDkD4
ZweR8uw+MsbgJpvS4amoTQTgUqi/MZqUSElf2dGnYTbfnNQY6MUCVQTldzw6gsHGmKEVRLBWlwcx
j8p9H0zNU1/mfofYbYYsn9F8DdUG1VB+W+UBr0k3oxxfK42dO1wff8lqC5CGC5GZCNoh14gb6MTC
WB3U+Obyar/f+sfLjdoMpl2LGAjR1RrtMQK/HzqUSg61mAnAwhAS+6bocfZD4w141kpwpU4rmmng
tGWrfCNAkJCSbBPswSN5Clvkmn0E9QNDyNNtNzQZpsaASr8RIQBpw4AbK7IKmGmJ1F+T7IlHkX7H
ksKCYNBGwjfA7ajKNrRm96kk4XGVAEH9OdYEMZdneubTEhbT+4UnyNCAKY8/bVWMxFa1qR+mkXZ3
0QjCjdXU1iM7udsC6pVtnKZCW5X7n0HRvkxlMzuNJKNYfPmHnB4pfgdB+lJdFaGzr7ZYIxdDPxSV
fgDGVnuIw/3mMA97I8zMu0EesyvDLftk/YEBltNkoDUI6Ek5nnaBjSHa2IN+qDLU0DTRaO4TBN3x
PqPzf3lm74bM67HIdhYJDLqy0MaPx8KRTQ+5rYyDWgnaG2B1EvUp9KRItp5knBFtzACFb8okNJ/7
dBofkGa7a2NL+AXFihBZzgJtE8i+mbiinPkHbN8DV0yVJHJyqZ+uQBHOLYwMFmPhjnLdrOMhIxWj
sjMn/TAYGEWk1KE3DXhCCHWNvL28MEsSsloXrpQlw3zH/6wPWaKXgx6VinFIMMHcofMt7QSqqneo
hoUbuULdKMVK8UqIdfpu4pbDvAi0oBWfVLzxs2vn2AgDTwuraA+ohJGRcd+kSGe6U5jTCxGxoqZx
fc3m5rTYjgQKTyZgOyRZgCStwo9G9xPuUT30hib0ZDFDwLSvqlvSuNKNKlm1x3nAzXTyLU/p41cF
dYUrW/H0kC2/QAPDt0S7VNyPdyJKuJosFlro9elC84Y375TovuOdh3dqB6z3ymKfHY/QGowJ1wsd
jePxEjEzggkTbS+m5b9TzCbbB1WGTnxtog8004j/2x21AGhgJOm8ydiYrcYLwfemJNuRJxoxOgeZ
gBJJfFOOFl6CACvtNIybKxfJKX6SNIVaJjTkBW0Cje94jh0I5EbopMiT/XH8hCBF0dhVmKXqQ4C6
cocCO34OEA+B4CZyiyhg0BfoEYaVj6RqHqB3ulyuw2ArajR67awrv7NwCEQXiersKVbq/Bpw4Mzr
xk8mfAHih5oFvZDjn2xKE70spYy9cDIEN49C/FQTdPnmNBR2Yi7g+Nea0r6Uan6t6Zc3iVIZgOUV
4RN5srlBc0zZ62Zi7iOpMzZTh/6I5JedZzR5dNsq07SB9XwQgwbTvihWmlujMZu9Dj7zFlwRcsuL
YGJOcvv3+43+EWoQdOkA5KxvWhk/iTrB+8NTlDeQ6609h5nhWOMYbedQu7LZzmxu2iGgddGRIwx+
3xgfkjU50HuKAlHsUR1pN4o4oq08WW8WFePdlIUvl7f2snWPL0uSFhQDJHTilpR4tc1SiuaZNJuR
ByzNtDt0fO8LMcwc9MmbK6t4GmMxFOtn0SHjEVgXVcMI0pMc1bEXKP4EZK7Xd2OE5vLlCZ1dvg+j
rMpy7dBB4Zeb2OtiK9rzRkcIgiMXmacAMMMyf/tPDEftf4lhscZeH1NxHHoD97fYMyZN/VR1JQrn
02Q4RihYt+jhXysInz5ugNZ1TMaQYqBau+7spIM25qQOsYdYrbaBk9m6+N+Eu0EmOtRGZGGgel5j
Pp3bJEu/GAz7O3Fudb8bBOIdNIXYqyEL3pm19A0hCn1jmMh6//1y0jBAAWlRoYF/c3yFUIHKe5nS
qmf6k0X5LfsuV9KbmbY36JJ+uzzWmf1Iz4Z0XYYqDZpglXGGTd9pEm4hniaV5RaxPn1TZlN/ZT+e
CdN4khfhSfJpAoS1M3mLIqofYqjkyVoM2QLMfYvbMb6/9pBwV9lgJ7QbkZDMpYtMLRNt2BY7kT4s
wXgpCkpxgyr+7kZ4ZvM84Pvkz422QeYf/6PemsmT8iEZrzw/Z04RBAzOKOTxRVNzdZWPia/NPqrb
Xr/o3WeR2m1nORRs2erG7QSB8sp4574FTCHoHrQrFaDbx989ROanrswk4YbVyxsCGryd/SHe/vUX
BxMOg3uBABGKLrP+cLUmPp+pQhvdQ41IpRVGLDaRaP39Hkb3nKYgvDXKNNpymj6MomcTxsmdmnmW
GDe3kVBwRHUr2RTiXG3M2ryqxXfmTlgGI0yAvc7+WS1eNtYTJI4g9waJfkpklEvQNQY4vY3izgQd
sKvDYvCyUbX2aoFQWpxa2o9SnnOXtF+D50SZtpnSEVt7RbqvO7N6VGe8sC6v/plbBANSqktUWHhr
1gjSoUPkPNAXWfy0S+5McbbuprrK3RZ3+b/fTnxlKn60nKg+rgEZralm8dwyFBaDyLDnAs1YvQz2
lyd0QnIl4If9CI6Au/89QDj+0nHoL0y3pPDw2FCAfSvarc/2+jZX/ftpxpYhK5rbXtM1VIarYosi
f/WAKCh1Dk2rtuXcGltDKH/XZRFtgTvluG7wGfo5iW70Pn2VY61FXLGcfwZw3xxVmMMredmZgwcy
gUcZfQ+6c+95/IfNqnUBcoaAxDCra3JbTabZbehAXPkeJ1Iiy0oRQpOuLvwa8FvHKxXAywObZ5Ve
3qoJ2zHuo12ZleirCUA7U7fDz/4tTCDwupXcKl/mKSgNe1BV/wcdBsnrR3l88TGj+ZTPuv6GOULT
bC1o+l6hyf5PeG5yTtGwg/tWxy3uc4mJrfflz31uqZay9lJLflcpPJ7DjJtBFRVJ6SlqkTqLyVpo
z01mvf79MPT3Fi1jmIskHsfDSG2uhKlvRSRrNY4kXUpej6y9c3mU5Z+yivuoJdO8pBNC0VNcJvvh
uyvplPG18tjTixIlYuzKbmJN6R0ltpqdNQ9/ptzYdn5bvyhjnl4Ba5yyVBYc2nvdD70vZH5Xz7yU
oMcPCS73agyjYG1K4xclRLQKSo++i/GITuxSETEwEIvwYUDpc1PqvbmDJho7OnL5m1xViisisGce
au4mVMFUSEqgdtZWoV3QBmGoUGQ0lDH4UTecBVsBX/U66b2Q2UIl01YVsSdEBU7F+bGqlT0Gp6AP
OESiv4n4f72lhkSaM0YxDJC2Gv8M40IZRX4f2wpCEPFa7+FdFPH4Q4IKp9JBExq4Iuolxx8Sf68x
hc9Jiteo9bNShfoLnrcUBgNaCYgmod9YuKbcWb5jwFy+Ab1Z7lB/jjDQiyDnOBVelsm2yjv1rfBF
6aFlcls5H9l8yShgZNTpXQwDzxcKwWlAjWPto3cymPpJTg69oEKgMUqheZWijL8HOc8c7KTo/Q1O
D/GTOUWT6ZZKNZQbCSZy4rZWPD1gSh/gRxnqI/Qb7KhdvyH2A19eCvpWqSYZaoWJQLvT1YhvuDPG
OQO2WgoNUGxXxFtuwmZH3UPOcN8yc0/HBgfqbD3Xv0xYuljhTMh3kco5bWw8IuwDFWUARzFrs/6z
QCilwrJeqD93rdwljoyM/w+xNtTEAYypoJ7W4CHk+33x2qazPmxQk8j3+Alg85A0vibDmQ2UlAu5
x0V2HkdBvI2GBLkQNPXR7pK4vBHE9Q2gIVWWa16LeyMmQ5QtfuE0FVbOZDV0OWOUhHQE7jC7sbum
Mf9Maknj9MpRP7m4lqNGdXsR69WpTa2COUVQtSjG0NzTqwSUD/cB8otVUYqpLUVmCud3NnQH0ycr
3wlWOogvsSam217GRsEFzCEld3TwcFZtsHb5LY+j/1nDcbWjQxIHTj0XOqdjasWOwnkqfy/72cdU
TWiHO5juYu6kfILnqKtnDXdBVX6NTLw07Wmu4WarSo0g4CSNd/LYziMN6rpi6FRW7Als3Q80R+Yv
hYiZnV31Vam4fiqmBwl5KVpD7ZSkGEFEKWYERZSXm2QsszecfXvZxTSlld2BE499kjUNcCdSk+zM
wD/0dYzy5qYFRIGfHVZ9006L+6m3a1Wl7jCmrVw7IKaCrdFMQK0Kpbe0rdmVvWQLUBlaqOIT6jhG
mIubHAsbN5ZjC+sAPLXsKtDCX34ZFBGYxiBMnSyV9PAWAp6wmAQq4R9xboOvaGXGn6SwG6lL1nq9
F0rK/I6qCJNo026xNkM2AyEDsjvBQFOyGdsE1cw3vH7qKzKxPpdlFwQ/fLzd7HmAlGTXAzQo3Jow
vXUEbMoeQl724jFoE3m4jX1N7HGPBBq2neui+HR5jy0h5tEtRPtuAYVweywAHHFVg9QyXRWMqW2I
rNPB0crSuFXl2vObqNiqKB5s/Xn6KRaldKVreGZrU3c16DLTTFnEmI9vP0SYqzrWh9rTw7nfFppY
ulIB2u/y7M6NAkWc6g8PM8nJanYGIkExWjj0D/xeuWUD0Ycs52uos9NRcCNYwJpAeigkrGOkZsbX
CcOo3utSDT8bRf6ZFkrpXp7KSRC+6CqRx1NQNEGHrtkBfov+SyB3nVcgK+SSDMBgpE+At1qdXcm2
lpfneE9QLQWixNeh7k/97PjbDFKDBU4qj16Oeq7DcZw3cA7NOyzmDcgyAMMvT+20EE4l+OOAqzwo
VgowPd04ejMWQxsL9pxjTQHOYYmM0gMP0U4CzvlF03gRyzDGNkfVrvman1lfDcELEh1ABxYCP8eT
Vo0gbmrTGj1Lyf8UlpY85NMs8QCL5pVNedpiY7oySTOxKPuFdP14KB1nk0qrhdEbZanYCZne39Vw
9Db4wU13smWaThUM8XNe+PU+4Ec7YLc6V6jw3Lu88Gc27sLrRu11YTCAujv+IaElCVOEqKnX+zMZ
dZxI+6VAemXnnhtlwdqJgO6Wia9WNu8xDNL6fMSeVAhucY39RlfauJIOnfl8LCa4PtqF1AjWwTeC
U5E5U0H0LH1Md/pc4DTZNq2Pf4doPl9etnNjcSrIHS1wSVREj5cN8bfOQPpt8hZuoR0JsvKUBeHP
kET8Ch7ntDJP2USnR4h1A5QrsB3HQ+mJnwlhoEoe3rE+KZJo5PhEEcHkdm9ZXeRGQ1wiQzpmBI7Z
IpH3IgqScB81Y1s4MSsm27OhFYeK52ewp87HkYGoNF7kOMHxt36mbMC76W+z72tPKc6R+LGNw58R
c/Wf3N3ddJcNwnwDqZUHzsCEK3qYcRS7Vkda7pTVnYO+AYVYk5IeD8Ky5h/SGnUseiXAhdPrgrTe
CqEeuAMFONsvjU8olhcPYl3qV8oA574jDdh/Yoyo9K22v9B3vYDR5uThpzy5Rg9NlUa/vvHN/hr1
8PSZpbYLMgd2O0kTUJnj6dFM1EYCyclrUlDmKEeJxBvBYms+85foiL+mYoEDpjxn18BzZ25zA5QM
/WZYZfCUVrc5DaVZCzG39TRidOQpaLfVOPIR6asMPP6tRPPyTIHkZ8suqBQwZMczrfS07g1jEj0L
MgmEqOpFyZT2ZhygOl8+hmfuUcBoC6OGSIJUSlm97l0GjbNMU82bwSu8+Bad89gy2cBVBYHI7lFk
vSkEWv6Y8qbogVizhetpUCYAZqrG+HL555xec5T1yct5o0ErsAbHE1eroOdSMHovKfIE8mptOdYg
/zUsAkHqhXZLUWYpMhirCyGXraiq5ErzaqxFt0NfM2cZvIvUmmiC9610Jbk+MyuTRF9bghuk59Y9
eVMO0qqLatWjeTjtC1P8kqYooF1eutMtulSXgE/Bw6eFYC0/4sPh78qmFou40b281vLbBOrFvguU
cGfgC7QzkAF5+tvxiAmpt4LBXj7UWivZb6p0ntRJ96j8S04mmUBtRUw++yC19m01XUMAnp5+qCbg
h6hSo8PNfx/Pb4wCdHP70PCMDgWsOKEjPJitcFNJ8hs6gaPbdFa0C9Pi9+V5nvK7uHP4fADk0A9V
gbUeD6yH2OEpNQuLn9KAFXxleIGQ1hutE15Y4ea5pCXtRo0pP4QTRtGNQrJLz1HdwMOfHqVQSx0L
M8KGgAuRuDD3TMRpt35rqDZs1PzKhXxaXuL3grlFQIELi77t6ppsEgyhxk4xvCoV8o0ON8UxuiZ+
xWNPtMWB5oLlD5GL1ZX1qE2J6RpNEG2kFndjZiq7yQAI5vIamks36fhlgnXMJYEMB4dAXTdaQScN
Wqyq4bNA4cuzqkog0Rs7IARS2Q4/itFXPaMiO3VmavLmNg5QlXGiSJKwP0b/LsGP3iieUnnW4eKE
kfmGm1An35r43ezzOLB2+FKC9jL9OprwrYuCgcJKU83upFmtN1UaxlB6Th5ni1pcq1h+adkXJJxx
hNXzOkNoLbQAxFfgApZ+1bwxwjjZxzgmZq8G6i3VIrBQ4dtt6OmGmkDx1eqgb/d1mDxT+s1+GUGk
YuEpDPlLVatWvMnLSH72Z8PYErVnP8SqCGsshP0xc3Um85uOtDjbqMDMr7KS4LzUtJPyLk1T345l
V/ubQaqkG0AP8a+olGKRxwYKq2Nmal2hSaaXd01Xx38qYjU0pOVg/loVsv4UV12GDe2cKI+ZjJLc
zjBwLEF1ecT0r0NHbXRqvwzTXTrkvZOGqe4kQ0UdD8DQ2G7ktNTuhcAPgSiV6tAB09MTyb68H07q
rySthLLsBiBD1GeU4yOFUmJXGWkbYXuu1RtBMLUHJTPab40qoOKh9O1tbQjKpqholcyFNF6pwJ4d
/r0sRHeEftjqNUfwxkBKQ4ye9Ul+wWYYhl6Y6I4xRPry3Ej7EDy6ow5B5loN1saXJ38SpSGfSfAC
zhhMOjK3q8nrEQ4jHb3mZ/oC9cNYGPjqhDqCq5RetpofBw+QgoUrJ/BkyhpxK68qx49GNqnZ8YoL
KWeTMyU/Z3UYfNZNljjCNWoT1ClunkXib0vMpOw8KYtfEDarK4/FexhxdAEwPumLQn9u4civ03uM
iqWBX6A+I/EPHmvsTE3YxLI2PI3mJD1KcUhB0UciS7F1NeiAufTaq9KoJp7uRdUjVl4XzV0fZNOw
7fNcfaytAS2fPJvFAS9kK0U/EKV6KleWn2+HOGiAkkbhaEv50AUbbcQR2FUL1bpJiPYXm3SUzV1J
ykvYAJRdcyeuc+y+Uf5CgD0w2rq58gVO3meWnkuQ/8DiiaRmFShTRKmHmqDjGZk9DbySBcwELgI6
MmK1wW7h2jY7eS+Xcs170Yb2HApry+/5EA8EAjrPOBkpz41ek4eDeF2k24f2cyUWn5NalF+rYtBe
MbNr/rYstYyMlNzS5+TBXPc3UiOo4ZlMyrOGvBVm0KLmpP7w5/IpOg1cGQXgHdKrrCW13dV64nk6
DnJZKc/RFBS3otUOXwRlgDcaICOYzqnpFKmmYHAr5N955r6ZrRrdoD18Le46SYCW3wFUifSSyIT+
3vE6p6XaxVHQKc/9LEvfcrWPtlZJGylsheDL5TmfxJGroVYhEIFWpqpxqzxnJp6PYylkDvHKNbzf
6VVB7kpcTNEKVVQgCccTigxJRGin05/DSZG2iRhlN0CmlcOUz3Qr8rbaBbICdbb0+6ciL9vt5Ume
FrLAv1BNpX0NWPwU+xepA++97qvPpTqam9jMdlEYp7baVndAOV/7XHxs5v6mUOun3rhm33NuW6EZ
RpceVrNOV3a1xv1gCGKbh9rzPI/zQ5dIiodUavjQJ+3sokEw3CVpmT8miph9r9P0JS+iRZ20jv86
jANUtWAfQTYAQ6GVf/wZGqszZgO2y7NYE9XbkjEMrY0iR/tU8/cw70FN0K7ysVQcs1GNP0PQ7Vvu
WIiFQzM5c1tGklvNVvx25fssK/DxKleXuhuMH94SGZjSGvTVYDaNr5AsenI3BbtR1O7NYFL2hopp
NtYk2XSLPmtz0HBD3lVxJmwUIcl/NIESXTsO66MHYwaeFRk59SrCyzW4CFxiFOoUVb28lKvQbSah
TDZySEhtJVWSO9g9y9z96GDM91YphFC6swq360C12m8mf9Z3R0S3J5BPnaS4s2KmS4tlUKNNPaPJ
Y4tqoxMckK6HDjYa+b1vpINho48u7GvMPH5WwNDvqc8PNdTAqHk1eUU7u1WGcrBRou7f1G5Wv1pi
Gd1XBXeUrSBBYjlFDhXMyeqlnBQHyfjFVKYWUGuc3WH5prl0rHLZJmwrZbcmsRB2hV7OIzXMNI8p
etBQtCXII9c8gE4EyJb0hjhhESxk71HFPd50YtDm0lBWyadATWr5ZpyBbNhtGCD1F/VmI9tc98nv
PpHTz9iyNBSzMPr+JLedsifwTt8iCVdvWLn42NhZbAWhI+q4h9gSHifXHoD1bchvxc6BXjWMZ+Au
65wCJaiiyWJ+azdSGQXzkLZO31fSTsmj5ywaI0cRsnmjtFK8oW2Zbvygtu6nRcqQPn/vSkOSONQG
r2lsnCRgWGfQZQDDsJATeAdXsRZSqhHQHkH+JODdgCT2nlbARtK/YzeASLW+XdQ9Cv1HJsWP2swS
Fv1eHa9xMNfPPz8CSD6emcilQDtYf0kiJUGw6Kh8GuiQO2OBpWFP2H2bNZh0Fk2tf0rMcbTlRLpS
RD5BuxDZUg60FmIVTzPX6PEeartW8w09Mz7N8iFKHxrpqaD5Zyqdq/qCK1JSVRFdjeNnvbXwzPo2
JSow7dIJtIfMuKlqc6Pmkm3JX+M83olZvXm/v/6/yfg/Fkmc/9hk3Cl+Fs3/+t93v3+nUR78yzmz
8eUf8E+zcUv/V/AU1FksIGSg8Jem3/C7af/tH/wdE8AU+THFbsD5fN3/azYuSf9KA5Q/Ax4ALOPC
BEXepg3/7R8CZuP0ePgDyATRLKFw9Ddm4+/+YB+eIBDAMh4hi0I2MEZgf6sThnZ6nI4kljvQ4rbW
38XBPqrvUJDKspu2dnUk09FfySkKq3hFifux3evKHdJH9pQrEAluc97y1MH0DjmgMkKfdC9iLKrf
1iY+BRud0o3qNKVbNZ/6eKcIO8Hf18kmNxytus/QfZRMN9S3Rnxb5zfKcO/rN0O48TtHS1293WXj
XYkoe7H1UQGaPmc1yIiH8M740nzOfo0/tD/jD7AG6uOUeVH8Oqk3mX8Nba4fP9InK7SKjlElQYQ/
VOWdKWya79Nv42vxvfou6472Vfzdh7bxJpWu8VZ8L753v3NsBhN7fhvhn38iLfG33fR7ikARcGzt
onO1Yj/Ed138U0+A7Fa7eH5oFHpd2wmdvATNm73WvabCn4lKQTaE9hgfhulK2rx251xP6b3G9CGh
MXChUfyAjz4Y38raM9O9aN5pwkspH1Tdfpz/CJ75rbvPPs9fkldlI6R28oryUNU7iMtblSNmDkzA
8nlAmRhZoBruha3wBz8cqsM/N+FHE+GrP3MVQP43/Uz1ygZZt2r/B2yQa7fC2kH3/71b4cw3RziF
F3lp8hLAr+pepohIip7pym6UB81NyxJN+iXa9DVus/kamf7aaKtL+r842jrsWK4HZBERvaHOAoV8
7SlZq3MRkHyru87Rd5ODb6ITu7HLoXesDVe8M/NvzYlceFlu4GpXriciztMr9+MPWEdcWZrMpZ+F
6k7dDRuU3DA76cDk2U2KAoatfZuc9h7QWQtT77P5Y/zl437xslAeiMIqW2hBV9nJbfkJbgR6vsG8
g5KkvEW3yNIrvrs0O1+y34HX0mzRnaBwkhfhUTHs9i56ESG6GdT2bWLzfSr++/9QS3s0bCxjhhiY
C/Qm29gkhU1lOWk2cWu3/v9h77uWJDeubX9FofdiwJsbRyfiZiaA8qar/QuiLbz3+Pq7soYSe8BR
41IiRTI0bPa0qWogkWbvte2i2rW3rd/9hC1uFrvwqguQ5UbktXf0HsanvGcNerfvO9ZeeQp1Y7p1
SbMtb7WY5jHZ6iXR7sXb6rV1osNw1208llwVRItJcIVSbkQ7BJVcy3YPs7CgY0wzkFSGtPPt8QHB
Np+hp2Tw7uPV9/wlfclfStQ9ePx/OSfa/lXYy1C7nP4AA6ZyfgNXNVLu4shBLmaJrjAKaQySPkqb
gFUG6VCPCAfeuXZclH7GFA0BfRLPePHml3ki378v859xmeekyZS5+NeWJpMYwRdhxrsKorWeBDcq
l60fsE7R9qKBVBjFySXvrZMUNBIoAlLrFaiE0P+JLmRlzmCcu+VEOfwat5w62748JurD4GhDRh6i
1l8/ZqRKUYFUMcWBY5Eigkuv75Amt6fNTLxp9kYTOPwv30j6ltIDwwiMEjinwEQxmcVAynzJqArF
aV2QpstGBvINHcROSC9YSkHf21Xee0vdrDQqo92fvYCPh5RapJKyHAyLtxlkUjokq0H287UPkgaq
IMMXHQn9wtYGSN5yX+SIk2oGRHLoRilzo+teUmJ0sKp/aVHzZYE+Ps5kgdIqAj9JECqOKdOE+h0R
ejrCahpJgTY1Bo1b6qUsDhiUWYvuXUS4h9+lL45QHG5L4AXS+136FCdER7olnVO63zymH8c3WVcv
iQX0ocf4BiD7FdqvoXwuJmC5Cs/lwbjXlsZSus9hGxiH7rnd9U65C2ZCW3NLPu1b8ydfcnWi3/7T
S8533MT0B7b7xwGb5g1mfpIK0gIwr3gq0OQDpTJPVUP83VyJ0NzWmvrff4utNfesk0jMv/ys097K
l2PO+7NLSDfj/02kVtX6cTiipaNzfy/QwwEc1eTh4eZ8nvFKXBZnungf7zMRJ56Raq3J7zOsvat6
hSQzIqxdx1vWq+d8Va5Qi2VpFAB5VZGeOAtHpi7JCbDdNt+n5OlpzayFY601/BIh4X1O7hSikZTs
wSxEzFlQL/Hcns8GPJUvZW8EIJxXnAxe7SvIPxc1OSfT9o/ophLRIqPCqhxpiq4xp3xdHEqBggFR
R3nNjb763LEwN5ZL3OwDJvB+w7HMbZiLvv0wln91w3xTb3/YMNM25qrvwRWZYMO0Nlo5a+vqcQUl
kzngmsjRCmuuJ9fsHE+Cbl1YVALibYpTs/4l6Zl5iK9Rtq5KTPaZHzDoO2Qo1DoJl3JATfk6auE8
pAVDOVMMc2kuaWDuxFwW4sNE/+4nZnbFJt7/f3fFpu3rpqJrmipbaY3ZRgF2SJrQzBFgFlN3qShM
fJepH4GqkS3+7V0yEZe/+S6ZnYSJXP01JuFbDkTkm6K3GS96Mn9WgCGj0GHskCLmMPaYkcfc7pzd
I3rAsns7ZOTNs0jFKmYcHuipsmSyPJ/3iFSTgS03A71fsuVNSJafi0ik7n5LXv80qCmDeNzUBjry
YlCCgzAtg6Kh2kklve1fa04zkJb5LX6q1tmmWuMg32s7RG5P2TtIzaiW08VywNGvbZncLuzXYik/
qKyh5tKlxTIiaGBw48I4ObnW6RZF0EfNGtbwlyxXqDmjBtNWGgMTztJggVMTneLTqolzRNjP7je+
/Yb2KBY6vbHceis3CojQro9wTS0sYOe3bOcy5ViTtwV1VpGjWy0mUCPUeqhJhMtH1Hg12FsMbWfR
kqzRGs/2n6Gqnz2nsgNcFUkCTkBfjuqOJNsj8jot1VqZ0FA6zTEOjcXEquyaCKuW6vi1gnegjpwG
jrtN78AwZGlMvdL33F0mOsLqLnyv141919J+jed5ieiLxrYPHbvbG+QO7i16d7xKqKPgdinJVmhS
CWXs3OEldAwn6nptGQRvl9cx970JNnhXyXp/Pp2Qb0mQ60Y0a1NZ/OMeTZLJ5rU/oKm73dCSVVbN
Ng19vZUg+hOCnsYspK8q/g49lK2SpduEtPb9piG7eIW0WgYFwTp6v9uEq5IVFrxDB3+7Sbf8Yjkr
bX/Vrdv7Ah3nSZ6Rjg7rcBuuGqRkUkR+SLMOKdiSjhLch+F2WMsHfls+Qpe6+LyNiIyPiLzuH1TH
PRjkafnekNtb4RSgkywRCCm26DOIOc6tign31kO0qi2NtFa2eqhYwzo2rjtb32GaF7QnK484AxnI
MqXLDs83cxImwfEvYvHDQZig+LxBnh1K0BRHJZUV40nxADt7lTkBOezAO2in285iR91BFez6oVpZ
4hpDtAfbomwG9c1Jimnt0n9EUszNz0TRl3VR1Cjy5vPDN5W70w+dtUN3SFLQR5GNzCQJXT8NW2rJ
Ds5ASgTbO27X6/NpZnrmhdYE5n8XWt+F1n+n0Jpgx9/yUM7Jh4kD9reUn2h89w1Ug7AW6Hp4m8mf
5asvlNodfXQqgW4qWckEh+vHymrt1m6sxhrtEV+T297ubcSeKH9tWBfQkmDNw/c8IsVfQ1KgnT2l
K9EWbWM9MomKTLUly6eJFVmBFbKF1S71q3bZLhdUYwA0zMTXAIhaPSHiIzVUL+30tmE91ci2YVZr
qevWevKYyQyLa1I0MFl11uI8QIsixcru8NucJgxxGtjsQAwxUA2k6T4kPrl5kulTjt9zEx+gwXlL
qHHMoB2vIud4pbAawKglVxndSg2Jtua+eJGdkW6haVOyPW7vHjQ4BXyyjAEfbjNikvGitaGmXze3
aN1F4M/QCRDgQFVyasgrn493PqDzO9Q3Xu/wOgcVr6+vMQ3XFLlitmfHTgLwqpDBbuzc4tOC9MKb
gg22ZicsdzgoQFkNi53P9TbWc2atJ1A+MHo/9coMnn+sXoPZa6iBT77yMlQ5X8lNy3iEky+jsu6s
fJWuDCdf9WywZBt95S0JTpQcKDywwHpke5Zvh/gphX89sXwWYcFlpts+lp//rnDApghnRmgHVkVj
vI532xkNrHGZOBFe7ZfRDjYvSF+EQ5IB0gj2CAiKvinb4R5cq/hfOYhOaXV2tRqtgQHpu5ZEJLu3
kOoONJ0Dg+Fh8CFiVIHl4jHQANEeLKA3pgNxF1ZDk01hyQfNEW0BjqB41do5A+sFELiKbW9gZTK7
ptIypzRFPo3lL0lxLazGvXzKtsVK2tYO9S2PIfOThmTEcMR1ugwIATy3Cie1E8vuVvW+3gu2wNI1
rrQ7MVQNUX8NOi6KJvnYwhx61kygMYAkgCENblv8HFsZ63HFFtFkJD9TBfu4tmpMxQZ+JwBQycks
w9LwqeOBANr54YFjYKlvzW1gL03aEu16ODQ2CVbeiqKRjOPPbZ9ZUTFxWH0XFX9aUYF6qc9FxdTY
dRtlEQUGREVrVxAUlaU5LQR+b7un/kfF4OIsSZAR/BX13nW4fBCZYA04ga4j0AFZEikL7cRZ0JcW
Bis2rbUKZJrdVzAHGjZaCQuwn3UcwpjGzpqlu3rXrbT7HvtZIS78sON6OCDtgOFUeFZqI5Ga2xc4
vQNF8B+XVA4C2Uv3/lVN47W5qp3aweGzZQfZVysw+q4Q1KfG5eRA2lmfi1Q0LpiZp4ktVLYhCi67
UnFkuAT4iW4oLPldR7l6bCz1ZbRblkMtjrZ6H69GSCUFElJmXE7yD42KRKONEzPk8UJiKlbMKie0
fcybh+89SErPchnSyfHVszLHWwdWbFdO4YjPXPZGkKwp5GvIMsc/879LkJ3C3xucAihfpNSxYoe/
g+wVn/kVxGVoF/h7n2FtrIS6bIEJbzeJw9/15Z3VG39Hhg/f5v9669gO1uB7cvAVdwysglZOgnEH
WJfYBjc2/o0wsshKrNzGmPCMKbQA+uljBFzqu8zHcyQOPneJw5+Hey68dcjGZcbHY/OvGCeeJMO7
+J0vnweuJ/jfQdju22UCkcvFrg4AocOhENBjtEqAGbZgOAN+iIl5UtfVKr4Kr5T7bAXxDd1a76tr
cd2x3ka/M6e5gJwelj0HM0hUYiJrnBSroFCfRtByjQWNAfmNVuNOdpHRGav3owXpTrl2kbBe3pLv
xx5rIOCUuFZOa1pSgaEB1ZVKRQQUIuZbi2NgRzbo6y2GFs4AJwu2gHrnqquAQiht1xqWseNBpQ32
wBK8VtvwJHwBWDhfNlfVvsP9FOg9AiWAEtCrgYl0a9j5uwpg4VJ/hz5kbCDqEbHdtcfOGbJ+HNAE
0tQxrkInYFDzLvSaSwFKBpwtCyRFVMVMIiRjwguU0cVOd1RqOsWq2lZb3TnvCqjKEmps10GHShh4
SSN2L9oqHrrCBFVWjm3PzxfatCH5KbJl6iERarPcmKuO3PInNDAxGDKGz5bNEvFcqNwGBwSjZaXV
sAyurdzST6hdwL1Ni0D1tYTo8BqM9GbpQs8Dly3hCl9VK3ldbUVHuldetJeKDS8edmbFoq2xbZcr
2NUZHbmhTSQK+JWQDVw5bDfa93ZrLXZYWiBPz5Gd4LhY905s0Xd00aLv7zE9vSKcTs83+6eQ3Nx0
5BWoz8WC0WYZ3mh7tuFoTyQjueIulopc87sU+CbDvUzAQ3RVxA1fX2/NZcngBmF8mxVWtzSPHlbY
wEwVwNMDthZfUpUZeHtpw9/kdMtsk2FhuCzks+ViaQrsg4GguJZgd7AtEq/g3utsee0v11hJDscz
TH9H+WZCtBxbyKUhBVjGdgATMoTraBXAmVR3spXuiJg4ea3dL+AaSh08Ft1LTKUDJmZL/SV37xHL
dCzZSg7e4T2zIoAIF3s/xQfy2vAIXFDL+K2JJdSZZvm4zGLGZaFe0l+mcbEPFsnUpaPk4GVs+wpx
kou3rrCki03CDyxHqPxQIIJysU/6e2578AOd7aF8bG8JzlYb9HfXqi0ysF1vRQjYZu9tdPxcrwRL
Doi3VCg/uxrdcZiqbnP7WSTNDaQYSw8XpAqpxuUYEKud2tG6ccBcAlkcnYabxinP6Kq5qxwwxOF3
XBpCEm9AubjkkjmEBM6gq7isA/KFbzPiWYL4gJlhonveoT9JZ+kcbJsHca/uoq23UvftXeb0ZIG/
Mi3uIoVn9WjCNuCykMthkWBsXMpCM0ROhHOrQRZ+ufYCP3lbhZSwmBRgWGybpWcbOGR8lbiDEdh6
I1o99W87G++CO7fF33THlmqrfgPJ7MRnz+JjrJdw2DI47moLCDa98VgMjA2/9F13VzoNK4A7A8i3
CNfHLrBCx4B4CXGIByjtEbvpqaQUsLrE9sQ6YQV9p3qOYdTkTDrBjsP55yZQ6IgreEOxC+Eu5egW
X1ubr3QJVytXnVw0c+86/w5uRqj8Aok8JZyxsE6xEYEZnOAwwMe5wBVTByW+uMrlw0IvS8gm7laF
7MJk+NjVIvzjDWC1AAlrOh3Mrfx9j1xIW99yJ61+EWMesDteYhIBuTfOz2BzJN7Axdpj1vif99YI
W8GEzSETfoT5cTUhsE2YqR5mJMaco2HdMbmDmFu5NIE5g7XCTkgg2rjBC8MTGaM8gFHj+tzcaVYC
oZDgOE76RRVdZma5wCX1h26zWPk4zJcPO163Tk3NVboXkCyZ3rZrdYfl4k534j8tTlDklnvWEBzA
Vtq7zFjh87IVDaSrflGoPcnvIgyBGxHq3mAyPrlyjW7c1eIKinmT3LTLfsMVM99w/ApoYYQrclAB
UGKnLFhyY3DEIXqG5V2tKpQ/BAR6CB98NUIIbcneSrZuvfCNHAAUdI4PExCgA1OQbFEAecidZWCn
lMZvDRzVBla3QSCkwPqZLMBWrh2wDhSEvmIfY4L4bCtXaDuCeeYWcnHHZxtaEcYO9vo1V0OLa/5e
/luDgr4R36ur0JGuuObk1qDvwIyCNYh3U2y7GUA4a2NPK/C/29jfbewmOaJnZl397a/inDkxcdej
ahJlmB28cSHAL1ccFUDeExeT0m4uKXPeeOGj+ZAA8N14+W68fDdevhsv342X/v94b9k3CvS4B/Qz
02US2REXSeKZXHwj1QA+6ZWjAxPPFAHO3WOSIPQv3WPeCJuECr4bYd+NsO9GGHDXdyPs9zfCZlH0
JFD1b6FofUYeT0s0BKGIErNHpARd3S5xj3zFA+fpVj7wwCrPHEP8kcBZgeiueokh5rBNdfiNR6ZY
EuIYKnxNI/ww3L/9xWuEPD2Dvbxxv2xE3zKTCK934xrubdRLWqrTwW0AkgDaI+kxYx7S37hDhvs8
vvhZN9w+nsv7mn3SSazjz/uks+GvSyT9g2X0Xxr+QtvIbwEedP7jPZnQdnCaQt6VLfrUtDXf/PDW
wV/HfW63t6+3A32GUzVD8sMtfpEzeNM3SBPs8K/MXevc3wc/1Gpkz1cjORR4a0XhVL9ekANSCdbp
IT1UjnGs76SjvJd3/Um5zq0cDu0CmSM6wlUVXEvkeDy+oH0XOcKrGZMjXFHjelwLK+SkrkenYCpc
/Y2dwTvq2yLNVgOSWQvGU0J6GNe+TfDXLRnXDzHRT+/vZ5+cEQbAWBfsNWCnd8QAZDxDhMAeeDXo
LU/bXNib2w0c39uGuPT1NaTI/UDkD97/25LdIrQBv6DKHxgpnMgKafhX/gp/+tMt5uIyR7gyuAEu
7+BJBafXzyOT3/aif1iZiW0fB5EZGVGjIFeZf2wQ8qGPndWzjNzrxL5GIc4dGGXJVU+uL7XsDpKX
ibUlyH/ZIoPmBjUyFng1GFhYCA/btQiu2CmCV6EVIDCBZwnhc719RarNcJm1d+S+hNb7HA8Pb+3y
c1D94UkmoLoHz7LaS4gHaI/5vfuGNGunW+vn4Ek7oU/YqT+CJSclvc84AbdGBZOgZ/ZiJPrOOKM4
UAEPQ8irafrn7EVDkI8tkIsNWjYXFV4UhYPSSbPajrQPn6+AzNM8f2YMfBj3BKibTYWesy7OBvr0
BojTvvEQaEJfRMSMmEeCHTh4bhI7sWNrwaJzdPZ3YJlF5C5ARIj7tHl+8OdjuhTYfTamCawHb4oi
RzmPrSBCpVBEohAKke16ayCPi8fzkBBDquUl14TWKOMXrQyZQOJdZ6+Ru4SKKUQ2EQWsLkEZGXs+
xFCRE4MYUYcQZrxDzAioKXXUB5SozmQeoxfQzJzy1z/I5RDNjfVggfHzaIGB8fIgLeIGO57yMyBk
y6MDPD6UInGps7wrnr7UIhLn3iL2g3y0+sCz0aqbGF95eJsHmV2En3k4nacz8fA3T7Ln+z2gCaLv
TplbnsLkk3ddmptCYQXalcPxPCxDpF9XiGBWLNj28NI9aYfRWvKUH4PmUPcI/GIVDQROK8T9WvsS
ToMTmo84XvWXtCSTRchfUw48X6G15LUAiJAiUPyeO93m9dW13t9vtm+Jc3VMI5KmBOcPMipg+MfH
GTy/m6xChhr3jnOfN9f7/F/wsCM+h97Qq2bJf+ZRIO4rR3gRzvXyEk9GyPbf3F7SpMVbo6SBO8jY
8gkRLjkIqNdd8untbuRlQXj0LCA+DSBKIHjXa0iMc04HktMbgdwk7ObmnLHEvjwhZOLp9TVF7R2X
op+fg28jxJ/O5qVA88M+Evo0aOUGAy2u4oOiAXUh08xpnYxngTklFmncSnczN53TlpcKsQ93/a4t
/1PacnY/TFL2f5X9MCeMpYmz//c7LXNi95IZ+GHjfhe7fyyxO0FIfzCtPgeUpN8BKM2BTmkClP4o
oHMO9k/b1v5xYb/+TdiPRp+8o5iKwoSJdFSzwkPTEUA94/TYInPnkPXL1SE9VztxiSRv9oZMCism
b9HOA5JD7gFrbpBGT4M14MUyWSO3hyDZB+bdS09Vp0IuGXpWOZo97jJ4YkKCRL12F13yKlLKqwz8
GxPIO4iof8odkP2Ep7IgpxiWHoo1Z6Ds7ONN7LM/2eNdiEB+ZmigVbsoookymLF4KcIHjWEkVRKg
WyuKZQeaXjdIkVHudHbPoTnPhe0ZwDgtr2F+wACJltFGu+SKFrTZ8TzQ0OZlIuCN1MBqQkAdGfO8
PV48wMIDkqzsZGfC5OcpRw0i5DzhEqk8VMaaonm5A+5Mkomk0xxVtM3G+hzIzT7cBC38qR5O/mbm
94eVm5y7QYi8VEIXXQduApVsTrfwa9zew45G7p0AL4jjHBV4XFp68U4eneMpR7mMSGGPzJgTXG19
tocmR6Rw0ckoVjGSg71anz9fw9nHnOjM3/AxVT6jnz3nRP+pchZoTQlXTWHxXNJoP8JJYweQXs/c
+fK82kvk6WHreKgfDdarPVw26E6DVw7PSHbE2zIKHxp3KwzWo+xUK8VOjtJWW2obY5mcvZpky89n
j4/osxFPtCMY7PXM6DFi9La1N3DofX75CxngZ9efmPk1qM8ySYf0KEGni2KggUa3z7yYTNwqVMDX
FBmY6pJnaPJM9JiJS1vc8LRxbsH7ts+uKrTHfi9RlQ+PRbeVqQjh4BKZxlejVRIkp5G2s9yrzwc+
My/m1P7tNWHhj5iX5PSA0rHTnIH9ba3x0+GcMgjkRe/XcoEbbGpUEYOLgqFbFs3g24MLdUGu+c4Y
YXs/w69qr4iDSrYUv1DtZ/CikDf8/3ZEr5ubkjzkwLQlwShR0MY9hD6s8HVJrqALUeB0hh/vHZRO
SMt7n1ldmc/CJ6s7Jb1a5OMiFHw8BKTKgMHfm+S+gAOYe4sfd/w3LQMLEeQ7L4LaPvDFWzglYZ8v
1ty5Mydi/I9/7qb0Gb/03M1t34nAbX717TsRun/O7TsR17/V9p3RjlOOvF+kHecE8MWT9QG+/WEE
sPTtWUEgSgdpDqd6gez5MPA0WoiVqnWK8+yjPKlyMjTugbPxDrKOngFRbiDvGGopeJBqpnJBFLjA
+Llg++nmkwBpPNZStpB71NcmtNiHqCgaUQs7WLtLZ69DYsnLFMn2PJ3fRDFVj2ZTyPM8qyiEet6U
Zw+8yQUBhx4oCFmBmi4u4dFTQ162zH1ASrq934OMnErsPcRTgHR8IyD8i0bLqMrJmEzPAr4dVr3D
S41COOwDW1iCaYSAqxUVP2fuaA0taRnB/kns0EqQYo0XUf0hAUBLTGASe+I4usALnwtb9N2cmZyJ
RTAUAbpQulgZpqOSekAxDZf4mwyqZwCs5D8KEP27R+FSTcNra1BtjN/o5P7vUSxehd2jtly2uY7I
CK8NeDTxlwV+zVETr8Th9Yj8ao8FwWtfPvwjfw/6B8MovEYJGJL4eZp/jmAGQoaWhOCgQVBtSHuU
d/EoO1pu8Z+R7o+KJJSF66gYaC8FFqAEwytWSkznS/a+uBahoHr0o/l8yv6JfvppO030U+KJSZNF
2E4CrKSCPHtkVdCrazCecGhYkZTZ/Bd8jyRWunp8vBvYnUzRuS4H6Hl6ekUHG+jwkLye3tcBdn1O
fWyGhM2t7ezG5wj3w6n7b9r432wbZRg/reJEqRalm7Z5glW8wHnuqeAffNE4fAvt69U1aohQS4QC
8gvoD7C+18/PIAAmp/fbW7QeeHsz0Pspgj3srjjCQz3tdv3+/o5awvOSvi8QjuWLu5YIP8/0jBK9
ACU6OerwUgcFbjxeG67PvjWQGZk3+3QTjf7nerp5oTXR9d+F1qzQmpiGv5vQmkUKExvzV0UK3wTa
piiIILQRJRByfy0vXVcL4qGHLoSWqnDcPZjw0FYZRML6SbPBX7uekdHfbDlrfLjl5HEDaVFroYRb
+rr42gsGulIYJQhY6mfFR/lpK7ZOEooli6IkscHGR3pFRKtRJSLggLrvOjTaL5K0ogshPyat9Jz7
BW3ToXRUPaqI2bXC3Ii/CRh+GrEygXJJGEWqW0FwohNJizpcpOT4NF/JZNjBP1ijsHeZow3IzRNP
SljvPfTnn9HAFy//zwDdhyFMAF1S6iChVjAEGNZcRF95Fi+U4+3sYsLbwvC6QQ95Qiegq/N7jFyI
zzGAxFHRZyOYoKakb6rILzCCHbeOX0873hDxYKOnX8272tysQ3KaueXcvE9hx68/75dO5p899QRP
VHlTd4sFnlq0CyA55IUVFL4vuDoKpBUUzojzwhsjoJNPSzq2Rx0fh4YJOaXIJggYEiSGJZaEo18V
bn94OZCk9H77+Ux9W9Z92B4T1d4b7WIhpRjmLbT1M0eYQGWAnXBpcEh7z5yWoh9RTo68yeKLgsZC
vG2jsy+5HcILu5fLa44E+NA77o+hKES/vX0/v38+0tmNzNf8A0D79Tfy7JJONOnvtKRzYpKzln2c
qN9fTM6d1olcT7xI7qIcezAhu+N2+fm+mbn4NLf5l138QjTxySm/5Ed82JRhL6uC20El4bRUOMAi
2pSgMQmNduFdTba8Cj6g8T5DSlWDlmPor4F2XznZozkDz3h65RGHB+vzJ54709PM39/vTIszIGLa
RP7XABEz2ugyeR9W7FfQRrObZCJjkzHQ9Lzkm0SgaCXmIZEXaAkaoKK89S3XCQvy2DPY/I6KJLoB
DpDIdvfIRXSQy3hGbT6dQSazY5pK0z/CmCby9dc8TL+IDvP/NlVdPsXBU/oX0pRvT81fsve/nOun
OgC7/Uv1P/xiL1k+lIHn1//79Y/Vl59Re8ee6qevfrDSOqiHU/NWDldvFZiJ//d/cKEf3/n/++Jf
3i5XuR7yt7/99SVr0ppfzQuyFFyVl5dWr3/7KxcB/5z6cp+Vtf9Wpn/ZPZV4yKdvcV/yK3zhvhQV
7QcwTwMzGGBg1kFY/3fuS1FRfsCvQFgDakww3arYVD+SX0rCD6oK/m9BEEFxqYEx8x/kl6LygyhK
EpjJQP2uaIqh/BLuy4lEwfXB5g6yHFEEkxtYMCe6RASXcta7an+MFqXMhIX4qEcFmGBSQQcbdDpS
v0RY7cNsHb+I+4+chhzKfVACuKcuaeBZNiRVVDVxKm/zytBTGcTAx7FtWjsQwJ7pF6Da/PwuU+Jv
fhtZMaBQDPA5m/j8Wq+LeRh3iSS2x1L0060fJsvRD3sWj4rEwkXfEr+SvF3URas+Nc5anHvOzAh+
NrmSaoicUViUOb31JSr2QXZmRtsM4ziURyOrQcqbR6bd5apqC2aL1paVGq2TRIAf1veQd1y00moR
gVBNzsx4GYklWglr5bBpfDnaibXobbw2955lrfVnZmoKFQVB4tzHkqzrnAQVVH5fz5Qw+kqoiUp6
DOXUt7U0BIROvYXTpYm6HKWxhbU3VgoICop9sEDavTDmD6LvhzRRxtcax/wllWp5HwplsU7cuN/5
bmguY0lvbHCIy07uGaENbuN8qQjNsdOG7l6UwbFmqOaAZRBbGtVC+qiF/XlmCSaBRzyaIWL6LxTj
YPTWJhZlmgyLoZWV+KiakbIuUrGn+qgGW6HzKmqWsUAbpez2CnibLT8dBDs1Qbzw+SA4gPxqv6PJ
KjraK+CUliQTjLZfT29WaR046sPo2KW1tIlj9S4Ebbcld1pjD/rBHD1EqrVyrnvjzw+AapiQHqYA
zl2FU79/fd9aMKtWSxPv2OmDT0dDvIv9Bi2BQnXB3LAyl0Htn3VXRTTBiyq2KNsF+fzJp7YsCoRM
yD5OyAU5ZxrK5AymopmloZaaB5BWVY7uLZBLX4z6lZcGnWWA/twRh7PihYdKGhCvALNqFZSuLTYS
XPugStlEcuHbRhsPp6g0ln6QOFK6QIO5WryvY4nW6IGkj+ZMvfXPBJQKQkuEkySF84CrwkSxRrWS
d/1CMg9lYOrnQe1aqx4KdwZ3inz+v9oXuLohY34MRRUFfQqtpD7LvEw3xkMQJqveaxZOL2KTIteI
NJEa2mJd9k9yrjwHDRoMjdpAksbQZ4Tx1PwRBE3ErQ2dr4/MadO+3iWLqPTTNhulQyq7wt5t0Ltc
jt37tjZRiuXmYJwsZLB6S6DF0kgotM+qWmg+a3LdwMYpouxBVXd+ZXYZFUe3aywBVNCr0gjRvd9v
837p1wXXJUr5ODal/Pb5DptCYj58Q+c886IBRSboE2DmZYqmlpEpHPxE3ZaLwHuoZOytEHzqaB0l
Di3SARsz3IGKJdvpgaK7pO9bd6W3qiDbih+BhH7wxUe106od0jBc9GqSB2+XusI4pw8mthXGKsmq
qAsqqudApD5tcyaZfZRUaVsf5DApriRVrZ2ucHXA2ki0FwsPjW/bVN+kQ97fJFleETcRMzg3WgOi
tgjbikZKCpbVPAnrw0KXC9tPU7P9cmh/EYTbBS9lVoGn4mt0dkFcP0G3Q/6Wnuvy7a3ePeXTd36F
8v4YsE40YUr8c1x3fIqfmo8w8PL+H1GcrPygg3McHHyoeRSgJv+B4mTxB5RCSsh51FUZ4g7I70cU
Z/wgmIogmtBswCBgk/0HiJN+ME3IGFCb64oEokLohL+j2R8BFGbsC7r98eePgOprBcP3vqKLEgCk
ZCoGCjMnR7iVCjfJMn3YmkGCZMtQr4ivGAOK4gIETfOhJrmMJqSBnMyIMEzfBwnGb6zi1gANoMnF
Y05vbJqRFg5JV25TqQlpq4WgIYR7bFlJkA0fluIbz/i1TP7xVqaCOdZMBdnBEyXaxoU/NF1abjPX
RHvuutXsXtWCmQe6eJh/ksmX20iywJujQ5ooWO2vpWHgVV4DXuNma2iLigil4duVoMY3+qC16zoQ
OluNYhFFZaDPsmopLCLSa4qPsivF7J6C3hetTqk0jY1SUTqLUXJrqokZOntKoy4dCrkRQipmffia
y7JdSL5ekLQehhuxHaq7qC261zbwFw/6QgbJ71iYKgn6sN235SLziNn7w1WYSNKN0nTFQ+2J+sbz
+2e1CoVTmaYdk9q+8UBILhQpceWkfzRHcZH98rUAJ7IuG6IiQ7vrE/0oiRVwdSfU26gDwoPkT5jb
9HNmwtfS8rIUMk4Pthc+FSjjr5dCCwXFqzqj2qqjf9sWTG72ftHljqy5Fft8c+nf2F2yIsMqgaFg
AKLxjf4BqVeN1wdq7lZbdwjsYkD03UtAwiXb4UDj5sUL7VxSiQne4DwK6KCCVaatnWoQiFE3zCiP
UvMUCeEKkOUNIMfyO8NJzINc9aST9mqFmv54AOGlzNTk1lAT1hRw/44t7eStWB7bYC3UNK+uXAGN
7IVHJbgL23WVUVBPLkZka+iC5UWSFcolNcLGXrQhCUdH9JHert1V7iHMAJAidAl0t+GIvL/wNGhv
bn07jOGmC66yprZjce22Cc3FfaKDz1qzZcOzJBginfYEjX8wcnR/bK7KsJyZ3AsP+ORMyYoKG1bQ
YQ4B63w9uU2QAmBUYrXN/EB08KOtGalgh1H6FkTZQIdIDLaaNz4lRbZwAOdK5tet///Y+5Imt5Ek
67/S1neUBRBYIg5zGAAkk8lMMlNKSVl5gWlJYd+XAOLXfw+s+lpkkEOMuq9TZVVlZTKjw2Px8OX5
8xc9TfdxUZG1FUSan0eBvSubXLh5QNyCT3ST2yWGDQxF85y0JH4KkrLyaCJ3oxZnqy6iQBG2mB/K
hP4jq6xumzrWsOPl4DzaZot7p9W639RZ8ZGmdrVNx1hge4oJLma1GGPhFVBNJTU54iw4wQYWAm/B
6QlLE4NUSW93D1bLQJcfxPEaRmi6l5W0PLOgw08uRthtJxvcZMjpa9gWxragI9A6gtveENi1G+sJ
2EubPvA0ZlJXJwP3CivpvQAW5m4MWvxyn4LP2EyXdlGJJv66jhZmcyGkgjPPuOJoaX1kRZ2jdw/5
JJAg6DCDuw25vemqyVy1TICOk03pTrARTf56/8VJjGnBgbry3MBzgn3GS4NC6hEqe3JLRWEOJDXS
/kFjI8wb15Kdlkprw6zAXnCLr4rCe2rA8FAorRifwozqupV9/5DYOejEadT4ea1nbtQP0cL9OCYi
1PvhGKZjGI6OYONonE7UIjqmjFl91T5kFen2OcvBz5nk9FkMndhhMTAnKpKgDxFN+hDpBJwIfWO6
TlRbh6kv7XXYJu1eTlH+cNsqKvitecsRA83DlOFWW5at9vaGTomRbEyvH8ImMFZtZAukJEiUuUlb
MU8TtPedkKH9uKOvQR2D21wkmO1RCLEudGlv7EzIO03LkLyXA9mH1mQsbNOl5+MQbA+SZ9RE4kKt
3ZhBGNnGRKuHcuzKD3nRlKsoHbN7WzbFBlFvuk1aaT/otFsa6HrxYphwenAQZx/BZJhbd36f65Do
vQP3ezelLWY0TGnlhz0LfvelRfSCcXiIFbiO/JGleD3VwKuhHhNzl5MGvRh5jLV3Cm19e6MvXlrT
oRy2GSkzczbRioG2Q2LLbBrkLp/0Da2a5q6XRHfhvNYYd2j9Je3/4ot/MmSX/ufwYv3+47352r3/
OObC39s5K36Ms4r3Nv56GnfMv/N32GHTPwhArQxvh004nYcRiPe2A48odf4wkbJjBpKcc4IYm/Z3
2KGTPwhG71JEGBj3TkDU8q+4Q8efzBkNGDQHuQcHV16JM27FHbOf98twwQQjrTVPJScGMiUMv3t+
B2KalDmvivSRtBjxxzr4KJo7kMLNcsMN+cvJai1GAH9LQ6hvI9JAspIoD5CMJ12bkiF9LLXhrunp
yiQLBu/8TkMCcmS6aYEsykYHoqkrt20c6rrqi9x8RCbE8KJc5B7HtPQFm3Wxao5hcewpYie4AxdI
oJw52mCxrHusrKxy094yV3WT9xvRV9GqlvBhWK2bCymti2TTnHOHgrjms2Sqdtx2cRFXJePtY+v0
2oMeFD8rZwK/ecnZtikEaPl1E7TkyAT7k0Ttxq0iNnrFYP8uwmZeZcyzn2dDo+RgEhVozg0qNLwY
zWNXxGxdSnTtBbTRX7XUCe8C0YGWPDPMNcJV0EhwDbhepwhW7dAOXk0GfTuOabqaMpruHCtw3CE2
6KqY6uouHIfXsjBLvy9F6xd1zzZ6bg3AXtrmsLP1JvgQaFESuWZUYnRIPurPWQKP+fYxPZ6Ss1tx
1M8ybbxJuBhHWMTJcy57jRtI9CKbVHY+DRrh4WnFvPqwC9fJWNHnnIxAqfeJWFk4DB4Z6uAQJBTj
KIx4WjnG9BL0rHxtanN6CvK08+3Rxmzrcui2mWD2glN1bvznQ2/CUugWjj1KMhdPDPzdqUdEaT8i
TWhvENA56xEFK6+hgq+shtYLT9qlPOQqKFIrDCkTbqnBo6xzJ5cajR+15K1O4MR2sReZPpJeC4Iu
UoMITM8kKWkRQSZnHG1IMu81euwhszErIlrPbaQMALIwcZv70q+8H7dPwDUNOc64YSLjzZGdPDeL
FdHscESR4THu1o6MHuICbZVs2k3Ipd6WRGHJzy0wVOTUptRA4skitqKi0UVpk05G/NiBDCf+kLzw
Q/Fg3+PM668JZpqSTfEwHoyNs8Z4lk/hO3/kz/sKI3KMA5psTUzC+ikAMT7E/u0Pmy3l+R04/y7F
kqKEWMR1KuNHKnaTnq6qwl5pTbcJhFwnMTrPcoysiB5vC70w3wyFFqTgLFgWYsFtPV93U2q1EfTx
+NjVxU8znTZWUEYLK36xt0cZSH1wPKEUVcVzGXrfVqSgqHDZdeLqDLQxPUyQ+TSm77eVuTTYiqR5
60/MSJJESWA3kERd1ELurbvE/26h2bk9VAsP0sVmQRIc/TnrZc91InouKZxyktlz1S4xa48GYi1q
jIObvg7yS9wOqwyXtHYOt9U7d9xhdY4yLRP3BGkktPufyzQzSYOhqMZHnqHr3sDIVAdedPTI+Mc2
0z2rXrDKS/LmfT1ZTal1lA865EVB4JKsfBxksQ71n3YXbENePRrpgsBrh9GZs2NwkIz5P+cCiTE4
Y22X46MuonErsB6ekzG5cBwvtm6elI2jiCIzIhGkoM+lhFnZZ8Jq670zoI0oav06Zj6HtSuj3A37
0GNltB1ROPjN3TuKhfcHv89A6Uo5mzIrqDkmdb3XePxMtHTdBbEnHbCJGeUbz1I37Izf19SE2wrY
A3KOcyXlXNPa0XQzmDVFDXdV5sHWoua6tZy1JI0XGPlzbxX3Ld/eVvTiunPbcfA6M/hNuBhqx10e
N7wTlT3tYzPwJxNzzpqNk+heUhXfb0tSgm2G+wc4xJxsQLrTwt/KVrIya8yISvpoPmoHDGLcp/c2
epZfgsLV0QW9qVbFynTcnnjUWthO1SP9S/QsFEAJC7Hm+dqOJZ0M3lr0UY6gh4MvaCUcsz0wkzBH
fRUSb6t6VRwcAGBbADiBxTkXB/BDTMdQo48hA2WYeAJOZJOJaRfTVWrUiJT+FWP9L6KGo24nwpQX
0o4Zc+LqKGzHtDd9qf9bvedzlQBVCfyFS44yqqKM4VQdjYmtPdYiAAlsKYFHm7TFxjAsyel7OkuZ
nXb8AwgBsm/nS2bqjR4beRnui5oP66Ju38osze6SKabr310vcy5jIb6iQB9xR3lES+Q7chnJeN+1
SfwYmQXzh4iKhSOg3itYfdvglCLpZcNROrpuJ+Y41CcZW9pUHCKN2pssYvRFDpX+LY5GjCIj2dtt
pVTrD3EIdZGkgXtrolI2b+KJOBNjLyKZ8eaQjNwHcOUgcuqSSfen1vgoKoyCGhau8xUFEaoetwu4
Lnho5xKrOpJ1Ug/tgdKsBKei2FqhRCNe6OzqwflwW735sTw7HVAPfiYoV1CVmWuA58LasizCMWja
QwdzbFKB1i/Tuc+5tdD6dXHW8dgckUxw3Rlyo7PSJ8sYpFWRxbRtD31W7uIeSSm+ua3JkgTlNk1d
mqRIY7eH2mGeJAdWpAsn78pa8TljiFcZZUus1rkOFbL/xhB27cGB86aRe6PdanHl31ZDn7dX2ZFT
KSryK9dbNO6nkGJ+qg4OceWXFKP2AKN6jr8nqZu9i8AvkwXV5sW5JVTxTZ0xm8q8hNC4cbvY1fRV
gKGTYL5Yei+uXCfcXeKYDFkoJD/V88a1umXzeSvHCsFp+WQGmnCTFA0ORbPSOnQRieHH7SWd90VV
zkGaEuYaXgcq3uf7FoV6FrRcNgc2eUbtOnua3LUYpxi6Pdq++wUreBHEw2IgvYusK8Y9wXCoUA1b
BlPKLavBBlp31VMo0b5Nd3IH6qmN3KSYScjv5Zv2QzC3ei+/3Nb12i04Fa4YDxNFrkYOEE5yND6X
T6mzVM25toOARrLZCs/gSGUH86AUw5BDAt4TP7KKVZqD7zS0wKllyn0wFW9lES8Y4SuXAuPGDbj7
2EZkz9XYCUk9ZgxUE4dR14FnGp5sbjygLujrpekNBrhbU3PdpG8jwSxOEKALYblBsb29tpf3H9gb
gswM8E42Ig/lHGlNMUxOE8uDrhcYPx743bi1+MJhvaYqXhwADpkN9wCp0fPTWjdsjLH000E33ACz
SXUP5TrjO3sd98Ktvw2fm0/FEtju8smBZicylVPT6mldBCKEZgXIsDCdOs/dvBhw/Z9uL+GcP1bu
okUZilV4txHBURXVV8sYWc1Kl4cchgZjqGsXJSvjh/M2YJA6Jp0/0E/SWd0WenknzmXO+3r69mCY
fZiSSR4iionD45eqWxqOdYxzz03MuQjleaN6PESZSeSBYpQt3dWP83jGARRCBPP4ND9GI3a8AUwR
oJp422zynxjP+sIK/z9TVHkC27YKESSM8sCj+N4Y7xy7WghNjw72haJzigRce/BYVbyvNJy0p2Mr
D9M9yUCeUH6OfgzNNipd1rgCkyHZxz0G2T6T70HvYsDgc7JvPqcvmAS5st1g1y+4FRepDtQYZ9SF
SSzDQmVcrSPIALj52srJIf2MrAPAsNUKpdb+I9Vc58+lkO7q3TyVpmxzWuVG55BZ2s/hh0W3Vr3h
rduWronuktS1NHe6K+N1sBCIqISzcyX1TEtlY2nEzJ4KyM1/xh8sTHs2/XRrPzm7CJNBo52sXfJl
XLiql3Z+lskNbDS2+yK5S3InmkINMslP03lIMUd5m9GPeKzpgqCLZOus3RHOBri7A3iWYn362irx
atnTYXzt1vFX50V+57vyQwrW8x35NDU+2ggaHDZM5H7t737/yswItLlKDUiSqeyopQWcx1MwHaRh
u6PmGXLJa7ziD8zq/RKhbJ5jZpVDJAw6ubfQeIRh0D+rh+LB2LT3xTbZYvzTXW2u6L4ABqjC6ID/
TEHluZ5ElBt5E8lDJjPNrUZtXffZEuThmoXlgIvPzjGyHpaiIssY04umlwfNxHUQqdfWX26rce3t
PZWgqKHlQ61VGexO23yWcbrLJueuzsnCabjyDiJTxA0D3g2yjEee15OXIo572U2zGe/5nk/rHmNs
i5W+VF2YV0OxobZjEjyD6JgAtFM575LVSZlMgdyHobmfwnWffCqi7nmSDxz4r9vrdun7zt6SA/wU
ByIdrsv528dkMukJL6y9kXBPH6JPI9+SeMcDDJDNR7fpCl8OSymHK3ZyxqfDd8GZoChnKbtVT2nX
JHXf7+tev6uk3E7cWQdM+9lr28npVnkHuvmiWA/Nt8FgvskMRDrD+rbql5uJMpoDIA4K2QB+Ho3q
yWbaEa1Yk5JxHweooBiTs0buH33hdfvSMm2pbHHp2aA/i6KQgn8DsIt82PlKV1HaamI0wkOAUNQd
O3NVauG2yzBTIAs2EfJVU5C8ESPasvDD0PSriofubY0vLgkqJyCJmHEfc0uOSqMaDAlKoqHJ93HN
cAfNCpUTqw7XZhrGC0Xhq6I4EETIPiKPayk7TIt6FDGc9X1gSWuVZYlwSRswF70a6e8eYUTayCg5
QBQhP4Gy3PnCZmNH4j4k00EAnkhQCRqj93j8JK3kgeQDgPqHqFsoMVzcmlnkHOdjO+cKmWLPzJoa
DcAE06GtOxfZ4buR635s0idkULzJ6LZTKzdS9Av+27xoZ4ZhzvoD5KjPmS0HKfJzTcu4crKRi+YA
WLbhTdoAyGEWgFYqigw3Scg+Hm19O9hTuXBVrhxeSEbaAT0riK9MFSCBilcdsqxuITndlLEDJBZG
1+gIy0Mr+obCzipMyHoIfRy8zRAw3bUHe+H0XtEea4rng+Pc6OaRNurkvmZtM07ANDeHVGpkABDE
xMT0FkPQUVNuf9jECmGuKv1pQH/bwiN50cliOOiIRArMgtlCaOcoZ8waItKnWd8cGkuLI5fbWrYp
nZQfLKcsHtFTNO0cHsnd1EzAwfZN4opO6j70aFZ1VYzemExfSGwZvmwm6mnBYHpUt+U6LpPQk00/
btPGHl2nyuvN7Ut/8fbOnz6bOHSqoaCiRlSBLGTUZEFziAW4i0WexP6o2XzhRigYTtxyiEHiDmEv
igyQoqyQWVdyLDgyREnC4SZ1erWyrf41TRN9NzAR+6aUz2GRNZ5IKMaGsKb+zRrt8QsswD/QYoUK
qvqUybgIIuB324M9VP1WNlmxHgXLFpbz8uojITpfAoocBxKVqp4csAUW0PbQtra5IkzmX0VQcM+e
JvExzdLec6I+vkNfmdiXtZl9uL2b1y4B7iG6OmB25qLAuQloTFF3fW63B5GYmGFU1NRPygFtkCjG
6ZVI1vagIT9natPCFZh/WLE9MOdoJkaTIXq51Dw304IxClJh79MOFZwe/ZoboxWAB+PcYwASoXdo
lfp+W9kLmQwCscjg/QZGFPfvXNkcVS09ckKKW/dN0x5jEXgAGvp69lmEYsG6XDxYiqz5Gp1YlxEN
qVpfBcYBjS5eyswd2lJ3pbNU5L+u0lxpBOEjOh0Uf6uUIdP71DQOpuXa7yGyjZOrP/Zfbi/cdWV+
SZm/4kQZmw9dRxJ4TUB43qF9x4uH+yiUC8H1xVnEknFYROBDgJxGj9K5FMRGKTrZUuMgmrUt7yZ6
P4JOslvp5VM3Lhy/C2cNSUuCTmek+OCm4vU7l6V1U0YyZ4RGr7ntWdlq/BzShfzdxdWeZQClioIs
WqgAizyXoaeCtx0W7hCZ6B0O2vRT2kmXAVMizdYL9JK47QTgfBMuvOuXz+u5ZBVeguRQr0teE8RH
aLHpy/gOfhLaM743OTosiLNpZesbtrbq5BvviT8l9P72iZnX7+x6z1/A0ACFhl7g51SPBq87S8Ox
0g/cydaOBtpr/mUSyarPn7twaVzBpf8/S5utNOCC8P/VeLCBc+pEca0fslH3hWNv0FAPELjhiy75
bI6vQWa8RuVHS1S+0FIXzZ3bqcwWnJprRwoOHLDnaKDHMELlKha5XqZJZOgHS2IEWftG89h12h+k
1RbO7rVzBZwGPKiZlQDByvm5kilnSdM0+oF+TIZ137zV8a78kQUfavMAiM/tjbymFeCyOuIZvMIz
Cvfs6sdEn9o01emhGNgHR5KdGNPHrslfm9RZuC9XrAwwGr9EKXdyTOIx5qNBUasxPoS2se67cTeO
YuF2XDuac9ACoPJMS6Gm8OocZPaJji5inpipFyb8NRj62O3M/jNNxV1tx0vQl8uUDGJTeHkYOGHj
dCIKP1/EKi/6ONXr7kDinL1mk47O3SaX99SIJi/M82YLc/iekdRZOalZrkSBWXHR8GBVVukGBE9V
EOe+RJv545TJ6LFK2++lnsWb2GqHL7c3/DL5B/IPgDvQjj+3asJrPP9YKxWGHnRZh1dyoJ7Jij9r
3lUr8EJYXtjAJJtwRXeDwTX0f3VklTnVsJpq2bvhUERej9YxdH/nmltm3Fjf/rjLvQNZKaIzkAXo
8BpUjoQGz4Oo8gze0sD4yuiSh6QBInOwRrmitrZjQVIthIMqNxj6zJFNQy1vbuQBrF291zwyOhHP
wFcRTM5byProh8Dsl4+T6DWw3caDeBtzyktPyjz/s+xjirEgiZYiLYz6zcexZvGeaWbRuqWFwr47
gXHiU5ol2ltVEz1H2OMAG6xNPH6jsS4rV+CQcDcMDOM5iToCaGRkyHuRdNazWRla6zVhBkYKbmTo
tSY8DV6YCU4UdxoNWQDBa7X7QquQztT1OP0T2fMJhMxMc95MUCw+p/qUpm5X9eLb1Nqo7A55kr8Q
pLUB3M3s4TPAI/k3IfpmcIs6Dw+jQDnjN60KSrIAVOAB1udEugVimDOrQqqwnfu26gNMtx+Oq8kI
XRp1ni42tw+MalNUQfOfn3guQiOipTUE9Yz4nQY0bXbgwbigzvy5p6+dKkW5MgXyPOVQQIpFgKGt
oxUa1hes1vwTpyKQIEDuDm8cOBDQfaWmCk2m6V2hJ8MhyxOwSebbIeaJyxv0Mecpsmu3l01VCKVW
IB1nSg7H4gAnK8uWFICwVdkwHOIImZ2JVBhlwYD5vy3l4iFDAhcJFsRXDjDWx0b1080ZbHscdC0G
SCMaVk0rInfonA9dLdalAyLNQaIcycCZGKe/eSoQZ0GwPfslKK1ehP5M2OjBqnMElyCKKJvCderY
HdiCevMinW8ZpKA6j/QGlhPP5/nZQzwHEBstkOTQBt/oD0zHMBQgeG4v4uVWnUtRtyoOukm3S4Sp
SVasch58Qe1BLNhdpfEP78G8YnOICH0QQqk55N6SgkQsQZzYBX6WOIe6lG7XvaOO66WyWiW2eVdx
AdslI7xYk0vpOOJPxF2lLV2Fy2MD3wfVY5Tf8F0oF52v65RnfTmaQfQ0aplXcPs+LStfpoBIGZ0X
WOa67p5bgy9ciYunBw0wbG64QboVGXtinEs1J25OKB3FTzYKbyDIH+8t6YXmNv/yu/uJpw3JjxkV
Pid4lf0086bVjUKLnzK909ZE2iiNW8ZS6u8iv4IIC+EPWjnhqh4xh+fqhHbmxFlo4CWlfHTN1NCB
8hHTetBNlwiHeHi3TKR32q/thIglLqslYJ16cPEFx8IHPD6CDJipKFqIuO6LQu8OA6DXXglyBld2
ebngVC5JUUwzWMOAby5Jdxh5eLByAPzRabFUc7smBFwbxzVFzvjILXTyyowiz7IROdwDDW08mykp
qk+a1MnCLVTfgHnF8FiC7YUQOJTqEXTg9LAyPl5Cp1jXIkanb6Q1vjEyUAG0db36vaOIZ80wgNQA
hBqGClWd8zMCPp/EKqheH0J7gGn+WVufbguYt/jUQv4lAGhlHATYY/Umwze3SzJY9SFzwBgRw49B
iSj6/J8JUQolY1PgBOgQEhcYCF1/EfJj7TQL1uHiBByX6pcminUoUqsJSQwPQC/fBGCUsVyaNK5a
PXWt6Plm5HVkV2NE60NZe+MWxEsmLmqCKrUbdCuxVMxa2plZ35MTXQYjywCyqg85BblB5ZZihwTG
wqKpJlVVaf6IEyE6qF6KZN7+6jv0kdvadEcHEfqCmKW9UUwAy4e+Q0tSfZiGbxSAw3gpRFharFnP
Ez1ozLkJPuj6wJDL1/Inx3rR2c//7BQrdzHLtDxOMsgIJ+CB2Veaf7b6hYz3kh7zETzRIy5t6cgB
RyzJidvrgGZlX7LFcvTCdqiAUyHBAVBxaDKw2DPNyK3NeGHHLwzl+W1U4XtZCyWq2qgPjp7c1Y5A
W8JBGNWKVt9u78rVE4z2ABCGoOEDmcTzFSNdEAH8iGuP0GLFUKuxxJsz0ZXDPwTWQknk6u6cyFJu
C4vzwCnKOZRpuNc7D/rwyc6XGB6WhCh3pdFInAljtmND5Wb0jjDN0/+d8A+9Ab+WTbkwnUh50x6l
GCDNt0DPoRkuRHt98ftHGgBKlDeQiESx/EiWe3Kkbc1oeKsRGH+78syqdxEvu8W4IOWKbUYyCWgi
BLQzyZDikdZ9mwRV09YHylExRnAN3jPXwIhPiqqqx5bCzSubBHHwyIGJQ1LiogRX0wD1eIHjXf8p
kbpKaeqiF/b20b5IqsI6n0lRz9togf8xhZQ6X82Ry756Sp8TDHOp3HZw6+/yMXo2lgLPq6qBrmL2
TlHRUDuS0w4c50bUY7945geBeLf7wTezYiE9fVXMSf5Bea4dhgw5KhFwPJKvI7BembZP+x+3F/CK
ETrLcSgPtmHqaWdpkJEE2ZqYz43+CaTDG5ln7m1B13fqRBvlOtE2Af9KC3MnQG5goJznSjY+NsJ4
LbPQpyVDFa/foCD9wXIqL+PJ/eDQzWCEv292zzRW3iinTJFWFbOFSjq/ZoZPO3SwE2PDqiVOk4uA
9Hg6T3RW3iqdpaWOFpX60Eae1fhF4HYv7QfnLv0UZB7NfdTBytwr10G+sNpXnq9TJdUpmqmuZamY
BetJ5ndZ4A7T88J+zuZCcYvPRKgea18gZTJnx0B4wF97TE/9lmLgUoeeM5+H69xaUGnhpKojL0Md
1I0cUIgDHS0/nR6NOAW8tFh32r9luX7tmgq9jK0U1jOGpNiowfJ3X6fDWk8/316/hcutzqHM8z5s
2uMOFeOd1e9o1G5JsmAer7z8Z3ukWMdAaw2zpNgjkouNPjSutMFR1gtXS/eNvsTPfPWBOVm3eQdP
njG9amLNmtdt0OH9pwEwwJtKlj43PzkgJTDQKdxbSzHN0rFQzMog/79Q4NhhVg6R+MTGL7JdaLaY
rcLlaUfNbGZwmuux57pxNO4VfQf3vCvKdWoRF6lo1wbI2eHVGnm6fS+/3D4g1yU68Nhmrw34y3OJ
Jep0dZ5JvJ8VB71w8lAVmAMObm9isQ8p517dLYGNLoDjf9mrXzKV16ALYy7sCLF0YWqeoK9j4/iM
Dp4U8bosQbxgbHW+ou09/e0mVtA5m0Am2uAKnIl0jswMJ4cnScqSV1Sz9sIxXdH2LkWlazJ9Rn6Q
SPdvr+3FSVWEKXoOYaizIgvtPem+OUZwB/oEF1ArF2nAfRig46JhvtM129tSL9NZiljFEc9jU9Np
ALH9Tza5menZzEsnXzT+GL7y9yXC6qtaAq+DjhnQ0YM59fwEEY1RIQ2I4+EmFSun9CfQZmJCVu8H
recUCwZ6SZzyIEjDypEUhLis8YcXmngRX49fC4zoLNzxfWEp5x87u4/zUs54WoBl4EaqUMuU5pS1
PLL3I4QNLo/8qfMbbRV3KzAOW77xaK9ui7ywpYrEWf2TA0qyaaJpCYn1xJ+N4kWX8WoMB78JPsto
qfR08TqcC1NLiIQXUR21WMsGnV2sWdlz/bAp7m6rtCRF2bFMk0XQpFCpbNdh0uBVwFwQ/fttIRd2
TFFFsWMg2SM0t6FKHIFsvCsRPvE72oyrBty6do2BrWhCvC3y4k04igQxE0oAKBKpDzirZYNaV2Dt
MxDI5dnoWamvZffRUuPW9fX7JUe5z3GWGYOUzNrHIVqZ6L4iG6NeCAKWdJm/4eTYiTKTeltya9+V
L1ne+9TRXIamqeJvGrn/kfT40llVVk154mRAaNmiBrZPG5c88+/dx4K48YOxzb7138UrCDFY7vZL
nurSGirvt7DGkTSobe+LdhU1wk1B4mpon24fiCUh8xk9WURa62FSWXhcTI2vGKhCk/y9TYzVbSmX
z6eygoqJ0AigNdzAuWuL1WAetMrjX9kPRDP2F434PRhKq81tkbdPB3g1zxUrW6Cy4d5b+7rcUL7L
nJcWTQTpEjZkSYxiKORUgZI5xCZZYeUZTuiJ6bXAFGHeLCzh1TcE/R9/3dyL+hVBa1VCJ2xUFftx
6MIezc3eG/CQEM2Lyt8NBc/2C5Co89XriEbKlGH1OvN7YJv3Vf0NEb0nMLnl9jZdUctiM0+/hQkz
IMVTDEXuDJoo2xEGqfeSwcs/jKAfc+MffPDlb1esAIICDZwBZmBg5tFncq6UOQEU3qDSu+d0NVUa
0rD/xpWFhLnqh7cXJIrKMedAflNNgwQS1RjyTLN2PZWg2XNSa+nRvXJxT0WpLoyW24MZoWVon9uJ
V9SrxGg8Gv+8vTtLQpTTzVhG4hqIlD2Bc5S2jW+3lZc7S2d7SYzyEBoJUEp0gC6OIzwTZQQSfy0x
TuG2Mpd5luP+oy0ElVOgltXklM1lXnQ1sfb6x3wffK5H8D4gNjd9C5MPKrepXaNzQXxzW+x15X5J
VSxsKSdSglvZ2pcz0Oils17tbntbxHxJFJcPZ+GXCOXYgTe/iqpSomsr/5zHX6ul13zh91U8KobJ
FHlVTTgGSe5zIAgAN1gwOAurpDJ3y3oswXAIFWzjz4y/2PYdmeKFnVDVsHAxMXgE5VCYgJl58/z+
pzUJMEGo7p/aRGY+GvvetZEs9QReDKKZr/6MEQRvGyCDF7ARBnCfnrUYBpVqBRl9NgbaG2PN8JpO
sv8zAs8pAMS23oHGIsuRu8zNvrW8cgzF56jva08CeJy7sdCBBp8yQ7zpdmWNHlATYYYwLOBfaBXX
iTciv4w5LeDEKtxcazsNDfJ1t+Ciqq79rAzAuZjahOo4OMWVw8t7WnWhmXVPkZHJl6GoQRne1DmS
j07kFXq+ndk3F7ZJdYuPMsH1gfcA/PhABZ9vE836vKw57Z5gsId3XSQgjh/T2C0EuCKtiso/UzJ8
Gqm1cIvUIwi5zlxpwJgwjJjAaTuXC5GWXhMinkqup7sIA4t90aMEAMaxpfjzyrLOK4pDCCJFBGqK
XZ0ywB+FtMRTwEASGgXDu9Zz36TkpaPyMeizYeF6qW7KrNupQONct8QCb25NHfGEUke0Epn2wnNb
uMaEzqkWrP637dEVaVAKlKQYuQbyFnV4pM4qOwnJKJ54EBmI45vkgx2Iz2XmBD/aZliiGLkmDnRE
AFPPI96gqqIcEB12FhbiyXJA4kOnvvNDcLZ5eZkGvlbWbMG1vPBm0fEG1BtApQCgocaiIsNCy2qr
CDmEp8z5GdPwgwW6zbQy71IClyww/NFiO0PkmARUPZjJUu784n4A8IYa1XFYH0jQVUJD3jBLS9AU
90Sn5G0023A7kbDzYKU/I09UuyD3ddykWiJMuuhKgNZncudtOAkVRGALzBWn0DrRv4yTuY4suhOa
gfbRypVl57ZAzjZtsE2EDsTqSNE3s5RJuTDhM8UJGsYBHpvpTlVIS5MxosXSsZ+slDC/pFaBjNi0
VMW6KgWHBtlFjD1EB8S5pjp2t5k7yp4yLag3RU4zeHBot7h9Sy6Q2jMPLsqAaNw0QE8LOv5zMQ4r
aV/2WvwM7tj+k5EzlmAXHX7g5ShTl6BDFjSywBCPbpZ1TEeplWavMjCnLUeb/i6Zum3YlulahqS+
l4mW/GX9/48//Z/z2JV/cfvN8z//Hsm5/5pjWue6eS++R//4iGElx+mbX4sf//jvovvafMdU0X88
4H/bMxJ1/NhfJOqO8wfsgjnznTAbL+ZMlf4XiTrlf8w8TzOnFAwj6KVw5v4mUdd0/Y+5sx+9anAc
wAU+J7TbWfZ//VMz+R8cybz/x9559datpGv6rzTmngZzAAYHGHJFBUvWkoN8Q8hhM8diMf36eejt
fY5E6WiN+2oGGDS6AbdsMX1V9YU3oF+M7Rg43n9fQx2KLJQJftOyb7nwAlbnappMdOPnKEbVMRb3
meFkNzAB7MdeNcNdbiwzkC5TzwT5L6Lnk9yUefoivY1+/AJARfJhtWsoo0Dv1fTSAC7kppHvNesq
d7613tWc3i17Y98C9rxrunRbVC1S7jmuUvdNeTKTbNMPD9IaUOVWj0X7rdUb4I2Kj7aIHh5hfx2L
uD/a8kMp+l0fsnbMKEjSK927bzR3W4rMV1Jwadm8NcUYTLLc97Hm1yrFUr3XQy/onHMyyb98qN56
3NWaNtqmgm/P4zon9zp5z26M+/q8UXZV0N6AYPmQfyLnYx7jn1ObWR0LL1706hQcRmjQ4ciVQ1sy
IxiHm7D9EmnptimTv+RoHU3x15NFcfv3Uz01A/s12nnrYVd1R2XZYwF1Ig3qo9jumu2OsbGP5tzO
2oeH6mj7xe709iVXidP6IdfgI4rpAcV3rhgfk21+MwfmbjhDY3z1EmjzLxqwKLGsue2a7Get0xUS
bOf77CbQlm+jpgmq6lORPrz9NOta4e/HeXKtVbTkVus0Pft2gNxm6dc/3H3zsT2Ml9V++FK+j35G
FzBDE9+8LD/E+6jzjfsRKvnnt+9inc4sd0GtQmmE+BzU8HVdbOYChnqaIwGhbJG8cj/1sT+jNT1t
a9uPkdXRfPgdb190lbO9uOYqWguttdVOz7imkW37RO7LbhZ+NC5D/2zevX2xVwIVPRMKP4shGvBv
gw37aeqCfodSKPkiw1YpZhDp+fgh8txwl02xvSkrwzjISXS7cq6La9OrxQYgr/s4Na08iMZoLutC
yBsUEfQbJXGzn1Nmm38WdWyPDPhIStksEcgw1/52mqVo7H+J4ptWnAQt/P0NSkPhpYERReCG6I+E
UXuu4lnlOQgYIBpHJ8xw0OJ2kCF5/lpgL3k4zEGgxXFJoKwWtTtNdZPD229/2QWe7BKItvFMiKYh
cbicjO7qBMinoU8TV0wH20WgPdArW3Y+Vq3Wfauq9c1YTc5lW2iT6qN54CQBmPlz0rnrEAedDuGA
7iJCOhAUKe2fP2nX6AMIZk876BhjbVNz1C9F31db3F9zXLsSbYdlW3bZWCqmFJHuEIRjeie69Fxp
tNpdFggbcP2lBQEZiDpz9crnyutKnP/qXWfYs08u21ymddMczdb9aSTOcOigaZw5g9eZ+3JRjl8Y
WXCCYMOtfTAqo0o7pYy56DQWp7qQ6i6RXvbR0dPsgHlZC9otnuaNGaGPhiTzZCxDG9FOgYtWrgmW
NCvPCMKsJ77cE2LL4MRoTi1Eml9Wbk+qiV5X42poZoxFkf4LkgJDr9CBsNhkuPKqofsjG/ILr0rw
eo2mftN5jf3h7bhc9wMRKWM3QJJmsaPVQBCvgsKaw0ZT2mbc2amH8LU5lBrohbxXK8zRqviutCHc
7UTVm7WfmHHkoOrgVldh3DaPyLrhh+WVAyrM8diE387c2xIHTxYN9waFhFDBL2n5j706GcxoEErf
6P1OSYxh3M00L+9SNHEPpSWKO8fqksZXTYSM0dKcxu9dkVjuJneMSfPntk1vXTQZATDqjlJtnWae
P+JdEp0VMVrfJSsJIX8qJUpD1s+6MciAsXMGp7QPbADh1ZjDK9YG4C1jEdmB0k/aLjM04btOpKKA
MpbHbqARLtzOC5JJl8HshdkuTupsP0adPDMffBH2y91hQgMuhewZ9ITxfNFnk4EDDYo9hxLmJ4Jw
meuiVhvrO6uIJj9LI+ei0kIDCb6239OiK7YpcgxYhCBMRG/tHAlrtdsuCQVZ/lK3I31Og2kVbjXz
qK6OVPvQegM2He1UBvWomZu3I+eVT7J0HdnQUWBABGnVWlI7S2LNGjkHzL5/qu3cbQajdbYFDmNn
jvAX6+eXZSbS08i8YDNITf78/WowVsbGysIDDZ7v8F/TfVdo8UY3ysy3u9L4OLSm8TVt8jywO2wC
s7TFxaJJ3aWfFwfO0FRnlvRamId3DACN1h3FNGoo0LWf39JgsIM5sRUewq5Lf4y5YX7wpHVUo1wJ
UkAK+zROqss87rxdqbT6Rw0WsD+kc4c2DBTtOlTkJcFrfuxjTLCdHqepuZbyomOYvcvypLlrOIa3
GuCq459+N+4c/QyKPOolCNzP7zzn2HJ1kYQH2TvzVZJ4QENkox5y2HhnQmR9Gi5vCTU51JtgkOHH
sQYgz1WIAt9geWDrLe3ebVNcR+02kge6TrWFmksXfbUwB/8Zh1jH6qmWHSqsmkAU4gJ4jpj32jdb
KOsgrBapDba8509uQgFkXKaGBzRKrMdqCLMP5miJD3U8GtkmD8249xOLrl7QWb3yo2RlJX5t1uZ2
phskdt2cdh8ruPbusR8U0ezTJh7rIDZyL9v1XW9cyb5NHwsrtaqDU1hqzdTUGs5hI1+caMtb9VgI
Gtwuqvl1pdvFdMexTl1iL3Z2hZycwEBJ8UAfp8N/Cf2hUo1wPFD0ate1TCDIM+T+j6OIGpsRJIJE
9F7X8d+hJT3mkvhv3KnbxQOE7FRTvIsaIdLg7Ustq/vpCcXjktBBKmVTIy7WI+K8QWEsHVTlkC5u
YtLArRI9/GznSk3ZNgIe4lCpn1Uk1s/sO69eGB9ErgurjVHu83gxRI1XVyOUg2ol0aZCZDUwmlnb
wnMqN0pRqtui6eqbCULtGTnbVdGyrJslaUNFAAIptOBVpLJ+RYp9b3Q0ZWVcDLVQ/VBO6m0pcIBP
Rvnw9hte54rry602s7GLCxUZluhoj4l7aNTYOkrVzhkpGxWaCaHcICKRndkcXp4fPCOTCVdjEo7o
8ipbL4yew0NmSBFGbr/thPLZKVMmfw7iK//G4yEKzOQSbw4Kz+ffsY91vXMrjcejDtlYJurHqpM8
QGEKL4wiNE+WOp/Bqi4f6HnMsulhrQ4AAPUzgH/PL6kkraNGNh+wG7z6KJ3K2LSDa54pN5eD/MVV
ltWHLhFrZK1QohhDOxhdGh3p4srHLpfpPplQwq2TOUev3jLKrduiGVG4s+dXSnzmIV9GKeNNBtw0
Gukncv3nDznOWM3hIBsd0QEuj4q7OHkWSX9dFIm4Vce5OJdnLQtu9bwoSC4cYD4ku9+6sZi6uaZN
boRSZY0lb6xLSS9RsYwskDAR/3JLO78bezpuR1cPtYt8Yv3S5iujh2qMzxX7a6cyVin9Vcao5PYY
Z2nrcRBb81gissPp5trVZjBFcYhbkk07bkRgTmkWaAm5fG4YzYUn0ukii6nH7EiR+9BRG7/v8/BD
kWVq0MVadWCZy4sGbvWXwknbrShVsS1Gw75MECu5zU1XHhk7Zce8nMZNTqV17KaouNXG0LjuJiO/
UJEF2ULxaC7Gyc2DxO3OKe+83CjYB9EuWsoonCasVVgPZlK1M+auh1HGm1Z/P7e6D86gbN4n/Tl3
pFeuteQnpLFk/UxoV3nKmFZOW7RldEwSTLQa6X1xtEi91GrGiV6d34s5P6cz8crJitDcommN7jLp
0bo5kuR6N0edFx2jNPxRa0Z0sLt49Jcd6mZWpThIJ/T83POyjdsZzlVYTeGZ9OzlouIW2PYpy5YZ
4zrXRbon7WYdhdbMrXqfhtqjIptoY0+zvrWH7JzBxstdGP8TXi4aAihdoOPzfA0DZi+NOooQfy0n
eYHIRoNjkt5fAbX9Q/FSlssyGFhkr0iZceFZHacTOR2qzyXmXa59EVVhi+9v4WxMU+R7wdskbQ/D
k60O9qYxURR8+xB4JRddOlBsWEgrUaWt4coLjFnpZyU51lXlBuWUuMcmMpBg8XCgJ97ng5gK5Zvo
c23rVuF8U1bK58TuHe9MWvEysBfMG8qCTFRp9qylFN08tYox9pJjqbd0AZpxoxXK/IDrmXHdxoba
B+nUn7nmy/NouSbOjfhPYKhgLyfJkyZI2KYDptFOcrSNPNmGGkaFZKnDmdh9GUwAn9BbwrqNw4/U
5flVstCVSomM0VEdPFSXnNE4UIU0vjGr3Zk25sujj0sRtGg5O5B41xkSapiDOTh5eswr0V/0oXWf
q0tfTdTssJw9eL2qxbGTFYORakj+DHewhDJXNxfnKvIJxqrPH7TWKsnD1umxFCOSgGFT7ZqQB8V2
7Dj3jjhzuV8qeM8PPq5HhAK3B+zAgG51vcRtChMO/HGYW207NLW2tdQ22VKFJIdClOF7WffpRRxP
5Y7TioPH7eJD3HXwLyW+GZ0qQz+VSfJNle3kd1nlHKbOCjfks+F2SMhRKoVEYY7BMFAdRXslhPwa
zoobhLRaH62++7AAP87wYV/ZcHkw9llGkksbaj0RiDItFrIU6ZEJZ+pL1y62rt5MIFXKaJ867SUQ
fPViGDsJvokfjsmkbt7eGH61Q9Yvd3E2ZUtwVUblq31JqlkxDW6SES2QmEca2ZtaHw3Xr4T2CQBW
eqM0Ex83HivzYDlKd6WXlvtF0/ppr/ZufNCr5kEOxbzYySe+sO0hsIFuHFzF8K4UM6o3Don1RalR
X+LTIj+Evav7UlHM0jf74Wc6PowCvQHDiawDg9rozNb32oZjWyi7L9sOCfcqWpuiTtI4HokezUx3
SBWX27mZ4q2SR8ZGFyEEAIhNj2+/1tf2AnhEbG8e0tFMuJ6HrKmlWELTGzk2trR8tRoreryDsfFa
6w8xxMtqpOMOAMijxUsQLkfqk80tiYTUUoTdj7qC8XISqtElutz5TkdaaJ+lQ36mIH1lM0VZnFXI
6YuvwGJt/vR6XtWazFYIWk1o9sYw28SPreYc2Ohl9clTYf7Kxs18n63m+VWU2ak7JZrTYzjY/SG1
3DjoEjEEInd6FnTpvVf0ocL6TYRn8uxXn4/mvUPI4J+6FrLrorSvU91Nj0Jz5bWmKdWnofLa27cD
5GWis1hJc16QCSyb2iq/myIZ091Q0mOKiPm2itTwepp65aA4SvbBDsU5d4PXrwc0gIKF/sla+xMW
d9EOkvfZJ+nWckW1023cRBmGmb7bnRs7vvb1yDYYcpJbMfFa7dgZGryR53A1R2jFZTzIbNNZ5XwY
sxll+Amv3fFLpETV9t94qUy+WOVgMChAnwcNHuR2G5ZWeoxrPd6nqdPgCJujuBhOyrWTqNaHf+N6
oNCXy2Gauh654UpsekUfZ0erxt6GGVd5FaLa4aNoC3azGs718F459n/ZONqMzVkV6/PCKPPKxYU5
O9LjhB6pyfQwCvLHDh/Zo6IiielNWkWP1YsPtIziM1nHK5saiTlyhIsKEZ231VdNw9KW02hnx5pn
oyVjje/HtP06Mus7vP1iX78SoWM6dLwYYj3/kDHTai9r4vyo9Wm4hRTaHtqE+bjjFNmZ5f7aIawz
r8S4lDY+yOXVTjOl/aiJriJo1C7+lhlzc5ymxtk1c9ocE1vWx2gs3euhmsOArEh8sXpxtvRaLrI6
hRffEbCjS3fW/HWTTzbxGgnmMtSmFJaJFQaqLThcDSXcGoU372Kn19APLbQDsR8FaQkPJbINpMed
sD54hdLv3379oONe3M8ioUh7nIqX9tS6g2MqBtSOZlYOSdpomt85cfVX0ZnajYM497wHyjSZh67O
zB85KvfN3jbD4WpsButBdPVIY9nWTnY5ttfd2E4w8+Wof04Vp7+wht74NJlDpvpT3eW3SDBAs1Gz
eIp9bBz7o5s99F15p+utvJH1LN0d083iZ4gs1bjV69F6GCNDuGwj6YYKEs2aer7TpZa/L7tcbEMS
i7vCNOtbxYjTFDRzgS86fOkp9xuTDHXThDYGCkk0aBmpedltersEzsTg0R1RVTJEuWuZzeZIUedi
L1MkcjjgsgKsZSpcLmp1+ffKmN1PdHo4cYsRjVC3nvJrV83jz6Yy26i1FDETZ3swYJxLh3F8LKtC
30RlY1+prVZfjw2yrBsjHYsvumA3bNtotPfMGLm3aYxk5k9mLLaaG3qPzVSJTwWdHmejWUVv+Qkw
9FPHbce+yKJC28xJoT0Uahmd5Fglrq90dub4jdolJ8WqamXPnA19lVlGlZ9rqXU1uPXPIUk/RY7i
WNsxL7UvTZcgBKBPjFrf02EfvjWqm28zNbQNn/YwMO0odYzD8r6dm2JMxOQPcSQv3VyxyqCQ5GA0
Z008o402mT67WZ99c2K977Y2J82DWTlDtMFiZnrwtM52Lph2m/lG9onzvp6n+NHKEjpXreJoR6Vt
DUzEUaR6P3eV8HyvQCge5kjShvvSqtzvSVWMfL68AtSj2DK89ka7PaGUr1l+C9RB245KOLt+IkuH
o07Bb2ejJN58KsyESakMKzfbZp3Tz0Ee9+XHwqhHCGyW1x3MuKruII3axzm2aDWltnoNFaG+w1+0
RWdYNkwcnL7vP9QllrBBK/AF9fNZavdqyG5yaOlEXmFird7afHTTz8IR7oCtKNnoTzYCkfs6UaOD
tBtjCsJiku5GE/Z1Ndnjd9wb8TLpTCfs/QjTgWZT6WpeEMCF+iOeQ/D5ODqAydVlVH/Rh7r/FokM
a4BadfCvF61aPxhWUv30YBOcDGuWj7OaaCPBPBobs5tq7iQa0pu0iyYrEJNlfbO6oVWDcGxUqHVg
eAbCMAbuN1rtSTaZm/huSA4alNKyH4WI0W+a2IIecXZFqhxdXu+Lnjk0X+fFhNdwk7oIomT5PXkK
3WwGEGRSE1fatyqXeY43WxZ/YLAU6X6ZVWYaZNQ28F1i81MCFPmibCa4CHmiyTBQorJP/EQ3y6/e
ANnVd6vEkrR4pyjZGnpuXMQcHxXQiQbBr7bJDGtrcip/caYiBvLv1awkM2E8FUg1bnF1KuU0bfM4
kYY/THPOzCu189sCAdJbTEGm0jdGJ9qwDbTfIcwVnxUjRb2y8vQUgWFwnH4Z9uLoDaPxac7K/sdA
FxjsVhL1EQ3PDF67yDQku+ZQUQCRxbl8aAfklGCNGeJrlBpl6+sDblM7zVPD70Mqu0/DlNuYoNIV
Nf3IyJEL4r7jYhMDMMXFMzGn5uihFvNJlHHxPh8a5FrcBpFpPyo66y5VZ4Pqu/aWgrdsx9vYHOr7
RNQDH1QSuqifF/rPuJ2tH2pI8ePPdTTdtohCK8AHUtymoAtYhHpSJ7ds4BGCC5Yx98TaFD0O9N3m
gNDrmYT0XXbVY+n7rQ/L+JszaYPuqz0AEz9sVdiERjZ7d5OAQ7IRlVsOl1RHxn0unTHxpyGiST7Y
QtW2rLwRd9lJZgHWxvmHQoVUY9XpZTcnn9XZMuWuzoDwUNBI5EMxTK3VTa0MzaYAaTpsQq2lE5r3
Y92CJEqq+LaOTXVXaI1THip97qMLocSOs2FupXyQs2Gn2ySd2zuRyPjOc3vv28DLvI8KcVVY3mdK
xzTd2JLDJoAc4gJ/LeUVshjztE0J4Ida9nXis2d5X9Q8UmaKXH2C/FAWWAG5mdSTrcyS5D5FEPAB
FfP4E7++dXzaUnynOZvCiznqPTRCFRYLpEi3+qsyQ136CJgWHwswkB+lwOyHh8pH29emUak3nqKU
EZ6p5CJ+LKwJ/efZsO5cBsT7fKz1q7zJTGJ7VKzCRx9Eabfu4LWR31hhSDDFDNOJiW4RQa4KwCFx
lm2ntqyRKHDIr+ZC9I4/NnGHJDmIJeiH3hDF3B6OZJ2otIe+j8Qe4w/syGytLrSgipThkmA2Yt8x
aqfflHKocQ2uutGBi1l17zvJEven0q4eigb3opoEUQbMiUasRWM6z/CrM7TzhjoC+Kk3vfZFiS33
2mXi+FsF94+w9Tf1z/LUtT9/dteP9f9c/un3qp7aJIq7/3j+R/H3n6Of1QJWf/aHbdkl3fRB/myn
u59C5vzTv5nty9/8P/3hb/j7/VQDf/9eybJbfhvhWT4Funu0MP571PxePhbrv/03LB6Js3c0eEHG
878qM0Xqh79h8ctPKPsoieg//5qU/QbFa8Y7amxa4C6lPJXM0nv7jYnnR2T7OE+BlQRbSIfoT1Dx
a4A6oBz6ojAxuDltmaKsUvqI/ruqD1FxM1h1d+8WUh7C1ki/aX3buux6fUm72Ym9g+qoOZ2+oUEv
ZDSiLevS6ojcqT0k+nUyxdW4bbosuis8T7kz4C8ixOjpn1kvyb1mifBrVA3GFiVev+b4eo+ByNTv
xgjN9ykzP0bKKC/RIVTuFB0bn2QMx48I+adYjoCDuIqBCn8P1XFH/tJ9SMYsg67amr2z1c2+ioPB
mt2LgjxU7CoaFBAIh+YKPKz+G/bzR4F7nXxv0UD/q3sepb8i779C+P+18EbM/q34Pvx8bH/86yjy
hQ6y/Pf6+6YqH/N//j/xNPh//a7fpBDj3SLBC/6YkTM2kcsw5+/od/R3lHUAQXEDWYB0C9b8H1KI
pb+j7qOYdiixFmob/+ofUohlvAMmg6I88UpZxjL4kxXwonhf2mKLiRpVLfBcZ9Wnw8ymEyF2R0cD
2OWu9Ob5wnHsA/5l7Z7mKOcARyzMi/ah8uL7J2/w9u9C8imFYL36sNOg7QMjBsQK0C1Aes8Laq+b
3bryQiTtoJff1qrwKkqjsPrMdlI85mWs3FVaXW17B0TXsTPHqQ94nxQuvZ1t47ICxGvW2mVKmh8F
zAe0yyQuc23X5mr1JekU1cPXvKe8sKbQ/c4RNl1Enj3fzekwI8Uj9O996cUfJ3rsfymp3Jv5PGJj
pcnleM3os83F8Ghmzv2Y65EIOA4V15+ROfwyKSUq316yR/+q9HPbKKTf60PHCaY2KXNwJVRvnDxJ
P/56Z/9/Af4PePlPwucFLSuIWwrI4lH8XoTP1tvyT3+fNqr1DgjkMrhgAUEX/M/1xqJ8B8aetrfG
FMz5xbv9Z71p6jsGkYa9oJr4K3SS/2u98bPldy3A7aVRufzGfw7Z3zHO+fzfysmsx0Y4l7HMuL/l
KDQBKnKlZ41qY46yLDa1Q1ML40LPM8RdGgUD5U1dW5sq8RqMK2n9v8fOLTYDr/qUR6Z76UrR3xW9
MVwVnEyVrwn1W+qk9TG2o1t6D1OA9csp0RxYFU7Zx+/he0wfG3WYvvfNqEGd1qDUlwysjmYorqt+
yP4Gdf9RZP4vKbr2MU8ey3/5sv35KP9V/fWvU/dIExzynFgfGM+Snv87shxtMbP779OcT48loB35
LPiWf/E7+Bz1HXZVmM4gW8tId2lQ/U51bPsdUwPwTgzUFngeYfmfwWe8U2FgEJiwz8l1FnbgP5u9
zi+kp0nDWlvMsRiS/0nwrb2MXFCxWGZAB//FPGcXfR58KZDwrC7c9oTpjv3ZhUwaNHRo98oUl4fO
Rfs2JoW+EiLTj0kr08u2zPRHp7D1YEyqaquAsGRI7cw3OMfWoM+N+WYBB+2FS5t3Bkr77cnbfeWI
WA0Ift0wE3mIJzTnMc1ajXUi2gS1hVvuKcQDeZOP87ztK2quShfeTsNDZ/P29X5NOJ60PP++ICNH
DiaAxC9ajKmwpDvnqjhh0aJ+Mhvvxi6Qgx8LZdjK0f2c5WZ10ZV5evCcRG4yCZS0NPt8m3aOi0JD
f511nBRpjj8hczF51Q+R2LZd3gTq5GIj5KXOzpxMZ59yOoLS0qczXeql3/38CXQiiW4tfpS/t7Kn
G8ysSRuL1qI7AWnAnbSQgz+lURJ4hsi3U+6c1LQVR0XI09uvbg3m4NUxO4Jqw5EO1pM+wfPgUsa0
L+Zy7E5VCGxlUvRkr0d1cllI0P1eB01+cBR5rKIQY5FJUTYcp2ID9P7cQOK1O+H6dCYwN14gQyyo
p68AWpNRh3kjTzjTikOaV8aVG8/9VSKb7jDRLb+VbqPtOqG2R8dKu50p4C2YVXzOUP3XSGn1MQAv
UWJ4qAKR/a3m2LU5ZhqGEvMpmyqJqXM+BR66Eh8bImjvTPl4346C6ntU3UCbyvo9qynbwucw/RDb
KiCfvfthgA3zGTlD/RqyXv/JVfL8vRp5xpn++pooxwdE8ANnTTJCNpsXH9AoHA2qeaafXOwprp24
qb/HdREFVpmI6xjRxMAYW3svw6k8pbXdXth9SYhNc6ntUIwadwYi9Dt+TFbEGBG6nKIGbwfZcjo+
f5/wqFmX7IjgQTlMn39ZRUaNGZWpAUNYGPu0nuga6YkRpF52Duv22utg3soSQhgEmNTa4wSp5dhT
R1M/9Y0JIN8tknL27SrGv7Yr8kQPUoiFyKJ0FkJCkare6dYwOpCrJgwMvbpFUijWEl1sqT3luHMi
xJQuafdqn1G4N368/WJWeTzfbrlDhn4MqMl9ljPkacgLq7VmEIvGKS/mZN/2IQMaGEJ7tZuaAJqp
ftnk83RMFLfcFGaonfkuv7QXnn0YPLAhnmiM4AwwQGuXPGnmtcyZm50MrbcecrrG4UVfREJH5tJU
T124WB+IksqVvq1Jz7nJQehuHBpT9NRVYX2FjjiVG5AQ3lELayv3R2UMPxpm7nz31Dj3nVFYl1mh
OSKwswmWamy7Yxm4aux8T1rblL5kWBJtRcGAnMsb0p+8IRXHNrLD2vdkA+5owGooYjjSD/Omg/83
B6IqiwIR3tG8773Gqv0osjDypl2e/WgqzfvhkPmHfjgVURZgjCnuHStmKSAlM//MDHusaInberOp
zYmmdGRCo9/TKp4pOmpsuHb473n6thuKeh/1rtYFbg+bIsh1BjW0oQ1nhFGSz1jANS2090mCHthF
c5teArtWal+lIYFQEFbL2XVapVmLfwCTyM1iK2htSlHfp3ab0EmTUbYxtdbQdlOr6+G+B34xbpoM
bYhjbQ1ATdSuBRSlF/FNLUoX1RB9sNSgFEN+Tkl2Pb8EZa3BDGLTAzC/bCqrjS8qTTGkqXROdjF6
WwWRCnwFbSpJpTa/VpZe3EJPogNZWdYJHEL8Y4wRfn17TbxIHpbBJbjGhehCr2i9JrSqiou46pyT
UjTZXp/rMSgVzMn6qKwOhaOfM6d8sTlxPZI+huEYiAKyWW1OTp3OU6fH7klRkuGQx8DzrSpydi5s
LP+PH82Es81GDeMJWOzqUuyxqWINs3dqK/RejNiKdpmikacIHY1x3Tvnj/rKo3GMLTpCgCQXY9jn
20tZjzLCVsY7ZTOV9tyYNos2+1mq+TktsFc+GtkurEdeJcTC9Ti/MWPNDAs1PA0g+hbQYrSJEL46
9BwIm6ENxzPwgdciFZ0uULbAzWB1aPQan+6cRZ1BPPBK5WTmenWgEWFs+yTPTggZlUFpL77sHc6s
DbjybZM35sHL0nNsiCX9f36ukfqb+JBApzMX/toqdwo9rRdtpVinCa1wZsIK9esxaxq13eRJ6IYb
ayxMtrLQhCgfQm4ago4gxOWldIyPc2chYefUKF6eyYdfplJg+lXO3KVyBvm81p82jMJFcDv0TlYi
7WD0wmMdeuVRaxilQ/VzLitGpb5nhP1GVRxaNdU0vO/t2N69HfAvE3PyOfg3mK2j3gcoegXzYPdr
bIbI2X3eFcr3MBLJF6vyzJsmNrofkpcxbbSpS1S/SfPxEfifXgSqTCJtg8Ozon3xGIh+irsc9rlh
RZ9SUNWTPzlKqF1nolY/GjoPuEkYzqQBpRrAS3UqeM11bhooi6CAd07O6GWkE+O0/qD70uumo/08
8GRbdyP0gvCkxEwtarsyfIk23E7EpdyNRntuDb92Pd4bcU7X2/3Vbnka6NLIbbWAXn/y9PYARDfc
JFl2x5D+pu3ccx51r3wvY3E5gflvoQQGwPX50+naIPSYue2pdM38VBldcqOH6M+gJFUztJ2iI4wM
NHtVvd3EbTdsjJG6wJD6d8HOfB11CnCIKez3uW7lBy+13ZTBKTZWRRihVxBPwj06rZi3ed3Ml5Od
NF8YkIVn4v+1d0a4EfdLs4aU8/lTwGQOVUSaItK8qPQTO/zap/MP0evfcvOcWs7LPZY3toj0oJiw
4KiN59diBqs3g7CUkzGg6IXw1Nd4qGHKWsbD22vplUXNlWj2EgoQG/Q1uGigi1NMlhfdV3HTfQXI
MT8aFnNQvzJHHLymxkqVoExDkVBo9/3sR2Ajvg4wtWa/0JSu/kM9ALIFbogkYUkUKCLN1eI2y05L
irqM7nO7dQ7Q1ofbbpqtYGid9KCmUCiR7syvpFnWW9cL3RvKkvoMv2/JkJ9nsKi5LZ31hcfEJGh1
pA7gclyRx/G9F+XDsc6dYWsl6G+8/e5fuQpkB4+igg4RHLHVoi9FK+ysGZP7OeviTUwCtknArf95
2C79fAo5Kjk2zVUoFW2FuqKepPedYAZeKuJkTcYR29R+Q2/759uP9ItC8PzNUXtyhNL10rD0XDOQ
GKnqitvW6T0n9qaMAPxcDcDvysBOplbbt3FnvTdzVCM3YR4W6YdZXxR2WjqSt0MDymM7e930Mddr
77Z3leqbXtbm0Q6Dxmn2aKQLg2QZU83A6pz2TLNkWb+rW2e8wgJHJQDm7lqL0dZ6xZtRmbwXqrhI
bYAAjSM+Vrl5qVr5d10TfygSvLAPuaAHXgbWI1nHKtKtNM5mgITp/QDEjKRCiXZhLtVtHfbemSB4
uZ9QEGJsuVSvyMqs09+8tKLCAM90P9STB1IedY9Bay1/+t/sncly3Ei2bX/l2p0jDX0zeBMA0ZLB
RqJEShMY1aF1NI4eX/8WmFV1xaBSYXrDZ7cmWWlpkgcAb46fs/c6WlFfmNW/GgpQGYxQti/Uimfb
pNQzqrgthzPxbxYuTRXvbJkrh0TXLrlmXhgG55+MMcgIYlCgcHU21pRoWW6YYN9zs+nvXVvqT/Hi
Ol/sUtU+9dpsfDOGXjmhpJNmQDfP9kMiFTP3MfXRCQtAgvJhqHjtAAkctB4yrr7m+bJ2k1cyMQU1
Pj897DEXEAcuY3cd1blcQqaksWzo0dTe0S+yMllHZlb7ZdHJT7ZS21+kjIAGjMY0rFgzLGvHTHOt
jM5o2nirdI1zyNAoFde045yu1TYucn+JgSr6Ypa2ETrFYsT+lCUjVaZFt4PUm/T5So2BygUcnu69
HCd1CTBSlt1W4r5efNOum0+KMGvH16Mk+azWk4FQI6tksWkcHataN2XjD22MDY6tpt9mChlTf6g8
u/WVvi5QWs9zdSOVus1DzZYeoX08wIITdo5JM8289tpoOmXx526abtCPfOiUKMqQfc7zVdHV6gX3
6ksr4rOPi4MRFSeZauKGc1SPbtAlMddk/SBikSBsYa6OUBAHKmoT3L0o1NQlw3g9u/aApM7Nv0S2
nDWan0t5Xw1yZMcwGudxIWbvQpQO6lZ3GzCrQzS1BxTExqGc45qaymBRMCxTqP4JjG67N7qboRn7
YtO5xnCfQoX52o4TqVxdjOPgIyHMv0MISmmmJgodikXSadMmGez5u8j06NKKernnnL0JrpO8C5DA
pDDPvRqZ52UdDajlA+19va9W2XEMy7bPhE93v3rgV6S011iSFQw8qzU9FmxlLT8aJPm9gDbw1dar
MKDWXiNbZpBifKHzVVL7ipMb0DNlo9twftRPHaAMKFONWZ54rnoIzJpA3s+W1II0r+Qksrsi1gzf
FFZ50/EV/KZNbfvw+1Pk7U6MMp9LECQs3DBg1F9HP3VfZU7Ue/WDOunKVvPK6Jhow1d+d71JXChR
To6i7fdjvt22KPWhxMPTQb6TqsjrMTH7y84b2uqB3uwibGrgQ7ownY0qx/n974d6e+5ztVtTiRQZ
XcY7q7zIQaONhJY1D7GWJxtba/uNN03LhX14PT1eTxpGWXOWACgQG5xnXcgiW52VNM3DZOZJ2Kru
bdIrzSaOBqB53fxurSn61pBPm98/3S/urxSn8JDy4dZk9/mmPGtmnQrHaR9aYo9n1VnUk1OpyWl2
TKbqomh3dd4VG5sdMMxh8dyQMPW+44By9qkU0YVT/Zc/h3VjcGl9eedn2adu6AghC7t7mGpt2pmp
eNAlnKvIQhQ91wlzXHXne/gDq6qadnrTMg/3IsrVo16nl2hXv/j0wJxw0yDm4DpzDlWwM1OW5qS2
D2Mz6IFoxiRUy+GSg/W8sExkgbwKK6nGRMaefX7hamJX68d0GB/SNNNOajzMX/EUEjl7hQn1rLJn
CW8gbjZqZbZHwW+dN1CqAc41at8nfqEWnEa2mlckVZVerlbcuBPY/tLla1+0bR9aNngDJIa0Mw6X
WW+vJlWZRehG/EuoJ0Od77GHW1+jtANyiYDQCxbwQP9Sz/1jDf1NVYVMBFONl2mQ9qYkfxbe9po7
mDFE0wePMttOH1qOzrw1mkMDUKAjmbMrjba95ot8WMoh+yBKvd4hWbb8hNLYVsTZTN6iqY5TVA7b
Kmm14xhHVZiP6nThVnHePoYuTEwgzEbkzFS0ZG9MsbNmp11tTQ+x6swfcRYPwbwKjv00L7yNbDMl
zF11v6wIRo258k5ZJuXQIow5Nk7s3eqJ133KrL7b/n7Jnu996+9a1wZLFuEDRvPXe1899Elr2eX8
0JRQHusmHa56fSh8t5+T/4ehmI8uLsCXYPTsc6HMNOyy0+eHPm28oFbpGYsFQex6I7nU9u78FFmf
iuLHClRkC2QOv34qld4lkSXs+WE9HoPBgXU7j5EbxFkznMoid0+aTWTz+1e5Hk0/77rroPRmA7xF
3QPa2Nmgmtf0iAQHBm3Mwo/xqfrSnJTNEJOUUpvkUp75zfbGgKsQhas7ShbYSWdXVaQsRdf2nfog
Wm/eGkQo9HKK0+S6HqQZ6jnWF3WtKCyTRVJk0D4Msuo/1Nh2TmMZywtT/BfvnE9Lmn/lStkvAopX
eaXaU1hbpvpAzhJlVtpP7yoSD/44Cm3bSH3aWNN4EWO1vtSzl47Mgk+NKoD/na8rV5pGrtfu8mAh
ab9aPGDguZniTAAmR/mx8TZ5FXEllSUNXJdcfWipv4UklOqrfuxOCjWPK0ua6n1fKx02tXq5Jtyv
wsZWLrXo/MVSozpGKWJFQ5F0OTv7EeRTX3aq5UEmqfiYVb2+RlfeVg5tfWGp/eKtEGUQQBtMjbWZ
wev5X2kTG7BZaA+m0y8HShXzoQBpubUKafigFFUuGihVpyj/wzYk7HMrUAySrEqtW30TuaMnUUlA
e8uDPczqsZP6fBdlyvPvV9rbx7PBWhEPE+NQVXrJ5f9kSJunQnDPLdSHss5FOPCvj6VqCt8zAaHD
hpqO9KcYbkTcDRcinJfuPa/nG8QTLuxrtIgo0z3bxOYhxt+QGvpDvZhz2LmK+U5YkV2SlOz1mkYe
KZC7BRfMc9nGRM5d1U9j2CHzRFCoCmdDIVNVg9odDI+FmdQf9Dax9hP1f4l6feFvMjPvxnAqqYZL
OS8/JjoHDkGtuMt7107792OlfLKspbhzJfKFLdMg1gITCekPWqdUVx6CkuXYpU48oWzI3Kchndxd
aQvg2IbIzEe7ziijwoxXbgoPFq5voFtpLoTULxmTV+8JLy/oHaJPdQVqmGehl1sMaznOzj9krdpc
5aWu9iHstenamdMi3iRe0QDSpXSBM8Axxb2AMKUGVSQKDTNKO/cBkKLK8s3GiBU/Al3aBYPZPCui
h+ctJiTNy1LAyp3KsgyzcpjAKCWjqK6UrkM7gU0t030hmuHd4nhOvPX0zjrOXgRBGdAuDVdJ+rR7
yinucGOWzUWs85s5unqZ4d5y6pODIyg7W4KKGFF6d80Hx0iSqxr7wl6zsioNstguY3agqkp9QZvs
G6412T4eiw4FYG9Xc2A2itLQatAESCrnxFitgMWwj6fc2xRD4yW+C/LJCk2qHSe3cak3O15e1SG2
puSLSXGqAy6VZ9thIYESRKUjbzGfkWgU9mJ2Ww3X94Ub+7p3vf7cZPyo8yLI4OBj/b9+WooY9ZDH
bvVhGBq5jTldDJ8vlxyj1DN3zJJqIzB279U4MTt/EXlz4d74JpltAbZFYsaDA3cCfrd+j5/2BLPP
+7Z30+GDR8PzfV6JZlM5XQ5QsLPCJbb6gzLm7a5ydQ5jnCDBWNnZfeKIeff7zekcicm7x0nwUqVC
h7FqsF7/kkGdUqMsq+nDLMbuk6ONLrK5DpdmkOduVgRxbVFEmvRaf1rUhYtR7OTxbQl4aNgWc9Hd
w19zAjWfi78/0h9JM/8/Ve2v7vZ/lmvepd3X51SW/9IMt690m+sf/Vu3qRAE/0Uh3SAvS2TCRZYj
/G/hJp1n1b/QZrKcYUhTA181nf9WburGX9y3bIoGnLRU49eSzX+UmxaqThiJFMDWwgY1ljOV8O9U
w+ue8T+rDOHx6gEHtIjFHnInaL7XM8v2uoaAvVxurKlSNrhUfFXGsV9OCEZiHH3BTy/p7u+/+Gdh
/lmAuY7nUjlAckpSHBbEeUQrTZy0mpfoN0pWzb6iJD90S568wguXUf+sakW1rXCnQKS5E+KJS+Xq
ctQvLaizK+2qt147H5OjQdwCHfRc7VUtwu7GtqpuatIWzaIveM5AH2ugmq6a9rkVZbQz0oQmESaJ
BCmtH3E7vi8J1kNz6umd6bT3MEvLnTDGB6dqU3ScpvZON8GNZmq1jdkswkYacjN0qhF28ZAelk+6
XS9+mY7VBaXB30j1V59xxdA7L4pEOB4k9V5/xtpqEmHhsT6JJKAUCiivn33jKzgbzNNbUz/26t4s
jmZ+iMnxdvuivceGLu9AAWW970C6UQL7e3UUuS/lrq2fW3cDgkwm/gRtj26XqKvQdp/m6jpLty4i
I/ryKJyzyJJCawNssQkNJ4gJXTx/teNlvl1u9W9WTqJvawP+vxkzuDP75FH7jFRxdnZpe4SMgc92
bA5VEcy3XvnRVoRvVF9L7Uintt45oGCyypCmD33g1IFVhDguPXWnccNzd4bciiTscdw6oTOGk7Ut
bB8pujBphBykaVi/6++wwNq0mr6vPzifjE+cc1gKnTtv9NWWq9tWtI+563tZWJEAJqV+PWzt3RdM
WDHZTF97rO6VRw9sswejYDuJbaRs5vbr1G0GPayS04J5EomY30REEqG4qsPoM3Bdy/NzcqeWn4sd
uRGLRgen7OQcrNB537gB+rHoe4t6B8UazZqv4i98Nes9DA0AF5itG+E7D4Zv76KduYPrgdrvlD4u
cRjNe2gNWeV7t+PHLSbw6/4qupmhPj9UV922uJ6ePM03T2UZdHE4oG/5soy+G8xHubUO0bvCpA7g
w0ie6lNLTWDaGXeD4msg9kIb0/Wt96nYKdfLJ/GlxAO+E3WYTQF1pEDfjT8ytGr3xfUYeNfeIdmo
Ycs5E9Sf54O7nT4iGAkQJm94xgOe/oa0zyansC7IJwf1j+yHN/nZj3JG3XMY3MA6YubdVleUhll8
y112MquQF/qp3IFtPzRdWGdBv9WC/Ft+qJ7mbOe9c6+XnXcaNuPB+z7cFDfevUh9ZQ6Km+WZZSs3
MRHC4FvST++0TXlf3lN78fpwMkmJYLv11xQTgbL196b2v4fgf7uEPP98Bu6+VzJOuWh9f/GKHr79
n5c/8PfJZ9p/oTyhJ9G603K/WeE0fx98pvoX+SoOAIjlIJx+PvdMA+cacFGV0jKqJYK4/xx7pvYX
ovlVdg39CSEoMJg/OPb4Ka8OvrWWjDIGwwyJFUqYZFde75iiodfZYPRys7gdGr5iztRhOzq1/TG1
WiLapI/YIpp4MOytbcrpAyks95lfPB0it+IiQCSM4z5PelPxdXvR+yNFxay4anPDe4KiS8W36zBv
B27q5daujPORrWAZhttJd9oGNagOnAAhq/u5w+XV+62nztZ28ZroVLpei1IU+/Ky9gxQqkDkTm34
uTpO11xGwGyQk9WD2NGG/HakS9E+HVTv2pFddB2j8kh808qaH1VdjmGmJOrzssykMiUyJ+x2ZWH4
SMTH0neKRL1J03z61DWD88ErxZjukihhjxkQKQvfxmye+tEI58IfUQCzg2Ahf0ZpoH1LSgGOWUHn
86h3fGtfnRmbmxUNUf1JQ2UeukmLjlvrZP5kJfZyVaY59R1F15pdqhW3uindJuhxcB/1xBT5Drqd
ciMLa2SPq7LsW5Llyoyn3GQLs2tPxXvfOfYmGee2CHitGv4jvYP5ZUplGEIa73AUd1FpwI1QXN3b
oAI2ok1U9mDGbeCXp6oGXYCdotc/m23Jnl/Zhbx3VCemS02LuQ8gZxuHKrAOywda4t5KtLhKQDfm
ZGFrbnG3T6ZQdSwrpnw0Ksv7UkwDfJfGyNGitmLUngeac0kOYoFsKE/G7jgk0rX3MNdH1TfqjP1e
08uu97lYNa7viH65s1uCPUyK81jv3czMaFvjkN/ZKmOp74epGvUQWmbhBpW2uB+4KrPLawmNgQG6
Wx1HSYcPKyydMlV2/eQ5SmiaitMcm7aeGchSYWk0ZdWwG1de2wdD1Nf6vkN4uJ1MWsP55ANBMyde
wl8mU+nS44qC9Xt37Jx3mC+SQ8nA7/APJ3BG9BJjmG0wx2Ly5W3gtO3wYaKePQTo3Ga+udcL+7gk
ZUYHZtUxn4t4VtMgcmznqnH7SG5m2+Vo0F24Mz7KFkdAM6+NNEjgEJ6cpbJzemc47uzrdaRpflQo
nOS50y7LPmvmKIZzIeHuVa5ErTiXRuly2uRJuplNbfpcdpP3qVZ0pQnMzqUm7rZma/uRNw/8/2Kc
t+osvS9yQUDOJblHxzDXkhO91DiAtEzdd2Io8s2YVaxb1NiAHzzc/MnGU6b5Rz5pMKX7peGiPHSd
4WeZtGY8c15qBYAuMNItaiN/aLFbYCKgPxB1cAuJeDhUxOGAAxSCnj6NrEdHVGt/SXMC39N5JjRh
6E0S9kVa/ChAz38WbUcYPMo6+t7VqPmgYLTjjTXoSxYWNbL5oG8rSAW5zAgdcg+FuR+lWgKTxtPp
cmo0thY4U6LGQdfRDDbIUy1efA9cSRy2i5lZQaG5ixrMWlkttFhk8gRgxVrnWJpdo/smrBL6u+Wk
xfzaHFmnlqcsd+40j9R4rESIUHU7CAesUUJPx1XKKCyTlgZrduuONHBIZRYheATxta2WivYnM6ST
MbSzxTb2s5cTjFZzx35oxCYaAwTcpRmkZi3qYKlHRW6TJQOEFzVT4W3VITefKks2JrL5Kf1I7c2w
ANVkaMtGZGniKi0w5GynxGyeAIipXzrVY/33yPvomhYlCiVSWScN4VzmjNty1uKarUc1sq/8nqkH
gyXSaavarfl58kx8Tjx5/y7hUp1sBFascU/aezF2cUFTr3emTJgiijJb9p2hJJHc6g4/0Uc2Yubb
cWxhnDuiLb4pmY2By2m8bSZAwNR1fO9lxsQ23PQZHUIqcF/+kNf7ksZ9vgWLM5BLyoflBskHtAhf
Y4swzLbELoVPeb1U5YmqvOk3IjpYfHw3La/car4jP0sMO/tNSnCnif4mB/5os5BFPdyajfq1rdN7
1coHqvraMZf9zugTmkFFI+YH0e2HHNmkW17ZMEC8DBaU4S23bd24mzSur1ppPWEa+Ta35fspN1im
NUZu/VmL74auOQnyDCgs90abHOh1dKhjbzMPvHmVHSsubsF6wtJPniSarLCzmmbvyPGhBwiW+lk6
7Q0bjE5ZvhuEEgc4J/wick9lYuhB0VgbtWGL6b+uppmAXkvh6DFaoQIQxe8qKMkcPSN7RJWWbLuC
PrS0IAv1SGzhVPkj+p5wyYuwNeZjutT50WwN5Qid4SHOyfZaZhvW1QidO4fzSR64muUhj7kzJKW7
l7HYFu7wrtX6w2B7R0+r2X2yODCnL8ugoqwcnRng8PgYyfixzUwE1aX5vsjTI/WiKzc3rvMB2K+6
AtpVdd4NzaQi4+GvrWPzPimmrxASyw2IvdaDvKCBKrFk+5H+Dn4pWKqy2yimvk0GIEvTQocn9QjJ
6mrUFA0wCz0ILfO2T0ZmDXuOmpeHOGrt2nfd5kkqVSiy/HtlexsEj/s+02mF7X6sW2fy7YVy2Ywe
++Oimtx06tsWvIuWGoa/uLQuM0m90ZMv3YAVrTbJMsL3KrWPTtWVfqetsUzBNajS35Ejd4O+o5lH
v1AQUIot1piHQc+e2FAD5P/JQSn1+2FUJcFRxS6QWpzUDTmSLdHP+8aprpqmeNYBi01R54KL0LQH
R1eC1oQcQxHQI8Gp9b7iTqd2XBPAHrddksD3Q8LfWbOANlWPyYzlqJsYBOVX1ySLUYGUO43g5BEu
PZl1UTKr7e8MF2ZufpOQ6HHCbrC8kMw7UZrQTplmboyEehdcdTvUa+UbQDLEWuNmKZaIar6s37em
Q3Cio52alKOS35nZmPil8S5Ta78tvB5Fj27PFUGL+amXw3K95HGYN2PgYiH083K+181xKzJaXKx0
6NLlG2aleSfKeifljYSxdMB0ewN3nmx9d5BF6fHm0y9LylVJkPWMODim+EaxLfDw9p3TZQEhRsoF
Tw3R+b7XrXIOknEMdZsMOaWbDTizmps4KI85dwHfNJ0emlUE2T0X+65XfVg1p1nGV3lu3+maeFc6
kd86+cZqhx3SijudkwZ5i59rWhv0Ub73Giab10DRChOutEbxOcn1rSLbD4QZT2lJHJF8LWv32izu
0/kGAQDTuXrfz8bRjvj81vBMGKigS2v5w+neiJfxro8/FkUaOJrcRrLb9t43pequab6x6bsoOhXS
ulK7bKsUWKzcGeqc/n3UkHOWprZpEiAmLc1afE4ZurKs6Z2SnnsaflnS+mqIA7f127T8HHnVHWAu
VdtFuOd9JPVhnNveFg/7rTVwSnv2tmgjdmZ9+Zo3cxrUubWEJP2wgEnCEXXpvpVtsq3GegizpSdI
LvFx2OJmtNorgIBlmBdsJ3gKxJjIkEer/GrMSRBYzTPB9bD3qmd0SXXD1ZRmR77dieSz0/GBDniU
nW9G0d1qY9Qk3Ay6zt0kiqq3uHFctdxWeS/nvbRF/tlTc88NQHu52VZW3rTBN68iA67sEUMHlMCt
yDPOgrbu0xtzGFtBPTUFSdzYwvwKAFA8a6aYhw1ugqje2A7qNz+qBbrFyLIKgq2yTLGMZLogcqCx
8Lukw3rum3XUXtWu0CqfnqzGketL/53Xmg8H3Y6cNLTTaKTpZe3a91ksxA86Eq1ab7rDvncUajrs
hg1JgJRM/KPWVVKA3cv6CcXCaLs3NoKPO8cbkmTTFoP5vtZjDVRzDe4tTEi5Ue+cp/oba0td/EkW
EiQWjY5EsHLPcn9yebKwdrqoCDTOhvtx1Ns20Lpuvi2UGlYfHSM9K5w6MY17zh5IcyuNEDsfJTN+
JmZaOi3Utsm56OprbOkVun2s8lR5xIin3BCbzBSjZqghop2db8jZOWfqukffMinZ8uXlgv2/qYb/
fmnQ9M+5hrvnun/+r5vv43/t+rT8/irp8PJH/8VJsLy/ENkjs3fxW61c3H9nHWjP+BeGaSw+qHth
Ra3/5d/Zdv6LQ2GFHD1Jd9hQpMP/k3dY2yhzd0UODKWUDhWGp/1J4uFMsuXQfgGligH/HH0xzISz
RC0qXlWZULldt0geiPeRT/4o4fHsf0rE/CLP/jq7gZmOQgOyCQ3ZPK1mSe2fZTci5mbRsudiqSg+
GGh6Q1N2CHLrsnyMFc18hOakHwxNqI9oruwLkNm3T0lT1LWVh4pghpI61YufK2cK/OgWh3x8Ktkg
d1ruipAF9u73z/irQWgpRB0EYRoikbMMTqI6XUGfn+SEPBJyIiZX1PzyUsXiTGLBmySxvhYA11Ig
/1x/xU9FQAUiIHdGzlt1AsiglKUgY7SIUHHFJTb9rx5oTYihPQeujGfv9VB53zCtZZ+csjnrv3qV
q2xVsVp0//y9rd066S6A5ICbwOth6ARqzcQmyWkaREcqhXtbYeXdBe3OefV0fXHUd/j+fB1qPucy
4xT1q6INKDVjryLdbHCzrAw47cQa30caKYT4VdyN0UO8HYGchcO0VBspiKv/+HEdquY6RTia3Rkv
/vKfPuBAJS1SRjc5cR/tj4mLtblfnH8VQv9ROfi6jrYuOGa5CRYITTWZy3ORsTfDRZwMndY1ufpt
pH5PsqC+t2oK6bM+2eGfPxPqYrYSlE8U7c5mSs87lynZiFPamz1VA4M2u+3UXCg7/2Lqg6NWX4wl
tPM7r39HMh1sXcjsZCxTtJvQV4SNmL+PajReKAu+mfmoYtfWa0DFPcyqLzivn76RyKVWICIRp67M
IcEycLuPvFa7sGO8+Uh4VnB5rp0QUdQ5EP5erWUuFCJ3nZodYxFEJrHIv9lx3fl2L9z7asmGP/1M
q0cGQSkfSGPunY83a0Y7yjZJaa1BOZWkaucrhisuCIjevjzMWMh/kWaB8Ceh/fqpmqIfGxKG4oSs
RzssmTEEVZ0bF0Z5u55XzxfzjdLpCwjibM5hp9dM6UTiRDRU4pAw1TDTm+lbWlbeNuli/XZehnvD
bdofiAWr20jHr0KyZ97+4dxHeY0WAn0iwCx2r7PtK7WKudJoLHQyE3PeoEL/Finp9MdfbtVZrFA9
xBY88NlMKVqdW2TKAvOirid9LNNwdqhx/vGjvBrl7FGqlvt5YczJiZblXOx0c4L44MoLo7yd9RgD
WFzEHVSJUZi9nh8zGCZnSCpxckar2SvgfLfAmdODVylzmKMMudDm5c22wRHG8cL6cjUCp/M+dWrl
jm7lqOI0C81+Dzd1iHz8p93H3KZS9KeHGV2OOPuBEq1qCWpHrx9OIeO8CKWuTjYXvquui+g+MhTF
hZY8b5cYo8CbYCGvO8e5SsLI54n+hVN1cjWkY4ZIuRLP+R/2SGTrY5TV4kDwyno+D9pccuW1olnV
qUGRVGPIUnpx1SxtRHq762gv+PvZR8D7k/SDIwthFVAVTIMrxwLp4etX52TG0g5LXp+AfmjuJmqW
4mORABff0kHQvYmdxf02K719mmolvdRt8+2kJAAhzlZRUmMYPR88lo5ZQZ5uThXlLC7JU+HEflHK
7FOSFPiTC5WE6O+f9828JNpBzssWBu2MYc/WtJ4vU9uQOj/Fk4WZDarx3QJsNbAizbowX341FN1i
iH8pXCBPXV/9T+cZrX1Sq+yrjthHG7+jcVNPzWSMu2kgufLHT0Vcg9+anXD1/Z7J5CBKz4tWFgON
3BzzYLbOuBN9S/IAO93T74d6882IOFYhNtcnekBj8n79VJWXS1OxZH+SNPENMTQXx3FqlAB2Zbc3
tc69ELn94i0iqOHWRaCqvbWZxhXuBoz5/UnReaAW3ndYynIkmTA5F+5Lb9bC+mirtJKggMuhum4A
P30wpp+c1LzvT0RB2vOoFmD240FcT5Yzkn6TCCsrb7A3joitCx/wzd6yDk1ACKMP/dULPPLnobFk
5klHSvk05qW6bXCSfy6NZLlghF91XP8jEGKxn41y9u3sJm3i3tP7kyHUT7jd6S1hpt5eKFX0QIZ8
hN+ejX8aP76MSXyNpdZidp4dPAbl1kWH+H0a3ZzOf6nyhF9SbpRovtTz6pczxcW7wNXeWxWbrz8f
KVjq9J3Tn7xaLEEFrdtvLWEEua1dCj9+ORR7NLoFhHk4b14PVY7VNOAR7U/LOFQHYMvqkxqpyzFt
zUv2Lm39KGcfDScSwDm0EhgJz2lzrW7D+Ev14eQqTURzatvNbhbFzo+aYccntZ/0cj/VDjnUPPXA
n9cx2HunkeVtI3PtXibWRYjOL2YrDEOuUR49vIlqzxZKrdI2gcNwOM1jJZk0o3k0h/RSW8xfjYJ1
HlwN92BkbWffc0kXpVs6RllomuorDZAzav3m5o/3M+7zJEdI63AYnXf2SpOp62fQaied9iBByjG4
UymhHoDVNU9922Z/vJ+hNcSzBZOZLBL3kNdTZ5y9pFU6dTmNmQXjjQ9F2Zz69KLpl7A/b7dqJg3A
CS4F3An4x+uh5tahkgtI5JSpkm1LtIgL/NogjxEqzehEQUEnlvzCAft2EzVXhh5HK7s1cJazuRE7
Imp0LfZOJvqDmQqK1aY7BaSlPCyGS1a5pdPNANvYyKtTQcLlUu/wt5sctzt9zTqt/ZoMbX0rP+3i
faKrjYYN/2S70j0i5tFuafLZUtrVKD9mrTKZYdZG6SUc2NvpSijF1RWOC/s4CobX41qJFZGlqqIT
TTfdTZnL1pdVlFw4o96Osp4OZDIgrZJbO98NVD2iGVXlRicsNst2NvVk46TVpSQUaUJ+7atdB5Qs
PCY0WiwK2ClnR4VVKyZkIk+/bQZe2P3kTIq5oYxvufexR7uN7Zok1WmisGjLdexJ3TzSubeqVD+r
PTSSdBDCXSI0RAqbJVpUu/N1WbiVCmCn7rObtjdIiBjmqCoHAhpphJbMksoXRjzRbqgfoo+KXVJs
62ccOfu8jmo9lINS8SG1WJZ+1NRNG/YIiafQVGnmCDKvyqzPMlvEHNSRWB6LUk/zuxxboAz0tG7t
qxLmTIZJZcrr6r2W9l7uqzWOErxS+D+e03wYu60xoOC9S/ou8W7zzGp/WK3UBow4hZJcl5ULPUQv
vb6774u4bkKIZRThzMYu1L2B/iEPM7Nvn2Kx0IhD4IyMr103KjyUlvhkfHgjyCGTwnYBhoLKuFbV
qfjYwR4xaOTsJumDPVspZwpR8/NkzIV+k0CQSm+TtpjmDZBI93NLWulR0Ulg7Rb68CTb1h5hYiyY
6fvHIm9y5XrKpsyh7W4UK9VmnqNIu89GzWoQYuLvvcUeoIxbeNXOs2HOmhsmonTRWJZt1YTRBKR2
3zj1uMBRTKsYVAN4lZXsYHaHwcxSzDVyzNxtpCvTe2WYtCKs4ZI/yU7UQGF71Cyb1uSoQuZqmFRz
vCh9pj1rL/xGtUraGpLJPShdnGeh1gJH8etJ0DlG0ErmSzTq9rtunEgMEk4O6bXawU7d1LWJ4rMr
3IWuksWQBmnHrWEXJbATwwVIhnlSysEat/nijBq/oiVOpNJJXv9WGIrdwSKmJcsXzkMTkW/u9DGd
sgoLOUPtLEiOKsWrvthAY7/Ysqr1QOnyot+a7Rjn97lM9SlHWqTqnyfSccl33D+jvqd07dKUJFLp
wjUNCaiMJLaTfrvgkLe2wF8L9RCtfv1ti31EC1wvh+/ok6zLaaCiJs10RKDe2oe8MyzF8K3C7RGq
egPEqhLBj/p/STuvJblxZV0/ESPozW3Z7lYXW1KPNNLcMDQy9KC3T78/6EScrWIxitGz183EGiMU
QCCRyPzNAb1HBajCPFQTJjtt2r6zM8drdz2SFN0/06RVzckbBiM+xSkeVEcDcdrhqcEFvWl2k2GN
YEGsAWBvpVhs96Rv8vhd3UBWvcC3brUfQ9DM6B4lbhKVl24EdrcvGrcPuS+qQH9EftSOzwBOSuWb
3YNSor/uZT3KTWqRnfsm9tq9E2b2B7oIEYaVMQVfdWcHVWg90upHL9DJyqI+z13Qlo9xyn+MYDDG
8ce5bjFjLNshUkFRkJAfbAhjgLMVNcahtlPL9zb4IHvnDDQ3Xpq6BpNmj64o/0kwb6FkR9uhFp9n
rbeDH2BwRPhl4pUEDGfMwrE8CFWFCPVYzil4HokWMJpvJeiR9mPKaZ+e0VVRrXMKXKB9bkuDusEu
icYAcx08rpofnU4vM0aoqlCJWSegdo0dPeERBKglHX6FgfLvGFFnS7WspXPelU+10LWfkWZ9bWvn
JfSi7GCX1us0gLeGNxzugcyoRwf80a+mG7HoFXp38KjD70Rv+OBcQCbEBjAcTBN8VIz+Fg2OQHOM
ujLmnC9trACvtOY0+TSRouDm5hVPXQdoycY0DdmqeKd2M9j5ICz9oNKGkzeb5g6YXHFKCprVujYh
7zFG1YckUMBWzzj+ZHH1EpdmC/7SUR7crhB+EFOuA8f0awwB01ixfUnqsKPLb2EyVxXmY6Z7Lzj3
iWOPgsnDrBn/TlE/HFJHeTastjm6QpQni0rWue3AuhlSA2aSCKeMutMX22gfHDcpT24bG391Q/Hs
IXp2HCf0iOM5wd1RF/1eaPr72USAu2uFdgauh2JS4Mi/LXaiwT3CbabmJRMqMAYbQJZpi/KCLMk/
Rm5pgPqnD5UD1A1D2uY0xgG+dPT2v9CFTg9inL40mk6ZTVcH9H1V/cmOMnGuq+QE0uUnLJkTxP/g
wWztYIJFUKJwj8h2Dp/lQeuMCmiNnU+8BmncDcVr2YaVcugSnKffDzkd44c2Azj6wbRry9sroK+U
J+Kk1z3Z6MLEEkFkWHu7jtziBTP5QXwfZzGP73EocixkDuvCHUFL4v33c6qnov+VxpPef4SJF7Z+
kpgz1XcqJca5rJVI/5nraj613GPWPP81iTlAyUVVQiyyK3TP6+8QctX6vVrkIoYtHujJkfZ/5j3h
wQbtBY297KPCPnfO2TAb01lLujx/wPmOJ1tP2ciC7ZmFGCGCLuuAp3HXJu4hn6iUdWC+RuM5CB3z
uzajcvktIEiHR7tRq+5oiyRMked10b/a1WncGg8JKHGqjZwoq9yXkaVn+zFwensHoNr+0mdKNzxz
e4E1cSOUrA6KHqY+hmRefaRQ5aLn2/Te5xxELReu0hQ/PE+UOqBXRA3eeTl259hx2zmEnXFwcfir
UC96iDS0PXetNZfe3otyh8+mqxGvJai9v0Qb1PNuyK1K23VkpNlxwBDsHyltVe88z6oEmJsueopq
LB92aWXAKNEnN8tP1ZCpUEgm/E6b1g2YaQe+8y9QktH3Kh/wfFV7bpXnCq0ZrkHQXukBFG2nonEj
smzvilg0B9aF5A2bQrPkGRCWPyAkBdqhAAtcArKe6IuNSmTa78WYz/WDF0+xJvajUqUtwl6RN53r
YPai5xpgJwCKotaM8Rmt+JCiOEBC+5DrtaY8uiNaUHu1NoxmL3q0s3YzmN/W3OXZ6DUHCmBaOO66
KuECs3PL+oDPGpC2UOvEx9Kj5MPNDHHwJcpJ2w5FBTj+YyfcsH5fV1kCMTlGRfaQGAPMG8J6U/he
aQzprq0Hj0e/VdnVQ6wNWnAeHDDMT04d9Qp8xBIsaV6pJXwZYJMREtKggvSh8XZJOHbxMSPJ/4cs
X82fKo4kD3rdSNDjjNTq2RzD3ql2cZTp85nLwkr2bZcCT90Zady1+2AOLHGGDtXa+6KPAvOc9qSg
Ei6oghgx0g73Wo3bZGeMDXm64mINd4KiPdgH/Jaxh9k1VWur72iNDdPOA3Rnn2oi168JLFv8yL8e
v4Zmg0FdXY51DzxU5hJRPZbA/ctUCYAEFqN+SIG3xQfLrHPlozAqpAOQt+JeqNDNydxdozWECa6W
snk3iqz8YclE87HvQXGDhIwSGi0j3E7gWxzT4YxqtDFdNHUMi1M5C2M+B3Rvu7OeY2oHQidp832e
5BDY68Eu00cPqcvPsQNvH1ZV4bwKTA/cHZC8qjgDwfZ+xLGGz19T6wDmAELTaq7LOfxG2aQSDxM5
vThlSQreyAjbpN7df37fvNYouGm0cAiqqGBS+rp+NVGvj10txlBE4DTiJ0UJQhEE8gsXWXDM9RYF
dqC3xsaoN/Wb36NCACT5o+m4bJ2S1Kd1MXWR73CNPdYo0B/B/TiHqlC2JnjzCJdDQd6kwEBlkbri
9QQpoGta2c6R73FodrWiAqxzTao1+Rzo+1ov4g0e4M0LkQEpmiApijAqr/BF2cQJcSKzCj3yx9xw
voSAGr6mCBhslE1WR6FTa0NohYW/lORTq7FDDs6JfG3Wq+ZBsUo7ePGmWd1Sd1kbSJZ/EePhHUhr
5Hr9etvs67RsY7+yUODRMyRZjSmpz/e34dqG4FntgiRBLxdti+tRyraJFAxnYx/MSvjgAUMg00zE
xckgINwfam1DsB2Q15ZtaPoQ10Nl9USyPgyxb6n1xzbzCBNCEivN7ivt3S/3B1udF/vO/n22qL9e
D5Yg312D9Ih90WTmixoO1fcZ8sremPStQv3qh6KehSS6/FxLqIfIMOo22ozipGaEXLKYBDSfFc+J
+r/uz2l1IIqvdDoIG5Tqr+eUmXEsjNaM/QCtQp4aimN/NtTBa//DFpdYARBMlJNRg1mMw61gCiVJ
/ByI5d8OngPtoZiBDb+1pOMCk6KawzHiL0DQrseZKxHoM9pavhNZ3SGMNP00OW70+tZVo7HqIFdv
gXvgKy1Gadpo4jbFGtCtxxEHzV59RoYx2wD83O436H5Ui1Br82RQX5QcpTXpiCOqc+mKDIUIgDJ7
kqBqR/1Pf/PnuR5qUaFSgYJiQD05dLQ77VKpwn2hObWlor2y2WT7DjAhpVTKtosD5IZljnTh4F3K
RHEeq67HmJQn7+P9j3O7bMAL6IGyByQRcdla7tFQM7WsDv2yR6FzwjWbJz9yHSPcMC/5fH+wlSkZ
GHlQqZT6KeqyQOr0jp52uQdgPAvV+kWAEcwvtHjN0/1xVq72q3EWkXu259yLlDzyW713d71Qjlrz
E+1HqOaBNZ8aFyWl+yOuLSOwEDrnyNzL4HB9ktKxdWOZgPvuZMIe0dMhfzJAeMQPgzVF3+8PtrKM
KGFBH7RRiIPfKn/MH3XmSR8SBa5f5KNMqPmO1mI+nqdj+ev+MLdzolwMpMxAKcFGwnKxilKOyKvJ
Vn00XZOvc9wjzdMVvPUzBZrd/20sWRT+Y0qJm2FAaM+p38f6/AFMqXkoGnU4Zlkabnyq29WTZWXU
1BCsAiGyFCruqPYF4TjGfpsbwWcKA7gqFrHz1mYLMmayS0ebiu9004zI7dIw6zhP/D6NG+cInNzr
PiJhlWD0mM6usXGMVyfFpwLaC+mUXXG9fmqghY7VGWQRw0BFYBybfat19kbyKnORq9I8StLU5U1u
Jon4WorG67Leb3VctAESTDwGgZFgRB1bmLCrbvHcwbV7hu6r+KZZ4Ng6ahBQN37CyqZ0WVSgsOjS
ERoXG8VqEupAU5X4TkPJnCfbHMR7JFaLvxHeNN3D/W0p/7SbCeNyKrseJGjqItKboVkOkVInvtkZ
zYlXEE1Ou2z3ppkmT3bSte9C0egPtUfH9/7IKx/UxW2Flg4Zrvzf9QeNYUd4WR4lfjJl6E5UGn7X
gz5t7NK1UeDCg2UDvoS40yKSWO6YqnnVJn4M5vFvW01wQedvxuHG8ZZX/HId8U+z5TLS8lxunIBS
R2CNrCMym/Or3Zrla+KE6DUEvLpK6r9bTmlr24QEirPn8RYBdnO9fLkzDXM4KLFfNgBuJ1dBiKhR
vKcWZZvX+19KfombuRGEUQcHwH/z6hHSLDwxAwSXwwZ7C9MNwY5eyl5XP6P8K2k5/VbDb3V28oOR
VdkSTXo9u4FqPEJhcQIJVzNPiMWIJ0cZlV1tOM1GtFw7AXQzMR61ibqI1lwPVcctuI2RONbFbfZq
R1X2Dt3s/GloBUQm9L+sXR2U3hM6gFvKdKuzhEcgJ0o5xFlkdCNlcdPCRNcfNbv5x/DaBMZAM+Pl
OBlo9GwchdUtityjarE9MYVZBJYoyqvJZQzf7VxtH5RGeYhm3NtFr8FDRdXq63/YNn+MJ2PtHzde
XtYUtqh7+fmAr33iZD/DTkHMHRr2E42r/FlLs3wDhbO2osg6gSTEwkrKKF6PaYgsGjxFVjaDYHoX
JJELtTjqxNcgguK7ETt/i/4sD8afoy22DmUnuluJnvha3ZTmYRSQDmn+Be+TLhnPIhERPUUKwRMm
LQ4cP0P8DW1kK7NYipfBp0FiA8aLBLKAoFzWebwgmr0hdriJh4GKp8gc8aNKI+pJrWNQse2LsM/w
Q6JpSAurGD7Ulh687+IyfEAPIHkca3U+Rrawyo0QvxY4dFRAuMYIVPhlX38N120GO0Dv3p+0LkLU
Mxmak0BEG72LSu/S8yCcf7nsy40qzeomkIZQ/LcSGbXYeEATgqDraIR3Fr2eQhif5yRQcYCylY3Y
sXa78B6TVvPA60EIXk+wcpU6cFtih4HyIUL1IjnYKHWe7h+ktQgl5VSQnJCpyRIv0BZNKhqsCf0C
4IyvRnbzmkU9IskoBaCU2HrvjMBsH7QqCN8Ks5Q7ywKTCHCWkpe3WEmzTlXs5rTET5ECOXo4khxD
vTeewJxsqU/KP2p5lgCU6IiESsrRDYga3epYWiv481j/zD22attU88+mMvSv1P6mc4Tm4tcCRYuf
9DybDYzg6hkySH+gjgHkRl35+ktCb6/4J0GKNorqnXGHxPgUSQTIz/pY1q9pGbfoSFgZXftB+zHm
1tdJ9OapdDvjtVYVur8Rpm5f3/7hYaHgaKuD07pxhkynqaZ0TIqkFgbF01rT5lNQzu03fYBICn5B
/ENXofmoIKi8sSBrew4qj8rda4NWWWZnA1oUXqECh3OKYHD2EYbVtEAS+mSHOlcHcVAMi8avpqKO
e8hyz+s2jtZa7MDpCGlaqHbSEvf6gyhGEPEYaBJfx/fxpQJa8Ql+UXLR8F05NGpknb2oRyLl/oqv
3ZFg+OGuUEKUZ/p6VA//d6pvZeLDcy7DHW4hhWxeRcpLT6X80RCasnG414IVGoTU21htso/FrRxO
0ZjS0Up83B+rcD/kqN7hlqxYwc6Js2wr21lbVrSnebRJEDyZx/UE+xlBWxd/VF+LapdxhurfJg3B
7aAmH52GYfB+Rby0Pv+HZYUtSamUvoCtLzoRsGU6G8MKInI/0k+dwyynZU7P9SwJkt0Jr5vm0/0h
19ZVwrZlFZiUdbmuY4v8YQID1O9GQ7w4UThOhxLCP0JwmJh++A+DYTUPbht+EM+261WNQ3duJ9Hy
uLfq7LPVgQ48FWOc/Vv/VjS5P9gtapWozGAqqlowL1FuvR5t9ERTeS6r2RS8Y5QkHejFD+GRjuy8
t7Vw32em9iFWG4FJqx4dptmh/RM2WIMoY7TVhJFzWwZuQHncEKCmKDYsdpQsU3VOnKf0Xrv0a5C3
rZ8WEcVJ8h3XN9KxeumwybJ3Bn3XZ8ulCbCRZtwyp+SCEKsg4nJTEcOvF6SCPlRZCj+hThtz72kN
XgBzb02HpIrnlxITQexaI4zJtNZ8VmJH26loXEBMGIatd+Ba3AQhTR+IJxmFWhlg/kh6+zCJ0NCt
Uz8xI/dE4aqI9uYcVu+60p1OmDV4380xzy5lUdjHjX0hv/vyS0hWMFgJHZ/FZR7Y1FjzZUqa+QJl
5gJrUcX80rpJ90VpraTe21PTnA3MA5BhHsq2RMuhGi3AvzCpN4LaWpThNUUVAzYIG3WxJ5IhzzBm
6lIfyzLgfchIGahEIREd7uaJiv+pTcPgl6Jk6ryR+62N7NCg03nmEFGXjYWWeQmFeCYxPhrimaVQ
o2OntObHrAOasENJqEDPpJ22SuZr8QZGsWx5IjmLae31hzdHr5jMQeHmsIrsWRsRITFVUX3s9djZ
eHeszREOJ1uMxIypLp4dCmoyMVAO2g2A20/B2EorZc1+BPervEMO7rPU4NhY1/Xp/e+Yi0y3sVCS
iEuR+iqVsXfDFH4ESyDeBUWZP97fxvKELHcxVUt61pjhgMmXv+SPE1QA8atU0AZ+UFRI5wx6Os3n
SnSdt3d0EXa7oVPqjWxndUzIiHj/wnMDEn89ZoAJqmZNZeoP6FGkyHHNnbLjhMOeQmzwWPTO1rW/
FidIKGVy5bJjljXaUUE/KzX01B9jcGtBXprxXhdB9aDrqf1ucOII/VduyYOC0dFGoFjdP2RUlFVk
tm3If/7HCkc96K1eZ/8oYf1UqIFvJ9gZFXb3QYmD5jDlW3WO1YcyehH/f8TF+grPQf9sTFJf6OBn
MYZA27SsgiOA8vrJadr+MDvia66P3lnHLescR52+EZLWnmrIENMChFoB4HFxPqnZAoYt2Va6h3RP
ZYXWAVRxulFjWf2skpj2G5VA1fF6abM5MmYkDFE8Ek6KdUMa7prUdlF67qPnHsj6qW8nFyevCezt
/XOzekL/GHrxVe3I5QEVaDQz6A4rO8/Ook+VC+ZxpzoSRHx/tNXllKoD8tAAIFh80TBu8Ctpssyf
lBnDXbfvyazKasAj5/5Aa9OSZrQ0G0ApOMsejd5SkNdi+TBz8ajcJbY1toB/tZyCQq2Cif8Pw5GN
0xMyMUVcdp5KvZzjJESySth0HHaxyKq/AcE2vxQ76LZsfdcWkbedbE3LTs1v44o/DmKGZ6AiZoVQ
12XlAbktqH7FGG3sydUVRDdVwnxpnyxJ8jADmiL04sxv6WmoezMCG3s2RNS+Do3jNhvfay2UkgrC
hIfDhLDHIjlVGrrkXldnflcY6WtrttPXGquqL8iymO6+oYTwH6pMPNjQhtAg/vBWXSQbgdAEyhZz
5luO4pDj5+W591qwiBnQ9H0RTeb7KmimhzdvFJxh8MyUBXh8IxYnvbWCzMVFO/PN2UDUDy+PjOYh
+LSdqzT6xvtiLcP1gBbIxziivdBrr+MKERu5KJ3qDwpl8DZ6u3mKzSx7rCYxne2w1k8tEnzPCciz
cmfVanVQYKp+ybRGbOymle+LawMdI3QXCHNLRIXdBEiCCSvzk94cy8euDkAU4voOVrSOZ+OvVtTN
P/eXeuW+Qm9IludhdbGt5Ab/45jUAsICBj/kdNRZ/9WKEM5KHavHXO2NFyhfwQkAvLPlVrpyOClb
Sr4qZ1OFwHY9ahOVHj4wKh9YzJNyqCMHEdJm0N30eH96a7UnIpxObCNhpcq3yK0gIWKbLOrcH+vJ
TI8IZtGAs/Uiwx0e0U4J6U8ekr7aJ72VHEkb8kNUhTCsUV25BFlTPdhiVN7f/1Vr31l2zSxOMTnm
knI1115Q8YLOfYCF2hHxYuSWFa2ozhBp1EfIqOXX+wOuJQk4Lsjin8lD+oaMqQdD2+czcYoMCONK
0WJBV+oTTAd1kKwKdZ/SAO6gwICKVVmxv1QlFRvTXttrhErpw/j7Eljca/SXgAd5HGvKqvNfcTV/
c5VselDM3nktweuf2G5bEgtyJy0yXkSzZLceExIo9Iube0wzUxnoOvtubkwfu1BFx7mkfF/vPWoK
BwSK/k5pSSGtKDokR0fPM+bP9xd/7WuTDlLKhldIU38RQ1GA5T01cqrTKQmdgz0KyzxaPA9/OrXo
23fejAbkxk2xkivxpal9waLk2b7UsKprI7JT0878Rsn6T3oyK49BZriPRRzjONSXB9RFlYcISuDp
/mTXvjE1Ibh+FFE0NJSuT/Y4WpNRt2HuO3pfHCFxKWd1iuEaZ2oF/URJvupznW9srN/sweVXBv1I
QZOSCLRRGW/+iGJKhkZeq1i5byRx8TcF33iv1s7wuZ6L4awaYYWO+YTZozXvFDMIDzaqTnvaOuWj
NrcR5kCFeS5KCHz3F2M1+uBKR3GftJsyziL6BIUSE7fV3BcuNIJeab0D0Dx0h11wAXtFg/sVGDCF
+ngKD6be0AjFZAAWaLAvKswXNDVKNu7Wtd3I04TXNGkEYjSLnzQlUznoUZX7GATZPpxMAPBujFPQ
3ovVmoumn4S2sQ5rh1B2HuSDmr8uSxYoI0YBFkG5r0yldrLqSn/0QM08wuJH6BgJ5oPnKva+z0fk
rKHvTVv7Y21XYvtOIZh8EK2JRRTI4iESgsazb5voTRyGjlbdrjcMmARA2jFmmCLrwt7aV5A8kbGR
8uDwL3fElXpfK2n1lDT19CsawU2h1OgWP4I2RF1Y1Yfsx/09I7fq9Vbm0MlHjmw4YlG/uJDRBqrN
JAAl2pXq0O0hTGifjKw2542Depu5QvaVLU2CI3XOZRMiTUZkVWR7ra0o3E38X4t7EL/hJy3Dv+vn
m2cFWRCcoNx1DLbYddXceTAWbPC8mWmHhyoqqvmMWWk1bLwxVpYPzCPoHoIA+eMSumGUIse+msa4
mwLfNAJ0kNFX2FKhuw2vXCj4ALGjYZ3SnFzEG91omC0VBnrgRQwCzC3dA0iSuMMhx4g+54rA0RfK
rGSiql7af7u/nLcHivFtCjgSf4ul3GKT4E5kgQ6LUx+wlYMPjhnOR6H3avilVOqSciTs4++N4sTc
Lm3bNMdBKfBmuf8jbg+VvFV/Q0zxuLeWeXMV0ZSIMRHznXjKjlmKKRF9+LhIOTHaBOipQqJ3rDJ9
I5m5jWDcaeAPJI5a+scuDjPyNGFBtsLLrh71AG+daA6PaMriXGblDH9AYrp8OyiUQQG7mjy7+OxL
8INAEbLUR744NpLzDyqC897prf5sZkb1zNs8/lJ5vbfxmVdmCv6dHh29FqlLtcgcFCW0y66j7mmb
g0eplwweWZBMwLw0Ri+GDZWp7sZXXYkLMiUlWcS8C5joYmuhFznjXkCR3SwcdKU7FGlRSfZ4+u20
VB82nh9rM6SvIQGVBDzMQK8PUkVBoAjcnPelPRiwhQUUp9kdlU9u0w4+BfdW2QgQK/OjCYnMoWkR
XsF3XY9YgKawSy/IfE1vVftxbtVqOLZ0YMrPSD7Ub75tHd5UwMXR6qDiumzyY0/QWZNuCN/I5uKg
IrPg93kNQ41q1tmkUfHp/plcWU/q8vgpI0ZGr2YJlZtGNxWum0GGRU35YW4RQc89ffop7KYZ9y10
1q1QuBIFgE6AzJcAL50U+3o9lSzSknjuhA+3QlcO5Ri8BGh37HAbzh6svvPeeRk2Zhu7dCXMS+9Y
A0UsfNXpClyPSrkiAj87C58ApH9S4Mz9W1XR9Hh/NVdHQXgLDVDA9DfCSlodml0CQt8vxgLpeKPp
sQAftrLElW/G2sHeYf0kIm+xIxFuFZVZjQXoDJ7EJzMGcrQbYivRT7PuRvqp0Sct3TgGt4MCgYUU
iLQSbxPoKIsFpJVYRaYnKFyZ83snms1XA92Bn3MUWK8Z3nnh8a1rCUmJyh84UYl0XzKVEiGlaFWj
8DvbVo5dCUM8wI9+o5WyNi2UWym806hDNnCxG0VomkmENYvf5Q7kRD2DCJ5jj+Y06LajpW6c/sOs
JJIDFIhMOBbfLpkCp3URCvBt3LwvUQsf0yimjWvg9ojx52NHLp0UpS70YrO3ikKjrU4rf8hE8iSC
OTsGYd9zz+Y6iNsmHr8EoRtoG1vkNlLKYameoA4LOWbZbi0D4Jqj4ZU+Gir9ixXitUF3HE0A2/ZS
5fDmhQRphFQU7lj0iJaDxR1POD2MKr+2++8d7rBnvJu2kK+35xltQtr6nDTUA292RwU7fPL6ofb1
KfBOoWfPHsrqrT5t7PWVXUhq7aE2CvT0VpBtwjgjzKhp+boOo6wvnfAJk/BfelYKf1TKLbT37XBE
YMr4Okhb8GTLADIVJrob6Tz4URF+HSvX2Stq88G2cKprs2mLB3ib+/6O979zMErDv52O/3hr522F
pYcYRl8rFBvIWqCWODknbXrk+vaeRZ9HHmJeFYazg/CGrU787WEgWMKgor3HxUpR5zpwuQJ0v0ir
iROO9rNw679bbf4cAqnCzGd4EaVabZzxm+XlUgPtKKEu1Bd4mF2P2FkGjIvKUy5R7cB8H82joqNs
IU1VrH7W3pox/B7N4dgBdGB9FxFMUxtoaKWmXOJMlzZOSQsLLW7nBy587FAC4sPGiDfnnJozCd/v
h6BOv2mxovHYqQVWXrGPmttsH7BSVdpdGOjOj1qNRmvjbNycQUbj3paPJiZHLn29mvRhDYAUkkDT
Yy6CH6nyweymLczh2pykTD665xwIzPiuRxmHOjSIArE/jDMKH+6kHdzcxeckE8NbkwQmJNlvnHep
ib+8crLISjDRAE5fFWP5BJgnO07aoG900eVHuCoLMApKm/I9R+Jzw1Il2ge9hRyT31Fe+asAM4qU
a5zU9q7Nw0D8O2BOp2bYmoZa+K4zgrHYOWmte1vidmsLSx5Lv4vlQ6lvsbAYeARhOgKrp+oYFMdO
r4rmgNKD1V8Sz+7+w2YBoUk+Sxylqih/zR+xxmt6q3Osntc83n47XVWL+NAWom03bp+1WXEjSAwd
mRhdietxhnrKJ6A2YGoyJ5l3dHvdH7GLN44WIF7znwYDPkL9jafdEkIdtIEGqYPBwIH2VA08ci0E
A+qPc55Pb5aq/T0rLlWwejJaL3KHAbGd1h4UGpR55UG3suo2Rh8CszB44/GLbufJm88D68hFRBOL
2oS2TInyEj0TKlcUGJHfgaQzOEI5tXmBQNf9lOE2LgMnoXgFw4OgB5Pl+qP1iQgiq6aqWGdtXyEk
o+XYwfY4xh+cHqPEXVXJCsT9QW+uH9aT3Q9+lSck01zsf3vm/RhXeeiHhan4saqoJwUBLGRZ6vxh
LpuvehMZG/nfykRpBOkywFBCvulhJfQvkhhYrm8mY3xs69LEBrMaPhLTk4MSNITr+5O8PQ54Vkmj
D7qhwJOXfgCliwfPONA9SEeqEgevcJrvOH1Nf9XKhHTL/cFuZ0ejgvYINAuyTV5z15+xKlQzsgG1
+fmo4BWq67VaHoZyUioEcpwIvSgLv9ON9+PtZ0RbALiKxGDzAlqqWyRY8NhYxWHDO1vBE+LK6Hdl
k9l+xMfe2LXJGKJU1sXaRhRfmStASuCDpE00u5aisrYAxTY7NP5SZ/7ZGlH8KxOi++yaogLDSef5
9f7aLj4krVWeQYghSvAsRO3lWZwBETaKXowX4lCw12Tby0WQ6ID90ZZAtTxtf1xQcij2ik7HB7So
AzHl+jOqYI5UfJKmi7Bc+7WOC5sq5Bxv5Cpro9C7wHqGX0yJanH82hl5JdFO40U1G2oMxOxjYhrZ
xpY0ZVRcTEYeNSqrUpME45TryVjBMNZFZOHwTWKIS5mWVPpReDUKiHHFLj54feOMe6dypl9hq5fF
DoSI/RzyoDL8ATnDr1pYOB8Lta3GY4OXmY5AWhagpBQ3GcuPhpOC+TgaIViugiJ9HFSUuZ7MIlHa
S9Ozd/fFkFfZiaatOZz1ySiik5oFuf3S1UPVH3Qz8n7i1mXL3pGIEAWbTCcMnxPbaaJLWrqNOHrl
VA/7UK1VVsqshPGgglaZHoVX5Z/SNHLwja9LYzzd33OLPS43gkTAkylTFULbfvGJZl0r0TZy1UvV
iYauY+kdtTxDosxLKsTIKv1tPBo5HoVmUDG0MXgfLysZWp4qpoJv7cUY8NTUjNI6SkzgDovLZGtf
3G4LTBVIEbhP6a0u0wSq+b09BbN2UdO23XUhYAHsdrfuNblAi83ngrWmQccWRJN1sYCmg6hbWo/G
BccPBWHCegxOg9Nox1BLlb0+db/aRLPxH+xhnt3/divHi4WUSYkD5uemW24oQ493aDZeKkvkB6GI
8IOqZ87GDlkEX74YpUCgShS7aCBQvrs+XRwE1R7RC7kgUPWXHaM9Nbo4EIvoZ4gay24Ktl4Dt9My
dU4ebTWJO6DreT2gIrrBroWCLyJqew9NIj5NZrnFJFsd5LcOBoUFmXBdD+IVTdcmdqVfwhbkexdq
0Yl4MR/uf6HbiE49WafqSVXGo/u0yOfarGwNhXbzBexAUJz6cm6sHZhkasqIuG6S8FY+FYUnuOSI
9oJnXU7KcdoqmILevIyRp33tEPx7NGCTP9HkDy8VjPbTCKph45ZcmSMwUoaF8QE2aalypVhaM6Fv
Z154SCo/TLcOPs1DDC8Ku5HqbZAr9iJYaE6bKU1u6O4sWizWMGnY+7rmBW0tJMEVKz2YZQQpC+W8
Q0Aja+OE3UZHxpNNKylBQC1B7qI/XjRpbg9hQBHjkgS41I6Ble+dsUF6sei7HYqM44f7++X2A8pc
9bdVBp4HNOuux4uLGL4dEhMXslSn3weTUbaPeBeK+lHzGqd610BvAeOe5am1kUXexjHLoCEFFQA7
XVnMuB66VUm+hlmzLjFKnvtgVIN/wQ+DMQJedB7rcPpoQgLcj1q/pb21ssgSjAmilVcz5ErjeuSE
LnA4uUjs0IMcDmUStOgw4rMJSNPdCTHab/6oVBqI1BbFe3k7LDYRctdVCX+UCpETih3M6/Sc4nK6
N+IMk+Kqn/pf97/qbaxhPKTCeTyCOyVJv57g5M2RmcWtcmH1zV3b4qY+upW1EWuWyEgOB8PAPJIT
o1dwI+8zzmbqpLZysRTLF2Y6H5q+/DZY6i+rNUL8mtvXOHKbg6NOL4Nm4fw+jhubaFH3+H8/AcYH
h5TZEveuZwrcGpwkmY3fmXYXAZ4K7OE1LThjKC56bouMKnT8/IwkdhT87DQNsUVHRYNwYy1uzxHv
LpoXvIZ4cNJ5vv4ds6ljzBqnoe9VgYd9aldq9Lab8ptdwlstEwh/ZjRWW4WJ2+lLg0CeRVT3eK4s
Vel7B7dS28ljv7An+8HG/mg6mhiLq1jE6vaEKKRqfzP0ybJ25Wy0n4RWmT/futco/1OMNGTzhst6
cYwdp1adeADRFaHNdGlSLTlaoho2dvTtkaX+IsvlOBSx4ZawpGR0gjQDZusLRVd3QzI80W9xd16v
PNF733rF354fRqOmBITANnlLLA4swaqtkrDF6HZCvyA1hHl0vWR4uL9yv18j15mcHIbFQ1sOqvey
Vh0hwW3OulL4ceLOtr6rWL10V9cUE89dp8U/C2Gq88ETQ4lqp4KW+PAUIiQxHFyByKNdqr2zx+K2
MF6RxVainTUNlIM1D9juPmnUqjhMmhcaj4QcJ9ngPKytESVarl9q7bLefr3j86RzCtF5uZ9onb2n
Y67snQJl3PtrdHvXgwqSzoMQdcDp3lT4RpxdJi8QvoPlNT6Yrn0Ygszel8CHT/eHupkQ5XQgT8Bf
yTl52y0StC6Y7RI/6MJvNS/eD32k7F0EVjc6kDeBglE4LGwqHkE0zRYBqwiSTmjZUHJi8/hU1Qa5
RD3Zyi4IMKnZASLvT52tRxt7bWVyUgeChAmaM9Nc7GjDGDIbBZDKb+123jdKB1vV1Mbjm5eQBxYP
YvxkKSguq4lZPsbphHmAPwRav2+bFiNus4wP90e52ROIu8kwS/uMCxW/keudhyq6FVfxwFyQzn2Y
8c2+ZOQ2B4oyb2QWQt1DWOh3sgm/FbrYYtnGGQuV3ptLfx4a+9x0pnPoQxu6nxK9+QZhKCgb/8PZ
mfXIbSxR+hcR4L68srZepGJLtiRbL4Qly9x3JrdfP1/2ADMqstBEX9yHK0CwojKZS+SJE+fQ1gCw
Jmljt6MCiskMVHGbq9Am/RvfJkM9BKu+E0LnU+I3owiRi1n09ya4Miy+V/gfvtLvViPEZ7zU47pt
rqlu0IjWzyny5+Hyd5jFxdkrcuWdXT6vUwoeCzWD9S9zz9txJn0joYiyuapuXj+4sJsvcZb1J5E5
76yVvYZiMiVhkjIrgN5tqMnShJm3GqESrX5QUyQuu8QUpwxw6DlFAvXT2wtzu8nQIiEbArrjiYdt
ym0806lTTwmN5gql1z5VhVWeC015JzPz/44KiJAtAFUeDOU2itUIM8kHr7ki3akeI1cr/Hy0l7Ol
z/VO4np3QOCQ1JawfaUJ7DaUo2X22C9uc10sLfwHetL40vXzsnPGb49Epu23KKvPRJ0IzwEki660
V1iHxHb66WCkeoufBGTQfxVr/CnsIf3yP3ws1NzlWcUnW7/sGqe0NBqi2+sSudHTKJXKDYwg3j+D
7C9wNh6SaBOsbY8tsw+VuLXbq0ASl62cYkMSJ/O7T0RSEskHlpJdtOut7uIQEfumdVnoXZhmBxPZ
1avbRNOTg6z/y9vTtj18iQSZBWYpXXr0ld4uCdh+EQ1fS3ONBi/6I28X9XHW4udoToadK+tuJEAF
OKSSsLrGchNwO6vsnQbVS1Uc3Q5tSC1O3cOcAP2/Pag761x6SXHuQjGRnOfbQZHG9MZQpO21nyLl
UNR6edYj4/P/EAQoUsIJlCzXKWyh2gIfz7K9avJp3xfL6PeztreZNony60og95UdFqCQq/O8HdCn
r8XAgmOnPjY1+vjNjPUHyVrzGBXlnlvzva+kS3aJTGOlHeTt1DkJsJYnZkaVhFNKHjgL5VwqSR+I
warEzpq496Gg20HhkuIbIHa30QxaNMNiXlrapo36kkQqZr0Wnjlvf6n7Y/p/UdaEqtCjpQtt0vba
JUl7BOcvD02Kp0sVR7/ejnRvPJQQSGJIzAwK57fjoXevX0Am22urJMNjOi7mIeqm8PQ/ROGJyEdi
+W14wpFeVgj4ee21RhLu2GrzT63AjeF/CCJFZiiHkLGvM/WkbUYlGrPuGuqxeYzGfrzEs/X+JJ3k
mZuPjwOtbkOYRbHP9YRbdVdYBu53zRgs79HE4FK//A+joXFU9oZxl69ftVg49fYSFh0Kq5jw+l42
qbbflmWzJzl6dwXARX3txaIaItfib4Bf71k9TVAJ01bM85GngeNj7PXuBy1nNm2UsnuVPlbuvNso
ubCmZDCRZMMjyjiFdYfpkgN/4d2TxhtNitEg4QT5X19FGSAUW62N8Fs+aIc0TZSjUYv3n3AkI5Aw
pCud/P9VlGhIbaw3Laj2WDi86Emi/qR7zPgULX32OHEI/fP2qGQ+dfNKB1diPBT6wLuA1VeXq1sO
lTO5MJgXp1bFQxX3jfLHGM9i+RiOc9V8LKcwtM+Jg7v1AzXiPnp3ig50CBSMJhhPEPjGt9M6Fkz5
ZA71NWs7MNo4irRfdY4b44GWKuUvhHnE3gm4vUV49RBR6gyzZtYJhemleEzNJtuMDEYcylIxizMU
g+ViWJiI+I5eFHt48Dam1IuSTGegGzKl1U5QBQ2WKdyyazSrY3z01Lyxv+WLMURfFLNVjH/qLI12
QAz5b95+29uY8jf9tvuibhwmQN/+2gtV/6BhZX+0ABS/zxk56NvLaLvR5XHCUU/JXUPsbvUVXXfp
TAVtxCttTspxaqEe501U71yQ9yaRpYoGOmAZkvirASWD1g9q14jrbGRfC7MTPtZTH8SiP4q02ktu
782edImlyE3bLjKYt7NXVdqSgemKKwZt3RNCXD+gA88Xd8HU++3J20SSpxcrGuI+dS2umNtIigH0
V/dTf3WrWjmmqGzSxWN0frLM7U6ozXfi3OJGhmJsks5sGhaKuakSG3/ka1iilpWlnjimfb23we4M
iCwQ1jQMKEk5Xh3IXTMNWoIhGIohSaP7UZ/8O2VhgVm4hXX3uycPeNyGscBeptK5WhMmTtPN6OoD
/CC7oru7pr8T6yBPqw8Njo97Q9ucl680dJ1zSr6DwYZvvxV5k9V2hTledXfkGhDw88oDLhN2+4CL
l0XdeO7wn6JWN3xtePKJnURkO7UkolLFknsIsGtDuJxxveATq1c7z5PTANRy6LRQXMbF2tMp2Lxc
gYhZmHS3sbcpvK6SbXhHS9yMhQE1FnNOPNwqXiduesbS2Lzqeev8yI0weW/5k4oZZzN3kpRM5ul8
O79uNDWUclvnKlwaCi6UgCLrgpa5hv3toMx7ikXb/QDqimwxa4dyGUXQ23DTKIYs6iv3arqDeuhj
zfZVffd03H40aRZCFZ7GMvbe+tmiGOiCeUa6XPOYduxj6/asTqfv3BLHRAS3dja53F435z6CqhSu
qMbBw5cdrreDqrVUGhvMxhULb/MYV3Ce7Nltz7o1qbgxN/qhEwkFZUDgh67R9+6CzbpBrO9Vd5pq
IKfMWhbGjiFxFMJZroijtdHZHVtCdEbX58/UuVoLQ06cHI9LjE/L+e3DYLM7CQ1rBHIK2DPPKON2
5KYW40sZVhrq3m5dn9PBiLWzV8exfmKnDtORa9dyD1Y85cupVjrznSI1kjJl0hMLIMKXRnxg9WBs
bLKoShvMa7rg2mZlnvuixeRS8dhpf+Bhuldl2XxqeGeQcngr8D9KoauTtheFlyyLbdFYpLQPuhJm
9qNVWTl1Su7IU1YmGN6NjQM3wux1HMNMXsrG6e1Z32wi+SOkGbdscXJIjW9nXYEmUcx5ZgEwIFjD
kZQ/LaWl79QWNpsI3jyyy7xXAHV1GJO3UYquXtzBRVRsjLXqaZyd7FiD+x+FtWvffjeUrLfCN+eQ
9VYbiEoJjxbNDa+W15vzucd7pThEWPYtB1Ogo+q/d/6kfRVsXm6x1+bt25E5RuMU09A718mrI9+O
kChukqTeefRtkicpCsdjD9KnBLnWvIBa9yg2Za5zHcDpAsdt9Z8OTJbHesTT2ytKdae7dTuJLApe
yxAvmUg+3O2o8kExll643jWe3YzeDTQEDlR08082cmXvPfG4nQDdZbleNsCvPTxa3cqxx+zCKw3o
JerkytwelbqtT2pnWthsYo0LV1JxC/2kKbGdIxpvLjvze2e8FJ8oeUq5dFm8uR1vWlsu9RQWTYVW
+kOlCXFMiso9DY6Yd6D414brmxMeKwjAeAge4JRU5VexbCOXLQpjFrSh1vR+TIG0vqR8eCPI1Ea0
JzvhwD1iQ4jXSEum0J/Vtm3NSz3Ms/LAiZibR9uKOtoXRumrmRpxOn9BF6Vsz0qajKGvl72dPbeL
0Q4QNz3rv7ZrrMqv8E2YMWDNi2Hw7aZGvDnOPEN8befEJApC4u0xFbnoj3OeVggbzewm08+ill5E
WqPK8M/MNMPxQc0qN/JbDhTFHzW7u8wA1OEBOR7TuGRmPwV0p9njp9Czw/AxFfDlPmij0rQftahp
22Pn1YhQTGViGo+lblUp7pxmX8Cgy83iG01h83JuzTacDnO6TMWfwqGj9dJGahSdUr3vlqNq8S7y
3dye/kETpUwPqsGGOCVFgbBendLtenKLaHL90V2M5lPW6QP2yK1tKQ+o8YbDgX02RmfmVTVPS4bM
zSdRUrrrfG3GYvSsJk7XfotFhty1n/MaM9DdaJreDFplbP4WfK/hSzq0bvF90oUoXpSkBQeO6igL
/5wanMUwYw+nOHxyjaQUL+Gkq/Nnz6i6GVJKokWPy9hqtV8j61RfYDhZ5L9knvYnmLNu9fD2KbU9
P8B2wfIgblOYJJe5Xd+QTzsc9oosIN00vo9Ns3yNDcwJjNotzopalzuZ4PYu5/VKgQuvQmozaGfe
xisnbUHAaKiDasytZ40beziGyIJ/A3yOn0YqtR/hXg2/ukmbdh7O90JLRJGrSnJQ1w+yLI8KvEHN
JijpSBse6jJHV5Km/AXfjtlwqstM437/NGrT4l0WgO8dVu82g6L4xZMQ229+Ah0Xt0MPDbObB0Xe
P3auH3Eoqv5sVUR1T6VQsMsxu9KzwLzT4a+3P/H2CAO6Z7pRymLpGutmOHQdkhb/ojRQmnScDho2
TAcdUdjo4OL7vHNebtcT1Q+kWJGfp5pIGfp2kE2VmargZg3GrOcgGCo9/y+n0/crOxSyU5trVn16
9/igjoIU8pp3kYJdpYdGrOPO1hhZoGRLpZ91vNLzU0mv7/BhUfPFfXg73DYv4imG3KMUOZOk4tUN
mFQASa6K6kGBNPUpH2btHBbvbWYn5YSLAJVHpr38wVvty3Iao4U2xvCaGWZ/qSFwfq7EMjyo6Nmd
Mnga4t3pCgH5YFIKRFYr5Or9DVbSzdRMcXwJr/TD6RcvxZsCp6d3GizKYdEnCZOEG/VVUus2SgFM
Vtp2kgYeWz0wltg+OErkvPsTuZRHubV5bVJyWas6D05C1lQZdRDjEHHq8JT0az3qdtbddiGguUHf
LgAna4H35mosVlfUucjHAHRRfKoLczilsb5XOr8TRQ4CMATSH8Qr+fe/fZc80hegA3sMTL2cnxCK
Dv0CdObdM4Z3nnw087p5ZXfdRgkzkHzbyqfgleTZFErya6rrZU9ZQ07JbYYD8MBeJW9kjaH1fRum
hDhGX9AwBWlbPseh4hyyPkrxnaG15u1dutZPk6g3RQOe5bxf4AivIZ3atiaOxXQOPEuBLNvzmHEv
gz4u7kvdRa16IvOwmpcps3vNH+lSGf+B5eSZCDmZ08/UEop7wuZ+/GCNkWL9u2BAU+wsoDuzIbuL
SPZosuU3rk4SxckjjXRnDsh8JASZqw+T1ovAdUhj3p6OO6sIWXbOSMnikhWI24mPDHUQC61uAe0X
TuuHkemUJ8Ue2+78dqB7YyLD4TmHzg7n8QpeMsKsHTMrXYIhE8MTnYPFYQZPPLqLo+1M350xebwa
ZQM7WjQwZm7HFLaZEpl9VgTqrGoPfbTEhyjLs52Z297a3NgcVyjEg3zy1LqN4iSqsSjRVASiGcSD
npr1V5oXrZMCDuh7qD4ecyHmnfLJvaHBuZbS4mj6bJ6qUjk9mryeoDXd6nVSFgcdTHRvj9z5WDAv
QLBQF+HeXGcGUTuIVEnLMkhq4AOPwsUF7lF5GFUjezHnpf4u6JYvfLrExkvYjk+Tao7fzTTKn3L8
DJ+plrenqILWZpvFngTEZg4AJ6UIseSI0H33KkT428GHBPGsz47QgqEoAQUst/NVxdEf316v2ygS
MocKCpsHjHK9MajC0VEWYVgbz5B0lyTTTi5E+52luj2NoMjJtE82IEnm6WoVpbxxq0zvxTXXi9n2
PZNM8Bc6CKL7EC1Wo34sBU/YB0rQMz14i+PWl1xxF/epicpIP4QiTfsTjuXL5E/2OACXLHOxp362
WQ5Seog8m1UOyAjb83ap2xpFQdG24qoreoPfvQGvDuUbX9EzfWfpbadd9hUAqUH2BxteY6ewBnhw
0VJ9pXLSHgYnri5GmnnH935cuWWJIINIxZfbAQ3FULnO0gxIJszlsUh50qD9rL83c5LNvpKHA7MY
eHBt4quaWadBnlevi2JrT9WQFUdVzMrOEtok1q9RaP8AF8TFcc1dbmhigxjfEoVHgy9S64cwloeq
waDFDqM9Y9PtUgC0YiFQj5BFuTUsZ40pj83c0MC2vTDxjYz+D6trIpDt3Pj29le6G0vWxqV/E/Yf
q71RhR09m2hCXpUyRYW7jc1DpXBveDYA79uhtsuOYUnrGaS9oK2uc3d85XKBUoF2HfvIPmhqFB6T
pdmrCm+uDD4VXF86hpHp4BBfXbZLlo+9vjB5eK9Vx1GUM3iMUP7oDXp1WqOqz5qd7HV93R0aSK0q
H13b1+Vku3EHVKhdl3nuzkYJBhhnYg+SuxuFTIKmEfjM3PO3O0oTfdTFlaldY8MuDqIrm2dDRHsG
EPejQJlBxFt2aazwb7uf5qmBv4n/U28dwjRtHhWl22upuhuFxm5OITomNmzKzIrRsZxd1l3roHOf
ci43vbJH/bi7GGjYkr0uvE7X5MNizkp7AI244ra0HPQiCWw1/DOvjD/Tqv44lOH7LC3J7Vh8/z/e
GraP1dTCR4YvlNb99zLCEkR4UX20SrHH/t5UKWQk3ljUuEGONhY2HRLDwpwV7WqMmFYOuvuQROWD
E6PJYTTLl2apvoci/IQvwjvFHF7HyGzS+spTnCqm/LK/pQZd3lp9mrA+UAYPL7oYZjjFXvmQgym9
N59lkJJOBZmGlwSA922orGdZLAuLJBaefsBQ2vUrzwB9HPu9J8u99ciBC/Gba4SMZHUOqgDMHeVZ
HftLD/c+r1CebNqmL28fgfdOWxvoTdLegPvWVKRkMoU1t41+bUPHPWFX8yuEDnF0o2yvqL42HuMz
wQACyKaOC4WEIsXt3NG80dWhqJZraWQxIp8TXKO51g85MpyXEduHQCzx9FEM2nCutT48g2/WD2Uf
jcCezp7c0HZ6IYWTR6KMgfIoXVm3v6YojdkyF3O5TlY0H8rcQ5B6KY13Jza8OeFcSY4O9dq1LDO1
njZCi1O/lkzrMeqH79bU7OkRbIfCsch6RP+GgsFGKpISbwZqa8zXSKmVsxYN+IW5vbmzUjYZByoi
cC8ob8sOcy7n2wkLw1hosRc716SxP8yu9XGgd9OP0bii3Ly3WDZDsqiuoN1MSyQcICgYt8G8Cc3N
Ie2sK7pT5nEsTOxhCmNPl/JeFPooJaWQag7f6DYKRN8h9abBulqt1fi2PnhnMxN7DdF3owCA0qgK
/QBGx20U120h39AXcKWvPaFLWDFwgo/CP97eyHeiSDEKeUmiA0CB7DZKDc3CXOgKvUZGtRwxTNdO
Q69Mx7ejbI4LSnB0mKFlK/nZmxR6mr2+m5TURUaq6/9ocqpEiZH1PxFCETtb514oZJboyOTzSErm
7YDcBNXjlh9yLcRQ+tWiDxfHpKiYeGn73qozo4LAJJ1CyYl4/d6GAoLMEXUqqCwqWXzEp1T4s4qI
d1csezSwO58JYyDZBko9nWW3CpVUVV8oHUXMSMUYVYSa+Ki5/fzeW18OiG4h8GgeOlRmbwfUxkB7
iZEwIM/8O8E++dEQHjoD7vReoFAqNcBEwmqNXBNFg9tAZY9wSxIVUWAomji5tf6zQrlt50VF4x3/
zA1QyEsA0Ju3G9DdtuNKLcmldFu417Ft5+pY62700uDnNh0EtTETWrNeOQGXaZMf4zkbo6/JXE3u
JwcvRf0pArUfv+WJmpWnuWxQILNJH+sDRUX9WrfZEH7TxrFe/NjoKXhWmjJYvp4OtvFYW4rb+qjp
05ri93Y3YSyMMG95wSA0646FN8+5X7lqpBx1vGSmQ2aTEZ/DPu9sX9PT0TxV6jQa58Kjr/Xsad1Y
XCJcBKcnMbh2c/GcsDgnKHs5s0+pYtI/z0W1jH9BbqOgajeT+xRlsdk8oFTqxY+jl1X/5ezBXySw
hnZextSNPnhlbCZnqcIuen8yFzU5jjX8lc/TRN7+KczMOL7Mo9aC0SjJ3H7QR9fCEwAAlrpy2WUz
PeZV8r0qBAueBNVT6fHHJsFPqrLA1R7C52GqTT3zq84ryw9c5VN7bsx0+azmnfN3po15xa/N6/g4
LYr53TUBD07uXC76H/ZgWP1DgnGsfqDVS9F95CAaFICdsLb1kw1jof63K0T2CWaIpqH7Qep1LnsL
S9mixWkqSDUkx57mth7Hy9RhS3TOUvrAH0Jehyg+oFE2fBoTbfhbmUUPN4a70MoPXqyE5i/gx0g9
2MuUz/9haObohxS7jv5QTkXdHXI7DZ3PCymWd24Gsx4OZTEsw8XSSit96G1nov++qOZR+ciVSP+i
2ZrRS8UUJT88ZwyzkwpqFp8bNzP+iq3SNA408+X1yRuzwvmkZnNOe/cQxp+jUfHyQ213tYLOkto0
x8FJR5WFIQb9OE5xjOcmzdrmc5YNmfZUjOGc8FCcvfSlpyt5fjDbMlt8PoZC2b1zGvdQ0NE/Hyju
p/F/yxz17sGL2uJnGHXlZzvCncu3yLW6Qx2N6WcxG5P6Z74I4+OsTjkOwaw0zUMazFbTw1xaSnXE
drRaHvteLXq0/T09/mQtZp4e+9hUkkAzcyW9pLwtowusEDs+LUrl6qc57gUsDPkZvjW11ulnAALd
OqhpOtbnqUpr9QInROgHLXPixqfA7U0Xiq7p7MdJvnxHT88epC8G+8k3m9DMjwnCMt8HDVefYwcH
ovbp0p/0o2s0mnWssU63Tm3fqfYvTWsK9RAbrZ7Bx/D0l8ZQE/tFU6uuynw6sLq/MvatdrCtLNJh
i+Vaf646U/359s24Pdg5XmCGUcqlW26DT4omSgBXNSrnY/kZV9T4i4I85ed3BuEWB0TXAJgcKkxr
Cgz1XJEM2VIGg0rptu2QI3d0ZTy8HWVz89ogSlI6ntZkuKFrwEIb1XHMlaoNIiCsc+/VyYOVKPrX
tkf39u1Qm1mTyQo+D5CWSJN5P97eH9hzWLHedW1g1b39EA9jcTAGzTi+HWWTusoospxFXzc3yLpo
VvY0fmEU3QYN76AnGOwtHYa8cqCan2N4y29H244JkhIYJjNHPk7GdzumRvFCNR9TEXjVOCNAZle+
GqnN6Z1RqDVSO6Uvk+eo5IHeRkG6IKTEMfRB5g2udSzGUX22Jm96p+U3XVB0c4O8s/CghgAD38bR
O2Oaa3rV0KCkHbPO4qHwIVmmX6iNmKcJRtE5skUZ7Xwy+Ri8vfEp16EgBOVRWvisO0byJJ7CfuS1
0ThD+Og4P1JtxD0s6mjizUoK+nFv+3orkIx477xKzw8KYzxUUS9aZzSRiu7TUtv2tay16WJKuzTE
k/54O8h2dGSaPLZfnx0WTMfbSW2NxSik7NjVcEPlbCum8ZxSVjxatWue80x/zhPUZ7xuNN6dr5Hj
8txF1JKkh9ztNrAhGm5Lo/euY8P8RbDGnjvM0Hby6c1+Q9INUIFXiLR/27j88a5qmtFWvGsrwvST
lznpWTNr5VsfU3VH52D58vZ0buspEulE+pVOW6l2smbk0kDpiIhjK5iVohx9TSkxmWrqiMbyMNV0
4Weu4canLitE8a/mzVJSNVNCKHTZWHUfyjyrpnPe0Cj+MXNyS/g4n4d7VbztscqPBEbnZpTUqnVP
plbzD8ehNwacvipZS5seU1JhPxbTnr/qnVA88Kgukf1zDq3LrlHE140nVQSFNQ9HhOiyL8hkGs91
pYid2uTdUCDMsBSpGNLaf7uilLiZvTE2RdAm0eQcOBSAdKwoEuSKatvY551PLc+bm4MBEEUW56Sb
Co8PU/6e38C+uc57VZ+dMej5ikVAq6aCh9SSW0hAutifHTrBf/ZYWq2j+5UxqM0X18TbFjZjnWIE
VmhJ9IBzOBWTUYuTPSxm81Lh50HS5sxkGUpb1tuf545K38PDHwJH0ZKDMabkrZTRPiS6Rxuz1dCO
OSl7FYY7Nw6AJF0/tJgDrOnyR/02J7GBqsdM4TXgMBVo6CCU+hIyJztzv/3U8l5jRcm2xe2LfM4R
2syKZQp0QUn4YCjVEmBX6iVHMS9mtHMQ34n2f7tcHEkv3sCFc5EsGtjZEtAQOT8kiYC0GmLuR+/P
j7fX1Pabyc5IYFb5WkaFanUaexUGsMUcTgE3t/IJccbIegQz149l4RrFGfmXZj7k2djGO4nWncAU
20GRObpeBWxvv1vuRBBNYKYGwA/1EUhd8WNNGY9C9apAa5r8YZT5/Nuj3RzOWKHIpAuwXN50jvz7
3xaLs6CPXQ3RHJT57H1OhiV6LhXLQ58vGT50RYbs+tsB73xIwEke6BwR+KGu5VI1U3S8DEsCMvkf
IydFwwR57i9huEs33G4ELjdwSj4kWL+3rlPaZagZi1PMQae68bOeZsgOFsmencC9GeT2pD8Y+dIt
1FaZRqTxOpsDM4znr46VdMdIs/KLKtLwKBCr3mGK3hmV1IqkH4IiIoSp1RfrvBYTzKRUgwwW6h+c
a4UfOUnz9e3PdDeKVHSSquaSmHe7LgCI5jKcGzXIRYHinpHUZ6/X99Ta70SR3HlQSsqFHJPrBKTI
87hEdjqwxt58zEZv/giMsyfpcC8KhzBYHsghb7HVjI1l11GZbrWgcyBKZHk/0UQ6Fce3Z+zVKez2
LmIEALuIvXLmUze8nbLRSSLFdUI1GCgXGsewNqDIVWAuCAZWk/pDmVzY6z0E309zGzfeGZZ/F0UA
RrXiPcytqmcHPfSmr7Mzzcs/+ljmzqlUHWEdcM8c3aDVSzU/qDZEwqcsbNufTpjY/VPVJIP7hWdo
rSIjllCkNKw4Ts9zPCjvdFDnZUbhQjoZw5ljOtekiR4htnwoGy0wi8S58qxBXT+rE8k91LRvb0+o
nK/VfMq+RnavdKreZKdTW3B+pKoW5JVKi7ZmwT31aaMzXsCI2+7U5qlu7+Sq26XCdciuAgiTHm3r
Aqnbo1Q2TSW+KkqmX3Q3gcK0mN3OUtkk/BLIpmOaaZSdufpq2We6NpQZegyBZ1fDj9zqhjML1/hc
LkBa89Ta30ysrx+1WTV3aO7b05cHHHRR3thITnDz365RERqwhWLWKHoZ9Ye8nbWvIoP5Ms7gl29/
vjtTSShKwMATdDqtCYzcNb3SVYQKjXz8aLBUnhJdOI9vR9lemiQDgBI0j3KAIPl1OyCnR58ap3Qj
APNtj6U1WudiKt2Pk95Gf2SJnf/rYa9+fjvodmiobyOgBlOVJk8IvrdBUVXO26rUjYACjHfAPDD5
6nqx9e5cWpKg+ErIv1NBXzuIzXVqzhXWSgGmh8mHaTDZ6u5of7QbZ4/hu10WIC7QTDkkyaf58+2A
isnxaoX6Z+Cp8Y928fpHVdTzeYy7vVLenVMS4Tlo0ZSmUCbkwLwNFdsGpteNYQWQwDMFy196+dJT
lqLx9KiZ+CEeE3OsaTTCdEh7suNl6Y6N3VSB6jVue9KTqZ6/JcnkoUo6mLK4NZlq+hA5Q/LSzFk0
H+dWaf7FEjlKPjlQRKIHHTWN4mSXahLTjeTih6yJIvF86CpNSKdT3s17WY6csNuziw1Oyx1ycKwB
cKbbUaLFXoajWxlB2yX/VX1jHBxTPNYhvT560v0zD/HjnLV4fik72eudpSkbdnhrk41ILthtYDvv
lhHAWw8Mr7I/LKai/JNbrbazAV4peKvxUWTnEkB+hThrpG5AfKVd3NYK6H5yD0D/1jV3bXGM0r7/
pDldF6go9l5mS1SHaR7rFywGkmNl93s+atuVK219udPJJ6lEavJ8+C1/5f0mEhQH3MDBYsIHqFQO
7dRUAPdLdnrvrpdNfnIzcgFKYa3bUL1dRUVIGS0wFTc5GRhZUBChKvJ2lDsDgk0MbwWETbJL5Iv3
twHNkdq7sV1YPD/i/rDkpepXRaJSaLK9nQfH9hpyZAGfnFUCh5tSNDpumSfqzgq0yFGOcyT6L7aW
DYeodQE9NDem+W/S5vQ4GXm90+q1XafEBh/n4Ga1gsjeDtMrWlI+lG6DWqnSIxal0cUd5z1juruT
iXcBPbag4ehS30Zx6Z3CgWKwgrGG0pf2ThgIO23OTeWlO6f1dsczIEdywKUtA6Sx21BNq0xYjqpW
MMPGRCaUO+KzlxTdt5hle8wMo/g3b1PxVwgUGPlRZHt7YqX3BisNbLG5pOKwuS/MxIyHulaYUny7
/5iUePiIrGL0jcW0B+nd2f9cuejywTKBhL3xJalaE1WKULcDtHsG56FtRBb5dYjHjK85aeocKi8e
v1Zd0hYkr1M+XFSvS5qPdqu5y7GBi1Ve3t439+afhJlbjMc7eepqQZnZ7CD22dqBGXUzEHvOL9Hn
P+uuOZmVbfldqP3ovOisVfm7NX2hydMiCWNEA4GClH/76RfsTUbpRhOQOruHIVFDyOhRe0naXuyM
8t43lhIr3KFMPw0At6E6aiagqLETDOWk+9CZ7EDpbeRIstD8/PaEbhlaDAuNGhYUGQhAzypWP+JZ
3kSjw3rqB+UolmH8leYNgoyFUiyfRq2bZ99ZRB7MY5ZMRxpqw+zcV7343KWFPV2MTI/3QJI75wZr
m8QLAAH0cE2hGsqo75oqdoNRbc1rBYv74wSR7M+3x34nCm8ctBqRPpVGTasvaidRTfuI8AJnFBN0
k7Krvg+WPb//rJctDLQ78crmY60YR3YVO2JRCpcbpchgHM3z59HSxrMW2+bOiGTCcXthAynxMoXb
JzW616Cgk5qLIwbVDXK3H74MVhw+w6yjcuvkqq+aofj67hlEswYmMJ0jFDrN1clbKlWjA2e5ge2E
uV/3OU28br9nGH5nO1D4ZL9LRU3u5dUEiqEzIs/NvCArSnEKXSEOWuUUaO+q7U7Kc2dJvPalwQeS
KmJreVUaLgU8rdwL7FwbjoNJqSnEimjnSr4XBaiY7kTULjlXV6dYpCqtQt8jCy+zm4OVJN7BUE3x
7lcu7zG2EWkMVyOZ+O0pMmlxSf6RRS9LLaxLWY3CV41wr6/lzljgUbEKWG/SRG6VmtlIB6OogfpT
PRr5QSRO9phxQu7AYa+WLDcrm336qudLxZjkbG0g6qaj5hRYzr6YhSuW48yhtXzRsq7MfduiPP4o
qS7N0QxL6+dQaIv9MlqFOh3SSi/rT+iV69NnPCWhXZBhtfmB3BxzaikooaS+xSn3d6Iir+I3WLx6
R5ydPP6ciVJ5yEOwqo+uO1ZQOVSnpKKSWFbxpUWy5KXnaEnwo7V71ffEiOAWOgpz/qPC0LL9WDmI
J/haFOWfS5GJ+c+xRA4/83U7Nc0DIzC657oNYQMZkZKgpYDdpednupX+HDPsNz8nqdVXD61e6dbJ
RMNofJ5Qr3J8VQMj/nts1WRBnUqb7WfFTDQnSLy8ah4TPBNCGlBGNKRKffYoLS7dMvsYXwy1ryBG
mrXHCKag+UPrsd359c5DwYFU/Aqtc+ZtlbQGMgB0QWY3ENz/R9soomNfIBj/dpTNUSej0NJDb5zM
T9aZWKcomk4zlBu4lUhfbJyJ/GKIzOfcmKZTOObdX2/H26xzqa4P5uqAq9Dpsz7FPbPxKv5WC1KR
VOdGR5w2bk3r3aOSnYbkmMAOgNr2ajdZtGuoSEzoQRs57bFy0vpML5rybNWT8mjpzV5r8XYWeULK
FmZ40RoY3Oq1U6SqIuy2MwKslswXrO682I9haX+NQkOJfFXgd/z2PMoR3G5kYA5GhjaApOCusam5
8/o6MwYyuLYonKPl1M0vCM5KdtGL3tIvka5X5YPVURh5eDvyq7DfKjQNOXBZYTTTZ7QuW8IjlPZz
nhcU3STmaz15+c/MKbO/WmfMorOT/R/2vmS5cWTL8ldkualNIwrz0FbvmSVAcBA1UBNj2MAoiYHZ
AThmlPWy/6j/oH6sj1NiBAEqyVBSzzKrrSMzw1IS5bNfv9M5Vyy/obIQYnhR2LgNuBwN8KiUhlOu
0yLOuZkRoUqUKakRZ4xwJnVkDEqIOz94qp6LE9iLtBv5PnC1Vp01RfpV0mIXlHFl0CpWGtLStxM4
e+io9JWkuDOgSH93xEr7DFipVJl+Cy5Ck0cO4qrKEbQ98rRtnsnB9JGuhFgXkBoMeT84WwIntKUK
pPw1yD5SM0Ok7TowakU2g9ZQHqWqXRK9GrVg0H+iSZV/lamaHhPjw81n/juodHD3IMUbil3/SaIe
UrlAX2Bcc0HoT+qCChQRY9ENrbYIwyNe0D3DF9ETCW47RgQP/8wwO9qpJZieNDeuDRdJjDVsJhO4
1W9qg1AH4bIJIeKNq+MROHzM9gQFDEMArJHBghwPQMDYldsx7SuJAoIC79S1iAM9LnKYpLELuMh7
e4E3BJkPcIfCtlf3VpJqMa+EfrCo/aT8UnNJZIK3WFwe7mVP89LRC9ASAhItMJOhd1fJOlTwCkmw
yCtcUC0W+AugJ8MxPFzHzKs9SQS7HR3BUwCPAbxpQ0lk1HkMQjX4XSIDdSPU5msTuprlAINflJV3
RArtTwz4Vubbwjslgllh0JvrkSZx09Rd0LpKrQpdXqRRKl0Jcfnu6oPwfiAzG/5xTApOJbF/HuKm
AR8eqlUsgiZBjCej8biKavndpw6zAF0ifBNwRsJo7PfCwVcHTSfDS0idyILe4c2SwDUm7z0PiGYg
jMcSHRDelQd+x8zTEi2svRDLFkruKE2M9JveAchrBjnx+NHh3vaeCsRM8NJiRhrYgBHQ6M9Jcfxa
jWu87rzidqYSg0PNyLgnmlZzLqiSCXJJjzEsvnEu8BIi3xzkLuwFHnRZQiKpXViECyS4pzNHKRD5
agsuwu0qnOrr4fntSwqwGSJ4gueeYRA3GfA7ksLTGlfm3RT0UEnuXhqgob4P5Dix398LYq8iXnlG
8DRcxUps4ZGK9HgBUliQaOWFYVdGe2yv3poLi76CoRLXCi7p/l55biAQUBbEC7HUnTGQKerKRQ35
b++dC2ijZCRIMcpxeIIHvag5yl9ItRMvVKcJUToE5dLCAlSUh3vZfzjQi4JNAUwMxJXDG9tpfCcm
OSGLJJK6SQw8l220YTcGd1MxkzmUpc3AFD4vslg9lgCzf+Rh6G1qR8AiYVCO/jI6tZAic9qLF4mg
VfWtSGM1uAIqRmwWFNW4yH0rpuWjmjpK8G5K903tBVCmgLMQ3q3haczTKBeCOk8WkafWupWkBmrO
oZ7u+68YgueICUE1wg6Co6U/xchvHa3T3WThVB0BuwBqRSoxaM6MSNXeLRQZ2QLeL7xcYGgd6ppS
ECfIPS+SBUm7cgzniLpIgiI54hPed5MyTgeAo8BnA+0FGTb9Gfl5IJUcFyWLKgjrqRrK4djTOGcC
W8y3xTpVR3GMvFm4x3WrQYkpu9Jr+YpA5h0Rz/tvKPD6uOoIa7MAxvD04G5HcFNqySJFUZ1JnRHV
jGuP2BJHnZEQIox2+KLsX3r0B7Q+vIbwvO/5MZKsVTLFDdKFk/gBQFpZi/LB5Jji+tasYNTiwWZk
IHtxWCJGMsRXmS6A63GtTjICixgO0KSik9pxx+fTw7N64w4CIIjEZ5gpSG8c2kQwXTraUi1d4KpI
Fp4nyfYR3R4bEfIb9Y4HA0JWuKvDnb6xlNAPmMuTIZ7gxOufIchtB3yKjI3IEQ3LAe+lYonQYPUj
W/bGYsKzBQ828FsoxjRMBhaQ19woLZ8tkoLw332VJLdxqJJljmJ+tpj6785KBUgMQC28pSiACA66
gV6ii7SGxNbTBbJzpXPGnj0WGxlRGkn+cngF90ID6AlyBe5IiC9orANfJKUZUj5dzAxuGMnO3Sir
LFg7wFhlYggKEz+K+Qe1BWbbqLxiRoM0OTKCNw4OnMmAqiELDRLUYD/fec/zUsyqrgvyBWRcItmQ
11S0JaEu43MjEdJsBlYD7pYkvJIcsQY2yOWebcdSZxAgxePBVMAhWbrn+QFygkplEWUomaHhgVJS
8KWC9yB1z0H1mfkzI0Vi1IUHLnP6PdWaTpvwdRzkd0TrAJ4zw0Tt1O+CmifZnGsko50UjZjlDJnE
k9nhrRoeQmAXcBSwRyy/gplo/YUqa2RaV50QLSqN5KOqC89dzlkQ2f2M2PF7LSXWGRJw4Cti1uAe
paooJKWgdQFZeEkuoLprVKHeKv9e8wW9gKUZQoqlMsFWGkwpj1KxiElBFyhUqFqKwhkTHLUHxUgT
C5kSxZE3Z3jYWXfI2IMdD8sCMTq2wjtHLZWRtKnrbb7wU06bFDLemMioBBu4sMqq9Saa5G2t25Sq
riW2mXdEigylFboHKg9KEtQjvONDvpuoSPMCilexkDiUmZEiwR1zKgB2h4/Jfi+4xxuSB0hFiOSB
7FBzMP1KnVsuQFCjX2aAvMXTJs7qYxryJiyye3tEoNwFeERAhwB/uTrUE9Q84ohRlvUC7iEUzBGl
oNEnudHx56CW7cg40rvgq6xwmXDjUXBNdCMgl8AUi8yAAjRJOl/mGTwYItC9Uer690El8d0E6Lyg
sfSqBrtMW4FoBkBRIwjMMlT1buI6sfoYanx87zvwTZgx9QJUVdZd40sL2legGnjuQVJzNXinUoTJ
wm0Au5fRFTEnRf/oSCEAi01GmkVicN/ESvYmXhKoR274HjqD9aJDCoI9AF3hmg96yVxRj/20hWe2
EgSbNkohmxmS3tpRxxEQPhlNA68Y1xQGiHndxiWLSMLtnwSKq+dj1LQOwMVCkVpnNqC14UYINEn1
O00jVmYBJxnXFoFdeFEG1l6a6TWcfl26qAwdynYsaFdcXCJwvznH//7U/E93ncAKQJ49yf/5H/j6
KUlbgB68YvDlPy99OM3y5HvxH+zXfnys/0v/vE7X5K6g63VxuUqHn+z9Itp/7X+0Kla9L2xS+EV7
U65pe7vOy6jYdIKRsk/+6g/P1ptW7tt0/Y/fnpISogutucD+/vb6o9nzP35D8tPOlWbtv/7wahXj
9+5WPinOputoTVb/4+z3/GlNcrRwtiLPZ/corlKsyNnz6swqiQd16aXHH82uV3nxj984+ROUPoSX
oIwBqIeYHCRrvd78SJA/YevglmKucrgkGB6OJEAk4te0T6D5ZZw+iE3BwwN+49/O8qTc/EzmPyGS
CA54qCWQLMpv2wXqbeXPrT0joGhOMJX8H78NvKrML4HCeAh0QPkHdhJPTf+gg4C6ARu4d84DJReN
cw3uzGiEiiEZmVIiVPED3O9p8uiGcpM6IPSWaPUoCSWrkCpqnneMMm8Qz0ctb1g7sBwxaXgwWByh
Px6kroAL3iCFGcG/YBIdpOGOVQVpTCVLldrEf+KqXC+8caLEcDubeacY+RTobIkDAhcIQ8LZjdqJ
KlCMhnbEJTswlZAtJxvwuSHTl4kF5E8PRueiNKuhVVJpJkUgNh0IPsoMac6F5iGNrAAjXmkShFW8
wHIYrKCzCiXSs0VAgIQfw1zmtBuE03T+2LjYU/LzBYCfB4cLxVeAZYKHGkUmcJJ231NRyiSCF+yc
EiVKWrvjS7m54JA4peZ2hnwzxNyoChpW2SwBRcyWgPfL1SxEyWVNt4QqcFQdwB+u7QDtMpA5PZLV
Ng/uYxRG+yxU4L2pRiENfPCa0UopcyTRIO331dP4L5Az90mMf4cCpieY/lBg/R3FECt1/u/bW7wn
hu4TwsyxHfnCPv8qXxD1+oSoEPiq4aRF0g1DJ2zli2Z8goWA5Fw8YQjUsx9t5YugfEJ+NcC4CCUh
TwdcFT/liyh/gtqiAMcKzB+y+yATtmP7FQnDfD4/zyZgldAoFXhbmQ+PcZcPzAoNXn4FoDXlodET
44JwUvUl8lV6C67eaiqGPLmXfUAMTJBwJFOZiM0M0QdqaRlqQDWyS0HkL9DuyNPZV+EZ1hNJkqCz
3GSHorz9QOzFTQq6fZ8rHhzeQ12AUK9MCdjkRdWCCkBssvJIf31d8LU/7ASCA7CTkQfev6BeJdcV
FKrqATwHpY1K5JUJ40V4eal7D/UBaf7SDdJpIZgYrnGPndhz0lBwiFc9pFoY2oQzUOiAejo3cTyj
vkXmgW6hmGtxEcMrMCq0vLJQt6Bc7JzO1xOwO4q+co9BgIYUmU/A6wIFzVBi/bn6YSDnjqEnS07h
2mkuityXNmsj4Bj18jMQJIWdwB+yELOEv6GyIx1R7gdPGuufJdsz6nEgMgCtHfSPArZ5JyRCsyQF
AIxOEoPmT2z0hcSDoTFRtGpUKoE4l7K8uQoa+UsJ0XZkI/a2GxmOSEdjDljYszB2+ktAipDr8sgt
llQUHcuIxXxUUO19FJebiW4KtADUhVRfZaj3N01QZ4LXFMtMBVei6KN2Oe8hV4YGRyHmg3eZ9YUM
GVCl4gLLgGsOQaJdWtUCor/tEqUIu1nXudyESxxpxuO1Pq9EYHnMJPWEL0aB2og1VScoRhtKoGl2
xNjypUg9YkH2nRUv4wFLIOCWYJ8G4dbA0yxr4JmLS1ovVYn7ViJcblOHTINGuWkiQBL99BgtGjs1
PTHGFCRwXCtwUTA44kCMiTqyT9Q0apdJA3wW8mOMkQuLCUWj/GO0hHtdsexQAUcXej0chnv4pUxp
c7zj1RKwttSMEZEfdXD62I2cH2Ox7SsOWEZ0BV5A+M4RLmBox8FBTbMg9Zy6XJYcicdAWHDgmlCp
5VBFuU1albcFjWpIuomPFWd6a5LIyYfWC1Q0wnJsZDsugKAovVQOabOMQUI2BWk4N4LzJhrLSnss
Wron7DFJlowCyDcQSkgx7HfVIFzqG53YLB3ZudDy8AtyCiOzAce+6eXS42Hpt3cwmX7I+OagWUMA
DZG5WipqUVUhVTFsUkSCkWBFrDDQ8mnaxulF53PxvCR6ckTovdEriIYYMSwkN6yKwT6iWm7YEs3j
l10YO49hTZ4kIA4mki9yU67MpZHWctL3wzPdE3LQK+AuRLAWQWgYoIMbgVHIVWVk/LJy3coywCxk
dbhS03f3svFKyYjXIntpyIJPqhq2VeF0S5TxNmxPyQtTl5pjYKmNy6d3vRHKYe4gCG7g3qCw9M+I
A49nlSqVugxS/RJl4IDB4S2+SOEMLS8qagvS10JTTCOYetGygRMdlEzTpmhRFquEY2B5eNJvXA6m
JQCTAzUMwYnB5cgkMCZFSawudQoTB8kKKME9EuHKOdzNm7NGfgmeSZGBD4ZO5zbU6q6Co2/peSPR
n9WRKc39S/0OHGDSDRZBnGVPyLxznw1iOseQHW9NcrfzgdGCEGEEhEWuLolxKZcXGngAvSM5pPtd
wHRGXArgcWTawYva39UK+BceBFDFZ6nho0nUIXkhDgHTDCIlfPc5xSuMiw+dEkXt8X/9rjgQPsqg
KzaWoBGp7VCE9QpA2DHC+0ESGBPY4ibezk4GFPdh4gxwC9RHjr+x1PUKZFFelBRrF4mKDkiGtSAZ
0YQGotUoJJylReF9h0euwQZKYYLqo5ksf0VOHHJDBUf1wlHCyeQ5VggQv6QQOjCPyF7mWo0e+sXE
Q81hx+wycEFbulS0cznNqgUtVfCU6GoxAimbzLihOVQVc/0MxySXC4c3pcozvusJvApHZNy+vMHU
JeiWLBaKF3KwwooQZm4n1dqS5FFip4A5WTTNjznV9tVHrDDkNuwD0BAiDDKQBAS+fyrqubEEq4I0
Ch2BVKZToGbOuWj49UxqddDutbLilDY4JbpF4IRhZgt5FB9hRGQyuy+SAHjauH/erG3QwWrPG59z
l0otGrOmKfORyIfhlKsTYodeeIwrY399WbYrwyzgQWYVWfonOJG7LBZoES556oYjrZPBQQduhSO7
uGcdgFHBQPMI8gBAtlfpV2wEFAsX83Dp4a0GxkhKlXHQZs40rCtlQdyKzl1CnJkEYkGzdd30iEh4
s39mj4ILlKEaBrOkoNCNOmRNLlHjwL9q4hYpxbyrTv0Eeo4aIzWyBgWhZ0oJ9yXzhGNkmgMXErvA
mD+4JxktPdJnhiRYTVTrnOepwTLyZLPmuQleWDrXEPmzAYlM7wPP9U21dVA/WoLqoIITZZq1gnzk
cL2x2Sy/EJl3iF8xttL+ZjuZkBSSg23QWxpalV7qtpB27ZEH5s1ewHGEKlPAHUGD7vdSd66RZRqO
VJIVsZ1HDei4+EA84v56sxeIXHCuoCQbuKn6vUR1jLwaPQyXQG6iEk7tpaMg1o6VUN3g8Pr3kalz
gMmi9BtT8gaPculUyKGq+GDpp02Um6IQhOuCC3nU0NN8ByScdeZdRrERPyDti39iWDIrcZwGKEzn
u6Y11XeNL7nMbGoAmU2uI+13IeTEidxIXWgq8GDbkR8q33InFCynErLUPPzcv3H0MQGkFbEZMAu9
v05iAxgKg9Yv4y6LJiVqQrB8DtfMOUEwy1aULc5JHmPklaZVe6xA9L4FidMORzj0RAB/oWQNLLYk
ziMfWcTBErh0xS79GFWTuFSYUR6UdiGKA0/A9qhN66zkxxkg8sBNOe1t4/D+GHUHvT9x/kEawirD
wt8MgoP+WqhqJhh1TIKlEfHaLOeRFA9KqGN4P9bK3pGBSrDpBw61gYpcGVpDi6rzl51eh5YTNt7Y
N9x4hlKOMKITpZkc3uE3FpmVa8cSI2oMB/NQWwZSl+KI0nxp1NXXVFOQn+yJiok6lu2sayT1i1BU
Xyo5d0dVUgczoeR5s+GrfC7R5BgUee8lhesFSjVLJgBzG/zdg9l7fqxFQUuKpYuM9szknSI/h30U
266RexOc+vwzFo6MVVeOAcz03KXnZ/yRQz8I5TGaL3jHof7BZ8G4WIcod3Ab1nEoaQXzFOhWCcq0
z9BK3VnNJ6Vd82VmxgTeDOTzk3GrhNFjUUrtvcOJa2IgrtIWt61CjSM+sk0u087JgPxnLhX47FHf
BZkEw4rQQlLroGpyqi8anvgLt0yDL2qeF7XpgJJANKmmx5WJ9G+BmG3dKpeuHmVf1KyVC1MIOtUz
20iKrjJSOt88oeBBmwoSuEtV86TcrOoql81YjdTU7NxKuI/lpi1MrvWSaxB6gPYWmjf/RXSNEiQz
RU3uAQ4ReJODb2eR17lwAw9bjIwoyZfvxTyVGpC1ZDxA64mbfXP9yHtK8IzeR3ESSMjEz0kAflwP
RKh82gWFKSpOdlvVHPlGYiosW91oFBMge883ZclBcEQAO8xK5IsOtVFRpXWeNCq5hObqAvskEYhW
RUwepa5N7hPBk54LjZMkMwBB66NUAaVgiWoD7I/hZjcgDi6oicwjlzfTlIci2+EsXfhgPH5KDS2O
TVJDJ5cUAENNYCfoPeg+2gbOV9B0od52x3lW4qXBV57EzotF8C+IZ/y3i5uyosl/HLD4vELl3nwT
Jh2XRUn6wQv2uz+CFypCDcxEQ4IjXFFMGfoRvNA/IaeBRUGZX/NH3EL6xGIccK4iGx0ZAIzrchsX
RTwVaZkogQWIE8M4w4Z/T9xiz3bEPWOZ6KAcwG3dE6VurZW+L/DFQ1CilKRJpTi6QlVfFFpRoItP
DGB7zaBx3dDuWrF6DKFyrHXRWxNXzVd57BZXUSPFtwiUdZMcctneWdLFi6jY9bLvPS1wECDoh6Eh
xQ/1wNnwd/xndYOBU9hhD1lQLFIQRp4D8wzYehhn8uxwV3v6FesK3gg4CmBLY7f6XRUVWKNdpSse
Wq5NrLKmru3y3jFugo27ekckaox/EAVQmSsJYV44m/vd1F2GWvFF7C3xNJUTQc0gw7x6AaIM3ory
PBvzdZnWZlE44b0QtfpVl3GXIY3m1HMUUxVcgvcs7Oyu85Q70OBRmxOMcBS0bTjWnNtQy9J5iFDy
NHDhHU5zz5l4ZaaMDHCHH3uH2dM2nAtLwoerGGmfsDT6c2kdWaJtnHtLTeO8Z60k0gJqaW6BMB7v
nZ8apl8K540MCFkpI9m1ijrLbUN+BBCZSWjaTaI8phYp7xW5QhGz0PVfNvX/S6ffFAQF4CgEBTBC
FvDFwvbYOe974VULame6pgUSO2Z5hNyO3VDrm21tpRdvfAIrCUtZeE3F+Cm98COGYgdEDLQl4L7G
7X0VYQL/iWWOw7kAnzeruIaj8SrB8CNG3wtSFdwBXDXQDr5HgG0O2c4hHC7DUPs03By8M6UczMp4
7smBqQnrGFTIMhw4nEdMob0KtZFYA41std1D5o55YhuIhiq27lmKgwqJJhjeZc0qUBIgnGpPoWrK
/MxQb7MMEIYrFJlGTogcTbXus15eBNozUDwWaQXTL54y+UaQLxz3HlzInjsCFkoILUFZ+d6dHl5x
5ZWWnmfiPEdOu34hBwvooCH+nnPOvPOv82ai68SKnLkg4L33rygHraXtrK640uSJiwAXHz5qZOo4
t7WxVPzrhFuHlJilfEWZKwr1hwhq8kSXcbBAqoMqjCtnriQgWLqHMhJKlpiNuGAqosZYvRKrzKSJ
B69YbgXlbdzeedJ9x8+48LMASvdwpnmXTj6Ni5nazlHbh6KdeqxCkkQTxbhQBfjJoiVqX4McD7x9
SXjdtBPVRyzj2jNQHN4OwFmcThvvXKov22rR8mD6GHneeQf+/2Qc5cTkq7EULFBy3pGmWjWl3ZcR
SKG45pz9m4w7+bPX3JThfVpDTwvmcXxJlCsq32X5nRNdBt6UU6wgtD3d9olJMjPsRgUsKvWcclMt
NcXwMhXGYjrJvBdM5LvkyNv5GH/DTAuIAsgDYHBQdwbBPMA48Mj8sSLzQPxi/Xx2V6yKdX526eMK
n12XRdT6xH0VFnlPWrzV/Ku00JRP8Fki/ASGenAngY9qKy1AlPIJgAeQ8MLXD+ttR98RdabuIJgP
FlIAM3ppYJAjOotrIYDHsrhgS2jvEhf9Vx5555BkAEMg0x0yCJCIgUdILKGzVL7qfs2qlJgV9ZRb
IQ+u0rybo1LsOouLSRbikjRuVIyFxkXlhdgu9IyaSN6ubUokSNYfa/2GhtN/Q18HBDgl4vnMITnk
3axpIXNtW7lf4zDNxpyrRubmrxAcyCMu1HQzLvnPh/sc2Kws4Q550JDZDJqKRAamrO6qVbkkEnAq
+NJ9qwK2LlA7jmvAyVvUgCioF9k0a2SLZMgpyIiHmNSxyktMyfkps0FDwfK48DqwMBRT7ga7EINp
FEva6LeAFc84pu9oBSp0pIlgygowmK4Kz6T/pIFz60gAY79nuM/gWQd4DBFZ/NOfOUrBe6zGgnQr
qpwwkrSwMgHOJabkVHegdR/nsnqnCOk0S+SvRxZ9Ay34OWucYeww8Dcsvx3oT9jG/b6DSlZgKnrx
DcpfmBL+u7z8NpvFlma5E3jfL5Qrw0Yxqqk+UmfqzJ+oMzpXZ0h3tb2RPjIsw+Ys9n32uXRKp2Ra
mAs6LfC/hi3OxEVhFqaKDz5V1tNCHZEp/5XODVseafhx8Fh/bRfRvJs0N80tbO1ZaqMK5RWq1Dw0
NzVAV2a7EGeVyVmFqVmVqdnUflqg0acn1LS1UdJnhHWy/NGNMiot3ebGCMdYCJvYkslNVZuO+Ak/
SWx+Uo3pOP4ezDK7GNWWMTWmyiiYJFPkP2nE7J75K2EGp9c1iJ3n8Vy1tQvxkpvyk/YcVNx2aSVo
DS6zTfuo7j3jxpJpTLuFfCXNWEul6Vjfp/PELE3d0kZsGMYIlXjm+TSy7mITBrclzbyJYykz9cqb
GPf5tDaPEcRsUnz29lPk4V9DXjIQJYP99I2ycDKFi27Go+t7UIjMEXyauDfVo99YEur36KYB7BNy
o+fd1LU707cFUzCjcTcFx8AEH7UzKxivJ1fnKLdiUuuuNeupOwKFlIlv2KBiHLUYdYQlJ+y/y1aw
avPGw9No1oVJHgzAMUwwKXKjesqN3DGx2O9Oj1yZDUHQYJ6sTCqKkkKyg/CYydQdIyyV4xo+YSlG
0onhWpJS6+dNlQUzI0F5QN/LR0kbIPrm6o8FX2QXL3/F3rlXxt5s8xVwDl8R9MgnIGQrzFSDT8on
bWUJqF2E5HsglGHZZPzMEWqLik1yvvlLCIonT0xdSytxQxFnUeEx4kEQgHI+80Korx0S8OcOLt45
tMDXv0jC/EGOq41+fm/zuawpdevwlVb60mRzo5HFi4xEvGzIIxzycjkdaYIW9QJukEpzzsnchUy8
26DwLvR4Db75O8FRRpofXqEI1yWqK9zlvj7uslnlGnYHNILYnQf8s+tJF0Su78G/vUoS4ybT/HMB
/qIyLj6XSWM5OSLW5BFcnF/zIp4mjTcCdcHYRwFoEEtOfGGpCx0CG5KxAABykqVNZzqdN1Elf+SU
zUVThIBV+nYtO3biXYO+xC6K1EZteTvRVKtQK9DnGDaCASNZLuYB1EwpgpqYRbeILN/VwGKCNeiY
w5KFKwaHCh5yoKA2IROJGQi7hwpFnlGoU4w9lGLCW1MEiFcjhINY0XceKXtzhGYFZYGg/Rj+/Oqd
nWPLsGN4A2GGQBuBg6XfeUO1XEkLwbFB75VaTuYrVttmKNGFV8OsifMgNDceicpbKnMjA4M7cnAG
54YpUC9cTAwojYrugxul1FTPm1rproNcXIcx1HivyuJx54rXqBGlmEEhKWaH+j5IxciFyeFTuyll
+3Pp4VCCDwL8iPAUg+UFWuIgkpTKpQMAqMLfZ0IoTlvZvQ1iPZwLZQ7+MYeLxnD1V2ahJJdJmoCo
yC8vQyUZVwIMLIQaLlWZrGS5IyibCVptt0mfgIfO72ONHvOW9NdpO1KEwhFMRSb6EJhIdEQsIigS
96Xgf0WalWLFPI/iZ5I2B4jhaxkqZuJnZBShzMSRM7LJct9ZJRjUWBrQf0G6A0AL13r/jAh1THWx
KJObiJSjqK4dO6262Rjp92k88SgIOQFCkWdx2OVXse8hhU0jDy0ODSK7mW/WWWlcaAkkP/WKeSUL
X1B0rb4papFOKEXtr82X4J3LbEWuUei01fxJwbcPpQsXnKTw1zq4XG+0InUe5OKqi+v2InDPDc2r
7uAvppaXuo0JXmJ+5DVKYOU1qc47ZIKMOpIXt5rrXPFqpYzcVnrYnJ8PsIV6uen/Knfv6ziZh8Me
gmheAD2vKJoNGuQ++XMf2rokWDf7Db2mqR8B3jBKyB+mwI+GNpifQw1EK0CDymdAc2SYTACtQ0+G
ahEhQf71++InmHYMFwwSjJc/uzv4o6c35n54WvtIpD87dVh7J85dlD7h4iExBcJq8weW5M4ScEhs
/8RMRvbP3232/+qNZwbc65+/29TBGnHixksG9hW+eCTP9HfcMD5By0IeLwCRmz+4FLheO/Jg/7T+
yon+lc8cuq8/ISsfd+qRv9uf/N/5uLPU7ZPknCJ8AoUDEgeglG13dueuM2cyojKMfQd+IPyBrvj3
2viPO/UyYLibPwj57SwBCB43h59Rv70s0cua/9Lh/4UP/Xg4LdT1fN48mf4634GnHv3A9mXZb+D1
7mwwo4hn/oxXbj7K3tCXxl/uEfv6nz0s6+aG7/yQQXh3vux9Nt/78Ovkd/va/VZvqm/OYfvNqb+m
K/rktZtfaV9n9YKhtVZk9bzadZKyuN7PQe6hc39cl0OtToAxJsNYDcuhOLXhy3XjPyXbdtjGbCTX
qc2+IIkXWCe63sTFL/2sXOMU7/YEf8n2yzfVp19amZ7Letvc5oCx5+fUeVhogK6is9/jNfWfetsK
LgxWu+oPe8h3JOGhrbVW1H98XK96SwOuBgZHhDl2pP23DvCPh3D/AvYfuPf//HU4m/XdzH97JXYv
1YFL+dfcSXMd+d16u5Yvh2P71Z8/eVYCQPzZ7eBYMLDNH+7ZLx4JOzq7W0XV6jmh28bYoBmU/tSm
JyVCO/Eq6h1llqZ6asPThDyXdIVT/9ISGzCC0dsv//wyX2GB6coteyNG1YjTW15AVMf9ZhmQ/PBK
/LUX7icy+c9euAOX8y96MX8vcyZj/f5OHN0ITATW/SHJepXQ76gb8UaWA9iaARpGZjpyiVhi/IY9
7++67yw0d7qmtHtu2WWEorX7LZv5T7Z6Xk+ob3+y/eahFTdXHgWHyPYObWQATLPDK3t8I602pWVP
sjD3+6mtTlbdCqFu6qfbtl5k1gecvBkdPOcMdXHqeGc5Xa2jbTubsbKY5cnN0lW2bWXTKMMBnNro
eUKfB0vAMs5PbXZe1iu/2LazGS2rG3lqsxfrxxXp66abbLxT272OB2vAQHKnNnoDNyTdNrNZAhZd
PrXVu1X57J/9TlePfTkM4NIHNA6OpZ50B8D19FZfNX825jM79inLWdm2ytYFMaLtl39e+/gM6qIz
c0XCbVOblhnP8Kkr/nUdr3uScpNnemqrV8kZDt2/5WdDYxHEb6ePeZKg2bO78vEZZFAwiHpXERRB
HyGW70vy+FauEZRJAbnOHyCcfn8szy7LvHciX1v/gDX6z1v7zr5d2qP/dcYOz5piwYbnH1zBiChJ
4HFAdjHYSxACPLY5bz3WB57wDzT0kKWs8T8yrQ7pndAhCA7wnpHX1zmTJxi7Rz7zd/Dk/P59aPJv
csT6N/R1yr9o2P1OILufioHJyIiMhtv/znbzgXzdlJg8ZaR2SZO0ZzLD187SQU5pFAp54b3pS9k4
A09q+00rgvloTlzaO0ZC99aYkb7Fwk2nrMc1uwn9nQNlHtBjILZEriaSrJGvufe4v+9oLKAugO5w
0AuSQoEBBIExI+tHFqSy10v5k0EQr+ovueJwZlaDgwgkCagWgOFHpQgGRUNcfrhkf6IjcxXhDr2m
qW7bYw/zJp0TrDVIJQfFF9zjBx/qX53X5TpHdkOxivuLyAjfAWxG4iKPimpIi2IcQf3j8Cfmdgme
fbp+3La0mRWKsbN/EBRBtI+lhn5ERz/8jmdX68JbU6Yw9PQnkKsCU4BVZAQPqAEDQontqN7Qp14W
8697pV7E09ZIPfRK7WzKf4dXKIJt0j94e1JnZ0a/eFV/J/At0p4GhKD6Hx7eX22VeXL6Y2Xo1FOb
hfvW9ct429BGAz90A35xtCZqQvirTXRiuqbd2k1QGbC3JCwx/QMGvxo4L1j555ObLSMXgYPecFlB
zFPbHa1JvKI9a4fB305tdkbXQ4OE0Qmc2qydA8XUXwSoqic3a3XrJ2/Q7Aes7djfC+ExpNapizBe
0WT9lsV08D36xUsyhifrab0dJLt6LKPl1CFP/Ed4fAd+DIbdP7lhsCiTfN1uW2IDPu7TP+6BnKwp
zOp+sx+xDgjr9leXkaafugiApSNvrCcaBP4D2p2W4GWlvUUAruf08c6e9oQDqLk+oN1iFfVHy3jF
Tl3d8zUdHDAUKviAZuFYuVy1fZfQBhp16oAvVmBf758G+QNWF5wCXjlUTTYlhU8d8B2oHlfhcMgf
sMYXPuR6AVLzYj0IUrCU31OHfVE26xiVYqm7bYtJH3CTbL98Q2v+RSl8mUTPWJNtQ5t2GdHiqUO+
TMhqkP3BSuud3CyT7dtmNoNlhd9PbfUPzBTwo31A2wmtV31Z8RFPM0B/A3w1Ki6fPtoF/Cilu+rH
gj4iG+g2wSvXv3ggnjt9wOxGr4cNMy6fU8/E3UZqUgBVt22x4wYC1e2Xf/7O3aWDSCas4A9otVrB
oKPP25Y2wxU/Yonr9XP/8UAFnW0vJ6xC7Rfdi3Ng29jLkD/gQj+ELFjcUy7hJ9p28+fH/BoYmgO0
/Jz0zUYG8j31zC2hXD3h3Fmo2rFtbbMmB/0jvyzpCR6otUv7B/ojrJq7NR0G9xiDwqnLAQ6J9Vny
HcpLL5oF6qmPiPi+uIwvV0/r56Glx/DbH/BYzVHmpeqtNlg0ZFRlPX1p/ut/M/H/lmmmoXARQzMw
fhlE5sB8cbS7v861xsIe/y861lzkdK62u8xu8Ae8Gr8TF2/+bqNHN/a49YnqKnmNZLXdZhmU79Sr
a+JN7l1ahqo7udGSluTZ3zbE1pVRP5zarOWteo/mRzwUt+u0fIwQSYD4ggv8zAKuqicJGNvwqQMf
rePkCckJ6OZ4fx9wAi2UcqJJP5vleHj5+CG0kjhBSaztgrB9ZXDRU5fnR4b1JtpKfqzRtuVNPx9g
nVmrdH22XNPnnr5xMO71i0/2KPBh9RW9E89oLE5dGdtt02LbDFsGxhJxcqMZEoATyL3obFJC+erJ
FEYOc3IH1EdBtF6zH6Fl2IXnJ2lfXGsfcDvvce0nq3igGDHOzFMXYrJ67F9CRgpxcqPe4Bk4rjcc
v9n7BwHwg9PHav3X/ynWZ8//NqsSn/ZuHdDmpzc/X5P/y93V7LaNA+FX0bEFNmjlItvuZYHYcZrW
duqNlSzQG21rLdaKZeinhXLqa+x5Tz3sG+wtb7JPsh8lM9VQrJ2as0mRS5EEBUUOyeH8fPNNSY6Z
BfNQfE1i3/EyD+XUtAp8DqdhiBxyHpHHBUamuxQwX0MKIFFzPmYjlDAtRAbgvR5L6R+f4xlBjDPJ
c3ocWBwn1DR8Ijq44jJyvXAjANOJDDhejBEe0pkZd2O4EiNRQPtKCpUGv5VewP4udT2yGRvyOZ65
UXKt9C/Kw/Q0q7PGkR48kzDxyagcT0Y1Kn2JfFWj63rUajV80JVZJgo9XCWLNs7o+xXb+c2XYmW0
A0Wdrf7O/kfjHJ4JLXhEL1n3YSdhOYvCODYwvRx5rA2kqwXvQzsojnkjekNDs2C/YxhX1VIKbxgm
RsTMZ7CCJoj7GgU4aEXKMOnCqAIAish91CChXhras7kPOrn5K/HA63jzpUKEjNObv1czSSGQ6J/o
/iHgm6WBkqt4tFzVRyBW16aCRl9A9wlfLFoXnCN/2C3SJfA23onIiFnU4cjFoRZbGjY9mh64y6KP
OAxAzlKPpNQz+KP0r/tr0fctHwR9zRiGlVdTMf1EnlYQbbkPXOvQSet+cyTjujL1AhhzJL8FKKz7
rI+mZUj2DhSjCMGC/wv8OUDjAyax88I8XBy2wok/wkCsFRSP/oW79vvhdqKjfM1HuBN/LBBfqPq8
a9krBcegh46QQ5wK+YHmiBiM5qMUVVTUGGcIs6DgaxGLeZhFTTlwwHxGpVAASzIsx4SjIqeyVUSC
riZFF5F8qi9VM2vXURGgniZzumccBsUkld4QlXokKMQRuwGYnOZeOCwU8CUsvIH6Z3J0roVaeXsc
3tMb4LtXoWFm+qo3m+vuYWS6dT6HA/JWrOnx9TkqRAdluiivwdJBklx4793FUOelB4kR6gaps/vY
tW1lGZvhSg9Q9L6M2iJhuNdDQbNDSG27ywKZf5G0rojqVut6kIF9Q6rWOMscPgJChuj7QOMW/s8M
bx0GFqV5pzmSQmfhmkYsfNWd2lXAY5ECthHb4A9gSOYYf9kyVXwOEPkYxGdokYLsWKZnWfl5W8uu
7phfmACUJNZQG2Rkn+F0BJGQJtqwo9hCXfcxEB9kW9JwnDiGloge6nEqIXNYGAFCC8osNNVch0Mj
XVxPQ4s4OGC+lzLMQUlE5MGh6t6hLCv56L3JAc1Ye8+8PjLASV5sbmbzc/4hmuHqP+wfzdh8EI3d
RRbBm3/m6R+l7aPo68XgY0zWQFnEpU3foMkHh+0zkvM5wG59keVaRurM1gQ9375n0CJ3qp/dSG0S
ySWqTVeQ2u2P7UZNqBlH0enOaMXu7G/1qghsUCrjfz//mS1FKbzXaYkUIGZwiiz2ldC7RvQhaqvR
P2Onl757BgFaY6cHyJDStCCasvzy4jnHwQjhFCz1cc+eHUuRlPCXpPcbkEqCRB/RS+8lmnLo7d3/
Chwny3kCAQZiCTdSUp4x9PxAgTLD5g1EIVNJyvXQ1P45Oi4z2IpjcRDLgxkq4Q6yrNAiqX2U6hsM
ew8A98IyMoMOGop1HhlmTS2anQ/XwwWWbnkfXYNLzSWoQ/y/0H0dpcWUeNsMZjkoMiTI/qokTFek
U0SYm+eDIdMDiGYhYwrS5DDA1GxB2Uh0JAdAWUGUQKwGqkIyNIeD3BMlCj5sLyaHOdMzTkfVCBXb
m5cuavUK6RfKxMphPBwn9bh2ACKH9wYKX5MZmKMWCISecxDrFjRTyYEYOAXVGkmW+ByP8VucY2P/
fA6irpFIVWLOhJFwQFQRKcgzlX0nVp+/lVvkjibfGPXKeaJIZIkV0uEg66o5mNEeJ69bE5+FHyXV
IBymfv2VYTGjkRR0sdNqe//LHqCwS87FvHoMgmQKIhs9aOUrcvAzKF+xlk8P5zLJbMqww8HYUAvq
UqKcfpVXK1KQ81ortEINHCC+rsKCZZF3KdOFtCp5sJBpee6/SReTrV9geLC7qFI1EKQdDi7kHviK
EF3UIqiOFIfpPxHUKuqoZmCuURgEjnKvD4IV4A8Keo05wGf16YQJk0c3X+LwqtQzVlI55AEwYQEj
gS/QMkVk3zlimPUC6lfAe1LTVjxtLuIFSIx2OixNs7mvTBVQ4t4Ty15FJ+Zq9sPZ/nrQaO+Eh2J3
ThdqRjSBxhGM6SJ4b/AacBQcdlNxTZEnHOiyHkLKJOTLETfpJXFiVi5whAv7M9iUlHpe9XD6erD2
62FxAgN4FqmyE6OGgQMzdCLi5TeLLRkCLa8LJO6JJ4o4i7tMJoi6IeJLjobPwdujki9wo4kaR2Nl
9xmPw5SGgjjKWi7Swpxsh+OGXKKU+hp9R8jGgdFulxge7hmw8T8+wkehbqcCZlxxlZDN4bA0uiBr
MsNGDIbuRKnbxGpIcyAKeonyPp4MQjQrWS2e2vwQDq+gAi4oUmKYSkoR277DQS3TSxLdeYFYqxz8
Mifyg9RXWNmnHNnqE9BnKArx+YZWtKI0kLO0DaPZ2pXnjn7/5i1UTeFbMB2O1iab8SskidpsRUNw
Sz6sUFJzsikcDwMCUSRz2SauLb67Gu80BFXK5oRWaxjNjuEMxvpvZBFgANWHYn9vdoB0yhQulh5J
HS+fA/bfi1LkoxHD3SyHfoBh5mfhJ68nYgtPBgd5yJk06rM4inovxQrVyNSc4PCVz1AHR0fluLNK
wO9DYHBWc7J5r17oX/c/dmOZzxDjsD4uoE1m+IBYI6milmCp9uVJFsZm1RrDocYjlSGJZwcRtVnT
v1/D1GGD0zBGcP4n7yhDcC5DlVwdcVQ3FukRJMJ7xSoidgrYrN03JUiWsE3JSe1wmBIBoG10thyw
xKAAd5UxWYaT+Tu2V9YR2JMiB2JEy7WKx3HkjFpGZocj9d5TGDEVvdeXtjnvQwSbXr4EfTb60yJV
jg7iDBnti5Vs2CcjkJ6l3rsCkBfYi1YzTjWXP0Rf+cNX6HUFQvnd/A4P6PhYKOldHZ/mapRu3hbK
u58on41T/fGt0sb6f7+rrEFHKup228FWT2Bb/7LXYYJcCdFAHEjV8yIzYLsdjlRqcPMPSijLsKl4
0NNB//ota6R5K/r3GuO2tWfQ21Lt1eaSbolitxj7m6v5Me64rS/EI1ylpSnFD7bK5tHQB532sVb/
YxbDyfz1PwAAAP//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title pos="t" align="ctr" overlay="0">
      <cx:tx>
        <cx:txData>
          <cx:v>Profit per Product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Profit per Product</a:t>
          </a: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funnel" uniqueId="{69408B13-C796-4DDF-BAF4-60964079917C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81479</xdr:colOff>
      <xdr:row>1</xdr:row>
      <xdr:rowOff>81482</xdr:rowOff>
    </xdr:from>
    <xdr:to>
      <xdr:col>17</xdr:col>
      <xdr:colOff>615633</xdr:colOff>
      <xdr:row>16</xdr:row>
      <xdr:rowOff>144856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16CEF75-991C-4199-82A2-B621A4A1B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117695</xdr:colOff>
      <xdr:row>18</xdr:row>
      <xdr:rowOff>144856</xdr:rowOff>
    </xdr:from>
    <xdr:to>
      <xdr:col>17</xdr:col>
      <xdr:colOff>579422</xdr:colOff>
      <xdr:row>35</xdr:row>
      <xdr:rowOff>18107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A19D02-1AAC-459F-BAEE-48578BC8B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506996</xdr:colOff>
      <xdr:row>9</xdr:row>
      <xdr:rowOff>81480</xdr:rowOff>
    </xdr:from>
    <xdr:to>
      <xdr:col>13</xdr:col>
      <xdr:colOff>181070</xdr:colOff>
      <xdr:row>20</xdr:row>
      <xdr:rowOff>126748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F3DDF27-68AC-4FB4-AF2F-80336AF48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597529</xdr:colOff>
      <xdr:row>9</xdr:row>
      <xdr:rowOff>108641</xdr:rowOff>
    </xdr:from>
    <xdr:to>
      <xdr:col>7</xdr:col>
      <xdr:colOff>1231271</xdr:colOff>
      <xdr:row>19</xdr:row>
      <xdr:rowOff>117694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7BAFB0-037C-4566-AAD6-97C7830F96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80642" y="1991762"/>
              <a:ext cx="4101219" cy="16386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172016</xdr:colOff>
      <xdr:row>9</xdr:row>
      <xdr:rowOff>45269</xdr:rowOff>
    </xdr:from>
    <xdr:to>
      <xdr:col>4</xdr:col>
      <xdr:colOff>144855</xdr:colOff>
      <xdr:row>20</xdr:row>
      <xdr:rowOff>72429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73EB37-4382-4E77-9D62-8361A56CE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135801</xdr:colOff>
      <xdr:row>21</xdr:row>
      <xdr:rowOff>9053</xdr:rowOff>
    </xdr:from>
    <xdr:to>
      <xdr:col>3</xdr:col>
      <xdr:colOff>262551</xdr:colOff>
      <xdr:row>37</xdr:row>
      <xdr:rowOff>99588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72FE70-12C3-4A06-ADA6-780ECE5CD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208229</xdr:colOff>
      <xdr:row>21</xdr:row>
      <xdr:rowOff>81483</xdr:rowOff>
    </xdr:from>
    <xdr:to>
      <xdr:col>7</xdr:col>
      <xdr:colOff>461727</xdr:colOff>
      <xdr:row>34</xdr:row>
      <xdr:rowOff>117696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DC24DBD-3B88-44AD-B3E4-17D437852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9492" y="3920152"/>
              <a:ext cx="4372825" cy="2154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K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497940</xdr:colOff>
      <xdr:row>20</xdr:row>
      <xdr:rowOff>126750</xdr:rowOff>
    </xdr:from>
    <xdr:to>
      <xdr:col>12</xdr:col>
      <xdr:colOff>615635</xdr:colOff>
      <xdr:row>36</xdr:row>
      <xdr:rowOff>45267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E0D7C1-C3FF-484C-89D0-A1B5052EE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289711</xdr:colOff>
      <xdr:row>3</xdr:row>
      <xdr:rowOff>135802</xdr:rowOff>
    </xdr:from>
    <xdr:to>
      <xdr:col>3</xdr:col>
      <xdr:colOff>353086</xdr:colOff>
      <xdr:row>8</xdr:row>
      <xdr:rowOff>108642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BEE2ADC-62B7-DFA6-6F18-9381AABB4AAD}"/>
            </a:ext>
          </a:extLst>
        </xdr:cNvPr>
        <xdr:cNvGrpSpPr/>
      </xdr:nvGrpSpPr>
      <xdr:grpSpPr>
        <a:xfrm>
          <a:off x="289711" y="1041149"/>
          <a:ext cx="3494638" cy="787651"/>
          <a:chOff x="353085" y="1530035"/>
          <a:chExt cx="3494638" cy="1032096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B91492A7-BCF6-9176-752C-A5F3344BEA3D}"/>
              </a:ext>
            </a:extLst>
          </xdr:cNvPr>
          <xdr:cNvSpPr/>
        </xdr:nvSpPr>
        <xdr:spPr>
          <a:xfrm>
            <a:off x="353085" y="1530035"/>
            <a:ext cx="3494638" cy="1032096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 b="1"/>
              <a:t>Total Revenue</a:t>
            </a:r>
            <a:endParaRPr lang="en-KE" sz="1800" b="1"/>
          </a:p>
        </xdr:txBody>
      </xdr:sp>
      <xdr:sp macro="" textlink="$B$95">
        <xdr:nvSpPr>
          <xdr:cNvPr id="10" name="TextBox 9">
            <a:extLst>
              <a:ext uri="{FF2B5EF4-FFF2-40B4-BE49-F238E27FC236}">
                <a16:creationId xmlns:a16="http://schemas.microsoft.com/office/drawing/2014/main" id="{4C63229E-1470-C945-265E-114DC25070BE}"/>
              </a:ext>
            </a:extLst>
          </xdr:cNvPr>
          <xdr:cNvSpPr txBox="1"/>
        </xdr:nvSpPr>
        <xdr:spPr>
          <a:xfrm>
            <a:off x="416459" y="2016425"/>
            <a:ext cx="3367890" cy="41521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B2CA952B-32C7-4B2D-87BA-082708B95636}" type="TxLink">
              <a:rPr lang="en-US" sz="3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$88,729.95</a:t>
            </a:fld>
            <a:endParaRPr lang="en-KE" sz="3200"/>
          </a:p>
        </xdr:txBody>
      </xdr:sp>
    </xdr:grpSp>
    <xdr:clientData/>
  </xdr:twoCellAnchor>
  <xdr:twoCellAnchor>
    <xdr:from>
      <xdr:col>5</xdr:col>
      <xdr:colOff>253498</xdr:colOff>
      <xdr:row>3</xdr:row>
      <xdr:rowOff>153909</xdr:rowOff>
    </xdr:from>
    <xdr:to>
      <xdr:col>7</xdr:col>
      <xdr:colOff>516048</xdr:colOff>
      <xdr:row>8</xdr:row>
      <xdr:rowOff>135802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3D45D8DB-FD46-EE3E-7611-FDB16CDD5029}"/>
            </a:ext>
          </a:extLst>
        </xdr:cNvPr>
        <xdr:cNvGrpSpPr/>
      </xdr:nvGrpSpPr>
      <xdr:grpSpPr>
        <a:xfrm>
          <a:off x="4988460" y="1059256"/>
          <a:ext cx="3078178" cy="796704"/>
          <a:chOff x="4734962" y="1466661"/>
          <a:chExt cx="3078178" cy="1032096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17E148C-1280-4CD5-A98F-FB5BAB01643D}"/>
              </a:ext>
            </a:extLst>
          </xdr:cNvPr>
          <xdr:cNvSpPr/>
        </xdr:nvSpPr>
        <xdr:spPr>
          <a:xfrm>
            <a:off x="4734962" y="1466661"/>
            <a:ext cx="3078178" cy="1032096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 b="1"/>
              <a:t>Total Expenses</a:t>
            </a:r>
            <a:endParaRPr lang="en-KE" sz="1800" b="1"/>
          </a:p>
        </xdr:txBody>
      </xdr:sp>
      <xdr:sp macro="" textlink="$G$95">
        <xdr:nvSpPr>
          <xdr:cNvPr id="11" name="TextBox 10">
            <a:extLst>
              <a:ext uri="{FF2B5EF4-FFF2-40B4-BE49-F238E27FC236}">
                <a16:creationId xmlns:a16="http://schemas.microsoft.com/office/drawing/2014/main" id="{D875C04F-6315-49B7-AEF2-FEC8B3D79C26}"/>
              </a:ext>
            </a:extLst>
          </xdr:cNvPr>
          <xdr:cNvSpPr txBox="1"/>
        </xdr:nvSpPr>
        <xdr:spPr>
          <a:xfrm>
            <a:off x="4798337" y="1866862"/>
            <a:ext cx="2960482" cy="50514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ADF0C91-8FD7-4088-BAA5-9EECEA095CD9}" type="TxLink">
              <a:rPr lang="en-US" sz="3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$63,890.00</a:t>
            </a:fld>
            <a:endParaRPr lang="en-KE" sz="3200"/>
          </a:p>
        </xdr:txBody>
      </xdr:sp>
    </xdr:grpSp>
    <xdr:clientData/>
  </xdr:twoCellAnchor>
  <xdr:twoCellAnchor>
    <xdr:from>
      <xdr:col>8</xdr:col>
      <xdr:colOff>534155</xdr:colOff>
      <xdr:row>3</xdr:row>
      <xdr:rowOff>135802</xdr:rowOff>
    </xdr:from>
    <xdr:to>
      <xdr:col>12</xdr:col>
      <xdr:colOff>262550</xdr:colOff>
      <xdr:row>8</xdr:row>
      <xdr:rowOff>135802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2F19454-660E-6CB7-DA06-9F7931250223}"/>
            </a:ext>
          </a:extLst>
        </xdr:cNvPr>
        <xdr:cNvGrpSpPr/>
      </xdr:nvGrpSpPr>
      <xdr:grpSpPr>
        <a:xfrm>
          <a:off x="9569513" y="1041149"/>
          <a:ext cx="3385995" cy="814811"/>
          <a:chOff x="9687208" y="1629624"/>
          <a:chExt cx="3385995" cy="1032094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90A5007E-EF23-4C98-ACA4-2E0B1CC5D5DD}"/>
              </a:ext>
            </a:extLst>
          </xdr:cNvPr>
          <xdr:cNvSpPr/>
        </xdr:nvSpPr>
        <xdr:spPr>
          <a:xfrm>
            <a:off x="9687208" y="1629624"/>
            <a:ext cx="3385995" cy="1032094"/>
          </a:xfrm>
          <a:prstGeom prst="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800" b="1"/>
              <a:t>Total Profit</a:t>
            </a:r>
            <a:endParaRPr lang="en-KE" sz="1800" b="1"/>
          </a:p>
        </xdr:txBody>
      </xdr:sp>
      <xdr:sp macro="" textlink="$K$95">
        <xdr:nvSpPr>
          <xdr:cNvPr id="12" name="TextBox 11">
            <a:extLst>
              <a:ext uri="{FF2B5EF4-FFF2-40B4-BE49-F238E27FC236}">
                <a16:creationId xmlns:a16="http://schemas.microsoft.com/office/drawing/2014/main" id="{2FF797CE-58FE-47BD-94B1-74AC0DA864CA}"/>
              </a:ext>
            </a:extLst>
          </xdr:cNvPr>
          <xdr:cNvSpPr txBox="1"/>
        </xdr:nvSpPr>
        <xdr:spPr>
          <a:xfrm>
            <a:off x="9750583" y="2127563"/>
            <a:ext cx="3268299" cy="353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0432ECA-A361-45BA-9A79-133766EC465F}" type="TxLink">
              <a:rPr lang="en-US" sz="3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$24,839.95</a:t>
            </a:fld>
            <a:endParaRPr lang="en-KE" sz="32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 chiro" refreshedDate="45845.426643749997" createdVersion="8" refreshedVersion="8" minRefreshableVersion="3" recordCount="700" xr:uid="{96037AE8-DB17-446E-9A95-737E051D92AD}">
  <cacheSource type="worksheet">
    <worksheetSource name="Data"/>
  </cacheSource>
  <cacheFields count="20">
    <cacheField name="Segment" numFmtId="0">
      <sharedItems count="5">
        <s v="Channel Partners"/>
        <s v="Enterprise"/>
        <s v="Government"/>
        <s v="Midmarket"/>
        <s v="Small Business"/>
      </sharedItems>
    </cacheField>
    <cacheField name="Country" numFmtId="0">
      <sharedItems count="5">
        <s v="Canada"/>
        <s v="France"/>
        <s v="Germany"/>
        <s v="Mexico"/>
        <s v="United States of America"/>
      </sharedItems>
    </cacheField>
    <cacheField name="Product" numFmtId="164">
      <sharedItems containsBlank="1" count="7">
        <s v="Amarilla"/>
        <s v="Carretera"/>
        <s v="Montana"/>
        <s v="Paseo"/>
        <s v="Velo"/>
        <s v="VTT"/>
        <m/>
      </sharedItems>
    </cacheField>
    <cacheField name="Discount Band" numFmtId="164">
      <sharedItems/>
    </cacheField>
    <cacheField name="Units Sold" numFmtId="0">
      <sharedItems containsSemiMixedTypes="0" containsString="0" containsNumber="1" minValue="200" maxValue="4492.5"/>
    </cacheField>
    <cacheField name="Manufacturing Price" numFmtId="165">
      <sharedItems containsString="0" containsBlank="1" containsNumber="1" containsInteger="1" minValue="3" maxValue="260"/>
    </cacheField>
    <cacheField name="Sale Price" numFmtId="165">
      <sharedItems containsSemiMixedTypes="0" containsString="0" containsNumber="1" containsInteger="1" minValue="7" maxValue="350"/>
    </cacheField>
    <cacheField name="Gross Sales" numFmtId="165">
      <sharedItems containsSemiMixedTypes="0" containsString="0" containsNumber="1" minValue="1799" maxValue="1207500"/>
    </cacheField>
    <cacheField name="Discounts" numFmtId="165">
      <sharedItems containsSemiMixedTypes="0" containsString="0" containsNumber="1" minValue="0" maxValue="149677.5"/>
    </cacheField>
    <cacheField name=" Sales" numFmtId="165">
      <sharedItems containsSemiMixedTypes="0" containsString="0" containsNumber="1" minValue="1655.08" maxValue="1159200"/>
    </cacheField>
    <cacheField name="COGS" numFmtId="165">
      <sharedItems containsString="0" containsBlank="1" containsNumber="1" minValue="918" maxValue="950625"/>
    </cacheField>
    <cacheField name="Profit" numFmtId="165">
      <sharedItems containsString="0" containsBlank="1" containsNumber="1" minValue="-40617.5" maxValue="262200"/>
    </cacheField>
    <cacheField name="Date" numFmtId="166">
      <sharedItems containsSemiMixedTypes="0" containsNonDate="0" containsDate="1" containsString="0" minDate="2013-09-01T00:00:00" maxDate="2014-12-02T00:00:00"/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/>
    </cacheField>
    <cacheField name="Year" numFmtId="49">
      <sharedItems count="2">
        <s v="2013"/>
        <s v="2014"/>
      </sharedItems>
    </cacheField>
    <cacheField name="COGS Check" numFmtId="0">
      <sharedItems/>
    </cacheField>
    <cacheField name="Gross Sales Check" numFmtId="0">
      <sharedItems/>
    </cacheField>
    <cacheField name="Sales Check" numFmtId="0">
      <sharedItems/>
    </cacheField>
    <cacheField name="Profit 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s v="High"/>
    <n v="2761"/>
    <n v="260"/>
    <n v="12"/>
    <n v="33132"/>
    <n v="3975.84"/>
    <n v="29156.16"/>
    <n v="8283"/>
    <n v="20873.16"/>
    <d v="2013-09-01T00:00:00"/>
    <n v="9"/>
    <s v="September"/>
    <x v="0"/>
    <s v="OK"/>
    <s v="OK"/>
    <s v="OK"/>
    <s v="OK"/>
  </r>
  <r>
    <x v="0"/>
    <x v="0"/>
    <x v="0"/>
    <s v="High"/>
    <n v="3520.5"/>
    <n v="260"/>
    <n v="12"/>
    <n v="42246"/>
    <n v="4224.6000000000004"/>
    <n v="38021.399999999994"/>
    <n v="10561.5"/>
    <n v="27459.899999999998"/>
    <d v="2014-04-01T00:00:00"/>
    <n v="4"/>
    <s v="April"/>
    <x v="1"/>
    <s v="OK"/>
    <s v="OK"/>
    <s v="OK"/>
    <s v="OK"/>
  </r>
  <r>
    <x v="0"/>
    <x v="0"/>
    <x v="1"/>
    <s v="High"/>
    <n v="1937"/>
    <n v="3"/>
    <n v="12"/>
    <n v="23244"/>
    <n v="2556.84"/>
    <n v="20687.16"/>
    <n v="5811"/>
    <n v="14876.16"/>
    <d v="2014-02-01T00:00:00"/>
    <n v="2"/>
    <s v="February"/>
    <x v="1"/>
    <s v="OK"/>
    <s v="OK"/>
    <s v="OK"/>
    <s v="OK"/>
  </r>
  <r>
    <x v="0"/>
    <x v="0"/>
    <x v="1"/>
    <s v="Low"/>
    <n v="908"/>
    <n v="3"/>
    <n v="12"/>
    <n v="10896"/>
    <n v="326.88"/>
    <n v="10569.12"/>
    <n v="2724"/>
    <n v="7845.1200000000008"/>
    <d v="2013-12-01T00:00:00"/>
    <n v="12"/>
    <s v="December"/>
    <x v="0"/>
    <s v="OK"/>
    <s v="OK"/>
    <s v="OK"/>
    <s v="OK"/>
  </r>
  <r>
    <x v="0"/>
    <x v="0"/>
    <x v="1"/>
    <s v="Low"/>
    <n v="1295"/>
    <n v="3"/>
    <n v="12"/>
    <n v="15540"/>
    <n v="310.8"/>
    <n v="15229.2"/>
    <n v="3885"/>
    <n v="11344.2"/>
    <d v="2014-10-01T00:00:00"/>
    <n v="10"/>
    <s v="October"/>
    <x v="1"/>
    <s v="OK"/>
    <s v="OK"/>
    <s v="OK"/>
    <s v="OK"/>
  </r>
  <r>
    <x v="0"/>
    <x v="0"/>
    <x v="1"/>
    <s v="Low"/>
    <n v="1445"/>
    <n v="3"/>
    <n v="12"/>
    <n v="17340"/>
    <n v="173.4"/>
    <n v="17166.599999999999"/>
    <n v="4335"/>
    <n v="12831.599999999999"/>
    <d v="2014-09-01T00:00:00"/>
    <n v="9"/>
    <s v="September"/>
    <x v="1"/>
    <s v="OK"/>
    <s v="OK"/>
    <s v="OK"/>
    <s v="OK"/>
  </r>
  <r>
    <x v="0"/>
    <x v="0"/>
    <x v="1"/>
    <s v="Medium"/>
    <n v="1884"/>
    <n v="3"/>
    <n v="12"/>
    <n v="22608"/>
    <n v="1582.56"/>
    <n v="21025.439999999999"/>
    <n v="5652"/>
    <n v="15373.439999999999"/>
    <d v="2014-08-01T00:00:00"/>
    <n v="8"/>
    <s v="August"/>
    <x v="1"/>
    <s v="OK"/>
    <s v="OK"/>
    <s v="OK"/>
    <s v="OK"/>
  </r>
  <r>
    <x v="0"/>
    <x v="0"/>
    <x v="1"/>
    <s v="Medium"/>
    <n v="2299"/>
    <n v="3"/>
    <n v="12"/>
    <n v="27588"/>
    <n v="1655.28"/>
    <n v="25932.720000000001"/>
    <n v="6897"/>
    <n v="19035.72"/>
    <d v="2013-10-01T00:00:00"/>
    <n v="10"/>
    <s v="October"/>
    <x v="0"/>
    <s v="OK"/>
    <s v="OK"/>
    <s v="OK"/>
    <s v="OK"/>
  </r>
  <r>
    <x v="0"/>
    <x v="0"/>
    <x v="2"/>
    <s v="Medium"/>
    <n v="2321"/>
    <n v="5"/>
    <n v="12"/>
    <n v="27852"/>
    <n v="2506.6799999999998"/>
    <n v="25345.32"/>
    <n v="6963"/>
    <n v="18382.32"/>
    <d v="2014-11-01T00:00:00"/>
    <n v="11"/>
    <s v="November"/>
    <x v="1"/>
    <s v="OK"/>
    <s v="OK"/>
    <s v="OK"/>
    <s v="OK"/>
  </r>
  <r>
    <x v="0"/>
    <x v="0"/>
    <x v="2"/>
    <s v="None"/>
    <n v="2518"/>
    <n v="5"/>
    <n v="12"/>
    <n v="30216"/>
    <n v="0"/>
    <n v="30216"/>
    <n v="7554"/>
    <n v="22662"/>
    <d v="2014-06-01T00:00:00"/>
    <n v="6"/>
    <s v="June"/>
    <x v="1"/>
    <s v="OK"/>
    <s v="OK"/>
    <s v="OK"/>
    <s v="OK"/>
  </r>
  <r>
    <x v="0"/>
    <x v="0"/>
    <x v="3"/>
    <s v="High"/>
    <n v="2222"/>
    <n v="10"/>
    <n v="12"/>
    <n v="26664"/>
    <n v="3732.96"/>
    <n v="22931.040000000001"/>
    <n v="6666"/>
    <n v="16265.04"/>
    <d v="2013-11-01T00:00:00"/>
    <n v="11"/>
    <s v="November"/>
    <x v="0"/>
    <s v="OK"/>
    <s v="OK"/>
    <s v="OK"/>
    <s v="OK"/>
  </r>
  <r>
    <x v="0"/>
    <x v="0"/>
    <x v="3"/>
    <s v="High"/>
    <n v="4026"/>
    <n v="10"/>
    <n v="12"/>
    <n v="48312"/>
    <n v="5314.32"/>
    <n v="42997.68"/>
    <n v="12078"/>
    <n v="30919.68"/>
    <d v="2014-07-01T00:00:00"/>
    <n v="7"/>
    <s v="July"/>
    <x v="1"/>
    <s v="OK"/>
    <s v="OK"/>
    <s v="OK"/>
    <s v="OK"/>
  </r>
  <r>
    <x v="0"/>
    <x v="0"/>
    <x v="3"/>
    <s v="Low"/>
    <n v="1295"/>
    <n v="10"/>
    <n v="12"/>
    <n v="15540"/>
    <n v="310.8"/>
    <n v="15229.2"/>
    <n v="3885"/>
    <n v="11344.2"/>
    <d v="2014-10-01T00:00:00"/>
    <n v="10"/>
    <s v="October"/>
    <x v="1"/>
    <s v="OK"/>
    <s v="OK"/>
    <s v="OK"/>
    <s v="OK"/>
  </r>
  <r>
    <x v="0"/>
    <x v="0"/>
    <x v="3"/>
    <s v="Medium"/>
    <n v="2299"/>
    <n v="10"/>
    <n v="12"/>
    <n v="27588"/>
    <n v="1655.28"/>
    <n v="25932.720000000001"/>
    <n v="6897"/>
    <n v="19035.72"/>
    <d v="2013-10-01T00:00:00"/>
    <n v="10"/>
    <s v="October"/>
    <x v="0"/>
    <s v="OK"/>
    <s v="OK"/>
    <s v="OK"/>
    <s v="OK"/>
  </r>
  <r>
    <x v="0"/>
    <x v="0"/>
    <x v="3"/>
    <s v="Medium"/>
    <n v="2431"/>
    <n v="10"/>
    <n v="12"/>
    <n v="29172"/>
    <n v="1458.6"/>
    <n v="27713.4"/>
    <n v="7293"/>
    <n v="20420.400000000001"/>
    <d v="2014-12-01T00:00:00"/>
    <n v="12"/>
    <s v="December"/>
    <x v="1"/>
    <s v="OK"/>
    <s v="OK"/>
    <s v="OK"/>
    <s v="OK"/>
  </r>
  <r>
    <x v="0"/>
    <x v="0"/>
    <x v="3"/>
    <s v="None"/>
    <n v="2518"/>
    <n v="10"/>
    <n v="12"/>
    <n v="30216"/>
    <n v="0"/>
    <n v="30216"/>
    <n v="7554"/>
    <n v="22662"/>
    <d v="2014-06-01T00:00:00"/>
    <n v="6"/>
    <s v="June"/>
    <x v="1"/>
    <s v="OK"/>
    <s v="OK"/>
    <s v="OK"/>
    <s v="OK"/>
  </r>
  <r>
    <x v="0"/>
    <x v="0"/>
    <x v="4"/>
    <s v="Medium"/>
    <n v="598"/>
    <n v="120"/>
    <n v="12"/>
    <n v="7176"/>
    <n v="574.08000000000004"/>
    <n v="6601.92"/>
    <n v="1794"/>
    <n v="4807.92"/>
    <d v="2014-03-01T00:00:00"/>
    <n v="3"/>
    <s v="March"/>
    <x v="1"/>
    <s v="OK"/>
    <s v="OK"/>
    <s v="OK"/>
    <s v="OK"/>
  </r>
  <r>
    <x v="0"/>
    <x v="0"/>
    <x v="4"/>
    <s v="Medium"/>
    <n v="2431"/>
    <n v="120"/>
    <n v="12"/>
    <n v="29172"/>
    <n v="1458.6"/>
    <n v="27713.4"/>
    <n v="7293"/>
    <n v="20420.400000000001"/>
    <d v="2014-12-01T00:00:00"/>
    <n v="12"/>
    <s v="December"/>
    <x v="1"/>
    <s v="OK"/>
    <s v="OK"/>
    <s v="OK"/>
    <s v="OK"/>
  </r>
  <r>
    <x v="0"/>
    <x v="0"/>
    <x v="5"/>
    <s v="High"/>
    <n v="2109"/>
    <n v="250"/>
    <n v="12"/>
    <n v="25308"/>
    <n v="3036.96"/>
    <n v="22271.040000000001"/>
    <n v="6327"/>
    <n v="15944.04"/>
    <d v="2014-05-01T00:00:00"/>
    <n v="5"/>
    <s v="May"/>
    <x v="1"/>
    <s v="OK"/>
    <s v="OK"/>
    <s v="OK"/>
    <s v="OK"/>
  </r>
  <r>
    <x v="0"/>
    <x v="0"/>
    <x v="5"/>
    <s v="Medium"/>
    <n v="3244.5"/>
    <n v="250"/>
    <n v="12"/>
    <n v="38934"/>
    <n v="2725.38"/>
    <n v="36208.620000000003"/>
    <n v="9733.5"/>
    <n v="26475.120000000003"/>
    <d v="2014-01-01T00:00:00"/>
    <n v="1"/>
    <s v="January"/>
    <x v="1"/>
    <s v="OK"/>
    <s v="OK"/>
    <s v="OK"/>
    <s v="OK"/>
  </r>
  <r>
    <x v="0"/>
    <x v="1"/>
    <x v="0"/>
    <s v="High"/>
    <n v="1393"/>
    <n v="260"/>
    <n v="12"/>
    <n v="16716"/>
    <n v="2340.2399999999998"/>
    <n v="14375.76"/>
    <n v="4179"/>
    <n v="10196.76"/>
    <d v="2014-10-01T00:00:00"/>
    <n v="10"/>
    <s v="October"/>
    <x v="1"/>
    <s v="OK"/>
    <s v="OK"/>
    <s v="OK"/>
    <s v="OK"/>
  </r>
  <r>
    <x v="0"/>
    <x v="1"/>
    <x v="0"/>
    <s v="High"/>
    <n v="2475"/>
    <n v="260"/>
    <n v="12"/>
    <n v="29700"/>
    <n v="4158"/>
    <n v="25542"/>
    <n v="7425"/>
    <n v="18117"/>
    <d v="2014-08-01T00:00:00"/>
    <n v="8"/>
    <s v="August"/>
    <x v="1"/>
    <s v="OK"/>
    <s v="OK"/>
    <s v="OK"/>
    <s v="OK"/>
  </r>
  <r>
    <x v="0"/>
    <x v="1"/>
    <x v="0"/>
    <s v="Medium"/>
    <n v="306"/>
    <n v="260"/>
    <n v="12"/>
    <n v="3672"/>
    <n v="330.48"/>
    <n v="3341.52"/>
    <n v="918"/>
    <n v="2423.52"/>
    <d v="2013-12-01T00:00:00"/>
    <n v="12"/>
    <s v="December"/>
    <x v="0"/>
    <s v="OK"/>
    <s v="OK"/>
    <s v="OK"/>
    <s v="OK"/>
  </r>
  <r>
    <x v="0"/>
    <x v="1"/>
    <x v="1"/>
    <s v="High"/>
    <n v="1198"/>
    <n v="3"/>
    <n v="12"/>
    <n v="14376"/>
    <n v="1581.36"/>
    <n v="12794.64"/>
    <n v="3594"/>
    <n v="9200.64"/>
    <d v="2013-10-01T00:00:00"/>
    <n v="10"/>
    <s v="October"/>
    <x v="0"/>
    <s v="OK"/>
    <s v="OK"/>
    <s v="OK"/>
    <s v="OK"/>
  </r>
  <r>
    <x v="0"/>
    <x v="1"/>
    <x v="1"/>
    <s v="Low"/>
    <n v="2671"/>
    <n v="3"/>
    <n v="12"/>
    <n v="32052"/>
    <n v="320.52"/>
    <n v="31731.48"/>
    <n v="8013"/>
    <n v="23718.48"/>
    <d v="2014-09-01T00:00:00"/>
    <n v="9"/>
    <s v="September"/>
    <x v="1"/>
    <s v="OK"/>
    <s v="OK"/>
    <s v="OK"/>
    <s v="OK"/>
  </r>
  <r>
    <x v="0"/>
    <x v="1"/>
    <x v="1"/>
    <s v="Medium"/>
    <n v="1865"/>
    <n v="3"/>
    <n v="12"/>
    <n v="22380"/>
    <n v="1119"/>
    <n v="21261"/>
    <n v="5595"/>
    <n v="15666"/>
    <d v="2014-02-01T00:00:00"/>
    <n v="2"/>
    <s v="February"/>
    <x v="1"/>
    <s v="OK"/>
    <s v="OK"/>
    <s v="OK"/>
    <s v="OK"/>
  </r>
  <r>
    <x v="0"/>
    <x v="1"/>
    <x v="2"/>
    <s v="Low"/>
    <n v="1901"/>
    <n v="5"/>
    <n v="12"/>
    <n v="22812"/>
    <n v="684.36"/>
    <n v="22127.64"/>
    <n v="5703"/>
    <n v="16424.64"/>
    <d v="2014-06-01T00:00:00"/>
    <n v="6"/>
    <s v="June"/>
    <x v="1"/>
    <s v="OK"/>
    <s v="OK"/>
    <s v="OK"/>
    <s v="OK"/>
  </r>
  <r>
    <x v="0"/>
    <x v="1"/>
    <x v="2"/>
    <s v="Medium"/>
    <n v="2342"/>
    <n v="5"/>
    <n v="12"/>
    <n v="28104"/>
    <n v="1967.28"/>
    <n v="26136.720000000001"/>
    <n v="7026"/>
    <n v="19110.72"/>
    <d v="2014-11-01T00:00:00"/>
    <n v="11"/>
    <s v="November"/>
    <x v="1"/>
    <s v="OK"/>
    <s v="OK"/>
    <s v="OK"/>
    <s v="OK"/>
  </r>
  <r>
    <x v="0"/>
    <x v="1"/>
    <x v="3"/>
    <s v="High"/>
    <n v="1198"/>
    <n v="10"/>
    <n v="12"/>
    <n v="14376"/>
    <n v="1581.36"/>
    <n v="12794.64"/>
    <n v="3594"/>
    <n v="9200.64"/>
    <d v="2013-10-01T00:00:00"/>
    <n v="10"/>
    <s v="October"/>
    <x v="0"/>
    <s v="OK"/>
    <s v="OK"/>
    <s v="OK"/>
    <s v="OK"/>
  </r>
  <r>
    <x v="0"/>
    <x v="1"/>
    <x v="3"/>
    <s v="High"/>
    <n v="1393"/>
    <n v="10"/>
    <n v="12"/>
    <n v="16716"/>
    <n v="2340.2399999999998"/>
    <n v="14375.76"/>
    <n v="4179"/>
    <n v="10196.76"/>
    <d v="2014-10-01T00:00:00"/>
    <n v="10"/>
    <s v="October"/>
    <x v="1"/>
    <s v="OK"/>
    <s v="OK"/>
    <s v="OK"/>
    <s v="OK"/>
  </r>
  <r>
    <x v="0"/>
    <x v="1"/>
    <x v="3"/>
    <s v="High"/>
    <n v="2425.5"/>
    <n v="10"/>
    <n v="12"/>
    <n v="29106"/>
    <n v="3201.66"/>
    <n v="25904.340000000004"/>
    <n v="7276.5"/>
    <n v="18627.840000000004"/>
    <d v="2014-07-01T00:00:00"/>
    <n v="7"/>
    <s v="July"/>
    <x v="1"/>
    <s v="OK"/>
    <s v="OK"/>
    <s v="OK"/>
    <s v="OK"/>
  </r>
  <r>
    <x v="0"/>
    <x v="1"/>
    <x v="3"/>
    <s v="Low"/>
    <n v="1055"/>
    <n v="10"/>
    <n v="12"/>
    <n v="12660"/>
    <n v="253.2"/>
    <n v="12406.8"/>
    <n v="3165"/>
    <n v="9241.7999999999993"/>
    <d v="2014-12-01T00:00:00"/>
    <n v="12"/>
    <s v="December"/>
    <x v="1"/>
    <s v="OK"/>
    <s v="OK"/>
    <s v="OK"/>
    <s v="OK"/>
  </r>
  <r>
    <x v="0"/>
    <x v="1"/>
    <x v="3"/>
    <s v="Low"/>
    <n v="1785"/>
    <n v="10"/>
    <n v="12"/>
    <n v="21420"/>
    <n v="428.4"/>
    <n v="20991.599999999999"/>
    <n v="5355"/>
    <n v="15636.599999999999"/>
    <d v="2013-11-01T00:00:00"/>
    <n v="11"/>
    <s v="November"/>
    <x v="0"/>
    <s v="OK"/>
    <s v="OK"/>
    <s v="OK"/>
    <s v="OK"/>
  </r>
  <r>
    <x v="0"/>
    <x v="1"/>
    <x v="3"/>
    <s v="Low"/>
    <n v="1901"/>
    <n v="10"/>
    <n v="12"/>
    <n v="22812"/>
    <n v="684.36"/>
    <n v="22127.64"/>
    <n v="5703"/>
    <n v="16424.64"/>
    <d v="2014-06-01T00:00:00"/>
    <n v="6"/>
    <s v="June"/>
    <x v="1"/>
    <s v="OK"/>
    <s v="OK"/>
    <s v="OK"/>
    <s v="OK"/>
  </r>
  <r>
    <x v="0"/>
    <x v="1"/>
    <x v="4"/>
    <s v="Low"/>
    <n v="1055"/>
    <n v="120"/>
    <n v="12"/>
    <n v="12660"/>
    <n v="253.2"/>
    <n v="12406.8"/>
    <n v="3165"/>
    <n v="9241.7999999999993"/>
    <d v="2014-12-01T00:00:00"/>
    <n v="12"/>
    <s v="December"/>
    <x v="1"/>
    <s v="OK"/>
    <s v="OK"/>
    <s v="OK"/>
    <s v="OK"/>
  </r>
  <r>
    <x v="0"/>
    <x v="1"/>
    <x v="4"/>
    <s v="Medium"/>
    <n v="1967"/>
    <n v="120"/>
    <n v="12"/>
    <n v="23604"/>
    <n v="2124.36"/>
    <n v="21479.64"/>
    <n v="5901"/>
    <n v="15578.64"/>
    <d v="2014-03-01T00:00:00"/>
    <n v="3"/>
    <s v="March"/>
    <x v="1"/>
    <s v="OK"/>
    <s v="OK"/>
    <s v="OK"/>
    <s v="OK"/>
  </r>
  <r>
    <x v="0"/>
    <x v="1"/>
    <x v="5"/>
    <s v="High"/>
    <n v="1734"/>
    <n v="250"/>
    <n v="12"/>
    <n v="20808"/>
    <n v="2288.88"/>
    <n v="18519.12"/>
    <n v="5202"/>
    <n v="13317.119999999999"/>
    <d v="2014-01-01T00:00:00"/>
    <n v="1"/>
    <s v="January"/>
    <x v="1"/>
    <s v="OK"/>
    <s v="OK"/>
    <s v="OK"/>
    <s v="OK"/>
  </r>
  <r>
    <x v="0"/>
    <x v="1"/>
    <x v="5"/>
    <s v="Low"/>
    <n v="866"/>
    <n v="250"/>
    <n v="12"/>
    <n v="10392"/>
    <n v="415.68"/>
    <n v="9976.32"/>
    <n v="2598"/>
    <n v="7378.32"/>
    <d v="2014-05-01T00:00:00"/>
    <n v="5"/>
    <s v="May"/>
    <x v="1"/>
    <s v="OK"/>
    <s v="OK"/>
    <s v="OK"/>
    <s v="OK"/>
  </r>
  <r>
    <x v="0"/>
    <x v="1"/>
    <x v="5"/>
    <s v="Medium"/>
    <n v="1738.5"/>
    <n v="250"/>
    <n v="12"/>
    <n v="20862"/>
    <n v="1460.34"/>
    <n v="19401.66"/>
    <n v="5215.5"/>
    <n v="14186.16"/>
    <d v="2014-04-01T00:00:00"/>
    <n v="4"/>
    <s v="April"/>
    <x v="1"/>
    <s v="OK"/>
    <s v="OK"/>
    <s v="OK"/>
    <s v="OK"/>
  </r>
  <r>
    <x v="0"/>
    <x v="1"/>
    <x v="5"/>
    <s v="Medium"/>
    <n v="2234"/>
    <n v="250"/>
    <n v="12"/>
    <n v="26808"/>
    <n v="2412.7199999999998"/>
    <n v="24395.279999999999"/>
    <n v="6702"/>
    <n v="17693.28"/>
    <d v="2013-09-01T00:00:00"/>
    <n v="9"/>
    <s v="September"/>
    <x v="0"/>
    <s v="OK"/>
    <s v="OK"/>
    <s v="OK"/>
    <s v="OK"/>
  </r>
  <r>
    <x v="0"/>
    <x v="2"/>
    <x v="0"/>
    <s v="High"/>
    <n v="472"/>
    <n v="260"/>
    <n v="12"/>
    <n v="5664"/>
    <n v="623.04"/>
    <n v="5040.96"/>
    <n v="1416"/>
    <n v="3624.96"/>
    <d v="2014-10-01T00:00:00"/>
    <n v="10"/>
    <s v="October"/>
    <x v="1"/>
    <s v="OK"/>
    <s v="OK"/>
    <s v="OK"/>
    <s v="OK"/>
  </r>
  <r>
    <x v="0"/>
    <x v="2"/>
    <x v="0"/>
    <s v="High"/>
    <n v="1770"/>
    <n v="260"/>
    <n v="12"/>
    <n v="21240"/>
    <n v="2761.2"/>
    <n v="18478.8"/>
    <n v="5310"/>
    <n v="13168.8"/>
    <d v="2013-12-01T00:00:00"/>
    <n v="12"/>
    <s v="December"/>
    <x v="0"/>
    <s v="OK"/>
    <s v="OK"/>
    <s v="OK"/>
    <s v="OK"/>
  </r>
  <r>
    <x v="0"/>
    <x v="2"/>
    <x v="0"/>
    <s v="High"/>
    <n v="2574"/>
    <n v="260"/>
    <n v="12"/>
    <n v="30888"/>
    <n v="3088.8"/>
    <n v="27799.200000000001"/>
    <n v="7722"/>
    <n v="20077.2"/>
    <d v="2014-08-01T00:00:00"/>
    <n v="8"/>
    <s v="August"/>
    <x v="1"/>
    <s v="OK"/>
    <s v="OK"/>
    <s v="OK"/>
    <s v="OK"/>
  </r>
  <r>
    <x v="0"/>
    <x v="2"/>
    <x v="1"/>
    <s v="Low"/>
    <n v="766"/>
    <n v="3"/>
    <n v="12"/>
    <n v="9192"/>
    <n v="91.92"/>
    <n v="9100.08"/>
    <n v="2298"/>
    <n v="6802.08"/>
    <d v="2013-10-01T00:00:00"/>
    <n v="10"/>
    <s v="October"/>
    <x v="0"/>
    <s v="OK"/>
    <s v="OK"/>
    <s v="OK"/>
    <s v="OK"/>
  </r>
  <r>
    <x v="0"/>
    <x v="2"/>
    <x v="1"/>
    <s v="Medium"/>
    <n v="1116"/>
    <n v="3"/>
    <n v="12"/>
    <n v="13392"/>
    <n v="669.6"/>
    <n v="12722.4"/>
    <n v="3348"/>
    <n v="9374.4"/>
    <d v="2014-02-01T00:00:00"/>
    <n v="2"/>
    <s v="February"/>
    <x v="1"/>
    <s v="OK"/>
    <s v="OK"/>
    <s v="OK"/>
    <s v="OK"/>
  </r>
  <r>
    <x v="0"/>
    <x v="2"/>
    <x v="1"/>
    <s v="Medium"/>
    <n v="1580"/>
    <n v="3"/>
    <n v="12"/>
    <n v="18960"/>
    <n v="1706.4"/>
    <n v="17253.599999999999"/>
    <n v="4740"/>
    <n v="12513.599999999999"/>
    <d v="2014-09-01T00:00:00"/>
    <n v="9"/>
    <s v="September"/>
    <x v="1"/>
    <s v="OK"/>
    <s v="OK"/>
    <s v="OK"/>
    <s v="OK"/>
  </r>
  <r>
    <x v="0"/>
    <x v="2"/>
    <x v="2"/>
    <s v="Medium"/>
    <n v="2342"/>
    <n v="5"/>
    <n v="12"/>
    <n v="28104"/>
    <n v="1405.2"/>
    <n v="26698.799999999999"/>
    <n v="7026"/>
    <n v="19672.8"/>
    <d v="2014-11-01T00:00:00"/>
    <n v="11"/>
    <s v="November"/>
    <x v="1"/>
    <s v="OK"/>
    <s v="OK"/>
    <s v="OK"/>
    <s v="OK"/>
  </r>
  <r>
    <x v="0"/>
    <x v="2"/>
    <x v="3"/>
    <s v="High"/>
    <n v="1013"/>
    <n v="10"/>
    <n v="12"/>
    <n v="12156"/>
    <n v="1580.28"/>
    <n v="10575.72"/>
    <n v="3039"/>
    <n v="7536.7199999999993"/>
    <d v="2014-12-01T00:00:00"/>
    <n v="12"/>
    <s v="December"/>
    <x v="1"/>
    <s v="OK"/>
    <s v="OK"/>
    <s v="OK"/>
    <s v="OK"/>
  </r>
  <r>
    <x v="0"/>
    <x v="2"/>
    <x v="3"/>
    <s v="Low"/>
    <n v="766"/>
    <n v="10"/>
    <n v="12"/>
    <n v="9192"/>
    <n v="91.92"/>
    <n v="9100.08"/>
    <n v="2298"/>
    <n v="6802.08"/>
    <d v="2013-10-01T00:00:00"/>
    <n v="10"/>
    <s v="October"/>
    <x v="0"/>
    <s v="OK"/>
    <s v="OK"/>
    <s v="OK"/>
    <s v="OK"/>
  </r>
  <r>
    <x v="0"/>
    <x v="2"/>
    <x v="3"/>
    <s v="Medium"/>
    <n v="1775"/>
    <n v="10"/>
    <n v="12"/>
    <n v="21300"/>
    <n v="1917"/>
    <n v="19383"/>
    <n v="5325"/>
    <n v="14058"/>
    <d v="2013-11-01T00:00:00"/>
    <n v="11"/>
    <s v="November"/>
    <x v="0"/>
    <s v="OK"/>
    <s v="OK"/>
    <s v="OK"/>
    <s v="OK"/>
  </r>
  <r>
    <x v="0"/>
    <x v="2"/>
    <x v="3"/>
    <s v="None"/>
    <n v="367"/>
    <n v="10"/>
    <n v="12"/>
    <n v="4404"/>
    <n v="0"/>
    <n v="4404"/>
    <n v="1101"/>
    <n v="3303"/>
    <d v="2014-07-01T00:00:00"/>
    <n v="7"/>
    <s v="July"/>
    <x v="1"/>
    <s v="OK"/>
    <s v="OK"/>
    <s v="OK"/>
    <s v="OK"/>
  </r>
  <r>
    <x v="0"/>
    <x v="2"/>
    <x v="4"/>
    <s v="High"/>
    <n v="472"/>
    <n v="120"/>
    <n v="12"/>
    <n v="5664"/>
    <n v="623.04"/>
    <n v="5040.96"/>
    <n v="1416"/>
    <n v="3624.96"/>
    <d v="2014-10-01T00:00:00"/>
    <n v="10"/>
    <s v="October"/>
    <x v="1"/>
    <s v="OK"/>
    <s v="OK"/>
    <s v="OK"/>
    <s v="OK"/>
  </r>
  <r>
    <x v="0"/>
    <x v="2"/>
    <x v="4"/>
    <s v="High"/>
    <n v="1013"/>
    <n v="120"/>
    <n v="12"/>
    <n v="12156"/>
    <n v="1580.28"/>
    <n v="10575.72"/>
    <n v="3039"/>
    <n v="7536.7199999999993"/>
    <d v="2014-12-01T00:00:00"/>
    <n v="12"/>
    <s v="December"/>
    <x v="1"/>
    <s v="OK"/>
    <s v="OK"/>
    <s v="OK"/>
    <s v="OK"/>
  </r>
  <r>
    <x v="0"/>
    <x v="2"/>
    <x v="4"/>
    <s v="None"/>
    <n v="1545"/>
    <n v="120"/>
    <n v="12"/>
    <n v="18540"/>
    <n v="0"/>
    <n v="18540"/>
    <n v="4635"/>
    <n v="13905"/>
    <d v="2014-06-01T00:00:00"/>
    <n v="6"/>
    <s v="June"/>
    <x v="1"/>
    <s v="OK"/>
    <s v="OK"/>
    <s v="OK"/>
    <s v="OK"/>
  </r>
  <r>
    <x v="0"/>
    <x v="2"/>
    <x v="4"/>
    <s v="None"/>
    <n v="2161"/>
    <n v="120"/>
    <n v="12"/>
    <n v="25932"/>
    <n v="0"/>
    <n v="25932"/>
    <n v="6483"/>
    <n v="19449"/>
    <d v="2014-03-01T00:00:00"/>
    <n v="3"/>
    <s v="March"/>
    <x v="1"/>
    <s v="OK"/>
    <s v="OK"/>
    <s v="OK"/>
    <s v="OK"/>
  </r>
  <r>
    <x v="0"/>
    <x v="2"/>
    <x v="5"/>
    <s v="Low"/>
    <n v="2479"/>
    <n v="250"/>
    <n v="12"/>
    <n v="29748"/>
    <n v="892.44"/>
    <n v="28855.56"/>
    <n v="7437"/>
    <n v="21418.560000000001"/>
    <d v="2014-01-01T00:00:00"/>
    <n v="1"/>
    <s v="January"/>
    <x v="1"/>
    <s v="OK"/>
    <s v="OK"/>
    <s v="OK"/>
    <s v="OK"/>
  </r>
  <r>
    <x v="0"/>
    <x v="2"/>
    <x v="5"/>
    <s v="Medium"/>
    <n v="880"/>
    <n v="250"/>
    <n v="12"/>
    <n v="10560"/>
    <n v="950.4"/>
    <n v="9609.6"/>
    <n v="2640"/>
    <n v="6969.6"/>
    <d v="2014-05-01T00:00:00"/>
    <n v="5"/>
    <s v="May"/>
    <x v="1"/>
    <s v="OK"/>
    <s v="OK"/>
    <s v="OK"/>
    <s v="OK"/>
  </r>
  <r>
    <x v="0"/>
    <x v="2"/>
    <x v="5"/>
    <s v="Medium"/>
    <n v="2215"/>
    <n v="250"/>
    <n v="12"/>
    <n v="26580"/>
    <n v="1860.6"/>
    <n v="24719.4"/>
    <n v="6645"/>
    <n v="18074.400000000001"/>
    <d v="2013-09-01T00:00:00"/>
    <n v="9"/>
    <s v="September"/>
    <x v="0"/>
    <s v="OK"/>
    <s v="OK"/>
    <s v="OK"/>
    <s v="OK"/>
  </r>
  <r>
    <x v="0"/>
    <x v="2"/>
    <x v="5"/>
    <s v="None"/>
    <n v="2838"/>
    <n v="250"/>
    <n v="12"/>
    <n v="34056"/>
    <n v="0"/>
    <n v="34056"/>
    <n v="8514"/>
    <n v="25542"/>
    <d v="2014-04-01T00:00:00"/>
    <n v="4"/>
    <s v="April"/>
    <x v="1"/>
    <s v="OK"/>
    <s v="OK"/>
    <s v="OK"/>
    <s v="OK"/>
  </r>
  <r>
    <x v="0"/>
    <x v="3"/>
    <x v="0"/>
    <s v="High"/>
    <n v="410"/>
    <n v="260"/>
    <n v="12"/>
    <n v="4920"/>
    <n v="639.6"/>
    <n v="4280.3999999999996"/>
    <n v="1230"/>
    <n v="3050.3999999999996"/>
    <d v="2014-10-01T00:00:00"/>
    <n v="10"/>
    <s v="October"/>
    <x v="1"/>
    <s v="OK"/>
    <s v="OK"/>
    <s v="OK"/>
    <s v="OK"/>
  </r>
  <r>
    <x v="0"/>
    <x v="3"/>
    <x v="0"/>
    <s v="Medium"/>
    <n v="1123"/>
    <n v="260"/>
    <n v="12"/>
    <n v="13476"/>
    <n v="673.8"/>
    <n v="12802.2"/>
    <n v="3369"/>
    <n v="9433.2000000000007"/>
    <d v="2014-08-01T00:00:00"/>
    <n v="8"/>
    <s v="August"/>
    <x v="1"/>
    <s v="OK"/>
    <s v="OK"/>
    <s v="OK"/>
    <s v="OK"/>
  </r>
  <r>
    <x v="0"/>
    <x v="3"/>
    <x v="0"/>
    <s v="Medium"/>
    <n v="1375"/>
    <n v="260"/>
    <n v="12"/>
    <n v="16500"/>
    <n v="1320"/>
    <n v="15180"/>
    <n v="4125"/>
    <n v="11055"/>
    <d v="2013-12-01T00:00:00"/>
    <n v="12"/>
    <s v="December"/>
    <x v="0"/>
    <s v="OK"/>
    <s v="OK"/>
    <s v="OK"/>
    <s v="OK"/>
  </r>
  <r>
    <x v="0"/>
    <x v="3"/>
    <x v="1"/>
    <s v="Medium"/>
    <n v="367"/>
    <n v="3"/>
    <n v="12"/>
    <n v="4404"/>
    <n v="396.36"/>
    <n v="4007.64"/>
    <n v="1101"/>
    <n v="2906.64"/>
    <d v="2013-10-01T00:00:00"/>
    <n v="10"/>
    <s v="October"/>
    <x v="0"/>
    <s v="OK"/>
    <s v="OK"/>
    <s v="OK"/>
    <s v="OK"/>
  </r>
  <r>
    <x v="0"/>
    <x v="3"/>
    <x v="1"/>
    <s v="Medium"/>
    <n v="562"/>
    <n v="3"/>
    <n v="12"/>
    <n v="6744"/>
    <n v="404.64"/>
    <n v="6339.36"/>
    <n v="1686"/>
    <n v="4653.3599999999997"/>
    <d v="2014-09-01T00:00:00"/>
    <n v="9"/>
    <s v="September"/>
    <x v="1"/>
    <s v="OK"/>
    <s v="OK"/>
    <s v="OK"/>
    <s v="OK"/>
  </r>
  <r>
    <x v="0"/>
    <x v="3"/>
    <x v="1"/>
    <s v="Medium"/>
    <n v="727"/>
    <n v="3"/>
    <n v="12"/>
    <n v="8724"/>
    <n v="610.67999999999995"/>
    <n v="8113.32"/>
    <n v="2181"/>
    <n v="5932.32"/>
    <d v="2014-02-01T00:00:00"/>
    <n v="2"/>
    <s v="February"/>
    <x v="1"/>
    <s v="OK"/>
    <s v="OK"/>
    <s v="OK"/>
    <s v="OK"/>
  </r>
  <r>
    <x v="0"/>
    <x v="3"/>
    <x v="2"/>
    <s v="High"/>
    <n v="604"/>
    <n v="5"/>
    <n v="12"/>
    <n v="7248"/>
    <n v="942.24"/>
    <n v="6305.76"/>
    <n v="1812"/>
    <n v="4493.76"/>
    <d v="2014-06-01T00:00:00"/>
    <n v="6"/>
    <s v="June"/>
    <x v="1"/>
    <s v="OK"/>
    <s v="OK"/>
    <s v="OK"/>
    <s v="OK"/>
  </r>
  <r>
    <x v="0"/>
    <x v="3"/>
    <x v="2"/>
    <s v="High"/>
    <n v="2661"/>
    <n v="5"/>
    <n v="12"/>
    <n v="31932"/>
    <n v="3831.84"/>
    <n v="28100.16"/>
    <n v="7983"/>
    <n v="20117.16"/>
    <d v="2014-05-01T00:00:00"/>
    <n v="5"/>
    <s v="May"/>
    <x v="1"/>
    <s v="OK"/>
    <s v="OK"/>
    <s v="OK"/>
    <s v="OK"/>
  </r>
  <r>
    <x v="0"/>
    <x v="3"/>
    <x v="2"/>
    <s v="Low"/>
    <n v="690"/>
    <n v="5"/>
    <n v="12"/>
    <n v="8280"/>
    <n v="165.6"/>
    <n v="8114.4"/>
    <n v="2070"/>
    <n v="6044.4"/>
    <d v="2014-11-01T00:00:00"/>
    <n v="11"/>
    <s v="November"/>
    <x v="1"/>
    <s v="OK"/>
    <s v="OK"/>
    <s v="OK"/>
    <s v="OK"/>
  </r>
  <r>
    <x v="0"/>
    <x v="3"/>
    <x v="2"/>
    <s v="Medium"/>
    <n v="2340"/>
    <n v="5"/>
    <n v="12"/>
    <n v="28080"/>
    <n v="1965.6"/>
    <n v="26114.400000000001"/>
    <n v="7020"/>
    <n v="19094.400000000001"/>
    <d v="2014-01-01T00:00:00"/>
    <n v="1"/>
    <s v="January"/>
    <x v="1"/>
    <s v="OK"/>
    <s v="OK"/>
    <s v="OK"/>
    <s v="OK"/>
  </r>
  <r>
    <x v="0"/>
    <x v="3"/>
    <x v="3"/>
    <s v="High"/>
    <n v="571"/>
    <n v="10"/>
    <n v="12"/>
    <n v="6852"/>
    <n v="890.76"/>
    <n v="5961.24"/>
    <n v="1713"/>
    <n v="4248.24"/>
    <d v="2014-07-01T00:00:00"/>
    <n v="7"/>
    <s v="July"/>
    <x v="1"/>
    <s v="OK"/>
    <s v="OK"/>
    <s v="OK"/>
    <s v="OK"/>
  </r>
  <r>
    <x v="0"/>
    <x v="3"/>
    <x v="3"/>
    <s v="Low"/>
    <n v="1084"/>
    <n v="10"/>
    <n v="12"/>
    <n v="13008"/>
    <n v="260.16000000000003"/>
    <n v="12747.84"/>
    <n v="3252"/>
    <n v="9495.84"/>
    <d v="2014-12-01T00:00:00"/>
    <n v="12"/>
    <s v="December"/>
    <x v="1"/>
    <s v="OK"/>
    <s v="OK"/>
    <s v="OK"/>
    <s v="OK"/>
  </r>
  <r>
    <x v="0"/>
    <x v="3"/>
    <x v="3"/>
    <s v="Medium"/>
    <n v="367"/>
    <n v="10"/>
    <n v="12"/>
    <n v="4404"/>
    <n v="396.36"/>
    <n v="4007.64"/>
    <n v="1101"/>
    <n v="2906.64"/>
    <d v="2013-10-01T00:00:00"/>
    <n v="10"/>
    <s v="October"/>
    <x v="0"/>
    <s v="OK"/>
    <s v="OK"/>
    <s v="OK"/>
    <s v="OK"/>
  </r>
  <r>
    <x v="0"/>
    <x v="3"/>
    <x v="3"/>
    <s v="Medium"/>
    <n v="2763"/>
    <n v="10"/>
    <n v="12"/>
    <n v="33156"/>
    <n v="2320.92"/>
    <n v="30835.08"/>
    <n v="8289"/>
    <n v="22546.080000000002"/>
    <d v="2013-11-01T00:00:00"/>
    <n v="11"/>
    <s v="November"/>
    <x v="0"/>
    <s v="OK"/>
    <s v="OK"/>
    <s v="OK"/>
    <s v="OK"/>
  </r>
  <r>
    <x v="0"/>
    <x v="3"/>
    <x v="4"/>
    <s v="High"/>
    <n v="410"/>
    <n v="120"/>
    <n v="12"/>
    <n v="4920"/>
    <n v="639.6"/>
    <n v="4280.3999999999996"/>
    <n v="1230"/>
    <n v="3050.3999999999996"/>
    <d v="2014-10-01T00:00:00"/>
    <n v="10"/>
    <s v="October"/>
    <x v="1"/>
    <s v="OK"/>
    <s v="OK"/>
    <s v="OK"/>
    <s v="OK"/>
  </r>
  <r>
    <x v="0"/>
    <x v="3"/>
    <x v="4"/>
    <s v="High"/>
    <n v="500"/>
    <n v="120"/>
    <n v="12"/>
    <n v="6000"/>
    <n v="900"/>
    <n v="5100"/>
    <n v="1500"/>
    <n v="3600"/>
    <d v="2014-03-01T00:00:00"/>
    <n v="3"/>
    <s v="March"/>
    <x v="1"/>
    <s v="OK"/>
    <s v="OK"/>
    <s v="OK"/>
    <s v="OK"/>
  </r>
  <r>
    <x v="0"/>
    <x v="3"/>
    <x v="4"/>
    <s v="High"/>
    <n v="604"/>
    <n v="120"/>
    <n v="12"/>
    <n v="7248"/>
    <n v="942.24"/>
    <n v="6305.76"/>
    <n v="1812"/>
    <n v="4493.76"/>
    <d v="2014-06-01T00:00:00"/>
    <n v="6"/>
    <s v="June"/>
    <x v="1"/>
    <s v="OK"/>
    <s v="OK"/>
    <s v="OK"/>
    <s v="OK"/>
  </r>
  <r>
    <x v="0"/>
    <x v="3"/>
    <x v="4"/>
    <s v="Low"/>
    <n v="1084"/>
    <n v="120"/>
    <n v="12"/>
    <n v="13008"/>
    <n v="260.16000000000003"/>
    <n v="12747.84"/>
    <n v="3252"/>
    <n v="9495.84"/>
    <d v="2014-12-01T00:00:00"/>
    <n v="12"/>
    <s v="December"/>
    <x v="1"/>
    <s v="OK"/>
    <s v="OK"/>
    <s v="OK"/>
    <s v="OK"/>
  </r>
  <r>
    <x v="0"/>
    <x v="3"/>
    <x v="5"/>
    <s v="High"/>
    <n v="1005"/>
    <n v="250"/>
    <n v="12"/>
    <n v="12060"/>
    <n v="1326.6"/>
    <n v="10733.4"/>
    <n v="3015"/>
    <n v="7718.4"/>
    <d v="2013-09-01T00:00:00"/>
    <n v="9"/>
    <s v="September"/>
    <x v="0"/>
    <s v="OK"/>
    <s v="OK"/>
    <s v="OK"/>
    <s v="OK"/>
  </r>
  <r>
    <x v="0"/>
    <x v="3"/>
    <x v="5"/>
    <s v="Low"/>
    <n v="1916"/>
    <n v="250"/>
    <n v="12"/>
    <n v="22992"/>
    <n v="689.76"/>
    <n v="22302.240000000002"/>
    <n v="5748"/>
    <n v="16554.240000000002"/>
    <d v="2014-04-01T00:00:00"/>
    <n v="4"/>
    <s v="April"/>
    <x v="1"/>
    <s v="OK"/>
    <s v="OK"/>
    <s v="OK"/>
    <s v="OK"/>
  </r>
  <r>
    <x v="0"/>
    <x v="4"/>
    <x v="0"/>
    <s v="High"/>
    <n v="2015"/>
    <n v="260"/>
    <n v="12"/>
    <n v="24180"/>
    <n v="3385.2"/>
    <n v="20794.8"/>
    <n v="6045"/>
    <n v="14749.8"/>
    <d v="2013-12-01T00:00:00"/>
    <n v="12"/>
    <s v="December"/>
    <x v="0"/>
    <s v="OK"/>
    <s v="OK"/>
    <s v="OK"/>
    <s v="OK"/>
  </r>
  <r>
    <x v="0"/>
    <x v="4"/>
    <x v="0"/>
    <s v="High"/>
    <n v="2914"/>
    <n v="260"/>
    <n v="12"/>
    <n v="34968"/>
    <n v="4895.5200000000004"/>
    <n v="30072.48"/>
    <n v="8742"/>
    <n v="21330.48"/>
    <d v="2014-10-01T00:00:00"/>
    <n v="10"/>
    <s v="October"/>
    <x v="1"/>
    <s v="OK"/>
    <s v="OK"/>
    <s v="OK"/>
    <s v="OK"/>
  </r>
  <r>
    <x v="0"/>
    <x v="4"/>
    <x v="0"/>
    <s v="Low"/>
    <n v="1989"/>
    <n v="260"/>
    <n v="12"/>
    <n v="23868"/>
    <n v="238.68"/>
    <n v="23629.32"/>
    <n v="5967"/>
    <n v="17662.32"/>
    <d v="2013-09-01T00:00:00"/>
    <n v="9"/>
    <s v="September"/>
    <x v="0"/>
    <s v="OK"/>
    <s v="OK"/>
    <s v="OK"/>
    <s v="OK"/>
  </r>
  <r>
    <x v="0"/>
    <x v="4"/>
    <x v="0"/>
    <s v="None"/>
    <n v="1953"/>
    <n v="260"/>
    <n v="12"/>
    <n v="23436"/>
    <n v="0"/>
    <n v="23436"/>
    <n v="5859"/>
    <n v="17577"/>
    <d v="2014-04-01T00:00:00"/>
    <n v="4"/>
    <s v="April"/>
    <x v="1"/>
    <s v="OK"/>
    <s v="OK"/>
    <s v="OK"/>
    <s v="OK"/>
  </r>
  <r>
    <x v="0"/>
    <x v="4"/>
    <x v="0"/>
    <s v="None"/>
    <n v="2141"/>
    <n v="260"/>
    <n v="12"/>
    <n v="25692"/>
    <n v="0"/>
    <n v="25692"/>
    <n v="6423"/>
    <n v="19269"/>
    <d v="2014-08-01T00:00:00"/>
    <n v="8"/>
    <s v="August"/>
    <x v="1"/>
    <s v="OK"/>
    <s v="OK"/>
    <s v="OK"/>
    <s v="OK"/>
  </r>
  <r>
    <x v="0"/>
    <x v="4"/>
    <x v="1"/>
    <s v="High"/>
    <n v="386"/>
    <n v="3"/>
    <n v="12"/>
    <n v="4632"/>
    <n v="463.2"/>
    <n v="4168.8"/>
    <n v="1158"/>
    <n v="3010.8"/>
    <d v="2013-10-01T00:00:00"/>
    <n v="10"/>
    <s v="October"/>
    <x v="0"/>
    <s v="OK"/>
    <s v="OK"/>
    <s v="OK"/>
    <s v="OK"/>
  </r>
  <r>
    <x v="0"/>
    <x v="4"/>
    <x v="1"/>
    <s v="Low"/>
    <n v="1858"/>
    <n v="3"/>
    <n v="12"/>
    <n v="22296"/>
    <n v="222.96"/>
    <n v="22073.040000000001"/>
    <n v="5574"/>
    <n v="16499.04"/>
    <d v="2014-02-01T00:00:00"/>
    <n v="2"/>
    <s v="February"/>
    <x v="1"/>
    <s v="OK"/>
    <s v="OK"/>
    <s v="OK"/>
    <s v="OK"/>
  </r>
  <r>
    <x v="0"/>
    <x v="4"/>
    <x v="1"/>
    <s v="Low"/>
    <n v="1947"/>
    <n v="3"/>
    <n v="12"/>
    <n v="23364"/>
    <n v="700.92"/>
    <n v="22663.08"/>
    <n v="5841"/>
    <n v="16822.080000000002"/>
    <d v="2014-09-01T00:00:00"/>
    <n v="9"/>
    <s v="September"/>
    <x v="1"/>
    <s v="OK"/>
    <s v="OK"/>
    <s v="OK"/>
    <s v="OK"/>
  </r>
  <r>
    <x v="0"/>
    <x v="4"/>
    <x v="2"/>
    <s v="Low"/>
    <n v="1142"/>
    <n v="5"/>
    <n v="12"/>
    <n v="13704"/>
    <n v="274.08"/>
    <n v="13429.92"/>
    <n v="3426"/>
    <n v="10003.92"/>
    <d v="2014-06-01T00:00:00"/>
    <n v="6"/>
    <s v="June"/>
    <x v="1"/>
    <s v="OK"/>
    <s v="OK"/>
    <s v="OK"/>
    <s v="OK"/>
  </r>
  <r>
    <x v="0"/>
    <x v="4"/>
    <x v="2"/>
    <s v="Medium"/>
    <n v="2723"/>
    <n v="5"/>
    <n v="12"/>
    <n v="32676"/>
    <n v="1960.56"/>
    <n v="30715.439999999999"/>
    <n v="8169"/>
    <n v="22546.44"/>
    <d v="2014-11-01T00:00:00"/>
    <n v="11"/>
    <s v="November"/>
    <x v="1"/>
    <s v="OK"/>
    <s v="OK"/>
    <s v="OK"/>
    <s v="OK"/>
  </r>
  <r>
    <x v="0"/>
    <x v="4"/>
    <x v="3"/>
    <s v="High"/>
    <n v="386"/>
    <n v="10"/>
    <n v="12"/>
    <n v="4632"/>
    <n v="463.2"/>
    <n v="4168.8"/>
    <n v="1158"/>
    <n v="3010.8"/>
    <d v="2013-10-01T00:00:00"/>
    <n v="10"/>
    <s v="October"/>
    <x v="0"/>
    <s v="OK"/>
    <s v="OK"/>
    <s v="OK"/>
    <s v="OK"/>
  </r>
  <r>
    <x v="0"/>
    <x v="4"/>
    <x v="3"/>
    <s v="High"/>
    <n v="914"/>
    <n v="10"/>
    <n v="12"/>
    <n v="10968"/>
    <n v="1645.2"/>
    <n v="9322.7999999999993"/>
    <n v="2742"/>
    <n v="6580.7999999999993"/>
    <d v="2014-12-01T00:00:00"/>
    <n v="12"/>
    <s v="December"/>
    <x v="1"/>
    <s v="OK"/>
    <s v="OK"/>
    <s v="OK"/>
    <s v="OK"/>
  </r>
  <r>
    <x v="0"/>
    <x v="4"/>
    <x v="3"/>
    <s v="High"/>
    <n v="2914"/>
    <n v="10"/>
    <n v="12"/>
    <n v="34968"/>
    <n v="4895.5200000000004"/>
    <n v="30072.48"/>
    <n v="8742"/>
    <n v="21330.48"/>
    <d v="2014-10-01T00:00:00"/>
    <n v="10"/>
    <s v="October"/>
    <x v="1"/>
    <s v="OK"/>
    <s v="OK"/>
    <s v="OK"/>
    <s v="OK"/>
  </r>
  <r>
    <x v="0"/>
    <x v="4"/>
    <x v="3"/>
    <s v="Low"/>
    <n v="1142"/>
    <n v="10"/>
    <n v="12"/>
    <n v="13704"/>
    <n v="274.08"/>
    <n v="13429.92"/>
    <n v="3426"/>
    <n v="10003.92"/>
    <d v="2014-06-01T00:00:00"/>
    <n v="6"/>
    <s v="June"/>
    <x v="1"/>
    <s v="OK"/>
    <s v="OK"/>
    <s v="OK"/>
    <s v="OK"/>
  </r>
  <r>
    <x v="0"/>
    <x v="4"/>
    <x v="3"/>
    <s v="Low"/>
    <n v="1369.5"/>
    <n v="10"/>
    <n v="12"/>
    <n v="16434"/>
    <n v="493.02"/>
    <n v="15940.98"/>
    <n v="4108.5"/>
    <n v="11832.48"/>
    <d v="2014-07-01T00:00:00"/>
    <n v="7"/>
    <s v="July"/>
    <x v="1"/>
    <s v="OK"/>
    <s v="OK"/>
    <s v="OK"/>
    <s v="OK"/>
  </r>
  <r>
    <x v="0"/>
    <x v="4"/>
    <x v="3"/>
    <s v="None"/>
    <n v="912"/>
    <n v="10"/>
    <n v="12"/>
    <n v="10944"/>
    <n v="0"/>
    <n v="10944"/>
    <n v="2736"/>
    <n v="8208"/>
    <d v="2013-11-01T00:00:00"/>
    <n v="11"/>
    <s v="November"/>
    <x v="0"/>
    <s v="OK"/>
    <s v="OK"/>
    <s v="OK"/>
    <s v="OK"/>
  </r>
  <r>
    <x v="0"/>
    <x v="4"/>
    <x v="4"/>
    <s v="High"/>
    <n v="914"/>
    <n v="120"/>
    <n v="12"/>
    <n v="10968"/>
    <n v="1645.2"/>
    <n v="9322.7999999999993"/>
    <n v="2742"/>
    <n v="6580.7999999999993"/>
    <d v="2014-12-01T00:00:00"/>
    <n v="12"/>
    <s v="December"/>
    <x v="1"/>
    <s v="OK"/>
    <s v="OK"/>
    <s v="OK"/>
    <s v="OK"/>
  </r>
  <r>
    <x v="0"/>
    <x v="4"/>
    <x v="4"/>
    <s v="Low"/>
    <n v="1465"/>
    <n v="120"/>
    <n v="12"/>
    <n v="17580"/>
    <n v="703.2"/>
    <n v="16876.8"/>
    <n v="4395"/>
    <n v="12481.8"/>
    <d v="2014-03-01T00:00:00"/>
    <n v="3"/>
    <s v="March"/>
    <x v="1"/>
    <s v="OK"/>
    <s v="OK"/>
    <s v="OK"/>
    <s v="OK"/>
  </r>
  <r>
    <x v="0"/>
    <x v="4"/>
    <x v="5"/>
    <s v="High"/>
    <n v="1806"/>
    <n v="250"/>
    <n v="12"/>
    <n v="21672"/>
    <n v="3250.8"/>
    <n v="18421.2"/>
    <n v="5418"/>
    <n v="13003.2"/>
    <d v="2014-05-01T00:00:00"/>
    <n v="5"/>
    <s v="May"/>
    <x v="1"/>
    <s v="OK"/>
    <s v="OK"/>
    <s v="OK"/>
    <s v="OK"/>
  </r>
  <r>
    <x v="0"/>
    <x v="4"/>
    <x v="5"/>
    <s v="Medium"/>
    <n v="1956"/>
    <n v="250"/>
    <n v="12"/>
    <n v="23472"/>
    <n v="2112.48"/>
    <n v="21359.52"/>
    <n v="5868"/>
    <n v="15491.52"/>
    <d v="2014-01-01T00:00:00"/>
    <n v="1"/>
    <s v="January"/>
    <x v="1"/>
    <s v="OK"/>
    <s v="OK"/>
    <s v="OK"/>
    <s v="OK"/>
  </r>
  <r>
    <x v="0"/>
    <x v="4"/>
    <x v="2"/>
    <s v="None"/>
    <n v="1545"/>
    <n v="5"/>
    <n v="12"/>
    <n v="18540"/>
    <n v="0"/>
    <n v="18540"/>
    <m/>
    <m/>
    <d v="2014-06-01T00:00:00"/>
    <n v="6"/>
    <s v="June"/>
    <x v="1"/>
    <s v="Mismatch"/>
    <s v="OK"/>
    <s v="OK"/>
    <s v="Mismatch"/>
  </r>
  <r>
    <x v="1"/>
    <x v="0"/>
    <x v="0"/>
    <s v="High"/>
    <n v="1659"/>
    <n v="260"/>
    <n v="125"/>
    <n v="207375"/>
    <n v="26958.75"/>
    <n v="180416.25"/>
    <n v="199080"/>
    <n v="-18663.75"/>
    <d v="2014-01-01T00:00:00"/>
    <n v="1"/>
    <s v="January"/>
    <x v="1"/>
    <s v="OK"/>
    <s v="OK"/>
    <s v="OK"/>
    <s v="OK"/>
  </r>
  <r>
    <x v="1"/>
    <x v="0"/>
    <x v="0"/>
    <s v="Medium"/>
    <n v="1645"/>
    <n v="260"/>
    <n v="125"/>
    <n v="205625"/>
    <n v="14393.75"/>
    <n v="191231.25"/>
    <n v="197400"/>
    <n v="-6168.75"/>
    <d v="2014-05-01T00:00:00"/>
    <n v="5"/>
    <s v="May"/>
    <x v="1"/>
    <s v="OK"/>
    <s v="OK"/>
    <s v="OK"/>
    <s v="OK"/>
  </r>
  <r>
    <x v="1"/>
    <x v="0"/>
    <x v="1"/>
    <s v="High"/>
    <n v="2416"/>
    <n v="3"/>
    <n v="125"/>
    <n v="302000"/>
    <n v="36240"/>
    <n v="265760"/>
    <n v="289920"/>
    <n v="-24160"/>
    <d v="2013-09-01T00:00:00"/>
    <n v="9"/>
    <s v="September"/>
    <x v="0"/>
    <s v="OK"/>
    <s v="OK"/>
    <s v="OK"/>
    <s v="OK"/>
  </r>
  <r>
    <x v="1"/>
    <x v="0"/>
    <x v="1"/>
    <s v="Low"/>
    <n v="742.5"/>
    <n v="3"/>
    <n v="125"/>
    <n v="92812.5"/>
    <n v="1856.25"/>
    <n v="90956.25"/>
    <n v="89100"/>
    <n v="1856.25"/>
    <d v="2014-04-01T00:00:00"/>
    <n v="4"/>
    <s v="April"/>
    <x v="1"/>
    <s v="OK"/>
    <s v="OK"/>
    <s v="OK"/>
    <s v="OK"/>
  </r>
  <r>
    <x v="1"/>
    <x v="0"/>
    <x v="2"/>
    <s v="None"/>
    <n v="345"/>
    <n v="5"/>
    <n v="125"/>
    <n v="43125"/>
    <n v="0"/>
    <n v="43125"/>
    <n v="41400"/>
    <n v="1725"/>
    <d v="2013-10-01T00:00:00"/>
    <n v="10"/>
    <s v="October"/>
    <x v="0"/>
    <s v="OK"/>
    <s v="OK"/>
    <s v="OK"/>
    <s v="OK"/>
  </r>
  <r>
    <x v="1"/>
    <x v="0"/>
    <x v="2"/>
    <s v="None"/>
    <n v="2665.5"/>
    <n v="5"/>
    <n v="125"/>
    <n v="333187.5"/>
    <n v="0"/>
    <n v="333187.5"/>
    <n v="319860"/>
    <n v="13327.5"/>
    <d v="2014-07-01T00:00:00"/>
    <n v="7"/>
    <s v="July"/>
    <x v="1"/>
    <s v="OK"/>
    <s v="OK"/>
    <s v="OK"/>
    <s v="OK"/>
  </r>
  <r>
    <x v="1"/>
    <x v="0"/>
    <x v="3"/>
    <s v="High"/>
    <n v="1583"/>
    <n v="10"/>
    <n v="125"/>
    <n v="197875"/>
    <n v="25723.75"/>
    <n v="172151.25"/>
    <n v="189960"/>
    <n v="-17808.75"/>
    <d v="2014-06-01T00:00:00"/>
    <n v="6"/>
    <s v="June"/>
    <x v="1"/>
    <s v="OK"/>
    <s v="OK"/>
    <s v="OK"/>
    <s v="OK"/>
  </r>
  <r>
    <x v="1"/>
    <x v="0"/>
    <x v="3"/>
    <s v="Low"/>
    <n v="1774"/>
    <n v="10"/>
    <n v="125"/>
    <n v="221750"/>
    <n v="6652.5"/>
    <n v="215097.5"/>
    <n v="212880"/>
    <n v="2217.5"/>
    <d v="2014-03-01T00:00:00"/>
    <n v="3"/>
    <s v="March"/>
    <x v="1"/>
    <s v="OK"/>
    <s v="OK"/>
    <s v="OK"/>
    <s v="OK"/>
  </r>
  <r>
    <x v="1"/>
    <x v="0"/>
    <x v="3"/>
    <s v="Low"/>
    <n v="2009"/>
    <n v="10"/>
    <n v="125"/>
    <n v="251125"/>
    <n v="7533.75"/>
    <n v="243591.25"/>
    <n v="241080"/>
    <n v="2511.25"/>
    <d v="2014-10-01T00:00:00"/>
    <n v="10"/>
    <s v="October"/>
    <x v="1"/>
    <s v="OK"/>
    <s v="OK"/>
    <s v="OK"/>
    <s v="OK"/>
  </r>
  <r>
    <x v="1"/>
    <x v="0"/>
    <x v="3"/>
    <s v="Low"/>
    <n v="2729"/>
    <n v="10"/>
    <n v="125"/>
    <n v="341125"/>
    <n v="6822.5"/>
    <n v="334302.5"/>
    <n v="327480"/>
    <n v="6822.5"/>
    <d v="2014-12-01T00:00:00"/>
    <n v="12"/>
    <s v="December"/>
    <x v="1"/>
    <s v="OK"/>
    <s v="OK"/>
    <s v="OK"/>
    <s v="OK"/>
  </r>
  <r>
    <x v="1"/>
    <x v="0"/>
    <x v="4"/>
    <s v="High"/>
    <n v="1916"/>
    <n v="120"/>
    <n v="125"/>
    <n v="239500"/>
    <n v="23950"/>
    <n v="215550"/>
    <n v="229920"/>
    <n v="-14370"/>
    <d v="2013-12-01T00:00:00"/>
    <n v="12"/>
    <s v="December"/>
    <x v="0"/>
    <s v="OK"/>
    <s v="OK"/>
    <s v="OK"/>
    <s v="OK"/>
  </r>
  <r>
    <x v="1"/>
    <x v="0"/>
    <x v="4"/>
    <s v="Low"/>
    <n v="923"/>
    <n v="120"/>
    <n v="125"/>
    <n v="115375"/>
    <n v="1153.75"/>
    <n v="114221.25"/>
    <n v="110760"/>
    <n v="3461.25"/>
    <d v="2014-08-01T00:00:00"/>
    <n v="8"/>
    <s v="August"/>
    <x v="1"/>
    <s v="OK"/>
    <s v="OK"/>
    <s v="OK"/>
    <s v="OK"/>
  </r>
  <r>
    <x v="1"/>
    <x v="0"/>
    <x v="4"/>
    <s v="Low"/>
    <n v="2009"/>
    <n v="120"/>
    <n v="125"/>
    <n v="251125"/>
    <n v="7533.75"/>
    <n v="243591.25"/>
    <n v="241080"/>
    <n v="2511.25"/>
    <d v="2014-10-01T00:00:00"/>
    <n v="10"/>
    <s v="October"/>
    <x v="1"/>
    <s v="OK"/>
    <s v="OK"/>
    <s v="OK"/>
    <s v="OK"/>
  </r>
  <r>
    <x v="1"/>
    <x v="0"/>
    <x v="4"/>
    <s v="Medium"/>
    <n v="567"/>
    <n v="120"/>
    <n v="125"/>
    <n v="70875"/>
    <n v="6378.75"/>
    <n v="64496.25"/>
    <n v="68040"/>
    <n v="-3543.75"/>
    <d v="2014-09-01T00:00:00"/>
    <n v="9"/>
    <s v="September"/>
    <x v="1"/>
    <s v="OK"/>
    <s v="OK"/>
    <s v="OK"/>
    <s v="OK"/>
  </r>
  <r>
    <x v="1"/>
    <x v="0"/>
    <x v="4"/>
    <s v="Medium"/>
    <n v="952"/>
    <n v="120"/>
    <n v="125"/>
    <n v="119000"/>
    <n v="7140"/>
    <n v="111860"/>
    <n v="114240"/>
    <n v="-2380"/>
    <d v="2014-02-01T00:00:00"/>
    <n v="2"/>
    <s v="February"/>
    <x v="1"/>
    <s v="OK"/>
    <s v="OK"/>
    <s v="OK"/>
    <s v="OK"/>
  </r>
  <r>
    <x v="1"/>
    <x v="0"/>
    <x v="4"/>
    <s v="None"/>
    <n v="345"/>
    <n v="120"/>
    <n v="125"/>
    <n v="43125"/>
    <n v="0"/>
    <n v="43125"/>
    <n v="41400"/>
    <n v="1725"/>
    <d v="2013-10-01T00:00:00"/>
    <n v="10"/>
    <s v="October"/>
    <x v="0"/>
    <s v="OK"/>
    <s v="OK"/>
    <s v="OK"/>
    <s v="OK"/>
  </r>
  <r>
    <x v="1"/>
    <x v="0"/>
    <x v="5"/>
    <s v="High"/>
    <n v="1583"/>
    <n v="250"/>
    <n v="125"/>
    <n v="197875"/>
    <n v="25723.75"/>
    <n v="172151.25"/>
    <n v="189960"/>
    <n v="-17808.75"/>
    <d v="2014-06-01T00:00:00"/>
    <n v="6"/>
    <s v="June"/>
    <x v="1"/>
    <s v="OK"/>
    <s v="OK"/>
    <s v="OK"/>
    <s v="OK"/>
  </r>
  <r>
    <x v="1"/>
    <x v="0"/>
    <x v="5"/>
    <s v="High"/>
    <n v="2529"/>
    <n v="250"/>
    <n v="125"/>
    <n v="316125"/>
    <n v="31612.5"/>
    <n v="284512.5"/>
    <n v="303480"/>
    <n v="-18967.5"/>
    <d v="2014-11-01T00:00:00"/>
    <n v="11"/>
    <s v="November"/>
    <x v="1"/>
    <s v="OK"/>
    <s v="OK"/>
    <s v="OK"/>
    <s v="OK"/>
  </r>
  <r>
    <x v="1"/>
    <x v="0"/>
    <x v="5"/>
    <s v="High"/>
    <n v="2954"/>
    <n v="250"/>
    <n v="125"/>
    <n v="369250"/>
    <n v="55387.5"/>
    <n v="313862.5"/>
    <n v="354480"/>
    <n v="-40617.5"/>
    <d v="2013-11-01T00:00:00"/>
    <n v="11"/>
    <s v="November"/>
    <x v="0"/>
    <s v="OK"/>
    <s v="OK"/>
    <s v="OK"/>
    <s v="OK"/>
  </r>
  <r>
    <x v="1"/>
    <x v="0"/>
    <x v="5"/>
    <s v="Low"/>
    <n v="2729"/>
    <n v="250"/>
    <n v="125"/>
    <n v="341125"/>
    <n v="6822.5"/>
    <n v="334302.5"/>
    <n v="327480"/>
    <n v="6822.5"/>
    <d v="2014-12-01T00:00:00"/>
    <n v="12"/>
    <s v="December"/>
    <x v="1"/>
    <s v="OK"/>
    <s v="OK"/>
    <s v="OK"/>
    <s v="OK"/>
  </r>
  <r>
    <x v="1"/>
    <x v="1"/>
    <x v="0"/>
    <s v="High"/>
    <n v="1433"/>
    <n v="260"/>
    <n v="125"/>
    <n v="179125"/>
    <n v="19703.75"/>
    <n v="159421.25"/>
    <n v="171960"/>
    <n v="-12538.75"/>
    <d v="2014-05-01T00:00:00"/>
    <n v="5"/>
    <s v="May"/>
    <x v="1"/>
    <s v="OK"/>
    <s v="OK"/>
    <s v="OK"/>
    <s v="OK"/>
  </r>
  <r>
    <x v="1"/>
    <x v="1"/>
    <x v="0"/>
    <s v="Medium"/>
    <n v="1987.5"/>
    <n v="260"/>
    <n v="125"/>
    <n v="248437.5"/>
    <n v="14906.25"/>
    <n v="233531.25"/>
    <n v="238500"/>
    <n v="-4968.75"/>
    <d v="2014-01-01T00:00:00"/>
    <n v="1"/>
    <s v="January"/>
    <x v="1"/>
    <s v="OK"/>
    <s v="OK"/>
    <s v="OK"/>
    <s v="OK"/>
  </r>
  <r>
    <x v="1"/>
    <x v="1"/>
    <x v="1"/>
    <s v="High"/>
    <n v="1023"/>
    <n v="3"/>
    <n v="125"/>
    <n v="127875"/>
    <n v="17902.5"/>
    <n v="109972.5"/>
    <n v="122760"/>
    <n v="-12787.5"/>
    <d v="2013-09-01T00:00:00"/>
    <n v="9"/>
    <s v="September"/>
    <x v="0"/>
    <s v="OK"/>
    <s v="OK"/>
    <s v="OK"/>
    <s v="OK"/>
  </r>
  <r>
    <x v="1"/>
    <x v="1"/>
    <x v="1"/>
    <s v="High"/>
    <n v="1174"/>
    <n v="3"/>
    <n v="125"/>
    <n v="146750"/>
    <n v="22012.5"/>
    <n v="124737.5"/>
    <n v="140880"/>
    <n v="-16142.5"/>
    <d v="2014-08-01T00:00:00"/>
    <n v="8"/>
    <s v="August"/>
    <x v="1"/>
    <s v="OK"/>
    <s v="OK"/>
    <s v="OK"/>
    <s v="OK"/>
  </r>
  <r>
    <x v="1"/>
    <x v="1"/>
    <x v="1"/>
    <s v="High"/>
    <n v="1482"/>
    <n v="3"/>
    <n v="125"/>
    <n v="185250"/>
    <n v="18525"/>
    <n v="166725"/>
    <n v="177840"/>
    <n v="-11115"/>
    <d v="2013-12-01T00:00:00"/>
    <n v="12"/>
    <s v="December"/>
    <x v="0"/>
    <s v="OK"/>
    <s v="OK"/>
    <s v="OK"/>
    <s v="OK"/>
  </r>
  <r>
    <x v="1"/>
    <x v="1"/>
    <x v="1"/>
    <s v="High"/>
    <n v="2441"/>
    <n v="3"/>
    <n v="125"/>
    <n v="305125"/>
    <n v="33563.75"/>
    <n v="271561.25"/>
    <n v="292920"/>
    <n v="-21358.75"/>
    <d v="2014-10-01T00:00:00"/>
    <n v="10"/>
    <s v="October"/>
    <x v="1"/>
    <s v="OK"/>
    <s v="OK"/>
    <s v="OK"/>
    <s v="OK"/>
  </r>
  <r>
    <x v="1"/>
    <x v="1"/>
    <x v="1"/>
    <s v="Low"/>
    <n v="4243.5"/>
    <n v="3"/>
    <n v="125"/>
    <n v="530437.5"/>
    <n v="15913.125"/>
    <n v="514524.375"/>
    <n v="509220"/>
    <n v="5304.375"/>
    <d v="2014-04-01T00:00:00"/>
    <n v="4"/>
    <s v="April"/>
    <x v="1"/>
    <s v="OK"/>
    <s v="OK"/>
    <s v="OK"/>
    <s v="OK"/>
  </r>
  <r>
    <x v="1"/>
    <x v="1"/>
    <x v="2"/>
    <s v="Low"/>
    <n v="1287"/>
    <n v="5"/>
    <n v="125"/>
    <n v="160875"/>
    <n v="4826.25"/>
    <n v="156048.75"/>
    <n v="154440"/>
    <n v="1608.75"/>
    <d v="2014-12-01T00:00:00"/>
    <n v="12"/>
    <s v="December"/>
    <x v="1"/>
    <s v="OK"/>
    <s v="OK"/>
    <s v="OK"/>
    <s v="OK"/>
  </r>
  <r>
    <x v="1"/>
    <x v="1"/>
    <x v="2"/>
    <s v="Medium"/>
    <n v="1857"/>
    <n v="5"/>
    <n v="125"/>
    <n v="232125"/>
    <n v="20891.25"/>
    <n v="211233.75"/>
    <n v="222840"/>
    <n v="-11606.25"/>
    <d v="2013-11-01T00:00:00"/>
    <n v="11"/>
    <s v="November"/>
    <x v="0"/>
    <s v="OK"/>
    <s v="OK"/>
    <s v="OK"/>
    <s v="OK"/>
  </r>
  <r>
    <x v="1"/>
    <x v="1"/>
    <x v="3"/>
    <s v="High"/>
    <n v="2441"/>
    <n v="10"/>
    <n v="125"/>
    <n v="305125"/>
    <n v="33563.75"/>
    <n v="271561.25"/>
    <n v="292920"/>
    <n v="-21358.75"/>
    <d v="2014-10-01T00:00:00"/>
    <n v="10"/>
    <s v="October"/>
    <x v="1"/>
    <s v="OK"/>
    <s v="OK"/>
    <s v="OK"/>
    <s v="OK"/>
  </r>
  <r>
    <x v="1"/>
    <x v="1"/>
    <x v="3"/>
    <s v="Low"/>
    <n v="787"/>
    <n v="10"/>
    <n v="125"/>
    <n v="98375"/>
    <n v="983.75"/>
    <n v="97391.25"/>
    <n v="94440"/>
    <n v="2951.25"/>
    <d v="2014-06-01T00:00:00"/>
    <n v="6"/>
    <s v="June"/>
    <x v="1"/>
    <s v="OK"/>
    <s v="OK"/>
    <s v="OK"/>
    <s v="OK"/>
  </r>
  <r>
    <x v="1"/>
    <x v="1"/>
    <x v="3"/>
    <s v="Low"/>
    <n v="1287"/>
    <n v="10"/>
    <n v="125"/>
    <n v="160875"/>
    <n v="4826.25"/>
    <n v="156048.75"/>
    <n v="154440"/>
    <n v="1608.75"/>
    <d v="2014-12-01T00:00:00"/>
    <n v="12"/>
    <s v="December"/>
    <x v="1"/>
    <s v="OK"/>
    <s v="OK"/>
    <s v="OK"/>
    <s v="OK"/>
  </r>
  <r>
    <x v="1"/>
    <x v="1"/>
    <x v="3"/>
    <s v="Low"/>
    <n v="2988"/>
    <n v="10"/>
    <n v="125"/>
    <n v="373500"/>
    <n v="14940"/>
    <n v="358560"/>
    <n v="358560"/>
    <n v="0"/>
    <d v="2014-07-01T00:00:00"/>
    <n v="7"/>
    <s v="July"/>
    <x v="1"/>
    <s v="OK"/>
    <s v="OK"/>
    <s v="OK"/>
    <s v="OK"/>
  </r>
  <r>
    <x v="1"/>
    <x v="1"/>
    <x v="3"/>
    <s v="Medium"/>
    <n v="704"/>
    <n v="10"/>
    <n v="125"/>
    <n v="88000"/>
    <n v="4400"/>
    <n v="83600"/>
    <n v="84480"/>
    <n v="-880"/>
    <d v="2013-10-01T00:00:00"/>
    <n v="10"/>
    <s v="October"/>
    <x v="0"/>
    <s v="OK"/>
    <s v="OK"/>
    <s v="OK"/>
    <s v="OK"/>
  </r>
  <r>
    <x v="1"/>
    <x v="1"/>
    <x v="3"/>
    <s v="Medium"/>
    <n v="2385"/>
    <n v="10"/>
    <n v="125"/>
    <n v="298125"/>
    <n v="14906.25"/>
    <n v="283218.75"/>
    <n v="286200"/>
    <n v="-2981.25"/>
    <d v="2014-03-01T00:00:00"/>
    <n v="3"/>
    <s v="March"/>
    <x v="1"/>
    <s v="OK"/>
    <s v="OK"/>
    <s v="OK"/>
    <s v="OK"/>
  </r>
  <r>
    <x v="1"/>
    <x v="1"/>
    <x v="4"/>
    <s v="High"/>
    <n v="663"/>
    <n v="120"/>
    <n v="125"/>
    <n v="82875"/>
    <n v="12431.25"/>
    <n v="70443.75"/>
    <n v="79560"/>
    <n v="-9116.25"/>
    <d v="2014-09-01T00:00:00"/>
    <n v="9"/>
    <s v="September"/>
    <x v="1"/>
    <s v="OK"/>
    <s v="OK"/>
    <s v="OK"/>
    <s v="OK"/>
  </r>
  <r>
    <x v="1"/>
    <x v="1"/>
    <x v="4"/>
    <s v="Medium"/>
    <n v="704"/>
    <n v="120"/>
    <n v="125"/>
    <n v="88000"/>
    <n v="4400"/>
    <n v="83600"/>
    <n v="84480"/>
    <n v="-880"/>
    <d v="2013-10-01T00:00:00"/>
    <n v="10"/>
    <s v="October"/>
    <x v="0"/>
    <s v="OK"/>
    <s v="OK"/>
    <s v="OK"/>
    <s v="OK"/>
  </r>
  <r>
    <x v="1"/>
    <x v="1"/>
    <x v="4"/>
    <s v="None"/>
    <n v="1804"/>
    <n v="120"/>
    <n v="125"/>
    <n v="225500"/>
    <n v="0"/>
    <n v="225500"/>
    <n v="216480"/>
    <n v="9020"/>
    <d v="2014-02-01T00:00:00"/>
    <n v="2"/>
    <s v="February"/>
    <x v="1"/>
    <s v="OK"/>
    <s v="OK"/>
    <s v="OK"/>
    <s v="OK"/>
  </r>
  <r>
    <x v="1"/>
    <x v="1"/>
    <x v="5"/>
    <s v="Low"/>
    <n v="787"/>
    <n v="250"/>
    <n v="125"/>
    <n v="98375"/>
    <n v="983.75"/>
    <n v="97391.25"/>
    <n v="94440"/>
    <n v="2951.25"/>
    <d v="2014-06-01T00:00:00"/>
    <n v="6"/>
    <s v="June"/>
    <x v="1"/>
    <s v="OK"/>
    <s v="OK"/>
    <s v="OK"/>
    <s v="OK"/>
  </r>
  <r>
    <x v="1"/>
    <x v="1"/>
    <x v="5"/>
    <s v="Low"/>
    <n v="1744"/>
    <n v="250"/>
    <n v="125"/>
    <n v="218000"/>
    <n v="2180"/>
    <n v="215820"/>
    <n v="209280"/>
    <n v="6540"/>
    <d v="2014-11-01T00:00:00"/>
    <n v="11"/>
    <s v="November"/>
    <x v="1"/>
    <s v="OK"/>
    <s v="OK"/>
    <s v="OK"/>
    <s v="OK"/>
  </r>
  <r>
    <x v="1"/>
    <x v="2"/>
    <x v="0"/>
    <s v="High"/>
    <n v="3165"/>
    <n v="260"/>
    <n v="125"/>
    <n v="395625"/>
    <n v="43518.75"/>
    <n v="352106.25"/>
    <n v="379800"/>
    <n v="-27693.75"/>
    <d v="2014-01-01T00:00:00"/>
    <n v="1"/>
    <s v="January"/>
    <x v="1"/>
    <s v="OK"/>
    <s v="OK"/>
    <s v="OK"/>
    <s v="OK"/>
  </r>
  <r>
    <x v="1"/>
    <x v="2"/>
    <x v="0"/>
    <s v="Low"/>
    <n v="2276"/>
    <n v="260"/>
    <n v="125"/>
    <n v="284500"/>
    <n v="5690"/>
    <n v="278810"/>
    <n v="273120"/>
    <n v="5690"/>
    <d v="2014-05-01T00:00:00"/>
    <n v="5"/>
    <s v="May"/>
    <x v="1"/>
    <s v="OK"/>
    <s v="OK"/>
    <s v="OK"/>
    <s v="OK"/>
  </r>
  <r>
    <x v="1"/>
    <x v="2"/>
    <x v="0"/>
    <s v="Medium"/>
    <n v="994"/>
    <n v="260"/>
    <n v="125"/>
    <n v="124250"/>
    <n v="8697.5"/>
    <n v="115552.5"/>
    <n v="119280"/>
    <n v="-3727.5"/>
    <d v="2013-09-01T00:00:00"/>
    <n v="9"/>
    <s v="September"/>
    <x v="0"/>
    <s v="OK"/>
    <s v="OK"/>
    <s v="OK"/>
    <s v="OK"/>
  </r>
  <r>
    <x v="1"/>
    <x v="2"/>
    <x v="0"/>
    <s v="None"/>
    <n v="4219.5"/>
    <n v="260"/>
    <n v="125"/>
    <n v="527437.5"/>
    <n v="0"/>
    <n v="527437.5"/>
    <n v="506340"/>
    <n v="21097.5"/>
    <d v="2014-04-01T00:00:00"/>
    <n v="4"/>
    <s v="April"/>
    <x v="1"/>
    <s v="OK"/>
    <s v="OK"/>
    <s v="OK"/>
    <s v="OK"/>
  </r>
  <r>
    <x v="1"/>
    <x v="2"/>
    <x v="1"/>
    <s v="High"/>
    <n v="1085"/>
    <n v="3"/>
    <n v="125"/>
    <n v="135625"/>
    <n v="20343.75"/>
    <n v="115281.25"/>
    <n v="130200"/>
    <n v="-14918.75"/>
    <d v="2014-10-01T00:00:00"/>
    <n v="10"/>
    <s v="October"/>
    <x v="1"/>
    <s v="OK"/>
    <s v="OK"/>
    <s v="OK"/>
    <s v="OK"/>
  </r>
  <r>
    <x v="1"/>
    <x v="2"/>
    <x v="1"/>
    <s v="High"/>
    <n v="2767"/>
    <n v="3"/>
    <n v="125"/>
    <n v="345875"/>
    <n v="51881.25"/>
    <n v="293993.75"/>
    <n v="332040"/>
    <n v="-38046.25"/>
    <d v="2014-08-01T00:00:00"/>
    <n v="8"/>
    <s v="August"/>
    <x v="1"/>
    <s v="OK"/>
    <s v="OK"/>
    <s v="OK"/>
    <s v="OK"/>
  </r>
  <r>
    <x v="1"/>
    <x v="2"/>
    <x v="1"/>
    <s v="Medium"/>
    <n v="887"/>
    <n v="3"/>
    <n v="125"/>
    <n v="110875"/>
    <n v="6652.5"/>
    <n v="104222.5"/>
    <n v="106440"/>
    <n v="-2217.5"/>
    <d v="2013-12-01T00:00:00"/>
    <n v="12"/>
    <s v="December"/>
    <x v="0"/>
    <s v="OK"/>
    <s v="OK"/>
    <s v="OK"/>
    <s v="OK"/>
  </r>
  <r>
    <x v="1"/>
    <x v="2"/>
    <x v="2"/>
    <s v="Low"/>
    <n v="1706"/>
    <n v="5"/>
    <n v="125"/>
    <n v="213250"/>
    <n v="6397.5"/>
    <n v="206852.5"/>
    <n v="204720"/>
    <n v="2132.5"/>
    <d v="2014-12-01T00:00:00"/>
    <n v="12"/>
    <s v="December"/>
    <x v="1"/>
    <s v="OK"/>
    <s v="OK"/>
    <s v="OK"/>
    <s v="OK"/>
  </r>
  <r>
    <x v="1"/>
    <x v="2"/>
    <x v="2"/>
    <s v="Medium"/>
    <n v="2500"/>
    <n v="5"/>
    <n v="125"/>
    <n v="312500"/>
    <n v="21875"/>
    <n v="290625"/>
    <n v="300000"/>
    <n v="-9375"/>
    <d v="2013-11-01T00:00:00"/>
    <n v="11"/>
    <s v="November"/>
    <x v="0"/>
    <s v="OK"/>
    <s v="OK"/>
    <s v="OK"/>
    <s v="OK"/>
  </r>
  <r>
    <x v="1"/>
    <x v="2"/>
    <x v="3"/>
    <s v="High"/>
    <n v="1085"/>
    <n v="10"/>
    <n v="125"/>
    <n v="135625"/>
    <n v="20343.75"/>
    <n v="115281.25"/>
    <n v="130200"/>
    <n v="-14918.75"/>
    <d v="2014-10-01T00:00:00"/>
    <n v="10"/>
    <s v="October"/>
    <x v="1"/>
    <s v="OK"/>
    <s v="OK"/>
    <s v="OK"/>
    <s v="OK"/>
  </r>
  <r>
    <x v="1"/>
    <x v="2"/>
    <x v="3"/>
    <s v="Low"/>
    <n v="795"/>
    <n v="10"/>
    <n v="125"/>
    <n v="99375"/>
    <n v="3975"/>
    <n v="95400"/>
    <n v="95400"/>
    <n v="0"/>
    <d v="2014-03-01T00:00:00"/>
    <n v="3"/>
    <s v="March"/>
    <x v="1"/>
    <s v="OK"/>
    <s v="OK"/>
    <s v="OK"/>
    <s v="OK"/>
  </r>
  <r>
    <x v="1"/>
    <x v="2"/>
    <x v="3"/>
    <s v="Low"/>
    <n v="809"/>
    <n v="10"/>
    <n v="125"/>
    <n v="101125"/>
    <n v="2022.5"/>
    <n v="99102.5"/>
    <n v="97080"/>
    <n v="2022.5"/>
    <d v="2013-10-01T00:00:00"/>
    <n v="10"/>
    <s v="October"/>
    <x v="0"/>
    <s v="OK"/>
    <s v="OK"/>
    <s v="OK"/>
    <s v="OK"/>
  </r>
  <r>
    <x v="1"/>
    <x v="2"/>
    <x v="3"/>
    <s v="Low"/>
    <n v="1570"/>
    <n v="10"/>
    <n v="125"/>
    <n v="196250"/>
    <n v="5887.5"/>
    <n v="190362.5"/>
    <n v="188400"/>
    <n v="1962.5"/>
    <d v="2014-06-01T00:00:00"/>
    <n v="6"/>
    <s v="June"/>
    <x v="1"/>
    <s v="OK"/>
    <s v="OK"/>
    <s v="OK"/>
    <s v="OK"/>
  </r>
  <r>
    <x v="1"/>
    <x v="2"/>
    <x v="3"/>
    <s v="Low"/>
    <n v="1706"/>
    <n v="10"/>
    <n v="125"/>
    <n v="213250"/>
    <n v="6397.5"/>
    <n v="206852.5"/>
    <n v="204720"/>
    <n v="2132.5"/>
    <d v="2014-12-01T00:00:00"/>
    <n v="12"/>
    <s v="December"/>
    <x v="1"/>
    <s v="OK"/>
    <s v="OK"/>
    <s v="OK"/>
    <s v="OK"/>
  </r>
  <r>
    <x v="1"/>
    <x v="2"/>
    <x v="3"/>
    <s v="Medium"/>
    <n v="3513"/>
    <n v="10"/>
    <n v="125"/>
    <n v="439125"/>
    <n v="30738.75"/>
    <n v="408386.25"/>
    <n v="421560"/>
    <n v="-13173.75"/>
    <d v="2014-07-01T00:00:00"/>
    <n v="7"/>
    <s v="July"/>
    <x v="1"/>
    <s v="OK"/>
    <s v="OK"/>
    <s v="OK"/>
    <s v="OK"/>
  </r>
  <r>
    <x v="1"/>
    <x v="2"/>
    <x v="4"/>
    <s v="Low"/>
    <n v="809"/>
    <n v="120"/>
    <n v="125"/>
    <n v="101125"/>
    <n v="2022.5"/>
    <n v="99102.5"/>
    <n v="97080"/>
    <n v="2022.5"/>
    <d v="2013-10-01T00:00:00"/>
    <n v="10"/>
    <s v="October"/>
    <x v="0"/>
    <s v="OK"/>
    <s v="OK"/>
    <s v="OK"/>
    <s v="OK"/>
  </r>
  <r>
    <x v="1"/>
    <x v="2"/>
    <x v="4"/>
    <s v="Medium"/>
    <n v="807"/>
    <n v="120"/>
    <n v="125"/>
    <n v="100875"/>
    <n v="5043.75"/>
    <n v="95831.25"/>
    <n v="96840"/>
    <n v="-1008.75"/>
    <d v="2014-02-01T00:00:00"/>
    <n v="2"/>
    <s v="February"/>
    <x v="1"/>
    <s v="OK"/>
    <s v="OK"/>
    <s v="OK"/>
    <s v="OK"/>
  </r>
  <r>
    <x v="1"/>
    <x v="2"/>
    <x v="4"/>
    <s v="Medium"/>
    <n v="2087"/>
    <n v="120"/>
    <n v="125"/>
    <n v="260875"/>
    <n v="18261.25"/>
    <n v="242613.75"/>
    <n v="250440"/>
    <n v="-7826.25"/>
    <d v="2014-09-01T00:00:00"/>
    <n v="9"/>
    <s v="September"/>
    <x v="1"/>
    <s v="OK"/>
    <s v="OK"/>
    <s v="OK"/>
    <s v="OK"/>
  </r>
  <r>
    <x v="1"/>
    <x v="2"/>
    <x v="5"/>
    <s v="High"/>
    <n v="552"/>
    <n v="250"/>
    <n v="125"/>
    <n v="69000"/>
    <n v="10350"/>
    <n v="58650"/>
    <n v="66240"/>
    <n v="-7590"/>
    <d v="2014-11-01T00:00:00"/>
    <n v="11"/>
    <s v="November"/>
    <x v="1"/>
    <s v="OK"/>
    <s v="OK"/>
    <s v="OK"/>
    <s v="OK"/>
  </r>
  <r>
    <x v="1"/>
    <x v="2"/>
    <x v="5"/>
    <s v="Low"/>
    <n v="1570"/>
    <n v="250"/>
    <n v="125"/>
    <n v="196250"/>
    <n v="5887.5"/>
    <n v="190362.5"/>
    <n v="188400"/>
    <n v="1962.5"/>
    <d v="2014-06-01T00:00:00"/>
    <n v="6"/>
    <s v="June"/>
    <x v="1"/>
    <s v="OK"/>
    <s v="OK"/>
    <s v="OK"/>
    <s v="OK"/>
  </r>
  <r>
    <x v="1"/>
    <x v="3"/>
    <x v="0"/>
    <s v="High"/>
    <n v="947"/>
    <n v="260"/>
    <n v="125"/>
    <n v="118375"/>
    <n v="13021.25"/>
    <n v="105353.75"/>
    <n v="113640"/>
    <n v="-8286.25"/>
    <d v="2013-09-01T00:00:00"/>
    <n v="9"/>
    <s v="September"/>
    <x v="0"/>
    <s v="OK"/>
    <s v="OK"/>
    <s v="OK"/>
    <s v="OK"/>
  </r>
  <r>
    <x v="1"/>
    <x v="3"/>
    <x v="0"/>
    <s v="Low"/>
    <n v="1074"/>
    <n v="260"/>
    <n v="125"/>
    <n v="134250"/>
    <n v="5370"/>
    <n v="128880"/>
    <n v="128880"/>
    <n v="0"/>
    <d v="2014-04-01T00:00:00"/>
    <n v="4"/>
    <s v="April"/>
    <x v="1"/>
    <s v="OK"/>
    <s v="OK"/>
    <s v="OK"/>
    <s v="OK"/>
  </r>
  <r>
    <x v="1"/>
    <x v="3"/>
    <x v="1"/>
    <s v="High"/>
    <n v="2156"/>
    <n v="3"/>
    <n v="125"/>
    <n v="269500"/>
    <n v="32340"/>
    <n v="237160"/>
    <n v="258720"/>
    <n v="-21560"/>
    <d v="2014-10-01T00:00:00"/>
    <n v="10"/>
    <s v="October"/>
    <x v="1"/>
    <s v="OK"/>
    <s v="OK"/>
    <s v="OK"/>
    <s v="OK"/>
  </r>
  <r>
    <x v="1"/>
    <x v="3"/>
    <x v="1"/>
    <s v="High"/>
    <n v="2821"/>
    <n v="3"/>
    <n v="125"/>
    <n v="352625"/>
    <n v="49367.5"/>
    <n v="303257.5"/>
    <n v="338520"/>
    <n v="-35262.5"/>
    <d v="2013-12-01T00:00:00"/>
    <n v="12"/>
    <s v="December"/>
    <x v="0"/>
    <s v="OK"/>
    <s v="OK"/>
    <s v="OK"/>
    <s v="OK"/>
  </r>
  <r>
    <x v="1"/>
    <x v="3"/>
    <x v="1"/>
    <s v="Medium"/>
    <n v="1540"/>
    <n v="3"/>
    <n v="125"/>
    <n v="192500"/>
    <n v="15400"/>
    <n v="177100"/>
    <n v="184800"/>
    <n v="-7700"/>
    <d v="2014-08-01T00:00:00"/>
    <n v="8"/>
    <s v="August"/>
    <x v="1"/>
    <s v="OK"/>
    <s v="OK"/>
    <s v="OK"/>
    <s v="OK"/>
  </r>
  <r>
    <x v="1"/>
    <x v="3"/>
    <x v="2"/>
    <s v="Low"/>
    <n v="1138"/>
    <n v="5"/>
    <n v="125"/>
    <n v="142250"/>
    <n v="5690"/>
    <n v="136560"/>
    <n v="136560"/>
    <n v="0"/>
    <d v="2014-12-01T00:00:00"/>
    <n v="12"/>
    <s v="December"/>
    <x v="1"/>
    <s v="OK"/>
    <s v="OK"/>
    <s v="OK"/>
    <s v="OK"/>
  </r>
  <r>
    <x v="1"/>
    <x v="3"/>
    <x v="2"/>
    <s v="Low"/>
    <n v="1660"/>
    <n v="5"/>
    <n v="125"/>
    <n v="207500"/>
    <n v="4150"/>
    <n v="203350"/>
    <n v="199200"/>
    <n v="4150"/>
    <d v="2013-11-01T00:00:00"/>
    <n v="11"/>
    <s v="November"/>
    <x v="0"/>
    <s v="OK"/>
    <s v="OK"/>
    <s v="OK"/>
    <s v="OK"/>
  </r>
  <r>
    <x v="1"/>
    <x v="3"/>
    <x v="3"/>
    <s v="High"/>
    <n v="2156"/>
    <n v="10"/>
    <n v="125"/>
    <n v="269500"/>
    <n v="32340"/>
    <n v="237160"/>
    <n v="258720"/>
    <n v="-21560"/>
    <d v="2014-10-01T00:00:00"/>
    <n v="10"/>
    <s v="October"/>
    <x v="1"/>
    <s v="OK"/>
    <s v="OK"/>
    <s v="OK"/>
    <s v="OK"/>
  </r>
  <r>
    <x v="1"/>
    <x v="3"/>
    <x v="3"/>
    <s v="Low"/>
    <n v="662"/>
    <n v="10"/>
    <n v="125"/>
    <n v="82750"/>
    <n v="1655"/>
    <n v="81095"/>
    <n v="79440"/>
    <n v="1655"/>
    <d v="2014-06-01T00:00:00"/>
    <n v="6"/>
    <s v="June"/>
    <x v="1"/>
    <s v="OK"/>
    <s v="OK"/>
    <s v="OK"/>
    <s v="OK"/>
  </r>
  <r>
    <x v="1"/>
    <x v="3"/>
    <x v="3"/>
    <s v="Low"/>
    <n v="1138"/>
    <n v="10"/>
    <n v="125"/>
    <n v="142250"/>
    <n v="5690"/>
    <n v="136560"/>
    <n v="136560"/>
    <n v="0"/>
    <d v="2014-12-01T00:00:00"/>
    <n v="12"/>
    <s v="December"/>
    <x v="1"/>
    <s v="OK"/>
    <s v="OK"/>
    <s v="OK"/>
    <s v="OK"/>
  </r>
  <r>
    <x v="1"/>
    <x v="3"/>
    <x v="3"/>
    <s v="Low"/>
    <n v="1823"/>
    <n v="10"/>
    <n v="125"/>
    <n v="227875"/>
    <n v="2278.75"/>
    <n v="225596.25"/>
    <n v="218760"/>
    <n v="6836.25"/>
    <d v="2014-07-01T00:00:00"/>
    <n v="7"/>
    <s v="July"/>
    <x v="1"/>
    <s v="OK"/>
    <s v="OK"/>
    <s v="OK"/>
    <s v="OK"/>
  </r>
  <r>
    <x v="1"/>
    <x v="3"/>
    <x v="3"/>
    <s v="Low"/>
    <n v="2145"/>
    <n v="10"/>
    <n v="125"/>
    <n v="268125"/>
    <n v="5362.5"/>
    <n v="262762.5"/>
    <n v="257400"/>
    <n v="5362.5"/>
    <d v="2013-10-01T00:00:00"/>
    <n v="10"/>
    <s v="October"/>
    <x v="0"/>
    <s v="OK"/>
    <s v="OK"/>
    <s v="OK"/>
    <s v="OK"/>
  </r>
  <r>
    <x v="1"/>
    <x v="3"/>
    <x v="3"/>
    <s v="Medium"/>
    <n v="1114"/>
    <n v="10"/>
    <n v="125"/>
    <n v="139250"/>
    <n v="11140"/>
    <n v="128110"/>
    <n v="133680"/>
    <n v="-5570"/>
    <d v="2014-03-01T00:00:00"/>
    <n v="3"/>
    <s v="March"/>
    <x v="1"/>
    <s v="OK"/>
    <s v="OK"/>
    <s v="OK"/>
    <s v="OK"/>
  </r>
  <r>
    <x v="1"/>
    <x v="3"/>
    <x v="4"/>
    <s v="High"/>
    <n v="1575"/>
    <n v="120"/>
    <n v="125"/>
    <n v="196875"/>
    <n v="27562.5"/>
    <n v="169312.5"/>
    <n v="189000"/>
    <n v="-19687.5"/>
    <d v="2014-02-01T00:00:00"/>
    <n v="2"/>
    <s v="February"/>
    <x v="1"/>
    <s v="OK"/>
    <s v="OK"/>
    <s v="OK"/>
    <s v="OK"/>
  </r>
  <r>
    <x v="1"/>
    <x v="3"/>
    <x v="4"/>
    <s v="Low"/>
    <n v="2145"/>
    <n v="120"/>
    <n v="125"/>
    <n v="268125"/>
    <n v="5362.5"/>
    <n v="262762.5"/>
    <n v="257400"/>
    <n v="5362.5"/>
    <d v="2013-10-01T00:00:00"/>
    <n v="10"/>
    <s v="October"/>
    <x v="0"/>
    <s v="OK"/>
    <s v="OK"/>
    <s v="OK"/>
    <s v="OK"/>
  </r>
  <r>
    <x v="1"/>
    <x v="3"/>
    <x v="4"/>
    <s v="Medium"/>
    <n v="2110"/>
    <n v="120"/>
    <n v="125"/>
    <n v="263750"/>
    <n v="23737.5"/>
    <n v="240012.5"/>
    <n v="253200"/>
    <n v="-13187.5"/>
    <d v="2014-09-01T00:00:00"/>
    <n v="9"/>
    <s v="September"/>
    <x v="1"/>
    <s v="OK"/>
    <s v="OK"/>
    <s v="OK"/>
    <s v="OK"/>
  </r>
  <r>
    <x v="1"/>
    <x v="3"/>
    <x v="5"/>
    <s v="High"/>
    <n v="341"/>
    <n v="250"/>
    <n v="125"/>
    <n v="42625"/>
    <n v="4262.5"/>
    <n v="38362.5"/>
    <n v="40920"/>
    <n v="-2557.5"/>
    <d v="2014-05-01T00:00:00"/>
    <n v="5"/>
    <s v="May"/>
    <x v="1"/>
    <s v="OK"/>
    <s v="OK"/>
    <s v="OK"/>
    <s v="OK"/>
  </r>
  <r>
    <x v="1"/>
    <x v="3"/>
    <x v="5"/>
    <s v="High"/>
    <n v="554"/>
    <n v="250"/>
    <n v="125"/>
    <n v="69250"/>
    <n v="7617.5"/>
    <n v="61632.5"/>
    <n v="66480"/>
    <n v="-4847.5"/>
    <d v="2014-01-01T00:00:00"/>
    <n v="1"/>
    <s v="January"/>
    <x v="1"/>
    <s v="OK"/>
    <s v="OK"/>
    <s v="OK"/>
    <s v="OK"/>
  </r>
  <r>
    <x v="1"/>
    <x v="3"/>
    <x v="5"/>
    <s v="Low"/>
    <n v="662"/>
    <n v="250"/>
    <n v="125"/>
    <n v="82750"/>
    <n v="1655"/>
    <n v="81095"/>
    <n v="79440"/>
    <n v="1655"/>
    <d v="2014-06-01T00:00:00"/>
    <n v="6"/>
    <s v="June"/>
    <x v="1"/>
    <s v="OK"/>
    <s v="OK"/>
    <s v="OK"/>
    <s v="OK"/>
  </r>
  <r>
    <x v="1"/>
    <x v="3"/>
    <x v="5"/>
    <s v="Medium"/>
    <n v="877"/>
    <n v="250"/>
    <n v="125"/>
    <n v="109625"/>
    <n v="9866.25"/>
    <n v="99758.75"/>
    <n v="105240"/>
    <n v="-5481.25"/>
    <d v="2014-11-01T00:00:00"/>
    <n v="11"/>
    <s v="November"/>
    <x v="1"/>
    <s v="OK"/>
    <s v="OK"/>
    <s v="OK"/>
    <s v="OK"/>
  </r>
  <r>
    <x v="1"/>
    <x v="4"/>
    <x v="0"/>
    <s v="High"/>
    <n v="579"/>
    <n v="260"/>
    <n v="125"/>
    <n v="72375"/>
    <n v="7237.5"/>
    <n v="65137.5"/>
    <n v="69480"/>
    <n v="-4342.5"/>
    <d v="2014-01-01T00:00:00"/>
    <n v="1"/>
    <s v="January"/>
    <x v="1"/>
    <s v="OK"/>
    <s v="OK"/>
    <s v="OK"/>
    <s v="OK"/>
  </r>
  <r>
    <x v="1"/>
    <x v="4"/>
    <x v="0"/>
    <s v="High"/>
    <n v="2844"/>
    <n v="260"/>
    <n v="125"/>
    <n v="355500"/>
    <n v="49770"/>
    <n v="305730"/>
    <n v="341280"/>
    <n v="-35550"/>
    <d v="2014-05-01T00:00:00"/>
    <n v="5"/>
    <s v="May"/>
    <x v="1"/>
    <s v="OK"/>
    <s v="OK"/>
    <s v="OK"/>
    <s v="OK"/>
  </r>
  <r>
    <x v="1"/>
    <x v="4"/>
    <x v="1"/>
    <s v="High"/>
    <n v="3445.5"/>
    <n v="3"/>
    <n v="125"/>
    <n v="430687.5"/>
    <n v="43068.75"/>
    <n v="387618.75"/>
    <n v="413460"/>
    <n v="-25841.25"/>
    <d v="2014-04-01T00:00:00"/>
    <n v="4"/>
    <s v="April"/>
    <x v="1"/>
    <s v="OK"/>
    <s v="OK"/>
    <s v="OK"/>
    <s v="OK"/>
  </r>
  <r>
    <x v="1"/>
    <x v="4"/>
    <x v="1"/>
    <s v="Low"/>
    <n v="330"/>
    <n v="3"/>
    <n v="125"/>
    <n v="41250"/>
    <n v="412.5"/>
    <n v="40837.5"/>
    <n v="39600"/>
    <n v="1237.5"/>
    <d v="2013-09-01T00:00:00"/>
    <n v="9"/>
    <s v="September"/>
    <x v="0"/>
    <s v="OK"/>
    <s v="OK"/>
    <s v="OK"/>
    <s v="OK"/>
  </r>
  <r>
    <x v="1"/>
    <x v="4"/>
    <x v="2"/>
    <s v="High"/>
    <n v="1804"/>
    <n v="5"/>
    <n v="125"/>
    <n v="225500"/>
    <n v="22550"/>
    <n v="202950"/>
    <n v="216480"/>
    <n v="-13530"/>
    <d v="2013-11-01T00:00:00"/>
    <n v="11"/>
    <s v="November"/>
    <x v="0"/>
    <s v="OK"/>
    <s v="OK"/>
    <s v="OK"/>
    <s v="OK"/>
  </r>
  <r>
    <x v="1"/>
    <x v="4"/>
    <x v="2"/>
    <s v="Low"/>
    <n v="663"/>
    <n v="5"/>
    <n v="125"/>
    <n v="82875"/>
    <n v="828.75"/>
    <n v="82046.25"/>
    <n v="79560"/>
    <n v="2486.25"/>
    <d v="2013-10-01T00:00:00"/>
    <n v="10"/>
    <s v="October"/>
    <x v="0"/>
    <s v="OK"/>
    <s v="OK"/>
    <s v="OK"/>
    <s v="OK"/>
  </r>
  <r>
    <x v="1"/>
    <x v="4"/>
    <x v="2"/>
    <s v="Medium"/>
    <n v="2797"/>
    <n v="5"/>
    <n v="125"/>
    <n v="349625"/>
    <n v="31466.25"/>
    <n v="318158.75"/>
    <n v="335640"/>
    <n v="-17481.25"/>
    <d v="2014-12-01T00:00:00"/>
    <n v="12"/>
    <s v="December"/>
    <x v="1"/>
    <s v="OK"/>
    <s v="OK"/>
    <s v="OK"/>
    <s v="OK"/>
  </r>
  <r>
    <x v="1"/>
    <x v="4"/>
    <x v="2"/>
    <s v="Medium"/>
    <n v="3627"/>
    <n v="5"/>
    <n v="125"/>
    <n v="453375"/>
    <n v="22668.75"/>
    <n v="430706.25"/>
    <n v="435240"/>
    <n v="-4533.75"/>
    <d v="2014-07-01T00:00:00"/>
    <n v="7"/>
    <s v="July"/>
    <x v="1"/>
    <s v="OK"/>
    <s v="OK"/>
    <s v="OK"/>
    <s v="OK"/>
  </r>
  <r>
    <x v="1"/>
    <x v="4"/>
    <x v="3"/>
    <s v="Low"/>
    <n v="727"/>
    <n v="10"/>
    <n v="125"/>
    <n v="90875"/>
    <n v="908.75"/>
    <n v="89966.25"/>
    <n v="87240"/>
    <n v="2726.25"/>
    <d v="2014-06-01T00:00:00"/>
    <n v="6"/>
    <s v="June"/>
    <x v="1"/>
    <s v="OK"/>
    <s v="OK"/>
    <s v="OK"/>
    <s v="OK"/>
  </r>
  <r>
    <x v="1"/>
    <x v="4"/>
    <x v="3"/>
    <s v="Medium"/>
    <n v="861"/>
    <n v="10"/>
    <n v="125"/>
    <n v="107625"/>
    <n v="5381.25"/>
    <n v="102243.75"/>
    <n v="103320"/>
    <n v="-1076.25"/>
    <d v="2014-10-01T00:00:00"/>
    <n v="10"/>
    <s v="October"/>
    <x v="1"/>
    <s v="OK"/>
    <s v="OK"/>
    <s v="OK"/>
    <s v="OK"/>
  </r>
  <r>
    <x v="1"/>
    <x v="4"/>
    <x v="3"/>
    <s v="Medium"/>
    <n v="2797"/>
    <n v="10"/>
    <n v="125"/>
    <n v="349625"/>
    <n v="31466.25"/>
    <n v="318158.75"/>
    <n v="335640"/>
    <n v="-17481.25"/>
    <d v="2014-12-01T00:00:00"/>
    <n v="12"/>
    <s v="December"/>
    <x v="1"/>
    <s v="OK"/>
    <s v="OK"/>
    <s v="OK"/>
    <s v="OK"/>
  </r>
  <r>
    <x v="1"/>
    <x v="4"/>
    <x v="3"/>
    <s v="Medium"/>
    <n v="2992"/>
    <n v="10"/>
    <n v="125"/>
    <n v="374000"/>
    <n v="18700"/>
    <n v="355300"/>
    <n v="359040"/>
    <n v="-3740"/>
    <d v="2014-03-01T00:00:00"/>
    <n v="3"/>
    <s v="March"/>
    <x v="1"/>
    <s v="OK"/>
    <s v="OK"/>
    <s v="OK"/>
    <s v="OK"/>
  </r>
  <r>
    <x v="1"/>
    <x v="4"/>
    <x v="4"/>
    <s v="High"/>
    <n v="1596"/>
    <n v="120"/>
    <n v="125"/>
    <n v="199500"/>
    <n v="19950"/>
    <n v="179550"/>
    <n v="191520"/>
    <n v="-11970"/>
    <d v="2014-09-01T00:00:00"/>
    <n v="9"/>
    <s v="September"/>
    <x v="1"/>
    <s v="OK"/>
    <s v="OK"/>
    <s v="OK"/>
    <s v="OK"/>
  </r>
  <r>
    <x v="1"/>
    <x v="4"/>
    <x v="4"/>
    <s v="High"/>
    <n v="2438"/>
    <n v="120"/>
    <n v="125"/>
    <n v="304750"/>
    <n v="45712.5"/>
    <n v="259037.5"/>
    <n v="292560"/>
    <n v="-33522.5"/>
    <d v="2013-12-01T00:00:00"/>
    <n v="12"/>
    <s v="December"/>
    <x v="0"/>
    <s v="OK"/>
    <s v="OK"/>
    <s v="OK"/>
    <s v="OK"/>
  </r>
  <r>
    <x v="1"/>
    <x v="4"/>
    <x v="4"/>
    <s v="Low"/>
    <n v="663"/>
    <n v="120"/>
    <n v="125"/>
    <n v="82875"/>
    <n v="828.75"/>
    <n v="82046.25"/>
    <n v="79560"/>
    <n v="2486.25"/>
    <d v="2013-10-01T00:00:00"/>
    <n v="10"/>
    <s v="October"/>
    <x v="0"/>
    <s v="OK"/>
    <s v="OK"/>
    <s v="OK"/>
    <s v="OK"/>
  </r>
  <r>
    <x v="1"/>
    <x v="4"/>
    <x v="4"/>
    <s v="Medium"/>
    <n v="861"/>
    <n v="120"/>
    <n v="125"/>
    <n v="107625"/>
    <n v="5381.25"/>
    <n v="102243.75"/>
    <n v="103320"/>
    <n v="-1076.25"/>
    <d v="2014-10-01T00:00:00"/>
    <n v="10"/>
    <s v="October"/>
    <x v="1"/>
    <s v="OK"/>
    <s v="OK"/>
    <s v="OK"/>
    <s v="OK"/>
  </r>
  <r>
    <x v="1"/>
    <x v="4"/>
    <x v="4"/>
    <s v="Medium"/>
    <n v="2755"/>
    <n v="120"/>
    <n v="125"/>
    <n v="344375"/>
    <n v="20662.5"/>
    <n v="323712.5"/>
    <n v="330600"/>
    <n v="-6887.5"/>
    <d v="2014-02-01T00:00:00"/>
    <n v="2"/>
    <s v="February"/>
    <x v="1"/>
    <s v="OK"/>
    <s v="OK"/>
    <s v="OK"/>
    <s v="OK"/>
  </r>
  <r>
    <x v="1"/>
    <x v="4"/>
    <x v="4"/>
    <s v="None"/>
    <n v="2821"/>
    <n v="120"/>
    <n v="125"/>
    <n v="352625"/>
    <n v="0"/>
    <n v="352625"/>
    <n v="338520"/>
    <n v="14105"/>
    <d v="2014-08-01T00:00:00"/>
    <n v="8"/>
    <s v="August"/>
    <x v="1"/>
    <s v="OK"/>
    <s v="OK"/>
    <s v="OK"/>
    <s v="OK"/>
  </r>
  <r>
    <x v="1"/>
    <x v="4"/>
    <x v="5"/>
    <s v="High"/>
    <n v="2387"/>
    <n v="250"/>
    <n v="125"/>
    <n v="298375"/>
    <n v="35805"/>
    <n v="262570"/>
    <n v="286440"/>
    <n v="-23870"/>
    <d v="2014-11-01T00:00:00"/>
    <n v="11"/>
    <s v="November"/>
    <x v="1"/>
    <s v="OK"/>
    <s v="OK"/>
    <s v="OK"/>
    <s v="OK"/>
  </r>
  <r>
    <x v="1"/>
    <x v="4"/>
    <x v="5"/>
    <s v="Low"/>
    <n v="727"/>
    <n v="250"/>
    <n v="125"/>
    <n v="90875"/>
    <n v="908.75"/>
    <n v="89966.25"/>
    <n v="87240"/>
    <n v="2726.25"/>
    <d v="2014-06-01T00:00:00"/>
    <n v="6"/>
    <s v="June"/>
    <x v="1"/>
    <s v="OK"/>
    <s v="OK"/>
    <s v="OK"/>
    <s v="OK"/>
  </r>
  <r>
    <x v="2"/>
    <x v="0"/>
    <x v="0"/>
    <s v="High"/>
    <n v="707"/>
    <n v="260"/>
    <n v="350"/>
    <n v="247450"/>
    <n v="24745"/>
    <n v="222705"/>
    <n v="183820"/>
    <n v="38885"/>
    <d v="2014-09-01T00:00:00"/>
    <n v="9"/>
    <s v="September"/>
    <x v="1"/>
    <s v="OK"/>
    <s v="OK"/>
    <s v="OK"/>
    <s v="OK"/>
  </r>
  <r>
    <x v="2"/>
    <x v="0"/>
    <x v="0"/>
    <s v="High"/>
    <n v="2240"/>
    <n v="260"/>
    <n v="350"/>
    <n v="784000"/>
    <n v="78400"/>
    <n v="705600"/>
    <n v="582400"/>
    <n v="123200"/>
    <d v="2014-02-01T00:00:00"/>
    <n v="2"/>
    <s v="February"/>
    <x v="1"/>
    <s v="OK"/>
    <s v="OK"/>
    <s v="OK"/>
    <s v="OK"/>
  </r>
  <r>
    <x v="2"/>
    <x v="0"/>
    <x v="0"/>
    <s v="High"/>
    <n v="2734"/>
    <n v="260"/>
    <n v="7"/>
    <n v="19138"/>
    <n v="2296.56"/>
    <n v="16841.439999999999"/>
    <n v="13670"/>
    <n v="3171.4399999999987"/>
    <d v="2014-10-01T00:00:00"/>
    <n v="10"/>
    <s v="October"/>
    <x v="1"/>
    <s v="OK"/>
    <s v="OK"/>
    <s v="OK"/>
    <s v="OK"/>
  </r>
  <r>
    <x v="2"/>
    <x v="0"/>
    <x v="0"/>
    <s v="Low"/>
    <n v="1778"/>
    <n v="260"/>
    <n v="350"/>
    <n v="622300"/>
    <n v="24892"/>
    <n v="597408"/>
    <n v="462280"/>
    <n v="135128"/>
    <d v="2013-12-01T00:00:00"/>
    <n v="12"/>
    <s v="December"/>
    <x v="0"/>
    <s v="OK"/>
    <s v="OK"/>
    <s v="OK"/>
    <s v="OK"/>
  </r>
  <r>
    <x v="2"/>
    <x v="0"/>
    <x v="0"/>
    <s v="Medium"/>
    <n v="552"/>
    <n v="260"/>
    <n v="350"/>
    <n v="193200"/>
    <n v="9660"/>
    <n v="183540"/>
    <n v="143520"/>
    <n v="40020"/>
    <d v="2014-08-01T00:00:00"/>
    <n v="8"/>
    <s v="August"/>
    <x v="1"/>
    <s v="OK"/>
    <s v="OK"/>
    <s v="OK"/>
    <s v="OK"/>
  </r>
  <r>
    <x v="2"/>
    <x v="0"/>
    <x v="0"/>
    <s v="Medium"/>
    <n v="708"/>
    <n v="260"/>
    <n v="20"/>
    <n v="14160"/>
    <n v="1132.8"/>
    <n v="13027.2"/>
    <n v="7080"/>
    <n v="5947.2000000000007"/>
    <d v="2014-06-01T00:00:00"/>
    <n v="6"/>
    <s v="June"/>
    <x v="1"/>
    <s v="OK"/>
    <s v="OK"/>
    <s v="OK"/>
    <s v="OK"/>
  </r>
  <r>
    <x v="2"/>
    <x v="0"/>
    <x v="0"/>
    <s v="Medium"/>
    <n v="1118"/>
    <n v="260"/>
    <n v="20"/>
    <n v="22360"/>
    <n v="1565.2"/>
    <n v="20794.8"/>
    <n v="11180"/>
    <n v="9614.7999999999993"/>
    <d v="2014-11-01T00:00:00"/>
    <n v="11"/>
    <s v="November"/>
    <x v="1"/>
    <s v="OK"/>
    <s v="OK"/>
    <s v="OK"/>
    <s v="OK"/>
  </r>
  <r>
    <x v="2"/>
    <x v="0"/>
    <x v="0"/>
    <s v="Medium"/>
    <n v="1135"/>
    <n v="260"/>
    <n v="7"/>
    <n v="7945"/>
    <n v="556.15"/>
    <n v="7388.85"/>
    <n v="5675"/>
    <n v="1713.8500000000004"/>
    <d v="2014-06-01T00:00:00"/>
    <n v="6"/>
    <s v="June"/>
    <x v="1"/>
    <s v="OK"/>
    <s v="OK"/>
    <s v="OK"/>
    <s v="OK"/>
  </r>
  <r>
    <x v="2"/>
    <x v="0"/>
    <x v="0"/>
    <s v="Medium"/>
    <n v="1228"/>
    <n v="260"/>
    <n v="350"/>
    <n v="429800"/>
    <n v="21490"/>
    <n v="408310"/>
    <n v="319280"/>
    <n v="89030"/>
    <d v="2013-10-01T00:00:00"/>
    <n v="10"/>
    <s v="October"/>
    <x v="0"/>
    <s v="OK"/>
    <s v="OK"/>
    <s v="OK"/>
    <s v="OK"/>
  </r>
  <r>
    <x v="2"/>
    <x v="0"/>
    <x v="0"/>
    <s v="Medium"/>
    <n v="1269"/>
    <n v="260"/>
    <n v="350"/>
    <n v="444150"/>
    <n v="39973.5"/>
    <n v="404176.5"/>
    <n v="329940"/>
    <n v="74236.5"/>
    <d v="2014-10-01T00:00:00"/>
    <n v="10"/>
    <s v="October"/>
    <x v="1"/>
    <s v="OK"/>
    <s v="OK"/>
    <s v="OK"/>
    <s v="OK"/>
  </r>
  <r>
    <x v="2"/>
    <x v="0"/>
    <x v="1"/>
    <s v="High"/>
    <n v="923"/>
    <n v="3"/>
    <n v="350"/>
    <n v="323050"/>
    <n v="41996.5"/>
    <n v="281053.5"/>
    <n v="239980"/>
    <n v="41073.5"/>
    <d v="2014-03-01T00:00:00"/>
    <n v="3"/>
    <s v="March"/>
    <x v="1"/>
    <s v="OK"/>
    <s v="OK"/>
    <s v="OK"/>
    <s v="OK"/>
  </r>
  <r>
    <x v="2"/>
    <x v="0"/>
    <x v="1"/>
    <s v="Low"/>
    <n v="831"/>
    <n v="3"/>
    <n v="20"/>
    <n v="16620"/>
    <n v="498.6"/>
    <n v="16121.4"/>
    <n v="8310"/>
    <n v="7811.4"/>
    <d v="2014-05-01T00:00:00"/>
    <n v="5"/>
    <s v="May"/>
    <x v="1"/>
    <s v="OK"/>
    <s v="OK"/>
    <s v="OK"/>
    <s v="OK"/>
  </r>
  <r>
    <x v="2"/>
    <x v="0"/>
    <x v="1"/>
    <s v="Low"/>
    <n v="2851"/>
    <n v="3"/>
    <n v="7"/>
    <n v="19957"/>
    <n v="798.28"/>
    <n v="19158.72"/>
    <n v="14255"/>
    <n v="4903.7200000000012"/>
    <d v="2013-10-01T00:00:00"/>
    <n v="10"/>
    <s v="October"/>
    <x v="0"/>
    <s v="OK"/>
    <s v="OK"/>
    <s v="OK"/>
    <s v="OK"/>
  </r>
  <r>
    <x v="2"/>
    <x v="0"/>
    <x v="1"/>
    <s v="Low"/>
    <n v="2852"/>
    <n v="3"/>
    <n v="350"/>
    <n v="998200"/>
    <n v="19964"/>
    <n v="978236"/>
    <n v="741520"/>
    <n v="236716"/>
    <d v="2014-12-01T00:00:00"/>
    <n v="12"/>
    <s v="December"/>
    <x v="1"/>
    <s v="OK"/>
    <s v="OK"/>
    <s v="OK"/>
    <s v="OK"/>
  </r>
  <r>
    <x v="2"/>
    <x v="0"/>
    <x v="1"/>
    <s v="Medium"/>
    <n v="819"/>
    <n v="3"/>
    <n v="7"/>
    <n v="5733"/>
    <n v="515.97"/>
    <n v="5217.03"/>
    <n v="4095"/>
    <n v="1122.03"/>
    <d v="2014-07-01T00:00:00"/>
    <n v="7"/>
    <s v="July"/>
    <x v="1"/>
    <s v="OK"/>
    <s v="OK"/>
    <s v="OK"/>
    <s v="OK"/>
  </r>
  <r>
    <x v="2"/>
    <x v="0"/>
    <x v="1"/>
    <s v="None"/>
    <n v="1618.5"/>
    <n v="3"/>
    <n v="20"/>
    <n v="32370"/>
    <n v="0"/>
    <n v="32370"/>
    <n v="16185"/>
    <n v="16185"/>
    <d v="2014-01-01T00:00:00"/>
    <n v="1"/>
    <s v="January"/>
    <x v="1"/>
    <s v="OK"/>
    <s v="OK"/>
    <s v="OK"/>
    <s v="OK"/>
  </r>
  <r>
    <x v="2"/>
    <x v="0"/>
    <x v="2"/>
    <s v="High"/>
    <n v="200"/>
    <n v="5"/>
    <n v="350"/>
    <n v="70000"/>
    <n v="9800"/>
    <n v="60200"/>
    <n v="52000"/>
    <n v="8200"/>
    <d v="2014-05-01T00:00:00"/>
    <n v="5"/>
    <s v="May"/>
    <x v="1"/>
    <s v="OK"/>
    <s v="OK"/>
    <s v="OK"/>
    <s v="OK"/>
  </r>
  <r>
    <x v="2"/>
    <x v="0"/>
    <x v="2"/>
    <s v="High"/>
    <n v="388"/>
    <n v="5"/>
    <n v="7"/>
    <n v="2716"/>
    <n v="380.24"/>
    <n v="2335.7600000000002"/>
    <n v="1940"/>
    <n v="395.76000000000022"/>
    <d v="2014-09-01T00:00:00"/>
    <n v="9"/>
    <s v="September"/>
    <x v="1"/>
    <s v="OK"/>
    <s v="OK"/>
    <s v="OK"/>
    <s v="OK"/>
  </r>
  <r>
    <x v="2"/>
    <x v="0"/>
    <x v="2"/>
    <s v="High"/>
    <n v="1249"/>
    <n v="5"/>
    <n v="20"/>
    <n v="24980"/>
    <n v="3247.4"/>
    <n v="21732.6"/>
    <n v="12490"/>
    <n v="9242.5999999999985"/>
    <d v="2014-10-01T00:00:00"/>
    <n v="10"/>
    <s v="October"/>
    <x v="1"/>
    <s v="OK"/>
    <s v="OK"/>
    <s v="OK"/>
    <s v="OK"/>
  </r>
  <r>
    <x v="2"/>
    <x v="0"/>
    <x v="2"/>
    <s v="High"/>
    <n v="2227.5"/>
    <n v="5"/>
    <n v="350"/>
    <n v="779625"/>
    <n v="109147.5"/>
    <n v="670477.5"/>
    <n v="579150"/>
    <n v="91327.5"/>
    <d v="2014-01-01T00:00:00"/>
    <n v="1"/>
    <s v="January"/>
    <x v="1"/>
    <s v="OK"/>
    <s v="OK"/>
    <s v="OK"/>
    <s v="OK"/>
  </r>
  <r>
    <x v="2"/>
    <x v="0"/>
    <x v="2"/>
    <s v="High"/>
    <n v="2734"/>
    <n v="5"/>
    <n v="7"/>
    <n v="19138"/>
    <n v="2296.56"/>
    <n v="16841.439999999999"/>
    <n v="13670"/>
    <n v="3171.4399999999987"/>
    <d v="2014-10-01T00:00:00"/>
    <n v="10"/>
    <s v="October"/>
    <x v="1"/>
    <s v="OK"/>
    <s v="OK"/>
    <s v="OK"/>
    <s v="OK"/>
  </r>
  <r>
    <x v="2"/>
    <x v="0"/>
    <x v="2"/>
    <s v="Low"/>
    <n v="1830"/>
    <n v="5"/>
    <n v="7"/>
    <n v="12810"/>
    <n v="128.1"/>
    <n v="12681.9"/>
    <n v="9150"/>
    <n v="3531.8999999999996"/>
    <d v="2014-08-01T00:00:00"/>
    <n v="8"/>
    <s v="August"/>
    <x v="1"/>
    <s v="OK"/>
    <s v="OK"/>
    <s v="OK"/>
    <s v="OK"/>
  </r>
  <r>
    <x v="2"/>
    <x v="0"/>
    <x v="2"/>
    <s v="Low"/>
    <n v="2851"/>
    <n v="5"/>
    <n v="7"/>
    <n v="19957"/>
    <n v="798.28"/>
    <n v="19158.72"/>
    <n v="14255"/>
    <n v="4903.7200000000012"/>
    <d v="2013-10-01T00:00:00"/>
    <n v="10"/>
    <s v="October"/>
    <x v="0"/>
    <s v="OK"/>
    <s v="OK"/>
    <s v="OK"/>
    <s v="OK"/>
  </r>
  <r>
    <x v="2"/>
    <x v="0"/>
    <x v="2"/>
    <s v="Medium"/>
    <n v="488"/>
    <n v="5"/>
    <n v="7"/>
    <n v="3416"/>
    <n v="273.27999999999997"/>
    <n v="3142.7200000000003"/>
    <n v="2440"/>
    <n v="702.72000000000025"/>
    <d v="2014-02-01T00:00:00"/>
    <n v="2"/>
    <s v="February"/>
    <x v="1"/>
    <s v="OK"/>
    <s v="OK"/>
    <s v="OK"/>
    <s v="OK"/>
  </r>
  <r>
    <x v="2"/>
    <x v="0"/>
    <x v="2"/>
    <s v="Medium"/>
    <n v="708"/>
    <n v="5"/>
    <n v="20"/>
    <n v="14160"/>
    <n v="1132.8"/>
    <n v="13027.2"/>
    <n v="7080"/>
    <n v="5947.2000000000007"/>
    <d v="2014-06-01T00:00:00"/>
    <n v="6"/>
    <s v="June"/>
    <x v="1"/>
    <s v="OK"/>
    <s v="OK"/>
    <s v="OK"/>
    <s v="OK"/>
  </r>
  <r>
    <x v="2"/>
    <x v="0"/>
    <x v="2"/>
    <s v="Medium"/>
    <n v="1611"/>
    <n v="5"/>
    <n v="7"/>
    <n v="11277"/>
    <n v="1014.93"/>
    <n v="10262.07"/>
    <n v="8055"/>
    <n v="2207.0699999999997"/>
    <d v="2013-12-01T00:00:00"/>
    <n v="12"/>
    <s v="December"/>
    <x v="0"/>
    <s v="OK"/>
    <s v="OK"/>
    <s v="OK"/>
    <s v="OK"/>
  </r>
  <r>
    <x v="2"/>
    <x v="0"/>
    <x v="3"/>
    <s v="High"/>
    <n v="700"/>
    <n v="10"/>
    <n v="350"/>
    <n v="245000"/>
    <n v="34300"/>
    <n v="210700"/>
    <n v="182000"/>
    <n v="28700"/>
    <d v="2014-11-01T00:00:00"/>
    <n v="11"/>
    <s v="November"/>
    <x v="1"/>
    <s v="OK"/>
    <s v="OK"/>
    <s v="OK"/>
    <s v="OK"/>
  </r>
  <r>
    <x v="2"/>
    <x v="0"/>
    <x v="3"/>
    <s v="High"/>
    <n v="723"/>
    <n v="10"/>
    <n v="7"/>
    <n v="5061"/>
    <n v="759.15000000000009"/>
    <n v="4301.8500000000004"/>
    <n v="3615"/>
    <n v="686.85000000000014"/>
    <d v="2014-04-01T00:00:00"/>
    <n v="4"/>
    <s v="April"/>
    <x v="1"/>
    <s v="OK"/>
    <s v="OK"/>
    <s v="OK"/>
    <s v="OK"/>
  </r>
  <r>
    <x v="2"/>
    <x v="0"/>
    <x v="3"/>
    <s v="High"/>
    <n v="1249"/>
    <n v="10"/>
    <n v="20"/>
    <n v="24980"/>
    <n v="3247.4"/>
    <n v="21732.6"/>
    <n v="12490"/>
    <n v="9242.5999999999985"/>
    <d v="2014-10-01T00:00:00"/>
    <n v="10"/>
    <s v="October"/>
    <x v="1"/>
    <s v="OK"/>
    <s v="OK"/>
    <s v="OK"/>
    <s v="OK"/>
  </r>
  <r>
    <x v="2"/>
    <x v="0"/>
    <x v="3"/>
    <s v="High"/>
    <n v="2104.5"/>
    <n v="10"/>
    <n v="350"/>
    <n v="736575"/>
    <n v="81023.25"/>
    <n v="655551.75"/>
    <n v="547170"/>
    <n v="108381.75"/>
    <d v="2014-07-01T00:00:00"/>
    <n v="7"/>
    <s v="July"/>
    <x v="1"/>
    <s v="OK"/>
    <s v="OK"/>
    <s v="OK"/>
    <s v="OK"/>
  </r>
  <r>
    <x v="2"/>
    <x v="0"/>
    <x v="3"/>
    <s v="High"/>
    <n v="2394"/>
    <n v="10"/>
    <n v="20"/>
    <n v="47880"/>
    <n v="5266.8"/>
    <n v="42613.2"/>
    <n v="23940"/>
    <n v="18673.199999999997"/>
    <d v="2014-08-01T00:00:00"/>
    <n v="8"/>
    <s v="August"/>
    <x v="1"/>
    <s v="OK"/>
    <s v="OK"/>
    <s v="OK"/>
    <s v="OK"/>
  </r>
  <r>
    <x v="2"/>
    <x v="0"/>
    <x v="3"/>
    <s v="High"/>
    <n v="2428"/>
    <n v="10"/>
    <n v="20"/>
    <n v="48560"/>
    <n v="6798.4"/>
    <n v="41761.599999999999"/>
    <n v="24280"/>
    <n v="17481.599999999999"/>
    <d v="2014-03-01T00:00:00"/>
    <n v="3"/>
    <s v="March"/>
    <x v="1"/>
    <s v="OK"/>
    <s v="OK"/>
    <s v="OK"/>
    <s v="OK"/>
  </r>
  <r>
    <x v="2"/>
    <x v="0"/>
    <x v="3"/>
    <s v="High"/>
    <n v="2632"/>
    <n v="10"/>
    <n v="350"/>
    <n v="921200"/>
    <n v="119756"/>
    <n v="801444"/>
    <n v="684320"/>
    <n v="117124"/>
    <d v="2014-06-01T00:00:00"/>
    <n v="6"/>
    <s v="June"/>
    <x v="1"/>
    <s v="OK"/>
    <s v="OK"/>
    <s v="OK"/>
    <s v="OK"/>
  </r>
  <r>
    <x v="2"/>
    <x v="0"/>
    <x v="3"/>
    <s v="Low"/>
    <n v="2074"/>
    <n v="10"/>
    <n v="20"/>
    <n v="41480"/>
    <n v="1659.2"/>
    <n v="39820.800000000003"/>
    <n v="20740"/>
    <n v="19080.800000000003"/>
    <d v="2014-09-01T00:00:00"/>
    <n v="9"/>
    <s v="September"/>
    <x v="1"/>
    <s v="OK"/>
    <s v="OK"/>
    <s v="OK"/>
    <s v="OK"/>
  </r>
  <r>
    <x v="2"/>
    <x v="0"/>
    <x v="3"/>
    <s v="Low"/>
    <n v="2852"/>
    <n v="10"/>
    <n v="350"/>
    <n v="998200"/>
    <n v="19964"/>
    <n v="978236"/>
    <n v="741520"/>
    <n v="236716"/>
    <d v="2014-12-01T00:00:00"/>
    <n v="12"/>
    <s v="December"/>
    <x v="1"/>
    <s v="OK"/>
    <s v="OK"/>
    <s v="OK"/>
    <s v="OK"/>
  </r>
  <r>
    <x v="2"/>
    <x v="0"/>
    <x v="3"/>
    <s v="Low"/>
    <n v="4251"/>
    <n v="10"/>
    <n v="7"/>
    <n v="29757"/>
    <n v="1190.28"/>
    <n v="28566.720000000001"/>
    <n v="21255"/>
    <n v="7311.7199999999993"/>
    <d v="2014-01-01T00:00:00"/>
    <n v="1"/>
    <s v="January"/>
    <x v="1"/>
    <s v="OK"/>
    <s v="OK"/>
    <s v="OK"/>
    <s v="OK"/>
  </r>
  <r>
    <x v="2"/>
    <x v="0"/>
    <x v="3"/>
    <s v="Medium"/>
    <n v="257"/>
    <n v="10"/>
    <n v="7"/>
    <n v="1799"/>
    <n v="143.91999999999999"/>
    <n v="1655.08"/>
    <n v="1285"/>
    <n v="370.07999999999993"/>
    <d v="2014-05-01T00:00:00"/>
    <n v="5"/>
    <s v="May"/>
    <x v="1"/>
    <s v="OK"/>
    <s v="OK"/>
    <s v="OK"/>
    <s v="OK"/>
  </r>
  <r>
    <x v="2"/>
    <x v="0"/>
    <x v="3"/>
    <s v="Medium"/>
    <n v="1228"/>
    <n v="10"/>
    <n v="350"/>
    <n v="429800"/>
    <n v="21490"/>
    <n v="408310"/>
    <n v="319280"/>
    <n v="89030"/>
    <d v="2013-10-01T00:00:00"/>
    <n v="10"/>
    <s v="October"/>
    <x v="0"/>
    <s v="OK"/>
    <s v="OK"/>
    <s v="OK"/>
    <s v="OK"/>
  </r>
  <r>
    <x v="2"/>
    <x v="0"/>
    <x v="3"/>
    <s v="Medium"/>
    <n v="1389"/>
    <n v="10"/>
    <n v="20"/>
    <n v="27780"/>
    <n v="1389"/>
    <n v="26391"/>
    <n v="13890"/>
    <n v="12501"/>
    <d v="2013-10-01T00:00:00"/>
    <n v="10"/>
    <s v="October"/>
    <x v="0"/>
    <s v="OK"/>
    <s v="OK"/>
    <s v="OK"/>
    <s v="OK"/>
  </r>
  <r>
    <x v="2"/>
    <x v="0"/>
    <x v="3"/>
    <s v="Medium"/>
    <n v="1802"/>
    <n v="10"/>
    <n v="20"/>
    <n v="36040"/>
    <n v="1802"/>
    <n v="34238"/>
    <n v="18020"/>
    <n v="16218"/>
    <d v="2013-12-01T00:00:00"/>
    <n v="12"/>
    <s v="December"/>
    <x v="0"/>
    <s v="OK"/>
    <s v="OK"/>
    <s v="OK"/>
    <s v="OK"/>
  </r>
  <r>
    <x v="2"/>
    <x v="0"/>
    <x v="3"/>
    <s v="Medium"/>
    <n v="2349"/>
    <n v="10"/>
    <n v="7"/>
    <n v="16443"/>
    <n v="822.15"/>
    <n v="15620.85"/>
    <n v="11745"/>
    <n v="3875.8500000000004"/>
    <d v="2013-09-01T00:00:00"/>
    <n v="9"/>
    <s v="September"/>
    <x v="0"/>
    <s v="OK"/>
    <s v="OK"/>
    <s v="OK"/>
    <s v="OK"/>
  </r>
  <r>
    <x v="2"/>
    <x v="0"/>
    <x v="3"/>
    <s v="None"/>
    <n v="1725"/>
    <n v="10"/>
    <n v="350"/>
    <n v="603750"/>
    <n v="0"/>
    <n v="603750"/>
    <n v="448500"/>
    <n v="155250"/>
    <d v="2013-11-01T00:00:00"/>
    <n v="11"/>
    <s v="November"/>
    <x v="0"/>
    <s v="OK"/>
    <s v="OK"/>
    <s v="OK"/>
    <s v="OK"/>
  </r>
  <r>
    <x v="2"/>
    <x v="0"/>
    <x v="3"/>
    <s v="None"/>
    <n v="1817"/>
    <n v="10"/>
    <n v="20"/>
    <n v="36340"/>
    <n v="0"/>
    <n v="36340"/>
    <n v="18170"/>
    <n v="18170"/>
    <d v="2014-12-01T00:00:00"/>
    <n v="12"/>
    <s v="December"/>
    <x v="1"/>
    <s v="OK"/>
    <s v="OK"/>
    <s v="OK"/>
    <s v="OK"/>
  </r>
  <r>
    <x v="2"/>
    <x v="0"/>
    <x v="4"/>
    <s v="High"/>
    <n v="1808"/>
    <n v="120"/>
    <n v="7"/>
    <n v="12656"/>
    <n v="1392.16"/>
    <n v="11263.84"/>
    <n v="9040"/>
    <n v="2223.84"/>
    <d v="2014-11-01T00:00:00"/>
    <n v="11"/>
    <s v="November"/>
    <x v="1"/>
    <s v="OK"/>
    <s v="OK"/>
    <s v="OK"/>
    <s v="OK"/>
  </r>
  <r>
    <x v="2"/>
    <x v="0"/>
    <x v="4"/>
    <s v="High"/>
    <n v="2632"/>
    <n v="120"/>
    <n v="350"/>
    <n v="921200"/>
    <n v="119756"/>
    <n v="801444"/>
    <n v="684320"/>
    <n v="117124"/>
    <d v="2014-06-01T00:00:00"/>
    <n v="6"/>
    <s v="June"/>
    <x v="1"/>
    <s v="OK"/>
    <s v="OK"/>
    <s v="OK"/>
    <s v="OK"/>
  </r>
  <r>
    <x v="2"/>
    <x v="0"/>
    <x v="4"/>
    <s v="Low"/>
    <n v="2092"/>
    <n v="120"/>
    <n v="7"/>
    <n v="14644"/>
    <n v="146.44"/>
    <n v="14497.56"/>
    <n v="10460"/>
    <n v="4037.5599999999995"/>
    <d v="2013-11-01T00:00:00"/>
    <n v="11"/>
    <s v="November"/>
    <x v="0"/>
    <s v="OK"/>
    <s v="OK"/>
    <s v="OK"/>
    <s v="OK"/>
  </r>
  <r>
    <x v="2"/>
    <x v="0"/>
    <x v="4"/>
    <s v="Low"/>
    <n v="2646"/>
    <n v="120"/>
    <n v="20"/>
    <n v="52920"/>
    <n v="2116.8000000000002"/>
    <n v="50803.199999999997"/>
    <n v="26460"/>
    <n v="24343.199999999997"/>
    <d v="2013-09-01T00:00:00"/>
    <n v="9"/>
    <s v="September"/>
    <x v="0"/>
    <s v="OK"/>
    <s v="OK"/>
    <s v="OK"/>
    <s v="OK"/>
  </r>
  <r>
    <x v="2"/>
    <x v="0"/>
    <x v="4"/>
    <s v="Low"/>
    <n v="3850.5"/>
    <n v="120"/>
    <n v="20"/>
    <n v="77010"/>
    <n v="2310.3000000000002"/>
    <n v="74699.700000000012"/>
    <n v="38505"/>
    <n v="36194.700000000004"/>
    <d v="2014-04-01T00:00:00"/>
    <n v="4"/>
    <s v="April"/>
    <x v="1"/>
    <s v="OK"/>
    <s v="OK"/>
    <s v="OK"/>
    <s v="OK"/>
  </r>
  <r>
    <x v="2"/>
    <x v="0"/>
    <x v="4"/>
    <s v="Medium"/>
    <n v="1135"/>
    <n v="120"/>
    <n v="7"/>
    <n v="7945"/>
    <n v="556.15"/>
    <n v="7388.85"/>
    <n v="5675"/>
    <n v="1713.8500000000004"/>
    <d v="2014-06-01T00:00:00"/>
    <n v="6"/>
    <s v="June"/>
    <x v="1"/>
    <s v="OK"/>
    <s v="OK"/>
    <s v="OK"/>
    <s v="OK"/>
  </r>
  <r>
    <x v="2"/>
    <x v="0"/>
    <x v="4"/>
    <s v="Medium"/>
    <n v="1269"/>
    <n v="120"/>
    <n v="350"/>
    <n v="444150"/>
    <n v="39973.5"/>
    <n v="404176.5"/>
    <n v="329940"/>
    <n v="74236.5"/>
    <d v="2014-10-01T00:00:00"/>
    <n v="10"/>
    <s v="October"/>
    <x v="1"/>
    <s v="OK"/>
    <s v="OK"/>
    <s v="OK"/>
    <s v="OK"/>
  </r>
  <r>
    <x v="2"/>
    <x v="0"/>
    <x v="4"/>
    <s v="Medium"/>
    <n v="1582"/>
    <n v="120"/>
    <n v="7"/>
    <n v="11074"/>
    <n v="775.18"/>
    <n v="10298.82"/>
    <n v="7910"/>
    <n v="2388.8199999999997"/>
    <d v="2014-12-01T00:00:00"/>
    <n v="12"/>
    <s v="December"/>
    <x v="1"/>
    <s v="OK"/>
    <s v="OK"/>
    <s v="OK"/>
    <s v="OK"/>
  </r>
  <r>
    <x v="2"/>
    <x v="0"/>
    <x v="5"/>
    <s v="High"/>
    <n v="623"/>
    <n v="250"/>
    <n v="350"/>
    <n v="218050"/>
    <n v="26166"/>
    <n v="191884"/>
    <n v="161980"/>
    <n v="29904"/>
    <d v="2013-09-01T00:00:00"/>
    <n v="9"/>
    <s v="September"/>
    <x v="0"/>
    <s v="OK"/>
    <s v="OK"/>
    <s v="OK"/>
    <s v="OK"/>
  </r>
  <r>
    <x v="2"/>
    <x v="0"/>
    <x v="5"/>
    <s v="High"/>
    <n v="865.5"/>
    <n v="250"/>
    <n v="20"/>
    <n v="17310"/>
    <n v="2596.5"/>
    <n v="14713.5"/>
    <n v="8655"/>
    <n v="6058.5"/>
    <d v="2014-07-01T00:00:00"/>
    <n v="7"/>
    <s v="July"/>
    <x v="1"/>
    <s v="OK"/>
    <s v="OK"/>
    <s v="OK"/>
    <s v="OK"/>
  </r>
  <r>
    <x v="2"/>
    <x v="0"/>
    <x v="5"/>
    <s v="High"/>
    <n v="2935"/>
    <n v="250"/>
    <n v="20"/>
    <n v="58700"/>
    <n v="6457"/>
    <n v="52243"/>
    <n v="29350"/>
    <n v="22893"/>
    <d v="2013-11-01T00:00:00"/>
    <n v="11"/>
    <s v="November"/>
    <x v="0"/>
    <s v="OK"/>
    <s v="OK"/>
    <s v="OK"/>
    <s v="OK"/>
  </r>
  <r>
    <x v="2"/>
    <x v="0"/>
    <x v="5"/>
    <s v="Low"/>
    <n v="943.5"/>
    <n v="250"/>
    <n v="350"/>
    <n v="330225"/>
    <n v="3302.25"/>
    <n v="326922.75"/>
    <n v="245310"/>
    <n v="81612.75"/>
    <d v="2014-04-01T00:00:00"/>
    <n v="4"/>
    <s v="April"/>
    <x v="1"/>
    <s v="OK"/>
    <s v="OK"/>
    <s v="OK"/>
    <s v="OK"/>
  </r>
  <r>
    <x v="2"/>
    <x v="0"/>
    <x v="5"/>
    <s v="Low"/>
    <n v="1326"/>
    <n v="250"/>
    <n v="7"/>
    <n v="9282"/>
    <n v="92.82"/>
    <n v="9189.18"/>
    <n v="6630"/>
    <n v="2559.1800000000003"/>
    <d v="2014-03-01T00:00:00"/>
    <n v="3"/>
    <s v="March"/>
    <x v="1"/>
    <s v="OK"/>
    <s v="OK"/>
    <s v="OK"/>
    <s v="OK"/>
  </r>
  <r>
    <x v="2"/>
    <x v="0"/>
    <x v="5"/>
    <s v="Medium"/>
    <n v="1389"/>
    <n v="250"/>
    <n v="20"/>
    <n v="27780"/>
    <n v="1389"/>
    <n v="26391"/>
    <n v="13890"/>
    <n v="12501"/>
    <d v="2013-10-01T00:00:00"/>
    <n v="10"/>
    <s v="October"/>
    <x v="0"/>
    <s v="OK"/>
    <s v="OK"/>
    <s v="OK"/>
    <s v="OK"/>
  </r>
  <r>
    <x v="2"/>
    <x v="0"/>
    <x v="5"/>
    <s v="Medium"/>
    <n v="1582"/>
    <n v="250"/>
    <n v="7"/>
    <n v="11074"/>
    <n v="775.18"/>
    <n v="10298.82"/>
    <n v="7910"/>
    <n v="2388.8199999999997"/>
    <d v="2014-12-01T00:00:00"/>
    <n v="12"/>
    <s v="December"/>
    <x v="1"/>
    <s v="OK"/>
    <s v="OK"/>
    <s v="OK"/>
    <s v="OK"/>
  </r>
  <r>
    <x v="2"/>
    <x v="0"/>
    <x v="5"/>
    <s v="None"/>
    <n v="1817"/>
    <n v="250"/>
    <n v="20"/>
    <n v="36340"/>
    <n v="0"/>
    <n v="36340"/>
    <n v="18170"/>
    <n v="18170"/>
    <d v="2014-12-01T00:00:00"/>
    <n v="12"/>
    <s v="December"/>
    <x v="1"/>
    <s v="OK"/>
    <s v="OK"/>
    <s v="OK"/>
    <s v="OK"/>
  </r>
  <r>
    <x v="2"/>
    <x v="1"/>
    <x v="0"/>
    <s v="High"/>
    <n v="1190"/>
    <n v="260"/>
    <n v="7"/>
    <n v="8330"/>
    <n v="1082.9000000000001"/>
    <n v="7247.1"/>
    <n v="5950"/>
    <n v="1297.1000000000004"/>
    <d v="2014-06-01T00:00:00"/>
    <n v="6"/>
    <s v="June"/>
    <x v="1"/>
    <s v="OK"/>
    <s v="OK"/>
    <s v="OK"/>
    <s v="OK"/>
  </r>
  <r>
    <x v="2"/>
    <x v="1"/>
    <x v="0"/>
    <s v="High"/>
    <n v="1731"/>
    <n v="260"/>
    <n v="7"/>
    <n v="12117"/>
    <n v="1696.38"/>
    <n v="10420.619999999999"/>
    <n v="8655"/>
    <n v="1765.619999999999"/>
    <d v="2014-10-01T00:00:00"/>
    <n v="10"/>
    <s v="October"/>
    <x v="1"/>
    <s v="OK"/>
    <s v="OK"/>
    <s v="OK"/>
    <s v="OK"/>
  </r>
  <r>
    <x v="2"/>
    <x v="1"/>
    <x v="0"/>
    <s v="High"/>
    <n v="3421.5"/>
    <n v="260"/>
    <n v="7"/>
    <n v="23950.5"/>
    <n v="2874.06"/>
    <n v="21076.44"/>
    <n v="17107.5"/>
    <n v="3968.9399999999987"/>
    <d v="2014-07-01T00:00:00"/>
    <n v="7"/>
    <s v="July"/>
    <x v="1"/>
    <s v="OK"/>
    <s v="OK"/>
    <s v="OK"/>
    <s v="OK"/>
  </r>
  <r>
    <x v="2"/>
    <x v="1"/>
    <x v="0"/>
    <s v="Low"/>
    <n v="941"/>
    <n v="260"/>
    <n v="20"/>
    <n v="18820"/>
    <n v="376.4"/>
    <n v="18443.599999999999"/>
    <n v="9410"/>
    <n v="9033.5999999999985"/>
    <d v="2014-11-01T00:00:00"/>
    <n v="11"/>
    <s v="November"/>
    <x v="1"/>
    <s v="OK"/>
    <s v="OK"/>
    <s v="OK"/>
    <s v="OK"/>
  </r>
  <r>
    <x v="2"/>
    <x v="1"/>
    <x v="0"/>
    <s v="Medium"/>
    <n v="1403"/>
    <n v="260"/>
    <n v="7"/>
    <n v="9821"/>
    <n v="589.26"/>
    <n v="9231.74"/>
    <n v="7015"/>
    <n v="2216.7399999999998"/>
    <d v="2013-10-01T00:00:00"/>
    <n v="10"/>
    <s v="October"/>
    <x v="0"/>
    <s v="OK"/>
    <s v="OK"/>
    <s v="OK"/>
    <s v="OK"/>
  </r>
  <r>
    <x v="2"/>
    <x v="1"/>
    <x v="0"/>
    <s v="Medium"/>
    <n v="2076"/>
    <n v="260"/>
    <n v="350"/>
    <n v="726600"/>
    <n v="43596"/>
    <n v="683004"/>
    <n v="539760"/>
    <n v="143244"/>
    <d v="2013-10-01T00:00:00"/>
    <n v="10"/>
    <s v="October"/>
    <x v="0"/>
    <s v="OK"/>
    <s v="OK"/>
    <s v="OK"/>
    <s v="OK"/>
  </r>
  <r>
    <x v="2"/>
    <x v="1"/>
    <x v="0"/>
    <s v="Medium"/>
    <n v="2876"/>
    <n v="260"/>
    <n v="350"/>
    <n v="1006600"/>
    <n v="70462"/>
    <n v="936138"/>
    <n v="747760"/>
    <n v="188378"/>
    <d v="2014-09-01T00:00:00"/>
    <n v="9"/>
    <s v="September"/>
    <x v="1"/>
    <s v="OK"/>
    <s v="OK"/>
    <s v="OK"/>
    <s v="OK"/>
  </r>
  <r>
    <x v="2"/>
    <x v="1"/>
    <x v="0"/>
    <s v="None"/>
    <n v="1899"/>
    <n v="260"/>
    <n v="20"/>
    <n v="37980"/>
    <n v="0"/>
    <n v="37980"/>
    <n v="18990"/>
    <n v="18990"/>
    <d v="2014-06-01T00:00:00"/>
    <n v="6"/>
    <s v="June"/>
    <x v="1"/>
    <s v="OK"/>
    <s v="OK"/>
    <s v="OK"/>
    <s v="OK"/>
  </r>
  <r>
    <x v="2"/>
    <x v="1"/>
    <x v="0"/>
    <s v="None"/>
    <n v="2750"/>
    <n v="260"/>
    <n v="350"/>
    <n v="962500"/>
    <n v="0"/>
    <n v="962500"/>
    <n v="715000"/>
    <n v="247500"/>
    <d v="2014-02-01T00:00:00"/>
    <n v="2"/>
    <s v="February"/>
    <x v="1"/>
    <s v="OK"/>
    <s v="OK"/>
    <s v="OK"/>
    <s v="OK"/>
  </r>
  <r>
    <x v="2"/>
    <x v="1"/>
    <x v="1"/>
    <s v="High"/>
    <n v="1790"/>
    <n v="3"/>
    <n v="350"/>
    <n v="626500"/>
    <n v="81445"/>
    <n v="545055"/>
    <n v="465400"/>
    <n v="79655"/>
    <d v="2014-03-01T00:00:00"/>
    <n v="3"/>
    <s v="March"/>
    <x v="1"/>
    <s v="OK"/>
    <s v="OK"/>
    <s v="OK"/>
    <s v="OK"/>
  </r>
  <r>
    <x v="2"/>
    <x v="1"/>
    <x v="1"/>
    <s v="High"/>
    <n v="2521.5"/>
    <n v="3"/>
    <n v="20"/>
    <n v="50430"/>
    <n v="6051.6"/>
    <n v="44378.399999999994"/>
    <n v="25215"/>
    <n v="19163.399999999998"/>
    <d v="2014-01-01T00:00:00"/>
    <n v="1"/>
    <s v="January"/>
    <x v="1"/>
    <s v="OK"/>
    <s v="OK"/>
    <s v="OK"/>
    <s v="OK"/>
  </r>
  <r>
    <x v="2"/>
    <x v="1"/>
    <x v="1"/>
    <s v="Low"/>
    <n v="2145"/>
    <n v="3"/>
    <n v="7"/>
    <n v="15015"/>
    <n v="300.3"/>
    <n v="14714.7"/>
    <n v="10725"/>
    <n v="3989.7000000000007"/>
    <d v="2013-11-01T00:00:00"/>
    <n v="11"/>
    <s v="November"/>
    <x v="0"/>
    <s v="OK"/>
    <s v="OK"/>
    <s v="OK"/>
    <s v="OK"/>
  </r>
  <r>
    <x v="2"/>
    <x v="1"/>
    <x v="1"/>
    <s v="Low"/>
    <n v="2155"/>
    <n v="3"/>
    <n v="350"/>
    <n v="754250"/>
    <n v="7542.5"/>
    <n v="746707.5"/>
    <n v="560300"/>
    <n v="186407.5"/>
    <d v="2014-12-01T00:00:00"/>
    <n v="12"/>
    <s v="December"/>
    <x v="1"/>
    <s v="OK"/>
    <s v="OK"/>
    <s v="OK"/>
    <s v="OK"/>
  </r>
  <r>
    <x v="2"/>
    <x v="1"/>
    <x v="1"/>
    <s v="Medium"/>
    <n v="1563"/>
    <n v="3"/>
    <n v="20"/>
    <n v="31260"/>
    <n v="1563"/>
    <n v="29697"/>
    <n v="15630"/>
    <n v="14067"/>
    <d v="2014-05-01T00:00:00"/>
    <n v="5"/>
    <s v="May"/>
    <x v="1"/>
    <s v="OK"/>
    <s v="OK"/>
    <s v="OK"/>
    <s v="OK"/>
  </r>
  <r>
    <x v="2"/>
    <x v="1"/>
    <x v="1"/>
    <s v="Medium"/>
    <n v="2487"/>
    <n v="3"/>
    <n v="7"/>
    <n v="17409"/>
    <n v="870.45"/>
    <n v="16538.55"/>
    <n v="12435"/>
    <n v="4103.5499999999993"/>
    <d v="2014-12-01T00:00:00"/>
    <n v="12"/>
    <s v="December"/>
    <x v="1"/>
    <s v="OK"/>
    <s v="OK"/>
    <s v="OK"/>
    <s v="OK"/>
  </r>
  <r>
    <x v="2"/>
    <x v="1"/>
    <x v="2"/>
    <s v="High"/>
    <n v="293"/>
    <n v="5"/>
    <n v="7"/>
    <n v="2051"/>
    <n v="287.14"/>
    <n v="1763.8600000000001"/>
    <n v="1465"/>
    <n v="298.86000000000013"/>
    <d v="2014-02-01T00:00:00"/>
    <n v="2"/>
    <s v="February"/>
    <x v="1"/>
    <s v="OK"/>
    <s v="OK"/>
    <s v="OK"/>
    <s v="OK"/>
  </r>
  <r>
    <x v="2"/>
    <x v="1"/>
    <x v="2"/>
    <s v="Low"/>
    <n v="544"/>
    <n v="5"/>
    <n v="7"/>
    <n v="3808"/>
    <n v="114.24"/>
    <n v="3693.76"/>
    <n v="2720"/>
    <n v="973.76000000000022"/>
    <d v="2014-09-01T00:00:00"/>
    <n v="9"/>
    <s v="September"/>
    <x v="1"/>
    <s v="OK"/>
    <s v="OK"/>
    <s v="OK"/>
    <s v="OK"/>
  </r>
  <r>
    <x v="2"/>
    <x v="1"/>
    <x v="2"/>
    <s v="Low"/>
    <n v="1375.5"/>
    <n v="5"/>
    <n v="20"/>
    <n v="27510"/>
    <n v="275.10000000000002"/>
    <n v="27234.899999999998"/>
    <n v="13755"/>
    <n v="13479.899999999998"/>
    <d v="2014-07-01T00:00:00"/>
    <n v="7"/>
    <s v="July"/>
    <x v="1"/>
    <s v="OK"/>
    <s v="OK"/>
    <s v="OK"/>
    <s v="OK"/>
  </r>
  <r>
    <x v="2"/>
    <x v="1"/>
    <x v="2"/>
    <s v="Medium"/>
    <n v="1384.5"/>
    <n v="5"/>
    <n v="350"/>
    <n v="484575"/>
    <n v="24228.75"/>
    <n v="460346.25"/>
    <n v="359970"/>
    <n v="100376.25"/>
    <d v="2014-01-01T00:00:00"/>
    <n v="1"/>
    <s v="January"/>
    <x v="1"/>
    <s v="OK"/>
    <s v="OK"/>
    <s v="OK"/>
    <s v="OK"/>
  </r>
  <r>
    <x v="2"/>
    <x v="1"/>
    <x v="2"/>
    <s v="Medium"/>
    <n v="1403"/>
    <n v="5"/>
    <n v="7"/>
    <n v="9821"/>
    <n v="589.26"/>
    <n v="9231.74"/>
    <n v="7015"/>
    <n v="2216.7399999999998"/>
    <d v="2013-10-01T00:00:00"/>
    <n v="10"/>
    <s v="October"/>
    <x v="0"/>
    <s v="OK"/>
    <s v="OK"/>
    <s v="OK"/>
    <s v="OK"/>
  </r>
  <r>
    <x v="2"/>
    <x v="1"/>
    <x v="2"/>
    <s v="Medium"/>
    <n v="1666"/>
    <n v="5"/>
    <n v="350"/>
    <n v="583100"/>
    <n v="52479"/>
    <n v="530621"/>
    <n v="433160"/>
    <n v="97461"/>
    <d v="2014-05-01T00:00:00"/>
    <n v="5"/>
    <s v="May"/>
    <x v="1"/>
    <s v="OK"/>
    <s v="OK"/>
    <s v="OK"/>
    <s v="OK"/>
  </r>
  <r>
    <x v="2"/>
    <x v="1"/>
    <x v="2"/>
    <s v="Medium"/>
    <n v="1757"/>
    <n v="5"/>
    <n v="20"/>
    <n v="35140"/>
    <n v="2108.4"/>
    <n v="33031.599999999999"/>
    <n v="17570"/>
    <n v="15461.599999999999"/>
    <d v="2013-10-01T00:00:00"/>
    <n v="10"/>
    <s v="October"/>
    <x v="0"/>
    <s v="OK"/>
    <s v="OK"/>
    <s v="OK"/>
    <s v="OK"/>
  </r>
  <r>
    <x v="2"/>
    <x v="1"/>
    <x v="2"/>
    <s v="Medium"/>
    <n v="1976"/>
    <n v="5"/>
    <n v="20"/>
    <n v="39520"/>
    <n v="2766.4"/>
    <n v="36753.599999999999"/>
    <n v="19760"/>
    <n v="16993.599999999999"/>
    <d v="2014-10-01T00:00:00"/>
    <n v="10"/>
    <s v="October"/>
    <x v="1"/>
    <s v="OK"/>
    <s v="OK"/>
    <s v="OK"/>
    <s v="OK"/>
  </r>
  <r>
    <x v="2"/>
    <x v="1"/>
    <x v="2"/>
    <s v="None"/>
    <n v="1899"/>
    <n v="5"/>
    <n v="20"/>
    <n v="37980"/>
    <n v="0"/>
    <n v="37980"/>
    <n v="18990"/>
    <n v="18990"/>
    <d v="2014-06-01T00:00:00"/>
    <n v="6"/>
    <s v="June"/>
    <x v="1"/>
    <s v="OK"/>
    <s v="OK"/>
    <s v="OK"/>
    <s v="OK"/>
  </r>
  <r>
    <x v="2"/>
    <x v="1"/>
    <x v="3"/>
    <s v="High"/>
    <n v="293"/>
    <n v="10"/>
    <n v="20"/>
    <n v="5860"/>
    <n v="879"/>
    <n v="4981"/>
    <n v="2930"/>
    <n v="2051"/>
    <d v="2014-12-01T00:00:00"/>
    <n v="12"/>
    <s v="December"/>
    <x v="1"/>
    <s v="OK"/>
    <s v="OK"/>
    <s v="OK"/>
    <s v="OK"/>
  </r>
  <r>
    <x v="2"/>
    <x v="1"/>
    <x v="3"/>
    <s v="High"/>
    <n v="1594"/>
    <n v="10"/>
    <n v="350"/>
    <n v="557900"/>
    <n v="66948"/>
    <n v="490952"/>
    <n v="414440"/>
    <n v="76512"/>
    <d v="2014-11-01T00:00:00"/>
    <n v="11"/>
    <s v="November"/>
    <x v="1"/>
    <s v="OK"/>
    <s v="OK"/>
    <s v="OK"/>
    <s v="OK"/>
  </r>
  <r>
    <x v="2"/>
    <x v="1"/>
    <x v="3"/>
    <s v="High"/>
    <n v="1731"/>
    <n v="10"/>
    <n v="7"/>
    <n v="12117"/>
    <n v="1696.38"/>
    <n v="10420.619999999999"/>
    <n v="8655"/>
    <n v="1765.619999999999"/>
    <d v="2014-10-01T00:00:00"/>
    <n v="10"/>
    <s v="October"/>
    <x v="1"/>
    <s v="OK"/>
    <s v="OK"/>
    <s v="OK"/>
    <s v="OK"/>
  </r>
  <r>
    <x v="2"/>
    <x v="1"/>
    <x v="3"/>
    <s v="High"/>
    <n v="1922"/>
    <n v="10"/>
    <n v="350"/>
    <n v="672700"/>
    <n v="94178"/>
    <n v="578522"/>
    <n v="499720"/>
    <n v="78802"/>
    <d v="2013-11-01T00:00:00"/>
    <n v="11"/>
    <s v="November"/>
    <x v="0"/>
    <s v="OK"/>
    <s v="OK"/>
    <s v="OK"/>
    <s v="OK"/>
  </r>
  <r>
    <x v="2"/>
    <x v="1"/>
    <x v="3"/>
    <s v="High"/>
    <n v="1954"/>
    <n v="10"/>
    <n v="20"/>
    <n v="39080"/>
    <n v="3908"/>
    <n v="35172"/>
    <n v="19540"/>
    <n v="15632"/>
    <d v="2014-03-01T00:00:00"/>
    <n v="3"/>
    <s v="March"/>
    <x v="1"/>
    <s v="OK"/>
    <s v="OK"/>
    <s v="OK"/>
    <s v="OK"/>
  </r>
  <r>
    <x v="2"/>
    <x v="1"/>
    <x v="3"/>
    <s v="High"/>
    <n v="2532"/>
    <n v="10"/>
    <n v="7"/>
    <n v="17724"/>
    <n v="1949.6399999999999"/>
    <n v="15774.36"/>
    <n v="12660"/>
    <n v="3114.3599999999997"/>
    <d v="2014-04-01T00:00:00"/>
    <n v="4"/>
    <s v="April"/>
    <x v="1"/>
    <s v="OK"/>
    <s v="OK"/>
    <s v="OK"/>
    <s v="OK"/>
  </r>
  <r>
    <x v="2"/>
    <x v="1"/>
    <x v="3"/>
    <s v="High"/>
    <n v="2696"/>
    <n v="10"/>
    <n v="7"/>
    <n v="18872"/>
    <n v="2453.36"/>
    <n v="16418.64"/>
    <n v="13480"/>
    <n v="2938.6399999999994"/>
    <d v="2014-08-01T00:00:00"/>
    <n v="8"/>
    <s v="August"/>
    <x v="1"/>
    <s v="OK"/>
    <s v="OK"/>
    <s v="OK"/>
    <s v="OK"/>
  </r>
  <r>
    <x v="2"/>
    <x v="1"/>
    <x v="3"/>
    <s v="Low"/>
    <n v="1030"/>
    <n v="10"/>
    <n v="7"/>
    <n v="7210"/>
    <n v="72.099999999999994"/>
    <n v="7137.9"/>
    <n v="5150"/>
    <n v="1987.8999999999996"/>
    <d v="2014-05-01T00:00:00"/>
    <n v="5"/>
    <s v="May"/>
    <x v="1"/>
    <s v="OK"/>
    <s v="OK"/>
    <s v="OK"/>
    <s v="OK"/>
  </r>
  <r>
    <x v="2"/>
    <x v="1"/>
    <x v="3"/>
    <s v="Low"/>
    <n v="2155"/>
    <n v="10"/>
    <n v="350"/>
    <n v="754250"/>
    <n v="7542.5"/>
    <n v="746707.5"/>
    <n v="560300"/>
    <n v="186407.5"/>
    <d v="2014-12-01T00:00:00"/>
    <n v="12"/>
    <s v="December"/>
    <x v="1"/>
    <s v="OK"/>
    <s v="OK"/>
    <s v="OK"/>
    <s v="OK"/>
  </r>
  <r>
    <x v="2"/>
    <x v="1"/>
    <x v="3"/>
    <s v="Low"/>
    <n v="3945"/>
    <n v="10"/>
    <n v="7"/>
    <n v="27615"/>
    <n v="276.14999999999998"/>
    <n v="27338.850000000002"/>
    <n v="19725"/>
    <n v="7613.8500000000022"/>
    <d v="2014-01-01T00:00:00"/>
    <n v="1"/>
    <s v="January"/>
    <x v="1"/>
    <s v="OK"/>
    <s v="OK"/>
    <s v="OK"/>
    <s v="OK"/>
  </r>
  <r>
    <x v="2"/>
    <x v="1"/>
    <x v="3"/>
    <s v="Medium"/>
    <n v="1031"/>
    <n v="10"/>
    <n v="7"/>
    <n v="7217"/>
    <n v="505.19"/>
    <n v="6711.81"/>
    <n v="5155"/>
    <n v="1556.8100000000004"/>
    <d v="2013-09-01T00:00:00"/>
    <n v="9"/>
    <s v="September"/>
    <x v="0"/>
    <s v="OK"/>
    <s v="OK"/>
    <s v="OK"/>
    <s v="OK"/>
  </r>
  <r>
    <x v="2"/>
    <x v="1"/>
    <x v="3"/>
    <s v="Medium"/>
    <n v="1303"/>
    <n v="10"/>
    <n v="20"/>
    <n v="26060"/>
    <n v="1303"/>
    <n v="24757"/>
    <n v="13030"/>
    <n v="11727"/>
    <d v="2014-02-01T00:00:00"/>
    <n v="2"/>
    <s v="February"/>
    <x v="1"/>
    <s v="OK"/>
    <s v="OK"/>
    <s v="OK"/>
    <s v="OK"/>
  </r>
  <r>
    <x v="2"/>
    <x v="1"/>
    <x v="3"/>
    <s v="Medium"/>
    <n v="1496"/>
    <n v="10"/>
    <n v="350"/>
    <n v="523600"/>
    <n v="31416"/>
    <n v="492184"/>
    <n v="388960"/>
    <n v="103224"/>
    <d v="2014-06-01T00:00:00"/>
    <n v="6"/>
    <s v="June"/>
    <x v="1"/>
    <s v="OK"/>
    <s v="OK"/>
    <s v="OK"/>
    <s v="OK"/>
  </r>
  <r>
    <x v="2"/>
    <x v="1"/>
    <x v="3"/>
    <s v="Medium"/>
    <n v="1535"/>
    <n v="10"/>
    <n v="20"/>
    <n v="30700"/>
    <n v="2149"/>
    <n v="28551"/>
    <n v="15350"/>
    <n v="13201"/>
    <d v="2014-09-01T00:00:00"/>
    <n v="9"/>
    <s v="September"/>
    <x v="1"/>
    <s v="OK"/>
    <s v="OK"/>
    <s v="OK"/>
    <s v="OK"/>
  </r>
  <r>
    <x v="2"/>
    <x v="1"/>
    <x v="3"/>
    <s v="Medium"/>
    <n v="1757"/>
    <n v="10"/>
    <n v="20"/>
    <n v="35140"/>
    <n v="2108.4"/>
    <n v="33031.599999999999"/>
    <n v="17570"/>
    <n v="15461.599999999999"/>
    <d v="2013-10-01T00:00:00"/>
    <n v="10"/>
    <s v="October"/>
    <x v="0"/>
    <s v="OK"/>
    <s v="OK"/>
    <s v="OK"/>
    <s v="OK"/>
  </r>
  <r>
    <x v="2"/>
    <x v="1"/>
    <x v="3"/>
    <s v="Medium"/>
    <n v="2136"/>
    <n v="10"/>
    <n v="7"/>
    <n v="14952"/>
    <n v="747.6"/>
    <n v="14204.4"/>
    <n v="10680"/>
    <n v="3524.3999999999996"/>
    <d v="2013-12-01T00:00:00"/>
    <n v="12"/>
    <s v="December"/>
    <x v="0"/>
    <s v="OK"/>
    <s v="OK"/>
    <s v="OK"/>
    <s v="OK"/>
  </r>
  <r>
    <x v="2"/>
    <x v="1"/>
    <x v="4"/>
    <s v="High"/>
    <n v="639"/>
    <n v="120"/>
    <n v="350"/>
    <n v="223650"/>
    <n v="22365"/>
    <n v="201285"/>
    <n v="166140"/>
    <n v="35145"/>
    <d v="2014-07-01T00:00:00"/>
    <n v="7"/>
    <s v="July"/>
    <x v="1"/>
    <s v="OK"/>
    <s v="OK"/>
    <s v="OK"/>
    <s v="OK"/>
  </r>
  <r>
    <x v="2"/>
    <x v="1"/>
    <x v="4"/>
    <s v="High"/>
    <n v="1190"/>
    <n v="120"/>
    <n v="7"/>
    <n v="8330"/>
    <n v="1082.9000000000001"/>
    <n v="7247.1"/>
    <n v="5950"/>
    <n v="1297.1000000000004"/>
    <d v="2014-06-01T00:00:00"/>
    <n v="6"/>
    <s v="June"/>
    <x v="1"/>
    <s v="OK"/>
    <s v="OK"/>
    <s v="OK"/>
    <s v="OK"/>
  </r>
  <r>
    <x v="2"/>
    <x v="1"/>
    <x v="4"/>
    <s v="High"/>
    <n v="2805"/>
    <n v="120"/>
    <n v="20"/>
    <n v="56100"/>
    <n v="6171"/>
    <n v="49929"/>
    <n v="28050"/>
    <n v="21879"/>
    <d v="2013-09-01T00:00:00"/>
    <n v="9"/>
    <s v="September"/>
    <x v="0"/>
    <s v="OK"/>
    <s v="OK"/>
    <s v="OK"/>
    <s v="OK"/>
  </r>
  <r>
    <x v="2"/>
    <x v="1"/>
    <x v="4"/>
    <s v="Low"/>
    <n v="639"/>
    <n v="120"/>
    <n v="7"/>
    <n v="4473"/>
    <n v="44.73"/>
    <n v="4428.2700000000004"/>
    <n v="3195"/>
    <n v="1233.2700000000004"/>
    <d v="2014-11-01T00:00:00"/>
    <n v="11"/>
    <s v="November"/>
    <x v="1"/>
    <s v="OK"/>
    <s v="OK"/>
    <s v="OK"/>
    <s v="OK"/>
  </r>
  <r>
    <x v="2"/>
    <x v="1"/>
    <x v="4"/>
    <s v="Low"/>
    <n v="2177"/>
    <n v="120"/>
    <n v="350"/>
    <n v="761950"/>
    <n v="30478"/>
    <n v="731472"/>
    <n v="566020"/>
    <n v="165452"/>
    <d v="2014-10-01T00:00:00"/>
    <n v="10"/>
    <s v="October"/>
    <x v="1"/>
    <s v="OK"/>
    <s v="OK"/>
    <s v="OK"/>
    <s v="OK"/>
  </r>
  <r>
    <x v="2"/>
    <x v="1"/>
    <x v="4"/>
    <s v="Low"/>
    <n v="3864"/>
    <n v="120"/>
    <n v="20"/>
    <n v="77280"/>
    <n v="772.80000000000007"/>
    <n v="76507.200000000012"/>
    <n v="38640"/>
    <n v="37867.200000000004"/>
    <d v="2014-04-01T00:00:00"/>
    <n v="4"/>
    <s v="April"/>
    <x v="1"/>
    <s v="OK"/>
    <s v="OK"/>
    <s v="OK"/>
    <s v="OK"/>
  </r>
  <r>
    <x v="2"/>
    <x v="1"/>
    <x v="4"/>
    <s v="Medium"/>
    <n v="1033"/>
    <n v="120"/>
    <n v="20"/>
    <n v="20660"/>
    <n v="1033"/>
    <n v="19627"/>
    <n v="10330"/>
    <n v="9297"/>
    <d v="2013-12-01T00:00:00"/>
    <n v="12"/>
    <s v="December"/>
    <x v="0"/>
    <s v="OK"/>
    <s v="OK"/>
    <s v="OK"/>
    <s v="OK"/>
  </r>
  <r>
    <x v="2"/>
    <x v="1"/>
    <x v="4"/>
    <s v="Medium"/>
    <n v="1496"/>
    <n v="120"/>
    <n v="350"/>
    <n v="523600"/>
    <n v="31416"/>
    <n v="492184"/>
    <n v="388960"/>
    <n v="103224"/>
    <d v="2014-06-01T00:00:00"/>
    <n v="6"/>
    <s v="June"/>
    <x v="1"/>
    <s v="OK"/>
    <s v="OK"/>
    <s v="OK"/>
    <s v="OK"/>
  </r>
  <r>
    <x v="2"/>
    <x v="1"/>
    <x v="4"/>
    <s v="Medium"/>
    <n v="1579"/>
    <n v="120"/>
    <n v="20"/>
    <n v="31580"/>
    <n v="1579"/>
    <n v="30001"/>
    <n v="15790"/>
    <n v="14211"/>
    <d v="2014-08-01T00:00:00"/>
    <n v="8"/>
    <s v="August"/>
    <x v="1"/>
    <s v="OK"/>
    <s v="OK"/>
    <s v="OK"/>
    <s v="OK"/>
  </r>
  <r>
    <x v="2"/>
    <x v="1"/>
    <x v="4"/>
    <s v="Medium"/>
    <n v="1976"/>
    <n v="120"/>
    <n v="20"/>
    <n v="39520"/>
    <n v="2766.4"/>
    <n v="36753.599999999999"/>
    <n v="19760"/>
    <n v="16993.599999999999"/>
    <d v="2014-10-01T00:00:00"/>
    <n v="10"/>
    <s v="October"/>
    <x v="1"/>
    <s v="OK"/>
    <s v="OK"/>
    <s v="OK"/>
    <s v="OK"/>
  </r>
  <r>
    <x v="2"/>
    <x v="1"/>
    <x v="4"/>
    <s v="Medium"/>
    <n v="2076"/>
    <n v="120"/>
    <n v="350"/>
    <n v="726600"/>
    <n v="43596"/>
    <n v="683004"/>
    <n v="539760"/>
    <n v="143244"/>
    <d v="2013-10-01T00:00:00"/>
    <n v="10"/>
    <s v="October"/>
    <x v="0"/>
    <s v="OK"/>
    <s v="OK"/>
    <s v="OK"/>
    <s v="OK"/>
  </r>
  <r>
    <x v="2"/>
    <x v="1"/>
    <x v="5"/>
    <s v="High"/>
    <n v="293"/>
    <n v="250"/>
    <n v="20"/>
    <n v="5860"/>
    <n v="879"/>
    <n v="4981"/>
    <n v="2930"/>
    <n v="2051"/>
    <d v="2014-12-01T00:00:00"/>
    <n v="12"/>
    <s v="December"/>
    <x v="1"/>
    <s v="OK"/>
    <s v="OK"/>
    <s v="OK"/>
    <s v="OK"/>
  </r>
  <r>
    <x v="2"/>
    <x v="1"/>
    <x v="5"/>
    <s v="High"/>
    <n v="1281"/>
    <n v="250"/>
    <n v="350"/>
    <n v="448350"/>
    <n v="62769"/>
    <n v="385581"/>
    <n v="333060"/>
    <n v="52521"/>
    <d v="2013-12-01T00:00:00"/>
    <n v="12"/>
    <s v="December"/>
    <x v="0"/>
    <s v="OK"/>
    <s v="OK"/>
    <s v="OK"/>
    <s v="OK"/>
  </r>
  <r>
    <x v="2"/>
    <x v="1"/>
    <x v="5"/>
    <s v="High"/>
    <n v="1491"/>
    <n v="250"/>
    <n v="7"/>
    <n v="10437"/>
    <n v="1252.44"/>
    <n v="9184.56"/>
    <n v="7455"/>
    <n v="1729.5599999999995"/>
    <d v="2014-03-01T00:00:00"/>
    <n v="3"/>
    <s v="March"/>
    <x v="1"/>
    <s v="OK"/>
    <s v="OK"/>
    <s v="OK"/>
    <s v="OK"/>
  </r>
  <r>
    <x v="2"/>
    <x v="1"/>
    <x v="5"/>
    <s v="Low"/>
    <n v="2177"/>
    <n v="250"/>
    <n v="350"/>
    <n v="761950"/>
    <n v="30478"/>
    <n v="731472"/>
    <n v="566020"/>
    <n v="165452"/>
    <d v="2014-10-01T00:00:00"/>
    <n v="10"/>
    <s v="October"/>
    <x v="1"/>
    <s v="OK"/>
    <s v="OK"/>
    <s v="OK"/>
    <s v="OK"/>
  </r>
  <r>
    <x v="2"/>
    <x v="1"/>
    <x v="5"/>
    <s v="Medium"/>
    <n v="381"/>
    <n v="250"/>
    <n v="350"/>
    <n v="133350"/>
    <n v="10668"/>
    <n v="122682"/>
    <n v="99060"/>
    <n v="23622"/>
    <d v="2014-08-01T00:00:00"/>
    <n v="8"/>
    <s v="August"/>
    <x v="1"/>
    <s v="OK"/>
    <s v="OK"/>
    <s v="OK"/>
    <s v="OK"/>
  </r>
  <r>
    <x v="2"/>
    <x v="1"/>
    <x v="5"/>
    <s v="Medium"/>
    <n v="574.5"/>
    <n v="250"/>
    <n v="350"/>
    <n v="201075"/>
    <n v="16086"/>
    <n v="184989"/>
    <n v="149370"/>
    <n v="35619"/>
    <d v="2014-04-01T00:00:00"/>
    <n v="4"/>
    <s v="April"/>
    <x v="1"/>
    <s v="OK"/>
    <s v="OK"/>
    <s v="OK"/>
    <s v="OK"/>
  </r>
  <r>
    <x v="2"/>
    <x v="1"/>
    <x v="5"/>
    <s v="Medium"/>
    <n v="2487"/>
    <n v="250"/>
    <n v="7"/>
    <n v="17409"/>
    <n v="870.45"/>
    <n v="16538.55"/>
    <n v="12435"/>
    <n v="4103.5499999999993"/>
    <d v="2014-12-01T00:00:00"/>
    <n v="12"/>
    <s v="December"/>
    <x v="1"/>
    <s v="OK"/>
    <s v="OK"/>
    <s v="OK"/>
    <s v="OK"/>
  </r>
  <r>
    <x v="2"/>
    <x v="1"/>
    <x v="5"/>
    <s v="Medium"/>
    <n v="2682"/>
    <n v="250"/>
    <n v="20"/>
    <n v="53640"/>
    <n v="4827.6000000000004"/>
    <n v="48812.4"/>
    <n v="26820"/>
    <n v="21992.400000000001"/>
    <d v="2013-11-01T00:00:00"/>
    <n v="11"/>
    <s v="November"/>
    <x v="0"/>
    <s v="OK"/>
    <s v="OK"/>
    <s v="OK"/>
    <s v="OK"/>
  </r>
  <r>
    <x v="2"/>
    <x v="1"/>
    <x v="5"/>
    <s v="None"/>
    <n v="1527"/>
    <n v="250"/>
    <n v="350"/>
    <n v="534450"/>
    <n v="0"/>
    <n v="534450"/>
    <n v="397020"/>
    <n v="137430"/>
    <d v="2013-09-01T00:00:00"/>
    <n v="9"/>
    <s v="September"/>
    <x v="0"/>
    <s v="OK"/>
    <s v="OK"/>
    <s v="OK"/>
    <s v="OK"/>
  </r>
  <r>
    <x v="2"/>
    <x v="2"/>
    <x v="0"/>
    <s v="Low"/>
    <n v="1907"/>
    <n v="260"/>
    <n v="350"/>
    <n v="667450"/>
    <n v="26698"/>
    <n v="640752"/>
    <n v="495820"/>
    <n v="144932"/>
    <d v="2014-09-01T00:00:00"/>
    <n v="9"/>
    <s v="September"/>
    <x v="1"/>
    <s v="OK"/>
    <s v="OK"/>
    <s v="OK"/>
    <s v="OK"/>
  </r>
  <r>
    <x v="2"/>
    <x v="2"/>
    <x v="0"/>
    <s v="Low"/>
    <n v="2966"/>
    <n v="260"/>
    <n v="350"/>
    <n v="1038100"/>
    <n v="20762"/>
    <n v="1017338"/>
    <n v="771160"/>
    <n v="246178"/>
    <d v="2013-10-01T00:00:00"/>
    <n v="10"/>
    <s v="October"/>
    <x v="0"/>
    <s v="OK"/>
    <s v="OK"/>
    <s v="OK"/>
    <s v="OK"/>
  </r>
  <r>
    <x v="2"/>
    <x v="2"/>
    <x v="0"/>
    <s v="Medium"/>
    <n v="1159"/>
    <n v="260"/>
    <n v="7"/>
    <n v="8113"/>
    <n v="405.65"/>
    <n v="7707.35"/>
    <n v="5795"/>
    <n v="1912.3500000000004"/>
    <d v="2013-10-01T00:00:00"/>
    <n v="10"/>
    <s v="October"/>
    <x v="0"/>
    <s v="OK"/>
    <s v="OK"/>
    <s v="OK"/>
    <s v="OK"/>
  </r>
  <r>
    <x v="2"/>
    <x v="2"/>
    <x v="0"/>
    <s v="Medium"/>
    <n v="1350"/>
    <n v="260"/>
    <n v="350"/>
    <n v="472500"/>
    <n v="23625"/>
    <n v="448875"/>
    <n v="351000"/>
    <n v="97875"/>
    <d v="2014-02-01T00:00:00"/>
    <n v="2"/>
    <s v="February"/>
    <x v="1"/>
    <s v="OK"/>
    <s v="OK"/>
    <s v="OK"/>
    <s v="OK"/>
  </r>
  <r>
    <x v="2"/>
    <x v="2"/>
    <x v="0"/>
    <s v="Medium"/>
    <n v="1366"/>
    <n v="260"/>
    <n v="20"/>
    <n v="27320"/>
    <n v="2185.6"/>
    <n v="25134.400000000001"/>
    <n v="13660"/>
    <n v="11474.400000000001"/>
    <d v="2014-06-01T00:00:00"/>
    <n v="6"/>
    <s v="June"/>
    <x v="1"/>
    <s v="OK"/>
    <s v="OK"/>
    <s v="OK"/>
    <s v="OK"/>
  </r>
  <r>
    <x v="2"/>
    <x v="2"/>
    <x v="0"/>
    <s v="Medium"/>
    <n v="1520"/>
    <n v="260"/>
    <n v="20"/>
    <n v="30400"/>
    <n v="2432"/>
    <n v="27968"/>
    <n v="15200"/>
    <n v="12768"/>
    <d v="2014-11-01T00:00:00"/>
    <n v="11"/>
    <s v="November"/>
    <x v="1"/>
    <s v="OK"/>
    <s v="OK"/>
    <s v="OK"/>
    <s v="OK"/>
  </r>
  <r>
    <x v="2"/>
    <x v="2"/>
    <x v="0"/>
    <s v="None"/>
    <n v="1686"/>
    <n v="260"/>
    <n v="7"/>
    <n v="11802"/>
    <n v="0"/>
    <n v="11802"/>
    <n v="8430"/>
    <n v="3372"/>
    <d v="2014-07-01T00:00:00"/>
    <n v="7"/>
    <s v="July"/>
    <x v="1"/>
    <s v="OK"/>
    <s v="OK"/>
    <s v="OK"/>
    <s v="OK"/>
  </r>
  <r>
    <x v="2"/>
    <x v="2"/>
    <x v="1"/>
    <s v="High"/>
    <n v="280"/>
    <n v="3"/>
    <n v="7"/>
    <n v="1960"/>
    <n v="274.39999999999998"/>
    <n v="1685.6"/>
    <n v="1400"/>
    <n v="285.59999999999991"/>
    <d v="2014-12-01T00:00:00"/>
    <n v="12"/>
    <s v="December"/>
    <x v="1"/>
    <s v="OK"/>
    <s v="OK"/>
    <s v="OK"/>
    <s v="OK"/>
  </r>
  <r>
    <x v="2"/>
    <x v="2"/>
    <x v="1"/>
    <s v="High"/>
    <n v="442"/>
    <n v="3"/>
    <n v="20"/>
    <n v="8840"/>
    <n v="1149.2"/>
    <n v="7690.8"/>
    <n v="4420"/>
    <n v="3270.8"/>
    <d v="2013-09-01T00:00:00"/>
    <n v="9"/>
    <s v="September"/>
    <x v="0"/>
    <s v="OK"/>
    <s v="OK"/>
    <s v="OK"/>
    <s v="OK"/>
  </r>
  <r>
    <x v="2"/>
    <x v="2"/>
    <x v="1"/>
    <s v="High"/>
    <n v="792"/>
    <n v="3"/>
    <n v="350"/>
    <n v="277200"/>
    <n v="30492"/>
    <n v="246708"/>
    <n v="205920"/>
    <n v="40788"/>
    <d v="2014-03-01T00:00:00"/>
    <n v="3"/>
    <s v="March"/>
    <x v="1"/>
    <s v="OK"/>
    <s v="OK"/>
    <s v="OK"/>
    <s v="OK"/>
  </r>
  <r>
    <x v="2"/>
    <x v="2"/>
    <x v="1"/>
    <s v="Low"/>
    <n v="2580"/>
    <n v="3"/>
    <n v="20"/>
    <n v="51600"/>
    <n v="1548"/>
    <n v="50052"/>
    <n v="25800"/>
    <n v="24252"/>
    <d v="2014-04-01T00:00:00"/>
    <n v="4"/>
    <s v="April"/>
    <x v="1"/>
    <s v="OK"/>
    <s v="OK"/>
    <s v="OK"/>
    <s v="OK"/>
  </r>
  <r>
    <x v="2"/>
    <x v="2"/>
    <x v="1"/>
    <s v="Medium"/>
    <n v="663"/>
    <n v="3"/>
    <n v="20"/>
    <n v="13260"/>
    <n v="1193.4000000000001"/>
    <n v="12066.6"/>
    <n v="6630"/>
    <n v="5436.6"/>
    <d v="2014-05-01T00:00:00"/>
    <n v="5"/>
    <s v="May"/>
    <x v="1"/>
    <s v="OK"/>
    <s v="OK"/>
    <s v="OK"/>
    <s v="OK"/>
  </r>
  <r>
    <x v="2"/>
    <x v="2"/>
    <x v="1"/>
    <s v="Medium"/>
    <n v="1016"/>
    <n v="3"/>
    <n v="7"/>
    <n v="7112"/>
    <n v="355.6"/>
    <n v="6756.4"/>
    <n v="5080"/>
    <n v="1676.3999999999996"/>
    <d v="2013-11-01T00:00:00"/>
    <n v="11"/>
    <s v="November"/>
    <x v="0"/>
    <s v="OK"/>
    <s v="OK"/>
    <s v="OK"/>
    <s v="OK"/>
  </r>
  <r>
    <x v="2"/>
    <x v="2"/>
    <x v="1"/>
    <s v="None"/>
    <n v="1321"/>
    <n v="3"/>
    <n v="20"/>
    <n v="26420"/>
    <n v="0"/>
    <n v="26420"/>
    <n v="13210"/>
    <n v="13210"/>
    <d v="2014-01-01T00:00:00"/>
    <n v="1"/>
    <s v="January"/>
    <x v="1"/>
    <s v="OK"/>
    <s v="OK"/>
    <s v="OK"/>
    <s v="OK"/>
  </r>
  <r>
    <x v="2"/>
    <x v="2"/>
    <x v="1"/>
    <s v="None"/>
    <n v="1513"/>
    <n v="3"/>
    <n v="350"/>
    <n v="529550"/>
    <n v="0"/>
    <n v="529550"/>
    <n v="393380"/>
    <n v="136170"/>
    <d v="2014-12-01T00:00:00"/>
    <n v="12"/>
    <s v="December"/>
    <x v="1"/>
    <s v="OK"/>
    <s v="OK"/>
    <s v="OK"/>
    <s v="OK"/>
  </r>
  <r>
    <x v="2"/>
    <x v="2"/>
    <x v="2"/>
    <s v="High"/>
    <n v="766"/>
    <n v="5"/>
    <n v="350"/>
    <n v="268100"/>
    <n v="29491"/>
    <n v="238609"/>
    <n v="199160"/>
    <n v="39449"/>
    <d v="2014-01-01T00:00:00"/>
    <n v="1"/>
    <s v="January"/>
    <x v="1"/>
    <s v="OK"/>
    <s v="OK"/>
    <s v="OK"/>
    <s v="OK"/>
  </r>
  <r>
    <x v="2"/>
    <x v="2"/>
    <x v="2"/>
    <s v="High"/>
    <n v="1199"/>
    <n v="5"/>
    <n v="350"/>
    <n v="419650"/>
    <n v="58751"/>
    <n v="360899"/>
    <n v="311740"/>
    <n v="49159"/>
    <d v="2014-04-01T00:00:00"/>
    <n v="4"/>
    <s v="April"/>
    <x v="1"/>
    <s v="OK"/>
    <s v="OK"/>
    <s v="OK"/>
    <s v="OK"/>
  </r>
  <r>
    <x v="2"/>
    <x v="2"/>
    <x v="2"/>
    <s v="High"/>
    <n v="2992"/>
    <n v="5"/>
    <n v="20"/>
    <n v="59840"/>
    <n v="6582.4"/>
    <n v="53257.599999999999"/>
    <n v="29920"/>
    <n v="23337.599999999999"/>
    <d v="2013-10-01T00:00:00"/>
    <n v="10"/>
    <s v="October"/>
    <x v="0"/>
    <s v="OK"/>
    <s v="OK"/>
    <s v="OK"/>
    <s v="OK"/>
  </r>
  <r>
    <x v="2"/>
    <x v="2"/>
    <x v="2"/>
    <s v="Low"/>
    <n v="1797"/>
    <n v="5"/>
    <n v="350"/>
    <n v="628950"/>
    <n v="18868.5"/>
    <n v="610081.5"/>
    <n v="467220"/>
    <n v="142861.5"/>
    <d v="2013-09-01T00:00:00"/>
    <n v="9"/>
    <s v="September"/>
    <x v="0"/>
    <s v="OK"/>
    <s v="OK"/>
    <s v="OK"/>
    <s v="OK"/>
  </r>
  <r>
    <x v="2"/>
    <x v="2"/>
    <x v="2"/>
    <s v="Low"/>
    <n v="1958"/>
    <n v="5"/>
    <n v="7"/>
    <n v="13706"/>
    <n v="411.18"/>
    <n v="13294.82"/>
    <n v="9790"/>
    <n v="3504.8199999999997"/>
    <d v="2014-02-01T00:00:00"/>
    <n v="2"/>
    <s v="February"/>
    <x v="1"/>
    <s v="OK"/>
    <s v="OK"/>
    <s v="OK"/>
    <s v="OK"/>
  </r>
  <r>
    <x v="2"/>
    <x v="2"/>
    <x v="2"/>
    <s v="Medium"/>
    <n v="645"/>
    <n v="5"/>
    <n v="20"/>
    <n v="12900"/>
    <n v="1032"/>
    <n v="11868"/>
    <n v="6450"/>
    <n v="5418"/>
    <d v="2014-07-01T00:00:00"/>
    <n v="7"/>
    <s v="July"/>
    <x v="1"/>
    <s v="OK"/>
    <s v="OK"/>
    <s v="OK"/>
    <s v="OK"/>
  </r>
  <r>
    <x v="2"/>
    <x v="2"/>
    <x v="2"/>
    <s v="Medium"/>
    <n v="1159"/>
    <n v="5"/>
    <n v="7"/>
    <n v="8113"/>
    <n v="405.65"/>
    <n v="7707.35"/>
    <n v="5795"/>
    <n v="1912.3500000000004"/>
    <d v="2013-10-01T00:00:00"/>
    <n v="10"/>
    <s v="October"/>
    <x v="0"/>
    <s v="OK"/>
    <s v="OK"/>
    <s v="OK"/>
    <s v="OK"/>
  </r>
  <r>
    <x v="2"/>
    <x v="2"/>
    <x v="2"/>
    <s v="Medium"/>
    <n v="1460"/>
    <n v="5"/>
    <n v="350"/>
    <n v="511000"/>
    <n v="30660"/>
    <n v="480340"/>
    <n v="379600"/>
    <n v="100740"/>
    <d v="2014-05-01T00:00:00"/>
    <n v="5"/>
    <s v="May"/>
    <x v="1"/>
    <s v="OK"/>
    <s v="OK"/>
    <s v="OK"/>
    <s v="OK"/>
  </r>
  <r>
    <x v="2"/>
    <x v="2"/>
    <x v="2"/>
    <s v="None"/>
    <n v="2146"/>
    <n v="5"/>
    <n v="7"/>
    <n v="15022"/>
    <n v="0"/>
    <n v="15022"/>
    <n v="10730"/>
    <n v="4292"/>
    <d v="2014-09-01T00:00:00"/>
    <n v="9"/>
    <s v="September"/>
    <x v="1"/>
    <s v="OK"/>
    <s v="OK"/>
    <s v="OK"/>
    <s v="OK"/>
  </r>
  <r>
    <x v="2"/>
    <x v="2"/>
    <x v="3"/>
    <s v="High"/>
    <n v="241"/>
    <n v="10"/>
    <n v="20"/>
    <n v="4820"/>
    <n v="482"/>
    <n v="4338"/>
    <n v="2410"/>
    <n v="1928"/>
    <d v="2014-10-01T00:00:00"/>
    <n v="10"/>
    <s v="October"/>
    <x v="1"/>
    <s v="OK"/>
    <s v="OK"/>
    <s v="OK"/>
    <s v="OK"/>
  </r>
  <r>
    <x v="2"/>
    <x v="2"/>
    <x v="3"/>
    <s v="High"/>
    <n v="357"/>
    <n v="10"/>
    <n v="350"/>
    <n v="124950"/>
    <n v="16243.5"/>
    <n v="108706.5"/>
    <n v="92820"/>
    <n v="15886.5"/>
    <d v="2014-11-01T00:00:00"/>
    <n v="11"/>
    <s v="November"/>
    <x v="1"/>
    <s v="OK"/>
    <s v="OK"/>
    <s v="OK"/>
    <s v="OK"/>
  </r>
  <r>
    <x v="2"/>
    <x v="2"/>
    <x v="3"/>
    <s v="High"/>
    <n v="1158"/>
    <n v="10"/>
    <n v="20"/>
    <n v="23160"/>
    <n v="3474"/>
    <n v="19686"/>
    <n v="11580"/>
    <n v="8106"/>
    <d v="2014-03-01T00:00:00"/>
    <n v="3"/>
    <s v="March"/>
    <x v="1"/>
    <s v="OK"/>
    <s v="OK"/>
    <s v="OK"/>
    <s v="OK"/>
  </r>
  <r>
    <x v="2"/>
    <x v="2"/>
    <x v="3"/>
    <s v="High"/>
    <n v="1531"/>
    <n v="10"/>
    <n v="20"/>
    <n v="30620"/>
    <n v="3674.4"/>
    <n v="26945.599999999999"/>
    <n v="15310"/>
    <n v="11635.599999999999"/>
    <d v="2014-12-01T00:00:00"/>
    <n v="12"/>
    <s v="December"/>
    <x v="1"/>
    <s v="OK"/>
    <s v="OK"/>
    <s v="OK"/>
    <s v="OK"/>
  </r>
  <r>
    <x v="2"/>
    <x v="2"/>
    <x v="3"/>
    <s v="High"/>
    <n v="2708"/>
    <n v="10"/>
    <n v="20"/>
    <n v="54160"/>
    <n v="7040.8"/>
    <n v="47119.199999999997"/>
    <n v="27080"/>
    <n v="20039.199999999997"/>
    <d v="2014-02-01T00:00:00"/>
    <n v="2"/>
    <s v="February"/>
    <x v="1"/>
    <s v="OK"/>
    <s v="OK"/>
    <s v="OK"/>
    <s v="OK"/>
  </r>
  <r>
    <x v="2"/>
    <x v="2"/>
    <x v="3"/>
    <s v="High"/>
    <n v="2992"/>
    <n v="10"/>
    <n v="20"/>
    <n v="59840"/>
    <n v="6582.4"/>
    <n v="53257.599999999999"/>
    <n v="29920"/>
    <n v="23337.599999999999"/>
    <d v="2013-10-01T00:00:00"/>
    <n v="10"/>
    <s v="October"/>
    <x v="0"/>
    <s v="OK"/>
    <s v="OK"/>
    <s v="OK"/>
    <s v="OK"/>
  </r>
  <r>
    <x v="2"/>
    <x v="2"/>
    <x v="3"/>
    <s v="Medium"/>
    <n v="360"/>
    <n v="10"/>
    <n v="7"/>
    <n v="2520"/>
    <n v="226.8"/>
    <n v="2293.1999999999998"/>
    <n v="1800"/>
    <n v="493.19999999999982"/>
    <d v="2014-10-01T00:00:00"/>
    <n v="10"/>
    <s v="October"/>
    <x v="1"/>
    <s v="OK"/>
    <s v="OK"/>
    <s v="OK"/>
    <s v="OK"/>
  </r>
  <r>
    <x v="2"/>
    <x v="2"/>
    <x v="3"/>
    <s v="Medium"/>
    <n v="1095"/>
    <n v="10"/>
    <n v="7"/>
    <n v="7665"/>
    <n v="613.20000000000005"/>
    <n v="7051.8"/>
    <n v="5475"/>
    <n v="1576.8000000000002"/>
    <d v="2014-05-01T00:00:00"/>
    <n v="5"/>
    <s v="May"/>
    <x v="1"/>
    <s v="OK"/>
    <s v="OK"/>
    <s v="OK"/>
    <s v="OK"/>
  </r>
  <r>
    <x v="2"/>
    <x v="2"/>
    <x v="3"/>
    <s v="Medium"/>
    <n v="1259"/>
    <n v="10"/>
    <n v="7"/>
    <n v="8813"/>
    <n v="705.04"/>
    <n v="8107.96"/>
    <n v="6295"/>
    <n v="1812.96"/>
    <d v="2014-04-01T00:00:00"/>
    <n v="4"/>
    <s v="April"/>
    <x v="1"/>
    <s v="OK"/>
    <s v="OK"/>
    <s v="OK"/>
    <s v="OK"/>
  </r>
  <r>
    <x v="2"/>
    <x v="2"/>
    <x v="3"/>
    <s v="Medium"/>
    <n v="1366"/>
    <n v="10"/>
    <n v="20"/>
    <n v="27320"/>
    <n v="2185.6"/>
    <n v="25134.400000000001"/>
    <n v="13660"/>
    <n v="11474.400000000001"/>
    <d v="2014-06-01T00:00:00"/>
    <n v="6"/>
    <s v="June"/>
    <x v="1"/>
    <s v="OK"/>
    <s v="OK"/>
    <s v="OK"/>
    <s v="OK"/>
  </r>
  <r>
    <x v="2"/>
    <x v="2"/>
    <x v="3"/>
    <s v="Medium"/>
    <n v="1372"/>
    <n v="10"/>
    <n v="7"/>
    <n v="9604"/>
    <n v="480.2"/>
    <n v="9123.7999999999993"/>
    <n v="6860"/>
    <n v="2263.7999999999993"/>
    <d v="2014-01-01T00:00:00"/>
    <n v="1"/>
    <s v="January"/>
    <x v="1"/>
    <s v="OK"/>
    <s v="OK"/>
    <s v="OK"/>
    <s v="OK"/>
  </r>
  <r>
    <x v="2"/>
    <x v="2"/>
    <x v="3"/>
    <s v="Medium"/>
    <n v="1598"/>
    <n v="10"/>
    <n v="7"/>
    <n v="11186"/>
    <n v="894.88"/>
    <n v="10291.120000000001"/>
    <n v="7990"/>
    <n v="2301.1200000000008"/>
    <d v="2014-08-01T00:00:00"/>
    <n v="8"/>
    <s v="August"/>
    <x v="1"/>
    <s v="OK"/>
    <s v="OK"/>
    <s v="OK"/>
    <s v="OK"/>
  </r>
  <r>
    <x v="2"/>
    <x v="2"/>
    <x v="3"/>
    <s v="Medium"/>
    <n v="1934"/>
    <n v="10"/>
    <n v="20"/>
    <n v="38680"/>
    <n v="3094.4"/>
    <n v="35585.599999999999"/>
    <n v="19340"/>
    <n v="16245.599999999999"/>
    <d v="2014-09-01T00:00:00"/>
    <n v="9"/>
    <s v="September"/>
    <x v="1"/>
    <s v="OK"/>
    <s v="OK"/>
    <s v="OK"/>
    <s v="OK"/>
  </r>
  <r>
    <x v="2"/>
    <x v="2"/>
    <x v="3"/>
    <s v="Medium"/>
    <n v="2125"/>
    <n v="10"/>
    <n v="7"/>
    <n v="14875"/>
    <n v="1041.25"/>
    <n v="13833.75"/>
    <n v="10625"/>
    <n v="3208.75"/>
    <d v="2013-12-01T00:00:00"/>
    <n v="12"/>
    <s v="December"/>
    <x v="0"/>
    <s v="OK"/>
    <s v="OK"/>
    <s v="OK"/>
    <s v="OK"/>
  </r>
  <r>
    <x v="2"/>
    <x v="2"/>
    <x v="3"/>
    <s v="Medium"/>
    <n v="2146"/>
    <n v="10"/>
    <n v="350"/>
    <n v="751100"/>
    <n v="60088"/>
    <n v="691012"/>
    <n v="557960"/>
    <n v="133052"/>
    <d v="2013-11-01T00:00:00"/>
    <n v="11"/>
    <s v="November"/>
    <x v="0"/>
    <s v="OK"/>
    <s v="OK"/>
    <s v="OK"/>
    <s v="OK"/>
  </r>
  <r>
    <x v="2"/>
    <x v="2"/>
    <x v="3"/>
    <s v="Medium"/>
    <n v="2409"/>
    <n v="10"/>
    <n v="7"/>
    <n v="16863"/>
    <n v="1349.04"/>
    <n v="15513.96"/>
    <n v="12045"/>
    <n v="3468.9599999999991"/>
    <d v="2013-09-01T00:00:00"/>
    <n v="9"/>
    <s v="September"/>
    <x v="0"/>
    <s v="OK"/>
    <s v="OK"/>
    <s v="OK"/>
    <s v="OK"/>
  </r>
  <r>
    <x v="2"/>
    <x v="2"/>
    <x v="3"/>
    <s v="None"/>
    <n v="1006"/>
    <n v="10"/>
    <n v="350"/>
    <n v="352100"/>
    <n v="0"/>
    <n v="352100"/>
    <n v="261560"/>
    <n v="90540"/>
    <d v="2014-06-01T00:00:00"/>
    <n v="6"/>
    <s v="June"/>
    <x v="1"/>
    <s v="OK"/>
    <s v="OK"/>
    <s v="OK"/>
    <s v="OK"/>
  </r>
  <r>
    <x v="2"/>
    <x v="2"/>
    <x v="3"/>
    <s v="None"/>
    <n v="1513"/>
    <n v="10"/>
    <n v="350"/>
    <n v="529550"/>
    <n v="0"/>
    <n v="529550"/>
    <n v="393380"/>
    <n v="136170"/>
    <d v="2014-12-01T00:00:00"/>
    <n v="12"/>
    <s v="December"/>
    <x v="1"/>
    <s v="OK"/>
    <s v="OK"/>
    <s v="OK"/>
    <s v="OK"/>
  </r>
  <r>
    <x v="2"/>
    <x v="2"/>
    <x v="4"/>
    <s v="High"/>
    <n v="241"/>
    <n v="120"/>
    <n v="20"/>
    <n v="4820"/>
    <n v="482"/>
    <n v="4338"/>
    <n v="2410"/>
    <n v="1928"/>
    <d v="2014-10-01T00:00:00"/>
    <n v="10"/>
    <s v="October"/>
    <x v="1"/>
    <s v="OK"/>
    <s v="OK"/>
    <s v="OK"/>
    <s v="OK"/>
  </r>
  <r>
    <x v="2"/>
    <x v="2"/>
    <x v="4"/>
    <s v="High"/>
    <n v="2665"/>
    <n v="120"/>
    <n v="7"/>
    <n v="18655"/>
    <n v="1865.5"/>
    <n v="16789.5"/>
    <n v="13325"/>
    <n v="3464.5"/>
    <d v="2014-11-01T00:00:00"/>
    <n v="11"/>
    <s v="November"/>
    <x v="1"/>
    <s v="OK"/>
    <s v="OK"/>
    <s v="OK"/>
    <s v="OK"/>
  </r>
  <r>
    <x v="2"/>
    <x v="2"/>
    <x v="4"/>
    <s v="Low"/>
    <n v="2877"/>
    <n v="120"/>
    <n v="350"/>
    <n v="1006950"/>
    <n v="20139"/>
    <n v="986811"/>
    <n v="748020"/>
    <n v="238791"/>
    <d v="2014-10-01T00:00:00"/>
    <n v="10"/>
    <s v="October"/>
    <x v="1"/>
    <s v="OK"/>
    <s v="OK"/>
    <s v="OK"/>
    <s v="OK"/>
  </r>
  <r>
    <x v="2"/>
    <x v="2"/>
    <x v="4"/>
    <s v="Low"/>
    <n v="2966"/>
    <n v="120"/>
    <n v="350"/>
    <n v="1038100"/>
    <n v="20762"/>
    <n v="1017338"/>
    <n v="771160"/>
    <n v="246178"/>
    <d v="2013-10-01T00:00:00"/>
    <n v="10"/>
    <s v="October"/>
    <x v="0"/>
    <s v="OK"/>
    <s v="OK"/>
    <s v="OK"/>
    <s v="OK"/>
  </r>
  <r>
    <x v="2"/>
    <x v="2"/>
    <x v="4"/>
    <s v="Medium"/>
    <n v="588"/>
    <n v="120"/>
    <n v="20"/>
    <n v="11760"/>
    <n v="823.2"/>
    <n v="10936.8"/>
    <n v="5880"/>
    <n v="5056.7999999999993"/>
    <d v="2013-12-01T00:00:00"/>
    <n v="12"/>
    <s v="December"/>
    <x v="0"/>
    <s v="OK"/>
    <s v="OK"/>
    <s v="OK"/>
    <s v="OK"/>
  </r>
  <r>
    <x v="2"/>
    <x v="2"/>
    <x v="4"/>
    <s v="Medium"/>
    <n v="1001"/>
    <n v="120"/>
    <n v="20"/>
    <n v="20020"/>
    <n v="1201.2"/>
    <n v="18818.8"/>
    <n v="10010"/>
    <n v="8808.7999999999993"/>
    <d v="2014-08-01T00:00:00"/>
    <n v="8"/>
    <s v="August"/>
    <x v="1"/>
    <s v="OK"/>
    <s v="OK"/>
    <s v="OK"/>
    <s v="OK"/>
  </r>
  <r>
    <x v="2"/>
    <x v="2"/>
    <x v="4"/>
    <s v="Medium"/>
    <n v="1307"/>
    <n v="120"/>
    <n v="350"/>
    <n v="457450"/>
    <n v="41170.5"/>
    <n v="416279.5"/>
    <n v="339820"/>
    <n v="76459.5"/>
    <d v="2014-07-01T00:00:00"/>
    <n v="7"/>
    <s v="July"/>
    <x v="1"/>
    <s v="OK"/>
    <s v="OK"/>
    <s v="OK"/>
    <s v="OK"/>
  </r>
  <r>
    <x v="2"/>
    <x v="2"/>
    <x v="4"/>
    <s v="Medium"/>
    <n v="2338"/>
    <n v="120"/>
    <n v="7"/>
    <n v="16366"/>
    <n v="1309.28"/>
    <n v="15056.72"/>
    <n v="11690"/>
    <n v="3366.7199999999993"/>
    <d v="2014-06-01T00:00:00"/>
    <n v="6"/>
    <s v="June"/>
    <x v="1"/>
    <s v="OK"/>
    <s v="OK"/>
    <s v="OK"/>
    <s v="OK"/>
  </r>
  <r>
    <x v="2"/>
    <x v="2"/>
    <x v="4"/>
    <s v="None"/>
    <n v="1006"/>
    <n v="120"/>
    <n v="350"/>
    <n v="352100"/>
    <n v="0"/>
    <n v="352100"/>
    <n v="261560"/>
    <n v="90540"/>
    <d v="2014-06-01T00:00:00"/>
    <n v="6"/>
    <s v="June"/>
    <x v="1"/>
    <s v="OK"/>
    <s v="OK"/>
    <s v="OK"/>
    <s v="OK"/>
  </r>
  <r>
    <x v="2"/>
    <x v="2"/>
    <x v="5"/>
    <s v="High"/>
    <n v="280"/>
    <n v="250"/>
    <n v="7"/>
    <n v="1960"/>
    <n v="274.39999999999998"/>
    <n v="1685.6"/>
    <n v="1400"/>
    <n v="285.59999999999991"/>
    <d v="2014-12-01T00:00:00"/>
    <n v="12"/>
    <s v="December"/>
    <x v="1"/>
    <s v="OK"/>
    <s v="OK"/>
    <s v="OK"/>
    <s v="OK"/>
  </r>
  <r>
    <x v="2"/>
    <x v="2"/>
    <x v="5"/>
    <s v="High"/>
    <n v="1531"/>
    <n v="250"/>
    <n v="20"/>
    <n v="30620"/>
    <n v="3674.4"/>
    <n v="26945.599999999999"/>
    <n v="15310"/>
    <n v="11635.599999999999"/>
    <d v="2014-12-01T00:00:00"/>
    <n v="12"/>
    <s v="December"/>
    <x v="1"/>
    <s v="OK"/>
    <s v="OK"/>
    <s v="OK"/>
    <s v="OK"/>
  </r>
  <r>
    <x v="2"/>
    <x v="2"/>
    <x v="5"/>
    <s v="High"/>
    <n v="1870"/>
    <n v="250"/>
    <n v="350"/>
    <n v="654500"/>
    <n v="65450"/>
    <n v="589050"/>
    <n v="486200"/>
    <n v="102850"/>
    <d v="2013-12-01T00:00:00"/>
    <n v="12"/>
    <s v="December"/>
    <x v="0"/>
    <s v="OK"/>
    <s v="OK"/>
    <s v="OK"/>
    <s v="OK"/>
  </r>
  <r>
    <x v="2"/>
    <x v="2"/>
    <x v="5"/>
    <s v="Low"/>
    <n v="263"/>
    <n v="250"/>
    <n v="7"/>
    <n v="1841"/>
    <n v="18.41"/>
    <n v="1822.59"/>
    <n v="1315"/>
    <n v="507.58999999999992"/>
    <d v="2014-03-01T00:00:00"/>
    <n v="3"/>
    <s v="March"/>
    <x v="1"/>
    <s v="OK"/>
    <s v="OK"/>
    <s v="OK"/>
    <s v="OK"/>
  </r>
  <r>
    <x v="2"/>
    <x v="2"/>
    <x v="5"/>
    <s v="Low"/>
    <n v="2877"/>
    <n v="250"/>
    <n v="350"/>
    <n v="1006950"/>
    <n v="20139"/>
    <n v="986811"/>
    <n v="748020"/>
    <n v="238791"/>
    <d v="2014-10-01T00:00:00"/>
    <n v="10"/>
    <s v="October"/>
    <x v="1"/>
    <s v="OK"/>
    <s v="OK"/>
    <s v="OK"/>
    <s v="OK"/>
  </r>
  <r>
    <x v="2"/>
    <x v="2"/>
    <x v="5"/>
    <s v="Medium"/>
    <n v="360"/>
    <n v="250"/>
    <n v="7"/>
    <n v="2520"/>
    <n v="226.8"/>
    <n v="2293.1999999999998"/>
    <n v="1800"/>
    <n v="493.19999999999982"/>
    <d v="2014-10-01T00:00:00"/>
    <n v="10"/>
    <s v="October"/>
    <x v="1"/>
    <s v="OK"/>
    <s v="OK"/>
    <s v="OK"/>
    <s v="OK"/>
  </r>
  <r>
    <x v="2"/>
    <x v="2"/>
    <x v="5"/>
    <s v="Medium"/>
    <n v="422"/>
    <n v="250"/>
    <n v="350"/>
    <n v="147700"/>
    <n v="11816"/>
    <n v="135884"/>
    <n v="109720"/>
    <n v="26164"/>
    <d v="2014-08-01T00:00:00"/>
    <n v="8"/>
    <s v="August"/>
    <x v="1"/>
    <s v="OK"/>
    <s v="OK"/>
    <s v="OK"/>
    <s v="OK"/>
  </r>
  <r>
    <x v="2"/>
    <x v="2"/>
    <x v="5"/>
    <s v="Medium"/>
    <n v="2297"/>
    <n v="250"/>
    <n v="20"/>
    <n v="45940"/>
    <n v="2297"/>
    <n v="43643"/>
    <n v="22970"/>
    <n v="20673"/>
    <d v="2013-11-01T00:00:00"/>
    <n v="11"/>
    <s v="November"/>
    <x v="0"/>
    <s v="OK"/>
    <s v="OK"/>
    <s v="OK"/>
    <s v="OK"/>
  </r>
  <r>
    <x v="2"/>
    <x v="2"/>
    <x v="5"/>
    <s v="Medium"/>
    <n v="2338"/>
    <n v="250"/>
    <n v="7"/>
    <n v="16366"/>
    <n v="1309.28"/>
    <n v="15056.72"/>
    <n v="11690"/>
    <n v="3366.7199999999993"/>
    <d v="2014-06-01T00:00:00"/>
    <n v="6"/>
    <s v="June"/>
    <x v="1"/>
    <s v="OK"/>
    <s v="OK"/>
    <s v="OK"/>
    <s v="OK"/>
  </r>
  <r>
    <x v="2"/>
    <x v="3"/>
    <x v="0"/>
    <s v="High"/>
    <n v="344"/>
    <n v="260"/>
    <n v="350"/>
    <n v="120400"/>
    <n v="13244"/>
    <n v="107156"/>
    <n v="89440"/>
    <n v="17716"/>
    <d v="2013-10-01T00:00:00"/>
    <n v="10"/>
    <s v="October"/>
    <x v="0"/>
    <s v="OK"/>
    <s v="OK"/>
    <s v="OK"/>
    <s v="OK"/>
  </r>
  <r>
    <x v="2"/>
    <x v="3"/>
    <x v="0"/>
    <s v="High"/>
    <n v="1727"/>
    <n v="260"/>
    <n v="7"/>
    <n v="12089"/>
    <n v="1692.46"/>
    <n v="10396.540000000001"/>
    <n v="8635"/>
    <n v="1761.5400000000009"/>
    <d v="2013-10-01T00:00:00"/>
    <n v="10"/>
    <s v="October"/>
    <x v="0"/>
    <s v="OK"/>
    <s v="OK"/>
    <s v="OK"/>
    <s v="OK"/>
  </r>
  <r>
    <x v="2"/>
    <x v="3"/>
    <x v="0"/>
    <s v="High"/>
    <n v="2039"/>
    <n v="260"/>
    <n v="20"/>
    <n v="40780"/>
    <n v="4078"/>
    <n v="36702"/>
    <n v="20390"/>
    <n v="16312"/>
    <d v="2014-05-01T00:00:00"/>
    <n v="5"/>
    <s v="May"/>
    <x v="1"/>
    <s v="OK"/>
    <s v="OK"/>
    <s v="OK"/>
    <s v="OK"/>
  </r>
  <r>
    <x v="2"/>
    <x v="3"/>
    <x v="0"/>
    <s v="High"/>
    <n v="2629"/>
    <n v="260"/>
    <n v="20"/>
    <n v="52580"/>
    <n v="5783.8"/>
    <n v="46796.2"/>
    <n v="26290"/>
    <n v="20506.199999999997"/>
    <d v="2014-01-01T00:00:00"/>
    <n v="1"/>
    <s v="January"/>
    <x v="1"/>
    <s v="OK"/>
    <s v="OK"/>
    <s v="OK"/>
    <s v="OK"/>
  </r>
  <r>
    <x v="2"/>
    <x v="3"/>
    <x v="0"/>
    <s v="Low"/>
    <n v="1865"/>
    <n v="260"/>
    <n v="350"/>
    <n v="652750"/>
    <n v="26110"/>
    <n v="626640"/>
    <n v="484900"/>
    <n v="141740"/>
    <d v="2014-02-01T00:00:00"/>
    <n v="2"/>
    <s v="February"/>
    <x v="1"/>
    <s v="OK"/>
    <s v="OK"/>
    <s v="OK"/>
    <s v="OK"/>
  </r>
  <r>
    <x v="2"/>
    <x v="3"/>
    <x v="0"/>
    <s v="Medium"/>
    <n v="1038"/>
    <n v="260"/>
    <n v="20"/>
    <n v="20760"/>
    <n v="1868.4"/>
    <n v="18891.599999999999"/>
    <n v="10380"/>
    <n v="8511.5999999999985"/>
    <d v="2014-06-01T00:00:00"/>
    <n v="6"/>
    <s v="June"/>
    <x v="1"/>
    <s v="OK"/>
    <s v="OK"/>
    <s v="OK"/>
    <s v="OK"/>
  </r>
  <r>
    <x v="2"/>
    <x v="3"/>
    <x v="0"/>
    <s v="Medium"/>
    <n v="1679"/>
    <n v="260"/>
    <n v="350"/>
    <n v="587650"/>
    <n v="35259"/>
    <n v="552391"/>
    <n v="436540"/>
    <n v="115851"/>
    <d v="2014-09-01T00:00:00"/>
    <n v="9"/>
    <s v="September"/>
    <x v="1"/>
    <s v="OK"/>
    <s v="OK"/>
    <s v="OK"/>
    <s v="OK"/>
  </r>
  <r>
    <x v="2"/>
    <x v="3"/>
    <x v="0"/>
    <s v="Medium"/>
    <n v="1683"/>
    <n v="260"/>
    <n v="7"/>
    <n v="11781"/>
    <n v="589.04999999999995"/>
    <n v="11191.95"/>
    <n v="8415"/>
    <n v="2776.9500000000007"/>
    <d v="2014-07-01T00:00:00"/>
    <n v="7"/>
    <s v="July"/>
    <x v="1"/>
    <s v="OK"/>
    <s v="OK"/>
    <s v="OK"/>
    <s v="OK"/>
  </r>
  <r>
    <x v="2"/>
    <x v="3"/>
    <x v="0"/>
    <s v="Medium"/>
    <n v="1694"/>
    <n v="260"/>
    <n v="20"/>
    <n v="33880"/>
    <n v="3049.2"/>
    <n v="30830.799999999999"/>
    <n v="16940"/>
    <n v="13890.8"/>
    <d v="2014-11-01T00:00:00"/>
    <n v="11"/>
    <s v="November"/>
    <x v="1"/>
    <s v="OK"/>
    <s v="OK"/>
    <s v="OK"/>
    <s v="OK"/>
  </r>
  <r>
    <x v="2"/>
    <x v="3"/>
    <x v="1"/>
    <s v="High"/>
    <n v="886"/>
    <n v="3"/>
    <n v="350"/>
    <n v="310100"/>
    <n v="37212"/>
    <n v="272888"/>
    <n v="230360"/>
    <n v="42528"/>
    <d v="2014-06-01T00:00:00"/>
    <n v="6"/>
    <s v="June"/>
    <x v="1"/>
    <s v="OK"/>
    <s v="OK"/>
    <s v="OK"/>
    <s v="OK"/>
  </r>
  <r>
    <x v="2"/>
    <x v="3"/>
    <x v="1"/>
    <s v="High"/>
    <n v="2579"/>
    <n v="3"/>
    <n v="20"/>
    <n v="51580"/>
    <n v="7221.2"/>
    <n v="44358.8"/>
    <n v="25790"/>
    <n v="18568.800000000003"/>
    <d v="2014-04-01T00:00:00"/>
    <n v="4"/>
    <s v="April"/>
    <x v="1"/>
    <s v="OK"/>
    <s v="OK"/>
    <s v="OK"/>
    <s v="OK"/>
  </r>
  <r>
    <x v="2"/>
    <x v="3"/>
    <x v="1"/>
    <s v="High"/>
    <n v="2706"/>
    <n v="3"/>
    <n v="7"/>
    <n v="18942"/>
    <n v="2083.62"/>
    <n v="16858.38"/>
    <n v="13530"/>
    <n v="3328.380000000001"/>
    <d v="2013-11-01T00:00:00"/>
    <n v="11"/>
    <s v="November"/>
    <x v="0"/>
    <s v="OK"/>
    <s v="OK"/>
    <s v="OK"/>
    <s v="OK"/>
  </r>
  <r>
    <x v="2"/>
    <x v="3"/>
    <x v="1"/>
    <s v="Low"/>
    <n v="1210"/>
    <n v="3"/>
    <n v="350"/>
    <n v="423500"/>
    <n v="4235"/>
    <n v="419265"/>
    <n v="314600"/>
    <n v="104665"/>
    <d v="2014-03-01T00:00:00"/>
    <n v="3"/>
    <s v="March"/>
    <x v="1"/>
    <s v="OK"/>
    <s v="OK"/>
    <s v="OK"/>
    <s v="OK"/>
  </r>
  <r>
    <x v="2"/>
    <x v="3"/>
    <x v="1"/>
    <s v="Low"/>
    <n v="1397"/>
    <n v="3"/>
    <n v="350"/>
    <n v="488950"/>
    <n v="4889.5"/>
    <n v="484060.5"/>
    <n v="363220"/>
    <n v="120840.5"/>
    <d v="2014-10-01T00:00:00"/>
    <n v="10"/>
    <s v="October"/>
    <x v="1"/>
    <s v="OK"/>
    <s v="OK"/>
    <s v="OK"/>
    <s v="OK"/>
  </r>
  <r>
    <x v="2"/>
    <x v="3"/>
    <x v="1"/>
    <s v="Medium"/>
    <n v="521"/>
    <n v="3"/>
    <n v="7"/>
    <n v="3647"/>
    <n v="328.23"/>
    <n v="3318.77"/>
    <n v="2605"/>
    <n v="713.77"/>
    <d v="2014-12-01T00:00:00"/>
    <n v="12"/>
    <s v="December"/>
    <x v="1"/>
    <s v="OK"/>
    <s v="OK"/>
    <s v="OK"/>
    <s v="OK"/>
  </r>
  <r>
    <x v="2"/>
    <x v="3"/>
    <x v="1"/>
    <s v="Medium"/>
    <n v="1362"/>
    <n v="3"/>
    <n v="350"/>
    <n v="476700"/>
    <n v="38136"/>
    <n v="438564"/>
    <n v="354120"/>
    <n v="84444"/>
    <d v="2014-12-01T00:00:00"/>
    <n v="12"/>
    <s v="December"/>
    <x v="1"/>
    <s v="OK"/>
    <s v="OK"/>
    <s v="OK"/>
    <s v="OK"/>
  </r>
  <r>
    <x v="2"/>
    <x v="3"/>
    <x v="1"/>
    <s v="Medium"/>
    <n v="1834"/>
    <n v="3"/>
    <n v="20"/>
    <n v="36680"/>
    <n v="2567.6"/>
    <n v="34112.400000000001"/>
    <n v="18340"/>
    <n v="15772.400000000001"/>
    <d v="2013-09-01T00:00:00"/>
    <n v="9"/>
    <s v="September"/>
    <x v="0"/>
    <s v="OK"/>
    <s v="OK"/>
    <s v="OK"/>
    <s v="OK"/>
  </r>
  <r>
    <x v="2"/>
    <x v="3"/>
    <x v="2"/>
    <s v="High"/>
    <n v="1368"/>
    <n v="5"/>
    <n v="7"/>
    <n v="9576"/>
    <n v="1436.4"/>
    <n v="8139.6"/>
    <n v="6840"/>
    <n v="1299.6000000000004"/>
    <d v="2014-02-01T00:00:00"/>
    <n v="2"/>
    <s v="February"/>
    <x v="1"/>
    <s v="OK"/>
    <s v="OK"/>
    <s v="OK"/>
    <s v="OK"/>
  </r>
  <r>
    <x v="2"/>
    <x v="3"/>
    <x v="2"/>
    <s v="High"/>
    <n v="1715"/>
    <n v="5"/>
    <n v="20"/>
    <n v="34300"/>
    <n v="4116"/>
    <n v="30184"/>
    <n v="17150"/>
    <n v="13034"/>
    <d v="2013-10-01T00:00:00"/>
    <n v="10"/>
    <s v="October"/>
    <x v="0"/>
    <s v="OK"/>
    <s v="OK"/>
    <s v="OK"/>
    <s v="OK"/>
  </r>
  <r>
    <x v="2"/>
    <x v="3"/>
    <x v="2"/>
    <s v="High"/>
    <n v="1727"/>
    <n v="5"/>
    <n v="7"/>
    <n v="12089"/>
    <n v="1692.46"/>
    <n v="10396.540000000001"/>
    <n v="8635"/>
    <n v="1761.5400000000009"/>
    <d v="2013-10-01T00:00:00"/>
    <n v="10"/>
    <s v="October"/>
    <x v="0"/>
    <s v="OK"/>
    <s v="OK"/>
    <s v="OK"/>
    <s v="OK"/>
  </r>
  <r>
    <x v="2"/>
    <x v="3"/>
    <x v="2"/>
    <s v="High"/>
    <n v="2255"/>
    <n v="5"/>
    <n v="20"/>
    <n v="45100"/>
    <n v="5863"/>
    <n v="39237"/>
    <n v="22550"/>
    <n v="16687"/>
    <d v="2014-07-01T00:00:00"/>
    <n v="7"/>
    <s v="July"/>
    <x v="1"/>
    <s v="OK"/>
    <s v="OK"/>
    <s v="OK"/>
    <s v="OK"/>
  </r>
  <r>
    <x v="2"/>
    <x v="3"/>
    <x v="2"/>
    <s v="High"/>
    <n v="2420"/>
    <n v="5"/>
    <n v="7"/>
    <n v="16940"/>
    <n v="2032.8"/>
    <n v="14907.2"/>
    <n v="12100"/>
    <n v="2807.2000000000007"/>
    <d v="2014-09-01T00:00:00"/>
    <n v="9"/>
    <s v="September"/>
    <x v="1"/>
    <s v="OK"/>
    <s v="OK"/>
    <s v="OK"/>
    <s v="OK"/>
  </r>
  <r>
    <x v="2"/>
    <x v="3"/>
    <x v="2"/>
    <s v="Medium"/>
    <n v="720"/>
    <n v="5"/>
    <n v="350"/>
    <n v="252000"/>
    <n v="12600"/>
    <n v="239400"/>
    <n v="187200"/>
    <n v="52200"/>
    <d v="2013-09-01T00:00:00"/>
    <n v="9"/>
    <s v="September"/>
    <x v="0"/>
    <s v="OK"/>
    <s v="OK"/>
    <s v="OK"/>
    <s v="OK"/>
  </r>
  <r>
    <x v="2"/>
    <x v="3"/>
    <x v="2"/>
    <s v="Medium"/>
    <n v="980"/>
    <n v="5"/>
    <n v="350"/>
    <n v="343000"/>
    <n v="20580"/>
    <n v="322420"/>
    <n v="254800"/>
    <n v="67620"/>
    <d v="2014-04-01T00:00:00"/>
    <n v="4"/>
    <s v="April"/>
    <x v="1"/>
    <s v="OK"/>
    <s v="OK"/>
    <s v="OK"/>
    <s v="OK"/>
  </r>
  <r>
    <x v="2"/>
    <x v="3"/>
    <x v="3"/>
    <s v="High"/>
    <n v="260"/>
    <n v="10"/>
    <n v="20"/>
    <n v="5200"/>
    <n v="728"/>
    <n v="4472"/>
    <n v="2600"/>
    <n v="1872"/>
    <d v="2014-02-01T00:00:00"/>
    <n v="2"/>
    <s v="February"/>
    <x v="1"/>
    <s v="OK"/>
    <s v="OK"/>
    <s v="OK"/>
    <s v="OK"/>
  </r>
  <r>
    <x v="2"/>
    <x v="3"/>
    <x v="3"/>
    <s v="High"/>
    <n v="886"/>
    <n v="10"/>
    <n v="350"/>
    <n v="310100"/>
    <n v="37212"/>
    <n v="272888"/>
    <n v="230360"/>
    <n v="42528"/>
    <d v="2014-06-01T00:00:00"/>
    <n v="6"/>
    <s v="June"/>
    <x v="1"/>
    <s v="OK"/>
    <s v="OK"/>
    <s v="OK"/>
    <s v="OK"/>
  </r>
  <r>
    <x v="2"/>
    <x v="3"/>
    <x v="3"/>
    <s v="High"/>
    <n v="905"/>
    <n v="10"/>
    <n v="20"/>
    <n v="18100"/>
    <n v="2172"/>
    <n v="15928"/>
    <n v="9050"/>
    <n v="6878"/>
    <d v="2014-10-01T00:00:00"/>
    <n v="10"/>
    <s v="October"/>
    <x v="1"/>
    <s v="OK"/>
    <s v="OK"/>
    <s v="OK"/>
    <s v="OK"/>
  </r>
  <r>
    <x v="2"/>
    <x v="3"/>
    <x v="3"/>
    <s v="High"/>
    <n v="1122"/>
    <n v="10"/>
    <n v="20"/>
    <n v="22440"/>
    <n v="2468.4"/>
    <n v="19971.599999999999"/>
    <n v="11220"/>
    <n v="8751.5999999999985"/>
    <d v="2014-03-01T00:00:00"/>
    <n v="3"/>
    <s v="March"/>
    <x v="1"/>
    <s v="OK"/>
    <s v="OK"/>
    <s v="OK"/>
    <s v="OK"/>
  </r>
  <r>
    <x v="2"/>
    <x v="3"/>
    <x v="3"/>
    <s v="High"/>
    <n v="1197"/>
    <n v="10"/>
    <n v="350"/>
    <n v="418950"/>
    <n v="50274"/>
    <n v="368676"/>
    <n v="311220"/>
    <n v="57456"/>
    <d v="2014-11-01T00:00:00"/>
    <n v="11"/>
    <s v="November"/>
    <x v="1"/>
    <s v="OK"/>
    <s v="OK"/>
    <s v="OK"/>
    <s v="OK"/>
  </r>
  <r>
    <x v="2"/>
    <x v="3"/>
    <x v="3"/>
    <s v="High"/>
    <n v="1233"/>
    <n v="10"/>
    <n v="20"/>
    <n v="24660"/>
    <n v="2959.2"/>
    <n v="21700.799999999999"/>
    <n v="12330"/>
    <n v="9370.7999999999993"/>
    <d v="2014-12-01T00:00:00"/>
    <n v="12"/>
    <s v="December"/>
    <x v="1"/>
    <s v="OK"/>
    <s v="OK"/>
    <s v="OK"/>
    <s v="OK"/>
  </r>
  <r>
    <x v="2"/>
    <x v="3"/>
    <x v="3"/>
    <s v="High"/>
    <n v="1715"/>
    <n v="10"/>
    <n v="20"/>
    <n v="34300"/>
    <n v="4116"/>
    <n v="30184"/>
    <n v="17150"/>
    <n v="13034"/>
    <d v="2013-10-01T00:00:00"/>
    <n v="10"/>
    <s v="October"/>
    <x v="0"/>
    <s v="OK"/>
    <s v="OK"/>
    <s v="OK"/>
    <s v="OK"/>
  </r>
  <r>
    <x v="2"/>
    <x v="3"/>
    <x v="3"/>
    <s v="High"/>
    <n v="2151"/>
    <n v="10"/>
    <n v="350"/>
    <n v="752850"/>
    <n v="112927.5"/>
    <n v="639922.5"/>
    <n v="559260"/>
    <n v="80662.5"/>
    <d v="2013-11-01T00:00:00"/>
    <n v="11"/>
    <s v="November"/>
    <x v="0"/>
    <s v="OK"/>
    <s v="OK"/>
    <s v="OK"/>
    <s v="OK"/>
  </r>
  <r>
    <x v="2"/>
    <x v="3"/>
    <x v="3"/>
    <s v="High"/>
    <n v="2535"/>
    <n v="10"/>
    <n v="7"/>
    <n v="17745"/>
    <n v="2661.75"/>
    <n v="15083.25"/>
    <n v="12675"/>
    <n v="2408.25"/>
    <d v="2014-04-01T00:00:00"/>
    <n v="4"/>
    <s v="April"/>
    <x v="1"/>
    <s v="OK"/>
    <s v="OK"/>
    <s v="OK"/>
    <s v="OK"/>
  </r>
  <r>
    <x v="2"/>
    <x v="3"/>
    <x v="3"/>
    <s v="High"/>
    <n v="2851"/>
    <n v="10"/>
    <n v="350"/>
    <n v="997850"/>
    <n v="149677.5"/>
    <n v="848172.5"/>
    <n v="741260"/>
    <n v="106912.5"/>
    <d v="2014-05-01T00:00:00"/>
    <n v="5"/>
    <s v="May"/>
    <x v="1"/>
    <s v="OK"/>
    <s v="OK"/>
    <s v="OK"/>
    <s v="OK"/>
  </r>
  <r>
    <x v="2"/>
    <x v="3"/>
    <x v="3"/>
    <s v="Low"/>
    <n v="1760"/>
    <n v="10"/>
    <n v="7"/>
    <n v="12320"/>
    <n v="369.6"/>
    <n v="11950.4"/>
    <n v="8800"/>
    <n v="3150.3999999999996"/>
    <d v="2013-09-01T00:00:00"/>
    <n v="9"/>
    <s v="September"/>
    <x v="0"/>
    <s v="OK"/>
    <s v="OK"/>
    <s v="OK"/>
    <s v="OK"/>
  </r>
  <r>
    <x v="2"/>
    <x v="3"/>
    <x v="3"/>
    <s v="Medium"/>
    <n v="1038"/>
    <n v="10"/>
    <n v="20"/>
    <n v="20760"/>
    <n v="1868.4"/>
    <n v="18891.599999999999"/>
    <n v="10380"/>
    <n v="8511.5999999999985"/>
    <d v="2014-06-01T00:00:00"/>
    <n v="6"/>
    <s v="June"/>
    <x v="1"/>
    <s v="OK"/>
    <s v="OK"/>
    <s v="OK"/>
    <s v="OK"/>
  </r>
  <r>
    <x v="2"/>
    <x v="3"/>
    <x v="3"/>
    <s v="Medium"/>
    <n v="1362"/>
    <n v="10"/>
    <n v="350"/>
    <n v="476700"/>
    <n v="38136"/>
    <n v="438564"/>
    <n v="354120"/>
    <n v="84444"/>
    <d v="2014-12-01T00:00:00"/>
    <n v="12"/>
    <s v="December"/>
    <x v="1"/>
    <s v="OK"/>
    <s v="OK"/>
    <s v="OK"/>
    <s v="OK"/>
  </r>
  <r>
    <x v="2"/>
    <x v="3"/>
    <x v="3"/>
    <s v="Medium"/>
    <n v="1946"/>
    <n v="10"/>
    <n v="7"/>
    <n v="13622"/>
    <n v="1089.76"/>
    <n v="12532.24"/>
    <n v="9730"/>
    <n v="2802.24"/>
    <d v="2013-12-01T00:00:00"/>
    <n v="12"/>
    <s v="December"/>
    <x v="0"/>
    <s v="OK"/>
    <s v="OK"/>
    <s v="OK"/>
    <s v="OK"/>
  </r>
  <r>
    <x v="2"/>
    <x v="3"/>
    <x v="3"/>
    <s v="Medium"/>
    <n v="2417"/>
    <n v="10"/>
    <n v="350"/>
    <n v="845950"/>
    <n v="76135.5"/>
    <n v="769814.5"/>
    <n v="628420"/>
    <n v="141394.5"/>
    <d v="2014-01-01T00:00:00"/>
    <n v="1"/>
    <s v="January"/>
    <x v="1"/>
    <s v="OK"/>
    <s v="OK"/>
    <s v="OK"/>
    <s v="OK"/>
  </r>
  <r>
    <x v="2"/>
    <x v="3"/>
    <x v="3"/>
    <s v="Medium"/>
    <n v="2689"/>
    <n v="10"/>
    <n v="7"/>
    <n v="18823"/>
    <n v="941.15"/>
    <n v="17881.849999999999"/>
    <n v="13445"/>
    <n v="4436.8499999999985"/>
    <d v="2014-10-01T00:00:00"/>
    <n v="10"/>
    <s v="October"/>
    <x v="1"/>
    <s v="OK"/>
    <s v="OK"/>
    <s v="OK"/>
    <s v="OK"/>
  </r>
  <r>
    <x v="2"/>
    <x v="3"/>
    <x v="3"/>
    <s v="Medium"/>
    <n v="2993"/>
    <n v="10"/>
    <n v="20"/>
    <n v="59860"/>
    <n v="4788.8"/>
    <n v="55071.199999999997"/>
    <n v="29930"/>
    <n v="25141.199999999997"/>
    <d v="2014-09-01T00:00:00"/>
    <n v="9"/>
    <s v="September"/>
    <x v="1"/>
    <s v="OK"/>
    <s v="OK"/>
    <s v="OK"/>
    <s v="OK"/>
  </r>
  <r>
    <x v="2"/>
    <x v="3"/>
    <x v="3"/>
    <s v="None"/>
    <n v="883"/>
    <n v="10"/>
    <n v="7"/>
    <n v="6181"/>
    <n v="0"/>
    <n v="6181"/>
    <n v="4415"/>
    <n v="1766"/>
    <d v="2014-08-01T00:00:00"/>
    <n v="8"/>
    <s v="August"/>
    <x v="1"/>
    <s v="OK"/>
    <s v="OK"/>
    <s v="OK"/>
    <s v="OK"/>
  </r>
  <r>
    <x v="2"/>
    <x v="3"/>
    <x v="4"/>
    <s v="High"/>
    <n v="344"/>
    <n v="120"/>
    <n v="350"/>
    <n v="120400"/>
    <n v="13244"/>
    <n v="107156"/>
    <n v="89440"/>
    <n v="17716"/>
    <d v="2013-10-01T00:00:00"/>
    <n v="10"/>
    <s v="October"/>
    <x v="0"/>
    <s v="OK"/>
    <s v="OK"/>
    <s v="OK"/>
    <s v="OK"/>
  </r>
  <r>
    <x v="2"/>
    <x v="3"/>
    <x v="4"/>
    <s v="High"/>
    <n v="905"/>
    <n v="120"/>
    <n v="20"/>
    <n v="18100"/>
    <n v="2172"/>
    <n v="15928"/>
    <n v="9050"/>
    <n v="6878"/>
    <d v="2014-10-01T00:00:00"/>
    <n v="10"/>
    <s v="October"/>
    <x v="1"/>
    <s v="OK"/>
    <s v="OK"/>
    <s v="OK"/>
    <s v="OK"/>
  </r>
  <r>
    <x v="2"/>
    <x v="3"/>
    <x v="4"/>
    <s v="High"/>
    <n v="1395"/>
    <n v="120"/>
    <n v="350"/>
    <n v="488250"/>
    <n v="58590"/>
    <n v="429660"/>
    <n v="362700"/>
    <n v="66960"/>
    <d v="2014-07-01T00:00:00"/>
    <n v="7"/>
    <s v="July"/>
    <x v="1"/>
    <s v="OK"/>
    <s v="OK"/>
    <s v="OK"/>
    <s v="OK"/>
  </r>
  <r>
    <x v="2"/>
    <x v="3"/>
    <x v="4"/>
    <s v="Low"/>
    <n v="362"/>
    <n v="120"/>
    <n v="7"/>
    <n v="2534"/>
    <n v="25.34"/>
    <n v="2508.66"/>
    <n v="1810"/>
    <n v="698.65999999999985"/>
    <d v="2014-05-01T00:00:00"/>
    <n v="5"/>
    <s v="May"/>
    <x v="1"/>
    <s v="OK"/>
    <s v="OK"/>
    <s v="OK"/>
    <s v="OK"/>
  </r>
  <r>
    <x v="2"/>
    <x v="3"/>
    <x v="4"/>
    <s v="Low"/>
    <n v="544"/>
    <n v="120"/>
    <n v="20"/>
    <n v="10880"/>
    <n v="217.6"/>
    <n v="10662.4"/>
    <n v="5440"/>
    <n v="5222.3999999999996"/>
    <d v="2013-12-01T00:00:00"/>
    <n v="12"/>
    <s v="December"/>
    <x v="0"/>
    <s v="OK"/>
    <s v="OK"/>
    <s v="OK"/>
    <s v="OK"/>
  </r>
  <r>
    <x v="2"/>
    <x v="3"/>
    <x v="4"/>
    <s v="Medium"/>
    <n v="609"/>
    <n v="120"/>
    <n v="20"/>
    <n v="12180"/>
    <n v="852.6"/>
    <n v="11327.4"/>
    <n v="6090"/>
    <n v="5237.3999999999996"/>
    <d v="2014-08-01T00:00:00"/>
    <n v="8"/>
    <s v="August"/>
    <x v="1"/>
    <s v="OK"/>
    <s v="OK"/>
    <s v="OK"/>
    <s v="OK"/>
  </r>
  <r>
    <x v="2"/>
    <x v="3"/>
    <x v="4"/>
    <s v="Medium"/>
    <n v="1333"/>
    <n v="120"/>
    <n v="7"/>
    <n v="9331"/>
    <n v="559.86"/>
    <n v="8771.14"/>
    <n v="6665"/>
    <n v="2106.1399999999994"/>
    <d v="2014-11-01T00:00:00"/>
    <n v="11"/>
    <s v="November"/>
    <x v="1"/>
    <s v="OK"/>
    <s v="OK"/>
    <s v="OK"/>
    <s v="OK"/>
  </r>
  <r>
    <x v="2"/>
    <x v="3"/>
    <x v="4"/>
    <s v="Medium"/>
    <n v="1498"/>
    <n v="120"/>
    <n v="7"/>
    <n v="10486"/>
    <n v="629.16"/>
    <n v="9856.84"/>
    <n v="7490"/>
    <n v="2366.84"/>
    <d v="2014-06-01T00:00:00"/>
    <n v="6"/>
    <s v="June"/>
    <x v="1"/>
    <s v="OK"/>
    <s v="OK"/>
    <s v="OK"/>
    <s v="OK"/>
  </r>
  <r>
    <x v="2"/>
    <x v="3"/>
    <x v="4"/>
    <s v="None"/>
    <n v="1493"/>
    <n v="120"/>
    <n v="7"/>
    <n v="10451"/>
    <n v="0"/>
    <n v="10451"/>
    <n v="7465"/>
    <n v="2986"/>
    <d v="2014-01-01T00:00:00"/>
    <n v="1"/>
    <s v="January"/>
    <x v="1"/>
    <s v="OK"/>
    <s v="OK"/>
    <s v="OK"/>
    <s v="OK"/>
  </r>
  <r>
    <x v="2"/>
    <x v="3"/>
    <x v="5"/>
    <s v="High"/>
    <n v="1233"/>
    <n v="250"/>
    <n v="20"/>
    <n v="24660"/>
    <n v="2959.2"/>
    <n v="21700.799999999999"/>
    <n v="12330"/>
    <n v="9370.7999999999993"/>
    <d v="2014-12-01T00:00:00"/>
    <n v="12"/>
    <s v="December"/>
    <x v="1"/>
    <s v="OK"/>
    <s v="OK"/>
    <s v="OK"/>
    <s v="OK"/>
  </r>
  <r>
    <x v="2"/>
    <x v="3"/>
    <x v="5"/>
    <s v="High"/>
    <n v="2903"/>
    <n v="250"/>
    <n v="7"/>
    <n v="20321"/>
    <n v="2844.94"/>
    <n v="17476.060000000001"/>
    <n v="14515"/>
    <n v="2961.0600000000013"/>
    <d v="2014-03-01T00:00:00"/>
    <n v="3"/>
    <s v="March"/>
    <x v="1"/>
    <s v="OK"/>
    <s v="OK"/>
    <s v="OK"/>
    <s v="OK"/>
  </r>
  <r>
    <x v="2"/>
    <x v="3"/>
    <x v="5"/>
    <s v="Low"/>
    <n v="1397"/>
    <n v="250"/>
    <n v="350"/>
    <n v="488950"/>
    <n v="4889.5"/>
    <n v="484060.5"/>
    <n v="363220"/>
    <n v="120840.5"/>
    <d v="2014-10-01T00:00:00"/>
    <n v="10"/>
    <s v="October"/>
    <x v="1"/>
    <s v="OK"/>
    <s v="OK"/>
    <s v="OK"/>
    <s v="OK"/>
  </r>
  <r>
    <x v="2"/>
    <x v="3"/>
    <x v="5"/>
    <s v="Low"/>
    <n v="1642"/>
    <n v="250"/>
    <n v="350"/>
    <n v="574700"/>
    <n v="17241"/>
    <n v="557459"/>
    <n v="426920"/>
    <n v="130539"/>
    <d v="2014-08-01T00:00:00"/>
    <n v="8"/>
    <s v="August"/>
    <x v="1"/>
    <s v="OK"/>
    <s v="OK"/>
    <s v="OK"/>
    <s v="OK"/>
  </r>
  <r>
    <x v="2"/>
    <x v="3"/>
    <x v="5"/>
    <s v="Low"/>
    <n v="1940"/>
    <n v="250"/>
    <n v="350"/>
    <n v="679000"/>
    <n v="13580"/>
    <n v="665420"/>
    <n v="504400"/>
    <n v="161020"/>
    <d v="2013-12-01T00:00:00"/>
    <n v="12"/>
    <s v="December"/>
    <x v="0"/>
    <s v="OK"/>
    <s v="OK"/>
    <s v="OK"/>
    <s v="OK"/>
  </r>
  <r>
    <x v="2"/>
    <x v="3"/>
    <x v="5"/>
    <s v="Medium"/>
    <n v="521"/>
    <n v="250"/>
    <n v="7"/>
    <n v="3647"/>
    <n v="328.23"/>
    <n v="3318.77"/>
    <n v="2605"/>
    <n v="713.77"/>
    <d v="2014-12-01T00:00:00"/>
    <n v="12"/>
    <s v="December"/>
    <x v="1"/>
    <s v="OK"/>
    <s v="OK"/>
    <s v="OK"/>
    <s v="OK"/>
  </r>
  <r>
    <x v="2"/>
    <x v="3"/>
    <x v="5"/>
    <s v="Medium"/>
    <n v="1123"/>
    <n v="250"/>
    <n v="20"/>
    <n v="22460"/>
    <n v="1347.6"/>
    <n v="21112.400000000001"/>
    <n v="11230"/>
    <n v="9882.4000000000015"/>
    <d v="2013-11-01T00:00:00"/>
    <n v="11"/>
    <s v="November"/>
    <x v="0"/>
    <s v="OK"/>
    <s v="OK"/>
    <s v="OK"/>
    <s v="OK"/>
  </r>
  <r>
    <x v="2"/>
    <x v="3"/>
    <x v="5"/>
    <s v="Medium"/>
    <n v="1498"/>
    <n v="250"/>
    <n v="7"/>
    <n v="10486"/>
    <n v="629.16"/>
    <n v="9856.84"/>
    <n v="7490"/>
    <n v="2366.84"/>
    <d v="2014-06-01T00:00:00"/>
    <n v="6"/>
    <s v="June"/>
    <x v="1"/>
    <s v="OK"/>
    <s v="OK"/>
    <s v="OK"/>
    <s v="OK"/>
  </r>
  <r>
    <x v="2"/>
    <x v="3"/>
    <x v="5"/>
    <s v="Medium"/>
    <n v="2689"/>
    <n v="250"/>
    <n v="7"/>
    <n v="18823"/>
    <n v="941.15"/>
    <n v="17881.849999999999"/>
    <n v="13445"/>
    <n v="4436.8499999999985"/>
    <d v="2014-10-01T00:00:00"/>
    <n v="10"/>
    <s v="October"/>
    <x v="1"/>
    <s v="OK"/>
    <s v="OK"/>
    <s v="OK"/>
    <s v="OK"/>
  </r>
  <r>
    <x v="2"/>
    <x v="4"/>
    <x v="0"/>
    <s v="High"/>
    <n v="270"/>
    <n v="260"/>
    <n v="350"/>
    <n v="94500"/>
    <n v="11340"/>
    <n v="83160"/>
    <n v="70200"/>
    <n v="12960"/>
    <d v="2014-02-01T00:00:00"/>
    <n v="2"/>
    <s v="February"/>
    <x v="1"/>
    <s v="OK"/>
    <s v="OK"/>
    <s v="OK"/>
    <s v="OK"/>
  </r>
  <r>
    <x v="2"/>
    <x v="4"/>
    <x v="0"/>
    <s v="Low"/>
    <n v="1236"/>
    <n v="260"/>
    <n v="20"/>
    <n v="24720"/>
    <n v="494.4"/>
    <n v="24225.599999999999"/>
    <n v="12360"/>
    <n v="11865.599999999999"/>
    <d v="2014-11-01T00:00:00"/>
    <n v="11"/>
    <s v="November"/>
    <x v="1"/>
    <s v="OK"/>
    <s v="OK"/>
    <s v="OK"/>
    <s v="OK"/>
  </r>
  <r>
    <x v="2"/>
    <x v="4"/>
    <x v="0"/>
    <s v="Medium"/>
    <n v="727"/>
    <n v="260"/>
    <n v="350"/>
    <n v="254450"/>
    <n v="15267"/>
    <n v="239183"/>
    <n v="189020"/>
    <n v="50163"/>
    <d v="2013-10-01T00:00:00"/>
    <n v="10"/>
    <s v="October"/>
    <x v="0"/>
    <s v="OK"/>
    <s v="OK"/>
    <s v="OK"/>
    <s v="OK"/>
  </r>
  <r>
    <x v="2"/>
    <x v="4"/>
    <x v="0"/>
    <s v="Medium"/>
    <n v="1282"/>
    <n v="260"/>
    <n v="20"/>
    <n v="25640"/>
    <n v="2051.1999999999998"/>
    <n v="23588.799999999999"/>
    <n v="12820"/>
    <n v="10768.8"/>
    <d v="2014-06-01T00:00:00"/>
    <n v="6"/>
    <s v="June"/>
    <x v="1"/>
    <s v="OK"/>
    <s v="OK"/>
    <s v="OK"/>
    <s v="OK"/>
  </r>
  <r>
    <x v="2"/>
    <x v="4"/>
    <x v="0"/>
    <s v="Medium"/>
    <n v="2071"/>
    <n v="260"/>
    <n v="350"/>
    <n v="724850"/>
    <n v="65236.5"/>
    <n v="659613.5"/>
    <n v="538460"/>
    <n v="121153.5"/>
    <d v="2014-09-01T00:00:00"/>
    <n v="9"/>
    <s v="September"/>
    <x v="1"/>
    <s v="OK"/>
    <s v="OK"/>
    <s v="OK"/>
    <s v="OK"/>
  </r>
  <r>
    <x v="2"/>
    <x v="4"/>
    <x v="0"/>
    <s v="Medium"/>
    <n v="2907"/>
    <n v="260"/>
    <n v="7"/>
    <n v="20349"/>
    <n v="1627.92"/>
    <n v="18721.080000000002"/>
    <n v="14535"/>
    <n v="4186.0800000000017"/>
    <d v="2014-06-01T00:00:00"/>
    <n v="6"/>
    <s v="June"/>
    <x v="1"/>
    <s v="OK"/>
    <s v="OK"/>
    <s v="OK"/>
    <s v="OK"/>
  </r>
  <r>
    <x v="2"/>
    <x v="4"/>
    <x v="0"/>
    <s v="None"/>
    <n v="1143"/>
    <n v="260"/>
    <n v="7"/>
    <n v="8001"/>
    <n v="0"/>
    <n v="8001"/>
    <n v="5715"/>
    <n v="2286"/>
    <d v="2014-10-01T00:00:00"/>
    <n v="10"/>
    <s v="October"/>
    <x v="1"/>
    <s v="OK"/>
    <s v="OK"/>
    <s v="OK"/>
    <s v="OK"/>
  </r>
  <r>
    <x v="2"/>
    <x v="4"/>
    <x v="1"/>
    <s v="High"/>
    <n v="1743"/>
    <n v="3"/>
    <n v="20"/>
    <n v="34860"/>
    <n v="4880.3999999999996"/>
    <n v="29979.599999999999"/>
    <n v="17430"/>
    <n v="12549.599999999999"/>
    <d v="2014-05-01T00:00:00"/>
    <n v="5"/>
    <s v="May"/>
    <x v="1"/>
    <s v="OK"/>
    <s v="OK"/>
    <s v="OK"/>
    <s v="OK"/>
  </r>
  <r>
    <x v="2"/>
    <x v="4"/>
    <x v="1"/>
    <s v="High"/>
    <n v="2996"/>
    <n v="3"/>
    <n v="7"/>
    <n v="20972"/>
    <n v="2936.08"/>
    <n v="18035.919999999998"/>
    <n v="14980"/>
    <n v="3055.9199999999983"/>
    <d v="2013-10-01T00:00:00"/>
    <n v="10"/>
    <s v="October"/>
    <x v="0"/>
    <s v="OK"/>
    <s v="OK"/>
    <s v="OK"/>
    <s v="OK"/>
  </r>
  <r>
    <x v="2"/>
    <x v="4"/>
    <x v="1"/>
    <s v="Low"/>
    <n v="274"/>
    <n v="3"/>
    <n v="350"/>
    <n v="95900"/>
    <n v="3836"/>
    <n v="92064"/>
    <n v="71240"/>
    <n v="20824"/>
    <d v="2014-12-01T00:00:00"/>
    <n v="12"/>
    <s v="December"/>
    <x v="1"/>
    <s v="OK"/>
    <s v="OK"/>
    <s v="OK"/>
    <s v="OK"/>
  </r>
  <r>
    <x v="2"/>
    <x v="4"/>
    <x v="1"/>
    <s v="Low"/>
    <n v="2529"/>
    <n v="3"/>
    <n v="7"/>
    <n v="17703"/>
    <n v="177.03"/>
    <n v="17525.97"/>
    <n v="12645"/>
    <n v="4880.9699999999993"/>
    <d v="2014-07-01T00:00:00"/>
    <n v="7"/>
    <s v="July"/>
    <x v="1"/>
    <s v="OK"/>
    <s v="OK"/>
    <s v="OK"/>
    <s v="OK"/>
  </r>
  <r>
    <x v="2"/>
    <x v="4"/>
    <x v="1"/>
    <s v="Medium"/>
    <n v="263"/>
    <n v="3"/>
    <n v="7"/>
    <n v="1841"/>
    <n v="110.46"/>
    <n v="1730.54"/>
    <n v="1315"/>
    <n v="415.53999999999996"/>
    <d v="2013-11-01T00:00:00"/>
    <n v="11"/>
    <s v="November"/>
    <x v="0"/>
    <s v="OK"/>
    <s v="OK"/>
    <s v="OK"/>
    <s v="OK"/>
  </r>
  <r>
    <x v="2"/>
    <x v="4"/>
    <x v="1"/>
    <s v="Medium"/>
    <n v="570"/>
    <n v="3"/>
    <n v="7"/>
    <n v="3990"/>
    <n v="199.5"/>
    <n v="3790.5"/>
    <n v="2850"/>
    <n v="940.5"/>
    <d v="2014-12-01T00:00:00"/>
    <n v="12"/>
    <s v="December"/>
    <x v="1"/>
    <s v="OK"/>
    <s v="OK"/>
    <s v="OK"/>
    <s v="OK"/>
  </r>
  <r>
    <x v="2"/>
    <x v="4"/>
    <x v="1"/>
    <s v="Medium"/>
    <n v="1117.5"/>
    <n v="3"/>
    <n v="20"/>
    <n v="22350"/>
    <n v="1341"/>
    <n v="21009"/>
    <n v="11175"/>
    <n v="9834"/>
    <d v="2014-01-01T00:00:00"/>
    <n v="1"/>
    <s v="January"/>
    <x v="1"/>
    <s v="OK"/>
    <s v="OK"/>
    <s v="OK"/>
    <s v="OK"/>
  </r>
  <r>
    <x v="2"/>
    <x v="4"/>
    <x v="1"/>
    <s v="Medium"/>
    <n v="1761"/>
    <n v="3"/>
    <n v="350"/>
    <n v="616350"/>
    <n v="43144.5"/>
    <n v="573205.5"/>
    <n v="457860"/>
    <n v="115345.5"/>
    <d v="2014-03-01T00:00:00"/>
    <n v="3"/>
    <s v="March"/>
    <x v="1"/>
    <s v="OK"/>
    <s v="OK"/>
    <s v="OK"/>
    <s v="OK"/>
  </r>
  <r>
    <x v="2"/>
    <x v="4"/>
    <x v="2"/>
    <s v="High"/>
    <n v="982.5"/>
    <n v="5"/>
    <n v="350"/>
    <n v="343875"/>
    <n v="44703.75"/>
    <n v="299171.25"/>
    <n v="255450"/>
    <n v="43721.25"/>
    <d v="2014-01-01T00:00:00"/>
    <n v="1"/>
    <s v="January"/>
    <x v="1"/>
    <s v="OK"/>
    <s v="OK"/>
    <s v="OK"/>
    <s v="OK"/>
  </r>
  <r>
    <x v="2"/>
    <x v="4"/>
    <x v="2"/>
    <s v="High"/>
    <n v="1298"/>
    <n v="5"/>
    <n v="7"/>
    <n v="9086"/>
    <n v="1181.18"/>
    <n v="7904.82"/>
    <n v="6490"/>
    <n v="1414.8199999999997"/>
    <d v="2014-02-01T00:00:00"/>
    <n v="2"/>
    <s v="February"/>
    <x v="1"/>
    <s v="OK"/>
    <s v="OK"/>
    <s v="OK"/>
    <s v="OK"/>
  </r>
  <r>
    <x v="2"/>
    <x v="4"/>
    <x v="2"/>
    <s v="High"/>
    <n v="2313"/>
    <n v="5"/>
    <n v="350"/>
    <n v="809550"/>
    <n v="80955"/>
    <n v="728595"/>
    <n v="601380"/>
    <n v="127215"/>
    <d v="2014-05-01T00:00:00"/>
    <n v="5"/>
    <s v="May"/>
    <x v="1"/>
    <s v="OK"/>
    <s v="OK"/>
    <s v="OK"/>
    <s v="OK"/>
  </r>
  <r>
    <x v="2"/>
    <x v="4"/>
    <x v="2"/>
    <s v="High"/>
    <n v="2328"/>
    <n v="5"/>
    <n v="7"/>
    <n v="16296"/>
    <n v="1629.6"/>
    <n v="14666.4"/>
    <n v="11640"/>
    <n v="3026.3999999999996"/>
    <d v="2014-09-01T00:00:00"/>
    <n v="9"/>
    <s v="September"/>
    <x v="1"/>
    <s v="OK"/>
    <s v="OK"/>
    <s v="OK"/>
    <s v="OK"/>
  </r>
  <r>
    <x v="2"/>
    <x v="4"/>
    <x v="2"/>
    <s v="High"/>
    <n v="2996"/>
    <n v="5"/>
    <n v="7"/>
    <n v="20972"/>
    <n v="2936.08"/>
    <n v="18035.919999999998"/>
    <n v="14980"/>
    <n v="3055.9199999999983"/>
    <d v="2013-10-01T00:00:00"/>
    <n v="10"/>
    <s v="October"/>
    <x v="0"/>
    <s v="OK"/>
    <s v="OK"/>
    <s v="OK"/>
    <s v="OK"/>
  </r>
  <r>
    <x v="2"/>
    <x v="4"/>
    <x v="2"/>
    <s v="Low"/>
    <n v="1566"/>
    <n v="5"/>
    <n v="20"/>
    <n v="31320"/>
    <n v="626.4"/>
    <n v="30693.599999999999"/>
    <n v="15660"/>
    <n v="15033.599999999999"/>
    <d v="2014-10-01T00:00:00"/>
    <n v="10"/>
    <s v="October"/>
    <x v="1"/>
    <s v="OK"/>
    <s v="OK"/>
    <s v="OK"/>
    <s v="OK"/>
  </r>
  <r>
    <x v="2"/>
    <x v="4"/>
    <x v="2"/>
    <s v="Medium"/>
    <n v="1282"/>
    <n v="5"/>
    <n v="20"/>
    <n v="25640"/>
    <n v="2051.1999999999998"/>
    <n v="23588.799999999999"/>
    <n v="12820"/>
    <n v="10768.8"/>
    <d v="2014-06-01T00:00:00"/>
    <n v="6"/>
    <s v="June"/>
    <x v="1"/>
    <s v="OK"/>
    <s v="OK"/>
    <s v="OK"/>
    <s v="OK"/>
  </r>
  <r>
    <x v="2"/>
    <x v="4"/>
    <x v="3"/>
    <s v="High"/>
    <n v="267"/>
    <n v="10"/>
    <n v="20"/>
    <n v="5340"/>
    <n v="801"/>
    <n v="4539"/>
    <n v="2670"/>
    <n v="1869"/>
    <d v="2013-10-01T00:00:00"/>
    <n v="10"/>
    <s v="October"/>
    <x v="0"/>
    <s v="OK"/>
    <s v="OK"/>
    <s v="OK"/>
    <s v="OK"/>
  </r>
  <r>
    <x v="2"/>
    <x v="4"/>
    <x v="3"/>
    <s v="High"/>
    <n v="380"/>
    <n v="10"/>
    <n v="7"/>
    <n v="2660"/>
    <n v="292.60000000000002"/>
    <n v="2367.4"/>
    <n v="1900"/>
    <n v="467.40000000000009"/>
    <d v="2013-09-01T00:00:00"/>
    <n v="9"/>
    <s v="September"/>
    <x v="0"/>
    <s v="OK"/>
    <s v="OK"/>
    <s v="OK"/>
    <s v="OK"/>
  </r>
  <r>
    <x v="2"/>
    <x v="4"/>
    <x v="3"/>
    <s v="High"/>
    <n v="1177"/>
    <n v="10"/>
    <n v="350"/>
    <n v="411950"/>
    <n v="57673"/>
    <n v="354277"/>
    <n v="306020"/>
    <n v="48257"/>
    <d v="2014-11-01T00:00:00"/>
    <n v="11"/>
    <s v="November"/>
    <x v="1"/>
    <s v="OK"/>
    <s v="OK"/>
    <s v="OK"/>
    <s v="OK"/>
  </r>
  <r>
    <x v="2"/>
    <x v="4"/>
    <x v="3"/>
    <s v="High"/>
    <n v="1438.5"/>
    <n v="10"/>
    <n v="7"/>
    <n v="10069.5"/>
    <n v="1309.0350000000001"/>
    <n v="8760.4650000000001"/>
    <n v="7192.5"/>
    <n v="1567.9649999999992"/>
    <d v="2014-01-01T00:00:00"/>
    <n v="1"/>
    <s v="January"/>
    <x v="1"/>
    <s v="OK"/>
    <s v="OK"/>
    <s v="OK"/>
    <s v="OK"/>
  </r>
  <r>
    <x v="2"/>
    <x v="4"/>
    <x v="3"/>
    <s v="High"/>
    <n v="2007"/>
    <n v="10"/>
    <n v="350"/>
    <n v="702450"/>
    <n v="105367.5"/>
    <n v="597082.5"/>
    <n v="521820"/>
    <n v="75262.5"/>
    <d v="2013-11-01T00:00:00"/>
    <n v="11"/>
    <s v="November"/>
    <x v="0"/>
    <s v="OK"/>
    <s v="OK"/>
    <s v="OK"/>
    <s v="OK"/>
  </r>
  <r>
    <x v="2"/>
    <x v="4"/>
    <x v="3"/>
    <s v="High"/>
    <n v="2641"/>
    <n v="10"/>
    <n v="20"/>
    <n v="52820"/>
    <n v="6866.6"/>
    <n v="45953.4"/>
    <n v="26410"/>
    <n v="19543.400000000001"/>
    <d v="2014-02-01T00:00:00"/>
    <n v="2"/>
    <s v="February"/>
    <x v="1"/>
    <s v="OK"/>
    <s v="OK"/>
    <s v="OK"/>
    <s v="OK"/>
  </r>
  <r>
    <x v="2"/>
    <x v="4"/>
    <x v="3"/>
    <s v="Low"/>
    <n v="274"/>
    <n v="10"/>
    <n v="350"/>
    <n v="95900"/>
    <n v="3836"/>
    <n v="92064"/>
    <n v="71240"/>
    <n v="20824"/>
    <d v="2014-12-01T00:00:00"/>
    <n v="12"/>
    <s v="December"/>
    <x v="1"/>
    <s v="OK"/>
    <s v="OK"/>
    <s v="OK"/>
    <s v="OK"/>
  </r>
  <r>
    <x v="2"/>
    <x v="4"/>
    <x v="3"/>
    <s v="Low"/>
    <n v="1056"/>
    <n v="10"/>
    <n v="20"/>
    <n v="21120"/>
    <n v="844.8"/>
    <n v="20275.2"/>
    <n v="10560"/>
    <n v="9715.2000000000007"/>
    <d v="2014-09-01T00:00:00"/>
    <n v="9"/>
    <s v="September"/>
    <x v="1"/>
    <s v="OK"/>
    <s v="OK"/>
    <s v="OK"/>
    <s v="OK"/>
  </r>
  <r>
    <x v="2"/>
    <x v="4"/>
    <x v="3"/>
    <s v="Low"/>
    <n v="2013"/>
    <n v="10"/>
    <n v="7"/>
    <n v="14091"/>
    <n v="281.82"/>
    <n v="13809.18"/>
    <n v="10065"/>
    <n v="3744.1800000000003"/>
    <d v="2013-12-01T00:00:00"/>
    <n v="12"/>
    <s v="December"/>
    <x v="0"/>
    <s v="OK"/>
    <s v="OK"/>
    <s v="OK"/>
    <s v="OK"/>
  </r>
  <r>
    <x v="2"/>
    <x v="4"/>
    <x v="3"/>
    <s v="Low"/>
    <n v="3450"/>
    <n v="10"/>
    <n v="350"/>
    <n v="1207500"/>
    <n v="48300"/>
    <n v="1159200"/>
    <n v="897000"/>
    <n v="262200"/>
    <d v="2014-07-01T00:00:00"/>
    <n v="7"/>
    <s v="July"/>
    <x v="1"/>
    <s v="OK"/>
    <s v="OK"/>
    <s v="OK"/>
    <s v="OK"/>
  </r>
  <r>
    <x v="2"/>
    <x v="4"/>
    <x v="3"/>
    <s v="Low"/>
    <n v="4492.5"/>
    <n v="10"/>
    <n v="7"/>
    <n v="31447.5"/>
    <n v="314.47500000000002"/>
    <n v="31133.024999999998"/>
    <n v="22462.5"/>
    <n v="8670.5249999999978"/>
    <d v="2014-04-01T00:00:00"/>
    <n v="4"/>
    <s v="April"/>
    <x v="1"/>
    <s v="OK"/>
    <s v="OK"/>
    <s v="OK"/>
    <s v="OK"/>
  </r>
  <r>
    <x v="2"/>
    <x v="4"/>
    <x v="3"/>
    <s v="Medium"/>
    <n v="602"/>
    <n v="10"/>
    <n v="350"/>
    <n v="210700"/>
    <n v="10535"/>
    <n v="200165"/>
    <n v="156520"/>
    <n v="43645"/>
    <d v="2014-06-01T00:00:00"/>
    <n v="6"/>
    <s v="June"/>
    <x v="1"/>
    <s v="OK"/>
    <s v="OK"/>
    <s v="OK"/>
    <s v="OK"/>
  </r>
  <r>
    <x v="2"/>
    <x v="4"/>
    <x v="3"/>
    <s v="Medium"/>
    <n v="678"/>
    <n v="10"/>
    <n v="7"/>
    <n v="4746"/>
    <n v="379.68"/>
    <n v="4366.32"/>
    <n v="3390"/>
    <n v="976.31999999999971"/>
    <d v="2014-08-01T00:00:00"/>
    <n v="8"/>
    <s v="August"/>
    <x v="1"/>
    <s v="OK"/>
    <s v="OK"/>
    <s v="OK"/>
    <s v="OK"/>
  </r>
  <r>
    <x v="2"/>
    <x v="4"/>
    <x v="3"/>
    <s v="Medium"/>
    <n v="727"/>
    <n v="10"/>
    <n v="350"/>
    <n v="254450"/>
    <n v="15267"/>
    <n v="239183"/>
    <n v="189020"/>
    <n v="50163"/>
    <d v="2013-10-01T00:00:00"/>
    <n v="10"/>
    <s v="October"/>
    <x v="0"/>
    <s v="OK"/>
    <s v="OK"/>
    <s v="OK"/>
    <s v="OK"/>
  </r>
  <r>
    <x v="2"/>
    <x v="4"/>
    <x v="3"/>
    <s v="Medium"/>
    <n v="973"/>
    <n v="10"/>
    <n v="20"/>
    <n v="19460"/>
    <n v="1751.4"/>
    <n v="17708.599999999999"/>
    <n v="9730"/>
    <n v="7978.5999999999985"/>
    <d v="2014-03-01T00:00:00"/>
    <n v="3"/>
    <s v="March"/>
    <x v="1"/>
    <s v="OK"/>
    <s v="OK"/>
    <s v="OK"/>
    <s v="OK"/>
  </r>
  <r>
    <x v="2"/>
    <x v="4"/>
    <x v="3"/>
    <s v="Medium"/>
    <n v="2327"/>
    <n v="10"/>
    <n v="7"/>
    <n v="16289"/>
    <n v="814.45"/>
    <n v="15474.55"/>
    <n v="11635"/>
    <n v="3839.5499999999993"/>
    <d v="2014-05-01T00:00:00"/>
    <n v="5"/>
    <s v="May"/>
    <x v="1"/>
    <s v="OK"/>
    <s v="OK"/>
    <s v="OK"/>
    <s v="OK"/>
  </r>
  <r>
    <x v="2"/>
    <x v="4"/>
    <x v="3"/>
    <s v="Medium"/>
    <n v="2663"/>
    <n v="10"/>
    <n v="20"/>
    <n v="53260"/>
    <n v="2663"/>
    <n v="50597"/>
    <n v="26630"/>
    <n v="23967"/>
    <d v="2014-12-01T00:00:00"/>
    <n v="12"/>
    <s v="December"/>
    <x v="1"/>
    <s v="OK"/>
    <s v="OK"/>
    <s v="OK"/>
    <s v="OK"/>
  </r>
  <r>
    <x v="2"/>
    <x v="4"/>
    <x v="3"/>
    <s v="None"/>
    <n v="1143"/>
    <n v="10"/>
    <n v="7"/>
    <n v="8001"/>
    <n v="0"/>
    <n v="8001"/>
    <n v="5715"/>
    <n v="2286"/>
    <d v="2014-10-01T00:00:00"/>
    <n v="10"/>
    <s v="October"/>
    <x v="1"/>
    <s v="OK"/>
    <s v="OK"/>
    <s v="OK"/>
    <s v="OK"/>
  </r>
  <r>
    <x v="2"/>
    <x v="4"/>
    <x v="4"/>
    <s v="High"/>
    <n v="606"/>
    <n v="120"/>
    <n v="20"/>
    <n v="12120"/>
    <n v="1696.8000000000002"/>
    <n v="10423.200000000001"/>
    <n v="6060"/>
    <n v="4363.2000000000007"/>
    <d v="2014-04-01T00:00:00"/>
    <n v="4"/>
    <s v="April"/>
    <x v="1"/>
    <s v="OK"/>
    <s v="OK"/>
    <s v="OK"/>
    <s v="OK"/>
  </r>
  <r>
    <x v="2"/>
    <x v="4"/>
    <x v="4"/>
    <s v="High"/>
    <n v="986"/>
    <n v="120"/>
    <n v="350"/>
    <n v="345100"/>
    <n v="41412"/>
    <n v="303688"/>
    <n v="256360"/>
    <n v="47328"/>
    <d v="2014-10-01T00:00:00"/>
    <n v="10"/>
    <s v="October"/>
    <x v="1"/>
    <s v="OK"/>
    <s v="OK"/>
    <s v="OK"/>
    <s v="OK"/>
  </r>
  <r>
    <x v="2"/>
    <x v="4"/>
    <x v="4"/>
    <s v="Low"/>
    <n v="736"/>
    <n v="120"/>
    <n v="20"/>
    <n v="14720"/>
    <n v="588.79999999999995"/>
    <n v="14131.2"/>
    <n v="7360"/>
    <n v="6771.2000000000007"/>
    <d v="2013-09-01T00:00:00"/>
    <n v="9"/>
    <s v="September"/>
    <x v="0"/>
    <s v="OK"/>
    <s v="OK"/>
    <s v="OK"/>
    <s v="OK"/>
  </r>
  <r>
    <x v="2"/>
    <x v="4"/>
    <x v="4"/>
    <s v="Low"/>
    <n v="1566"/>
    <n v="120"/>
    <n v="20"/>
    <n v="31320"/>
    <n v="626.4"/>
    <n v="30693.599999999999"/>
    <n v="15660"/>
    <n v="15033.599999999999"/>
    <d v="2014-10-01T00:00:00"/>
    <n v="10"/>
    <s v="October"/>
    <x v="1"/>
    <s v="OK"/>
    <s v="OK"/>
    <s v="OK"/>
    <s v="OK"/>
  </r>
  <r>
    <x v="2"/>
    <x v="4"/>
    <x v="4"/>
    <s v="Medium"/>
    <n v="547"/>
    <n v="120"/>
    <n v="7"/>
    <n v="3829"/>
    <n v="268.02999999999997"/>
    <n v="3560.9700000000003"/>
    <n v="2735"/>
    <n v="825.97000000000025"/>
    <d v="2014-11-01T00:00:00"/>
    <n v="11"/>
    <s v="November"/>
    <x v="1"/>
    <s v="OK"/>
    <s v="OK"/>
    <s v="OK"/>
    <s v="OK"/>
  </r>
  <r>
    <x v="2"/>
    <x v="4"/>
    <x v="4"/>
    <s v="Medium"/>
    <n v="602"/>
    <n v="120"/>
    <n v="350"/>
    <n v="210700"/>
    <n v="10535"/>
    <n v="200165"/>
    <n v="156520"/>
    <n v="43645"/>
    <d v="2014-06-01T00:00:00"/>
    <n v="6"/>
    <s v="June"/>
    <x v="1"/>
    <s v="OK"/>
    <s v="OK"/>
    <s v="OK"/>
    <s v="OK"/>
  </r>
  <r>
    <x v="2"/>
    <x v="4"/>
    <x v="4"/>
    <s v="Medium"/>
    <n v="1421"/>
    <n v="120"/>
    <n v="20"/>
    <n v="28420"/>
    <n v="1989.4"/>
    <n v="26430.6"/>
    <n v="14210"/>
    <n v="12220.599999999999"/>
    <d v="2013-12-01T00:00:00"/>
    <n v="12"/>
    <s v="December"/>
    <x v="0"/>
    <s v="OK"/>
    <s v="OK"/>
    <s v="OK"/>
    <s v="OK"/>
  </r>
  <r>
    <x v="2"/>
    <x v="4"/>
    <x v="4"/>
    <s v="Medium"/>
    <n v="2832"/>
    <n v="120"/>
    <n v="20"/>
    <n v="56640"/>
    <n v="2832"/>
    <n v="53808"/>
    <n v="28320"/>
    <n v="25488"/>
    <d v="2014-08-01T00:00:00"/>
    <n v="8"/>
    <s v="August"/>
    <x v="1"/>
    <s v="OK"/>
    <s v="OK"/>
    <s v="OK"/>
    <s v="OK"/>
  </r>
  <r>
    <x v="2"/>
    <x v="4"/>
    <x v="4"/>
    <s v="Medium"/>
    <n v="2907"/>
    <n v="120"/>
    <n v="7"/>
    <n v="20349"/>
    <n v="1627.92"/>
    <n v="18721.080000000002"/>
    <n v="14535"/>
    <n v="4186.0800000000017"/>
    <d v="2014-06-01T00:00:00"/>
    <n v="6"/>
    <s v="June"/>
    <x v="1"/>
    <s v="OK"/>
    <s v="OK"/>
    <s v="OK"/>
    <s v="OK"/>
  </r>
  <r>
    <x v="2"/>
    <x v="4"/>
    <x v="5"/>
    <s v="High"/>
    <n v="267"/>
    <n v="250"/>
    <n v="20"/>
    <n v="5340"/>
    <n v="801"/>
    <n v="4539"/>
    <n v="2670"/>
    <n v="1869"/>
    <d v="2013-10-01T00:00:00"/>
    <n v="10"/>
    <s v="October"/>
    <x v="0"/>
    <s v="OK"/>
    <s v="OK"/>
    <s v="OK"/>
    <s v="OK"/>
  </r>
  <r>
    <x v="2"/>
    <x v="4"/>
    <x v="5"/>
    <s v="High"/>
    <n v="986"/>
    <n v="250"/>
    <n v="350"/>
    <n v="345100"/>
    <n v="41412"/>
    <n v="303688"/>
    <n v="256360"/>
    <n v="47328"/>
    <d v="2014-10-01T00:00:00"/>
    <n v="10"/>
    <s v="October"/>
    <x v="1"/>
    <s v="OK"/>
    <s v="OK"/>
    <s v="OK"/>
    <s v="OK"/>
  </r>
  <r>
    <x v="2"/>
    <x v="4"/>
    <x v="5"/>
    <s v="High"/>
    <n v="1579"/>
    <n v="250"/>
    <n v="7"/>
    <n v="11053"/>
    <n v="1215.83"/>
    <n v="9837.17"/>
    <n v="7895"/>
    <n v="1942.17"/>
    <d v="2014-03-01T00:00:00"/>
    <n v="3"/>
    <s v="March"/>
    <x v="1"/>
    <s v="OK"/>
    <s v="OK"/>
    <s v="OK"/>
    <s v="OK"/>
  </r>
  <r>
    <x v="2"/>
    <x v="4"/>
    <x v="5"/>
    <s v="High"/>
    <n v="2807"/>
    <n v="250"/>
    <n v="350"/>
    <n v="982450"/>
    <n v="98245"/>
    <n v="884205"/>
    <n v="729820"/>
    <n v="154385"/>
    <d v="2014-08-01T00:00:00"/>
    <n v="8"/>
    <s v="August"/>
    <x v="1"/>
    <s v="OK"/>
    <s v="OK"/>
    <s v="OK"/>
    <s v="OK"/>
  </r>
  <r>
    <x v="2"/>
    <x v="4"/>
    <x v="5"/>
    <s v="Low"/>
    <n v="266"/>
    <n v="250"/>
    <n v="350"/>
    <n v="93100"/>
    <n v="1862"/>
    <n v="91238"/>
    <n v="69160"/>
    <n v="22078"/>
    <d v="2013-12-01T00:00:00"/>
    <n v="12"/>
    <s v="December"/>
    <x v="0"/>
    <s v="OK"/>
    <s v="OK"/>
    <s v="OK"/>
    <s v="OK"/>
  </r>
  <r>
    <x v="2"/>
    <x v="4"/>
    <x v="5"/>
    <s v="Low"/>
    <n v="349"/>
    <n v="250"/>
    <n v="350"/>
    <n v="122150"/>
    <n v="4886"/>
    <n v="117264"/>
    <n v="90740"/>
    <n v="26524"/>
    <d v="2013-09-01T00:00:00"/>
    <n v="9"/>
    <s v="September"/>
    <x v="0"/>
    <s v="OK"/>
    <s v="OK"/>
    <s v="OK"/>
    <s v="OK"/>
  </r>
  <r>
    <x v="2"/>
    <x v="4"/>
    <x v="5"/>
    <s v="Medium"/>
    <n v="436.5"/>
    <n v="250"/>
    <n v="20"/>
    <n v="8730"/>
    <n v="698.40000000000009"/>
    <n v="8031.5999999999995"/>
    <n v="4365"/>
    <n v="3666.5999999999995"/>
    <d v="2014-07-01T00:00:00"/>
    <n v="7"/>
    <s v="July"/>
    <x v="1"/>
    <s v="OK"/>
    <s v="OK"/>
    <s v="OK"/>
    <s v="OK"/>
  </r>
  <r>
    <x v="2"/>
    <x v="4"/>
    <x v="5"/>
    <s v="Medium"/>
    <n v="570"/>
    <n v="250"/>
    <n v="7"/>
    <n v="3990"/>
    <n v="199.5"/>
    <n v="3790.5"/>
    <n v="2850"/>
    <n v="940.5"/>
    <d v="2014-12-01T00:00:00"/>
    <n v="12"/>
    <s v="December"/>
    <x v="1"/>
    <s v="OK"/>
    <s v="OK"/>
    <s v="OK"/>
    <s v="OK"/>
  </r>
  <r>
    <x v="2"/>
    <x v="4"/>
    <x v="5"/>
    <s v="Medium"/>
    <n v="1265"/>
    <n v="250"/>
    <n v="20"/>
    <n v="25300"/>
    <n v="1265"/>
    <n v="24035"/>
    <n v="12650"/>
    <n v="11385"/>
    <d v="2013-11-01T00:00:00"/>
    <n v="11"/>
    <s v="November"/>
    <x v="0"/>
    <s v="OK"/>
    <s v="OK"/>
    <s v="OK"/>
    <s v="OK"/>
  </r>
  <r>
    <x v="2"/>
    <x v="4"/>
    <x v="5"/>
    <s v="Medium"/>
    <n v="1351.5"/>
    <n v="250"/>
    <n v="350"/>
    <n v="473025"/>
    <n v="42572.25"/>
    <n v="430452.75"/>
    <n v="351390"/>
    <n v="79062.75"/>
    <d v="2014-04-01T00:00:00"/>
    <n v="4"/>
    <s v="April"/>
    <x v="1"/>
    <s v="OK"/>
    <s v="OK"/>
    <s v="OK"/>
    <s v="OK"/>
  </r>
  <r>
    <x v="2"/>
    <x v="4"/>
    <x v="5"/>
    <s v="Medium"/>
    <n v="2663"/>
    <n v="250"/>
    <n v="20"/>
    <n v="53260"/>
    <n v="2663"/>
    <n v="50597"/>
    <n v="26630"/>
    <n v="23967"/>
    <d v="2014-12-01T00:00:00"/>
    <n v="12"/>
    <s v="December"/>
    <x v="1"/>
    <s v="OK"/>
    <s v="OK"/>
    <s v="OK"/>
    <s v="OK"/>
  </r>
  <r>
    <x v="3"/>
    <x v="0"/>
    <x v="0"/>
    <s v="High"/>
    <n v="1743"/>
    <n v="260"/>
    <n v="15"/>
    <n v="26145"/>
    <n v="3660.3"/>
    <n v="22484.7"/>
    <n v="17430"/>
    <n v="5054.7000000000007"/>
    <d v="2013-10-01T00:00:00"/>
    <n v="10"/>
    <s v="October"/>
    <x v="0"/>
    <s v="OK"/>
    <s v="OK"/>
    <s v="OK"/>
    <s v="OK"/>
  </r>
  <r>
    <x v="3"/>
    <x v="0"/>
    <x v="0"/>
    <s v="Medium"/>
    <n v="1630.5"/>
    <n v="260"/>
    <n v="15"/>
    <n v="24457.5"/>
    <n v="2201.1750000000002"/>
    <n v="22256.324999999997"/>
    <n v="16305"/>
    <n v="5951.3249999999989"/>
    <d v="2014-07-01T00:00:00"/>
    <n v="7"/>
    <s v="July"/>
    <x v="1"/>
    <s v="OK"/>
    <s v="OK"/>
    <s v="OK"/>
    <s v="OK"/>
  </r>
  <r>
    <x v="3"/>
    <x v="0"/>
    <x v="1"/>
    <s v="High"/>
    <n v="1560"/>
    <n v="3"/>
    <n v="15"/>
    <n v="23400"/>
    <n v="2574"/>
    <n v="20826"/>
    <n v="15600"/>
    <n v="5226"/>
    <d v="2013-11-01T00:00:00"/>
    <n v="11"/>
    <s v="November"/>
    <x v="0"/>
    <s v="OK"/>
    <s v="OK"/>
    <s v="OK"/>
    <s v="OK"/>
  </r>
  <r>
    <x v="3"/>
    <x v="0"/>
    <x v="1"/>
    <s v="High"/>
    <n v="2300"/>
    <n v="3"/>
    <n v="15"/>
    <n v="34500"/>
    <n v="4830"/>
    <n v="29670"/>
    <n v="23000"/>
    <n v="6670"/>
    <d v="2014-12-01T00:00:00"/>
    <n v="12"/>
    <s v="December"/>
    <x v="1"/>
    <s v="OK"/>
    <s v="OK"/>
    <s v="OK"/>
    <s v="OK"/>
  </r>
  <r>
    <x v="3"/>
    <x v="0"/>
    <x v="1"/>
    <s v="High"/>
    <n v="2689"/>
    <n v="3"/>
    <n v="15"/>
    <n v="40335"/>
    <n v="4840.2"/>
    <n v="35494.800000000003"/>
    <n v="26890"/>
    <n v="8604.8000000000029"/>
    <d v="2014-11-01T00:00:00"/>
    <n v="11"/>
    <s v="November"/>
    <x v="1"/>
    <s v="OK"/>
    <s v="OK"/>
    <s v="OK"/>
    <s v="OK"/>
  </r>
  <r>
    <x v="3"/>
    <x v="0"/>
    <x v="1"/>
    <s v="Medium"/>
    <n v="2844"/>
    <n v="3"/>
    <n v="15"/>
    <n v="42660"/>
    <n v="2559.6"/>
    <n v="40100.400000000001"/>
    <n v="28440"/>
    <n v="11660.400000000001"/>
    <d v="2014-06-01T00:00:00"/>
    <n v="6"/>
    <s v="June"/>
    <x v="1"/>
    <s v="OK"/>
    <s v="OK"/>
    <s v="OK"/>
    <s v="OK"/>
  </r>
  <r>
    <x v="3"/>
    <x v="0"/>
    <x v="2"/>
    <s v="High"/>
    <n v="2300"/>
    <n v="5"/>
    <n v="15"/>
    <n v="34500"/>
    <n v="4830"/>
    <n v="29670"/>
    <n v="23000"/>
    <n v="6670"/>
    <d v="2014-12-01T00:00:00"/>
    <n v="12"/>
    <s v="December"/>
    <x v="1"/>
    <s v="OK"/>
    <s v="OK"/>
    <s v="OK"/>
    <s v="OK"/>
  </r>
  <r>
    <x v="3"/>
    <x v="0"/>
    <x v="2"/>
    <s v="Low"/>
    <n v="1967"/>
    <n v="5"/>
    <n v="15"/>
    <n v="29505"/>
    <n v="1180.2"/>
    <n v="28324.799999999999"/>
    <n v="19670"/>
    <n v="8654.7999999999993"/>
    <d v="2014-03-01T00:00:00"/>
    <n v="3"/>
    <s v="March"/>
    <x v="1"/>
    <s v="OK"/>
    <s v="OK"/>
    <s v="OK"/>
    <s v="OK"/>
  </r>
  <r>
    <x v="3"/>
    <x v="0"/>
    <x v="3"/>
    <s v="High"/>
    <n v="1565"/>
    <n v="10"/>
    <n v="15"/>
    <n v="23475"/>
    <n v="3051.75"/>
    <n v="20423.25"/>
    <n v="15650"/>
    <n v="4773.25"/>
    <d v="2014-10-01T00:00:00"/>
    <n v="10"/>
    <s v="October"/>
    <x v="1"/>
    <s v="OK"/>
    <s v="OK"/>
    <s v="OK"/>
    <s v="OK"/>
  </r>
  <r>
    <x v="3"/>
    <x v="0"/>
    <x v="3"/>
    <s v="High"/>
    <n v="1614"/>
    <n v="10"/>
    <n v="15"/>
    <n v="24210"/>
    <n v="3631.5"/>
    <n v="20578.5"/>
    <n v="16140"/>
    <n v="4438.5"/>
    <d v="2014-04-01T00:00:00"/>
    <n v="4"/>
    <s v="April"/>
    <x v="1"/>
    <s v="OK"/>
    <s v="OK"/>
    <s v="OK"/>
    <s v="OK"/>
  </r>
  <r>
    <x v="3"/>
    <x v="0"/>
    <x v="3"/>
    <s v="High"/>
    <n v="1743"/>
    <n v="10"/>
    <n v="15"/>
    <n v="26145"/>
    <n v="3660.3"/>
    <n v="22484.7"/>
    <n v="17430"/>
    <n v="5054.7000000000007"/>
    <d v="2013-10-01T00:00:00"/>
    <n v="10"/>
    <s v="October"/>
    <x v="0"/>
    <s v="OK"/>
    <s v="OK"/>
    <s v="OK"/>
    <s v="OK"/>
  </r>
  <r>
    <x v="3"/>
    <x v="0"/>
    <x v="3"/>
    <s v="High"/>
    <n v="2470"/>
    <n v="10"/>
    <n v="15"/>
    <n v="37050"/>
    <n v="5187"/>
    <n v="31863"/>
    <n v="24700"/>
    <n v="7163"/>
    <d v="2013-09-01T00:00:00"/>
    <n v="9"/>
    <s v="September"/>
    <x v="0"/>
    <s v="OK"/>
    <s v="OK"/>
    <s v="OK"/>
    <s v="OK"/>
  </r>
  <r>
    <x v="3"/>
    <x v="0"/>
    <x v="3"/>
    <s v="High"/>
    <n v="2559"/>
    <n v="10"/>
    <n v="15"/>
    <n v="38385"/>
    <n v="5757.75"/>
    <n v="32627.25"/>
    <n v="25590"/>
    <n v="7037.25"/>
    <d v="2014-08-01T00:00:00"/>
    <n v="8"/>
    <s v="August"/>
    <x v="1"/>
    <s v="OK"/>
    <s v="OK"/>
    <s v="OK"/>
    <s v="OK"/>
  </r>
  <r>
    <x v="3"/>
    <x v="0"/>
    <x v="3"/>
    <s v="Low"/>
    <n v="218"/>
    <n v="10"/>
    <n v="15"/>
    <n v="3270"/>
    <n v="130.80000000000001"/>
    <n v="3139.2"/>
    <n v="2180"/>
    <n v="959.19999999999982"/>
    <d v="2014-09-01T00:00:00"/>
    <n v="9"/>
    <s v="September"/>
    <x v="1"/>
    <s v="OK"/>
    <s v="OK"/>
    <s v="OK"/>
    <s v="OK"/>
  </r>
  <r>
    <x v="3"/>
    <x v="0"/>
    <x v="3"/>
    <s v="Low"/>
    <n v="2363"/>
    <n v="10"/>
    <n v="15"/>
    <n v="35445"/>
    <n v="708.9"/>
    <n v="34736.1"/>
    <n v="23630"/>
    <n v="11106.099999999999"/>
    <d v="2014-02-01T00:00:00"/>
    <n v="2"/>
    <s v="February"/>
    <x v="1"/>
    <s v="OK"/>
    <s v="OK"/>
    <s v="OK"/>
    <s v="OK"/>
  </r>
  <r>
    <x v="3"/>
    <x v="0"/>
    <x v="3"/>
    <s v="None"/>
    <n v="2152"/>
    <n v="10"/>
    <n v="15"/>
    <n v="32280"/>
    <n v="0"/>
    <n v="32280"/>
    <n v="21520"/>
    <n v="10760"/>
    <d v="2013-12-01T00:00:00"/>
    <n v="12"/>
    <s v="December"/>
    <x v="0"/>
    <s v="OK"/>
    <s v="OK"/>
    <s v="OK"/>
    <s v="OK"/>
  </r>
  <r>
    <x v="3"/>
    <x v="0"/>
    <x v="4"/>
    <s v="High"/>
    <n v="384"/>
    <n v="120"/>
    <n v="15"/>
    <n v="5760"/>
    <n v="633.59999999999991"/>
    <n v="5126.3999999999996"/>
    <n v="3840"/>
    <n v="1286.3999999999999"/>
    <d v="2014-01-01T00:00:00"/>
    <n v="1"/>
    <s v="January"/>
    <x v="1"/>
    <s v="OK"/>
    <s v="OK"/>
    <s v="OK"/>
    <s v="OK"/>
  </r>
  <r>
    <x v="3"/>
    <x v="0"/>
    <x v="4"/>
    <s v="Medium"/>
    <n v="1262"/>
    <n v="120"/>
    <n v="15"/>
    <n v="18930"/>
    <n v="1325.1"/>
    <n v="17604.900000000001"/>
    <n v="12620"/>
    <n v="4984.9000000000015"/>
    <d v="2014-05-01T00:00:00"/>
    <n v="5"/>
    <s v="May"/>
    <x v="1"/>
    <s v="OK"/>
    <s v="OK"/>
    <s v="OK"/>
    <s v="OK"/>
  </r>
  <r>
    <x v="3"/>
    <x v="0"/>
    <x v="5"/>
    <s v="High"/>
    <n v="1565"/>
    <n v="250"/>
    <n v="15"/>
    <n v="23475"/>
    <n v="3051.75"/>
    <n v="20423.25"/>
    <n v="15650"/>
    <n v="4773.25"/>
    <d v="2014-10-01T00:00:00"/>
    <n v="10"/>
    <s v="October"/>
    <x v="1"/>
    <s v="OK"/>
    <s v="OK"/>
    <s v="OK"/>
    <s v="OK"/>
  </r>
  <r>
    <x v="3"/>
    <x v="0"/>
    <x v="5"/>
    <s v="Medium"/>
    <n v="2844"/>
    <n v="250"/>
    <n v="15"/>
    <n v="42660"/>
    <n v="2559.6"/>
    <n v="40100.400000000001"/>
    <n v="28440"/>
    <n v="11660.400000000001"/>
    <d v="2014-06-01T00:00:00"/>
    <n v="6"/>
    <s v="June"/>
    <x v="1"/>
    <s v="OK"/>
    <s v="OK"/>
    <s v="OK"/>
    <s v="OK"/>
  </r>
  <r>
    <x v="3"/>
    <x v="1"/>
    <x v="0"/>
    <s v="High"/>
    <n v="2072"/>
    <n v="260"/>
    <n v="15"/>
    <n v="31080"/>
    <n v="3108"/>
    <n v="27972"/>
    <n v="20720"/>
    <n v="7252"/>
    <d v="2014-12-01T00:00:00"/>
    <n v="12"/>
    <s v="December"/>
    <x v="1"/>
    <s v="OK"/>
    <s v="OK"/>
    <s v="OK"/>
    <s v="OK"/>
  </r>
  <r>
    <x v="3"/>
    <x v="1"/>
    <x v="0"/>
    <s v="Low"/>
    <n v="321"/>
    <n v="260"/>
    <n v="15"/>
    <n v="4815"/>
    <n v="48.15"/>
    <n v="4766.8500000000004"/>
    <n v="3210"/>
    <n v="1556.8500000000004"/>
    <d v="2013-11-01T00:00:00"/>
    <n v="11"/>
    <s v="November"/>
    <x v="0"/>
    <s v="OK"/>
    <s v="OK"/>
    <s v="OK"/>
    <s v="OK"/>
  </r>
  <r>
    <x v="3"/>
    <x v="1"/>
    <x v="1"/>
    <s v="Medium"/>
    <n v="490"/>
    <n v="3"/>
    <n v="15"/>
    <n v="7350"/>
    <n v="588"/>
    <n v="6762"/>
    <n v="4900"/>
    <n v="1862"/>
    <d v="2014-11-01T00:00:00"/>
    <n v="11"/>
    <s v="November"/>
    <x v="1"/>
    <s v="OK"/>
    <s v="OK"/>
    <s v="OK"/>
    <s v="OK"/>
  </r>
  <r>
    <x v="3"/>
    <x v="1"/>
    <x v="1"/>
    <s v="None"/>
    <n v="2178"/>
    <n v="3"/>
    <n v="15"/>
    <n v="32670"/>
    <n v="0"/>
    <n v="32670"/>
    <n v="21780"/>
    <n v="10890"/>
    <d v="2014-06-01T00:00:00"/>
    <n v="6"/>
    <s v="June"/>
    <x v="1"/>
    <s v="OK"/>
    <s v="OK"/>
    <s v="OK"/>
    <s v="OK"/>
  </r>
  <r>
    <x v="3"/>
    <x v="1"/>
    <x v="2"/>
    <s v="High"/>
    <n v="2072"/>
    <n v="5"/>
    <n v="15"/>
    <n v="31080"/>
    <n v="3108"/>
    <n v="27972"/>
    <n v="20720"/>
    <n v="7252"/>
    <d v="2014-12-01T00:00:00"/>
    <n v="12"/>
    <s v="December"/>
    <x v="1"/>
    <s v="OK"/>
    <s v="OK"/>
    <s v="OK"/>
    <s v="OK"/>
  </r>
  <r>
    <x v="3"/>
    <x v="1"/>
    <x v="2"/>
    <s v="Medium"/>
    <n v="2501"/>
    <n v="5"/>
    <n v="15"/>
    <n v="37515"/>
    <n v="3001.2"/>
    <n v="34513.800000000003"/>
    <n v="25010"/>
    <n v="9503.8000000000029"/>
    <d v="2014-03-01T00:00:00"/>
    <n v="3"/>
    <s v="March"/>
    <x v="1"/>
    <s v="OK"/>
    <s v="OK"/>
    <s v="OK"/>
    <s v="OK"/>
  </r>
  <r>
    <x v="3"/>
    <x v="1"/>
    <x v="3"/>
    <s v="High"/>
    <n v="2167"/>
    <n v="10"/>
    <n v="15"/>
    <n v="32505"/>
    <n v="3250.5"/>
    <n v="29254.5"/>
    <n v="21670"/>
    <n v="7584.5"/>
    <d v="2013-10-01T00:00:00"/>
    <n v="10"/>
    <s v="October"/>
    <x v="0"/>
    <s v="OK"/>
    <s v="OK"/>
    <s v="OK"/>
    <s v="OK"/>
  </r>
  <r>
    <x v="3"/>
    <x v="1"/>
    <x v="3"/>
    <s v="Low"/>
    <n v="2261"/>
    <n v="10"/>
    <n v="15"/>
    <n v="33915"/>
    <n v="1356.6"/>
    <n v="32558.400000000001"/>
    <n v="22610"/>
    <n v="9948.4000000000015"/>
    <d v="2013-12-01T00:00:00"/>
    <n v="12"/>
    <s v="December"/>
    <x v="0"/>
    <s v="OK"/>
    <s v="OK"/>
    <s v="OK"/>
    <s v="OK"/>
  </r>
  <r>
    <x v="3"/>
    <x v="1"/>
    <x v="3"/>
    <s v="Low"/>
    <n v="2296"/>
    <n v="10"/>
    <n v="15"/>
    <n v="34440"/>
    <n v="344.4"/>
    <n v="34095.599999999999"/>
    <n v="22960"/>
    <n v="11135.599999999999"/>
    <d v="2014-02-01T00:00:00"/>
    <n v="2"/>
    <s v="February"/>
    <x v="1"/>
    <s v="OK"/>
    <s v="OK"/>
    <s v="OK"/>
    <s v="OK"/>
  </r>
  <r>
    <x v="3"/>
    <x v="1"/>
    <x v="3"/>
    <s v="Medium"/>
    <n v="1227"/>
    <n v="10"/>
    <n v="15"/>
    <n v="18405"/>
    <n v="1656.45"/>
    <n v="16748.55"/>
    <n v="12270"/>
    <n v="4478.5499999999993"/>
    <d v="2014-10-01T00:00:00"/>
    <n v="10"/>
    <s v="October"/>
    <x v="1"/>
    <s v="OK"/>
    <s v="OK"/>
    <s v="OK"/>
    <s v="OK"/>
  </r>
  <r>
    <x v="3"/>
    <x v="1"/>
    <x v="3"/>
    <s v="Medium"/>
    <n v="2101"/>
    <n v="10"/>
    <n v="15"/>
    <n v="31515"/>
    <n v="2206.0500000000002"/>
    <n v="29308.95"/>
    <n v="21010"/>
    <n v="8298.9500000000007"/>
    <d v="2014-08-01T00:00:00"/>
    <n v="8"/>
    <s v="August"/>
    <x v="1"/>
    <s v="OK"/>
    <s v="OK"/>
    <s v="OK"/>
    <s v="OK"/>
  </r>
  <r>
    <x v="3"/>
    <x v="1"/>
    <x v="3"/>
    <s v="Medium"/>
    <n v="2620"/>
    <n v="10"/>
    <n v="15"/>
    <n v="39300"/>
    <n v="1965"/>
    <n v="37335"/>
    <n v="26200"/>
    <n v="11135"/>
    <d v="2014-09-01T00:00:00"/>
    <n v="9"/>
    <s v="September"/>
    <x v="1"/>
    <s v="OK"/>
    <s v="OK"/>
    <s v="OK"/>
    <s v="OK"/>
  </r>
  <r>
    <x v="3"/>
    <x v="1"/>
    <x v="3"/>
    <s v="Medium"/>
    <n v="3801"/>
    <n v="10"/>
    <n v="15"/>
    <n v="57015"/>
    <n v="3420.8999999999996"/>
    <n v="53594.100000000006"/>
    <n v="38010"/>
    <n v="15584.100000000002"/>
    <d v="2014-04-01T00:00:00"/>
    <n v="4"/>
    <s v="April"/>
    <x v="1"/>
    <s v="OK"/>
    <s v="OK"/>
    <s v="OK"/>
    <s v="OK"/>
  </r>
  <r>
    <x v="3"/>
    <x v="1"/>
    <x v="3"/>
    <s v="None"/>
    <n v="549"/>
    <n v="10"/>
    <n v="15"/>
    <n v="8235"/>
    <n v="0"/>
    <n v="8235"/>
    <n v="5490"/>
    <n v="2745"/>
    <d v="2013-09-01T00:00:00"/>
    <n v="9"/>
    <s v="September"/>
    <x v="0"/>
    <s v="OK"/>
    <s v="OK"/>
    <s v="OK"/>
    <s v="OK"/>
  </r>
  <r>
    <x v="3"/>
    <x v="1"/>
    <x v="4"/>
    <s v="High"/>
    <n v="2826"/>
    <n v="120"/>
    <n v="15"/>
    <n v="42390"/>
    <n v="6358.5"/>
    <n v="36031.5"/>
    <n v="28260"/>
    <n v="7771.5"/>
    <d v="2014-05-01T00:00:00"/>
    <n v="5"/>
    <s v="May"/>
    <x v="1"/>
    <s v="OK"/>
    <s v="OK"/>
    <s v="OK"/>
    <s v="OK"/>
  </r>
  <r>
    <x v="3"/>
    <x v="1"/>
    <x v="4"/>
    <s v="High"/>
    <n v="3997.5"/>
    <n v="120"/>
    <n v="15"/>
    <n v="59962.5"/>
    <n v="7795.125"/>
    <n v="52167.375"/>
    <n v="39975"/>
    <n v="12192.375"/>
    <d v="2014-01-01T00:00:00"/>
    <n v="1"/>
    <s v="January"/>
    <x v="1"/>
    <s v="OK"/>
    <s v="OK"/>
    <s v="OK"/>
    <s v="OK"/>
  </r>
  <r>
    <x v="3"/>
    <x v="1"/>
    <x v="5"/>
    <s v="High"/>
    <n v="2167"/>
    <n v="250"/>
    <n v="15"/>
    <n v="32505"/>
    <n v="3250.5"/>
    <n v="29254.5"/>
    <n v="21670"/>
    <n v="7584.5"/>
    <d v="2013-10-01T00:00:00"/>
    <n v="10"/>
    <s v="October"/>
    <x v="0"/>
    <s v="OK"/>
    <s v="OK"/>
    <s v="OK"/>
    <s v="OK"/>
  </r>
  <r>
    <x v="3"/>
    <x v="1"/>
    <x v="5"/>
    <s v="High"/>
    <n v="3874.5"/>
    <n v="250"/>
    <n v="15"/>
    <n v="58117.5"/>
    <n v="6974.0999999999995"/>
    <n v="51143.399999999994"/>
    <n v="38745"/>
    <n v="12398.399999999998"/>
    <d v="2014-07-01T00:00:00"/>
    <n v="7"/>
    <s v="July"/>
    <x v="1"/>
    <s v="OK"/>
    <s v="OK"/>
    <s v="OK"/>
    <s v="OK"/>
  </r>
  <r>
    <x v="3"/>
    <x v="1"/>
    <x v="5"/>
    <s v="Medium"/>
    <n v="1227"/>
    <n v="250"/>
    <n v="15"/>
    <n v="18405"/>
    <n v="1656.45"/>
    <n v="16748.55"/>
    <n v="12270"/>
    <n v="4478.5499999999993"/>
    <d v="2014-10-01T00:00:00"/>
    <n v="10"/>
    <s v="October"/>
    <x v="1"/>
    <s v="OK"/>
    <s v="OK"/>
    <s v="OK"/>
    <s v="OK"/>
  </r>
  <r>
    <x v="3"/>
    <x v="2"/>
    <x v="0"/>
    <s v="Medium"/>
    <n v="711"/>
    <n v="260"/>
    <n v="15"/>
    <n v="10665"/>
    <n v="853.2"/>
    <n v="9811.7999999999993"/>
    <n v="7110"/>
    <n v="2701.7999999999993"/>
    <d v="2014-12-01T00:00:00"/>
    <n v="12"/>
    <s v="December"/>
    <x v="1"/>
    <s v="OK"/>
    <s v="OK"/>
    <s v="OK"/>
    <s v="OK"/>
  </r>
  <r>
    <x v="3"/>
    <x v="2"/>
    <x v="0"/>
    <s v="Medium"/>
    <n v="970"/>
    <n v="260"/>
    <n v="15"/>
    <n v="14550"/>
    <n v="1309.5"/>
    <n v="13240.5"/>
    <n v="9700"/>
    <n v="3540.5"/>
    <d v="2013-11-01T00:00:00"/>
    <n v="11"/>
    <s v="November"/>
    <x v="0"/>
    <s v="OK"/>
    <s v="OK"/>
    <s v="OK"/>
    <s v="OK"/>
  </r>
  <r>
    <x v="3"/>
    <x v="2"/>
    <x v="1"/>
    <s v="High"/>
    <n v="1513"/>
    <n v="3"/>
    <n v="15"/>
    <n v="22695"/>
    <n v="3177.3"/>
    <n v="19517.7"/>
    <n v="15130"/>
    <n v="4387.7000000000007"/>
    <d v="2014-11-01T00:00:00"/>
    <n v="11"/>
    <s v="November"/>
    <x v="1"/>
    <s v="OK"/>
    <s v="OK"/>
    <s v="OK"/>
    <s v="OK"/>
  </r>
  <r>
    <x v="3"/>
    <x v="2"/>
    <x v="1"/>
    <s v="None"/>
    <n v="888"/>
    <n v="3"/>
    <n v="15"/>
    <n v="13320"/>
    <n v="0"/>
    <n v="13320"/>
    <n v="8880"/>
    <n v="4440"/>
    <d v="2014-06-01T00:00:00"/>
    <n v="6"/>
    <s v="June"/>
    <x v="1"/>
    <s v="OK"/>
    <s v="OK"/>
    <s v="OK"/>
    <s v="OK"/>
  </r>
  <r>
    <x v="3"/>
    <x v="2"/>
    <x v="2"/>
    <s v="Medium"/>
    <n v="711"/>
    <n v="5"/>
    <n v="15"/>
    <n v="10665"/>
    <n v="853.2"/>
    <n v="9811.7999999999993"/>
    <n v="7110"/>
    <n v="2701.7999999999993"/>
    <d v="2014-12-01T00:00:00"/>
    <n v="12"/>
    <s v="December"/>
    <x v="1"/>
    <s v="OK"/>
    <s v="OK"/>
    <s v="OK"/>
    <s v="OK"/>
  </r>
  <r>
    <x v="3"/>
    <x v="2"/>
    <x v="2"/>
    <s v="None"/>
    <n v="921"/>
    <n v="5"/>
    <n v="15"/>
    <n v="13815"/>
    <n v="0"/>
    <n v="13815"/>
    <n v="9210"/>
    <n v="4605"/>
    <d v="2014-03-01T00:00:00"/>
    <n v="3"/>
    <s v="March"/>
    <x v="1"/>
    <s v="OK"/>
    <s v="OK"/>
    <s v="OK"/>
    <s v="OK"/>
  </r>
  <r>
    <x v="3"/>
    <x v="2"/>
    <x v="3"/>
    <s v="High"/>
    <n v="278"/>
    <n v="10"/>
    <n v="15"/>
    <n v="4170"/>
    <n v="583.79999999999995"/>
    <n v="3586.2"/>
    <n v="2780"/>
    <n v="806.19999999999982"/>
    <d v="2014-02-01T00:00:00"/>
    <n v="2"/>
    <s v="February"/>
    <x v="1"/>
    <s v="OK"/>
    <s v="OK"/>
    <s v="OK"/>
    <s v="OK"/>
  </r>
  <r>
    <x v="3"/>
    <x v="2"/>
    <x v="3"/>
    <s v="High"/>
    <n v="1175"/>
    <n v="10"/>
    <n v="15"/>
    <n v="17625"/>
    <n v="2643.75"/>
    <n v="14981.25"/>
    <n v="11750"/>
    <n v="3231.25"/>
    <d v="2014-10-01T00:00:00"/>
    <n v="10"/>
    <s v="October"/>
    <x v="1"/>
    <s v="OK"/>
    <s v="OK"/>
    <s v="OK"/>
    <s v="OK"/>
  </r>
  <r>
    <x v="3"/>
    <x v="2"/>
    <x v="3"/>
    <s v="Low"/>
    <n v="747"/>
    <n v="10"/>
    <n v="15"/>
    <n v="11205"/>
    <n v="112.05"/>
    <n v="11092.95"/>
    <n v="7470"/>
    <n v="3622.9500000000007"/>
    <d v="2014-09-01T00:00:00"/>
    <n v="9"/>
    <s v="September"/>
    <x v="1"/>
    <s v="OK"/>
    <s v="OK"/>
    <s v="OK"/>
    <s v="OK"/>
  </r>
  <r>
    <x v="3"/>
    <x v="2"/>
    <x v="3"/>
    <s v="Low"/>
    <n v="1945"/>
    <n v="10"/>
    <n v="15"/>
    <n v="29175"/>
    <n v="875.25"/>
    <n v="28299.75"/>
    <n v="19450"/>
    <n v="8849.75"/>
    <d v="2013-10-01T00:00:00"/>
    <n v="10"/>
    <s v="October"/>
    <x v="0"/>
    <s v="OK"/>
    <s v="OK"/>
    <s v="OK"/>
    <s v="OK"/>
  </r>
  <r>
    <x v="3"/>
    <x v="2"/>
    <x v="3"/>
    <s v="Medium"/>
    <n v="1743"/>
    <n v="10"/>
    <n v="15"/>
    <n v="26145"/>
    <n v="1568.7"/>
    <n v="24576.3"/>
    <n v="17430"/>
    <n v="7146.2999999999993"/>
    <d v="2014-08-01T00:00:00"/>
    <n v="8"/>
    <s v="August"/>
    <x v="1"/>
    <s v="OK"/>
    <s v="OK"/>
    <s v="OK"/>
    <s v="OK"/>
  </r>
  <r>
    <x v="3"/>
    <x v="2"/>
    <x v="3"/>
    <s v="Medium"/>
    <n v="2116"/>
    <n v="10"/>
    <n v="15"/>
    <n v="31740"/>
    <n v="1587"/>
    <n v="30153"/>
    <n v="21160"/>
    <n v="8993"/>
    <d v="2013-12-01T00:00:00"/>
    <n v="12"/>
    <s v="December"/>
    <x v="0"/>
    <s v="OK"/>
    <s v="OK"/>
    <s v="OK"/>
    <s v="OK"/>
  </r>
  <r>
    <x v="3"/>
    <x v="2"/>
    <x v="4"/>
    <s v="High"/>
    <n v="510"/>
    <n v="120"/>
    <n v="15"/>
    <n v="7650"/>
    <n v="765"/>
    <n v="6885"/>
    <n v="5100"/>
    <n v="1785"/>
    <d v="2014-04-01T00:00:00"/>
    <n v="4"/>
    <s v="April"/>
    <x v="1"/>
    <s v="OK"/>
    <s v="OK"/>
    <s v="OK"/>
    <s v="OK"/>
  </r>
  <r>
    <x v="3"/>
    <x v="2"/>
    <x v="4"/>
    <s v="High"/>
    <n v="660"/>
    <n v="120"/>
    <n v="15"/>
    <n v="9900"/>
    <n v="1287"/>
    <n v="8613"/>
    <n v="6600"/>
    <n v="2013"/>
    <d v="2013-09-01T00:00:00"/>
    <n v="9"/>
    <s v="September"/>
    <x v="0"/>
    <s v="OK"/>
    <s v="OK"/>
    <s v="OK"/>
    <s v="OK"/>
  </r>
  <r>
    <x v="3"/>
    <x v="2"/>
    <x v="4"/>
    <s v="High"/>
    <n v="681"/>
    <n v="120"/>
    <n v="15"/>
    <n v="10215"/>
    <n v="1021.5"/>
    <n v="9193.5"/>
    <n v="6810"/>
    <n v="2383.5"/>
    <d v="2014-01-01T00:00:00"/>
    <n v="1"/>
    <s v="January"/>
    <x v="1"/>
    <s v="OK"/>
    <s v="OK"/>
    <s v="OK"/>
    <s v="OK"/>
  </r>
  <r>
    <x v="3"/>
    <x v="2"/>
    <x v="4"/>
    <s v="Medium"/>
    <n v="1530"/>
    <n v="120"/>
    <n v="15"/>
    <n v="22950"/>
    <n v="1377"/>
    <n v="21573"/>
    <n v="15300"/>
    <n v="6273"/>
    <d v="2014-05-01T00:00:00"/>
    <n v="5"/>
    <s v="May"/>
    <x v="1"/>
    <s v="OK"/>
    <s v="OK"/>
    <s v="OK"/>
    <s v="OK"/>
  </r>
  <r>
    <x v="3"/>
    <x v="2"/>
    <x v="5"/>
    <s v="High"/>
    <n v="492"/>
    <n v="250"/>
    <n v="15"/>
    <n v="7380"/>
    <n v="1107"/>
    <n v="6273"/>
    <n v="4920"/>
    <n v="1353"/>
    <d v="2014-07-01T00:00:00"/>
    <n v="7"/>
    <s v="July"/>
    <x v="1"/>
    <s v="OK"/>
    <s v="OK"/>
    <s v="OK"/>
    <s v="OK"/>
  </r>
  <r>
    <x v="3"/>
    <x v="2"/>
    <x v="5"/>
    <s v="High"/>
    <n v="1175"/>
    <n v="250"/>
    <n v="15"/>
    <n v="17625"/>
    <n v="2643.75"/>
    <n v="14981.25"/>
    <n v="11750"/>
    <n v="3231.25"/>
    <d v="2014-10-01T00:00:00"/>
    <n v="10"/>
    <s v="October"/>
    <x v="1"/>
    <s v="OK"/>
    <s v="OK"/>
    <s v="OK"/>
    <s v="OK"/>
  </r>
  <r>
    <x v="3"/>
    <x v="2"/>
    <x v="5"/>
    <s v="Low"/>
    <n v="1945"/>
    <n v="250"/>
    <n v="15"/>
    <n v="29175"/>
    <n v="875.25"/>
    <n v="28299.75"/>
    <n v="19450"/>
    <n v="8849.75"/>
    <d v="2013-10-01T00:00:00"/>
    <n v="10"/>
    <s v="October"/>
    <x v="0"/>
    <s v="OK"/>
    <s v="OK"/>
    <s v="OK"/>
    <s v="OK"/>
  </r>
  <r>
    <x v="3"/>
    <x v="2"/>
    <x v="5"/>
    <s v="None"/>
    <n v="888"/>
    <n v="250"/>
    <n v="15"/>
    <n v="13320"/>
    <n v="0"/>
    <n v="13320"/>
    <n v="8880"/>
    <n v="4440"/>
    <d v="2014-06-01T00:00:00"/>
    <n v="6"/>
    <s v="June"/>
    <x v="1"/>
    <s v="OK"/>
    <s v="OK"/>
    <s v="OK"/>
    <s v="OK"/>
  </r>
  <r>
    <x v="3"/>
    <x v="3"/>
    <x v="0"/>
    <s v="High"/>
    <n v="1870"/>
    <n v="260"/>
    <n v="15"/>
    <n v="28050"/>
    <n v="3927"/>
    <n v="24123"/>
    <n v="18700"/>
    <n v="5423"/>
    <d v="2013-11-01T00:00:00"/>
    <n v="11"/>
    <s v="November"/>
    <x v="0"/>
    <s v="OK"/>
    <s v="OK"/>
    <s v="OK"/>
    <s v="OK"/>
  </r>
  <r>
    <x v="3"/>
    <x v="3"/>
    <x v="0"/>
    <s v="High"/>
    <n v="2157"/>
    <n v="260"/>
    <n v="15"/>
    <n v="32355"/>
    <n v="3559.05"/>
    <n v="28795.95"/>
    <n v="21570"/>
    <n v="7225.9500000000007"/>
    <d v="2014-12-01T00:00:00"/>
    <n v="12"/>
    <s v="December"/>
    <x v="1"/>
    <s v="OK"/>
    <s v="OK"/>
    <s v="OK"/>
    <s v="OK"/>
  </r>
  <r>
    <x v="3"/>
    <x v="3"/>
    <x v="1"/>
    <s v="Medium"/>
    <n v="2791"/>
    <n v="3"/>
    <n v="15"/>
    <n v="41865"/>
    <n v="2093.25"/>
    <n v="39771.75"/>
    <n v="27910"/>
    <n v="11861.75"/>
    <d v="2014-11-01T00:00:00"/>
    <n v="11"/>
    <s v="November"/>
    <x v="1"/>
    <s v="OK"/>
    <s v="OK"/>
    <s v="OK"/>
    <s v="OK"/>
  </r>
  <r>
    <x v="3"/>
    <x v="3"/>
    <x v="1"/>
    <s v="None"/>
    <n v="2470"/>
    <n v="3"/>
    <n v="15"/>
    <n v="37050"/>
    <n v="0"/>
    <n v="37050"/>
    <n v="24700"/>
    <n v="12350"/>
    <d v="2014-06-01T00:00:00"/>
    <n v="6"/>
    <s v="June"/>
    <x v="1"/>
    <s v="OK"/>
    <s v="OK"/>
    <s v="OK"/>
    <s v="OK"/>
  </r>
  <r>
    <x v="3"/>
    <x v="3"/>
    <x v="2"/>
    <s v="High"/>
    <n v="2157"/>
    <n v="5"/>
    <n v="15"/>
    <n v="32355"/>
    <n v="3559.05"/>
    <n v="28795.95"/>
    <n v="21570"/>
    <n v="7225.9500000000007"/>
    <d v="2014-12-01T00:00:00"/>
    <n v="12"/>
    <s v="December"/>
    <x v="1"/>
    <s v="OK"/>
    <s v="OK"/>
    <s v="OK"/>
    <s v="OK"/>
  </r>
  <r>
    <x v="3"/>
    <x v="3"/>
    <x v="2"/>
    <s v="Low"/>
    <n v="2031"/>
    <n v="5"/>
    <n v="15"/>
    <n v="30465"/>
    <n v="1218.5999999999999"/>
    <n v="29246.400000000001"/>
    <n v="20310"/>
    <n v="8936.4000000000015"/>
    <d v="2014-10-01T00:00:00"/>
    <n v="10"/>
    <s v="October"/>
    <x v="1"/>
    <s v="OK"/>
    <s v="OK"/>
    <s v="OK"/>
    <s v="OK"/>
  </r>
  <r>
    <x v="3"/>
    <x v="3"/>
    <x v="2"/>
    <s v="Low"/>
    <n v="2214"/>
    <n v="5"/>
    <n v="15"/>
    <n v="33210"/>
    <n v="332.1"/>
    <n v="32877.9"/>
    <n v="22140"/>
    <n v="10737.900000000001"/>
    <d v="2014-03-01T00:00:00"/>
    <n v="3"/>
    <s v="March"/>
    <x v="1"/>
    <s v="OK"/>
    <s v="OK"/>
    <s v="OK"/>
    <s v="OK"/>
  </r>
  <r>
    <x v="3"/>
    <x v="3"/>
    <x v="2"/>
    <s v="None"/>
    <n v="2470"/>
    <n v="5"/>
    <n v="15"/>
    <n v="37050"/>
    <n v="0"/>
    <n v="37050"/>
    <n v="24700"/>
    <n v="12350"/>
    <d v="2014-06-01T00:00:00"/>
    <n v="6"/>
    <s v="June"/>
    <x v="1"/>
    <s v="OK"/>
    <s v="OK"/>
    <s v="OK"/>
    <s v="OK"/>
  </r>
  <r>
    <x v="3"/>
    <x v="3"/>
    <x v="3"/>
    <s v="High"/>
    <n v="380"/>
    <n v="10"/>
    <n v="15"/>
    <n v="5700"/>
    <n v="684"/>
    <n v="5016"/>
    <n v="3800"/>
    <n v="1216"/>
    <d v="2013-12-01T00:00:00"/>
    <n v="12"/>
    <s v="December"/>
    <x v="0"/>
    <s v="OK"/>
    <s v="OK"/>
    <s v="OK"/>
    <s v="OK"/>
  </r>
  <r>
    <x v="3"/>
    <x v="3"/>
    <x v="3"/>
    <s v="High"/>
    <n v="1984"/>
    <n v="10"/>
    <n v="15"/>
    <n v="29760"/>
    <n v="3273.6"/>
    <n v="26486.400000000001"/>
    <n v="19840"/>
    <n v="6646.4000000000015"/>
    <d v="2014-08-01T00:00:00"/>
    <n v="8"/>
    <s v="August"/>
    <x v="1"/>
    <s v="OK"/>
    <s v="OK"/>
    <s v="OK"/>
    <s v="OK"/>
  </r>
  <r>
    <x v="3"/>
    <x v="3"/>
    <x v="3"/>
    <s v="Low"/>
    <n v="1514"/>
    <n v="10"/>
    <n v="15"/>
    <n v="22710"/>
    <n v="908.4"/>
    <n v="21801.599999999999"/>
    <n v="15140"/>
    <n v="6661.5999999999985"/>
    <d v="2013-10-01T00:00:00"/>
    <n v="10"/>
    <s v="October"/>
    <x v="0"/>
    <s v="OK"/>
    <s v="OK"/>
    <s v="OK"/>
    <s v="OK"/>
  </r>
  <r>
    <x v="3"/>
    <x v="3"/>
    <x v="3"/>
    <s v="Low"/>
    <n v="2031"/>
    <n v="10"/>
    <n v="15"/>
    <n v="30465"/>
    <n v="1218.5999999999999"/>
    <n v="29246.400000000001"/>
    <n v="20310"/>
    <n v="8936.4000000000015"/>
    <d v="2014-10-01T00:00:00"/>
    <n v="10"/>
    <s v="October"/>
    <x v="1"/>
    <s v="OK"/>
    <s v="OK"/>
    <s v="OK"/>
    <s v="OK"/>
  </r>
  <r>
    <x v="3"/>
    <x v="3"/>
    <x v="3"/>
    <s v="None"/>
    <n v="974"/>
    <n v="10"/>
    <n v="15"/>
    <n v="14610"/>
    <n v="0"/>
    <n v="14610"/>
    <n v="9740"/>
    <n v="4870"/>
    <d v="2014-02-01T00:00:00"/>
    <n v="2"/>
    <s v="February"/>
    <x v="1"/>
    <s v="OK"/>
    <s v="OK"/>
    <s v="OK"/>
    <s v="OK"/>
  </r>
  <r>
    <x v="3"/>
    <x v="3"/>
    <x v="3"/>
    <s v="None"/>
    <n v="2472"/>
    <n v="10"/>
    <n v="15"/>
    <n v="37080"/>
    <n v="0"/>
    <n v="37080"/>
    <n v="24720"/>
    <n v="12360"/>
    <d v="2014-09-01T00:00:00"/>
    <n v="9"/>
    <s v="September"/>
    <x v="1"/>
    <s v="OK"/>
    <s v="OK"/>
    <s v="OK"/>
    <s v="OK"/>
  </r>
  <r>
    <x v="3"/>
    <x v="3"/>
    <x v="4"/>
    <s v="High"/>
    <n v="655"/>
    <n v="120"/>
    <n v="15"/>
    <n v="9825"/>
    <n v="1080.75"/>
    <n v="8744.25"/>
    <n v="6550"/>
    <n v="2194.25"/>
    <d v="2013-09-01T00:00:00"/>
    <n v="9"/>
    <s v="September"/>
    <x v="0"/>
    <s v="OK"/>
    <s v="OK"/>
    <s v="OK"/>
    <s v="OK"/>
  </r>
  <r>
    <x v="3"/>
    <x v="3"/>
    <x v="4"/>
    <s v="Medium"/>
    <n v="245"/>
    <n v="120"/>
    <n v="15"/>
    <n v="3675"/>
    <n v="330.75"/>
    <n v="3344.25"/>
    <n v="2450"/>
    <n v="894.25"/>
    <d v="2014-05-01T00:00:00"/>
    <n v="5"/>
    <s v="May"/>
    <x v="1"/>
    <s v="OK"/>
    <s v="OK"/>
    <s v="OK"/>
    <s v="OK"/>
  </r>
  <r>
    <x v="3"/>
    <x v="3"/>
    <x v="4"/>
    <s v="Medium"/>
    <n v="2628"/>
    <n v="120"/>
    <n v="15"/>
    <n v="39420"/>
    <n v="3547.8"/>
    <n v="35872.199999999997"/>
    <n v="26280"/>
    <n v="9592.1999999999971"/>
    <d v="2014-04-01T00:00:00"/>
    <n v="4"/>
    <s v="April"/>
    <x v="1"/>
    <s v="OK"/>
    <s v="OK"/>
    <s v="OK"/>
    <s v="OK"/>
  </r>
  <r>
    <x v="3"/>
    <x v="3"/>
    <x v="4"/>
    <s v="Medium"/>
    <n v="2861"/>
    <n v="120"/>
    <n v="15"/>
    <n v="42915"/>
    <n v="2145.75"/>
    <n v="40769.25"/>
    <n v="28610"/>
    <n v="12159.25"/>
    <d v="2014-01-01T00:00:00"/>
    <n v="1"/>
    <s v="January"/>
    <x v="1"/>
    <s v="OK"/>
    <s v="OK"/>
    <s v="OK"/>
    <s v="OK"/>
  </r>
  <r>
    <x v="3"/>
    <x v="3"/>
    <x v="5"/>
    <s v="High"/>
    <n v="641"/>
    <n v="250"/>
    <n v="15"/>
    <n v="9615"/>
    <n v="961.5"/>
    <n v="8653.5"/>
    <n v="6410"/>
    <n v="2243.5"/>
    <d v="2014-07-01T00:00:00"/>
    <n v="7"/>
    <s v="July"/>
    <x v="1"/>
    <s v="OK"/>
    <s v="OK"/>
    <s v="OK"/>
    <s v="OK"/>
  </r>
  <r>
    <x v="3"/>
    <x v="3"/>
    <x v="5"/>
    <s v="Low"/>
    <n v="1514"/>
    <n v="250"/>
    <n v="15"/>
    <n v="22710"/>
    <n v="908.4"/>
    <n v="21801.599999999999"/>
    <n v="15140"/>
    <n v="6661.5999999999985"/>
    <d v="2013-10-01T00:00:00"/>
    <n v="10"/>
    <s v="October"/>
    <x v="0"/>
    <s v="OK"/>
    <s v="OK"/>
    <s v="OK"/>
    <s v="OK"/>
  </r>
  <r>
    <x v="3"/>
    <x v="4"/>
    <x v="0"/>
    <s v="High"/>
    <n v="2548"/>
    <n v="260"/>
    <n v="15"/>
    <n v="38220"/>
    <n v="4586.3999999999996"/>
    <n v="33633.599999999999"/>
    <n v="25480"/>
    <n v="8153.5999999999985"/>
    <d v="2013-11-01T00:00:00"/>
    <n v="11"/>
    <s v="November"/>
    <x v="0"/>
    <s v="OK"/>
    <s v="OK"/>
    <s v="OK"/>
    <s v="OK"/>
  </r>
  <r>
    <x v="3"/>
    <x v="4"/>
    <x v="0"/>
    <s v="High"/>
    <n v="3199.5"/>
    <n v="260"/>
    <n v="15"/>
    <n v="47992.5"/>
    <n v="5279.1749999999993"/>
    <n v="42713.324999999997"/>
    <n v="31995"/>
    <n v="10718.324999999999"/>
    <d v="2014-07-01T00:00:00"/>
    <n v="7"/>
    <s v="July"/>
    <x v="1"/>
    <s v="OK"/>
    <s v="OK"/>
    <s v="OK"/>
    <s v="OK"/>
  </r>
  <r>
    <x v="3"/>
    <x v="4"/>
    <x v="0"/>
    <s v="Low"/>
    <n v="671"/>
    <n v="260"/>
    <n v="15"/>
    <n v="10065"/>
    <n v="402.6"/>
    <n v="9662.4"/>
    <n v="6710"/>
    <n v="2952.3999999999996"/>
    <d v="2013-10-01T00:00:00"/>
    <n v="10"/>
    <s v="October"/>
    <x v="0"/>
    <s v="OK"/>
    <s v="OK"/>
    <s v="OK"/>
    <s v="OK"/>
  </r>
  <r>
    <x v="3"/>
    <x v="4"/>
    <x v="0"/>
    <s v="None"/>
    <n v="615"/>
    <n v="260"/>
    <n v="15"/>
    <n v="9225"/>
    <n v="0"/>
    <n v="9225"/>
    <n v="6150"/>
    <n v="3075"/>
    <d v="2014-12-01T00:00:00"/>
    <n v="12"/>
    <s v="December"/>
    <x v="1"/>
    <s v="OK"/>
    <s v="OK"/>
    <s v="OK"/>
    <s v="OK"/>
  </r>
  <r>
    <x v="3"/>
    <x v="4"/>
    <x v="1"/>
    <s v="High"/>
    <n v="2567"/>
    <n v="3"/>
    <n v="15"/>
    <n v="38505"/>
    <n v="5005.6499999999996"/>
    <n v="33499.35"/>
    <n v="25670"/>
    <n v="7829.3499999999985"/>
    <d v="2014-06-01T00:00:00"/>
    <n v="6"/>
    <s v="June"/>
    <x v="1"/>
    <s v="OK"/>
    <s v="OK"/>
    <s v="OK"/>
    <s v="OK"/>
  </r>
  <r>
    <x v="3"/>
    <x v="4"/>
    <x v="1"/>
    <s v="Medium"/>
    <n v="2030"/>
    <n v="3"/>
    <n v="15"/>
    <n v="30450"/>
    <n v="1827"/>
    <n v="28623"/>
    <n v="20300"/>
    <n v="8323"/>
    <d v="2014-11-01T00:00:00"/>
    <n v="11"/>
    <s v="November"/>
    <x v="1"/>
    <s v="OK"/>
    <s v="OK"/>
    <s v="OK"/>
    <s v="OK"/>
  </r>
  <r>
    <x v="3"/>
    <x v="4"/>
    <x v="2"/>
    <s v="High"/>
    <n v="677"/>
    <n v="5"/>
    <n v="15"/>
    <n v="10155"/>
    <n v="1218.5999999999999"/>
    <n v="8936.4"/>
    <n v="6770"/>
    <n v="2166.3999999999996"/>
    <d v="2014-03-01T00:00:00"/>
    <n v="3"/>
    <s v="March"/>
    <x v="1"/>
    <s v="OK"/>
    <s v="OK"/>
    <s v="OK"/>
    <s v="OK"/>
  </r>
  <r>
    <x v="3"/>
    <x v="4"/>
    <x v="2"/>
    <s v="None"/>
    <n v="615"/>
    <n v="5"/>
    <n v="15"/>
    <n v="9225"/>
    <n v="0"/>
    <n v="9225"/>
    <n v="6150"/>
    <n v="3075"/>
    <d v="2014-12-01T00:00:00"/>
    <n v="12"/>
    <s v="December"/>
    <x v="1"/>
    <s v="OK"/>
    <s v="OK"/>
    <s v="OK"/>
    <s v="OK"/>
  </r>
  <r>
    <x v="3"/>
    <x v="4"/>
    <x v="3"/>
    <s v="High"/>
    <n v="1767"/>
    <n v="10"/>
    <n v="15"/>
    <n v="26505"/>
    <n v="3710.7"/>
    <n v="22794.3"/>
    <n v="17670"/>
    <n v="5124.2999999999993"/>
    <d v="2014-09-01T00:00:00"/>
    <n v="9"/>
    <s v="September"/>
    <x v="1"/>
    <s v="OK"/>
    <s v="OK"/>
    <s v="OK"/>
    <s v="OK"/>
  </r>
  <r>
    <x v="3"/>
    <x v="4"/>
    <x v="3"/>
    <s v="Low"/>
    <n v="671"/>
    <n v="10"/>
    <n v="15"/>
    <n v="10065"/>
    <n v="402.6"/>
    <n v="9662.4"/>
    <n v="6710"/>
    <n v="2952.3999999999996"/>
    <d v="2013-10-01T00:00:00"/>
    <n v="10"/>
    <s v="October"/>
    <x v="0"/>
    <s v="OK"/>
    <s v="OK"/>
    <s v="OK"/>
    <s v="OK"/>
  </r>
  <r>
    <x v="3"/>
    <x v="4"/>
    <x v="3"/>
    <s v="Low"/>
    <n v="1514"/>
    <n v="10"/>
    <n v="15"/>
    <n v="22710"/>
    <n v="227.1"/>
    <n v="22482.9"/>
    <n v="15140"/>
    <n v="7342.9000000000015"/>
    <d v="2014-02-01T00:00:00"/>
    <n v="2"/>
    <s v="February"/>
    <x v="1"/>
    <s v="OK"/>
    <s v="OK"/>
    <s v="OK"/>
    <s v="OK"/>
  </r>
  <r>
    <x v="3"/>
    <x v="4"/>
    <x v="3"/>
    <s v="Low"/>
    <n v="1925"/>
    <n v="10"/>
    <n v="15"/>
    <n v="28875"/>
    <n v="577.5"/>
    <n v="28297.5"/>
    <n v="19250"/>
    <n v="9047.5"/>
    <d v="2013-12-01T00:00:00"/>
    <n v="12"/>
    <s v="December"/>
    <x v="0"/>
    <s v="OK"/>
    <s v="OK"/>
    <s v="OK"/>
    <s v="OK"/>
  </r>
  <r>
    <x v="3"/>
    <x v="4"/>
    <x v="3"/>
    <s v="Medium"/>
    <n v="1153"/>
    <n v="10"/>
    <n v="15"/>
    <n v="17295"/>
    <n v="1037.7"/>
    <n v="16257.3"/>
    <n v="11530"/>
    <n v="4727.2999999999993"/>
    <d v="2014-10-01T00:00:00"/>
    <n v="10"/>
    <s v="October"/>
    <x v="1"/>
    <s v="OK"/>
    <s v="OK"/>
    <s v="OK"/>
    <s v="OK"/>
  </r>
  <r>
    <x v="3"/>
    <x v="4"/>
    <x v="3"/>
    <s v="Medium"/>
    <n v="2198"/>
    <n v="10"/>
    <n v="15"/>
    <n v="32970"/>
    <n v="1978.2"/>
    <n v="30991.8"/>
    <n v="21980"/>
    <n v="9011.7999999999993"/>
    <d v="2014-08-01T00:00:00"/>
    <n v="8"/>
    <s v="August"/>
    <x v="1"/>
    <s v="OK"/>
    <s v="OK"/>
    <s v="OK"/>
    <s v="OK"/>
  </r>
  <r>
    <x v="3"/>
    <x v="4"/>
    <x v="3"/>
    <s v="Medium"/>
    <n v="2931"/>
    <n v="10"/>
    <n v="15"/>
    <n v="43965"/>
    <n v="3077.55"/>
    <n v="40887.449999999997"/>
    <n v="29310"/>
    <n v="11577.449999999997"/>
    <d v="2013-09-01T00:00:00"/>
    <n v="9"/>
    <s v="September"/>
    <x v="0"/>
    <s v="OK"/>
    <s v="OK"/>
    <s v="OK"/>
    <s v="OK"/>
  </r>
  <r>
    <x v="3"/>
    <x v="4"/>
    <x v="3"/>
    <s v="Medium"/>
    <n v="3675"/>
    <n v="10"/>
    <n v="15"/>
    <n v="55125"/>
    <n v="4961.25"/>
    <n v="50163.75"/>
    <n v="36750"/>
    <n v="13413.75"/>
    <d v="2014-04-01T00:00:00"/>
    <n v="4"/>
    <s v="April"/>
    <x v="1"/>
    <s v="OK"/>
    <s v="OK"/>
    <s v="OK"/>
    <s v="OK"/>
  </r>
  <r>
    <x v="3"/>
    <x v="4"/>
    <x v="4"/>
    <s v="High"/>
    <n v="790"/>
    <n v="120"/>
    <n v="15"/>
    <n v="11850"/>
    <n v="1185"/>
    <n v="10665"/>
    <n v="7900"/>
    <n v="2765"/>
    <d v="2014-05-01T00:00:00"/>
    <n v="5"/>
    <s v="May"/>
    <x v="1"/>
    <s v="OK"/>
    <s v="OK"/>
    <s v="OK"/>
    <s v="OK"/>
  </r>
  <r>
    <x v="3"/>
    <x v="4"/>
    <x v="4"/>
    <s v="Medium"/>
    <n v="555"/>
    <n v="120"/>
    <n v="15"/>
    <n v="8325"/>
    <n v="416.25"/>
    <n v="7908.75"/>
    <n v="5550"/>
    <n v="2358.75"/>
    <d v="2014-01-01T00:00:00"/>
    <n v="1"/>
    <s v="January"/>
    <x v="1"/>
    <s v="OK"/>
    <s v="OK"/>
    <s v="OK"/>
    <s v="OK"/>
  </r>
  <r>
    <x v="3"/>
    <x v="4"/>
    <x v="5"/>
    <s v="High"/>
    <n v="2567"/>
    <n v="250"/>
    <n v="15"/>
    <n v="38505"/>
    <n v="5005.6499999999996"/>
    <n v="33499.35"/>
    <n v="25670"/>
    <n v="7829.3499999999985"/>
    <d v="2014-06-01T00:00:00"/>
    <n v="6"/>
    <s v="June"/>
    <x v="1"/>
    <s v="OK"/>
    <s v="OK"/>
    <s v="OK"/>
    <s v="OK"/>
  </r>
  <r>
    <x v="3"/>
    <x v="4"/>
    <x v="5"/>
    <s v="Medium"/>
    <n v="1153"/>
    <n v="250"/>
    <n v="15"/>
    <n v="17295"/>
    <n v="1037.7"/>
    <n v="16257.3"/>
    <n v="11530"/>
    <n v="4727.2999999999993"/>
    <d v="2014-10-01T00:00:00"/>
    <n v="10"/>
    <s v="October"/>
    <x v="1"/>
    <s v="OK"/>
    <s v="OK"/>
    <s v="OK"/>
    <s v="OK"/>
  </r>
  <r>
    <x v="3"/>
    <x v="4"/>
    <x v="6"/>
    <s v="None"/>
    <n v="2178"/>
    <m/>
    <n v="15"/>
    <n v="32670"/>
    <n v="0"/>
    <n v="32670"/>
    <n v="21780"/>
    <n v="10890"/>
    <d v="2014-06-01T00:00:00"/>
    <n v="6"/>
    <s v="June"/>
    <x v="1"/>
    <s v="OK"/>
    <s v="OK"/>
    <s v="OK"/>
    <s v="OK"/>
  </r>
  <r>
    <x v="4"/>
    <x v="0"/>
    <x v="0"/>
    <s v="High"/>
    <n v="888"/>
    <n v="260"/>
    <n v="300"/>
    <n v="266400"/>
    <n v="37296"/>
    <n v="229104"/>
    <n v="222000"/>
    <n v="7104"/>
    <d v="2014-03-01T00:00:00"/>
    <n v="3"/>
    <s v="March"/>
    <x v="1"/>
    <s v="OK"/>
    <s v="OK"/>
    <s v="OK"/>
    <s v="OK"/>
  </r>
  <r>
    <x v="4"/>
    <x v="0"/>
    <x v="0"/>
    <s v="Low"/>
    <n v="1916"/>
    <n v="260"/>
    <n v="300"/>
    <n v="574800"/>
    <n v="11496"/>
    <n v="563304"/>
    <n v="479000"/>
    <n v="84304"/>
    <d v="2014-12-01T00:00:00"/>
    <n v="12"/>
    <s v="December"/>
    <x v="1"/>
    <s v="OK"/>
    <s v="OK"/>
    <s v="OK"/>
    <s v="OK"/>
  </r>
  <r>
    <x v="4"/>
    <x v="0"/>
    <x v="1"/>
    <s v="High"/>
    <n v="1496"/>
    <n v="3"/>
    <n v="300"/>
    <n v="448800"/>
    <n v="62832"/>
    <n v="385968"/>
    <n v="374000"/>
    <n v="11968"/>
    <d v="2014-10-01T00:00:00"/>
    <n v="10"/>
    <s v="October"/>
    <x v="1"/>
    <s v="OK"/>
    <s v="OK"/>
    <s v="OK"/>
    <s v="OK"/>
  </r>
  <r>
    <x v="4"/>
    <x v="0"/>
    <x v="1"/>
    <s v="Medium"/>
    <n v="1094"/>
    <n v="3"/>
    <n v="300"/>
    <n v="328200"/>
    <n v="29538"/>
    <n v="298662"/>
    <n v="273500"/>
    <n v="25162"/>
    <d v="2014-06-01T00:00:00"/>
    <n v="6"/>
    <s v="June"/>
    <x v="1"/>
    <s v="OK"/>
    <s v="OK"/>
    <s v="OK"/>
    <s v="OK"/>
  </r>
  <r>
    <x v="4"/>
    <x v="0"/>
    <x v="2"/>
    <s v="Medium"/>
    <n v="1283"/>
    <n v="5"/>
    <n v="300"/>
    <n v="384900"/>
    <n v="30792"/>
    <n v="354108"/>
    <n v="320750"/>
    <n v="33358"/>
    <d v="2013-09-01T00:00:00"/>
    <n v="9"/>
    <s v="September"/>
    <x v="0"/>
    <s v="OK"/>
    <s v="OK"/>
    <s v="OK"/>
    <s v="OK"/>
  </r>
  <r>
    <x v="4"/>
    <x v="0"/>
    <x v="2"/>
    <s v="Medium"/>
    <n v="3802.5"/>
    <n v="5"/>
    <n v="300"/>
    <n v="1140750"/>
    <n v="102667.5"/>
    <n v="1038082.5"/>
    <n v="950625"/>
    <n v="87457.5"/>
    <d v="2014-04-01T00:00:00"/>
    <n v="4"/>
    <s v="April"/>
    <x v="1"/>
    <s v="OK"/>
    <s v="OK"/>
    <s v="OK"/>
    <s v="OK"/>
  </r>
  <r>
    <x v="4"/>
    <x v="0"/>
    <x v="3"/>
    <s v="High"/>
    <n v="873"/>
    <n v="10"/>
    <n v="300"/>
    <n v="261900"/>
    <n v="28809"/>
    <n v="233091"/>
    <n v="218250"/>
    <n v="14841"/>
    <d v="2014-01-01T00:00:00"/>
    <n v="1"/>
    <s v="January"/>
    <x v="1"/>
    <s v="OK"/>
    <s v="OK"/>
    <s v="OK"/>
    <s v="OK"/>
  </r>
  <r>
    <x v="4"/>
    <x v="0"/>
    <x v="3"/>
    <s v="High"/>
    <n v="1366"/>
    <n v="10"/>
    <n v="300"/>
    <n v="409800"/>
    <n v="45078"/>
    <n v="364722"/>
    <n v="341500"/>
    <n v="23222"/>
    <d v="2014-11-01T00:00:00"/>
    <n v="11"/>
    <s v="November"/>
    <x v="1"/>
    <s v="OK"/>
    <s v="OK"/>
    <s v="OK"/>
    <s v="OK"/>
  </r>
  <r>
    <x v="4"/>
    <x v="0"/>
    <x v="3"/>
    <s v="Low"/>
    <n v="1916"/>
    <n v="10"/>
    <n v="300"/>
    <n v="574800"/>
    <n v="11496"/>
    <n v="563304"/>
    <n v="479000"/>
    <n v="84304"/>
    <d v="2014-12-01T00:00:00"/>
    <n v="12"/>
    <s v="December"/>
    <x v="1"/>
    <s v="OK"/>
    <s v="OK"/>
    <s v="OK"/>
    <s v="OK"/>
  </r>
  <r>
    <x v="4"/>
    <x v="0"/>
    <x v="3"/>
    <s v="Medium"/>
    <n v="1094"/>
    <n v="10"/>
    <n v="300"/>
    <n v="328200"/>
    <n v="29538"/>
    <n v="298662"/>
    <n v="273500"/>
    <n v="25162"/>
    <d v="2014-06-01T00:00:00"/>
    <n v="6"/>
    <s v="June"/>
    <x v="1"/>
    <s v="OK"/>
    <s v="OK"/>
    <s v="OK"/>
    <s v="OK"/>
  </r>
  <r>
    <x v="4"/>
    <x v="0"/>
    <x v="3"/>
    <s v="Medium"/>
    <n v="1404"/>
    <n v="10"/>
    <n v="300"/>
    <n v="421200"/>
    <n v="29484"/>
    <n v="391716"/>
    <n v="351000"/>
    <n v="40716"/>
    <d v="2013-11-01T00:00:00"/>
    <n v="11"/>
    <s v="November"/>
    <x v="0"/>
    <s v="OK"/>
    <s v="OK"/>
    <s v="OK"/>
    <s v="OK"/>
  </r>
  <r>
    <x v="4"/>
    <x v="0"/>
    <x v="3"/>
    <s v="Medium"/>
    <n v="1702"/>
    <n v="10"/>
    <n v="300"/>
    <n v="510600"/>
    <n v="35742"/>
    <n v="474858"/>
    <n v="425500"/>
    <n v="49358"/>
    <d v="2014-05-01T00:00:00"/>
    <n v="5"/>
    <s v="May"/>
    <x v="1"/>
    <s v="OK"/>
    <s v="OK"/>
    <s v="OK"/>
    <s v="OK"/>
  </r>
  <r>
    <x v="4"/>
    <x v="0"/>
    <x v="4"/>
    <s v="High"/>
    <n v="269"/>
    <n v="120"/>
    <n v="300"/>
    <n v="80700"/>
    <n v="11298"/>
    <n v="69402"/>
    <n v="67250"/>
    <n v="2152"/>
    <d v="2013-10-01T00:00:00"/>
    <n v="10"/>
    <s v="October"/>
    <x v="0"/>
    <s v="OK"/>
    <s v="OK"/>
    <s v="OK"/>
    <s v="OK"/>
  </r>
  <r>
    <x v="4"/>
    <x v="0"/>
    <x v="4"/>
    <s v="Medium"/>
    <n v="3793.5"/>
    <n v="120"/>
    <n v="300"/>
    <n v="1138050"/>
    <n v="102424.5"/>
    <n v="1035625.5"/>
    <n v="948375"/>
    <n v="87250.5"/>
    <d v="2014-07-01T00:00:00"/>
    <n v="7"/>
    <s v="July"/>
    <x v="1"/>
    <s v="OK"/>
    <s v="OK"/>
    <s v="OK"/>
    <s v="OK"/>
  </r>
  <r>
    <x v="4"/>
    <x v="0"/>
    <x v="5"/>
    <s v="High"/>
    <n v="269"/>
    <n v="250"/>
    <n v="300"/>
    <n v="80700"/>
    <n v="11298"/>
    <n v="69402"/>
    <n v="67250"/>
    <n v="2152"/>
    <d v="2013-10-01T00:00:00"/>
    <n v="10"/>
    <s v="October"/>
    <x v="0"/>
    <s v="OK"/>
    <s v="OK"/>
    <s v="OK"/>
    <s v="OK"/>
  </r>
  <r>
    <x v="4"/>
    <x v="0"/>
    <x v="5"/>
    <s v="High"/>
    <n v="1496"/>
    <n v="250"/>
    <n v="300"/>
    <n v="448800"/>
    <n v="62832"/>
    <n v="385968"/>
    <n v="374000"/>
    <n v="11968"/>
    <d v="2014-10-01T00:00:00"/>
    <n v="10"/>
    <s v="October"/>
    <x v="1"/>
    <s v="OK"/>
    <s v="OK"/>
    <s v="OK"/>
    <s v="OK"/>
  </r>
  <r>
    <x v="4"/>
    <x v="0"/>
    <x v="5"/>
    <s v="Low"/>
    <n v="1874"/>
    <n v="250"/>
    <n v="300"/>
    <n v="562200"/>
    <n v="16866"/>
    <n v="545334"/>
    <n v="468500"/>
    <n v="76834"/>
    <d v="2014-08-01T00:00:00"/>
    <n v="8"/>
    <s v="August"/>
    <x v="1"/>
    <s v="OK"/>
    <s v="OK"/>
    <s v="OK"/>
    <s v="OK"/>
  </r>
  <r>
    <x v="4"/>
    <x v="0"/>
    <x v="5"/>
    <s v="Medium"/>
    <n v="2134"/>
    <n v="250"/>
    <n v="300"/>
    <n v="640200"/>
    <n v="51216"/>
    <n v="588984"/>
    <n v="533500"/>
    <n v="55484"/>
    <d v="2014-09-01T00:00:00"/>
    <n v="9"/>
    <s v="September"/>
    <x v="1"/>
    <s v="OK"/>
    <s v="OK"/>
    <s v="OK"/>
    <s v="OK"/>
  </r>
  <r>
    <x v="4"/>
    <x v="0"/>
    <x v="5"/>
    <s v="Medium"/>
    <n v="2436"/>
    <n v="250"/>
    <n v="300"/>
    <n v="730800"/>
    <n v="43848"/>
    <n v="686952"/>
    <n v="609000"/>
    <n v="77952"/>
    <d v="2013-12-01T00:00:00"/>
    <n v="12"/>
    <s v="December"/>
    <x v="0"/>
    <s v="OK"/>
    <s v="OK"/>
    <s v="OK"/>
    <s v="OK"/>
  </r>
  <r>
    <x v="4"/>
    <x v="0"/>
    <x v="5"/>
    <s v="None"/>
    <n v="2001"/>
    <n v="250"/>
    <n v="300"/>
    <n v="600300"/>
    <n v="0"/>
    <n v="600300"/>
    <n v="500250"/>
    <n v="100050"/>
    <d v="2014-02-01T00:00:00"/>
    <n v="2"/>
    <s v="February"/>
    <x v="1"/>
    <s v="OK"/>
    <s v="OK"/>
    <s v="OK"/>
    <s v="OK"/>
  </r>
  <r>
    <x v="4"/>
    <x v="1"/>
    <x v="0"/>
    <s v="High"/>
    <n v="853"/>
    <n v="260"/>
    <n v="300"/>
    <n v="255900"/>
    <n v="25590"/>
    <n v="230310"/>
    <n v="213250"/>
    <n v="17060"/>
    <d v="2014-12-01T00:00:00"/>
    <n v="12"/>
    <s v="December"/>
    <x v="1"/>
    <s v="OK"/>
    <s v="OK"/>
    <s v="OK"/>
    <s v="OK"/>
  </r>
  <r>
    <x v="4"/>
    <x v="1"/>
    <x v="0"/>
    <s v="High"/>
    <n v="2475"/>
    <n v="260"/>
    <n v="300"/>
    <n v="742500"/>
    <n v="111375"/>
    <n v="631125"/>
    <n v="618750"/>
    <n v="12375"/>
    <d v="2014-03-01T00:00:00"/>
    <n v="3"/>
    <s v="March"/>
    <x v="1"/>
    <s v="OK"/>
    <s v="OK"/>
    <s v="OK"/>
    <s v="OK"/>
  </r>
  <r>
    <x v="4"/>
    <x v="1"/>
    <x v="1"/>
    <s v="Medium"/>
    <n v="448"/>
    <n v="3"/>
    <n v="300"/>
    <n v="134400"/>
    <n v="9408"/>
    <n v="124992"/>
    <n v="112000"/>
    <n v="12992"/>
    <d v="2014-06-01T00:00:00"/>
    <n v="6"/>
    <s v="June"/>
    <x v="1"/>
    <s v="OK"/>
    <s v="OK"/>
    <s v="OK"/>
    <s v="OK"/>
  </r>
  <r>
    <x v="4"/>
    <x v="1"/>
    <x v="1"/>
    <s v="Medium"/>
    <n v="2181"/>
    <n v="3"/>
    <n v="300"/>
    <n v="654300"/>
    <n v="45801"/>
    <n v="608499"/>
    <n v="545250"/>
    <n v="63249"/>
    <d v="2014-10-01T00:00:00"/>
    <n v="10"/>
    <s v="October"/>
    <x v="1"/>
    <s v="OK"/>
    <s v="OK"/>
    <s v="OK"/>
    <s v="OK"/>
  </r>
  <r>
    <x v="4"/>
    <x v="1"/>
    <x v="2"/>
    <s v="High"/>
    <n v="1186"/>
    <n v="5"/>
    <n v="300"/>
    <n v="355800"/>
    <n v="42696"/>
    <n v="313104"/>
    <n v="296500"/>
    <n v="16604"/>
    <d v="2013-12-01T00:00:00"/>
    <n v="12"/>
    <s v="December"/>
    <x v="0"/>
    <s v="OK"/>
    <s v="OK"/>
    <s v="OK"/>
    <s v="OK"/>
  </r>
  <r>
    <x v="4"/>
    <x v="1"/>
    <x v="2"/>
    <s v="High"/>
    <n v="1773"/>
    <n v="5"/>
    <n v="300"/>
    <n v="531900"/>
    <n v="63828"/>
    <n v="468072"/>
    <n v="443250"/>
    <n v="24822"/>
    <d v="2014-04-01T00:00:00"/>
    <n v="4"/>
    <s v="April"/>
    <x v="1"/>
    <s v="OK"/>
    <s v="OK"/>
    <s v="OK"/>
    <s v="OK"/>
  </r>
  <r>
    <x v="4"/>
    <x v="1"/>
    <x v="2"/>
    <s v="Medium"/>
    <n v="322"/>
    <n v="5"/>
    <n v="300"/>
    <n v="96600"/>
    <n v="8694"/>
    <n v="87906"/>
    <n v="80500"/>
    <n v="7406"/>
    <d v="2013-09-01T00:00:00"/>
    <n v="9"/>
    <s v="September"/>
    <x v="0"/>
    <s v="OK"/>
    <s v="OK"/>
    <s v="OK"/>
    <s v="OK"/>
  </r>
  <r>
    <x v="4"/>
    <x v="1"/>
    <x v="2"/>
    <s v="Medium"/>
    <n v="1562"/>
    <n v="5"/>
    <n v="300"/>
    <n v="468600"/>
    <n v="37488"/>
    <n v="431112"/>
    <n v="390500"/>
    <n v="40612"/>
    <d v="2014-08-01T00:00:00"/>
    <n v="8"/>
    <s v="August"/>
    <x v="1"/>
    <s v="OK"/>
    <s v="OK"/>
    <s v="OK"/>
    <s v="OK"/>
  </r>
  <r>
    <x v="4"/>
    <x v="1"/>
    <x v="2"/>
    <s v="Medium"/>
    <n v="2181"/>
    <n v="5"/>
    <n v="300"/>
    <n v="654300"/>
    <n v="45801"/>
    <n v="608499"/>
    <n v="545250"/>
    <n v="63249"/>
    <d v="2014-10-01T00:00:00"/>
    <n v="10"/>
    <s v="October"/>
    <x v="1"/>
    <s v="OK"/>
    <s v="OK"/>
    <s v="OK"/>
    <s v="OK"/>
  </r>
  <r>
    <x v="4"/>
    <x v="1"/>
    <x v="3"/>
    <s v="Low"/>
    <n v="918"/>
    <n v="10"/>
    <n v="300"/>
    <n v="275400"/>
    <n v="5508"/>
    <n v="269892"/>
    <n v="229500"/>
    <n v="40392"/>
    <d v="2014-05-01T00:00:00"/>
    <n v="5"/>
    <s v="May"/>
    <x v="1"/>
    <s v="OK"/>
    <s v="OK"/>
    <s v="OK"/>
    <s v="OK"/>
  </r>
  <r>
    <x v="4"/>
    <x v="1"/>
    <x v="3"/>
    <s v="Low"/>
    <n v="2434.5"/>
    <n v="10"/>
    <n v="300"/>
    <n v="730350"/>
    <n v="21910.5"/>
    <n v="708439.5"/>
    <n v="608625"/>
    <n v="99814.5"/>
    <d v="2014-01-01T00:00:00"/>
    <n v="1"/>
    <s v="January"/>
    <x v="1"/>
    <s v="OK"/>
    <s v="OK"/>
    <s v="OK"/>
    <s v="OK"/>
  </r>
  <r>
    <x v="4"/>
    <x v="1"/>
    <x v="3"/>
    <s v="Medium"/>
    <n v="448"/>
    <n v="10"/>
    <n v="300"/>
    <n v="134400"/>
    <n v="9408"/>
    <n v="124992"/>
    <n v="112000"/>
    <n v="12992"/>
    <d v="2014-06-01T00:00:00"/>
    <n v="6"/>
    <s v="June"/>
    <x v="1"/>
    <s v="OK"/>
    <s v="OK"/>
    <s v="OK"/>
    <s v="OK"/>
  </r>
  <r>
    <x v="4"/>
    <x v="1"/>
    <x v="3"/>
    <s v="Medium"/>
    <n v="1324"/>
    <n v="10"/>
    <n v="300"/>
    <n v="397200"/>
    <n v="35748"/>
    <n v="361452"/>
    <n v="331000"/>
    <n v="30452"/>
    <d v="2014-11-01T00:00:00"/>
    <n v="11"/>
    <s v="November"/>
    <x v="1"/>
    <s v="OK"/>
    <s v="OK"/>
    <s v="OK"/>
    <s v="OK"/>
  </r>
  <r>
    <x v="4"/>
    <x v="1"/>
    <x v="4"/>
    <s v="High"/>
    <n v="853"/>
    <n v="120"/>
    <n v="300"/>
    <n v="255900"/>
    <n v="25590"/>
    <n v="230310"/>
    <n v="213250"/>
    <n v="17060"/>
    <d v="2014-12-01T00:00:00"/>
    <n v="12"/>
    <s v="December"/>
    <x v="1"/>
    <s v="OK"/>
    <s v="OK"/>
    <s v="OK"/>
    <s v="OK"/>
  </r>
  <r>
    <x v="4"/>
    <x v="1"/>
    <x v="4"/>
    <s v="Medium"/>
    <n v="386"/>
    <n v="120"/>
    <n v="300"/>
    <n v="115800"/>
    <n v="9264"/>
    <n v="106536"/>
    <n v="96500"/>
    <n v="10036"/>
    <d v="2013-11-01T00:00:00"/>
    <n v="11"/>
    <s v="November"/>
    <x v="0"/>
    <s v="OK"/>
    <s v="OK"/>
    <s v="OK"/>
    <s v="OK"/>
  </r>
  <r>
    <x v="4"/>
    <x v="1"/>
    <x v="4"/>
    <s v="Medium"/>
    <n v="1221"/>
    <n v="120"/>
    <n v="300"/>
    <n v="366300"/>
    <n v="21978"/>
    <n v="344322"/>
    <n v="305250"/>
    <n v="39072"/>
    <d v="2013-10-01T00:00:00"/>
    <n v="10"/>
    <s v="October"/>
    <x v="0"/>
    <s v="OK"/>
    <s v="OK"/>
    <s v="OK"/>
    <s v="OK"/>
  </r>
  <r>
    <x v="4"/>
    <x v="1"/>
    <x v="4"/>
    <s v="Medium"/>
    <n v="1659"/>
    <n v="120"/>
    <n v="300"/>
    <n v="497700"/>
    <n v="34839"/>
    <n v="462861"/>
    <n v="414750"/>
    <n v="48111"/>
    <d v="2014-07-01T00:00:00"/>
    <n v="7"/>
    <s v="July"/>
    <x v="1"/>
    <s v="OK"/>
    <s v="OK"/>
    <s v="OK"/>
    <s v="OK"/>
  </r>
  <r>
    <x v="4"/>
    <x v="1"/>
    <x v="5"/>
    <s v="Medium"/>
    <n v="959"/>
    <n v="250"/>
    <n v="300"/>
    <n v="287700"/>
    <n v="20139"/>
    <n v="267561"/>
    <n v="239750"/>
    <n v="27811"/>
    <d v="2014-02-01T00:00:00"/>
    <n v="2"/>
    <s v="February"/>
    <x v="1"/>
    <s v="OK"/>
    <s v="OK"/>
    <s v="OK"/>
    <s v="OK"/>
  </r>
  <r>
    <x v="4"/>
    <x v="1"/>
    <x v="5"/>
    <s v="Medium"/>
    <n v="1221"/>
    <n v="250"/>
    <n v="300"/>
    <n v="366300"/>
    <n v="21978"/>
    <n v="344322"/>
    <n v="305250"/>
    <n v="39072"/>
    <d v="2013-10-01T00:00:00"/>
    <n v="10"/>
    <s v="October"/>
    <x v="0"/>
    <s v="OK"/>
    <s v="OK"/>
    <s v="OK"/>
    <s v="OK"/>
  </r>
  <r>
    <x v="4"/>
    <x v="1"/>
    <x v="5"/>
    <s v="None"/>
    <n v="2151"/>
    <n v="250"/>
    <n v="300"/>
    <n v="645300"/>
    <n v="0"/>
    <n v="645300"/>
    <n v="537750"/>
    <n v="107550"/>
    <d v="2014-09-01T00:00:00"/>
    <n v="9"/>
    <s v="September"/>
    <x v="1"/>
    <s v="OK"/>
    <s v="OK"/>
    <s v="OK"/>
    <s v="OK"/>
  </r>
  <r>
    <x v="4"/>
    <x v="2"/>
    <x v="0"/>
    <s v="Low"/>
    <n v="259"/>
    <n v="260"/>
    <n v="300"/>
    <n v="77700"/>
    <n v="1554"/>
    <n v="76146"/>
    <n v="64750"/>
    <n v="11396"/>
    <d v="2014-03-01T00:00:00"/>
    <n v="3"/>
    <s v="March"/>
    <x v="1"/>
    <s v="OK"/>
    <s v="OK"/>
    <s v="OK"/>
    <s v="OK"/>
  </r>
  <r>
    <x v="4"/>
    <x v="2"/>
    <x v="0"/>
    <s v="Medium"/>
    <n v="1250"/>
    <n v="260"/>
    <n v="300"/>
    <n v="375000"/>
    <n v="18750"/>
    <n v="356250"/>
    <n v="312500"/>
    <n v="43750"/>
    <d v="2014-12-01T00:00:00"/>
    <n v="12"/>
    <s v="December"/>
    <x v="1"/>
    <s v="OK"/>
    <s v="OK"/>
    <s v="OK"/>
    <s v="OK"/>
  </r>
  <r>
    <x v="4"/>
    <x v="2"/>
    <x v="1"/>
    <s v="High"/>
    <n v="2811"/>
    <n v="3"/>
    <n v="300"/>
    <n v="843300"/>
    <n v="92763"/>
    <n v="750537"/>
    <n v="702750"/>
    <n v="47787"/>
    <d v="2014-07-01T00:00:00"/>
    <n v="7"/>
    <s v="July"/>
    <x v="1"/>
    <s v="OK"/>
    <s v="OK"/>
    <s v="OK"/>
    <s v="OK"/>
  </r>
  <r>
    <x v="4"/>
    <x v="2"/>
    <x v="1"/>
    <s v="Low"/>
    <n v="214"/>
    <n v="3"/>
    <n v="300"/>
    <n v="64200"/>
    <n v="1284"/>
    <n v="62916"/>
    <n v="53500"/>
    <n v="9416"/>
    <d v="2013-10-01T00:00:00"/>
    <n v="10"/>
    <s v="October"/>
    <x v="0"/>
    <s v="OK"/>
    <s v="OK"/>
    <s v="OK"/>
    <s v="OK"/>
  </r>
  <r>
    <x v="4"/>
    <x v="2"/>
    <x v="1"/>
    <s v="Low"/>
    <n v="689"/>
    <n v="3"/>
    <n v="300"/>
    <n v="206700"/>
    <n v="6201"/>
    <n v="200499"/>
    <n v="172250"/>
    <n v="28249"/>
    <d v="2014-06-01T00:00:00"/>
    <n v="6"/>
    <s v="June"/>
    <x v="1"/>
    <s v="OK"/>
    <s v="OK"/>
    <s v="OK"/>
    <s v="OK"/>
  </r>
  <r>
    <x v="4"/>
    <x v="2"/>
    <x v="1"/>
    <s v="Low"/>
    <n v="2021"/>
    <n v="3"/>
    <n v="300"/>
    <n v="606300"/>
    <n v="24252"/>
    <n v="582048"/>
    <n v="505250"/>
    <n v="76798"/>
    <d v="2014-10-01T00:00:00"/>
    <n v="10"/>
    <s v="October"/>
    <x v="1"/>
    <s v="OK"/>
    <s v="OK"/>
    <s v="OK"/>
    <s v="OK"/>
  </r>
  <r>
    <x v="4"/>
    <x v="2"/>
    <x v="2"/>
    <s v="Low"/>
    <n v="1859"/>
    <n v="5"/>
    <n v="300"/>
    <n v="557700"/>
    <n v="22308"/>
    <n v="535392"/>
    <n v="464750"/>
    <n v="70642"/>
    <d v="2014-08-01T00:00:00"/>
    <n v="8"/>
    <s v="August"/>
    <x v="1"/>
    <s v="OK"/>
    <s v="OK"/>
    <s v="OK"/>
    <s v="OK"/>
  </r>
  <r>
    <x v="4"/>
    <x v="2"/>
    <x v="2"/>
    <s v="Low"/>
    <n v="2021"/>
    <n v="5"/>
    <n v="300"/>
    <n v="606300"/>
    <n v="24252"/>
    <n v="582048"/>
    <n v="505250"/>
    <n v="76798"/>
    <d v="2014-10-01T00:00:00"/>
    <n v="10"/>
    <s v="October"/>
    <x v="1"/>
    <s v="OK"/>
    <s v="OK"/>
    <s v="OK"/>
    <s v="OK"/>
  </r>
  <r>
    <x v="4"/>
    <x v="2"/>
    <x v="2"/>
    <s v="Medium"/>
    <n v="334"/>
    <n v="5"/>
    <n v="300"/>
    <n v="100200"/>
    <n v="9018"/>
    <n v="91182"/>
    <n v="83500"/>
    <n v="7682"/>
    <d v="2013-12-01T00:00:00"/>
    <n v="12"/>
    <s v="December"/>
    <x v="0"/>
    <s v="OK"/>
    <s v="OK"/>
    <s v="OK"/>
    <s v="OK"/>
  </r>
  <r>
    <x v="4"/>
    <x v="2"/>
    <x v="3"/>
    <s v="High"/>
    <n v="807"/>
    <n v="10"/>
    <n v="300"/>
    <n v="242100"/>
    <n v="31473"/>
    <n v="210627"/>
    <n v="201750"/>
    <n v="8877"/>
    <d v="2014-01-01T00:00:00"/>
    <n v="1"/>
    <s v="January"/>
    <x v="1"/>
    <s v="OK"/>
    <s v="OK"/>
    <s v="OK"/>
    <s v="OK"/>
  </r>
  <r>
    <x v="4"/>
    <x v="2"/>
    <x v="3"/>
    <s v="High"/>
    <n v="1359"/>
    <n v="10"/>
    <n v="300"/>
    <n v="407700"/>
    <n v="48924"/>
    <n v="358776"/>
    <n v="339750"/>
    <n v="19026"/>
    <d v="2014-11-01T00:00:00"/>
    <n v="11"/>
    <s v="November"/>
    <x v="1"/>
    <s v="OK"/>
    <s v="OK"/>
    <s v="OK"/>
    <s v="OK"/>
  </r>
  <r>
    <x v="4"/>
    <x v="2"/>
    <x v="3"/>
    <s v="Low"/>
    <n v="689"/>
    <n v="10"/>
    <n v="300"/>
    <n v="206700"/>
    <n v="6201"/>
    <n v="200499"/>
    <n v="172250"/>
    <n v="28249"/>
    <d v="2014-06-01T00:00:00"/>
    <n v="6"/>
    <s v="June"/>
    <x v="1"/>
    <s v="OK"/>
    <s v="OK"/>
    <s v="OK"/>
    <s v="OK"/>
  </r>
  <r>
    <x v="4"/>
    <x v="2"/>
    <x v="3"/>
    <s v="Low"/>
    <n v="1414.5"/>
    <n v="10"/>
    <n v="300"/>
    <n v="424350"/>
    <n v="16974"/>
    <n v="407376"/>
    <n v="353625"/>
    <n v="53751"/>
    <d v="2014-04-01T00:00:00"/>
    <n v="4"/>
    <s v="April"/>
    <x v="1"/>
    <s v="OK"/>
    <s v="OK"/>
    <s v="OK"/>
    <s v="OK"/>
  </r>
  <r>
    <x v="4"/>
    <x v="2"/>
    <x v="3"/>
    <s v="Low"/>
    <n v="1728"/>
    <n v="10"/>
    <n v="300"/>
    <n v="518400"/>
    <n v="10368"/>
    <n v="508032"/>
    <n v="432000"/>
    <n v="76032"/>
    <d v="2014-05-01T00:00:00"/>
    <n v="5"/>
    <s v="May"/>
    <x v="1"/>
    <s v="OK"/>
    <s v="OK"/>
    <s v="OK"/>
    <s v="OK"/>
  </r>
  <r>
    <x v="4"/>
    <x v="2"/>
    <x v="3"/>
    <s v="Medium"/>
    <n v="1123"/>
    <n v="10"/>
    <n v="300"/>
    <n v="336900"/>
    <n v="23583"/>
    <n v="313317"/>
    <n v="280750"/>
    <n v="32567"/>
    <d v="2013-09-01T00:00:00"/>
    <n v="9"/>
    <s v="September"/>
    <x v="0"/>
    <s v="OK"/>
    <s v="OK"/>
    <s v="OK"/>
    <s v="OK"/>
  </r>
  <r>
    <x v="4"/>
    <x v="2"/>
    <x v="4"/>
    <s v="High"/>
    <n v="2536"/>
    <n v="120"/>
    <n v="300"/>
    <n v="760800"/>
    <n v="106512"/>
    <n v="654288"/>
    <n v="634000"/>
    <n v="20288"/>
    <d v="2013-11-01T00:00:00"/>
    <n v="11"/>
    <s v="November"/>
    <x v="0"/>
    <s v="OK"/>
    <s v="OK"/>
    <s v="OK"/>
    <s v="OK"/>
  </r>
  <r>
    <x v="4"/>
    <x v="2"/>
    <x v="4"/>
    <s v="Medium"/>
    <n v="1250"/>
    <n v="120"/>
    <n v="300"/>
    <n v="375000"/>
    <n v="18750"/>
    <n v="356250"/>
    <n v="312500"/>
    <n v="43750"/>
    <d v="2014-12-01T00:00:00"/>
    <n v="12"/>
    <s v="December"/>
    <x v="1"/>
    <s v="OK"/>
    <s v="OK"/>
    <s v="OK"/>
    <s v="OK"/>
  </r>
  <r>
    <x v="4"/>
    <x v="2"/>
    <x v="5"/>
    <s v="Low"/>
    <n v="214"/>
    <n v="250"/>
    <n v="300"/>
    <n v="64200"/>
    <n v="1284"/>
    <n v="62916"/>
    <n v="53500"/>
    <n v="9416"/>
    <d v="2013-10-01T00:00:00"/>
    <n v="10"/>
    <s v="October"/>
    <x v="0"/>
    <s v="OK"/>
    <s v="OK"/>
    <s v="OK"/>
    <s v="OK"/>
  </r>
  <r>
    <x v="4"/>
    <x v="2"/>
    <x v="5"/>
    <s v="Low"/>
    <n v="986"/>
    <n v="250"/>
    <n v="300"/>
    <n v="295800"/>
    <n v="2958"/>
    <n v="292842"/>
    <n v="246500"/>
    <n v="46342"/>
    <d v="2014-09-01T00:00:00"/>
    <n v="9"/>
    <s v="September"/>
    <x v="1"/>
    <s v="OK"/>
    <s v="OK"/>
    <s v="OK"/>
    <s v="OK"/>
  </r>
  <r>
    <x v="4"/>
    <x v="2"/>
    <x v="5"/>
    <s v="Medium"/>
    <n v="2659"/>
    <n v="250"/>
    <n v="300"/>
    <n v="797700"/>
    <n v="71793"/>
    <n v="725907"/>
    <n v="664750"/>
    <n v="61157"/>
    <d v="2014-02-01T00:00:00"/>
    <n v="2"/>
    <s v="February"/>
    <x v="1"/>
    <s v="OK"/>
    <s v="OK"/>
    <s v="OK"/>
    <s v="OK"/>
  </r>
  <r>
    <x v="4"/>
    <x v="3"/>
    <x v="0"/>
    <s v="High"/>
    <n v="546"/>
    <n v="260"/>
    <n v="300"/>
    <n v="163800"/>
    <n v="24570"/>
    <n v="139230"/>
    <n v="136500"/>
    <n v="2730"/>
    <d v="2014-10-01T00:00:00"/>
    <n v="10"/>
    <s v="October"/>
    <x v="1"/>
    <s v="OK"/>
    <s v="OK"/>
    <s v="OK"/>
    <s v="OK"/>
  </r>
  <r>
    <x v="4"/>
    <x v="3"/>
    <x v="0"/>
    <s v="Low"/>
    <n v="1101"/>
    <n v="260"/>
    <n v="300"/>
    <n v="330300"/>
    <n v="6606"/>
    <n v="323694"/>
    <n v="275250"/>
    <n v="48444"/>
    <d v="2014-03-01T00:00:00"/>
    <n v="3"/>
    <s v="March"/>
    <x v="1"/>
    <s v="OK"/>
    <s v="OK"/>
    <s v="OK"/>
    <s v="OK"/>
  </r>
  <r>
    <x v="4"/>
    <x v="3"/>
    <x v="0"/>
    <s v="Medium"/>
    <n v="635"/>
    <n v="260"/>
    <n v="300"/>
    <n v="190500"/>
    <n v="15240"/>
    <n v="175260"/>
    <n v="158750"/>
    <n v="16510"/>
    <d v="2014-12-01T00:00:00"/>
    <n v="12"/>
    <s v="December"/>
    <x v="1"/>
    <s v="OK"/>
    <s v="OK"/>
    <s v="OK"/>
    <s v="OK"/>
  </r>
  <r>
    <x v="4"/>
    <x v="3"/>
    <x v="0"/>
    <s v="Medium"/>
    <n v="2460"/>
    <n v="260"/>
    <n v="300"/>
    <n v="738000"/>
    <n v="59040"/>
    <n v="678960"/>
    <n v="615000"/>
    <n v="63960"/>
    <d v="2014-06-01T00:00:00"/>
    <n v="6"/>
    <s v="June"/>
    <x v="1"/>
    <s v="OK"/>
    <s v="OK"/>
    <s v="OK"/>
    <s v="OK"/>
  </r>
  <r>
    <x v="4"/>
    <x v="3"/>
    <x v="1"/>
    <s v="High"/>
    <n v="801"/>
    <n v="3"/>
    <n v="300"/>
    <n v="240300"/>
    <n v="33642"/>
    <n v="206658"/>
    <n v="200250"/>
    <n v="6408"/>
    <d v="2014-07-01T00:00:00"/>
    <n v="7"/>
    <s v="July"/>
    <x v="1"/>
    <s v="OK"/>
    <s v="OK"/>
    <s v="OK"/>
    <s v="OK"/>
  </r>
  <r>
    <x v="4"/>
    <x v="3"/>
    <x v="1"/>
    <s v="Low"/>
    <n v="494"/>
    <n v="3"/>
    <n v="300"/>
    <n v="148200"/>
    <n v="1482"/>
    <n v="146718"/>
    <n v="123500"/>
    <n v="23218"/>
    <d v="2013-10-01T00:00:00"/>
    <n v="10"/>
    <s v="October"/>
    <x v="0"/>
    <s v="OK"/>
    <s v="OK"/>
    <s v="OK"/>
    <s v="OK"/>
  </r>
  <r>
    <x v="4"/>
    <x v="3"/>
    <x v="2"/>
    <s v="High"/>
    <n v="546"/>
    <n v="5"/>
    <n v="300"/>
    <n v="163800"/>
    <n v="24570"/>
    <n v="139230"/>
    <n v="136500"/>
    <n v="2730"/>
    <d v="2014-10-01T00:00:00"/>
    <n v="10"/>
    <s v="October"/>
    <x v="1"/>
    <s v="OK"/>
    <s v="OK"/>
    <s v="OK"/>
    <s v="OK"/>
  </r>
  <r>
    <x v="4"/>
    <x v="3"/>
    <x v="2"/>
    <s v="Medium"/>
    <n v="1100"/>
    <n v="5"/>
    <n v="300"/>
    <n v="330000"/>
    <n v="16500"/>
    <n v="313500"/>
    <n v="275000"/>
    <n v="38500"/>
    <d v="2013-12-01T00:00:00"/>
    <n v="12"/>
    <s v="December"/>
    <x v="0"/>
    <s v="OK"/>
    <s v="OK"/>
    <s v="OK"/>
    <s v="OK"/>
  </r>
  <r>
    <x v="4"/>
    <x v="3"/>
    <x v="2"/>
    <s v="None"/>
    <n v="958"/>
    <n v="5"/>
    <n v="300"/>
    <n v="287400"/>
    <n v="0"/>
    <n v="287400"/>
    <n v="239500"/>
    <n v="47900"/>
    <d v="2014-08-01T00:00:00"/>
    <n v="8"/>
    <s v="August"/>
    <x v="1"/>
    <s v="OK"/>
    <s v="OK"/>
    <s v="OK"/>
    <s v="OK"/>
  </r>
  <r>
    <x v="4"/>
    <x v="3"/>
    <x v="3"/>
    <s v="High"/>
    <n v="591"/>
    <n v="10"/>
    <n v="300"/>
    <n v="177300"/>
    <n v="17730"/>
    <n v="159570"/>
    <n v="147750"/>
    <n v="11820"/>
    <d v="2014-05-01T00:00:00"/>
    <n v="5"/>
    <s v="May"/>
    <x v="1"/>
    <s v="OK"/>
    <s v="OK"/>
    <s v="OK"/>
    <s v="OK"/>
  </r>
  <r>
    <x v="4"/>
    <x v="3"/>
    <x v="3"/>
    <s v="High"/>
    <n v="2150"/>
    <n v="10"/>
    <n v="300"/>
    <n v="645000"/>
    <n v="77400"/>
    <n v="567600"/>
    <n v="537500"/>
    <n v="30100"/>
    <d v="2014-11-01T00:00:00"/>
    <n v="11"/>
    <s v="November"/>
    <x v="1"/>
    <s v="OK"/>
    <s v="OK"/>
    <s v="OK"/>
    <s v="OK"/>
  </r>
  <r>
    <x v="4"/>
    <x v="3"/>
    <x v="3"/>
    <s v="Medium"/>
    <n v="1607"/>
    <n v="10"/>
    <n v="300"/>
    <n v="482100"/>
    <n v="24105"/>
    <n v="457995"/>
    <n v="401750"/>
    <n v="56245"/>
    <d v="2014-04-01T00:00:00"/>
    <n v="4"/>
    <s v="April"/>
    <x v="1"/>
    <s v="OK"/>
    <s v="OK"/>
    <s v="OK"/>
    <s v="OK"/>
  </r>
  <r>
    <x v="4"/>
    <x v="3"/>
    <x v="3"/>
    <s v="Medium"/>
    <n v="2460"/>
    <n v="10"/>
    <n v="300"/>
    <n v="738000"/>
    <n v="59040"/>
    <n v="678960"/>
    <n v="615000"/>
    <n v="63960"/>
    <d v="2014-06-01T00:00:00"/>
    <n v="6"/>
    <s v="June"/>
    <x v="1"/>
    <s v="OK"/>
    <s v="OK"/>
    <s v="OK"/>
    <s v="OK"/>
  </r>
  <r>
    <x v="4"/>
    <x v="3"/>
    <x v="3"/>
    <s v="Medium"/>
    <n v="2565"/>
    <n v="10"/>
    <n v="300"/>
    <n v="769500"/>
    <n v="69255"/>
    <n v="700245"/>
    <n v="641250"/>
    <n v="58995"/>
    <d v="2014-01-01T00:00:00"/>
    <n v="1"/>
    <s v="January"/>
    <x v="1"/>
    <s v="OK"/>
    <s v="OK"/>
    <s v="OK"/>
    <s v="OK"/>
  </r>
  <r>
    <x v="4"/>
    <x v="3"/>
    <x v="3"/>
    <s v="None"/>
    <n v="788"/>
    <n v="10"/>
    <n v="300"/>
    <n v="236400"/>
    <n v="0"/>
    <n v="236400"/>
    <n v="197000"/>
    <n v="39400"/>
    <d v="2013-09-01T00:00:00"/>
    <n v="9"/>
    <s v="September"/>
    <x v="0"/>
    <s v="OK"/>
    <s v="OK"/>
    <s v="OK"/>
    <s v="OK"/>
  </r>
  <r>
    <x v="4"/>
    <x v="3"/>
    <x v="4"/>
    <s v="High"/>
    <n v="2605"/>
    <n v="120"/>
    <n v="300"/>
    <n v="781500"/>
    <n v="101595"/>
    <n v="679905"/>
    <n v="651250"/>
    <n v="28655"/>
    <d v="2013-11-01T00:00:00"/>
    <n v="11"/>
    <s v="November"/>
    <x v="0"/>
    <s v="OK"/>
    <s v="OK"/>
    <s v="OK"/>
    <s v="OK"/>
  </r>
  <r>
    <x v="4"/>
    <x v="3"/>
    <x v="4"/>
    <s v="Medium"/>
    <n v="635"/>
    <n v="120"/>
    <n v="300"/>
    <n v="190500"/>
    <n v="15240"/>
    <n v="175260"/>
    <n v="158750"/>
    <n v="16510"/>
    <d v="2014-12-01T00:00:00"/>
    <n v="12"/>
    <s v="December"/>
    <x v="1"/>
    <s v="OK"/>
    <s v="OK"/>
    <s v="OK"/>
    <s v="OK"/>
  </r>
  <r>
    <x v="4"/>
    <x v="3"/>
    <x v="5"/>
    <s v="High"/>
    <n v="432"/>
    <n v="250"/>
    <n v="300"/>
    <n v="129600"/>
    <n v="12960"/>
    <n v="116640"/>
    <n v="108000"/>
    <n v="8640"/>
    <d v="2014-09-01T00:00:00"/>
    <n v="9"/>
    <s v="September"/>
    <x v="1"/>
    <s v="OK"/>
    <s v="OK"/>
    <s v="OK"/>
    <s v="OK"/>
  </r>
  <r>
    <x v="4"/>
    <x v="3"/>
    <x v="5"/>
    <s v="Low"/>
    <n v="494"/>
    <n v="250"/>
    <n v="300"/>
    <n v="148200"/>
    <n v="1482"/>
    <n v="146718"/>
    <n v="123500"/>
    <n v="23218"/>
    <d v="2013-10-01T00:00:00"/>
    <n v="10"/>
    <s v="October"/>
    <x v="0"/>
    <s v="OK"/>
    <s v="OK"/>
    <s v="OK"/>
    <s v="OK"/>
  </r>
  <r>
    <x v="4"/>
    <x v="3"/>
    <x v="5"/>
    <s v="Medium"/>
    <n v="2747"/>
    <n v="250"/>
    <n v="300"/>
    <n v="824100"/>
    <n v="57687"/>
    <n v="766413"/>
    <n v="686750"/>
    <n v="79663"/>
    <d v="2014-02-01T00:00:00"/>
    <n v="2"/>
    <s v="February"/>
    <x v="1"/>
    <s v="OK"/>
    <s v="OK"/>
    <s v="OK"/>
    <s v="OK"/>
  </r>
  <r>
    <x v="4"/>
    <x v="4"/>
    <x v="0"/>
    <s v="High"/>
    <n v="2993"/>
    <n v="260"/>
    <n v="300"/>
    <n v="897900"/>
    <n v="89790"/>
    <n v="808110"/>
    <n v="748250"/>
    <n v="59860"/>
    <d v="2014-03-01T00:00:00"/>
    <n v="3"/>
    <s v="March"/>
    <x v="1"/>
    <s v="OK"/>
    <s v="OK"/>
    <s v="OK"/>
    <s v="OK"/>
  </r>
  <r>
    <x v="4"/>
    <x v="4"/>
    <x v="0"/>
    <s v="Medium"/>
    <n v="1372"/>
    <n v="260"/>
    <n v="300"/>
    <n v="411600"/>
    <n v="28812"/>
    <n v="382788"/>
    <n v="343000"/>
    <n v="39788"/>
    <d v="2014-12-01T00:00:00"/>
    <n v="12"/>
    <s v="December"/>
    <x v="1"/>
    <s v="OK"/>
    <s v="OK"/>
    <s v="OK"/>
    <s v="OK"/>
  </r>
  <r>
    <x v="4"/>
    <x v="4"/>
    <x v="1"/>
    <s v="High"/>
    <n v="1010"/>
    <n v="3"/>
    <n v="300"/>
    <n v="303000"/>
    <n v="42420"/>
    <n v="260580"/>
    <n v="252500"/>
    <n v="8080"/>
    <d v="2014-10-01T00:00:00"/>
    <n v="10"/>
    <s v="October"/>
    <x v="1"/>
    <s v="OK"/>
    <s v="OK"/>
    <s v="OK"/>
    <s v="OK"/>
  </r>
  <r>
    <x v="4"/>
    <x v="4"/>
    <x v="1"/>
    <s v="Medium"/>
    <n v="991"/>
    <n v="3"/>
    <n v="300"/>
    <n v="297300"/>
    <n v="14865"/>
    <n v="282435"/>
    <n v="247750"/>
    <n v="34685"/>
    <d v="2014-06-01T00:00:00"/>
    <n v="6"/>
    <s v="June"/>
    <x v="1"/>
    <s v="OK"/>
    <s v="OK"/>
    <s v="OK"/>
    <s v="OK"/>
  </r>
  <r>
    <x v="4"/>
    <x v="4"/>
    <x v="2"/>
    <s v="Low"/>
    <n v="2301"/>
    <n v="5"/>
    <n v="300"/>
    <n v="690300"/>
    <n v="6903"/>
    <n v="683397"/>
    <n v="575250"/>
    <n v="108147"/>
    <d v="2014-04-01T00:00:00"/>
    <n v="4"/>
    <s v="April"/>
    <x v="1"/>
    <s v="OK"/>
    <s v="OK"/>
    <s v="OK"/>
    <s v="OK"/>
  </r>
  <r>
    <x v="4"/>
    <x v="4"/>
    <x v="2"/>
    <s v="Low"/>
    <n v="2498"/>
    <n v="5"/>
    <n v="300"/>
    <n v="749400"/>
    <n v="7494"/>
    <n v="741906"/>
    <n v="624500"/>
    <n v="117406"/>
    <d v="2013-09-01T00:00:00"/>
    <n v="9"/>
    <s v="September"/>
    <x v="0"/>
    <s v="OK"/>
    <s v="OK"/>
    <s v="OK"/>
    <s v="OK"/>
  </r>
  <r>
    <x v="4"/>
    <x v="4"/>
    <x v="3"/>
    <s v="High"/>
    <n v="3495"/>
    <n v="10"/>
    <n v="300"/>
    <n v="1048500"/>
    <n v="125820"/>
    <n v="922680"/>
    <n v="873750"/>
    <n v="48930"/>
    <d v="2014-01-01T00:00:00"/>
    <n v="1"/>
    <s v="January"/>
    <x v="1"/>
    <s v="OK"/>
    <s v="OK"/>
    <s v="OK"/>
    <s v="OK"/>
  </r>
  <r>
    <x v="4"/>
    <x v="4"/>
    <x v="3"/>
    <s v="Low"/>
    <n v="2905"/>
    <n v="10"/>
    <n v="300"/>
    <n v="871500"/>
    <n v="8715"/>
    <n v="862785"/>
    <n v="726250"/>
    <n v="136535"/>
    <d v="2014-11-01T00:00:00"/>
    <n v="11"/>
    <s v="November"/>
    <x v="1"/>
    <s v="OK"/>
    <s v="OK"/>
    <s v="OK"/>
    <s v="OK"/>
  </r>
  <r>
    <x v="4"/>
    <x v="4"/>
    <x v="3"/>
    <s v="Low"/>
    <n v="2918"/>
    <n v="10"/>
    <n v="300"/>
    <n v="875400"/>
    <n v="35016"/>
    <n v="840384"/>
    <n v="729500"/>
    <n v="110884"/>
    <d v="2014-05-01T00:00:00"/>
    <n v="5"/>
    <s v="May"/>
    <x v="1"/>
    <s v="OK"/>
    <s v="OK"/>
    <s v="OK"/>
    <s v="OK"/>
  </r>
  <r>
    <x v="4"/>
    <x v="4"/>
    <x v="3"/>
    <s v="Medium"/>
    <n v="991"/>
    <n v="10"/>
    <n v="300"/>
    <n v="297300"/>
    <n v="14865"/>
    <n v="282435"/>
    <n v="247750"/>
    <n v="34685"/>
    <d v="2014-06-01T00:00:00"/>
    <n v="6"/>
    <s v="June"/>
    <x v="1"/>
    <s v="OK"/>
    <s v="OK"/>
    <s v="OK"/>
    <s v="OK"/>
  </r>
  <r>
    <x v="4"/>
    <x v="4"/>
    <x v="4"/>
    <s v="High"/>
    <n v="2294"/>
    <n v="120"/>
    <n v="300"/>
    <n v="688200"/>
    <n v="68820"/>
    <n v="619380"/>
    <n v="573500"/>
    <n v="45880"/>
    <d v="2013-10-01T00:00:00"/>
    <n v="10"/>
    <s v="October"/>
    <x v="0"/>
    <s v="OK"/>
    <s v="OK"/>
    <s v="OK"/>
    <s v="OK"/>
  </r>
  <r>
    <x v="4"/>
    <x v="4"/>
    <x v="4"/>
    <s v="High"/>
    <n v="2460"/>
    <n v="120"/>
    <n v="300"/>
    <n v="738000"/>
    <n v="103320"/>
    <n v="634680"/>
    <n v="615000"/>
    <n v="19680"/>
    <d v="2014-07-01T00:00:00"/>
    <n v="7"/>
    <s v="July"/>
    <x v="1"/>
    <s v="OK"/>
    <s v="OK"/>
    <s v="OK"/>
    <s v="OK"/>
  </r>
  <r>
    <x v="4"/>
    <x v="4"/>
    <x v="4"/>
    <s v="High"/>
    <n v="2574"/>
    <n v="120"/>
    <n v="300"/>
    <n v="772200"/>
    <n v="115830"/>
    <n v="656370"/>
    <n v="643500"/>
    <n v="12870"/>
    <d v="2013-11-01T00:00:00"/>
    <n v="11"/>
    <s v="November"/>
    <x v="0"/>
    <s v="OK"/>
    <s v="OK"/>
    <s v="OK"/>
    <s v="OK"/>
  </r>
  <r>
    <x v="4"/>
    <x v="4"/>
    <x v="4"/>
    <s v="Medium"/>
    <n v="1372"/>
    <n v="120"/>
    <n v="300"/>
    <n v="411600"/>
    <n v="28812"/>
    <n v="382788"/>
    <n v="343000"/>
    <n v="39788"/>
    <d v="2014-12-01T00:00:00"/>
    <n v="12"/>
    <s v="December"/>
    <x v="1"/>
    <s v="OK"/>
    <s v="OK"/>
    <s v="OK"/>
    <s v="OK"/>
  </r>
  <r>
    <x v="4"/>
    <x v="4"/>
    <x v="5"/>
    <s v="High"/>
    <n v="1010"/>
    <n v="250"/>
    <n v="300"/>
    <n v="303000"/>
    <n v="42420"/>
    <n v="260580"/>
    <n v="252500"/>
    <n v="8080"/>
    <d v="2014-10-01T00:00:00"/>
    <n v="10"/>
    <s v="October"/>
    <x v="1"/>
    <s v="OK"/>
    <s v="OK"/>
    <s v="OK"/>
    <s v="OK"/>
  </r>
  <r>
    <x v="4"/>
    <x v="4"/>
    <x v="5"/>
    <s v="High"/>
    <n v="2294"/>
    <n v="250"/>
    <n v="300"/>
    <n v="688200"/>
    <n v="68820"/>
    <n v="619380"/>
    <n v="573500"/>
    <n v="45880"/>
    <d v="2013-10-01T00:00:00"/>
    <n v="10"/>
    <s v="October"/>
    <x v="0"/>
    <s v="OK"/>
    <s v="OK"/>
    <s v="OK"/>
    <s v="OK"/>
  </r>
  <r>
    <x v="4"/>
    <x v="4"/>
    <x v="5"/>
    <s v="High"/>
    <n v="2541"/>
    <n v="250"/>
    <n v="300"/>
    <n v="762300"/>
    <n v="106722"/>
    <n v="655578"/>
    <n v="635250"/>
    <n v="20328"/>
    <d v="2014-08-01T00:00:00"/>
    <n v="8"/>
    <s v="August"/>
    <x v="1"/>
    <s v="OK"/>
    <s v="OK"/>
    <s v="OK"/>
    <s v="OK"/>
  </r>
  <r>
    <x v="4"/>
    <x v="4"/>
    <x v="5"/>
    <s v="Low"/>
    <n v="2844"/>
    <n v="250"/>
    <n v="300"/>
    <n v="853200"/>
    <n v="25596"/>
    <n v="827604"/>
    <n v="711000"/>
    <n v="116604"/>
    <d v="2014-02-01T00:00:00"/>
    <n v="2"/>
    <s v="February"/>
    <x v="1"/>
    <s v="OK"/>
    <s v="OK"/>
    <s v="OK"/>
    <s v="OK"/>
  </r>
  <r>
    <x v="4"/>
    <x v="4"/>
    <x v="5"/>
    <s v="Medium"/>
    <n v="808"/>
    <n v="250"/>
    <n v="300"/>
    <n v="242400"/>
    <n v="19392"/>
    <n v="223008"/>
    <n v="202000"/>
    <n v="21008"/>
    <d v="2013-12-01T00:00:00"/>
    <n v="12"/>
    <s v="December"/>
    <x v="0"/>
    <s v="OK"/>
    <s v="OK"/>
    <s v="OK"/>
    <s v="OK"/>
  </r>
  <r>
    <x v="4"/>
    <x v="4"/>
    <x v="5"/>
    <s v="Medium"/>
    <n v="1867"/>
    <n v="250"/>
    <n v="300"/>
    <n v="560100"/>
    <n v="50409"/>
    <n v="509691"/>
    <n v="466750"/>
    <n v="42941"/>
    <d v="2014-09-01T00:00:00"/>
    <n v="9"/>
    <s v="September"/>
    <x v="1"/>
    <s v="OK"/>
    <s v="OK"/>
    <s v="OK"/>
    <s v="OK"/>
  </r>
  <r>
    <x v="4"/>
    <x v="0"/>
    <x v="3"/>
    <s v="None"/>
    <n v="292"/>
    <n v="10"/>
    <n v="300"/>
    <n v="87600"/>
    <n v="0"/>
    <n v="87600"/>
    <n v="84680"/>
    <n v="2920"/>
    <d v="2014-02-01T00:00:00"/>
    <n v="2"/>
    <s v="February"/>
    <x v="1"/>
    <s v="OK"/>
    <s v="OK"/>
    <s v="OK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35BB0-01CD-4D45-BBCB-588A96B9F1CC}" name="Percentage Profit Per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0:J52" firstHeaderRow="0" firstDataRow="1" firstDataCol="1"/>
  <pivotFields count="20">
    <pivotField subtotalTop="0" showAll="0"/>
    <pivotField axis="axisRow" subtotalTop="0" showAll="0">
      <items count="6">
        <item x="0"/>
        <item x="1"/>
        <item x="2"/>
        <item x="3"/>
        <item x="4"/>
        <item t="default"/>
      </items>
    </pivotField>
    <pivotField axis="axisRow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subtotalTop="0" showAll="0"/>
    <pivotField subtotalTop="0" showAll="0"/>
    <pivotField subtotalTop="0" showAll="0"/>
    <pivotField numFmtId="165" subtotalTop="0" showAll="0"/>
    <pivotField numFmtId="165" subtotalTop="0" showAll="0"/>
    <pivotField numFmtId="165" subtotalTop="0" showAll="0"/>
    <pivotField dataField="1" numFmtId="165" subtotalTop="0" showAll="0"/>
    <pivotField dataField="1" subtotalTop="0" showAll="0"/>
    <pivotField dataField="1" subtotalTop="0" showAll="0"/>
    <pivotField numFmtId="166" subtotalTop="0" showAll="0"/>
    <pivotField numFmtId="1"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2">
    <field x="1"/>
    <field x="2"/>
  </rowFields>
  <rowItems count="42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default">
      <x v="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default"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default">
      <x v="3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9" showDataAs="percentOfCol" baseField="2" baseItem="2" numFmtId="10"/>
    <dataField name="Total COGS" fld="10" showDataAs="percentOfCol" baseField="1" baseItem="0" numFmtId="10"/>
    <dataField name="Total Profit" fld="11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1389A-75D3-443A-9997-0AAE82D9020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L10:M18" firstHeaderRow="1" firstDataRow="1" firstDataCol="1"/>
  <pivotFields count="20">
    <pivotField showAll="0"/>
    <pivotField showAll="0"/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numFmtId="165" showAll="0"/>
    <pivotField numFmtId="165" showAll="0"/>
    <pivotField dataField="1" numFmtId="165" showAll="0"/>
    <pivotField showAll="0"/>
    <pivotField showAll="0"/>
    <pivotField numFmtId="166" showAll="0"/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8">
    <i>
      <x v="3"/>
    </i>
    <i>
      <x v="5"/>
    </i>
    <i>
      <x v="4"/>
    </i>
    <i>
      <x/>
    </i>
    <i>
      <x v="2"/>
    </i>
    <i>
      <x v="1"/>
    </i>
    <i>
      <x v="6"/>
    </i>
    <i t="grand">
      <x/>
    </i>
  </rowItems>
  <colItems count="1">
    <i/>
  </colItems>
  <dataFields count="1">
    <dataField name="Sum of  Sales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A9BA17-A4B5-44CA-8731-71763412BBD9}" name="Profit Per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50" firstHeaderRow="0" firstDataRow="1" firstDataCol="1" rowPageCount="2" colPageCount="1"/>
  <pivotFields count="20">
    <pivotField axis="axisPage" subtotalTop="0" showAll="0">
      <items count="6">
        <item x="0"/>
        <item x="1"/>
        <item x="2"/>
        <item x="3"/>
        <item x="4"/>
        <item t="default"/>
      </items>
    </pivotField>
    <pivotField axis="axisRow" subtotalTop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Row" subtotalTop="0" showAll="0">
      <items count="8">
        <item x="0"/>
        <item x="1"/>
        <item x="2"/>
        <item x="3"/>
        <item x="4"/>
        <item x="5"/>
        <item x="6"/>
        <item t="default"/>
      </items>
    </pivotField>
    <pivotField subtotalTop="0" showAll="0"/>
    <pivotField subtotalTop="0" showAll="0"/>
    <pivotField subtotalTop="0" showAll="0"/>
    <pivotField numFmtId="165" subtotalTop="0" showAll="0"/>
    <pivotField numFmtId="165" subtotalTop="0" showAll="0"/>
    <pivotField numFmtId="165" subtotalTop="0" showAll="0"/>
    <pivotField dataField="1" numFmtId="165" subtotalTop="0" showAll="0"/>
    <pivotField dataField="1" subtotalTop="0" showAll="0"/>
    <pivotField dataField="1" subtotalTop="0" showAll="0"/>
    <pivotField numFmtId="166" subtotalTop="0" showAll="0"/>
    <pivotField numFmtId="1" subtotalTop="0" showAll="0"/>
    <pivotField subtotalTop="0" showAll="0"/>
    <pivotField axis="axisPage"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/>
  </pivotFields>
  <rowFields count="2">
    <field x="2"/>
    <field x="1"/>
  </rowFields>
  <rowItems count="46">
    <i>
      <x/>
    </i>
    <i r="1">
      <x v="1"/>
    </i>
    <i r="1">
      <x/>
    </i>
    <i r="1">
      <x v="2"/>
    </i>
    <i r="1">
      <x v="3"/>
    </i>
    <i r="1">
      <x v="4"/>
    </i>
    <i t="default">
      <x/>
    </i>
    <i>
      <x v="1"/>
    </i>
    <i r="1">
      <x/>
    </i>
    <i r="1">
      <x v="3"/>
    </i>
    <i r="1">
      <x v="1"/>
    </i>
    <i r="1">
      <x v="2"/>
    </i>
    <i r="1">
      <x v="4"/>
    </i>
    <i t="default">
      <x v="1"/>
    </i>
    <i>
      <x v="2"/>
    </i>
    <i r="1">
      <x v="2"/>
    </i>
    <i r="1">
      <x v="1"/>
    </i>
    <i r="1">
      <x v="4"/>
    </i>
    <i r="1">
      <x v="3"/>
    </i>
    <i r="1">
      <x/>
    </i>
    <i t="default">
      <x v="2"/>
    </i>
    <i>
      <x v="3"/>
    </i>
    <i r="1">
      <x/>
    </i>
    <i r="1">
      <x v="4"/>
    </i>
    <i r="1">
      <x v="3"/>
    </i>
    <i r="1">
      <x v="1"/>
    </i>
    <i r="1">
      <x v="2"/>
    </i>
    <i t="default">
      <x v="3"/>
    </i>
    <i>
      <x v="4"/>
    </i>
    <i r="1">
      <x v="2"/>
    </i>
    <i r="1">
      <x v="1"/>
    </i>
    <i r="1">
      <x/>
    </i>
    <i r="1">
      <x v="4"/>
    </i>
    <i r="1">
      <x v="3"/>
    </i>
    <i t="default">
      <x v="4"/>
    </i>
    <i>
      <x v="5"/>
    </i>
    <i r="1">
      <x v="1"/>
    </i>
    <i r="1">
      <x v="4"/>
    </i>
    <i r="1">
      <x v="2"/>
    </i>
    <i r="1">
      <x v="3"/>
    </i>
    <i r="1">
      <x/>
    </i>
    <i t="default">
      <x v="5"/>
    </i>
    <i>
      <x v="6"/>
    </i>
    <i r="1">
      <x v="4"/>
    </i>
    <i t="default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15" hier="-1"/>
    <pageField fld="0" hier="-1"/>
  </pageFields>
  <dataFields count="3">
    <dataField name="Total Revenue" fld="9" baseField="0" baseItem="0" numFmtId="165"/>
    <dataField name="Total Expenses" fld="10" baseField="1" baseItem="2" numFmtId="167"/>
    <dataField name="Total profit" fld="11" baseField="2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4C1D0B-8058-42A9-A548-89753D940AC1}" name="Data" displayName="Data" ref="A1:T701" totalsRowShown="0" dataDxfId="21">
  <autoFilter ref="A1:T701" xr:uid="{EE4C1D0B-8058-42A9-A548-89753D940AC1}"/>
  <sortState xmlns:xlrd2="http://schemas.microsoft.com/office/spreadsheetml/2017/richdata2" ref="A2:P701">
    <sortCondition ref="A2:A701"/>
    <sortCondition ref="B2:B701"/>
    <sortCondition ref="C2:C701"/>
    <sortCondition ref="D2:D701"/>
    <sortCondition ref="E2:E701"/>
    <sortCondition ref="F2:F701"/>
    <sortCondition ref="G2:G701"/>
    <sortCondition ref="H2:H701"/>
    <sortCondition ref="I2:I701"/>
    <sortCondition ref="J2:J701"/>
    <sortCondition ref="K2:K701"/>
    <sortCondition ref="L2:L701"/>
    <sortCondition ref="M2:M701"/>
    <sortCondition ref="N2:N701"/>
    <sortCondition ref="O2:O701"/>
    <sortCondition ref="P2:P701"/>
  </sortState>
  <tableColumns count="20">
    <tableColumn id="1" xr3:uid="{C5F5D2D8-DCE9-4892-BC66-6594AAC79414}" name="Segment" dataDxfId="20"/>
    <tableColumn id="2" xr3:uid="{E550B7F8-474A-4D4B-AF43-4875D643211A}" name="Country" dataDxfId="19"/>
    <tableColumn id="3" xr3:uid="{BE58ACCB-4CE0-453C-A25F-069BF306DBF7}" name="Product" dataDxfId="18"/>
    <tableColumn id="4" xr3:uid="{42162257-5343-4983-AC43-7B20D1681F1E}" name="Discount Band" dataDxfId="17"/>
    <tableColumn id="5" xr3:uid="{9800BEB4-98C8-4F32-AB6F-C3151C0E571D}" name="Units Sold" dataDxfId="16"/>
    <tableColumn id="6" xr3:uid="{D6BCFB27-A491-4326-821B-44D88F2AB087}" name="Manufacturing Price" dataDxfId="15"/>
    <tableColumn id="7" xr3:uid="{4910C50D-A8D1-4B64-BC18-1CB8C56A6C01}" name="Sale Price" dataDxfId="14"/>
    <tableColumn id="8" xr3:uid="{DB3ED035-01B9-4EC9-AD2F-464B033DB2ED}" name="Gross Sales" dataDxfId="13"/>
    <tableColumn id="9" xr3:uid="{C5B23EF2-208D-4ECD-8323-FF15A7C4F45E}" name="Discounts" dataDxfId="12"/>
    <tableColumn id="10" xr3:uid="{9345F2BC-0C04-4124-BA33-BF6050AA7AFF}" name=" Sales" dataDxfId="11"/>
    <tableColumn id="11" xr3:uid="{AF364FCD-FD4F-4ED6-8547-82922FDFEC26}" name="COGS" dataDxfId="10"/>
    <tableColumn id="12" xr3:uid="{77C1E001-A84E-4761-A226-A3F4F20B96C8}" name="Profit" dataDxfId="9"/>
    <tableColumn id="13" xr3:uid="{359DB957-9370-4243-ACE8-AAFA8EF1AAD8}" name="Date" dataDxfId="8"/>
    <tableColumn id="14" xr3:uid="{EF1B20D0-CA97-4355-8673-E978A8B3ED4E}" name="Month Number" dataDxfId="7"/>
    <tableColumn id="15" xr3:uid="{6BB5422A-E6F7-4C18-9500-A71B692DC912}" name="Month Name" dataDxfId="6"/>
    <tableColumn id="16" xr3:uid="{4C459AD3-C7AA-4D12-9DA3-F80C51A5D232}" name="Year" dataDxfId="5"/>
    <tableColumn id="18" xr3:uid="{D4AEA711-4026-410B-85D9-085089767527}" name="COGS Check" dataDxfId="4">
      <calculatedColumnFormula>IF(Data[[#This Row],[COGS]]=Data[[#This Row],[ Sales]]-Data[[#This Row],[Profit]], "OK", "Mismatch")</calculatedColumnFormula>
    </tableColumn>
    <tableColumn id="19" xr3:uid="{022D910F-E324-4A72-85CE-368AD51B7B81}" name="Gross Sales Check" dataDxfId="3">
      <calculatedColumnFormula>IF(Data[[#This Row],[Gross Sales]]=Data[[#This Row],[Units Sold]]*Data[[#This Row],[Sale Price]], "OK", "Mismatch")</calculatedColumnFormula>
    </tableColumn>
    <tableColumn id="20" xr3:uid="{91722D45-6E43-4C48-8985-A35B86AA0A3E}" name="Sales Check" dataDxfId="2">
      <calculatedColumnFormula>IF(Data[[#This Row],[ Sales]]=Data[[#This Row],[Gross Sales]]-Data[[#This Row],[Discounts]], "OK", "Mismatch")</calculatedColumnFormula>
    </tableColumn>
    <tableColumn id="21" xr3:uid="{CE56F854-BFEC-4827-A076-917DF2B5DC4E}" name="Profit Check" dataDxfId="1">
      <calculatedColumnFormula>IF(Data[[#This Row],[Profit]]=Data[[#This Row],[ Sales]]-Data[[#This Row],[COGS]], "OK", "Mismatch")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6536-D017-4D33-BC27-19A53C603BF2}">
  <dimension ref="A1:AP701"/>
  <sheetViews>
    <sheetView topLeftCell="A20" zoomScaleNormal="100" workbookViewId="0">
      <selection activeCell="F37" sqref="F37"/>
    </sheetView>
  </sheetViews>
  <sheetFormatPr defaultRowHeight="12.85" x14ac:dyDescent="0.2"/>
  <cols>
    <col min="1" max="1" width="14.875" bestFit="1" customWidth="1"/>
    <col min="2" max="2" width="9.5" customWidth="1"/>
    <col min="3" max="3" width="10.75" customWidth="1"/>
    <col min="4" max="4" width="16.625" customWidth="1"/>
    <col min="5" max="5" width="11.875" customWidth="1"/>
    <col min="6" max="6" width="20.625" customWidth="1"/>
    <col min="7" max="7" width="17.375" customWidth="1"/>
    <col min="8" max="8" width="13.5" bestFit="1" customWidth="1"/>
    <col min="9" max="9" width="11.625" customWidth="1"/>
    <col min="10" max="10" width="12.375" bestFit="1" customWidth="1"/>
    <col min="11" max="11" width="10.875" customWidth="1"/>
    <col min="12" max="12" width="11.25" customWidth="1"/>
    <col min="14" max="14" width="15.875" customWidth="1"/>
    <col min="15" max="15" width="14.875" customWidth="1"/>
    <col min="17" max="17" width="14.125" bestFit="1" customWidth="1"/>
    <col min="18" max="18" width="19.75" bestFit="1" customWidth="1"/>
    <col min="19" max="20" width="13.75" bestFit="1" customWidth="1"/>
    <col min="23" max="23" width="15.5" bestFit="1" customWidth="1"/>
    <col min="24" max="24" width="14.625" bestFit="1" customWidth="1"/>
    <col min="25" max="25" width="15.625" bestFit="1" customWidth="1"/>
    <col min="26" max="28" width="14.625" bestFit="1" customWidth="1"/>
    <col min="29" max="33" width="14.625" customWidth="1"/>
    <col min="34" max="34" width="15.5" bestFit="1" customWidth="1"/>
    <col min="35" max="35" width="14.625" bestFit="1" customWidth="1"/>
    <col min="36" max="39" width="12" bestFit="1" customWidth="1"/>
    <col min="40" max="41" width="13.625" bestFit="1" customWidth="1"/>
    <col min="42" max="42" width="12" bestFit="1" customWidth="1"/>
  </cols>
  <sheetData>
    <row r="1" spans="1:35" x14ac:dyDescent="0.2">
      <c r="A1" s="3" t="s">
        <v>50</v>
      </c>
      <c r="B1" s="3" t="s">
        <v>51</v>
      </c>
      <c r="C1" s="6" t="s">
        <v>0</v>
      </c>
      <c r="D1" s="6" t="s">
        <v>1</v>
      </c>
      <c r="E1" s="5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8" t="s">
        <v>10</v>
      </c>
      <c r="N1" s="9" t="s">
        <v>11</v>
      </c>
      <c r="O1" s="6" t="s">
        <v>12</v>
      </c>
      <c r="P1" s="10" t="s">
        <v>13</v>
      </c>
      <c r="Q1" s="4" t="s">
        <v>54</v>
      </c>
      <c r="R1" s="4" t="s">
        <v>52</v>
      </c>
      <c r="S1" s="4" t="s">
        <v>53</v>
      </c>
      <c r="T1" s="4" t="s">
        <v>55</v>
      </c>
    </row>
    <row r="2" spans="1:35" x14ac:dyDescent="0.2">
      <c r="A2" s="11" t="s">
        <v>28</v>
      </c>
      <c r="B2" s="11" t="s">
        <v>15</v>
      </c>
      <c r="C2" s="12" t="s">
        <v>45</v>
      </c>
      <c r="D2" s="12" t="s">
        <v>49</v>
      </c>
      <c r="E2" s="11">
        <v>2761</v>
      </c>
      <c r="F2" s="13">
        <v>260</v>
      </c>
      <c r="G2" s="13">
        <v>12</v>
      </c>
      <c r="H2" s="13">
        <v>33132</v>
      </c>
      <c r="I2" s="13">
        <v>3975.84</v>
      </c>
      <c r="J2" s="13">
        <v>29156.16</v>
      </c>
      <c r="K2" s="13">
        <v>8283</v>
      </c>
      <c r="L2" s="13">
        <v>20873.16</v>
      </c>
      <c r="M2" s="14">
        <v>41518</v>
      </c>
      <c r="N2" s="15">
        <v>9</v>
      </c>
      <c r="O2" s="12" t="s">
        <v>34</v>
      </c>
      <c r="P2" s="16" t="s">
        <v>36</v>
      </c>
      <c r="Q2" s="1" t="str">
        <f>IF(Data[[#This Row],[COGS]]=Data[[#This Row],[ Sales]]-Data[[#This Row],[Profit]], "OK", "Mismatch")</f>
        <v>OK</v>
      </c>
      <c r="R2" s="1" t="str">
        <f>IF(Data[[#This Row],[Gross Sales]]=Data[[#This Row],[Units Sold]]*Data[[#This Row],[Sale Price]], "OK", "Mismatch")</f>
        <v>OK</v>
      </c>
      <c r="S2" s="1" t="str">
        <f>IF(Data[[#This Row],[ Sales]]=Data[[#This Row],[Gross Sales]]-Data[[#This Row],[Discounts]], "OK", "Mismatch")</f>
        <v>OK</v>
      </c>
      <c r="T2" s="1" t="str">
        <f>IF(Data[[#This Row],[Profit]]=Data[[#This Row],[ Sales]]-Data[[#This Row],[COGS]], "OK", "Mismatch")</f>
        <v>OK</v>
      </c>
    </row>
    <row r="3" spans="1:35" x14ac:dyDescent="0.2">
      <c r="A3" s="11" t="s">
        <v>28</v>
      </c>
      <c r="B3" s="11" t="s">
        <v>15</v>
      </c>
      <c r="C3" s="12" t="s">
        <v>45</v>
      </c>
      <c r="D3" s="12" t="s">
        <v>49</v>
      </c>
      <c r="E3" s="11">
        <v>3520.5</v>
      </c>
      <c r="F3" s="13">
        <v>260</v>
      </c>
      <c r="G3" s="13">
        <v>12</v>
      </c>
      <c r="H3" s="13">
        <v>42246</v>
      </c>
      <c r="I3" s="13">
        <v>4224.6000000000004</v>
      </c>
      <c r="J3" s="13">
        <v>38021.399999999994</v>
      </c>
      <c r="K3" s="13">
        <v>10561.5</v>
      </c>
      <c r="L3" s="13">
        <v>27459.899999999998</v>
      </c>
      <c r="M3" s="14">
        <v>41730</v>
      </c>
      <c r="N3" s="15">
        <v>4</v>
      </c>
      <c r="O3" s="12" t="s">
        <v>44</v>
      </c>
      <c r="P3" s="16" t="s">
        <v>19</v>
      </c>
      <c r="Q3" s="1" t="str">
        <f>IF(Data[[#This Row],[COGS]]=Data[[#This Row],[ Sales]]-Data[[#This Row],[Profit]], "OK", "Mismatch")</f>
        <v>OK</v>
      </c>
      <c r="R3" s="1" t="str">
        <f>IF(Data[[#This Row],[Gross Sales]]=Data[[#This Row],[Units Sold]]*Data[[#This Row],[Sale Price]], "OK", "Mismatch")</f>
        <v>OK</v>
      </c>
      <c r="S3" s="1" t="str">
        <f>IF(Data[[#This Row],[ Sales]]=Data[[#This Row],[Gross Sales]]-Data[[#This Row],[Discounts]], "OK", "Mismatch")</f>
        <v>OK</v>
      </c>
      <c r="T3" s="1" t="str">
        <f>IF(Data[[#This Row],[Profit]]=Data[[#This Row],[ Sales]]-Data[[#This Row],[COGS]], "OK", "Mismatch")</f>
        <v>OK</v>
      </c>
    </row>
    <row r="4" spans="1:35" x14ac:dyDescent="0.2">
      <c r="A4" s="11" t="s">
        <v>28</v>
      </c>
      <c r="B4" s="11" t="s">
        <v>15</v>
      </c>
      <c r="C4" s="12" t="s">
        <v>16</v>
      </c>
      <c r="D4" s="12" t="s">
        <v>49</v>
      </c>
      <c r="E4" s="11">
        <v>1937</v>
      </c>
      <c r="F4" s="13">
        <v>3</v>
      </c>
      <c r="G4" s="13">
        <v>12</v>
      </c>
      <c r="H4" s="13">
        <v>23244</v>
      </c>
      <c r="I4" s="13">
        <v>2556.84</v>
      </c>
      <c r="J4" s="13">
        <v>20687.16</v>
      </c>
      <c r="K4" s="13">
        <v>5811</v>
      </c>
      <c r="L4" s="13">
        <v>14876.16</v>
      </c>
      <c r="M4" s="14">
        <v>41671</v>
      </c>
      <c r="N4" s="15">
        <v>2</v>
      </c>
      <c r="O4" s="12" t="s">
        <v>39</v>
      </c>
      <c r="P4" s="16" t="s">
        <v>19</v>
      </c>
      <c r="Q4" s="1" t="str">
        <f>IF(Data[[#This Row],[COGS]]=Data[[#This Row],[ Sales]]-Data[[#This Row],[Profit]], "OK", "Mismatch")</f>
        <v>OK</v>
      </c>
      <c r="R4" s="1" t="str">
        <f>IF(Data[[#This Row],[Gross Sales]]=Data[[#This Row],[Units Sold]]*Data[[#This Row],[Sale Price]], "OK", "Mismatch")</f>
        <v>OK</v>
      </c>
      <c r="S4" s="1" t="str">
        <f>IF(Data[[#This Row],[ Sales]]=Data[[#This Row],[Gross Sales]]-Data[[#This Row],[Discounts]], "OK", "Mismatch")</f>
        <v>OK</v>
      </c>
      <c r="T4" s="1" t="str">
        <f>IF(Data[[#This Row],[Profit]]=Data[[#This Row],[ Sales]]-Data[[#This Row],[COGS]], "OK", "Mismatch")</f>
        <v>OK</v>
      </c>
    </row>
    <row r="5" spans="1:35" x14ac:dyDescent="0.2">
      <c r="A5" s="11" t="s">
        <v>28</v>
      </c>
      <c r="B5" s="11" t="s">
        <v>15</v>
      </c>
      <c r="C5" s="12" t="s">
        <v>16</v>
      </c>
      <c r="D5" s="12" t="s">
        <v>46</v>
      </c>
      <c r="E5" s="11">
        <v>908</v>
      </c>
      <c r="F5" s="13">
        <v>3</v>
      </c>
      <c r="G5" s="13">
        <v>12</v>
      </c>
      <c r="H5" s="13">
        <v>10896</v>
      </c>
      <c r="I5" s="13">
        <v>326.88</v>
      </c>
      <c r="J5" s="13">
        <v>10569.12</v>
      </c>
      <c r="K5" s="13">
        <v>2724</v>
      </c>
      <c r="L5" s="13">
        <v>7845.1200000000008</v>
      </c>
      <c r="M5" s="14">
        <v>41609</v>
      </c>
      <c r="N5" s="15">
        <v>12</v>
      </c>
      <c r="O5" s="12" t="s">
        <v>25</v>
      </c>
      <c r="P5" s="16" t="s">
        <v>36</v>
      </c>
      <c r="Q5" s="1" t="str">
        <f>IF(Data[[#This Row],[COGS]]=Data[[#This Row],[ Sales]]-Data[[#This Row],[Profit]], "OK", "Mismatch")</f>
        <v>OK</v>
      </c>
      <c r="R5" s="1" t="str">
        <f>IF(Data[[#This Row],[Gross Sales]]=Data[[#This Row],[Units Sold]]*Data[[#This Row],[Sale Price]], "OK", "Mismatch")</f>
        <v>OK</v>
      </c>
      <c r="S5" s="1" t="str">
        <f>IF(Data[[#This Row],[ Sales]]=Data[[#This Row],[Gross Sales]]-Data[[#This Row],[Discounts]], "OK", "Mismatch")</f>
        <v>OK</v>
      </c>
      <c r="T5" s="1" t="str">
        <f>IF(Data[[#This Row],[Profit]]=Data[[#This Row],[ Sales]]-Data[[#This Row],[COGS]], "OK", "Mismatch")</f>
        <v>OK</v>
      </c>
    </row>
    <row r="6" spans="1:35" x14ac:dyDescent="0.2">
      <c r="A6" s="11" t="s">
        <v>28</v>
      </c>
      <c r="B6" s="11" t="s">
        <v>15</v>
      </c>
      <c r="C6" s="12" t="s">
        <v>16</v>
      </c>
      <c r="D6" s="12" t="s">
        <v>46</v>
      </c>
      <c r="E6" s="11">
        <v>1295</v>
      </c>
      <c r="F6" s="13">
        <v>3</v>
      </c>
      <c r="G6" s="13">
        <v>12</v>
      </c>
      <c r="H6" s="13">
        <v>15540</v>
      </c>
      <c r="I6" s="13">
        <v>310.8</v>
      </c>
      <c r="J6" s="13">
        <v>15229.2</v>
      </c>
      <c r="K6" s="13">
        <v>3885</v>
      </c>
      <c r="L6" s="13">
        <v>11344.2</v>
      </c>
      <c r="M6" s="14">
        <v>41913</v>
      </c>
      <c r="N6" s="15">
        <v>10</v>
      </c>
      <c r="O6" s="12" t="s">
        <v>35</v>
      </c>
      <c r="P6" s="16" t="s">
        <v>19</v>
      </c>
      <c r="Q6" s="1" t="str">
        <f>IF(Data[[#This Row],[COGS]]=Data[[#This Row],[ Sales]]-Data[[#This Row],[Profit]], "OK", "Mismatch")</f>
        <v>OK</v>
      </c>
      <c r="R6" s="1" t="str">
        <f>IF(Data[[#This Row],[Gross Sales]]=Data[[#This Row],[Units Sold]]*Data[[#This Row],[Sale Price]], "OK", "Mismatch")</f>
        <v>OK</v>
      </c>
      <c r="S6" s="1" t="str">
        <f>IF(Data[[#This Row],[ Sales]]=Data[[#This Row],[Gross Sales]]-Data[[#This Row],[Discounts]], "OK", "Mismatch")</f>
        <v>OK</v>
      </c>
      <c r="T6" s="1" t="str">
        <f>IF(Data[[#This Row],[Profit]]=Data[[#This Row],[ Sales]]-Data[[#This Row],[COGS]], "OK", "Mismatch")</f>
        <v>OK</v>
      </c>
    </row>
    <row r="7" spans="1:35" x14ac:dyDescent="0.2">
      <c r="A7" s="11" t="s">
        <v>28</v>
      </c>
      <c r="B7" s="11" t="s">
        <v>15</v>
      </c>
      <c r="C7" s="12" t="s">
        <v>16</v>
      </c>
      <c r="D7" s="12" t="s">
        <v>46</v>
      </c>
      <c r="E7" s="11">
        <v>1445</v>
      </c>
      <c r="F7" s="13">
        <v>3</v>
      </c>
      <c r="G7" s="13">
        <v>12</v>
      </c>
      <c r="H7" s="13">
        <v>17340</v>
      </c>
      <c r="I7" s="13">
        <v>173.4</v>
      </c>
      <c r="J7" s="13">
        <v>17166.599999999999</v>
      </c>
      <c r="K7" s="13">
        <v>4335</v>
      </c>
      <c r="L7" s="13">
        <v>12831.599999999999</v>
      </c>
      <c r="M7" s="14">
        <v>41883</v>
      </c>
      <c r="N7" s="15">
        <v>9</v>
      </c>
      <c r="O7" s="12" t="s">
        <v>34</v>
      </c>
      <c r="P7" s="16" t="s">
        <v>19</v>
      </c>
      <c r="Q7" s="1" t="str">
        <f>IF(Data[[#This Row],[COGS]]=Data[[#This Row],[ Sales]]-Data[[#This Row],[Profit]], "OK", "Mismatch")</f>
        <v>OK</v>
      </c>
      <c r="R7" s="1" t="str">
        <f>IF(Data[[#This Row],[Gross Sales]]=Data[[#This Row],[Units Sold]]*Data[[#This Row],[Sale Price]], "OK", "Mismatch")</f>
        <v>OK</v>
      </c>
      <c r="S7" s="1" t="str">
        <f>IF(Data[[#This Row],[ Sales]]=Data[[#This Row],[Gross Sales]]-Data[[#This Row],[Discounts]], "OK", "Mismatch")</f>
        <v>OK</v>
      </c>
      <c r="T7" s="1" t="str">
        <f>IF(Data[[#This Row],[Profit]]=Data[[#This Row],[ Sales]]-Data[[#This Row],[COGS]], "OK", "Mismatch")</f>
        <v>OK</v>
      </c>
    </row>
    <row r="8" spans="1:35" x14ac:dyDescent="0.2">
      <c r="A8" s="11" t="s">
        <v>28</v>
      </c>
      <c r="B8" s="11" t="s">
        <v>15</v>
      </c>
      <c r="C8" s="12" t="s">
        <v>16</v>
      </c>
      <c r="D8" s="12" t="s">
        <v>48</v>
      </c>
      <c r="E8" s="11">
        <v>1884</v>
      </c>
      <c r="F8" s="13">
        <v>3</v>
      </c>
      <c r="G8" s="13">
        <v>12</v>
      </c>
      <c r="H8" s="13">
        <v>22608</v>
      </c>
      <c r="I8" s="13">
        <v>1582.56</v>
      </c>
      <c r="J8" s="13">
        <v>21025.439999999999</v>
      </c>
      <c r="K8" s="13">
        <v>5652</v>
      </c>
      <c r="L8" s="13">
        <v>15373.439999999999</v>
      </c>
      <c r="M8" s="14">
        <v>41852</v>
      </c>
      <c r="N8" s="15">
        <v>8</v>
      </c>
      <c r="O8" s="12" t="s">
        <v>33</v>
      </c>
      <c r="P8" s="16" t="s">
        <v>19</v>
      </c>
      <c r="Q8" s="1" t="str">
        <f>IF(Data[[#This Row],[COGS]]=Data[[#This Row],[ Sales]]-Data[[#This Row],[Profit]], "OK", "Mismatch")</f>
        <v>OK</v>
      </c>
      <c r="R8" s="1" t="str">
        <f>IF(Data[[#This Row],[Gross Sales]]=Data[[#This Row],[Units Sold]]*Data[[#This Row],[Sale Price]], "OK", "Mismatch")</f>
        <v>OK</v>
      </c>
      <c r="S8" s="1" t="str">
        <f>IF(Data[[#This Row],[ Sales]]=Data[[#This Row],[Gross Sales]]-Data[[#This Row],[Discounts]], "OK", "Mismatch")</f>
        <v>OK</v>
      </c>
      <c r="T8" s="1" t="str">
        <f>IF(Data[[#This Row],[Profit]]=Data[[#This Row],[ Sales]]-Data[[#This Row],[COGS]], "OK", "Mismatch")</f>
        <v>OK</v>
      </c>
    </row>
    <row r="9" spans="1:35" x14ac:dyDescent="0.2">
      <c r="A9" s="11" t="s">
        <v>28</v>
      </c>
      <c r="B9" s="11" t="s">
        <v>15</v>
      </c>
      <c r="C9" s="12" t="s">
        <v>16</v>
      </c>
      <c r="D9" s="12" t="s">
        <v>48</v>
      </c>
      <c r="E9" s="11">
        <v>2299</v>
      </c>
      <c r="F9" s="13">
        <v>3</v>
      </c>
      <c r="G9" s="13">
        <v>12</v>
      </c>
      <c r="H9" s="13">
        <v>27588</v>
      </c>
      <c r="I9" s="13">
        <v>1655.28</v>
      </c>
      <c r="J9" s="13">
        <v>25932.720000000001</v>
      </c>
      <c r="K9" s="13">
        <v>6897</v>
      </c>
      <c r="L9" s="13">
        <v>19035.72</v>
      </c>
      <c r="M9" s="14">
        <v>41548</v>
      </c>
      <c r="N9" s="15">
        <v>10</v>
      </c>
      <c r="O9" s="12" t="s">
        <v>35</v>
      </c>
      <c r="P9" s="16" t="s">
        <v>36</v>
      </c>
      <c r="Q9" s="1" t="str">
        <f>IF(Data[[#This Row],[COGS]]=Data[[#This Row],[ Sales]]-Data[[#This Row],[Profit]], "OK", "Mismatch")</f>
        <v>OK</v>
      </c>
      <c r="R9" s="1" t="str">
        <f>IF(Data[[#This Row],[Gross Sales]]=Data[[#This Row],[Units Sold]]*Data[[#This Row],[Sale Price]], "OK", "Mismatch")</f>
        <v>OK</v>
      </c>
      <c r="S9" s="1" t="str">
        <f>IF(Data[[#This Row],[ Sales]]=Data[[#This Row],[Gross Sales]]-Data[[#This Row],[Discounts]], "OK", "Mismatch")</f>
        <v>OK</v>
      </c>
      <c r="T9" s="1" t="str">
        <f>IF(Data[[#This Row],[Profit]]=Data[[#This Row],[ Sales]]-Data[[#This Row],[COGS]], "OK", "Mismatch")</f>
        <v>OK</v>
      </c>
    </row>
    <row r="10" spans="1:35" x14ac:dyDescent="0.2">
      <c r="A10" s="11" t="s">
        <v>28</v>
      </c>
      <c r="B10" s="11" t="s">
        <v>15</v>
      </c>
      <c r="C10" s="12" t="s">
        <v>26</v>
      </c>
      <c r="D10" s="12" t="s">
        <v>48</v>
      </c>
      <c r="E10" s="11">
        <v>2321</v>
      </c>
      <c r="F10" s="13">
        <v>5</v>
      </c>
      <c r="G10" s="13">
        <v>12</v>
      </c>
      <c r="H10" s="13">
        <v>27852</v>
      </c>
      <c r="I10" s="13">
        <v>2506.6799999999998</v>
      </c>
      <c r="J10" s="13">
        <v>25345.32</v>
      </c>
      <c r="K10" s="13">
        <v>6963</v>
      </c>
      <c r="L10" s="13">
        <v>18382.32</v>
      </c>
      <c r="M10" s="14">
        <v>41944</v>
      </c>
      <c r="N10" s="15">
        <v>11</v>
      </c>
      <c r="O10" s="12" t="s">
        <v>41</v>
      </c>
      <c r="P10" s="16" t="s">
        <v>19</v>
      </c>
      <c r="Q10" s="1" t="str">
        <f>IF(Data[[#This Row],[COGS]]=Data[[#This Row],[ Sales]]-Data[[#This Row],[Profit]], "OK", "Mismatch")</f>
        <v>OK</v>
      </c>
      <c r="R10" s="1" t="str">
        <f>IF(Data[[#This Row],[Gross Sales]]=Data[[#This Row],[Units Sold]]*Data[[#This Row],[Sale Price]], "OK", "Mismatch")</f>
        <v>OK</v>
      </c>
      <c r="S10" s="1" t="str">
        <f>IF(Data[[#This Row],[ Sales]]=Data[[#This Row],[Gross Sales]]-Data[[#This Row],[Discounts]], "OK", "Mismatch")</f>
        <v>OK</v>
      </c>
      <c r="T10" s="1" t="str">
        <f>IF(Data[[#This Row],[Profit]]=Data[[#This Row],[ Sales]]-Data[[#This Row],[COGS]], "OK", "Mismatch")</f>
        <v>OK</v>
      </c>
      <c r="W10" s="24" t="s">
        <v>79</v>
      </c>
      <c r="X10" s="24" t="s">
        <v>83</v>
      </c>
      <c r="Y10" s="24" t="s">
        <v>84</v>
      </c>
      <c r="Z10" s="24" t="s">
        <v>9</v>
      </c>
      <c r="AH10" s="24" t="s">
        <v>79</v>
      </c>
      <c r="AI10" s="24" t="s">
        <v>83</v>
      </c>
    </row>
    <row r="11" spans="1:35" x14ac:dyDescent="0.2">
      <c r="A11" s="11" t="s">
        <v>28</v>
      </c>
      <c r="B11" s="11" t="s">
        <v>15</v>
      </c>
      <c r="C11" s="12" t="s">
        <v>26</v>
      </c>
      <c r="D11" s="12" t="s">
        <v>17</v>
      </c>
      <c r="E11" s="11">
        <v>2518</v>
      </c>
      <c r="F11" s="13">
        <v>5</v>
      </c>
      <c r="G11" s="13">
        <v>12</v>
      </c>
      <c r="H11" s="13">
        <v>30216</v>
      </c>
      <c r="I11" s="13">
        <v>0</v>
      </c>
      <c r="J11" s="13">
        <v>30216</v>
      </c>
      <c r="K11" s="13">
        <v>7554</v>
      </c>
      <c r="L11" s="13">
        <v>22662</v>
      </c>
      <c r="M11" s="14">
        <v>41791</v>
      </c>
      <c r="N11" s="15">
        <v>6</v>
      </c>
      <c r="O11" s="12" t="s">
        <v>23</v>
      </c>
      <c r="P11" s="16" t="s">
        <v>19</v>
      </c>
      <c r="Q11" s="1" t="str">
        <f>IF(Data[[#This Row],[COGS]]=Data[[#This Row],[ Sales]]-Data[[#This Row],[Profit]], "OK", "Mismatch")</f>
        <v>OK</v>
      </c>
      <c r="R11" s="1" t="str">
        <f>IF(Data[[#This Row],[Gross Sales]]=Data[[#This Row],[Units Sold]]*Data[[#This Row],[Sale Price]], "OK", "Mismatch")</f>
        <v>OK</v>
      </c>
      <c r="S11" s="1" t="str">
        <f>IF(Data[[#This Row],[ Sales]]=Data[[#This Row],[Gross Sales]]-Data[[#This Row],[Discounts]], "OK", "Mismatch")</f>
        <v>OK</v>
      </c>
      <c r="T11" s="1" t="str">
        <f>IF(Data[[#This Row],[Profit]]=Data[[#This Row],[ Sales]]-Data[[#This Row],[COGS]], "OK", "Mismatch")</f>
        <v>OK</v>
      </c>
      <c r="W11" s="24"/>
      <c r="X11" s="31">
        <f>SUMIF(Data[Segment], W11, Data[ [ Sales] ])</f>
        <v>0</v>
      </c>
      <c r="Y11" s="31">
        <f>SUMIF(Data[Segment], W11, Data[COGS])</f>
        <v>0</v>
      </c>
      <c r="Z11" s="31">
        <f>SUMIF(Data[Segment], W11, Data[Profit])</f>
        <v>0</v>
      </c>
      <c r="AA11" s="29" t="e">
        <f t="shared" ref="AA11:AA16" si="0">IF(W11=segment, X11, NA())</f>
        <v>#N/A</v>
      </c>
      <c r="AB11" s="31">
        <f t="shared" ref="AB11:AB16" si="1">IF(W11&lt;&gt;segment,X11, NA())</f>
        <v>0</v>
      </c>
      <c r="AC11" s="31" t="e">
        <f t="shared" ref="AC11:AC16" si="2">IF(W11=segment, Z11, NA())</f>
        <v>#N/A</v>
      </c>
      <c r="AD11" s="31">
        <f t="shared" ref="AD11:AD16" si="3">IF(W11&lt;&gt;segment,Z11, NA())</f>
        <v>0</v>
      </c>
      <c r="AE11" s="29"/>
      <c r="AF11" s="29"/>
      <c r="AH11" s="24"/>
      <c r="AI11" s="29">
        <f>SUMIF(Data[Segment], AH11, Data[ [ Sales] ])</f>
        <v>0</v>
      </c>
    </row>
    <row r="12" spans="1:35" x14ac:dyDescent="0.2">
      <c r="A12" s="11" t="s">
        <v>28</v>
      </c>
      <c r="B12" s="11" t="s">
        <v>15</v>
      </c>
      <c r="C12" s="12" t="s">
        <v>38</v>
      </c>
      <c r="D12" s="12" t="s">
        <v>49</v>
      </c>
      <c r="E12" s="11">
        <v>2222</v>
      </c>
      <c r="F12" s="13">
        <v>10</v>
      </c>
      <c r="G12" s="13">
        <v>12</v>
      </c>
      <c r="H12" s="13">
        <v>26664</v>
      </c>
      <c r="I12" s="13">
        <v>3732.96</v>
      </c>
      <c r="J12" s="13">
        <v>22931.040000000001</v>
      </c>
      <c r="K12" s="13">
        <v>6666</v>
      </c>
      <c r="L12" s="13">
        <v>16265.04</v>
      </c>
      <c r="M12" s="14">
        <v>41579</v>
      </c>
      <c r="N12" s="15">
        <v>11</v>
      </c>
      <c r="O12" s="12" t="s">
        <v>41</v>
      </c>
      <c r="P12" s="16" t="s">
        <v>36</v>
      </c>
      <c r="Q12" s="1" t="str">
        <f>IF(Data[[#This Row],[COGS]]=Data[[#This Row],[ Sales]]-Data[[#This Row],[Profit]], "OK", "Mismatch")</f>
        <v>OK</v>
      </c>
      <c r="R12" s="1" t="str">
        <f>IF(Data[[#This Row],[Gross Sales]]=Data[[#This Row],[Units Sold]]*Data[[#This Row],[Sale Price]], "OK", "Mismatch")</f>
        <v>OK</v>
      </c>
      <c r="S12" s="1" t="str">
        <f>IF(Data[[#This Row],[ Sales]]=Data[[#This Row],[Gross Sales]]-Data[[#This Row],[Discounts]], "OK", "Mismatch")</f>
        <v>OK</v>
      </c>
      <c r="T12" s="1" t="str">
        <f>IF(Data[[#This Row],[Profit]]=Data[[#This Row],[ Sales]]-Data[[#This Row],[COGS]], "OK", "Mismatch")</f>
        <v>OK</v>
      </c>
      <c r="W12" t="str" cm="1">
        <f t="array" ref="W12:W16">_xlfn.UNIQUE(Data[Segment])</f>
        <v>Channel Partners</v>
      </c>
      <c r="X12" s="31">
        <f>SUMIF(Data[Segment], W12, Data[ [ Sales] ])</f>
        <v>1800593.6399999997</v>
      </c>
      <c r="Y12" s="31">
        <f>SUMIF(Data[Segment], W12, Data[COGS])</f>
        <v>479155.5</v>
      </c>
      <c r="Z12" s="31">
        <f>SUMIF(Data[Segment], W12, Data[Profit])</f>
        <v>1302898.1400000001</v>
      </c>
      <c r="AA12" s="29" t="e">
        <f t="shared" si="0"/>
        <v>#N/A</v>
      </c>
      <c r="AB12" s="31">
        <f t="shared" si="1"/>
        <v>1800593.6399999997</v>
      </c>
      <c r="AC12" s="31" t="e">
        <f t="shared" si="2"/>
        <v>#N/A</v>
      </c>
      <c r="AD12" s="31">
        <f t="shared" si="3"/>
        <v>1302898.1400000001</v>
      </c>
      <c r="AE12" s="29"/>
      <c r="AF12" s="29"/>
      <c r="AH12" t="str" cm="1">
        <f t="array" ref="AH12:AH16">_xlfn.UNIQUE(Data[Segment])</f>
        <v>Channel Partners</v>
      </c>
      <c r="AI12" s="29">
        <f>SUMIF(Data[Segment], AH12, Data[ [ Sales] ])</f>
        <v>1800593.6399999997</v>
      </c>
    </row>
    <row r="13" spans="1:35" x14ac:dyDescent="0.2">
      <c r="A13" s="11" t="s">
        <v>28</v>
      </c>
      <c r="B13" s="11" t="s">
        <v>15</v>
      </c>
      <c r="C13" s="12" t="s">
        <v>38</v>
      </c>
      <c r="D13" s="12" t="s">
        <v>49</v>
      </c>
      <c r="E13" s="11">
        <v>4026</v>
      </c>
      <c r="F13" s="13">
        <v>10</v>
      </c>
      <c r="G13" s="13">
        <v>12</v>
      </c>
      <c r="H13" s="13">
        <v>48312</v>
      </c>
      <c r="I13" s="13">
        <v>5314.32</v>
      </c>
      <c r="J13" s="13">
        <v>42997.68</v>
      </c>
      <c r="K13" s="13">
        <v>12078</v>
      </c>
      <c r="L13" s="13">
        <v>30919.68</v>
      </c>
      <c r="M13" s="14">
        <v>41821</v>
      </c>
      <c r="N13" s="15">
        <v>7</v>
      </c>
      <c r="O13" s="12" t="s">
        <v>30</v>
      </c>
      <c r="P13" s="16" t="s">
        <v>19</v>
      </c>
      <c r="Q13" s="1" t="str">
        <f>IF(Data[[#This Row],[COGS]]=Data[[#This Row],[ Sales]]-Data[[#This Row],[Profit]], "OK", "Mismatch")</f>
        <v>OK</v>
      </c>
      <c r="R13" s="1" t="str">
        <f>IF(Data[[#This Row],[Gross Sales]]=Data[[#This Row],[Units Sold]]*Data[[#This Row],[Sale Price]], "OK", "Mismatch")</f>
        <v>OK</v>
      </c>
      <c r="S13" s="1" t="str">
        <f>IF(Data[[#This Row],[ Sales]]=Data[[#This Row],[Gross Sales]]-Data[[#This Row],[Discounts]], "OK", "Mismatch")</f>
        <v>OK</v>
      </c>
      <c r="T13" s="1" t="str">
        <f>IF(Data[[#This Row],[Profit]]=Data[[#This Row],[ Sales]]-Data[[#This Row],[COGS]], "OK", "Mismatch")</f>
        <v>OK</v>
      </c>
      <c r="W13" t="str">
        <v>Enterprise</v>
      </c>
      <c r="X13" s="31">
        <f>SUMIF(Data[Segment], W13, Data[ [ Sales] ])</f>
        <v>19611694.375</v>
      </c>
      <c r="Y13" s="31">
        <f>SUMIF(Data[Segment], W13, Data[COGS])</f>
        <v>20226240</v>
      </c>
      <c r="Z13" s="31">
        <f>SUMIF(Data[Segment], W13, Data[Profit])</f>
        <v>-614545.625</v>
      </c>
      <c r="AA13" s="29" t="e">
        <f t="shared" si="0"/>
        <v>#N/A</v>
      </c>
      <c r="AB13" s="31">
        <f t="shared" si="1"/>
        <v>19611694.375</v>
      </c>
      <c r="AC13" s="31" t="e">
        <f t="shared" si="2"/>
        <v>#N/A</v>
      </c>
      <c r="AD13" s="31">
        <f t="shared" si="3"/>
        <v>-614545.625</v>
      </c>
      <c r="AE13" s="29"/>
      <c r="AF13" s="29"/>
      <c r="AH13" t="str">
        <v>Enterprise</v>
      </c>
      <c r="AI13" s="29">
        <f>SUMIF(Data[Segment], AH13, Data[ [ Sales] ])</f>
        <v>19611694.375</v>
      </c>
    </row>
    <row r="14" spans="1:35" x14ac:dyDescent="0.2">
      <c r="A14" s="11" t="s">
        <v>28</v>
      </c>
      <c r="B14" s="11" t="s">
        <v>15</v>
      </c>
      <c r="C14" s="12" t="s">
        <v>38</v>
      </c>
      <c r="D14" s="12" t="s">
        <v>46</v>
      </c>
      <c r="E14" s="11">
        <v>1295</v>
      </c>
      <c r="F14" s="13">
        <v>10</v>
      </c>
      <c r="G14" s="13">
        <v>12</v>
      </c>
      <c r="H14" s="13">
        <v>15540</v>
      </c>
      <c r="I14" s="13">
        <v>310.8</v>
      </c>
      <c r="J14" s="13">
        <v>15229.2</v>
      </c>
      <c r="K14" s="13">
        <v>3885</v>
      </c>
      <c r="L14" s="13">
        <v>11344.2</v>
      </c>
      <c r="M14" s="14">
        <v>41913</v>
      </c>
      <c r="N14" s="15">
        <v>10</v>
      </c>
      <c r="O14" s="12" t="s">
        <v>35</v>
      </c>
      <c r="P14" s="16" t="s">
        <v>19</v>
      </c>
      <c r="Q14" s="1" t="str">
        <f>IF(Data[[#This Row],[COGS]]=Data[[#This Row],[ Sales]]-Data[[#This Row],[Profit]], "OK", "Mismatch")</f>
        <v>OK</v>
      </c>
      <c r="R14" s="1" t="str">
        <f>IF(Data[[#This Row],[Gross Sales]]=Data[[#This Row],[Units Sold]]*Data[[#This Row],[Sale Price]], "OK", "Mismatch")</f>
        <v>OK</v>
      </c>
      <c r="S14" s="1" t="str">
        <f>IF(Data[[#This Row],[ Sales]]=Data[[#This Row],[Gross Sales]]-Data[[#This Row],[Discounts]], "OK", "Mismatch")</f>
        <v>OK</v>
      </c>
      <c r="T14" s="1" t="str">
        <f>IF(Data[[#This Row],[Profit]]=Data[[#This Row],[ Sales]]-Data[[#This Row],[COGS]], "OK", "Mismatch")</f>
        <v>OK</v>
      </c>
      <c r="W14" t="str">
        <v>Government</v>
      </c>
      <c r="X14" s="31">
        <f>SUMIF(Data[Segment], W14, Data[ [ Sales] ])</f>
        <v>52498420.670000032</v>
      </c>
      <c r="Y14" s="31">
        <f>SUMIF(Data[Segment], W14, Data[COGS])</f>
        <v>41113167.5</v>
      </c>
      <c r="Z14" s="31">
        <f>SUMIF(Data[Segment], W14, Data[Profit])</f>
        <v>11385253.169999996</v>
      </c>
      <c r="AA14" s="29" t="e">
        <f t="shared" si="0"/>
        <v>#N/A</v>
      </c>
      <c r="AB14" s="31">
        <f t="shared" si="1"/>
        <v>52498420.670000032</v>
      </c>
      <c r="AC14" s="31" t="e">
        <f t="shared" si="2"/>
        <v>#N/A</v>
      </c>
      <c r="AD14" s="31">
        <f t="shared" si="3"/>
        <v>11385253.169999996</v>
      </c>
      <c r="AE14" s="29"/>
      <c r="AF14" s="29"/>
      <c r="AH14" t="str">
        <v>Government</v>
      </c>
      <c r="AI14" s="29">
        <f>SUMIF(Data[Segment], AH14, Data[ [ Sales] ])</f>
        <v>52498420.670000032</v>
      </c>
    </row>
    <row r="15" spans="1:35" x14ac:dyDescent="0.2">
      <c r="A15" s="11" t="s">
        <v>28</v>
      </c>
      <c r="B15" s="11" t="s">
        <v>15</v>
      </c>
      <c r="C15" s="12" t="s">
        <v>38</v>
      </c>
      <c r="D15" s="12" t="s">
        <v>48</v>
      </c>
      <c r="E15" s="11">
        <v>2299</v>
      </c>
      <c r="F15" s="13">
        <v>10</v>
      </c>
      <c r="G15" s="13">
        <v>12</v>
      </c>
      <c r="H15" s="13">
        <v>27588</v>
      </c>
      <c r="I15" s="13">
        <v>1655.28</v>
      </c>
      <c r="J15" s="13">
        <v>25932.720000000001</v>
      </c>
      <c r="K15" s="13">
        <v>6897</v>
      </c>
      <c r="L15" s="13">
        <v>19035.72</v>
      </c>
      <c r="M15" s="14">
        <v>41548</v>
      </c>
      <c r="N15" s="15">
        <v>10</v>
      </c>
      <c r="O15" s="12" t="s">
        <v>35</v>
      </c>
      <c r="P15" s="16" t="s">
        <v>36</v>
      </c>
      <c r="Q15" s="1" t="str">
        <f>IF(Data[[#This Row],[COGS]]=Data[[#This Row],[ Sales]]-Data[[#This Row],[Profit]], "OK", "Mismatch")</f>
        <v>OK</v>
      </c>
      <c r="R15" s="1" t="str">
        <f>IF(Data[[#This Row],[Gross Sales]]=Data[[#This Row],[Units Sold]]*Data[[#This Row],[Sale Price]], "OK", "Mismatch")</f>
        <v>OK</v>
      </c>
      <c r="S15" s="1" t="str">
        <f>IF(Data[[#This Row],[ Sales]]=Data[[#This Row],[Gross Sales]]-Data[[#This Row],[Discounts]], "OK", "Mismatch")</f>
        <v>OK</v>
      </c>
      <c r="T15" s="1" t="str">
        <f>IF(Data[[#This Row],[Profit]]=Data[[#This Row],[ Sales]]-Data[[#This Row],[COGS]], "OK", "Mismatch")</f>
        <v>OK</v>
      </c>
      <c r="W15" t="str">
        <v>Midmarket</v>
      </c>
      <c r="X15" s="31">
        <f>SUMIF(Data[Segment], W15, Data[ [ Sales] ])</f>
        <v>2381883.0749999993</v>
      </c>
      <c r="Y15" s="31">
        <f>SUMIF(Data[Segment], W15, Data[COGS])</f>
        <v>1721780</v>
      </c>
      <c r="Z15" s="31">
        <f>SUMIF(Data[Segment], W15, Data[Profit])</f>
        <v>660103.07500000019</v>
      </c>
      <c r="AA15" s="29">
        <f t="shared" si="0"/>
        <v>2381883.0749999993</v>
      </c>
      <c r="AB15" s="31" t="e">
        <f t="shared" si="1"/>
        <v>#N/A</v>
      </c>
      <c r="AC15" s="31">
        <f t="shared" si="2"/>
        <v>660103.07500000019</v>
      </c>
      <c r="AD15" s="31" t="e">
        <f t="shared" si="3"/>
        <v>#N/A</v>
      </c>
      <c r="AE15" s="29"/>
      <c r="AF15" s="29"/>
      <c r="AH15" t="str">
        <v>Midmarket</v>
      </c>
      <c r="AI15" s="29">
        <f>SUMIF(Data[Segment], AH15, Data[ [ Sales] ])</f>
        <v>2381883.0749999993</v>
      </c>
    </row>
    <row r="16" spans="1:35" x14ac:dyDescent="0.2">
      <c r="A16" s="11" t="s">
        <v>28</v>
      </c>
      <c r="B16" s="11" t="s">
        <v>15</v>
      </c>
      <c r="C16" s="12" t="s">
        <v>38</v>
      </c>
      <c r="D16" s="12" t="s">
        <v>48</v>
      </c>
      <c r="E16" s="11">
        <v>2431</v>
      </c>
      <c r="F16" s="13">
        <v>10</v>
      </c>
      <c r="G16" s="13">
        <v>12</v>
      </c>
      <c r="H16" s="13">
        <v>29172</v>
      </c>
      <c r="I16" s="13">
        <v>1458.6</v>
      </c>
      <c r="J16" s="13">
        <v>27713.4</v>
      </c>
      <c r="K16" s="13">
        <v>7293</v>
      </c>
      <c r="L16" s="13">
        <v>20420.400000000001</v>
      </c>
      <c r="M16" s="14">
        <v>41974</v>
      </c>
      <c r="N16" s="15">
        <v>12</v>
      </c>
      <c r="O16" s="12" t="s">
        <v>25</v>
      </c>
      <c r="P16" s="16" t="s">
        <v>19</v>
      </c>
      <c r="Q16" s="1" t="str">
        <f>IF(Data[[#This Row],[COGS]]=Data[[#This Row],[ Sales]]-Data[[#This Row],[Profit]], "OK", "Mismatch")</f>
        <v>OK</v>
      </c>
      <c r="R16" s="1" t="str">
        <f>IF(Data[[#This Row],[Gross Sales]]=Data[[#This Row],[Units Sold]]*Data[[#This Row],[Sale Price]], "OK", "Mismatch")</f>
        <v>OK</v>
      </c>
      <c r="S16" s="1" t="str">
        <f>IF(Data[[#This Row],[ Sales]]=Data[[#This Row],[Gross Sales]]-Data[[#This Row],[Discounts]], "OK", "Mismatch")</f>
        <v>OK</v>
      </c>
      <c r="T16" s="1" t="str">
        <f>IF(Data[[#This Row],[Profit]]=Data[[#This Row],[ Sales]]-Data[[#This Row],[COGS]], "OK", "Mismatch")</f>
        <v>OK</v>
      </c>
      <c r="W16" t="str">
        <v>Small Business</v>
      </c>
      <c r="X16" s="31">
        <f>SUMIF(Data[Segment], W16, Data[ [ Sales] ])</f>
        <v>42515518.5</v>
      </c>
      <c r="Y16" s="31">
        <f>SUMIF(Data[Segment], W16, Data[COGS])</f>
        <v>38369430</v>
      </c>
      <c r="Z16" s="31">
        <f>SUMIF(Data[Segment], W16, Data[Profit])</f>
        <v>4146088.5</v>
      </c>
      <c r="AA16" s="29" t="e">
        <f t="shared" si="0"/>
        <v>#N/A</v>
      </c>
      <c r="AB16" s="31">
        <f t="shared" si="1"/>
        <v>42515518.5</v>
      </c>
      <c r="AC16" s="31" t="e">
        <f t="shared" si="2"/>
        <v>#N/A</v>
      </c>
      <c r="AD16" s="31">
        <f t="shared" si="3"/>
        <v>4146088.5</v>
      </c>
      <c r="AE16" s="29"/>
      <c r="AF16" s="29"/>
      <c r="AH16" t="str">
        <v>Small Business</v>
      </c>
      <c r="AI16" s="29">
        <f>SUMIF(Data[Segment], AH16, Data[ [ Sales] ])</f>
        <v>42515518.5</v>
      </c>
    </row>
    <row r="17" spans="1:42" x14ac:dyDescent="0.2">
      <c r="A17" s="11" t="s">
        <v>28</v>
      </c>
      <c r="B17" s="11" t="s">
        <v>15</v>
      </c>
      <c r="C17" s="12" t="s">
        <v>38</v>
      </c>
      <c r="D17" s="12" t="s">
        <v>17</v>
      </c>
      <c r="E17" s="11">
        <v>2518</v>
      </c>
      <c r="F17" s="13">
        <v>10</v>
      </c>
      <c r="G17" s="13">
        <v>12</v>
      </c>
      <c r="H17" s="13">
        <v>30216</v>
      </c>
      <c r="I17" s="13">
        <v>0</v>
      </c>
      <c r="J17" s="13">
        <v>30216</v>
      </c>
      <c r="K17" s="13">
        <v>7554</v>
      </c>
      <c r="L17" s="13">
        <v>22662</v>
      </c>
      <c r="M17" s="14">
        <v>41791</v>
      </c>
      <c r="N17" s="15">
        <v>6</v>
      </c>
      <c r="O17" s="12" t="s">
        <v>23</v>
      </c>
      <c r="P17" s="16" t="s">
        <v>19</v>
      </c>
      <c r="Q17" s="1" t="str">
        <f>IF(Data[[#This Row],[COGS]]=Data[[#This Row],[ Sales]]-Data[[#This Row],[Profit]], "OK", "Mismatch")</f>
        <v>OK</v>
      </c>
      <c r="R17" s="1" t="str">
        <f>IF(Data[[#This Row],[Gross Sales]]=Data[[#This Row],[Units Sold]]*Data[[#This Row],[Sale Price]], "OK", "Mismatch")</f>
        <v>OK</v>
      </c>
      <c r="S17" s="1" t="str">
        <f>IF(Data[[#This Row],[ Sales]]=Data[[#This Row],[Gross Sales]]-Data[[#This Row],[Discounts]], "OK", "Mismatch")</f>
        <v>OK</v>
      </c>
      <c r="T17" s="1" t="str">
        <f>IF(Data[[#This Row],[Profit]]=Data[[#This Row],[ Sales]]-Data[[#This Row],[COGS]], "OK", "Mismatch")</f>
        <v>OK</v>
      </c>
      <c r="AB17" s="31"/>
      <c r="AC17" s="31"/>
      <c r="AD17" s="31"/>
    </row>
    <row r="18" spans="1:42" x14ac:dyDescent="0.2">
      <c r="A18" s="11" t="s">
        <v>28</v>
      </c>
      <c r="B18" s="11" t="s">
        <v>15</v>
      </c>
      <c r="C18" s="12" t="s">
        <v>42</v>
      </c>
      <c r="D18" s="12" t="s">
        <v>48</v>
      </c>
      <c r="E18" s="11">
        <v>598</v>
      </c>
      <c r="F18" s="13">
        <v>120</v>
      </c>
      <c r="G18" s="13">
        <v>12</v>
      </c>
      <c r="H18" s="13">
        <v>7176</v>
      </c>
      <c r="I18" s="13">
        <v>574.08000000000004</v>
      </c>
      <c r="J18" s="13">
        <v>6601.92</v>
      </c>
      <c r="K18" s="13">
        <v>1794</v>
      </c>
      <c r="L18" s="13">
        <v>4807.92</v>
      </c>
      <c r="M18" s="14">
        <v>41699</v>
      </c>
      <c r="N18" s="15">
        <v>3</v>
      </c>
      <c r="O18" s="12" t="s">
        <v>27</v>
      </c>
      <c r="P18" s="16" t="s">
        <v>19</v>
      </c>
      <c r="Q18" s="1" t="str">
        <f>IF(Data[[#This Row],[COGS]]=Data[[#This Row],[ Sales]]-Data[[#This Row],[Profit]], "OK", "Mismatch")</f>
        <v>OK</v>
      </c>
      <c r="R18" s="1" t="str">
        <f>IF(Data[[#This Row],[Gross Sales]]=Data[[#This Row],[Units Sold]]*Data[[#This Row],[Sale Price]], "OK", "Mismatch")</f>
        <v>OK</v>
      </c>
      <c r="S18" s="1" t="str">
        <f>IF(Data[[#This Row],[ Sales]]=Data[[#This Row],[Gross Sales]]-Data[[#This Row],[Discounts]], "OK", "Mismatch")</f>
        <v>OK</v>
      </c>
      <c r="T18" s="1" t="str">
        <f>IF(Data[[#This Row],[Profit]]=Data[[#This Row],[ Sales]]-Data[[#This Row],[COGS]], "OK", "Mismatch")</f>
        <v>OK</v>
      </c>
      <c r="AB18" s="31"/>
      <c r="AC18" s="31"/>
      <c r="AD18" s="31"/>
    </row>
    <row r="19" spans="1:42" x14ac:dyDescent="0.2">
      <c r="A19" s="11" t="s">
        <v>28</v>
      </c>
      <c r="B19" s="11" t="s">
        <v>15</v>
      </c>
      <c r="C19" s="12" t="s">
        <v>42</v>
      </c>
      <c r="D19" s="12" t="s">
        <v>48</v>
      </c>
      <c r="E19" s="11">
        <v>2431</v>
      </c>
      <c r="F19" s="13">
        <v>120</v>
      </c>
      <c r="G19" s="13">
        <v>12</v>
      </c>
      <c r="H19" s="13">
        <v>29172</v>
      </c>
      <c r="I19" s="13">
        <v>1458.6</v>
      </c>
      <c r="J19" s="13">
        <v>27713.4</v>
      </c>
      <c r="K19" s="13">
        <v>7293</v>
      </c>
      <c r="L19" s="13">
        <v>20420.400000000001</v>
      </c>
      <c r="M19" s="14">
        <v>41974</v>
      </c>
      <c r="N19" s="15">
        <v>12</v>
      </c>
      <c r="O19" s="12" t="s">
        <v>25</v>
      </c>
      <c r="P19" s="16" t="s">
        <v>19</v>
      </c>
      <c r="Q19" s="1" t="str">
        <f>IF(Data[[#This Row],[COGS]]=Data[[#This Row],[ Sales]]-Data[[#This Row],[Profit]], "OK", "Mismatch")</f>
        <v>OK</v>
      </c>
      <c r="R19" s="1" t="str">
        <f>IF(Data[[#This Row],[Gross Sales]]=Data[[#This Row],[Units Sold]]*Data[[#This Row],[Sale Price]], "OK", "Mismatch")</f>
        <v>OK</v>
      </c>
      <c r="S19" s="1" t="str">
        <f>IF(Data[[#This Row],[ Sales]]=Data[[#This Row],[Gross Sales]]-Data[[#This Row],[Discounts]], "OK", "Mismatch")</f>
        <v>OK</v>
      </c>
      <c r="T19" s="1" t="str">
        <f>IF(Data[[#This Row],[Profit]]=Data[[#This Row],[ Sales]]-Data[[#This Row],[COGS]], "OK", "Mismatch")</f>
        <v>OK</v>
      </c>
      <c r="W19" s="24" t="s">
        <v>80</v>
      </c>
      <c r="X19" s="24" t="s">
        <v>83</v>
      </c>
      <c r="Y19" s="24" t="s">
        <v>84</v>
      </c>
      <c r="Z19" s="24" t="s">
        <v>9</v>
      </c>
      <c r="AB19" s="31"/>
      <c r="AC19" s="31"/>
      <c r="AD19" s="31"/>
    </row>
    <row r="20" spans="1:42" x14ac:dyDescent="0.2">
      <c r="A20" s="11" t="s">
        <v>28</v>
      </c>
      <c r="B20" s="11" t="s">
        <v>15</v>
      </c>
      <c r="C20" s="12" t="s">
        <v>43</v>
      </c>
      <c r="D20" s="12" t="s">
        <v>49</v>
      </c>
      <c r="E20" s="11">
        <v>2109</v>
      </c>
      <c r="F20" s="13">
        <v>250</v>
      </c>
      <c r="G20" s="13">
        <v>12</v>
      </c>
      <c r="H20" s="13">
        <v>25308</v>
      </c>
      <c r="I20" s="13">
        <v>3036.96</v>
      </c>
      <c r="J20" s="13">
        <v>22271.040000000001</v>
      </c>
      <c r="K20" s="13">
        <v>6327</v>
      </c>
      <c r="L20" s="13">
        <v>15944.04</v>
      </c>
      <c r="M20" s="14">
        <v>41760</v>
      </c>
      <c r="N20" s="15">
        <v>5</v>
      </c>
      <c r="O20" s="12" t="s">
        <v>47</v>
      </c>
      <c r="P20" s="16" t="s">
        <v>19</v>
      </c>
      <c r="Q20" s="1" t="str">
        <f>IF(Data[[#This Row],[COGS]]=Data[[#This Row],[ Sales]]-Data[[#This Row],[Profit]], "OK", "Mismatch")</f>
        <v>OK</v>
      </c>
      <c r="R20" s="1" t="str">
        <f>IF(Data[[#This Row],[Gross Sales]]=Data[[#This Row],[Units Sold]]*Data[[#This Row],[Sale Price]], "OK", "Mismatch")</f>
        <v>OK</v>
      </c>
      <c r="S20" s="1" t="str">
        <f>IF(Data[[#This Row],[ Sales]]=Data[[#This Row],[Gross Sales]]-Data[[#This Row],[Discounts]], "OK", "Mismatch")</f>
        <v>OK</v>
      </c>
      <c r="T20" s="1" t="str">
        <f>IF(Data[[#This Row],[Profit]]=Data[[#This Row],[ Sales]]-Data[[#This Row],[COGS]], "OK", "Mismatch")</f>
        <v>OK</v>
      </c>
      <c r="W20" s="30"/>
      <c r="X20" s="31">
        <f>SUMIF(Data[Country], W20, Data[ [ Sales] ])</f>
        <v>0</v>
      </c>
      <c r="Y20" s="31">
        <f>SUMIF(Data[Country], W20, Data[COGS])</f>
        <v>0</v>
      </c>
      <c r="Z20" s="31">
        <f>SUMIF(Data[Country], W20, Data[Profit])</f>
        <v>0</v>
      </c>
      <c r="AA20" s="29" t="e">
        <f t="shared" ref="AA20:AA25" si="4">IF(W20=country, X20, NA())</f>
        <v>#N/A</v>
      </c>
      <c r="AB20" s="31">
        <f t="shared" ref="AB20:AB25" si="5">IF(W20&lt;&gt;country, X20, NA())</f>
        <v>0</v>
      </c>
      <c r="AC20" s="31" t="e">
        <f t="shared" ref="AC20:AC25" si="6">IF(W20=country,Z20, NA())</f>
        <v>#N/A</v>
      </c>
      <c r="AD20" s="31">
        <f t="shared" ref="AD20:AD25" si="7">IF(W20&lt;&gt;country, Z20, NA())</f>
        <v>0</v>
      </c>
      <c r="AE20" s="29"/>
      <c r="AF20" s="29"/>
      <c r="AG20" s="29"/>
    </row>
    <row r="21" spans="1:42" x14ac:dyDescent="0.2">
      <c r="A21" s="11" t="s">
        <v>28</v>
      </c>
      <c r="B21" s="11" t="s">
        <v>15</v>
      </c>
      <c r="C21" s="12" t="s">
        <v>43</v>
      </c>
      <c r="D21" s="12" t="s">
        <v>48</v>
      </c>
      <c r="E21" s="11">
        <v>3244.5</v>
      </c>
      <c r="F21" s="13">
        <v>250</v>
      </c>
      <c r="G21" s="13">
        <v>12</v>
      </c>
      <c r="H21" s="13">
        <v>38934</v>
      </c>
      <c r="I21" s="13">
        <v>2725.38</v>
      </c>
      <c r="J21" s="13">
        <v>36208.620000000003</v>
      </c>
      <c r="K21" s="13">
        <v>9733.5</v>
      </c>
      <c r="L21" s="13">
        <v>26475.120000000003</v>
      </c>
      <c r="M21" s="14">
        <v>41640</v>
      </c>
      <c r="N21" s="15">
        <v>1</v>
      </c>
      <c r="O21" s="12" t="s">
        <v>18</v>
      </c>
      <c r="P21" s="16" t="s">
        <v>19</v>
      </c>
      <c r="Q21" s="1" t="str">
        <f>IF(Data[[#This Row],[COGS]]=Data[[#This Row],[ Sales]]-Data[[#This Row],[Profit]], "OK", "Mismatch")</f>
        <v>OK</v>
      </c>
      <c r="R21" s="1" t="str">
        <f>IF(Data[[#This Row],[Gross Sales]]=Data[[#This Row],[Units Sold]]*Data[[#This Row],[Sale Price]], "OK", "Mismatch")</f>
        <v>OK</v>
      </c>
      <c r="S21" s="1" t="str">
        <f>IF(Data[[#This Row],[ Sales]]=Data[[#This Row],[Gross Sales]]-Data[[#This Row],[Discounts]], "OK", "Mismatch")</f>
        <v>OK</v>
      </c>
      <c r="T21" s="1" t="str">
        <f>IF(Data[[#This Row],[Profit]]=Data[[#This Row],[ Sales]]-Data[[#This Row],[COGS]], "OK", "Mismatch")</f>
        <v>OK</v>
      </c>
      <c r="W21" s="29" t="str" cm="1">
        <f t="array" ref="W21:W25">_xlfn.UNIQUE(Data[Country])</f>
        <v>Canada</v>
      </c>
      <c r="X21" s="31">
        <f>SUMIF(Data[Country], W21, Data[ [ Sales] ])</f>
        <v>24969414.884999998</v>
      </c>
      <c r="Y21" s="31">
        <f>SUMIF(Data[Country], W21, Data[COGS])</f>
        <v>21440186</v>
      </c>
      <c r="Z21" s="31">
        <f>SUMIF(Data[Country], W21, Data[Profit])</f>
        <v>3529228.8850000007</v>
      </c>
      <c r="AA21" s="29" t="e">
        <f t="shared" si="4"/>
        <v>#N/A</v>
      </c>
      <c r="AB21" s="31">
        <f t="shared" si="5"/>
        <v>24969414.884999998</v>
      </c>
      <c r="AC21" s="31" t="e">
        <f t="shared" si="6"/>
        <v>#N/A</v>
      </c>
      <c r="AD21" s="31">
        <f t="shared" si="7"/>
        <v>3529228.8850000007</v>
      </c>
      <c r="AE21" s="29"/>
      <c r="AF21" s="29"/>
      <c r="AG21" s="29"/>
    </row>
    <row r="22" spans="1:42" x14ac:dyDescent="0.2">
      <c r="A22" s="11" t="s">
        <v>28</v>
      </c>
      <c r="B22" s="11" t="s">
        <v>22</v>
      </c>
      <c r="C22" s="12" t="s">
        <v>45</v>
      </c>
      <c r="D22" s="12" t="s">
        <v>49</v>
      </c>
      <c r="E22" s="11">
        <v>1393</v>
      </c>
      <c r="F22" s="13">
        <v>260</v>
      </c>
      <c r="G22" s="13">
        <v>12</v>
      </c>
      <c r="H22" s="13">
        <v>16716</v>
      </c>
      <c r="I22" s="13">
        <v>2340.2399999999998</v>
      </c>
      <c r="J22" s="13">
        <v>14375.76</v>
      </c>
      <c r="K22" s="13">
        <v>4179</v>
      </c>
      <c r="L22" s="13">
        <v>10196.76</v>
      </c>
      <c r="M22" s="14">
        <v>41913</v>
      </c>
      <c r="N22" s="15">
        <v>10</v>
      </c>
      <c r="O22" s="12" t="s">
        <v>35</v>
      </c>
      <c r="P22" s="16" t="s">
        <v>19</v>
      </c>
      <c r="Q22" s="1" t="str">
        <f>IF(Data[[#This Row],[COGS]]=Data[[#This Row],[ Sales]]-Data[[#This Row],[Profit]], "OK", "Mismatch")</f>
        <v>OK</v>
      </c>
      <c r="R22" s="1" t="str">
        <f>IF(Data[[#This Row],[Gross Sales]]=Data[[#This Row],[Units Sold]]*Data[[#This Row],[Sale Price]], "OK", "Mismatch")</f>
        <v>OK</v>
      </c>
      <c r="S22" s="1" t="str">
        <f>IF(Data[[#This Row],[ Sales]]=Data[[#This Row],[Gross Sales]]-Data[[#This Row],[Discounts]], "OK", "Mismatch")</f>
        <v>OK</v>
      </c>
      <c r="T22" s="1" t="str">
        <f>IF(Data[[#This Row],[Profit]]=Data[[#This Row],[ Sales]]-Data[[#This Row],[COGS]], "OK", "Mismatch")</f>
        <v>OK</v>
      </c>
      <c r="W22" s="29" t="str">
        <v>France</v>
      </c>
      <c r="X22" s="31">
        <f>SUMIF(Data[Country], W22, Data[ [ Sales] ])</f>
        <v>24321502.279999997</v>
      </c>
      <c r="Y22" s="31">
        <f>SUMIF(Data[Country], W22, Data[COGS])</f>
        <v>20551371.5</v>
      </c>
      <c r="Z22" s="31">
        <f>SUMIF(Data[Country], W22, Data[Profit])</f>
        <v>3770130.7800000003</v>
      </c>
      <c r="AA22" s="29" t="e">
        <f t="shared" si="4"/>
        <v>#N/A</v>
      </c>
      <c r="AB22" s="31">
        <f t="shared" si="5"/>
        <v>24321502.279999997</v>
      </c>
      <c r="AC22" s="31" t="e">
        <f t="shared" si="6"/>
        <v>#N/A</v>
      </c>
      <c r="AD22" s="31">
        <f t="shared" si="7"/>
        <v>3770130.7800000003</v>
      </c>
      <c r="AE22" s="29"/>
      <c r="AF22" s="29"/>
      <c r="AG22" s="29"/>
    </row>
    <row r="23" spans="1:42" x14ac:dyDescent="0.2">
      <c r="A23" s="11" t="s">
        <v>28</v>
      </c>
      <c r="B23" s="11" t="s">
        <v>22</v>
      </c>
      <c r="C23" s="12" t="s">
        <v>45</v>
      </c>
      <c r="D23" s="12" t="s">
        <v>49</v>
      </c>
      <c r="E23" s="11">
        <v>2475</v>
      </c>
      <c r="F23" s="13">
        <v>260</v>
      </c>
      <c r="G23" s="13">
        <v>12</v>
      </c>
      <c r="H23" s="13">
        <v>29700</v>
      </c>
      <c r="I23" s="13">
        <v>4158</v>
      </c>
      <c r="J23" s="13">
        <v>25542</v>
      </c>
      <c r="K23" s="13">
        <v>7425</v>
      </c>
      <c r="L23" s="13">
        <v>18117</v>
      </c>
      <c r="M23" s="14">
        <v>41852</v>
      </c>
      <c r="N23" s="15">
        <v>8</v>
      </c>
      <c r="O23" s="12" t="s">
        <v>33</v>
      </c>
      <c r="P23" s="16" t="s">
        <v>19</v>
      </c>
      <c r="Q23" s="1" t="str">
        <f>IF(Data[[#This Row],[COGS]]=Data[[#This Row],[ Sales]]-Data[[#This Row],[Profit]], "OK", "Mismatch")</f>
        <v>OK</v>
      </c>
      <c r="R23" s="1" t="str">
        <f>IF(Data[[#This Row],[Gross Sales]]=Data[[#This Row],[Units Sold]]*Data[[#This Row],[Sale Price]], "OK", "Mismatch")</f>
        <v>OK</v>
      </c>
      <c r="S23" s="1" t="str">
        <f>IF(Data[[#This Row],[ Sales]]=Data[[#This Row],[Gross Sales]]-Data[[#This Row],[Discounts]], "OK", "Mismatch")</f>
        <v>OK</v>
      </c>
      <c r="T23" s="1" t="str">
        <f>IF(Data[[#This Row],[Profit]]=Data[[#This Row],[ Sales]]-Data[[#This Row],[COGS]], "OK", "Mismatch")</f>
        <v>OK</v>
      </c>
      <c r="W23" s="29" t="str">
        <v>Germany</v>
      </c>
      <c r="X23" s="31">
        <f>SUMIF(Data[Country], W23, Data[ [ Sales] ])</f>
        <v>23486800.82</v>
      </c>
      <c r="Y23" s="31">
        <f>SUMIF(Data[Country], W23, Data[COGS])</f>
        <v>19820317</v>
      </c>
      <c r="Z23" s="31">
        <f>SUMIF(Data[Country], W23, Data[Profit])</f>
        <v>3666483.8200000003</v>
      </c>
      <c r="AA23" s="29" t="e">
        <f t="shared" si="4"/>
        <v>#N/A</v>
      </c>
      <c r="AB23" s="31">
        <f t="shared" si="5"/>
        <v>23486800.82</v>
      </c>
      <c r="AC23" s="31" t="e">
        <f t="shared" si="6"/>
        <v>#N/A</v>
      </c>
      <c r="AD23" s="31">
        <f t="shared" si="7"/>
        <v>3666483.8200000003</v>
      </c>
      <c r="AE23" s="29"/>
      <c r="AF23" s="29"/>
      <c r="AG23" s="29"/>
    </row>
    <row r="24" spans="1:42" x14ac:dyDescent="0.2">
      <c r="A24" s="11" t="s">
        <v>28</v>
      </c>
      <c r="B24" s="11" t="s">
        <v>22</v>
      </c>
      <c r="C24" s="12" t="s">
        <v>45</v>
      </c>
      <c r="D24" s="12" t="s">
        <v>48</v>
      </c>
      <c r="E24" s="11">
        <v>306</v>
      </c>
      <c r="F24" s="13">
        <v>260</v>
      </c>
      <c r="G24" s="13">
        <v>12</v>
      </c>
      <c r="H24" s="13">
        <v>3672</v>
      </c>
      <c r="I24" s="13">
        <v>330.48</v>
      </c>
      <c r="J24" s="13">
        <v>3341.52</v>
      </c>
      <c r="K24" s="13">
        <v>918</v>
      </c>
      <c r="L24" s="13">
        <v>2423.52</v>
      </c>
      <c r="M24" s="14">
        <v>41609</v>
      </c>
      <c r="N24" s="15">
        <v>12</v>
      </c>
      <c r="O24" s="12" t="s">
        <v>25</v>
      </c>
      <c r="P24" s="16" t="s">
        <v>36</v>
      </c>
      <c r="Q24" s="1" t="str">
        <f>IF(Data[[#This Row],[COGS]]=Data[[#This Row],[ Sales]]-Data[[#This Row],[Profit]], "OK", "Mismatch")</f>
        <v>OK</v>
      </c>
      <c r="R24" s="1" t="str">
        <f>IF(Data[[#This Row],[Gross Sales]]=Data[[#This Row],[Units Sold]]*Data[[#This Row],[Sale Price]], "OK", "Mismatch")</f>
        <v>OK</v>
      </c>
      <c r="S24" s="1" t="str">
        <f>IF(Data[[#This Row],[ Sales]]=Data[[#This Row],[Gross Sales]]-Data[[#This Row],[Discounts]], "OK", "Mismatch")</f>
        <v>OK</v>
      </c>
      <c r="T24" s="1" t="str">
        <f>IF(Data[[#This Row],[Profit]]=Data[[#This Row],[ Sales]]-Data[[#This Row],[COGS]], "OK", "Mismatch")</f>
        <v>OK</v>
      </c>
      <c r="W24" s="29" t="str">
        <v>Mexico</v>
      </c>
      <c r="X24" s="31">
        <f>SUMIF(Data[Country], W24, Data[ [ Sales] ])</f>
        <v>20949352.109999999</v>
      </c>
      <c r="Y24" s="31">
        <f>SUMIF(Data[Country], W24, Data[COGS])</f>
        <v>18041829</v>
      </c>
      <c r="Z24" s="31">
        <f>SUMIF(Data[Country], W24, Data[Profit])</f>
        <v>2907523.1100000003</v>
      </c>
      <c r="AA24" s="29">
        <f t="shared" si="4"/>
        <v>20949352.109999999</v>
      </c>
      <c r="AB24" s="31" t="e">
        <f t="shared" si="5"/>
        <v>#N/A</v>
      </c>
      <c r="AC24" s="31">
        <f t="shared" si="6"/>
        <v>2907523.1100000003</v>
      </c>
      <c r="AD24" s="31" t="e">
        <f t="shared" si="7"/>
        <v>#N/A</v>
      </c>
      <c r="AE24" s="29"/>
      <c r="AF24" s="29"/>
      <c r="AG24" s="29"/>
    </row>
    <row r="25" spans="1:42" x14ac:dyDescent="0.2">
      <c r="A25" s="11" t="s">
        <v>28</v>
      </c>
      <c r="B25" s="11" t="s">
        <v>22</v>
      </c>
      <c r="C25" s="12" t="s">
        <v>16</v>
      </c>
      <c r="D25" s="12" t="s">
        <v>49</v>
      </c>
      <c r="E25" s="11">
        <v>1198</v>
      </c>
      <c r="F25" s="13">
        <v>3</v>
      </c>
      <c r="G25" s="13">
        <v>12</v>
      </c>
      <c r="H25" s="13">
        <v>14376</v>
      </c>
      <c r="I25" s="13">
        <v>1581.36</v>
      </c>
      <c r="J25" s="13">
        <v>12794.64</v>
      </c>
      <c r="K25" s="13">
        <v>3594</v>
      </c>
      <c r="L25" s="13">
        <v>9200.64</v>
      </c>
      <c r="M25" s="14">
        <v>41548</v>
      </c>
      <c r="N25" s="15">
        <v>10</v>
      </c>
      <c r="O25" s="12" t="s">
        <v>35</v>
      </c>
      <c r="P25" s="16" t="s">
        <v>36</v>
      </c>
      <c r="Q25" s="1" t="str">
        <f>IF(Data[[#This Row],[COGS]]=Data[[#This Row],[ Sales]]-Data[[#This Row],[Profit]], "OK", "Mismatch")</f>
        <v>OK</v>
      </c>
      <c r="R25" s="1" t="str">
        <f>IF(Data[[#This Row],[Gross Sales]]=Data[[#This Row],[Units Sold]]*Data[[#This Row],[Sale Price]], "OK", "Mismatch")</f>
        <v>OK</v>
      </c>
      <c r="S25" s="1" t="str">
        <f>IF(Data[[#This Row],[ Sales]]=Data[[#This Row],[Gross Sales]]-Data[[#This Row],[Discounts]], "OK", "Mismatch")</f>
        <v>OK</v>
      </c>
      <c r="T25" s="1" t="str">
        <f>IF(Data[[#This Row],[Profit]]=Data[[#This Row],[ Sales]]-Data[[#This Row],[COGS]], "OK", "Mismatch")</f>
        <v>OK</v>
      </c>
      <c r="W25" s="29" t="str">
        <v>United States of America</v>
      </c>
      <c r="X25" s="31">
        <f>SUMIF(Data[Country], W25, Data[ [ Sales] ])</f>
        <v>25081040.164999999</v>
      </c>
      <c r="Y25" s="31">
        <f>SUMIF(Data[Country], W25, Data[COGS])</f>
        <v>22056069.5</v>
      </c>
      <c r="Z25" s="31">
        <f>SUMIF(Data[Country], W25, Data[Profit])</f>
        <v>3006430.665</v>
      </c>
      <c r="AA25" s="29" t="e">
        <f t="shared" si="4"/>
        <v>#N/A</v>
      </c>
      <c r="AB25" s="31">
        <f t="shared" si="5"/>
        <v>25081040.164999999</v>
      </c>
      <c r="AC25" s="31" t="e">
        <f t="shared" si="6"/>
        <v>#N/A</v>
      </c>
      <c r="AD25" s="31">
        <f t="shared" si="7"/>
        <v>3006430.665</v>
      </c>
      <c r="AE25" s="29"/>
      <c r="AF25" s="29"/>
      <c r="AG25" s="29"/>
    </row>
    <row r="26" spans="1:42" x14ac:dyDescent="0.2">
      <c r="A26" s="11" t="s">
        <v>28</v>
      </c>
      <c r="B26" s="11" t="s">
        <v>22</v>
      </c>
      <c r="C26" s="12" t="s">
        <v>16</v>
      </c>
      <c r="D26" s="12" t="s">
        <v>46</v>
      </c>
      <c r="E26" s="11">
        <v>2671</v>
      </c>
      <c r="F26" s="13">
        <v>3</v>
      </c>
      <c r="G26" s="13">
        <v>12</v>
      </c>
      <c r="H26" s="13">
        <v>32052</v>
      </c>
      <c r="I26" s="13">
        <v>320.52</v>
      </c>
      <c r="J26" s="13">
        <v>31731.48</v>
      </c>
      <c r="K26" s="13">
        <v>8013</v>
      </c>
      <c r="L26" s="13">
        <v>23718.48</v>
      </c>
      <c r="M26" s="14">
        <v>41883</v>
      </c>
      <c r="N26" s="15">
        <v>9</v>
      </c>
      <c r="O26" s="12" t="s">
        <v>34</v>
      </c>
      <c r="P26" s="16" t="s">
        <v>19</v>
      </c>
      <c r="Q26" s="1" t="str">
        <f>IF(Data[[#This Row],[COGS]]=Data[[#This Row],[ Sales]]-Data[[#This Row],[Profit]], "OK", "Mismatch")</f>
        <v>OK</v>
      </c>
      <c r="R26" s="1" t="str">
        <f>IF(Data[[#This Row],[Gross Sales]]=Data[[#This Row],[Units Sold]]*Data[[#This Row],[Sale Price]], "OK", "Mismatch")</f>
        <v>OK</v>
      </c>
      <c r="S26" s="1" t="str">
        <f>IF(Data[[#This Row],[ Sales]]=Data[[#This Row],[Gross Sales]]-Data[[#This Row],[Discounts]], "OK", "Mismatch")</f>
        <v>OK</v>
      </c>
      <c r="T26" s="1" t="str">
        <f>IF(Data[[#This Row],[Profit]]=Data[[#This Row],[ Sales]]-Data[[#This Row],[COGS]], "OK", "Mismatch")</f>
        <v>OK</v>
      </c>
      <c r="AB26" s="31"/>
      <c r="AC26" s="31"/>
      <c r="AD26" s="31"/>
    </row>
    <row r="27" spans="1:42" x14ac:dyDescent="0.2">
      <c r="A27" s="11" t="s">
        <v>28</v>
      </c>
      <c r="B27" s="11" t="s">
        <v>22</v>
      </c>
      <c r="C27" s="12" t="s">
        <v>16</v>
      </c>
      <c r="D27" s="12" t="s">
        <v>48</v>
      </c>
      <c r="E27" s="11">
        <v>1865</v>
      </c>
      <c r="F27" s="13">
        <v>3</v>
      </c>
      <c r="G27" s="13">
        <v>12</v>
      </c>
      <c r="H27" s="13">
        <v>22380</v>
      </c>
      <c r="I27" s="13">
        <v>1119</v>
      </c>
      <c r="J27" s="13">
        <v>21261</v>
      </c>
      <c r="K27" s="13">
        <v>5595</v>
      </c>
      <c r="L27" s="13">
        <v>15666</v>
      </c>
      <c r="M27" s="14">
        <v>41671</v>
      </c>
      <c r="N27" s="15">
        <v>2</v>
      </c>
      <c r="O27" s="12" t="s">
        <v>39</v>
      </c>
      <c r="P27" s="16" t="s">
        <v>19</v>
      </c>
      <c r="Q27" s="1" t="str">
        <f>IF(Data[[#This Row],[COGS]]=Data[[#This Row],[ Sales]]-Data[[#This Row],[Profit]], "OK", "Mismatch")</f>
        <v>OK</v>
      </c>
      <c r="R27" s="1" t="str">
        <f>IF(Data[[#This Row],[Gross Sales]]=Data[[#This Row],[Units Sold]]*Data[[#This Row],[Sale Price]], "OK", "Mismatch")</f>
        <v>OK</v>
      </c>
      <c r="S27" s="1" t="str">
        <f>IF(Data[[#This Row],[ Sales]]=Data[[#This Row],[Gross Sales]]-Data[[#This Row],[Discounts]], "OK", "Mismatch")</f>
        <v>OK</v>
      </c>
      <c r="T27" s="1" t="str">
        <f>IF(Data[[#This Row],[Profit]]=Data[[#This Row],[ Sales]]-Data[[#This Row],[COGS]], "OK", "Mismatch")</f>
        <v>OK</v>
      </c>
      <c r="AB27" s="31"/>
      <c r="AC27" s="31"/>
      <c r="AD27" s="31"/>
    </row>
    <row r="28" spans="1:42" x14ac:dyDescent="0.2">
      <c r="A28" s="11" t="s">
        <v>28</v>
      </c>
      <c r="B28" s="11" t="s">
        <v>22</v>
      </c>
      <c r="C28" s="12" t="s">
        <v>26</v>
      </c>
      <c r="D28" s="12" t="s">
        <v>46</v>
      </c>
      <c r="E28" s="11">
        <v>1901</v>
      </c>
      <c r="F28" s="13">
        <v>5</v>
      </c>
      <c r="G28" s="13">
        <v>12</v>
      </c>
      <c r="H28" s="13">
        <v>22812</v>
      </c>
      <c r="I28" s="13">
        <v>684.36</v>
      </c>
      <c r="J28" s="13">
        <v>22127.64</v>
      </c>
      <c r="K28" s="13">
        <v>5703</v>
      </c>
      <c r="L28" s="13">
        <v>16424.64</v>
      </c>
      <c r="M28" s="14">
        <v>41791</v>
      </c>
      <c r="N28" s="15">
        <v>6</v>
      </c>
      <c r="O28" s="12" t="s">
        <v>23</v>
      </c>
      <c r="P28" s="16" t="s">
        <v>19</v>
      </c>
      <c r="Q28" s="1" t="str">
        <f>IF(Data[[#This Row],[COGS]]=Data[[#This Row],[ Sales]]-Data[[#This Row],[Profit]], "OK", "Mismatch")</f>
        <v>OK</v>
      </c>
      <c r="R28" s="1" t="str">
        <f>IF(Data[[#This Row],[Gross Sales]]=Data[[#This Row],[Units Sold]]*Data[[#This Row],[Sale Price]], "OK", "Mismatch")</f>
        <v>OK</v>
      </c>
      <c r="S28" s="1" t="str">
        <f>IF(Data[[#This Row],[ Sales]]=Data[[#This Row],[Gross Sales]]-Data[[#This Row],[Discounts]], "OK", "Mismatch")</f>
        <v>OK</v>
      </c>
      <c r="T28" s="1" t="str">
        <f>IF(Data[[#This Row],[Profit]]=Data[[#This Row],[ Sales]]-Data[[#This Row],[COGS]], "OK", "Mismatch")</f>
        <v>OK</v>
      </c>
      <c r="W28" s="24" t="s">
        <v>81</v>
      </c>
      <c r="X28" s="24" t="s">
        <v>83</v>
      </c>
      <c r="Y28" s="24" t="s">
        <v>84</v>
      </c>
      <c r="Z28" s="24" t="s">
        <v>9</v>
      </c>
      <c r="AB28" s="31"/>
      <c r="AC28" s="31"/>
      <c r="AD28" s="31"/>
      <c r="AE28" t="s">
        <v>18</v>
      </c>
      <c r="AF28" t="s">
        <v>39</v>
      </c>
      <c r="AG28" t="s">
        <v>27</v>
      </c>
      <c r="AH28" t="s">
        <v>44</v>
      </c>
      <c r="AI28" t="s">
        <v>47</v>
      </c>
      <c r="AJ28" t="s">
        <v>23</v>
      </c>
      <c r="AK28" t="s">
        <v>30</v>
      </c>
      <c r="AL28" t="s">
        <v>33</v>
      </c>
      <c r="AM28" t="s">
        <v>34</v>
      </c>
      <c r="AN28" t="s">
        <v>35</v>
      </c>
      <c r="AO28" t="s">
        <v>41</v>
      </c>
      <c r="AP28" t="s">
        <v>25</v>
      </c>
    </row>
    <row r="29" spans="1:42" x14ac:dyDescent="0.2">
      <c r="A29" s="11" t="s">
        <v>28</v>
      </c>
      <c r="B29" s="11" t="s">
        <v>22</v>
      </c>
      <c r="C29" s="12" t="s">
        <v>26</v>
      </c>
      <c r="D29" s="12" t="s">
        <v>48</v>
      </c>
      <c r="E29" s="11">
        <v>2342</v>
      </c>
      <c r="F29" s="13">
        <v>5</v>
      </c>
      <c r="G29" s="13">
        <v>12</v>
      </c>
      <c r="H29" s="13">
        <v>28104</v>
      </c>
      <c r="I29" s="13">
        <v>1967.28</v>
      </c>
      <c r="J29" s="13">
        <v>26136.720000000001</v>
      </c>
      <c r="K29" s="13">
        <v>7026</v>
      </c>
      <c r="L29" s="13">
        <v>19110.72</v>
      </c>
      <c r="M29" s="14">
        <v>41944</v>
      </c>
      <c r="N29" s="15">
        <v>11</v>
      </c>
      <c r="O29" s="12" t="s">
        <v>41</v>
      </c>
      <c r="P29" s="16" t="s">
        <v>19</v>
      </c>
      <c r="Q29" s="1" t="str">
        <f>IF(Data[[#This Row],[COGS]]=Data[[#This Row],[ Sales]]-Data[[#This Row],[Profit]], "OK", "Mismatch")</f>
        <v>OK</v>
      </c>
      <c r="R29" s="1" t="str">
        <f>IF(Data[[#This Row],[Gross Sales]]=Data[[#This Row],[Units Sold]]*Data[[#This Row],[Sale Price]], "OK", "Mismatch")</f>
        <v>OK</v>
      </c>
      <c r="S29" s="1" t="str">
        <f>IF(Data[[#This Row],[ Sales]]=Data[[#This Row],[Gross Sales]]-Data[[#This Row],[Discounts]], "OK", "Mismatch")</f>
        <v>OK</v>
      </c>
      <c r="T29" s="1" t="str">
        <f>IF(Data[[#This Row],[Profit]]=Data[[#This Row],[ Sales]]-Data[[#This Row],[COGS]], "OK", "Mismatch")</f>
        <v>OK</v>
      </c>
      <c r="W29" s="24"/>
      <c r="X29" s="31">
        <f>SUMIF(Data[Product], W29, Data[ [ Sales] ])</f>
        <v>0</v>
      </c>
      <c r="Y29" s="31">
        <f>SUMIF(Data[Product], W29, Data[ [ Sales] ])</f>
        <v>0</v>
      </c>
      <c r="Z29" s="31">
        <f>SUMIF(Data[Product], W29, Data[Profit])</f>
        <v>0</v>
      </c>
      <c r="AA29" s="29" t="e">
        <f t="shared" ref="AA29:AA35" si="8">IF(W29=product, X29, NA())</f>
        <v>#N/A</v>
      </c>
      <c r="AB29" s="31">
        <f t="shared" ref="AB29:AB35" si="9">IF(W29&lt;&gt;product, X29, NA())</f>
        <v>0</v>
      </c>
      <c r="AC29" s="31" t="e">
        <f t="shared" ref="AC29:AC35" si="10">IF(W29=product, Z29, NA())</f>
        <v>#N/A</v>
      </c>
      <c r="AD29" s="31">
        <f t="shared" ref="AD29:AD35" si="11">IF(W29&lt;&gt;product, Z29, NA())</f>
        <v>0</v>
      </c>
      <c r="AE29" s="29">
        <f>SUMIFS(Data[[#All],[Profit]], Data[[#All],[Month Name]], AE$28, Data[[#All],[Product]], $W29)</f>
        <v>0</v>
      </c>
      <c r="AF29" s="29">
        <f>SUMIFS(Data[[#All],[Profit]], Data[[#All],[Month Name]], AF$28, Data[[#All],[Product]], $W29)</f>
        <v>0</v>
      </c>
      <c r="AG29" s="29">
        <f>SUMIFS(Data[[#All],[Profit]], Data[[#All],[Month Name]], AG$28, Data[[#All],[Product]], $W29)</f>
        <v>0</v>
      </c>
      <c r="AH29" s="29">
        <f>SUMIFS(Data[[#All],[Profit]], Data[[#All],[Month Name]], AH$28, Data[[#All],[Product]], $W29)</f>
        <v>0</v>
      </c>
      <c r="AI29" s="29">
        <f>SUMIFS(Data[[#All],[Profit]], Data[[#All],[Month Name]], AI$28, Data[[#All],[Product]], $W29)</f>
        <v>0</v>
      </c>
      <c r="AJ29" s="29">
        <f>SUMIFS(Data[[#All],[Profit]], Data[[#All],[Month Name]], AJ$28, Data[[#All],[Product]], $W29)</f>
        <v>0</v>
      </c>
      <c r="AK29" s="29">
        <f>SUMIFS(Data[[#All],[Profit]], Data[[#All],[Month Name]], AK$28, Data[[#All],[Product]], $W29)</f>
        <v>0</v>
      </c>
      <c r="AL29" s="29">
        <f>SUMIFS(Data[[#All],[Profit]], Data[[#All],[Month Name]], AL$28, Data[[#All],[Product]], $W29)</f>
        <v>0</v>
      </c>
      <c r="AM29" s="29">
        <f>SUMIFS(Data[[#All],[Profit]], Data[[#All],[Month Name]], AM$28, Data[[#All],[Product]], $W29)</f>
        <v>0</v>
      </c>
      <c r="AN29" s="29">
        <f>SUMIFS(Data[[#All],[Profit]], Data[[#All],[Month Name]], AN$28, Data[[#All],[Product]], $W29)</f>
        <v>0</v>
      </c>
      <c r="AO29" s="29">
        <f>SUMIFS(Data[[#All],[Profit]], Data[[#All],[Month Name]], AO$28, Data[[#All],[Product]], $W29)</f>
        <v>0</v>
      </c>
      <c r="AP29" s="29">
        <f>SUMIFS(Data[[#All],[Profit]], Data[[#All],[Month Name]], AP$28, Data[[#All],[Product]], $W29)</f>
        <v>0</v>
      </c>
    </row>
    <row r="30" spans="1:42" x14ac:dyDescent="0.2">
      <c r="A30" s="11" t="s">
        <v>28</v>
      </c>
      <c r="B30" s="11" t="s">
        <v>22</v>
      </c>
      <c r="C30" s="12" t="s">
        <v>38</v>
      </c>
      <c r="D30" s="12" t="s">
        <v>49</v>
      </c>
      <c r="E30" s="11">
        <v>1198</v>
      </c>
      <c r="F30" s="13">
        <v>10</v>
      </c>
      <c r="G30" s="13">
        <v>12</v>
      </c>
      <c r="H30" s="13">
        <v>14376</v>
      </c>
      <c r="I30" s="13">
        <v>1581.36</v>
      </c>
      <c r="J30" s="13">
        <v>12794.64</v>
      </c>
      <c r="K30" s="13">
        <v>3594</v>
      </c>
      <c r="L30" s="13">
        <v>9200.64</v>
      </c>
      <c r="M30" s="14">
        <v>41548</v>
      </c>
      <c r="N30" s="15">
        <v>10</v>
      </c>
      <c r="O30" s="12" t="s">
        <v>35</v>
      </c>
      <c r="P30" s="16" t="s">
        <v>36</v>
      </c>
      <c r="Q30" s="1" t="str">
        <f>IF(Data[[#This Row],[COGS]]=Data[[#This Row],[ Sales]]-Data[[#This Row],[Profit]], "OK", "Mismatch")</f>
        <v>OK</v>
      </c>
      <c r="R30" s="1" t="str">
        <f>IF(Data[[#This Row],[Gross Sales]]=Data[[#This Row],[Units Sold]]*Data[[#This Row],[Sale Price]], "OK", "Mismatch")</f>
        <v>OK</v>
      </c>
      <c r="S30" s="1" t="str">
        <f>IF(Data[[#This Row],[ Sales]]=Data[[#This Row],[Gross Sales]]-Data[[#This Row],[Discounts]], "OK", "Mismatch")</f>
        <v>OK</v>
      </c>
      <c r="T30" s="1" t="str">
        <f>IF(Data[[#This Row],[Profit]]=Data[[#This Row],[ Sales]]-Data[[#This Row],[COGS]], "OK", "Mismatch")</f>
        <v>OK</v>
      </c>
      <c r="W30" t="str" cm="1">
        <f t="array" ref="W30:W36">_xlfn.UNIQUE(Data[Product])</f>
        <v>Amarilla</v>
      </c>
      <c r="X30" s="31">
        <f>SUMIF(Data[Product], W30, Data[ [ Sales] ])</f>
        <v>17747116.059999995</v>
      </c>
      <c r="Y30" s="31">
        <f>SUMIF(Data[Product], W30, Data[ [ Sales] ])</f>
        <v>17747116.059999995</v>
      </c>
      <c r="Z30" s="31">
        <f>SUMIF(Data[Product], W30, Data[Profit])</f>
        <v>2814104.0600000005</v>
      </c>
      <c r="AA30" s="29" t="e">
        <f t="shared" si="8"/>
        <v>#N/A</v>
      </c>
      <c r="AB30" s="31">
        <f t="shared" si="9"/>
        <v>17747116.059999995</v>
      </c>
      <c r="AC30" s="31" t="e">
        <f t="shared" si="10"/>
        <v>#N/A</v>
      </c>
      <c r="AD30" s="31">
        <f t="shared" si="11"/>
        <v>2814104.0600000005</v>
      </c>
      <c r="AE30" s="29">
        <f>SUMIFS(Data[[#All],[Profit]], Data[[#All],[Month Name]], AE$28, Data[[#All],[Product]], $W30)</f>
        <v>-35162.550000000003</v>
      </c>
      <c r="AF30" s="29">
        <f>SUMIFS(Data[[#All],[Profit]], Data[[#All],[Month Name]], AF$28, Data[[#All],[Product]], $W30)</f>
        <v>623275</v>
      </c>
      <c r="AG30" s="29">
        <f>SUMIFS(Data[[#All],[Profit]], Data[[#All],[Month Name]], AG$28, Data[[#All],[Product]], $W30)</f>
        <v>139179</v>
      </c>
      <c r="AH30" s="29">
        <f>SUMIFS(Data[[#All],[Profit]], Data[[#All],[Month Name]], AH$28, Data[[#All],[Product]], $W30)</f>
        <v>66134.399999999994</v>
      </c>
      <c r="AI30" s="29">
        <f>SUMIFS(Data[[#All],[Profit]], Data[[#All],[Month Name]], AI$28, Data[[#All],[Product]], $W30)</f>
        <v>-32255.5</v>
      </c>
      <c r="AJ30" s="29">
        <f>SUMIFS(Data[[#All],[Profit]], Data[[#All],[Month Name]], AJ$28, Data[[#All],[Product]], $W30)</f>
        <v>126849.03</v>
      </c>
      <c r="AK30" s="29">
        <f>SUMIFS(Data[[#All],[Profit]], Data[[#All],[Month Name]], AK$28, Data[[#All],[Product]], $W30)</f>
        <v>26787.539999999997</v>
      </c>
      <c r="AL30" s="29">
        <f>SUMIFS(Data[[#All],[Profit]], Data[[#All],[Month Name]], AL$28, Data[[#All],[Product]], $W30)</f>
        <v>106916.4</v>
      </c>
      <c r="AM30" s="29">
        <f>SUMIFS(Data[[#All],[Profit]], Data[[#All],[Month Name]], AM$28, Data[[#All],[Product]], $W30)</f>
        <v>635721.23</v>
      </c>
      <c r="AN30" s="29">
        <f>SUMIFS(Data[[#All],[Profit]], Data[[#All],[Month Name]], AN$28, Data[[#All],[Product]], $W30)</f>
        <v>682620.89</v>
      </c>
      <c r="AO30" s="29">
        <f>SUMIFS(Data[[#All],[Profit]], Data[[#All],[Month Name]], AO$28, Data[[#All],[Product]], $W30)</f>
        <v>75846.75</v>
      </c>
      <c r="AP30" s="29">
        <f>SUMIFS(Data[[#All],[Profit]], Data[[#All],[Month Name]], AP$28, Data[[#All],[Product]], $W30)</f>
        <v>398191.87</v>
      </c>
    </row>
    <row r="31" spans="1:42" x14ac:dyDescent="0.2">
      <c r="A31" s="11" t="s">
        <v>28</v>
      </c>
      <c r="B31" s="11" t="s">
        <v>22</v>
      </c>
      <c r="C31" s="12" t="s">
        <v>38</v>
      </c>
      <c r="D31" s="12" t="s">
        <v>49</v>
      </c>
      <c r="E31" s="11">
        <v>1393</v>
      </c>
      <c r="F31" s="13">
        <v>10</v>
      </c>
      <c r="G31" s="13">
        <v>12</v>
      </c>
      <c r="H31" s="13">
        <v>16716</v>
      </c>
      <c r="I31" s="13">
        <v>2340.2399999999998</v>
      </c>
      <c r="J31" s="13">
        <v>14375.76</v>
      </c>
      <c r="K31" s="13">
        <v>4179</v>
      </c>
      <c r="L31" s="13">
        <v>10196.76</v>
      </c>
      <c r="M31" s="14">
        <v>41913</v>
      </c>
      <c r="N31" s="15">
        <v>10</v>
      </c>
      <c r="O31" s="12" t="s">
        <v>35</v>
      </c>
      <c r="P31" s="16" t="s">
        <v>19</v>
      </c>
      <c r="Q31" s="1" t="str">
        <f>IF(Data[[#This Row],[COGS]]=Data[[#This Row],[ Sales]]-Data[[#This Row],[Profit]], "OK", "Mismatch")</f>
        <v>OK</v>
      </c>
      <c r="R31" s="1" t="str">
        <f>IF(Data[[#This Row],[Gross Sales]]=Data[[#This Row],[Units Sold]]*Data[[#This Row],[Sale Price]], "OK", "Mismatch")</f>
        <v>OK</v>
      </c>
      <c r="S31" s="1" t="str">
        <f>IF(Data[[#This Row],[ Sales]]=Data[[#This Row],[Gross Sales]]-Data[[#This Row],[Discounts]], "OK", "Mismatch")</f>
        <v>OK</v>
      </c>
      <c r="T31" s="1" t="str">
        <f>IF(Data[[#This Row],[Profit]]=Data[[#This Row],[ Sales]]-Data[[#This Row],[COGS]], "OK", "Mismatch")</f>
        <v>OK</v>
      </c>
      <c r="W31" t="str">
        <v>Carretera</v>
      </c>
      <c r="X31" s="31">
        <f>SUMIF(Data[Product], W31, Data[ [ Sales] ])</f>
        <v>13815307.884999998</v>
      </c>
      <c r="Y31" s="31">
        <f>SUMIF(Data[Product], W31, Data[ [ Sales] ])</f>
        <v>13815307.884999998</v>
      </c>
      <c r="Z31" s="31">
        <f>SUMIF(Data[Product], W31, Data[Profit])</f>
        <v>1826804.885</v>
      </c>
      <c r="AA31" s="29" t="e">
        <f t="shared" si="8"/>
        <v>#N/A</v>
      </c>
      <c r="AB31" s="31">
        <f t="shared" si="9"/>
        <v>13815307.884999998</v>
      </c>
      <c r="AC31" s="31" t="e">
        <f t="shared" si="10"/>
        <v>#N/A</v>
      </c>
      <c r="AD31" s="31">
        <f t="shared" si="11"/>
        <v>1826804.885</v>
      </c>
      <c r="AE31" s="29">
        <f>SUMIFS(Data[[#All],[Profit]], Data[[#All],[Month Name]], AE$28, Data[[#All],[Product]], $W31)</f>
        <v>58392.399999999994</v>
      </c>
      <c r="AF31" s="29">
        <f>SUMIFS(Data[[#All],[Profit]], Data[[#All],[Month Name]], AF$28, Data[[#All],[Product]], $W31)</f>
        <v>62347.92</v>
      </c>
      <c r="AG31" s="29">
        <f>SUMIFS(Data[[#All],[Profit]], Data[[#All],[Month Name]], AG$28, Data[[#All],[Product]], $W31)</f>
        <v>381527</v>
      </c>
      <c r="AH31" s="29">
        <f>SUMIFS(Data[[#All],[Profit]], Data[[#All],[Month Name]], AH$28, Data[[#All],[Product]], $W31)</f>
        <v>24140.175000000003</v>
      </c>
      <c r="AI31" s="29">
        <f>SUMIFS(Data[[#All],[Profit]], Data[[#All],[Month Name]], AI$28, Data[[#All],[Product]], $W31)</f>
        <v>39864.6</v>
      </c>
      <c r="AJ31" s="29">
        <f>SUMIFS(Data[[#All],[Profit]], Data[[#All],[Month Name]], AJ$28, Data[[#All],[Product]], $W31)</f>
        <v>190785.75</v>
      </c>
      <c r="AK31" s="29">
        <f>SUMIFS(Data[[#All],[Profit]], Data[[#All],[Month Name]], AK$28, Data[[#All],[Product]], $W31)</f>
        <v>60198</v>
      </c>
      <c r="AL31" s="29">
        <f>SUMIFS(Data[[#All],[Profit]], Data[[#All],[Month Name]], AL$28, Data[[#All],[Product]], $W31)</f>
        <v>-46515.31</v>
      </c>
      <c r="AM31" s="29">
        <f>SUMIFS(Data[[#All],[Profit]], Data[[#All],[Month Name]], AM$28, Data[[#All],[Product]], $W31)</f>
        <v>53872.32</v>
      </c>
      <c r="AN31" s="29">
        <f>SUMIFS(Data[[#All],[Profit]], Data[[#All],[Month Name]], AN$28, Data[[#All],[Product]], $W31)</f>
        <v>315991.71999999997</v>
      </c>
      <c r="AO31" s="29">
        <f>SUMIFS(Data[[#All],[Profit]], Data[[#All],[Month Name]], AO$28, Data[[#All],[Product]], $W31)</f>
        <v>49675.270000000004</v>
      </c>
      <c r="AP31" s="29">
        <f>SUMIFS(Data[[#All],[Profit]], Data[[#All],[Month Name]], AP$28, Data[[#All],[Product]], $W31)</f>
        <v>636525.04</v>
      </c>
    </row>
    <row r="32" spans="1:42" x14ac:dyDescent="0.2">
      <c r="A32" s="11" t="s">
        <v>28</v>
      </c>
      <c r="B32" s="11" t="s">
        <v>22</v>
      </c>
      <c r="C32" s="12" t="s">
        <v>38</v>
      </c>
      <c r="D32" s="12" t="s">
        <v>49</v>
      </c>
      <c r="E32" s="11">
        <v>2425.5</v>
      </c>
      <c r="F32" s="13">
        <v>10</v>
      </c>
      <c r="G32" s="13">
        <v>12</v>
      </c>
      <c r="H32" s="13">
        <v>29106</v>
      </c>
      <c r="I32" s="13">
        <v>3201.66</v>
      </c>
      <c r="J32" s="13">
        <v>25904.340000000004</v>
      </c>
      <c r="K32" s="13">
        <v>7276.5</v>
      </c>
      <c r="L32" s="13">
        <v>18627.840000000004</v>
      </c>
      <c r="M32" s="14">
        <v>41821</v>
      </c>
      <c r="N32" s="15">
        <v>7</v>
      </c>
      <c r="O32" s="12" t="s">
        <v>30</v>
      </c>
      <c r="P32" s="16" t="s">
        <v>19</v>
      </c>
      <c r="Q32" s="1" t="str">
        <f>IF(Data[[#This Row],[COGS]]=Data[[#This Row],[ Sales]]-Data[[#This Row],[Profit]], "OK", "Mismatch")</f>
        <v>OK</v>
      </c>
      <c r="R32" s="1" t="str">
        <f>IF(Data[[#This Row],[Gross Sales]]=Data[[#This Row],[Units Sold]]*Data[[#This Row],[Sale Price]], "OK", "Mismatch")</f>
        <v>OK</v>
      </c>
      <c r="S32" s="1" t="str">
        <f>IF(Data[[#This Row],[ Sales]]=Data[[#This Row],[Gross Sales]]-Data[[#This Row],[Discounts]], "OK", "Mismatch")</f>
        <v>OK</v>
      </c>
      <c r="T32" s="1" t="str">
        <f>IF(Data[[#This Row],[Profit]]=Data[[#This Row],[ Sales]]-Data[[#This Row],[COGS]], "OK", "Mismatch")</f>
        <v>OK</v>
      </c>
      <c r="W32" t="str">
        <v>Montana</v>
      </c>
      <c r="X32" s="31">
        <f>SUMIF(Data[Product], W32, Data[ [ Sales] ])</f>
        <v>15390801.880000003</v>
      </c>
      <c r="Y32" s="31">
        <f>SUMIF(Data[Product], W32, Data[ [ Sales] ])</f>
        <v>15390801.880000003</v>
      </c>
      <c r="Z32" s="31">
        <f>SUMIF(Data[Product], W32, Data[Profit])</f>
        <v>2100849.88</v>
      </c>
      <c r="AA32" s="29" t="e">
        <f t="shared" si="8"/>
        <v>#N/A</v>
      </c>
      <c r="AB32" s="31">
        <f t="shared" si="9"/>
        <v>15390801.880000003</v>
      </c>
      <c r="AC32" s="31" t="e">
        <f t="shared" si="10"/>
        <v>#N/A</v>
      </c>
      <c r="AD32" s="31">
        <f t="shared" si="11"/>
        <v>2100849.88</v>
      </c>
      <c r="AE32" s="29">
        <f>SUMIFS(Data[[#All],[Profit]], Data[[#All],[Month Name]], AE$28, Data[[#All],[Product]], $W32)</f>
        <v>293968.40000000002</v>
      </c>
      <c r="AF32" s="29">
        <f>SUMIFS(Data[[#All],[Profit]], Data[[#All],[Month Name]], AF$28, Data[[#All],[Product]], $W32)</f>
        <v>7220.82</v>
      </c>
      <c r="AG32" s="29">
        <f>SUMIFS(Data[[#All],[Profit]], Data[[#All],[Month Name]], AG$28, Data[[#All],[Product]], $W32)</f>
        <v>35667.9</v>
      </c>
      <c r="AH32" s="29">
        <f>SUMIFS(Data[[#All],[Profit]], Data[[#All],[Month Name]], AH$28, Data[[#All],[Product]], $W32)</f>
        <v>337205.5</v>
      </c>
      <c r="AI32" s="29">
        <f>SUMIFS(Data[[#All],[Profit]], Data[[#All],[Month Name]], AI$28, Data[[#All],[Product]], $W32)</f>
        <v>353733.16000000003</v>
      </c>
      <c r="AJ32" s="29">
        <f>SUMIFS(Data[[#All],[Profit]], Data[[#All],[Month Name]], AJ$28, Data[[#All],[Product]], $W32)</f>
        <v>101640.32000000001</v>
      </c>
      <c r="AK32" s="29">
        <f>SUMIFS(Data[[#All],[Profit]], Data[[#All],[Month Name]], AK$28, Data[[#All],[Product]], $W32)</f>
        <v>44378.649999999994</v>
      </c>
      <c r="AL32" s="29">
        <f>SUMIFS(Data[[#All],[Profit]], Data[[#All],[Month Name]], AL$28, Data[[#All],[Product]], $W32)</f>
        <v>162685.9</v>
      </c>
      <c r="AM32" s="29">
        <f>SUMIFS(Data[[#All],[Profit]], Data[[#All],[Month Name]], AM$28, Data[[#All],[Product]], $W32)</f>
        <v>364726.62</v>
      </c>
      <c r="AN32" s="29">
        <f>SUMIFS(Data[[#All],[Profit]], Data[[#All],[Month Name]], AN$28, Data[[#All],[Product]], $W32)</f>
        <v>266049.36</v>
      </c>
      <c r="AO32" s="29">
        <f>SUMIFS(Data[[#All],[Profit]], Data[[#All],[Month Name]], AO$28, Data[[#All],[Product]], $W32)</f>
        <v>55395.429999999993</v>
      </c>
      <c r="AP32" s="29">
        <f>SUMIFS(Data[[#All],[Profit]], Data[[#All],[Month Name]], AP$28, Data[[#All],[Product]], $W32)</f>
        <v>78177.820000000007</v>
      </c>
    </row>
    <row r="33" spans="1:42" x14ac:dyDescent="0.2">
      <c r="A33" s="11" t="s">
        <v>28</v>
      </c>
      <c r="B33" s="11" t="s">
        <v>22</v>
      </c>
      <c r="C33" s="12" t="s">
        <v>38</v>
      </c>
      <c r="D33" s="12" t="s">
        <v>46</v>
      </c>
      <c r="E33" s="11">
        <v>1055</v>
      </c>
      <c r="F33" s="13">
        <v>10</v>
      </c>
      <c r="G33" s="13">
        <v>12</v>
      </c>
      <c r="H33" s="13">
        <v>12660</v>
      </c>
      <c r="I33" s="13">
        <v>253.2</v>
      </c>
      <c r="J33" s="13">
        <v>12406.8</v>
      </c>
      <c r="K33" s="13">
        <v>3165</v>
      </c>
      <c r="L33" s="13">
        <v>9241.7999999999993</v>
      </c>
      <c r="M33" s="14">
        <v>41974</v>
      </c>
      <c r="N33" s="15">
        <v>12</v>
      </c>
      <c r="O33" s="12" t="s">
        <v>25</v>
      </c>
      <c r="P33" s="16" t="s">
        <v>19</v>
      </c>
      <c r="Q33" s="1" t="str">
        <f>IF(Data[[#This Row],[COGS]]=Data[[#This Row],[ Sales]]-Data[[#This Row],[Profit]], "OK", "Mismatch")</f>
        <v>OK</v>
      </c>
      <c r="R33" s="1" t="str">
        <f>IF(Data[[#This Row],[Gross Sales]]=Data[[#This Row],[Units Sold]]*Data[[#This Row],[Sale Price]], "OK", "Mismatch")</f>
        <v>OK</v>
      </c>
      <c r="S33" s="1" t="str">
        <f>IF(Data[[#This Row],[ Sales]]=Data[[#This Row],[Gross Sales]]-Data[[#This Row],[Discounts]], "OK", "Mismatch")</f>
        <v>OK</v>
      </c>
      <c r="T33" s="1" t="str">
        <f>IF(Data[[#This Row],[Profit]]=Data[[#This Row],[ Sales]]-Data[[#This Row],[COGS]], "OK", "Mismatch")</f>
        <v>OK</v>
      </c>
      <c r="W33" t="str">
        <v>Paseo</v>
      </c>
      <c r="X33" s="31">
        <f>SUMIF(Data[Product], W33, Data[ [ Sales] ])</f>
        <v>33092903.949999996</v>
      </c>
      <c r="Y33" s="31">
        <f>SUMIF(Data[Product], W33, Data[ [ Sales] ])</f>
        <v>33092903.949999996</v>
      </c>
      <c r="Z33" s="31">
        <f>SUMIF(Data[Product], W33, Data[Profit])</f>
        <v>4797437.9500000011</v>
      </c>
      <c r="AA33" s="29" t="e">
        <f t="shared" si="8"/>
        <v>#N/A</v>
      </c>
      <c r="AB33" s="31">
        <f t="shared" si="9"/>
        <v>33092903.949999996</v>
      </c>
      <c r="AC33" s="31" t="e">
        <f t="shared" si="10"/>
        <v>#N/A</v>
      </c>
      <c r="AD33" s="31">
        <f t="shared" si="11"/>
        <v>4797437.9500000011</v>
      </c>
      <c r="AE33" s="29">
        <f>SUMIFS(Data[[#All],[Profit]], Data[[#All],[Month Name]], AE$28, Data[[#All],[Product]], $W33)</f>
        <v>391609.33499999996</v>
      </c>
      <c r="AF33" s="29">
        <f>SUMIFS(Data[[#All],[Profit]], Data[[#All],[Month Name]], AF$28, Data[[#All],[Product]], $W33)</f>
        <v>91362.4</v>
      </c>
      <c r="AG33" s="29">
        <f>SUMIFS(Data[[#All],[Profit]], Data[[#All],[Month Name]], AG$28, Data[[#All],[Product]], $W33)</f>
        <v>47876.049999999996</v>
      </c>
      <c r="AH33" s="29">
        <f>SUMIFS(Data[[#All],[Profit]], Data[[#All],[Month Name]], AH$28, Data[[#All],[Product]], $W33)</f>
        <v>160125.29499999998</v>
      </c>
      <c r="AI33" s="29">
        <f>SUMIFS(Data[[#All],[Profit]], Data[[#All],[Month Name]], AI$28, Data[[#All],[Product]], $W33)</f>
        <v>403172.83</v>
      </c>
      <c r="AJ33" s="29">
        <f>SUMIFS(Data[[#All],[Profit]], Data[[#All],[Month Name]], AJ$28, Data[[#All],[Product]], $W33)</f>
        <v>622671.81000000006</v>
      </c>
      <c r="AK33" s="29">
        <f>SUMIFS(Data[[#All],[Profit]], Data[[#All],[Month Name]], AK$28, Data[[#All],[Product]], $W33)</f>
        <v>433175.49</v>
      </c>
      <c r="AL33" s="29">
        <f>SUMIFS(Data[[#All],[Profit]], Data[[#All],[Month Name]], AL$28, Data[[#All],[Product]], $W33)</f>
        <v>64795.979999999996</v>
      </c>
      <c r="AM33" s="29">
        <f>SUMIFS(Data[[#All],[Profit]], Data[[#All],[Month Name]], AM$28, Data[[#All],[Product]], $W33)</f>
        <v>222557.12</v>
      </c>
      <c r="AN33" s="29">
        <f>SUMIFS(Data[[#All],[Profit]], Data[[#All],[Month Name]], AN$28, Data[[#All],[Product]], $W33)</f>
        <v>323605.99000000005</v>
      </c>
      <c r="AO33" s="29">
        <f>SUMIFS(Data[[#All],[Profit]], Data[[#All],[Month Name]], AO$28, Data[[#All],[Product]], $W33)</f>
        <v>1106605.22</v>
      </c>
      <c r="AP33" s="29">
        <f>SUMIFS(Data[[#All],[Profit]], Data[[#All],[Month Name]], AP$28, Data[[#All],[Product]], $W33)</f>
        <v>929880.43000000017</v>
      </c>
    </row>
    <row r="34" spans="1:42" x14ac:dyDescent="0.2">
      <c r="A34" s="11" t="s">
        <v>28</v>
      </c>
      <c r="B34" s="11" t="s">
        <v>22</v>
      </c>
      <c r="C34" s="12" t="s">
        <v>38</v>
      </c>
      <c r="D34" s="12" t="s">
        <v>46</v>
      </c>
      <c r="E34" s="11">
        <v>1785</v>
      </c>
      <c r="F34" s="13">
        <v>10</v>
      </c>
      <c r="G34" s="13">
        <v>12</v>
      </c>
      <c r="H34" s="13">
        <v>21420</v>
      </c>
      <c r="I34" s="13">
        <v>428.4</v>
      </c>
      <c r="J34" s="13">
        <v>20991.599999999999</v>
      </c>
      <c r="K34" s="13">
        <v>5355</v>
      </c>
      <c r="L34" s="13">
        <v>15636.599999999999</v>
      </c>
      <c r="M34" s="14">
        <v>41579</v>
      </c>
      <c r="N34" s="15">
        <v>11</v>
      </c>
      <c r="O34" s="12" t="s">
        <v>41</v>
      </c>
      <c r="P34" s="16" t="s">
        <v>36</v>
      </c>
      <c r="Q34" s="1" t="str">
        <f>IF(Data[[#This Row],[COGS]]=Data[[#This Row],[ Sales]]-Data[[#This Row],[Profit]], "OK", "Mismatch")</f>
        <v>OK</v>
      </c>
      <c r="R34" s="1" t="str">
        <f>IF(Data[[#This Row],[Gross Sales]]=Data[[#This Row],[Units Sold]]*Data[[#This Row],[Sale Price]], "OK", "Mismatch")</f>
        <v>OK</v>
      </c>
      <c r="S34" s="1" t="str">
        <f>IF(Data[[#This Row],[ Sales]]=Data[[#This Row],[Gross Sales]]-Data[[#This Row],[Discounts]], "OK", "Mismatch")</f>
        <v>OK</v>
      </c>
      <c r="T34" s="1" t="str">
        <f>IF(Data[[#This Row],[Profit]]=Data[[#This Row],[ Sales]]-Data[[#This Row],[COGS]], "OK", "Mismatch")</f>
        <v>OK</v>
      </c>
      <c r="W34" t="str">
        <v>Velo</v>
      </c>
      <c r="X34" s="31">
        <f>SUMIF(Data[Product], W34, Data[ [ Sales] ])</f>
        <v>18250059.465000004</v>
      </c>
      <c r="Y34" s="31">
        <f>SUMIF(Data[Product], W34, Data[ [ Sales] ])</f>
        <v>18250059.465000004</v>
      </c>
      <c r="Z34" s="31">
        <f>SUMIF(Data[Product], W34, Data[Profit])</f>
        <v>2305992.4649999994</v>
      </c>
      <c r="AA34" s="29">
        <f t="shared" si="8"/>
        <v>18250059.465000004</v>
      </c>
      <c r="AB34" s="31" t="e">
        <f t="shared" si="9"/>
        <v>#N/A</v>
      </c>
      <c r="AC34" s="31">
        <f t="shared" si="10"/>
        <v>2305992.4649999994</v>
      </c>
      <c r="AD34" s="31" t="e">
        <f t="shared" si="11"/>
        <v>#N/A</v>
      </c>
      <c r="AE34" s="29">
        <f>SUMIFS(Data[[#All],[Profit]], Data[[#All],[Month Name]], AE$28, Data[[#All],[Product]], $W34)</f>
        <v>33366.275000000001</v>
      </c>
      <c r="AF34" s="29">
        <f>SUMIFS(Data[[#All],[Profit]], Data[[#All],[Month Name]], AF$28, Data[[#All],[Product]], $W34)</f>
        <v>-20943.75</v>
      </c>
      <c r="AG34" s="29">
        <f>SUMIFS(Data[[#All],[Profit]], Data[[#All],[Month Name]], AG$28, Data[[#All],[Product]], $W34)</f>
        <v>55917.36</v>
      </c>
      <c r="AH34" s="29">
        <f>SUMIFS(Data[[#All],[Profit]], Data[[#All],[Month Name]], AH$28, Data[[#All],[Product]], $W34)</f>
        <v>89802.3</v>
      </c>
      <c r="AI34" s="29">
        <f>SUMIFS(Data[[#All],[Profit]], Data[[#All],[Month Name]], AI$28, Data[[#All],[Product]], $W34)</f>
        <v>23387.31</v>
      </c>
      <c r="AJ34" s="29">
        <f>SUMIFS(Data[[#All],[Profit]], Data[[#All],[Month Name]], AJ$28, Data[[#All],[Product]], $W34)</f>
        <v>385862.35000000009</v>
      </c>
      <c r="AK34" s="29">
        <f>SUMIFS(Data[[#All],[Profit]], Data[[#All],[Month Name]], AK$28, Data[[#All],[Product]], $W34)</f>
        <v>333606</v>
      </c>
      <c r="AL34" s="29">
        <f>SUMIFS(Data[[#All],[Profit]], Data[[#All],[Month Name]], AL$28, Data[[#All],[Product]], $W34)</f>
        <v>71311.450000000012</v>
      </c>
      <c r="AM34" s="29">
        <f>SUMIFS(Data[[#All],[Profit]], Data[[#All],[Month Name]], AM$28, Data[[#All],[Product]], $W34)</f>
        <v>11556.899999999998</v>
      </c>
      <c r="AN34" s="29">
        <f>SUMIFS(Data[[#All],[Profit]], Data[[#All],[Month Name]], AN$28, Data[[#All],[Product]], $W34)</f>
        <v>1079709.31</v>
      </c>
      <c r="AO34" s="29">
        <f>SUMIFS(Data[[#All],[Profit]], Data[[#All],[Month Name]], AO$28, Data[[#All],[Product]], $W34)</f>
        <v>85740.28</v>
      </c>
      <c r="AP34" s="29">
        <f>SUMIFS(Data[[#All],[Profit]], Data[[#All],[Month Name]], AP$28, Data[[#All],[Product]], $W34)</f>
        <v>156676.68</v>
      </c>
    </row>
    <row r="35" spans="1:42" x14ac:dyDescent="0.2">
      <c r="A35" s="11" t="s">
        <v>28</v>
      </c>
      <c r="B35" s="11" t="s">
        <v>22</v>
      </c>
      <c r="C35" s="12" t="s">
        <v>38</v>
      </c>
      <c r="D35" s="12" t="s">
        <v>46</v>
      </c>
      <c r="E35" s="11">
        <v>1901</v>
      </c>
      <c r="F35" s="13">
        <v>10</v>
      </c>
      <c r="G35" s="13">
        <v>12</v>
      </c>
      <c r="H35" s="13">
        <v>22812</v>
      </c>
      <c r="I35" s="13">
        <v>684.36</v>
      </c>
      <c r="J35" s="13">
        <v>22127.64</v>
      </c>
      <c r="K35" s="13">
        <v>5703</v>
      </c>
      <c r="L35" s="13">
        <v>16424.64</v>
      </c>
      <c r="M35" s="14">
        <v>41791</v>
      </c>
      <c r="N35" s="15">
        <v>6</v>
      </c>
      <c r="O35" s="12" t="s">
        <v>23</v>
      </c>
      <c r="P35" s="16" t="s">
        <v>19</v>
      </c>
      <c r="Q35" s="1" t="str">
        <f>IF(Data[[#This Row],[COGS]]=Data[[#This Row],[ Sales]]-Data[[#This Row],[Profit]], "OK", "Mismatch")</f>
        <v>OK</v>
      </c>
      <c r="R35" s="1" t="str">
        <f>IF(Data[[#This Row],[Gross Sales]]=Data[[#This Row],[Units Sold]]*Data[[#This Row],[Sale Price]], "OK", "Mismatch")</f>
        <v>OK</v>
      </c>
      <c r="S35" s="1" t="str">
        <f>IF(Data[[#This Row],[ Sales]]=Data[[#This Row],[Gross Sales]]-Data[[#This Row],[Discounts]], "OK", "Mismatch")</f>
        <v>OK</v>
      </c>
      <c r="T35" s="1" t="str">
        <f>IF(Data[[#This Row],[Profit]]=Data[[#This Row],[ Sales]]-Data[[#This Row],[COGS]], "OK", "Mismatch")</f>
        <v>OK</v>
      </c>
      <c r="W35" t="str">
        <v>VTT</v>
      </c>
      <c r="X35" s="31">
        <f>SUMIF(Data[Product], W35, Data[ [ Sales] ])</f>
        <v>20479251.02</v>
      </c>
      <c r="Y35" s="31">
        <f>SUMIF(Data[Product], W35, Data[ [ Sales] ])</f>
        <v>20479251.02</v>
      </c>
      <c r="Z35" s="31">
        <f>SUMIF(Data[Product], W35, Data[Profit])</f>
        <v>3023718.0200000005</v>
      </c>
      <c r="AA35" s="29" t="e">
        <f t="shared" si="8"/>
        <v>#N/A</v>
      </c>
      <c r="AB35" s="31">
        <f t="shared" si="9"/>
        <v>20479251.02</v>
      </c>
      <c r="AC35" s="31" t="e">
        <f t="shared" si="10"/>
        <v>#N/A</v>
      </c>
      <c r="AD35" s="31">
        <f t="shared" si="11"/>
        <v>3023718.0200000005</v>
      </c>
      <c r="AE35" s="29">
        <f>SUMIFS(Data[[#All],[Profit]], Data[[#All],[Month Name]], AE$28, Data[[#All],[Product]], $W35)</f>
        <v>71854.820000000007</v>
      </c>
      <c r="AF35" s="29">
        <f>SUMIFS(Data[[#All],[Profit]], Data[[#All],[Month Name]], AF$28, Data[[#All],[Product]], $W35)</f>
        <v>385285</v>
      </c>
      <c r="AG35" s="29">
        <f>SUMIFS(Data[[#All],[Profit]], Data[[#All],[Month Name]], AG$28, Data[[#All],[Product]], $W35)</f>
        <v>9699.5600000000013</v>
      </c>
      <c r="AH35" s="29">
        <f>SUMIFS(Data[[#All],[Profit]], Data[[#All],[Month Name]], AH$28, Data[[#All],[Product]], $W35)</f>
        <v>252576.90000000002</v>
      </c>
      <c r="AI35" s="29">
        <f>SUMIFS(Data[[#All],[Profit]], Data[[#All],[Month Name]], AI$28, Data[[#All],[Product]], $W35)</f>
        <v>40737.660000000003</v>
      </c>
      <c r="AJ35" s="29">
        <f>SUMIFS(Data[[#All],[Profit]], Data[[#All],[Month Name]], AJ$28, Data[[#All],[Product]], $W35)</f>
        <v>21149.559999999998</v>
      </c>
      <c r="AK35" s="29">
        <f>SUMIFS(Data[[#All],[Profit]], Data[[#All],[Month Name]], AK$28, Data[[#All],[Product]], $W35)</f>
        <v>25719.999999999996</v>
      </c>
      <c r="AL35" s="29">
        <f>SUMIFS(Data[[#All],[Profit]], Data[[#All],[Month Name]], AL$28, Data[[#All],[Product]], $W35)</f>
        <v>431872</v>
      </c>
      <c r="AM35" s="29">
        <f>SUMIFS(Data[[#All],[Profit]], Data[[#All],[Month Name]], AM$28, Data[[#All],[Product]], $W35)</f>
        <v>498301.08</v>
      </c>
      <c r="AN35" s="29">
        <f>SUMIFS(Data[[#All],[Profit]], Data[[#All],[Month Name]], AN$28, Data[[#All],[Product]], $W35)</f>
        <v>771803.75</v>
      </c>
      <c r="AO35" s="29">
        <f>SUMIFS(Data[[#All],[Profit]], Data[[#All],[Month Name]], AO$28, Data[[#All],[Product]], $W35)</f>
        <v>-3160.4499999999971</v>
      </c>
      <c r="AP35" s="29">
        <f>SUMIFS(Data[[#All],[Profit]], Data[[#All],[Month Name]], AP$28, Data[[#All],[Product]], $W35)</f>
        <v>517878.14</v>
      </c>
    </row>
    <row r="36" spans="1:42" x14ac:dyDescent="0.2">
      <c r="A36" s="11" t="s">
        <v>28</v>
      </c>
      <c r="B36" s="11" t="s">
        <v>22</v>
      </c>
      <c r="C36" s="12" t="s">
        <v>42</v>
      </c>
      <c r="D36" s="12" t="s">
        <v>46</v>
      </c>
      <c r="E36" s="11">
        <v>1055</v>
      </c>
      <c r="F36" s="13">
        <v>120</v>
      </c>
      <c r="G36" s="13">
        <v>12</v>
      </c>
      <c r="H36" s="13">
        <v>12660</v>
      </c>
      <c r="I36" s="13">
        <v>253.2</v>
      </c>
      <c r="J36" s="13">
        <v>12406.8</v>
      </c>
      <c r="K36" s="13">
        <v>3165</v>
      </c>
      <c r="L36" s="13">
        <v>9241.7999999999993</v>
      </c>
      <c r="M36" s="14">
        <v>41974</v>
      </c>
      <c r="N36" s="15">
        <v>12</v>
      </c>
      <c r="O36" s="12" t="s">
        <v>25</v>
      </c>
      <c r="P36" s="16" t="s">
        <v>19</v>
      </c>
      <c r="Q36" s="1" t="str">
        <f>IF(Data[[#This Row],[COGS]]=Data[[#This Row],[ Sales]]-Data[[#This Row],[Profit]], "OK", "Mismatch")</f>
        <v>OK</v>
      </c>
      <c r="R36" s="1" t="str">
        <f>IF(Data[[#This Row],[Gross Sales]]=Data[[#This Row],[Units Sold]]*Data[[#This Row],[Sale Price]], "OK", "Mismatch")</f>
        <v>OK</v>
      </c>
      <c r="S36" s="1" t="str">
        <f>IF(Data[[#This Row],[ Sales]]=Data[[#This Row],[Gross Sales]]-Data[[#This Row],[Discounts]], "OK", "Mismatch")</f>
        <v>OK</v>
      </c>
      <c r="T36" s="1" t="str">
        <f>IF(Data[[#This Row],[Profit]]=Data[[#This Row],[ Sales]]-Data[[#This Row],[COGS]], "OK", "Mismatch")</f>
        <v>OK</v>
      </c>
      <c r="W36">
        <v>0</v>
      </c>
    </row>
    <row r="37" spans="1:42" x14ac:dyDescent="0.2">
      <c r="A37" s="11" t="s">
        <v>28</v>
      </c>
      <c r="B37" s="11" t="s">
        <v>22</v>
      </c>
      <c r="C37" s="12" t="s">
        <v>42</v>
      </c>
      <c r="D37" s="12" t="s">
        <v>48</v>
      </c>
      <c r="E37" s="11">
        <v>1967</v>
      </c>
      <c r="F37" s="13">
        <v>120</v>
      </c>
      <c r="G37" s="13">
        <v>12</v>
      </c>
      <c r="H37" s="13">
        <v>23604</v>
      </c>
      <c r="I37" s="13">
        <v>2124.36</v>
      </c>
      <c r="J37" s="13">
        <v>21479.64</v>
      </c>
      <c r="K37" s="13">
        <v>5901</v>
      </c>
      <c r="L37" s="13">
        <v>15578.64</v>
      </c>
      <c r="M37" s="14">
        <v>41699</v>
      </c>
      <c r="N37" s="15">
        <v>3</v>
      </c>
      <c r="O37" s="12" t="s">
        <v>27</v>
      </c>
      <c r="P37" s="16" t="s">
        <v>19</v>
      </c>
      <c r="Q37" s="1" t="str">
        <f>IF(Data[[#This Row],[COGS]]=Data[[#This Row],[ Sales]]-Data[[#This Row],[Profit]], "OK", "Mismatch")</f>
        <v>OK</v>
      </c>
      <c r="R37" s="1" t="str">
        <f>IF(Data[[#This Row],[Gross Sales]]=Data[[#This Row],[Units Sold]]*Data[[#This Row],[Sale Price]], "OK", "Mismatch")</f>
        <v>OK</v>
      </c>
      <c r="S37" s="1" t="str">
        <f>IF(Data[[#This Row],[ Sales]]=Data[[#This Row],[Gross Sales]]-Data[[#This Row],[Discounts]], "OK", "Mismatch")</f>
        <v>OK</v>
      </c>
      <c r="T37" s="1" t="str">
        <f>IF(Data[[#This Row],[Profit]]=Data[[#This Row],[ Sales]]-Data[[#This Row],[COGS]], "OK", "Mismatch")</f>
        <v>OK</v>
      </c>
    </row>
    <row r="38" spans="1:42" x14ac:dyDescent="0.2">
      <c r="A38" s="11" t="s">
        <v>28</v>
      </c>
      <c r="B38" s="11" t="s">
        <v>22</v>
      </c>
      <c r="C38" s="12" t="s">
        <v>43</v>
      </c>
      <c r="D38" s="12" t="s">
        <v>49</v>
      </c>
      <c r="E38" s="11">
        <v>1734</v>
      </c>
      <c r="F38" s="13">
        <v>250</v>
      </c>
      <c r="G38" s="13">
        <v>12</v>
      </c>
      <c r="H38" s="13">
        <v>20808</v>
      </c>
      <c r="I38" s="13">
        <v>2288.88</v>
      </c>
      <c r="J38" s="13">
        <v>18519.12</v>
      </c>
      <c r="K38" s="13">
        <v>5202</v>
      </c>
      <c r="L38" s="13">
        <v>13317.119999999999</v>
      </c>
      <c r="M38" s="14">
        <v>41640</v>
      </c>
      <c r="N38" s="15">
        <v>1</v>
      </c>
      <c r="O38" s="12" t="s">
        <v>18</v>
      </c>
      <c r="P38" s="16" t="s">
        <v>19</v>
      </c>
      <c r="Q38" s="1" t="str">
        <f>IF(Data[[#This Row],[COGS]]=Data[[#This Row],[ Sales]]-Data[[#This Row],[Profit]], "OK", "Mismatch")</f>
        <v>OK</v>
      </c>
      <c r="R38" s="1" t="str">
        <f>IF(Data[[#This Row],[Gross Sales]]=Data[[#This Row],[Units Sold]]*Data[[#This Row],[Sale Price]], "OK", "Mismatch")</f>
        <v>OK</v>
      </c>
      <c r="S38" s="1" t="str">
        <f>IF(Data[[#This Row],[ Sales]]=Data[[#This Row],[Gross Sales]]-Data[[#This Row],[Discounts]], "OK", "Mismatch")</f>
        <v>OK</v>
      </c>
      <c r="T38" s="1" t="str">
        <f>IF(Data[[#This Row],[Profit]]=Data[[#This Row],[ Sales]]-Data[[#This Row],[COGS]], "OK", "Mismatch")</f>
        <v>OK</v>
      </c>
    </row>
    <row r="39" spans="1:42" x14ac:dyDescent="0.2">
      <c r="A39" s="11" t="s">
        <v>28</v>
      </c>
      <c r="B39" s="11" t="s">
        <v>22</v>
      </c>
      <c r="C39" s="12" t="s">
        <v>43</v>
      </c>
      <c r="D39" s="12" t="s">
        <v>46</v>
      </c>
      <c r="E39" s="11">
        <v>866</v>
      </c>
      <c r="F39" s="13">
        <v>250</v>
      </c>
      <c r="G39" s="13">
        <v>12</v>
      </c>
      <c r="H39" s="13">
        <v>10392</v>
      </c>
      <c r="I39" s="13">
        <v>415.68</v>
      </c>
      <c r="J39" s="13">
        <v>9976.32</v>
      </c>
      <c r="K39" s="13">
        <v>2598</v>
      </c>
      <c r="L39" s="13">
        <v>7378.32</v>
      </c>
      <c r="M39" s="14">
        <v>41760</v>
      </c>
      <c r="N39" s="15">
        <v>5</v>
      </c>
      <c r="O39" s="12" t="s">
        <v>47</v>
      </c>
      <c r="P39" s="16" t="s">
        <v>19</v>
      </c>
      <c r="Q39" s="1" t="str">
        <f>IF(Data[[#This Row],[COGS]]=Data[[#This Row],[ Sales]]-Data[[#This Row],[Profit]], "OK", "Mismatch")</f>
        <v>OK</v>
      </c>
      <c r="R39" s="1" t="str">
        <f>IF(Data[[#This Row],[Gross Sales]]=Data[[#This Row],[Units Sold]]*Data[[#This Row],[Sale Price]], "OK", "Mismatch")</f>
        <v>OK</v>
      </c>
      <c r="S39" s="1" t="str">
        <f>IF(Data[[#This Row],[ Sales]]=Data[[#This Row],[Gross Sales]]-Data[[#This Row],[Discounts]], "OK", "Mismatch")</f>
        <v>OK</v>
      </c>
      <c r="T39" s="1" t="str">
        <f>IF(Data[[#This Row],[Profit]]=Data[[#This Row],[ Sales]]-Data[[#This Row],[COGS]], "OK", "Mismatch")</f>
        <v>OK</v>
      </c>
    </row>
    <row r="40" spans="1:42" x14ac:dyDescent="0.2">
      <c r="A40" s="11" t="s">
        <v>28</v>
      </c>
      <c r="B40" s="11" t="s">
        <v>22</v>
      </c>
      <c r="C40" s="12" t="s">
        <v>43</v>
      </c>
      <c r="D40" s="12" t="s">
        <v>48</v>
      </c>
      <c r="E40" s="11">
        <v>1738.5</v>
      </c>
      <c r="F40" s="13">
        <v>250</v>
      </c>
      <c r="G40" s="13">
        <v>12</v>
      </c>
      <c r="H40" s="13">
        <v>20862</v>
      </c>
      <c r="I40" s="13">
        <v>1460.34</v>
      </c>
      <c r="J40" s="13">
        <v>19401.66</v>
      </c>
      <c r="K40" s="13">
        <v>5215.5</v>
      </c>
      <c r="L40" s="13">
        <v>14186.16</v>
      </c>
      <c r="M40" s="14">
        <v>41730</v>
      </c>
      <c r="N40" s="15">
        <v>4</v>
      </c>
      <c r="O40" s="12" t="s">
        <v>44</v>
      </c>
      <c r="P40" s="16" t="s">
        <v>19</v>
      </c>
      <c r="Q40" s="1" t="str">
        <f>IF(Data[[#This Row],[COGS]]=Data[[#This Row],[ Sales]]-Data[[#This Row],[Profit]], "OK", "Mismatch")</f>
        <v>OK</v>
      </c>
      <c r="R40" s="1" t="str">
        <f>IF(Data[[#This Row],[Gross Sales]]=Data[[#This Row],[Units Sold]]*Data[[#This Row],[Sale Price]], "OK", "Mismatch")</f>
        <v>OK</v>
      </c>
      <c r="S40" s="1" t="str">
        <f>IF(Data[[#This Row],[ Sales]]=Data[[#This Row],[Gross Sales]]-Data[[#This Row],[Discounts]], "OK", "Mismatch")</f>
        <v>OK</v>
      </c>
      <c r="T40" s="1" t="str">
        <f>IF(Data[[#This Row],[Profit]]=Data[[#This Row],[ Sales]]-Data[[#This Row],[COGS]], "OK", "Mismatch")</f>
        <v>OK</v>
      </c>
    </row>
    <row r="41" spans="1:42" x14ac:dyDescent="0.2">
      <c r="A41" s="11" t="s">
        <v>28</v>
      </c>
      <c r="B41" s="11" t="s">
        <v>22</v>
      </c>
      <c r="C41" s="12" t="s">
        <v>43</v>
      </c>
      <c r="D41" s="12" t="s">
        <v>48</v>
      </c>
      <c r="E41" s="11">
        <v>2234</v>
      </c>
      <c r="F41" s="13">
        <v>250</v>
      </c>
      <c r="G41" s="13">
        <v>12</v>
      </c>
      <c r="H41" s="13">
        <v>26808</v>
      </c>
      <c r="I41" s="13">
        <v>2412.7199999999998</v>
      </c>
      <c r="J41" s="13">
        <v>24395.279999999999</v>
      </c>
      <c r="K41" s="13">
        <v>6702</v>
      </c>
      <c r="L41" s="13">
        <v>17693.28</v>
      </c>
      <c r="M41" s="14">
        <v>41518</v>
      </c>
      <c r="N41" s="15">
        <v>9</v>
      </c>
      <c r="O41" s="12" t="s">
        <v>34</v>
      </c>
      <c r="P41" s="16" t="s">
        <v>36</v>
      </c>
      <c r="Q41" s="1" t="str">
        <f>IF(Data[[#This Row],[COGS]]=Data[[#This Row],[ Sales]]-Data[[#This Row],[Profit]], "OK", "Mismatch")</f>
        <v>OK</v>
      </c>
      <c r="R41" s="1" t="str">
        <f>IF(Data[[#This Row],[Gross Sales]]=Data[[#This Row],[Units Sold]]*Data[[#This Row],[Sale Price]], "OK", "Mismatch")</f>
        <v>OK</v>
      </c>
      <c r="S41" s="1" t="str">
        <f>IF(Data[[#This Row],[ Sales]]=Data[[#This Row],[Gross Sales]]-Data[[#This Row],[Discounts]], "OK", "Mismatch")</f>
        <v>OK</v>
      </c>
      <c r="T41" s="1" t="str">
        <f>IF(Data[[#This Row],[Profit]]=Data[[#This Row],[ Sales]]-Data[[#This Row],[COGS]], "OK", "Mismatch")</f>
        <v>OK</v>
      </c>
    </row>
    <row r="42" spans="1:42" x14ac:dyDescent="0.2">
      <c r="A42" s="11" t="s">
        <v>28</v>
      </c>
      <c r="B42" s="11" t="s">
        <v>20</v>
      </c>
      <c r="C42" s="12" t="s">
        <v>45</v>
      </c>
      <c r="D42" s="12" t="s">
        <v>49</v>
      </c>
      <c r="E42" s="11">
        <v>472</v>
      </c>
      <c r="F42" s="13">
        <v>260</v>
      </c>
      <c r="G42" s="13">
        <v>12</v>
      </c>
      <c r="H42" s="13">
        <v>5664</v>
      </c>
      <c r="I42" s="13">
        <v>623.04</v>
      </c>
      <c r="J42" s="13">
        <v>5040.96</v>
      </c>
      <c r="K42" s="13">
        <v>1416</v>
      </c>
      <c r="L42" s="13">
        <v>3624.96</v>
      </c>
      <c r="M42" s="14">
        <v>41913</v>
      </c>
      <c r="N42" s="15">
        <v>10</v>
      </c>
      <c r="O42" s="12" t="s">
        <v>35</v>
      </c>
      <c r="P42" s="16" t="s">
        <v>19</v>
      </c>
      <c r="Q42" s="1" t="str">
        <f>IF(Data[[#This Row],[COGS]]=Data[[#This Row],[ Sales]]-Data[[#This Row],[Profit]], "OK", "Mismatch")</f>
        <v>OK</v>
      </c>
      <c r="R42" s="1" t="str">
        <f>IF(Data[[#This Row],[Gross Sales]]=Data[[#This Row],[Units Sold]]*Data[[#This Row],[Sale Price]], "OK", "Mismatch")</f>
        <v>OK</v>
      </c>
      <c r="S42" s="1" t="str">
        <f>IF(Data[[#This Row],[ Sales]]=Data[[#This Row],[Gross Sales]]-Data[[#This Row],[Discounts]], "OK", "Mismatch")</f>
        <v>OK</v>
      </c>
      <c r="T42" s="1" t="str">
        <f>IF(Data[[#This Row],[Profit]]=Data[[#This Row],[ Sales]]-Data[[#This Row],[COGS]], "OK", "Mismatch")</f>
        <v>OK</v>
      </c>
      <c r="W42" s="4" t="s">
        <v>60</v>
      </c>
      <c r="X42" s="25" cm="1">
        <f t="array" ref="X42">SUMPRODUCT(
  N((Data[ [ Sales] ]&lt;&gt;"")*(ISNUMBER(Data[ [ Sales] ] ))*Data[ [ Sales] ]) *
  ( (Data[Segment]=$B$6) + ($B$6="") ) *
  ( (Data[Country]=$G$6) + ($G$6="") ) *
  ( (Data[Product]=$K$6) + ($K$6="") )
)</f>
        <v>0</v>
      </c>
      <c r="AB42" t="s">
        <v>61</v>
      </c>
      <c r="AC42" s="25" cm="1">
        <f t="array" ref="AC42">SUMPRODUCT(
N((Data[COGS]&lt;&gt;"")*(ISNUMBER(Data[COGS]))*Data[COGS])*
((Data[Segment]=$B$6)+($B$6=""))*
((Data[Country]=$G$6)+($G$6=""))*
((Data[Product]=$K$6)+($K$6=""))
)</f>
        <v>0</v>
      </c>
      <c r="AD42" s="25"/>
      <c r="AF42" t="s">
        <v>78</v>
      </c>
      <c r="AG42" s="25" cm="1">
        <f t="array" ref="AG42">SUMPRODUCT(
N((Data[Profit]&lt;&gt;"")*(ISNUMBER(Data[Profit]))*Data[Profit])*
((Data[Segment]=$B$6)+($B$6=""))*
((Data[Country]=$G$6)+($G$6=""))*
((Data[Product]=$K$6)+($K$6=""))
)</f>
        <v>0</v>
      </c>
    </row>
    <row r="43" spans="1:42" x14ac:dyDescent="0.2">
      <c r="A43" s="11" t="s">
        <v>28</v>
      </c>
      <c r="B43" s="11" t="s">
        <v>20</v>
      </c>
      <c r="C43" s="12" t="s">
        <v>45</v>
      </c>
      <c r="D43" s="12" t="s">
        <v>49</v>
      </c>
      <c r="E43" s="11">
        <v>1770</v>
      </c>
      <c r="F43" s="13">
        <v>260</v>
      </c>
      <c r="G43" s="13">
        <v>12</v>
      </c>
      <c r="H43" s="13">
        <v>21240</v>
      </c>
      <c r="I43" s="13">
        <v>2761.2</v>
      </c>
      <c r="J43" s="13">
        <v>18478.8</v>
      </c>
      <c r="K43" s="13">
        <v>5310</v>
      </c>
      <c r="L43" s="13">
        <v>13168.8</v>
      </c>
      <c r="M43" s="14">
        <v>41609</v>
      </c>
      <c r="N43" s="15">
        <v>12</v>
      </c>
      <c r="O43" s="12" t="s">
        <v>25</v>
      </c>
      <c r="P43" s="16" t="s">
        <v>36</v>
      </c>
      <c r="Q43" s="1" t="str">
        <f>IF(Data[[#This Row],[COGS]]=Data[[#This Row],[ Sales]]-Data[[#This Row],[Profit]], "OK", "Mismatch")</f>
        <v>OK</v>
      </c>
      <c r="R43" s="1" t="str">
        <f>IF(Data[[#This Row],[Gross Sales]]=Data[[#This Row],[Units Sold]]*Data[[#This Row],[Sale Price]], "OK", "Mismatch")</f>
        <v>OK</v>
      </c>
      <c r="S43" s="1" t="str">
        <f>IF(Data[[#This Row],[ Sales]]=Data[[#This Row],[Gross Sales]]-Data[[#This Row],[Discounts]], "OK", "Mismatch")</f>
        <v>OK</v>
      </c>
      <c r="T43" s="1" t="str">
        <f>IF(Data[[#This Row],[Profit]]=Data[[#This Row],[ Sales]]-Data[[#This Row],[COGS]], "OK", "Mismatch")</f>
        <v>OK</v>
      </c>
    </row>
    <row r="44" spans="1:42" x14ac:dyDescent="0.2">
      <c r="A44" s="11" t="s">
        <v>28</v>
      </c>
      <c r="B44" s="11" t="s">
        <v>20</v>
      </c>
      <c r="C44" s="12" t="s">
        <v>45</v>
      </c>
      <c r="D44" s="12" t="s">
        <v>49</v>
      </c>
      <c r="E44" s="11">
        <v>2574</v>
      </c>
      <c r="F44" s="13">
        <v>260</v>
      </c>
      <c r="G44" s="13">
        <v>12</v>
      </c>
      <c r="H44" s="13">
        <v>30888</v>
      </c>
      <c r="I44" s="13">
        <v>3088.8</v>
      </c>
      <c r="J44" s="13">
        <v>27799.200000000001</v>
      </c>
      <c r="K44" s="13">
        <v>7722</v>
      </c>
      <c r="L44" s="13">
        <v>20077.2</v>
      </c>
      <c r="M44" s="14">
        <v>41852</v>
      </c>
      <c r="N44" s="15">
        <v>8</v>
      </c>
      <c r="O44" s="12" t="s">
        <v>33</v>
      </c>
      <c r="P44" s="16" t="s">
        <v>19</v>
      </c>
      <c r="Q44" s="1" t="str">
        <f>IF(Data[[#This Row],[COGS]]=Data[[#This Row],[ Sales]]-Data[[#This Row],[Profit]], "OK", "Mismatch")</f>
        <v>OK</v>
      </c>
      <c r="R44" s="1" t="str">
        <f>IF(Data[[#This Row],[Gross Sales]]=Data[[#This Row],[Units Sold]]*Data[[#This Row],[Sale Price]], "OK", "Mismatch")</f>
        <v>OK</v>
      </c>
      <c r="S44" s="1" t="str">
        <f>IF(Data[[#This Row],[ Sales]]=Data[[#This Row],[Gross Sales]]-Data[[#This Row],[Discounts]], "OK", "Mismatch")</f>
        <v>OK</v>
      </c>
      <c r="T44" s="1" t="str">
        <f>IF(Data[[#This Row],[Profit]]=Data[[#This Row],[ Sales]]-Data[[#This Row],[COGS]], "OK", "Mismatch")</f>
        <v>OK</v>
      </c>
    </row>
    <row r="45" spans="1:42" x14ac:dyDescent="0.2">
      <c r="A45" s="11" t="s">
        <v>28</v>
      </c>
      <c r="B45" s="11" t="s">
        <v>20</v>
      </c>
      <c r="C45" s="12" t="s">
        <v>16</v>
      </c>
      <c r="D45" s="12" t="s">
        <v>46</v>
      </c>
      <c r="E45" s="11">
        <v>766</v>
      </c>
      <c r="F45" s="13">
        <v>3</v>
      </c>
      <c r="G45" s="13">
        <v>12</v>
      </c>
      <c r="H45" s="13">
        <v>9192</v>
      </c>
      <c r="I45" s="13">
        <v>91.92</v>
      </c>
      <c r="J45" s="13">
        <v>9100.08</v>
      </c>
      <c r="K45" s="13">
        <v>2298</v>
      </c>
      <c r="L45" s="13">
        <v>6802.08</v>
      </c>
      <c r="M45" s="14">
        <v>41548</v>
      </c>
      <c r="N45" s="15">
        <v>10</v>
      </c>
      <c r="O45" s="12" t="s">
        <v>35</v>
      </c>
      <c r="P45" s="16" t="s">
        <v>36</v>
      </c>
      <c r="Q45" s="1" t="str">
        <f>IF(Data[[#This Row],[COGS]]=Data[[#This Row],[ Sales]]-Data[[#This Row],[Profit]], "OK", "Mismatch")</f>
        <v>OK</v>
      </c>
      <c r="R45" s="1" t="str">
        <f>IF(Data[[#This Row],[Gross Sales]]=Data[[#This Row],[Units Sold]]*Data[[#This Row],[Sale Price]], "OK", "Mismatch")</f>
        <v>OK</v>
      </c>
      <c r="S45" s="1" t="str">
        <f>IF(Data[[#This Row],[ Sales]]=Data[[#This Row],[Gross Sales]]-Data[[#This Row],[Discounts]], "OK", "Mismatch")</f>
        <v>OK</v>
      </c>
      <c r="T45" s="1" t="str">
        <f>IF(Data[[#This Row],[Profit]]=Data[[#This Row],[ Sales]]-Data[[#This Row],[COGS]], "OK", "Mismatch")</f>
        <v>OK</v>
      </c>
    </row>
    <row r="46" spans="1:42" x14ac:dyDescent="0.2">
      <c r="A46" s="11" t="s">
        <v>28</v>
      </c>
      <c r="B46" s="11" t="s">
        <v>20</v>
      </c>
      <c r="C46" s="12" t="s">
        <v>16</v>
      </c>
      <c r="D46" s="12" t="s">
        <v>48</v>
      </c>
      <c r="E46" s="11">
        <v>1116</v>
      </c>
      <c r="F46" s="13">
        <v>3</v>
      </c>
      <c r="G46" s="13">
        <v>12</v>
      </c>
      <c r="H46" s="13">
        <v>13392</v>
      </c>
      <c r="I46" s="13">
        <v>669.6</v>
      </c>
      <c r="J46" s="13">
        <v>12722.4</v>
      </c>
      <c r="K46" s="13">
        <v>3348</v>
      </c>
      <c r="L46" s="13">
        <v>9374.4</v>
      </c>
      <c r="M46" s="14">
        <v>41671</v>
      </c>
      <c r="N46" s="15">
        <v>2</v>
      </c>
      <c r="O46" s="12" t="s">
        <v>39</v>
      </c>
      <c r="P46" s="16" t="s">
        <v>19</v>
      </c>
      <c r="Q46" s="1" t="str">
        <f>IF(Data[[#This Row],[COGS]]=Data[[#This Row],[ Sales]]-Data[[#This Row],[Profit]], "OK", "Mismatch")</f>
        <v>OK</v>
      </c>
      <c r="R46" s="1" t="str">
        <f>IF(Data[[#This Row],[Gross Sales]]=Data[[#This Row],[Units Sold]]*Data[[#This Row],[Sale Price]], "OK", "Mismatch")</f>
        <v>OK</v>
      </c>
      <c r="S46" s="1" t="str">
        <f>IF(Data[[#This Row],[ Sales]]=Data[[#This Row],[Gross Sales]]-Data[[#This Row],[Discounts]], "OK", "Mismatch")</f>
        <v>OK</v>
      </c>
      <c r="T46" s="1" t="str">
        <f>IF(Data[[#This Row],[Profit]]=Data[[#This Row],[ Sales]]-Data[[#This Row],[COGS]], "OK", "Mismatch")</f>
        <v>OK</v>
      </c>
    </row>
    <row r="47" spans="1:42" x14ac:dyDescent="0.2">
      <c r="A47" s="11" t="s">
        <v>28</v>
      </c>
      <c r="B47" s="11" t="s">
        <v>20</v>
      </c>
      <c r="C47" s="12" t="s">
        <v>16</v>
      </c>
      <c r="D47" s="12" t="s">
        <v>48</v>
      </c>
      <c r="E47" s="11">
        <v>1580</v>
      </c>
      <c r="F47" s="13">
        <v>3</v>
      </c>
      <c r="G47" s="13">
        <v>12</v>
      </c>
      <c r="H47" s="13">
        <v>18960</v>
      </c>
      <c r="I47" s="13">
        <v>1706.4</v>
      </c>
      <c r="J47" s="13">
        <v>17253.599999999999</v>
      </c>
      <c r="K47" s="13">
        <v>4740</v>
      </c>
      <c r="L47" s="13">
        <v>12513.599999999999</v>
      </c>
      <c r="M47" s="14">
        <v>41883</v>
      </c>
      <c r="N47" s="15">
        <v>9</v>
      </c>
      <c r="O47" s="12" t="s">
        <v>34</v>
      </c>
      <c r="P47" s="16" t="s">
        <v>19</v>
      </c>
      <c r="Q47" s="1" t="str">
        <f>IF(Data[[#This Row],[COGS]]=Data[[#This Row],[ Sales]]-Data[[#This Row],[Profit]], "OK", "Mismatch")</f>
        <v>OK</v>
      </c>
      <c r="R47" s="1" t="str">
        <f>IF(Data[[#This Row],[Gross Sales]]=Data[[#This Row],[Units Sold]]*Data[[#This Row],[Sale Price]], "OK", "Mismatch")</f>
        <v>OK</v>
      </c>
      <c r="S47" s="1" t="str">
        <f>IF(Data[[#This Row],[ Sales]]=Data[[#This Row],[Gross Sales]]-Data[[#This Row],[Discounts]], "OK", "Mismatch")</f>
        <v>OK</v>
      </c>
      <c r="T47" s="1" t="str">
        <f>IF(Data[[#This Row],[Profit]]=Data[[#This Row],[ Sales]]-Data[[#This Row],[COGS]], "OK", "Mismatch")</f>
        <v>OK</v>
      </c>
    </row>
    <row r="48" spans="1:42" x14ac:dyDescent="0.2">
      <c r="A48" s="11" t="s">
        <v>28</v>
      </c>
      <c r="B48" s="11" t="s">
        <v>20</v>
      </c>
      <c r="C48" s="12" t="s">
        <v>26</v>
      </c>
      <c r="D48" s="12" t="s">
        <v>48</v>
      </c>
      <c r="E48" s="11">
        <v>2342</v>
      </c>
      <c r="F48" s="13">
        <v>5</v>
      </c>
      <c r="G48" s="13">
        <v>12</v>
      </c>
      <c r="H48" s="13">
        <v>28104</v>
      </c>
      <c r="I48" s="13">
        <v>1405.2</v>
      </c>
      <c r="J48" s="13">
        <v>26698.799999999999</v>
      </c>
      <c r="K48" s="13">
        <v>7026</v>
      </c>
      <c r="L48" s="13">
        <v>19672.8</v>
      </c>
      <c r="M48" s="14">
        <v>41944</v>
      </c>
      <c r="N48" s="15">
        <v>11</v>
      </c>
      <c r="O48" s="12" t="s">
        <v>41</v>
      </c>
      <c r="P48" s="16" t="s">
        <v>19</v>
      </c>
      <c r="Q48" s="1" t="str">
        <f>IF(Data[[#This Row],[COGS]]=Data[[#This Row],[ Sales]]-Data[[#This Row],[Profit]], "OK", "Mismatch")</f>
        <v>OK</v>
      </c>
      <c r="R48" s="1" t="str">
        <f>IF(Data[[#This Row],[Gross Sales]]=Data[[#This Row],[Units Sold]]*Data[[#This Row],[Sale Price]], "OK", "Mismatch")</f>
        <v>OK</v>
      </c>
      <c r="S48" s="1" t="str">
        <f>IF(Data[[#This Row],[ Sales]]=Data[[#This Row],[Gross Sales]]-Data[[#This Row],[Discounts]], "OK", "Mismatch")</f>
        <v>OK</v>
      </c>
      <c r="T48" s="1" t="str">
        <f>IF(Data[[#This Row],[Profit]]=Data[[#This Row],[ Sales]]-Data[[#This Row],[COGS]], "OK", "Mismatch")</f>
        <v>OK</v>
      </c>
    </row>
    <row r="49" spans="1:26" x14ac:dyDescent="0.2">
      <c r="A49" s="11" t="s">
        <v>28</v>
      </c>
      <c r="B49" s="11" t="s">
        <v>20</v>
      </c>
      <c r="C49" s="12" t="s">
        <v>38</v>
      </c>
      <c r="D49" s="12" t="s">
        <v>49</v>
      </c>
      <c r="E49" s="11">
        <v>1013</v>
      </c>
      <c r="F49" s="13">
        <v>10</v>
      </c>
      <c r="G49" s="13">
        <v>12</v>
      </c>
      <c r="H49" s="13">
        <v>12156</v>
      </c>
      <c r="I49" s="13">
        <v>1580.28</v>
      </c>
      <c r="J49" s="13">
        <v>10575.72</v>
      </c>
      <c r="K49" s="13">
        <v>3039</v>
      </c>
      <c r="L49" s="13">
        <v>7536.7199999999993</v>
      </c>
      <c r="M49" s="14">
        <v>41974</v>
      </c>
      <c r="N49" s="15">
        <v>12</v>
      </c>
      <c r="O49" s="12" t="s">
        <v>25</v>
      </c>
      <c r="P49" s="16" t="s">
        <v>19</v>
      </c>
      <c r="Q49" s="1" t="str">
        <f>IF(Data[[#This Row],[COGS]]=Data[[#This Row],[ Sales]]-Data[[#This Row],[Profit]], "OK", "Mismatch")</f>
        <v>OK</v>
      </c>
      <c r="R49" s="1" t="str">
        <f>IF(Data[[#This Row],[Gross Sales]]=Data[[#This Row],[Units Sold]]*Data[[#This Row],[Sale Price]], "OK", "Mismatch")</f>
        <v>OK</v>
      </c>
      <c r="S49" s="1" t="str">
        <f>IF(Data[[#This Row],[ Sales]]=Data[[#This Row],[Gross Sales]]-Data[[#This Row],[Discounts]], "OK", "Mismatch")</f>
        <v>OK</v>
      </c>
      <c r="T49" s="1" t="str">
        <f>IF(Data[[#This Row],[Profit]]=Data[[#This Row],[ Sales]]-Data[[#This Row],[COGS]], "OK", "Mismatch")</f>
        <v>OK</v>
      </c>
      <c r="Z49" s="22">
        <f>X42</f>
        <v>0</v>
      </c>
    </row>
    <row r="50" spans="1:26" x14ac:dyDescent="0.2">
      <c r="A50" s="11" t="s">
        <v>28</v>
      </c>
      <c r="B50" s="11" t="s">
        <v>20</v>
      </c>
      <c r="C50" s="12" t="s">
        <v>38</v>
      </c>
      <c r="D50" s="12" t="s">
        <v>46</v>
      </c>
      <c r="E50" s="11">
        <v>766</v>
      </c>
      <c r="F50" s="13">
        <v>10</v>
      </c>
      <c r="G50" s="13">
        <v>12</v>
      </c>
      <c r="H50" s="13">
        <v>9192</v>
      </c>
      <c r="I50" s="13">
        <v>91.92</v>
      </c>
      <c r="J50" s="13">
        <v>9100.08</v>
      </c>
      <c r="K50" s="13">
        <v>2298</v>
      </c>
      <c r="L50" s="13">
        <v>6802.08</v>
      </c>
      <c r="M50" s="14">
        <v>41548</v>
      </c>
      <c r="N50" s="15">
        <v>10</v>
      </c>
      <c r="O50" s="12" t="s">
        <v>35</v>
      </c>
      <c r="P50" s="16" t="s">
        <v>36</v>
      </c>
      <c r="Q50" s="1" t="str">
        <f>IF(Data[[#This Row],[COGS]]=Data[[#This Row],[ Sales]]-Data[[#This Row],[Profit]], "OK", "Mismatch")</f>
        <v>OK</v>
      </c>
      <c r="R50" s="1" t="str">
        <f>IF(Data[[#This Row],[Gross Sales]]=Data[[#This Row],[Units Sold]]*Data[[#This Row],[Sale Price]], "OK", "Mismatch")</f>
        <v>OK</v>
      </c>
      <c r="S50" s="1" t="str">
        <f>IF(Data[[#This Row],[ Sales]]=Data[[#This Row],[Gross Sales]]-Data[[#This Row],[Discounts]], "OK", "Mismatch")</f>
        <v>OK</v>
      </c>
      <c r="T50" s="1" t="str">
        <f>IF(Data[[#This Row],[Profit]]=Data[[#This Row],[ Sales]]-Data[[#This Row],[COGS]], "OK", "Mismatch")</f>
        <v>OK</v>
      </c>
    </row>
    <row r="51" spans="1:26" x14ac:dyDescent="0.2">
      <c r="A51" s="11" t="s">
        <v>28</v>
      </c>
      <c r="B51" s="11" t="s">
        <v>20</v>
      </c>
      <c r="C51" s="12" t="s">
        <v>38</v>
      </c>
      <c r="D51" s="12" t="s">
        <v>48</v>
      </c>
      <c r="E51" s="11">
        <v>1775</v>
      </c>
      <c r="F51" s="13">
        <v>10</v>
      </c>
      <c r="G51" s="13">
        <v>12</v>
      </c>
      <c r="H51" s="13">
        <v>21300</v>
      </c>
      <c r="I51" s="13">
        <v>1917</v>
      </c>
      <c r="J51" s="13">
        <v>19383</v>
      </c>
      <c r="K51" s="13">
        <v>5325</v>
      </c>
      <c r="L51" s="13">
        <v>14058</v>
      </c>
      <c r="M51" s="14">
        <v>41579</v>
      </c>
      <c r="N51" s="15">
        <v>11</v>
      </c>
      <c r="O51" s="12" t="s">
        <v>41</v>
      </c>
      <c r="P51" s="16" t="s">
        <v>36</v>
      </c>
      <c r="Q51" s="1" t="str">
        <f>IF(Data[[#This Row],[COGS]]=Data[[#This Row],[ Sales]]-Data[[#This Row],[Profit]], "OK", "Mismatch")</f>
        <v>OK</v>
      </c>
      <c r="R51" s="1" t="str">
        <f>IF(Data[[#This Row],[Gross Sales]]=Data[[#This Row],[Units Sold]]*Data[[#This Row],[Sale Price]], "OK", "Mismatch")</f>
        <v>OK</v>
      </c>
      <c r="S51" s="1" t="str">
        <f>IF(Data[[#This Row],[ Sales]]=Data[[#This Row],[Gross Sales]]-Data[[#This Row],[Discounts]], "OK", "Mismatch")</f>
        <v>OK</v>
      </c>
      <c r="T51" s="1" t="str">
        <f>IF(Data[[#This Row],[Profit]]=Data[[#This Row],[ Sales]]-Data[[#This Row],[COGS]], "OK", "Mismatch")</f>
        <v>OK</v>
      </c>
    </row>
    <row r="52" spans="1:26" x14ac:dyDescent="0.2">
      <c r="A52" s="11" t="s">
        <v>28</v>
      </c>
      <c r="B52" s="11" t="s">
        <v>20</v>
      </c>
      <c r="C52" s="12" t="s">
        <v>38</v>
      </c>
      <c r="D52" s="12" t="s">
        <v>17</v>
      </c>
      <c r="E52" s="11">
        <v>367</v>
      </c>
      <c r="F52" s="13">
        <v>10</v>
      </c>
      <c r="G52" s="13">
        <v>12</v>
      </c>
      <c r="H52" s="13">
        <v>4404</v>
      </c>
      <c r="I52" s="13">
        <v>0</v>
      </c>
      <c r="J52" s="13">
        <v>4404</v>
      </c>
      <c r="K52" s="13">
        <v>1101</v>
      </c>
      <c r="L52" s="13">
        <v>3303</v>
      </c>
      <c r="M52" s="14">
        <v>41821</v>
      </c>
      <c r="N52" s="15">
        <v>7</v>
      </c>
      <c r="O52" s="12" t="s">
        <v>30</v>
      </c>
      <c r="P52" s="16" t="s">
        <v>19</v>
      </c>
      <c r="Q52" s="1" t="str">
        <f>IF(Data[[#This Row],[COGS]]=Data[[#This Row],[ Sales]]-Data[[#This Row],[Profit]], "OK", "Mismatch")</f>
        <v>OK</v>
      </c>
      <c r="R52" s="1" t="str">
        <f>IF(Data[[#This Row],[Gross Sales]]=Data[[#This Row],[Units Sold]]*Data[[#This Row],[Sale Price]], "OK", "Mismatch")</f>
        <v>OK</v>
      </c>
      <c r="S52" s="1" t="str">
        <f>IF(Data[[#This Row],[ Sales]]=Data[[#This Row],[Gross Sales]]-Data[[#This Row],[Discounts]], "OK", "Mismatch")</f>
        <v>OK</v>
      </c>
      <c r="T52" s="1" t="str">
        <f>IF(Data[[#This Row],[Profit]]=Data[[#This Row],[ Sales]]-Data[[#This Row],[COGS]], "OK", "Mismatch")</f>
        <v>OK</v>
      </c>
    </row>
    <row r="53" spans="1:26" x14ac:dyDescent="0.2">
      <c r="A53" s="11" t="s">
        <v>28</v>
      </c>
      <c r="B53" s="11" t="s">
        <v>20</v>
      </c>
      <c r="C53" s="12" t="s">
        <v>42</v>
      </c>
      <c r="D53" s="12" t="s">
        <v>49</v>
      </c>
      <c r="E53" s="11">
        <v>472</v>
      </c>
      <c r="F53" s="13">
        <v>120</v>
      </c>
      <c r="G53" s="13">
        <v>12</v>
      </c>
      <c r="H53" s="13">
        <v>5664</v>
      </c>
      <c r="I53" s="13">
        <v>623.04</v>
      </c>
      <c r="J53" s="13">
        <v>5040.96</v>
      </c>
      <c r="K53" s="13">
        <v>1416</v>
      </c>
      <c r="L53" s="13">
        <v>3624.96</v>
      </c>
      <c r="M53" s="14">
        <v>41913</v>
      </c>
      <c r="N53" s="15">
        <v>10</v>
      </c>
      <c r="O53" s="12" t="s">
        <v>35</v>
      </c>
      <c r="P53" s="16" t="s">
        <v>19</v>
      </c>
      <c r="Q53" s="1" t="str">
        <f>IF(Data[[#This Row],[COGS]]=Data[[#This Row],[ Sales]]-Data[[#This Row],[Profit]], "OK", "Mismatch")</f>
        <v>OK</v>
      </c>
      <c r="R53" s="1" t="str">
        <f>IF(Data[[#This Row],[Gross Sales]]=Data[[#This Row],[Units Sold]]*Data[[#This Row],[Sale Price]], "OK", "Mismatch")</f>
        <v>OK</v>
      </c>
      <c r="S53" s="1" t="str">
        <f>IF(Data[[#This Row],[ Sales]]=Data[[#This Row],[Gross Sales]]-Data[[#This Row],[Discounts]], "OK", "Mismatch")</f>
        <v>OK</v>
      </c>
      <c r="T53" s="1" t="str">
        <f>IF(Data[[#This Row],[Profit]]=Data[[#This Row],[ Sales]]-Data[[#This Row],[COGS]], "OK", "Mismatch")</f>
        <v>OK</v>
      </c>
    </row>
    <row r="54" spans="1:26" x14ac:dyDescent="0.2">
      <c r="A54" s="11" t="s">
        <v>28</v>
      </c>
      <c r="B54" s="11" t="s">
        <v>20</v>
      </c>
      <c r="C54" s="12" t="s">
        <v>42</v>
      </c>
      <c r="D54" s="12" t="s">
        <v>49</v>
      </c>
      <c r="E54" s="11">
        <v>1013</v>
      </c>
      <c r="F54" s="13">
        <v>120</v>
      </c>
      <c r="G54" s="13">
        <v>12</v>
      </c>
      <c r="H54" s="13">
        <v>12156</v>
      </c>
      <c r="I54" s="13">
        <v>1580.28</v>
      </c>
      <c r="J54" s="13">
        <v>10575.72</v>
      </c>
      <c r="K54" s="13">
        <v>3039</v>
      </c>
      <c r="L54" s="13">
        <v>7536.7199999999993</v>
      </c>
      <c r="M54" s="14">
        <v>41974</v>
      </c>
      <c r="N54" s="15">
        <v>12</v>
      </c>
      <c r="O54" s="12" t="s">
        <v>25</v>
      </c>
      <c r="P54" s="16" t="s">
        <v>19</v>
      </c>
      <c r="Q54" s="1" t="str">
        <f>IF(Data[[#This Row],[COGS]]=Data[[#This Row],[ Sales]]-Data[[#This Row],[Profit]], "OK", "Mismatch")</f>
        <v>OK</v>
      </c>
      <c r="R54" s="1" t="str">
        <f>IF(Data[[#This Row],[Gross Sales]]=Data[[#This Row],[Units Sold]]*Data[[#This Row],[Sale Price]], "OK", "Mismatch")</f>
        <v>OK</v>
      </c>
      <c r="S54" s="1" t="str">
        <f>IF(Data[[#This Row],[ Sales]]=Data[[#This Row],[Gross Sales]]-Data[[#This Row],[Discounts]], "OK", "Mismatch")</f>
        <v>OK</v>
      </c>
      <c r="T54" s="1" t="str">
        <f>IF(Data[[#This Row],[Profit]]=Data[[#This Row],[ Sales]]-Data[[#This Row],[COGS]], "OK", "Mismatch")</f>
        <v>OK</v>
      </c>
    </row>
    <row r="55" spans="1:26" x14ac:dyDescent="0.2">
      <c r="A55" s="11" t="s">
        <v>28</v>
      </c>
      <c r="B55" s="11" t="s">
        <v>20</v>
      </c>
      <c r="C55" s="12" t="s">
        <v>42</v>
      </c>
      <c r="D55" s="12" t="s">
        <v>17</v>
      </c>
      <c r="E55" s="11">
        <v>1545</v>
      </c>
      <c r="F55" s="13">
        <v>120</v>
      </c>
      <c r="G55" s="13">
        <v>12</v>
      </c>
      <c r="H55" s="13">
        <v>18540</v>
      </c>
      <c r="I55" s="13">
        <v>0</v>
      </c>
      <c r="J55" s="13">
        <v>18540</v>
      </c>
      <c r="K55" s="13">
        <v>4635</v>
      </c>
      <c r="L55" s="13">
        <v>13905</v>
      </c>
      <c r="M55" s="14">
        <v>41791</v>
      </c>
      <c r="N55" s="15">
        <v>6</v>
      </c>
      <c r="O55" s="12" t="s">
        <v>23</v>
      </c>
      <c r="P55" s="16" t="s">
        <v>19</v>
      </c>
      <c r="Q55" s="1" t="str">
        <f>IF(Data[[#This Row],[COGS]]=Data[[#This Row],[ Sales]]-Data[[#This Row],[Profit]], "OK", "Mismatch")</f>
        <v>OK</v>
      </c>
      <c r="R55" s="1" t="str">
        <f>IF(Data[[#This Row],[Gross Sales]]=Data[[#This Row],[Units Sold]]*Data[[#This Row],[Sale Price]], "OK", "Mismatch")</f>
        <v>OK</v>
      </c>
      <c r="S55" s="1" t="str">
        <f>IF(Data[[#This Row],[ Sales]]=Data[[#This Row],[Gross Sales]]-Data[[#This Row],[Discounts]], "OK", "Mismatch")</f>
        <v>OK</v>
      </c>
      <c r="T55" s="1" t="str">
        <f>IF(Data[[#This Row],[Profit]]=Data[[#This Row],[ Sales]]-Data[[#This Row],[COGS]], "OK", "Mismatch")</f>
        <v>OK</v>
      </c>
    </row>
    <row r="56" spans="1:26" x14ac:dyDescent="0.2">
      <c r="A56" s="11" t="s">
        <v>28</v>
      </c>
      <c r="B56" s="11" t="s">
        <v>20</v>
      </c>
      <c r="C56" s="12" t="s">
        <v>42</v>
      </c>
      <c r="D56" s="12" t="s">
        <v>17</v>
      </c>
      <c r="E56" s="11">
        <v>2161</v>
      </c>
      <c r="F56" s="13">
        <v>120</v>
      </c>
      <c r="G56" s="13">
        <v>12</v>
      </c>
      <c r="H56" s="13">
        <v>25932</v>
      </c>
      <c r="I56" s="13">
        <v>0</v>
      </c>
      <c r="J56" s="13">
        <v>25932</v>
      </c>
      <c r="K56" s="13">
        <v>6483</v>
      </c>
      <c r="L56" s="13">
        <v>19449</v>
      </c>
      <c r="M56" s="14">
        <v>41699</v>
      </c>
      <c r="N56" s="15">
        <v>3</v>
      </c>
      <c r="O56" s="12" t="s">
        <v>27</v>
      </c>
      <c r="P56" s="16" t="s">
        <v>19</v>
      </c>
      <c r="Q56" s="1" t="str">
        <f>IF(Data[[#This Row],[COGS]]=Data[[#This Row],[ Sales]]-Data[[#This Row],[Profit]], "OK", "Mismatch")</f>
        <v>OK</v>
      </c>
      <c r="R56" s="1" t="str">
        <f>IF(Data[[#This Row],[Gross Sales]]=Data[[#This Row],[Units Sold]]*Data[[#This Row],[Sale Price]], "OK", "Mismatch")</f>
        <v>OK</v>
      </c>
      <c r="S56" s="1" t="str">
        <f>IF(Data[[#This Row],[ Sales]]=Data[[#This Row],[Gross Sales]]-Data[[#This Row],[Discounts]], "OK", "Mismatch")</f>
        <v>OK</v>
      </c>
      <c r="T56" s="1" t="str">
        <f>IF(Data[[#This Row],[Profit]]=Data[[#This Row],[ Sales]]-Data[[#This Row],[COGS]], "OK", "Mismatch")</f>
        <v>OK</v>
      </c>
    </row>
    <row r="57" spans="1:26" x14ac:dyDescent="0.2">
      <c r="A57" s="11" t="s">
        <v>28</v>
      </c>
      <c r="B57" s="11" t="s">
        <v>20</v>
      </c>
      <c r="C57" s="12" t="s">
        <v>43</v>
      </c>
      <c r="D57" s="12" t="s">
        <v>46</v>
      </c>
      <c r="E57" s="11">
        <v>2479</v>
      </c>
      <c r="F57" s="13">
        <v>250</v>
      </c>
      <c r="G57" s="13">
        <v>12</v>
      </c>
      <c r="H57" s="13">
        <v>29748</v>
      </c>
      <c r="I57" s="13">
        <v>892.44</v>
      </c>
      <c r="J57" s="13">
        <v>28855.56</v>
      </c>
      <c r="K57" s="13">
        <v>7437</v>
      </c>
      <c r="L57" s="13">
        <v>21418.560000000001</v>
      </c>
      <c r="M57" s="14">
        <v>41640</v>
      </c>
      <c r="N57" s="15">
        <v>1</v>
      </c>
      <c r="O57" s="12" t="s">
        <v>18</v>
      </c>
      <c r="P57" s="16" t="s">
        <v>19</v>
      </c>
      <c r="Q57" s="1" t="str">
        <f>IF(Data[[#This Row],[COGS]]=Data[[#This Row],[ Sales]]-Data[[#This Row],[Profit]], "OK", "Mismatch")</f>
        <v>OK</v>
      </c>
      <c r="R57" s="1" t="str">
        <f>IF(Data[[#This Row],[Gross Sales]]=Data[[#This Row],[Units Sold]]*Data[[#This Row],[Sale Price]], "OK", "Mismatch")</f>
        <v>OK</v>
      </c>
      <c r="S57" s="1" t="str">
        <f>IF(Data[[#This Row],[ Sales]]=Data[[#This Row],[Gross Sales]]-Data[[#This Row],[Discounts]], "OK", "Mismatch")</f>
        <v>OK</v>
      </c>
      <c r="T57" s="1" t="str">
        <f>IF(Data[[#This Row],[Profit]]=Data[[#This Row],[ Sales]]-Data[[#This Row],[COGS]], "OK", "Mismatch")</f>
        <v>OK</v>
      </c>
    </row>
    <row r="58" spans="1:26" x14ac:dyDescent="0.2">
      <c r="A58" s="11" t="s">
        <v>28</v>
      </c>
      <c r="B58" s="11" t="s">
        <v>20</v>
      </c>
      <c r="C58" s="12" t="s">
        <v>43</v>
      </c>
      <c r="D58" s="12" t="s">
        <v>48</v>
      </c>
      <c r="E58" s="11">
        <v>880</v>
      </c>
      <c r="F58" s="13">
        <v>250</v>
      </c>
      <c r="G58" s="13">
        <v>12</v>
      </c>
      <c r="H58" s="13">
        <v>10560</v>
      </c>
      <c r="I58" s="13">
        <v>950.4</v>
      </c>
      <c r="J58" s="13">
        <v>9609.6</v>
      </c>
      <c r="K58" s="13">
        <v>2640</v>
      </c>
      <c r="L58" s="13">
        <v>6969.6</v>
      </c>
      <c r="M58" s="14">
        <v>41760</v>
      </c>
      <c r="N58" s="15">
        <v>5</v>
      </c>
      <c r="O58" s="12" t="s">
        <v>47</v>
      </c>
      <c r="P58" s="16" t="s">
        <v>19</v>
      </c>
      <c r="Q58" s="1" t="str">
        <f>IF(Data[[#This Row],[COGS]]=Data[[#This Row],[ Sales]]-Data[[#This Row],[Profit]], "OK", "Mismatch")</f>
        <v>OK</v>
      </c>
      <c r="R58" s="1" t="str">
        <f>IF(Data[[#This Row],[Gross Sales]]=Data[[#This Row],[Units Sold]]*Data[[#This Row],[Sale Price]], "OK", "Mismatch")</f>
        <v>OK</v>
      </c>
      <c r="S58" s="1" t="str">
        <f>IF(Data[[#This Row],[ Sales]]=Data[[#This Row],[Gross Sales]]-Data[[#This Row],[Discounts]], "OK", "Mismatch")</f>
        <v>OK</v>
      </c>
      <c r="T58" s="1" t="str">
        <f>IF(Data[[#This Row],[Profit]]=Data[[#This Row],[ Sales]]-Data[[#This Row],[COGS]], "OK", "Mismatch")</f>
        <v>OK</v>
      </c>
    </row>
    <row r="59" spans="1:26" x14ac:dyDescent="0.2">
      <c r="A59" s="11" t="s">
        <v>28</v>
      </c>
      <c r="B59" s="11" t="s">
        <v>20</v>
      </c>
      <c r="C59" s="12" t="s">
        <v>43</v>
      </c>
      <c r="D59" s="12" t="s">
        <v>48</v>
      </c>
      <c r="E59" s="11">
        <v>2215</v>
      </c>
      <c r="F59" s="13">
        <v>250</v>
      </c>
      <c r="G59" s="13">
        <v>12</v>
      </c>
      <c r="H59" s="13">
        <v>26580</v>
      </c>
      <c r="I59" s="13">
        <v>1860.6</v>
      </c>
      <c r="J59" s="13">
        <v>24719.4</v>
      </c>
      <c r="K59" s="13">
        <v>6645</v>
      </c>
      <c r="L59" s="13">
        <v>18074.400000000001</v>
      </c>
      <c r="M59" s="14">
        <v>41518</v>
      </c>
      <c r="N59" s="15">
        <v>9</v>
      </c>
      <c r="O59" s="12" t="s">
        <v>34</v>
      </c>
      <c r="P59" s="16" t="s">
        <v>36</v>
      </c>
      <c r="Q59" s="1" t="str">
        <f>IF(Data[[#This Row],[COGS]]=Data[[#This Row],[ Sales]]-Data[[#This Row],[Profit]], "OK", "Mismatch")</f>
        <v>OK</v>
      </c>
      <c r="R59" s="1" t="str">
        <f>IF(Data[[#This Row],[Gross Sales]]=Data[[#This Row],[Units Sold]]*Data[[#This Row],[Sale Price]], "OK", "Mismatch")</f>
        <v>OK</v>
      </c>
      <c r="S59" s="1" t="str">
        <f>IF(Data[[#This Row],[ Sales]]=Data[[#This Row],[Gross Sales]]-Data[[#This Row],[Discounts]], "OK", "Mismatch")</f>
        <v>OK</v>
      </c>
      <c r="T59" s="1" t="str">
        <f>IF(Data[[#This Row],[Profit]]=Data[[#This Row],[ Sales]]-Data[[#This Row],[COGS]], "OK", "Mismatch")</f>
        <v>OK</v>
      </c>
    </row>
    <row r="60" spans="1:26" x14ac:dyDescent="0.2">
      <c r="A60" s="11" t="s">
        <v>28</v>
      </c>
      <c r="B60" s="11" t="s">
        <v>20</v>
      </c>
      <c r="C60" s="12" t="s">
        <v>43</v>
      </c>
      <c r="D60" s="12" t="s">
        <v>17</v>
      </c>
      <c r="E60" s="11">
        <v>2838</v>
      </c>
      <c r="F60" s="13">
        <v>250</v>
      </c>
      <c r="G60" s="13">
        <v>12</v>
      </c>
      <c r="H60" s="13">
        <v>34056</v>
      </c>
      <c r="I60" s="13">
        <v>0</v>
      </c>
      <c r="J60" s="13">
        <v>34056</v>
      </c>
      <c r="K60" s="13">
        <v>8514</v>
      </c>
      <c r="L60" s="13">
        <v>25542</v>
      </c>
      <c r="M60" s="14">
        <v>41730</v>
      </c>
      <c r="N60" s="15">
        <v>4</v>
      </c>
      <c r="O60" s="12" t="s">
        <v>44</v>
      </c>
      <c r="P60" s="16" t="s">
        <v>19</v>
      </c>
      <c r="Q60" s="1" t="str">
        <f>IF(Data[[#This Row],[COGS]]=Data[[#This Row],[ Sales]]-Data[[#This Row],[Profit]], "OK", "Mismatch")</f>
        <v>OK</v>
      </c>
      <c r="R60" s="1" t="str">
        <f>IF(Data[[#This Row],[Gross Sales]]=Data[[#This Row],[Units Sold]]*Data[[#This Row],[Sale Price]], "OK", "Mismatch")</f>
        <v>OK</v>
      </c>
      <c r="S60" s="1" t="str">
        <f>IF(Data[[#This Row],[ Sales]]=Data[[#This Row],[Gross Sales]]-Data[[#This Row],[Discounts]], "OK", "Mismatch")</f>
        <v>OK</v>
      </c>
      <c r="T60" s="1" t="str">
        <f>IF(Data[[#This Row],[Profit]]=Data[[#This Row],[ Sales]]-Data[[#This Row],[COGS]], "OK", "Mismatch")</f>
        <v>OK</v>
      </c>
    </row>
    <row r="61" spans="1:26" x14ac:dyDescent="0.2">
      <c r="A61" s="11" t="s">
        <v>28</v>
      </c>
      <c r="B61" s="11" t="s">
        <v>24</v>
      </c>
      <c r="C61" s="12" t="s">
        <v>45</v>
      </c>
      <c r="D61" s="12" t="s">
        <v>49</v>
      </c>
      <c r="E61" s="11">
        <v>410</v>
      </c>
      <c r="F61" s="13">
        <v>260</v>
      </c>
      <c r="G61" s="13">
        <v>12</v>
      </c>
      <c r="H61" s="13">
        <v>4920</v>
      </c>
      <c r="I61" s="13">
        <v>639.6</v>
      </c>
      <c r="J61" s="13">
        <v>4280.3999999999996</v>
      </c>
      <c r="K61" s="13">
        <v>1230</v>
      </c>
      <c r="L61" s="13">
        <v>3050.3999999999996</v>
      </c>
      <c r="M61" s="14">
        <v>41913</v>
      </c>
      <c r="N61" s="15">
        <v>10</v>
      </c>
      <c r="O61" s="12" t="s">
        <v>35</v>
      </c>
      <c r="P61" s="16" t="s">
        <v>19</v>
      </c>
      <c r="Q61" s="1" t="str">
        <f>IF(Data[[#This Row],[COGS]]=Data[[#This Row],[ Sales]]-Data[[#This Row],[Profit]], "OK", "Mismatch")</f>
        <v>OK</v>
      </c>
      <c r="R61" s="1" t="str">
        <f>IF(Data[[#This Row],[Gross Sales]]=Data[[#This Row],[Units Sold]]*Data[[#This Row],[Sale Price]], "OK", "Mismatch")</f>
        <v>OK</v>
      </c>
      <c r="S61" s="1" t="str">
        <f>IF(Data[[#This Row],[ Sales]]=Data[[#This Row],[Gross Sales]]-Data[[#This Row],[Discounts]], "OK", "Mismatch")</f>
        <v>OK</v>
      </c>
      <c r="T61" s="1" t="str">
        <f>IF(Data[[#This Row],[Profit]]=Data[[#This Row],[ Sales]]-Data[[#This Row],[COGS]], "OK", "Mismatch")</f>
        <v>OK</v>
      </c>
    </row>
    <row r="62" spans="1:26" x14ac:dyDescent="0.2">
      <c r="A62" s="11" t="s">
        <v>28</v>
      </c>
      <c r="B62" s="11" t="s">
        <v>24</v>
      </c>
      <c r="C62" s="12" t="s">
        <v>45</v>
      </c>
      <c r="D62" s="12" t="s">
        <v>48</v>
      </c>
      <c r="E62" s="11">
        <v>1123</v>
      </c>
      <c r="F62" s="13">
        <v>260</v>
      </c>
      <c r="G62" s="13">
        <v>12</v>
      </c>
      <c r="H62" s="13">
        <v>13476</v>
      </c>
      <c r="I62" s="13">
        <v>673.8</v>
      </c>
      <c r="J62" s="13">
        <v>12802.2</v>
      </c>
      <c r="K62" s="13">
        <v>3369</v>
      </c>
      <c r="L62" s="13">
        <v>9433.2000000000007</v>
      </c>
      <c r="M62" s="14">
        <v>41852</v>
      </c>
      <c r="N62" s="15">
        <v>8</v>
      </c>
      <c r="O62" s="12" t="s">
        <v>33</v>
      </c>
      <c r="P62" s="16" t="s">
        <v>19</v>
      </c>
      <c r="Q62" s="1" t="str">
        <f>IF(Data[[#This Row],[COGS]]=Data[[#This Row],[ Sales]]-Data[[#This Row],[Profit]], "OK", "Mismatch")</f>
        <v>OK</v>
      </c>
      <c r="R62" s="1" t="str">
        <f>IF(Data[[#This Row],[Gross Sales]]=Data[[#This Row],[Units Sold]]*Data[[#This Row],[Sale Price]], "OK", "Mismatch")</f>
        <v>OK</v>
      </c>
      <c r="S62" s="1" t="str">
        <f>IF(Data[[#This Row],[ Sales]]=Data[[#This Row],[Gross Sales]]-Data[[#This Row],[Discounts]], "OK", "Mismatch")</f>
        <v>OK</v>
      </c>
      <c r="T62" s="1" t="str">
        <f>IF(Data[[#This Row],[Profit]]=Data[[#This Row],[ Sales]]-Data[[#This Row],[COGS]], "OK", "Mismatch")</f>
        <v>OK</v>
      </c>
    </row>
    <row r="63" spans="1:26" x14ac:dyDescent="0.2">
      <c r="A63" s="11" t="s">
        <v>28</v>
      </c>
      <c r="B63" s="11" t="s">
        <v>24</v>
      </c>
      <c r="C63" s="12" t="s">
        <v>45</v>
      </c>
      <c r="D63" s="12" t="s">
        <v>48</v>
      </c>
      <c r="E63" s="11">
        <v>1375</v>
      </c>
      <c r="F63" s="13">
        <v>260</v>
      </c>
      <c r="G63" s="13">
        <v>12</v>
      </c>
      <c r="H63" s="13">
        <v>16500</v>
      </c>
      <c r="I63" s="13">
        <v>1320</v>
      </c>
      <c r="J63" s="13">
        <v>15180</v>
      </c>
      <c r="K63" s="13">
        <v>4125</v>
      </c>
      <c r="L63" s="13">
        <v>11055</v>
      </c>
      <c r="M63" s="14">
        <v>41609</v>
      </c>
      <c r="N63" s="15">
        <v>12</v>
      </c>
      <c r="O63" s="12" t="s">
        <v>25</v>
      </c>
      <c r="P63" s="16" t="s">
        <v>36</v>
      </c>
      <c r="Q63" s="1" t="str">
        <f>IF(Data[[#This Row],[COGS]]=Data[[#This Row],[ Sales]]-Data[[#This Row],[Profit]], "OK", "Mismatch")</f>
        <v>OK</v>
      </c>
      <c r="R63" s="1" t="str">
        <f>IF(Data[[#This Row],[Gross Sales]]=Data[[#This Row],[Units Sold]]*Data[[#This Row],[Sale Price]], "OK", "Mismatch")</f>
        <v>OK</v>
      </c>
      <c r="S63" s="1" t="str">
        <f>IF(Data[[#This Row],[ Sales]]=Data[[#This Row],[Gross Sales]]-Data[[#This Row],[Discounts]], "OK", "Mismatch")</f>
        <v>OK</v>
      </c>
      <c r="T63" s="1" t="str">
        <f>IF(Data[[#This Row],[Profit]]=Data[[#This Row],[ Sales]]-Data[[#This Row],[COGS]], "OK", "Mismatch")</f>
        <v>OK</v>
      </c>
    </row>
    <row r="64" spans="1:26" x14ac:dyDescent="0.2">
      <c r="A64" s="11" t="s">
        <v>28</v>
      </c>
      <c r="B64" s="11" t="s">
        <v>24</v>
      </c>
      <c r="C64" s="12" t="s">
        <v>16</v>
      </c>
      <c r="D64" s="12" t="s">
        <v>48</v>
      </c>
      <c r="E64" s="11">
        <v>367</v>
      </c>
      <c r="F64" s="13">
        <v>3</v>
      </c>
      <c r="G64" s="13">
        <v>12</v>
      </c>
      <c r="H64" s="13">
        <v>4404</v>
      </c>
      <c r="I64" s="13">
        <v>396.36</v>
      </c>
      <c r="J64" s="13">
        <v>4007.64</v>
      </c>
      <c r="K64" s="13">
        <v>1101</v>
      </c>
      <c r="L64" s="13">
        <v>2906.64</v>
      </c>
      <c r="M64" s="14">
        <v>41548</v>
      </c>
      <c r="N64" s="15">
        <v>10</v>
      </c>
      <c r="O64" s="12" t="s">
        <v>35</v>
      </c>
      <c r="P64" s="16" t="s">
        <v>36</v>
      </c>
      <c r="Q64" s="1" t="str">
        <f>IF(Data[[#This Row],[COGS]]=Data[[#This Row],[ Sales]]-Data[[#This Row],[Profit]], "OK", "Mismatch")</f>
        <v>OK</v>
      </c>
      <c r="R64" s="1" t="str">
        <f>IF(Data[[#This Row],[Gross Sales]]=Data[[#This Row],[Units Sold]]*Data[[#This Row],[Sale Price]], "OK", "Mismatch")</f>
        <v>OK</v>
      </c>
      <c r="S64" s="1" t="str">
        <f>IF(Data[[#This Row],[ Sales]]=Data[[#This Row],[Gross Sales]]-Data[[#This Row],[Discounts]], "OK", "Mismatch")</f>
        <v>OK</v>
      </c>
      <c r="T64" s="1" t="str">
        <f>IF(Data[[#This Row],[Profit]]=Data[[#This Row],[ Sales]]-Data[[#This Row],[COGS]], "OK", "Mismatch")</f>
        <v>OK</v>
      </c>
    </row>
    <row r="65" spans="1:20" x14ac:dyDescent="0.2">
      <c r="A65" s="11" t="s">
        <v>28</v>
      </c>
      <c r="B65" s="11" t="s">
        <v>24</v>
      </c>
      <c r="C65" s="12" t="s">
        <v>16</v>
      </c>
      <c r="D65" s="12" t="s">
        <v>48</v>
      </c>
      <c r="E65" s="11">
        <v>562</v>
      </c>
      <c r="F65" s="13">
        <v>3</v>
      </c>
      <c r="G65" s="13">
        <v>12</v>
      </c>
      <c r="H65" s="13">
        <v>6744</v>
      </c>
      <c r="I65" s="13">
        <v>404.64</v>
      </c>
      <c r="J65" s="13">
        <v>6339.36</v>
      </c>
      <c r="K65" s="13">
        <v>1686</v>
      </c>
      <c r="L65" s="13">
        <v>4653.3599999999997</v>
      </c>
      <c r="M65" s="14">
        <v>41883</v>
      </c>
      <c r="N65" s="15">
        <v>9</v>
      </c>
      <c r="O65" s="12" t="s">
        <v>34</v>
      </c>
      <c r="P65" s="16" t="s">
        <v>19</v>
      </c>
      <c r="Q65" s="1" t="str">
        <f>IF(Data[[#This Row],[COGS]]=Data[[#This Row],[ Sales]]-Data[[#This Row],[Profit]], "OK", "Mismatch")</f>
        <v>OK</v>
      </c>
      <c r="R65" s="1" t="str">
        <f>IF(Data[[#This Row],[Gross Sales]]=Data[[#This Row],[Units Sold]]*Data[[#This Row],[Sale Price]], "OK", "Mismatch")</f>
        <v>OK</v>
      </c>
      <c r="S65" s="1" t="str">
        <f>IF(Data[[#This Row],[ Sales]]=Data[[#This Row],[Gross Sales]]-Data[[#This Row],[Discounts]], "OK", "Mismatch")</f>
        <v>OK</v>
      </c>
      <c r="T65" s="1" t="str">
        <f>IF(Data[[#This Row],[Profit]]=Data[[#This Row],[ Sales]]-Data[[#This Row],[COGS]], "OK", "Mismatch")</f>
        <v>OK</v>
      </c>
    </row>
    <row r="66" spans="1:20" x14ac:dyDescent="0.2">
      <c r="A66" s="11" t="s">
        <v>28</v>
      </c>
      <c r="B66" s="11" t="s">
        <v>24</v>
      </c>
      <c r="C66" s="12" t="s">
        <v>16</v>
      </c>
      <c r="D66" s="12" t="s">
        <v>48</v>
      </c>
      <c r="E66" s="11">
        <v>727</v>
      </c>
      <c r="F66" s="13">
        <v>3</v>
      </c>
      <c r="G66" s="13">
        <v>12</v>
      </c>
      <c r="H66" s="13">
        <v>8724</v>
      </c>
      <c r="I66" s="13">
        <v>610.67999999999995</v>
      </c>
      <c r="J66" s="13">
        <v>8113.32</v>
      </c>
      <c r="K66" s="13">
        <v>2181</v>
      </c>
      <c r="L66" s="13">
        <v>5932.32</v>
      </c>
      <c r="M66" s="14">
        <v>41671</v>
      </c>
      <c r="N66" s="15">
        <v>2</v>
      </c>
      <c r="O66" s="12" t="s">
        <v>39</v>
      </c>
      <c r="P66" s="16" t="s">
        <v>19</v>
      </c>
      <c r="Q66" s="1" t="str">
        <f>IF(Data[[#This Row],[COGS]]=Data[[#This Row],[ Sales]]-Data[[#This Row],[Profit]], "OK", "Mismatch")</f>
        <v>OK</v>
      </c>
      <c r="R66" s="1" t="str">
        <f>IF(Data[[#This Row],[Gross Sales]]=Data[[#This Row],[Units Sold]]*Data[[#This Row],[Sale Price]], "OK", "Mismatch")</f>
        <v>OK</v>
      </c>
      <c r="S66" s="1" t="str">
        <f>IF(Data[[#This Row],[ Sales]]=Data[[#This Row],[Gross Sales]]-Data[[#This Row],[Discounts]], "OK", "Mismatch")</f>
        <v>OK</v>
      </c>
      <c r="T66" s="1" t="str">
        <f>IF(Data[[#This Row],[Profit]]=Data[[#This Row],[ Sales]]-Data[[#This Row],[COGS]], "OK", "Mismatch")</f>
        <v>OK</v>
      </c>
    </row>
    <row r="67" spans="1:20" x14ac:dyDescent="0.2">
      <c r="A67" s="11" t="s">
        <v>28</v>
      </c>
      <c r="B67" s="11" t="s">
        <v>24</v>
      </c>
      <c r="C67" s="12" t="s">
        <v>26</v>
      </c>
      <c r="D67" s="12" t="s">
        <v>49</v>
      </c>
      <c r="E67" s="11">
        <v>604</v>
      </c>
      <c r="F67" s="13">
        <v>5</v>
      </c>
      <c r="G67" s="13">
        <v>12</v>
      </c>
      <c r="H67" s="13">
        <v>7248</v>
      </c>
      <c r="I67" s="13">
        <v>942.24</v>
      </c>
      <c r="J67" s="13">
        <v>6305.76</v>
      </c>
      <c r="K67" s="13">
        <v>1812</v>
      </c>
      <c r="L67" s="13">
        <v>4493.76</v>
      </c>
      <c r="M67" s="14">
        <v>41791</v>
      </c>
      <c r="N67" s="15">
        <v>6</v>
      </c>
      <c r="O67" s="12" t="s">
        <v>23</v>
      </c>
      <c r="P67" s="16" t="s">
        <v>19</v>
      </c>
      <c r="Q67" s="1" t="str">
        <f>IF(Data[[#This Row],[COGS]]=Data[[#This Row],[ Sales]]-Data[[#This Row],[Profit]], "OK", "Mismatch")</f>
        <v>OK</v>
      </c>
      <c r="R67" s="1" t="str">
        <f>IF(Data[[#This Row],[Gross Sales]]=Data[[#This Row],[Units Sold]]*Data[[#This Row],[Sale Price]], "OK", "Mismatch")</f>
        <v>OK</v>
      </c>
      <c r="S67" s="1" t="str">
        <f>IF(Data[[#This Row],[ Sales]]=Data[[#This Row],[Gross Sales]]-Data[[#This Row],[Discounts]], "OK", "Mismatch")</f>
        <v>OK</v>
      </c>
      <c r="T67" s="1" t="str">
        <f>IF(Data[[#This Row],[Profit]]=Data[[#This Row],[ Sales]]-Data[[#This Row],[COGS]], "OK", "Mismatch")</f>
        <v>OK</v>
      </c>
    </row>
    <row r="68" spans="1:20" x14ac:dyDescent="0.2">
      <c r="A68" s="11" t="s">
        <v>28</v>
      </c>
      <c r="B68" s="11" t="s">
        <v>24</v>
      </c>
      <c r="C68" s="12" t="s">
        <v>26</v>
      </c>
      <c r="D68" s="12" t="s">
        <v>49</v>
      </c>
      <c r="E68" s="11">
        <v>2661</v>
      </c>
      <c r="F68" s="13">
        <v>5</v>
      </c>
      <c r="G68" s="13">
        <v>12</v>
      </c>
      <c r="H68" s="13">
        <v>31932</v>
      </c>
      <c r="I68" s="13">
        <v>3831.84</v>
      </c>
      <c r="J68" s="13">
        <v>28100.16</v>
      </c>
      <c r="K68" s="13">
        <v>7983</v>
      </c>
      <c r="L68" s="13">
        <v>20117.16</v>
      </c>
      <c r="M68" s="14">
        <v>41760</v>
      </c>
      <c r="N68" s="15">
        <v>5</v>
      </c>
      <c r="O68" s="12" t="s">
        <v>47</v>
      </c>
      <c r="P68" s="16" t="s">
        <v>19</v>
      </c>
      <c r="Q68" s="1" t="str">
        <f>IF(Data[[#This Row],[COGS]]=Data[[#This Row],[ Sales]]-Data[[#This Row],[Profit]], "OK", "Mismatch")</f>
        <v>OK</v>
      </c>
      <c r="R68" s="1" t="str">
        <f>IF(Data[[#This Row],[Gross Sales]]=Data[[#This Row],[Units Sold]]*Data[[#This Row],[Sale Price]], "OK", "Mismatch")</f>
        <v>OK</v>
      </c>
      <c r="S68" s="1" t="str">
        <f>IF(Data[[#This Row],[ Sales]]=Data[[#This Row],[Gross Sales]]-Data[[#This Row],[Discounts]], "OK", "Mismatch")</f>
        <v>OK</v>
      </c>
      <c r="T68" s="1" t="str">
        <f>IF(Data[[#This Row],[Profit]]=Data[[#This Row],[ Sales]]-Data[[#This Row],[COGS]], "OK", "Mismatch")</f>
        <v>OK</v>
      </c>
    </row>
    <row r="69" spans="1:20" x14ac:dyDescent="0.2">
      <c r="A69" s="11" t="s">
        <v>28</v>
      </c>
      <c r="B69" s="11" t="s">
        <v>24</v>
      </c>
      <c r="C69" s="12" t="s">
        <v>26</v>
      </c>
      <c r="D69" s="12" t="s">
        <v>46</v>
      </c>
      <c r="E69" s="11">
        <v>690</v>
      </c>
      <c r="F69" s="13">
        <v>5</v>
      </c>
      <c r="G69" s="13">
        <v>12</v>
      </c>
      <c r="H69" s="13">
        <v>8280</v>
      </c>
      <c r="I69" s="13">
        <v>165.6</v>
      </c>
      <c r="J69" s="13">
        <v>8114.4</v>
      </c>
      <c r="K69" s="13">
        <v>2070</v>
      </c>
      <c r="L69" s="13">
        <v>6044.4</v>
      </c>
      <c r="M69" s="14">
        <v>41944</v>
      </c>
      <c r="N69" s="15">
        <v>11</v>
      </c>
      <c r="O69" s="12" t="s">
        <v>41</v>
      </c>
      <c r="P69" s="16" t="s">
        <v>19</v>
      </c>
      <c r="Q69" s="1" t="str">
        <f>IF(Data[[#This Row],[COGS]]=Data[[#This Row],[ Sales]]-Data[[#This Row],[Profit]], "OK", "Mismatch")</f>
        <v>OK</v>
      </c>
      <c r="R69" s="1" t="str">
        <f>IF(Data[[#This Row],[Gross Sales]]=Data[[#This Row],[Units Sold]]*Data[[#This Row],[Sale Price]], "OK", "Mismatch")</f>
        <v>OK</v>
      </c>
      <c r="S69" s="1" t="str">
        <f>IF(Data[[#This Row],[ Sales]]=Data[[#This Row],[Gross Sales]]-Data[[#This Row],[Discounts]], "OK", "Mismatch")</f>
        <v>OK</v>
      </c>
      <c r="T69" s="1" t="str">
        <f>IF(Data[[#This Row],[Profit]]=Data[[#This Row],[ Sales]]-Data[[#This Row],[COGS]], "OK", "Mismatch")</f>
        <v>OK</v>
      </c>
    </row>
    <row r="70" spans="1:20" x14ac:dyDescent="0.2">
      <c r="A70" s="11" t="s">
        <v>28</v>
      </c>
      <c r="B70" s="11" t="s">
        <v>24</v>
      </c>
      <c r="C70" s="12" t="s">
        <v>26</v>
      </c>
      <c r="D70" s="12" t="s">
        <v>48</v>
      </c>
      <c r="E70" s="11">
        <v>2340</v>
      </c>
      <c r="F70" s="13">
        <v>5</v>
      </c>
      <c r="G70" s="13">
        <v>12</v>
      </c>
      <c r="H70" s="13">
        <v>28080</v>
      </c>
      <c r="I70" s="13">
        <v>1965.6</v>
      </c>
      <c r="J70" s="13">
        <v>26114.400000000001</v>
      </c>
      <c r="K70" s="13">
        <v>7020</v>
      </c>
      <c r="L70" s="13">
        <v>19094.400000000001</v>
      </c>
      <c r="M70" s="14">
        <v>41640</v>
      </c>
      <c r="N70" s="15">
        <v>1</v>
      </c>
      <c r="O70" s="12" t="s">
        <v>18</v>
      </c>
      <c r="P70" s="16" t="s">
        <v>19</v>
      </c>
      <c r="Q70" s="1" t="str">
        <f>IF(Data[[#This Row],[COGS]]=Data[[#This Row],[ Sales]]-Data[[#This Row],[Profit]], "OK", "Mismatch")</f>
        <v>OK</v>
      </c>
      <c r="R70" s="1" t="str">
        <f>IF(Data[[#This Row],[Gross Sales]]=Data[[#This Row],[Units Sold]]*Data[[#This Row],[Sale Price]], "OK", "Mismatch")</f>
        <v>OK</v>
      </c>
      <c r="S70" s="1" t="str">
        <f>IF(Data[[#This Row],[ Sales]]=Data[[#This Row],[Gross Sales]]-Data[[#This Row],[Discounts]], "OK", "Mismatch")</f>
        <v>OK</v>
      </c>
      <c r="T70" s="1" t="str">
        <f>IF(Data[[#This Row],[Profit]]=Data[[#This Row],[ Sales]]-Data[[#This Row],[COGS]], "OK", "Mismatch")</f>
        <v>OK</v>
      </c>
    </row>
    <row r="71" spans="1:20" x14ac:dyDescent="0.2">
      <c r="A71" s="11" t="s">
        <v>28</v>
      </c>
      <c r="B71" s="11" t="s">
        <v>24</v>
      </c>
      <c r="C71" s="12" t="s">
        <v>38</v>
      </c>
      <c r="D71" s="12" t="s">
        <v>49</v>
      </c>
      <c r="E71" s="11">
        <v>571</v>
      </c>
      <c r="F71" s="13">
        <v>10</v>
      </c>
      <c r="G71" s="13">
        <v>12</v>
      </c>
      <c r="H71" s="13">
        <v>6852</v>
      </c>
      <c r="I71" s="13">
        <v>890.76</v>
      </c>
      <c r="J71" s="13">
        <v>5961.24</v>
      </c>
      <c r="K71" s="13">
        <v>1713</v>
      </c>
      <c r="L71" s="13">
        <v>4248.24</v>
      </c>
      <c r="M71" s="14">
        <v>41821</v>
      </c>
      <c r="N71" s="15">
        <v>7</v>
      </c>
      <c r="O71" s="12" t="s">
        <v>30</v>
      </c>
      <c r="P71" s="16" t="s">
        <v>19</v>
      </c>
      <c r="Q71" s="1" t="str">
        <f>IF(Data[[#This Row],[COGS]]=Data[[#This Row],[ Sales]]-Data[[#This Row],[Profit]], "OK", "Mismatch")</f>
        <v>OK</v>
      </c>
      <c r="R71" s="1" t="str">
        <f>IF(Data[[#This Row],[Gross Sales]]=Data[[#This Row],[Units Sold]]*Data[[#This Row],[Sale Price]], "OK", "Mismatch")</f>
        <v>OK</v>
      </c>
      <c r="S71" s="1" t="str">
        <f>IF(Data[[#This Row],[ Sales]]=Data[[#This Row],[Gross Sales]]-Data[[#This Row],[Discounts]], "OK", "Mismatch")</f>
        <v>OK</v>
      </c>
      <c r="T71" s="1" t="str">
        <f>IF(Data[[#This Row],[Profit]]=Data[[#This Row],[ Sales]]-Data[[#This Row],[COGS]], "OK", "Mismatch")</f>
        <v>OK</v>
      </c>
    </row>
    <row r="72" spans="1:20" x14ac:dyDescent="0.2">
      <c r="A72" s="11" t="s">
        <v>28</v>
      </c>
      <c r="B72" s="11" t="s">
        <v>24</v>
      </c>
      <c r="C72" s="12" t="s">
        <v>38</v>
      </c>
      <c r="D72" s="12" t="s">
        <v>46</v>
      </c>
      <c r="E72" s="11">
        <v>1084</v>
      </c>
      <c r="F72" s="13">
        <v>10</v>
      </c>
      <c r="G72" s="13">
        <v>12</v>
      </c>
      <c r="H72" s="13">
        <v>13008</v>
      </c>
      <c r="I72" s="13">
        <v>260.16000000000003</v>
      </c>
      <c r="J72" s="13">
        <v>12747.84</v>
      </c>
      <c r="K72" s="13">
        <v>3252</v>
      </c>
      <c r="L72" s="13">
        <v>9495.84</v>
      </c>
      <c r="M72" s="14">
        <v>41974</v>
      </c>
      <c r="N72" s="15">
        <v>12</v>
      </c>
      <c r="O72" s="12" t="s">
        <v>25</v>
      </c>
      <c r="P72" s="16" t="s">
        <v>19</v>
      </c>
      <c r="Q72" s="1" t="str">
        <f>IF(Data[[#This Row],[COGS]]=Data[[#This Row],[ Sales]]-Data[[#This Row],[Profit]], "OK", "Mismatch")</f>
        <v>OK</v>
      </c>
      <c r="R72" s="1" t="str">
        <f>IF(Data[[#This Row],[Gross Sales]]=Data[[#This Row],[Units Sold]]*Data[[#This Row],[Sale Price]], "OK", "Mismatch")</f>
        <v>OK</v>
      </c>
      <c r="S72" s="1" t="str">
        <f>IF(Data[[#This Row],[ Sales]]=Data[[#This Row],[Gross Sales]]-Data[[#This Row],[Discounts]], "OK", "Mismatch")</f>
        <v>OK</v>
      </c>
      <c r="T72" s="1" t="str">
        <f>IF(Data[[#This Row],[Profit]]=Data[[#This Row],[ Sales]]-Data[[#This Row],[COGS]], "OK", "Mismatch")</f>
        <v>OK</v>
      </c>
    </row>
    <row r="73" spans="1:20" x14ac:dyDescent="0.2">
      <c r="A73" s="11" t="s">
        <v>28</v>
      </c>
      <c r="B73" s="11" t="s">
        <v>24</v>
      </c>
      <c r="C73" s="12" t="s">
        <v>38</v>
      </c>
      <c r="D73" s="12" t="s">
        <v>48</v>
      </c>
      <c r="E73" s="11">
        <v>367</v>
      </c>
      <c r="F73" s="13">
        <v>10</v>
      </c>
      <c r="G73" s="13">
        <v>12</v>
      </c>
      <c r="H73" s="13">
        <v>4404</v>
      </c>
      <c r="I73" s="13">
        <v>396.36</v>
      </c>
      <c r="J73" s="13">
        <v>4007.64</v>
      </c>
      <c r="K73" s="13">
        <v>1101</v>
      </c>
      <c r="L73" s="13">
        <v>2906.64</v>
      </c>
      <c r="M73" s="14">
        <v>41548</v>
      </c>
      <c r="N73" s="15">
        <v>10</v>
      </c>
      <c r="O73" s="12" t="s">
        <v>35</v>
      </c>
      <c r="P73" s="16" t="s">
        <v>36</v>
      </c>
      <c r="Q73" s="1" t="str">
        <f>IF(Data[[#This Row],[COGS]]=Data[[#This Row],[ Sales]]-Data[[#This Row],[Profit]], "OK", "Mismatch")</f>
        <v>OK</v>
      </c>
      <c r="R73" s="1" t="str">
        <f>IF(Data[[#This Row],[Gross Sales]]=Data[[#This Row],[Units Sold]]*Data[[#This Row],[Sale Price]], "OK", "Mismatch")</f>
        <v>OK</v>
      </c>
      <c r="S73" s="1" t="str">
        <f>IF(Data[[#This Row],[ Sales]]=Data[[#This Row],[Gross Sales]]-Data[[#This Row],[Discounts]], "OK", "Mismatch")</f>
        <v>OK</v>
      </c>
      <c r="T73" s="1" t="str">
        <f>IF(Data[[#This Row],[Profit]]=Data[[#This Row],[ Sales]]-Data[[#This Row],[COGS]], "OK", "Mismatch")</f>
        <v>OK</v>
      </c>
    </row>
    <row r="74" spans="1:20" x14ac:dyDescent="0.2">
      <c r="A74" s="11" t="s">
        <v>28</v>
      </c>
      <c r="B74" s="11" t="s">
        <v>24</v>
      </c>
      <c r="C74" s="12" t="s">
        <v>38</v>
      </c>
      <c r="D74" s="12" t="s">
        <v>48</v>
      </c>
      <c r="E74" s="11">
        <v>2763</v>
      </c>
      <c r="F74" s="13">
        <v>10</v>
      </c>
      <c r="G74" s="13">
        <v>12</v>
      </c>
      <c r="H74" s="13">
        <v>33156</v>
      </c>
      <c r="I74" s="13">
        <v>2320.92</v>
      </c>
      <c r="J74" s="13">
        <v>30835.08</v>
      </c>
      <c r="K74" s="13">
        <v>8289</v>
      </c>
      <c r="L74" s="13">
        <v>22546.080000000002</v>
      </c>
      <c r="M74" s="14">
        <v>41579</v>
      </c>
      <c r="N74" s="15">
        <v>11</v>
      </c>
      <c r="O74" s="12" t="s">
        <v>41</v>
      </c>
      <c r="P74" s="16" t="s">
        <v>36</v>
      </c>
      <c r="Q74" s="1" t="str">
        <f>IF(Data[[#This Row],[COGS]]=Data[[#This Row],[ Sales]]-Data[[#This Row],[Profit]], "OK", "Mismatch")</f>
        <v>OK</v>
      </c>
      <c r="R74" s="1" t="str">
        <f>IF(Data[[#This Row],[Gross Sales]]=Data[[#This Row],[Units Sold]]*Data[[#This Row],[Sale Price]], "OK", "Mismatch")</f>
        <v>OK</v>
      </c>
      <c r="S74" s="1" t="str">
        <f>IF(Data[[#This Row],[ Sales]]=Data[[#This Row],[Gross Sales]]-Data[[#This Row],[Discounts]], "OK", "Mismatch")</f>
        <v>OK</v>
      </c>
      <c r="T74" s="1" t="str">
        <f>IF(Data[[#This Row],[Profit]]=Data[[#This Row],[ Sales]]-Data[[#This Row],[COGS]], "OK", "Mismatch")</f>
        <v>OK</v>
      </c>
    </row>
    <row r="75" spans="1:20" x14ac:dyDescent="0.2">
      <c r="A75" s="11" t="s">
        <v>28</v>
      </c>
      <c r="B75" s="11" t="s">
        <v>24</v>
      </c>
      <c r="C75" s="12" t="s">
        <v>42</v>
      </c>
      <c r="D75" s="12" t="s">
        <v>49</v>
      </c>
      <c r="E75" s="11">
        <v>410</v>
      </c>
      <c r="F75" s="13">
        <v>120</v>
      </c>
      <c r="G75" s="13">
        <v>12</v>
      </c>
      <c r="H75" s="13">
        <v>4920</v>
      </c>
      <c r="I75" s="13">
        <v>639.6</v>
      </c>
      <c r="J75" s="13">
        <v>4280.3999999999996</v>
      </c>
      <c r="K75" s="13">
        <v>1230</v>
      </c>
      <c r="L75" s="13">
        <v>3050.3999999999996</v>
      </c>
      <c r="M75" s="14">
        <v>41913</v>
      </c>
      <c r="N75" s="15">
        <v>10</v>
      </c>
      <c r="O75" s="12" t="s">
        <v>35</v>
      </c>
      <c r="P75" s="16" t="s">
        <v>19</v>
      </c>
      <c r="Q75" s="1" t="str">
        <f>IF(Data[[#This Row],[COGS]]=Data[[#This Row],[ Sales]]-Data[[#This Row],[Profit]], "OK", "Mismatch")</f>
        <v>OK</v>
      </c>
      <c r="R75" s="1" t="str">
        <f>IF(Data[[#This Row],[Gross Sales]]=Data[[#This Row],[Units Sold]]*Data[[#This Row],[Sale Price]], "OK", "Mismatch")</f>
        <v>OK</v>
      </c>
      <c r="S75" s="1" t="str">
        <f>IF(Data[[#This Row],[ Sales]]=Data[[#This Row],[Gross Sales]]-Data[[#This Row],[Discounts]], "OK", "Mismatch")</f>
        <v>OK</v>
      </c>
      <c r="T75" s="1" t="str">
        <f>IF(Data[[#This Row],[Profit]]=Data[[#This Row],[ Sales]]-Data[[#This Row],[COGS]], "OK", "Mismatch")</f>
        <v>OK</v>
      </c>
    </row>
    <row r="76" spans="1:20" x14ac:dyDescent="0.2">
      <c r="A76" s="11" t="s">
        <v>28</v>
      </c>
      <c r="B76" s="11" t="s">
        <v>24</v>
      </c>
      <c r="C76" s="12" t="s">
        <v>42</v>
      </c>
      <c r="D76" s="12" t="s">
        <v>49</v>
      </c>
      <c r="E76" s="11">
        <v>500</v>
      </c>
      <c r="F76" s="13">
        <v>120</v>
      </c>
      <c r="G76" s="13">
        <v>12</v>
      </c>
      <c r="H76" s="13">
        <v>6000</v>
      </c>
      <c r="I76" s="13">
        <v>900</v>
      </c>
      <c r="J76" s="13">
        <v>5100</v>
      </c>
      <c r="K76" s="13">
        <v>1500</v>
      </c>
      <c r="L76" s="13">
        <v>3600</v>
      </c>
      <c r="M76" s="14">
        <v>41699</v>
      </c>
      <c r="N76" s="15">
        <v>3</v>
      </c>
      <c r="O76" s="12" t="s">
        <v>27</v>
      </c>
      <c r="P76" s="16" t="s">
        <v>19</v>
      </c>
      <c r="Q76" s="1" t="str">
        <f>IF(Data[[#This Row],[COGS]]=Data[[#This Row],[ Sales]]-Data[[#This Row],[Profit]], "OK", "Mismatch")</f>
        <v>OK</v>
      </c>
      <c r="R76" s="1" t="str">
        <f>IF(Data[[#This Row],[Gross Sales]]=Data[[#This Row],[Units Sold]]*Data[[#This Row],[Sale Price]], "OK", "Mismatch")</f>
        <v>OK</v>
      </c>
      <c r="S76" s="1" t="str">
        <f>IF(Data[[#This Row],[ Sales]]=Data[[#This Row],[Gross Sales]]-Data[[#This Row],[Discounts]], "OK", "Mismatch")</f>
        <v>OK</v>
      </c>
      <c r="T76" s="1" t="str">
        <f>IF(Data[[#This Row],[Profit]]=Data[[#This Row],[ Sales]]-Data[[#This Row],[COGS]], "OK", "Mismatch")</f>
        <v>OK</v>
      </c>
    </row>
    <row r="77" spans="1:20" x14ac:dyDescent="0.2">
      <c r="A77" s="11" t="s">
        <v>28</v>
      </c>
      <c r="B77" s="11" t="s">
        <v>24</v>
      </c>
      <c r="C77" s="12" t="s">
        <v>42</v>
      </c>
      <c r="D77" s="12" t="s">
        <v>49</v>
      </c>
      <c r="E77" s="11">
        <v>604</v>
      </c>
      <c r="F77" s="13">
        <v>120</v>
      </c>
      <c r="G77" s="13">
        <v>12</v>
      </c>
      <c r="H77" s="13">
        <v>7248</v>
      </c>
      <c r="I77" s="13">
        <v>942.24</v>
      </c>
      <c r="J77" s="13">
        <v>6305.76</v>
      </c>
      <c r="K77" s="13">
        <v>1812</v>
      </c>
      <c r="L77" s="13">
        <v>4493.76</v>
      </c>
      <c r="M77" s="14">
        <v>41791</v>
      </c>
      <c r="N77" s="15">
        <v>6</v>
      </c>
      <c r="O77" s="12" t="s">
        <v>23</v>
      </c>
      <c r="P77" s="16" t="s">
        <v>19</v>
      </c>
      <c r="Q77" s="1" t="str">
        <f>IF(Data[[#This Row],[COGS]]=Data[[#This Row],[ Sales]]-Data[[#This Row],[Profit]], "OK", "Mismatch")</f>
        <v>OK</v>
      </c>
      <c r="R77" s="1" t="str">
        <f>IF(Data[[#This Row],[Gross Sales]]=Data[[#This Row],[Units Sold]]*Data[[#This Row],[Sale Price]], "OK", "Mismatch")</f>
        <v>OK</v>
      </c>
      <c r="S77" s="1" t="str">
        <f>IF(Data[[#This Row],[ Sales]]=Data[[#This Row],[Gross Sales]]-Data[[#This Row],[Discounts]], "OK", "Mismatch")</f>
        <v>OK</v>
      </c>
      <c r="T77" s="1" t="str">
        <f>IF(Data[[#This Row],[Profit]]=Data[[#This Row],[ Sales]]-Data[[#This Row],[COGS]], "OK", "Mismatch")</f>
        <v>OK</v>
      </c>
    </row>
    <row r="78" spans="1:20" x14ac:dyDescent="0.2">
      <c r="A78" s="11" t="s">
        <v>28</v>
      </c>
      <c r="B78" s="11" t="s">
        <v>24</v>
      </c>
      <c r="C78" s="12" t="s">
        <v>42</v>
      </c>
      <c r="D78" s="12" t="s">
        <v>46</v>
      </c>
      <c r="E78" s="11">
        <v>1084</v>
      </c>
      <c r="F78" s="13">
        <v>120</v>
      </c>
      <c r="G78" s="13">
        <v>12</v>
      </c>
      <c r="H78" s="13">
        <v>13008</v>
      </c>
      <c r="I78" s="13">
        <v>260.16000000000003</v>
      </c>
      <c r="J78" s="13">
        <v>12747.84</v>
      </c>
      <c r="K78" s="13">
        <v>3252</v>
      </c>
      <c r="L78" s="13">
        <v>9495.84</v>
      </c>
      <c r="M78" s="14">
        <v>41974</v>
      </c>
      <c r="N78" s="15">
        <v>12</v>
      </c>
      <c r="O78" s="12" t="s">
        <v>25</v>
      </c>
      <c r="P78" s="16" t="s">
        <v>19</v>
      </c>
      <c r="Q78" s="1" t="str">
        <f>IF(Data[[#This Row],[COGS]]=Data[[#This Row],[ Sales]]-Data[[#This Row],[Profit]], "OK", "Mismatch")</f>
        <v>OK</v>
      </c>
      <c r="R78" s="1" t="str">
        <f>IF(Data[[#This Row],[Gross Sales]]=Data[[#This Row],[Units Sold]]*Data[[#This Row],[Sale Price]], "OK", "Mismatch")</f>
        <v>OK</v>
      </c>
      <c r="S78" s="1" t="str">
        <f>IF(Data[[#This Row],[ Sales]]=Data[[#This Row],[Gross Sales]]-Data[[#This Row],[Discounts]], "OK", "Mismatch")</f>
        <v>OK</v>
      </c>
      <c r="T78" s="1" t="str">
        <f>IF(Data[[#This Row],[Profit]]=Data[[#This Row],[ Sales]]-Data[[#This Row],[COGS]], "OK", "Mismatch")</f>
        <v>OK</v>
      </c>
    </row>
    <row r="79" spans="1:20" x14ac:dyDescent="0.2">
      <c r="A79" s="11" t="s">
        <v>28</v>
      </c>
      <c r="B79" s="11" t="s">
        <v>24</v>
      </c>
      <c r="C79" s="12" t="s">
        <v>43</v>
      </c>
      <c r="D79" s="12" t="s">
        <v>49</v>
      </c>
      <c r="E79" s="11">
        <v>1005</v>
      </c>
      <c r="F79" s="13">
        <v>250</v>
      </c>
      <c r="G79" s="13">
        <v>12</v>
      </c>
      <c r="H79" s="13">
        <v>12060</v>
      </c>
      <c r="I79" s="13">
        <v>1326.6</v>
      </c>
      <c r="J79" s="13">
        <v>10733.4</v>
      </c>
      <c r="K79" s="13">
        <v>3015</v>
      </c>
      <c r="L79" s="13">
        <v>7718.4</v>
      </c>
      <c r="M79" s="14">
        <v>41518</v>
      </c>
      <c r="N79" s="15">
        <v>9</v>
      </c>
      <c r="O79" s="12" t="s">
        <v>34</v>
      </c>
      <c r="P79" s="16" t="s">
        <v>36</v>
      </c>
      <c r="Q79" s="1" t="str">
        <f>IF(Data[[#This Row],[COGS]]=Data[[#This Row],[ Sales]]-Data[[#This Row],[Profit]], "OK", "Mismatch")</f>
        <v>OK</v>
      </c>
      <c r="R79" s="1" t="str">
        <f>IF(Data[[#This Row],[Gross Sales]]=Data[[#This Row],[Units Sold]]*Data[[#This Row],[Sale Price]], "OK", "Mismatch")</f>
        <v>OK</v>
      </c>
      <c r="S79" s="1" t="str">
        <f>IF(Data[[#This Row],[ Sales]]=Data[[#This Row],[Gross Sales]]-Data[[#This Row],[Discounts]], "OK", "Mismatch")</f>
        <v>OK</v>
      </c>
      <c r="T79" s="1" t="str">
        <f>IF(Data[[#This Row],[Profit]]=Data[[#This Row],[ Sales]]-Data[[#This Row],[COGS]], "OK", "Mismatch")</f>
        <v>OK</v>
      </c>
    </row>
    <row r="80" spans="1:20" x14ac:dyDescent="0.2">
      <c r="A80" s="11" t="s">
        <v>28</v>
      </c>
      <c r="B80" s="11" t="s">
        <v>24</v>
      </c>
      <c r="C80" s="12" t="s">
        <v>43</v>
      </c>
      <c r="D80" s="12" t="s">
        <v>46</v>
      </c>
      <c r="E80" s="11">
        <v>1916</v>
      </c>
      <c r="F80" s="13">
        <v>250</v>
      </c>
      <c r="G80" s="13">
        <v>12</v>
      </c>
      <c r="H80" s="13">
        <v>22992</v>
      </c>
      <c r="I80" s="13">
        <v>689.76</v>
      </c>
      <c r="J80" s="13">
        <v>22302.240000000002</v>
      </c>
      <c r="K80" s="13">
        <v>5748</v>
      </c>
      <c r="L80" s="13">
        <v>16554.240000000002</v>
      </c>
      <c r="M80" s="14">
        <v>41730</v>
      </c>
      <c r="N80" s="15">
        <v>4</v>
      </c>
      <c r="O80" s="12" t="s">
        <v>44</v>
      </c>
      <c r="P80" s="16" t="s">
        <v>19</v>
      </c>
      <c r="Q80" s="1" t="str">
        <f>IF(Data[[#This Row],[COGS]]=Data[[#This Row],[ Sales]]-Data[[#This Row],[Profit]], "OK", "Mismatch")</f>
        <v>OK</v>
      </c>
      <c r="R80" s="1" t="str">
        <f>IF(Data[[#This Row],[Gross Sales]]=Data[[#This Row],[Units Sold]]*Data[[#This Row],[Sale Price]], "OK", "Mismatch")</f>
        <v>OK</v>
      </c>
      <c r="S80" s="1" t="str">
        <f>IF(Data[[#This Row],[ Sales]]=Data[[#This Row],[Gross Sales]]-Data[[#This Row],[Discounts]], "OK", "Mismatch")</f>
        <v>OK</v>
      </c>
      <c r="T80" s="1" t="str">
        <f>IF(Data[[#This Row],[Profit]]=Data[[#This Row],[ Sales]]-Data[[#This Row],[COGS]], "OK", "Mismatch")</f>
        <v>OK</v>
      </c>
    </row>
    <row r="81" spans="1:20" x14ac:dyDescent="0.2">
      <c r="A81" s="11" t="s">
        <v>28</v>
      </c>
      <c r="B81" s="11" t="s">
        <v>37</v>
      </c>
      <c r="C81" s="12" t="s">
        <v>45</v>
      </c>
      <c r="D81" s="12" t="s">
        <v>49</v>
      </c>
      <c r="E81" s="11">
        <v>2015</v>
      </c>
      <c r="F81" s="13">
        <v>260</v>
      </c>
      <c r="G81" s="13">
        <v>12</v>
      </c>
      <c r="H81" s="13">
        <v>24180</v>
      </c>
      <c r="I81" s="13">
        <v>3385.2</v>
      </c>
      <c r="J81" s="13">
        <v>20794.8</v>
      </c>
      <c r="K81" s="13">
        <v>6045</v>
      </c>
      <c r="L81" s="13">
        <v>14749.8</v>
      </c>
      <c r="M81" s="14">
        <v>41609</v>
      </c>
      <c r="N81" s="15">
        <v>12</v>
      </c>
      <c r="O81" s="12" t="s">
        <v>25</v>
      </c>
      <c r="P81" s="16" t="s">
        <v>36</v>
      </c>
      <c r="Q81" s="1" t="str">
        <f>IF(Data[[#This Row],[COGS]]=Data[[#This Row],[ Sales]]-Data[[#This Row],[Profit]], "OK", "Mismatch")</f>
        <v>OK</v>
      </c>
      <c r="R81" s="1" t="str">
        <f>IF(Data[[#This Row],[Gross Sales]]=Data[[#This Row],[Units Sold]]*Data[[#This Row],[Sale Price]], "OK", "Mismatch")</f>
        <v>OK</v>
      </c>
      <c r="S81" s="1" t="str">
        <f>IF(Data[[#This Row],[ Sales]]=Data[[#This Row],[Gross Sales]]-Data[[#This Row],[Discounts]], "OK", "Mismatch")</f>
        <v>OK</v>
      </c>
      <c r="T81" s="1" t="str">
        <f>IF(Data[[#This Row],[Profit]]=Data[[#This Row],[ Sales]]-Data[[#This Row],[COGS]], "OK", "Mismatch")</f>
        <v>OK</v>
      </c>
    </row>
    <row r="82" spans="1:20" x14ac:dyDescent="0.2">
      <c r="A82" s="11" t="s">
        <v>28</v>
      </c>
      <c r="B82" s="11" t="s">
        <v>37</v>
      </c>
      <c r="C82" s="12" t="s">
        <v>45</v>
      </c>
      <c r="D82" s="12" t="s">
        <v>49</v>
      </c>
      <c r="E82" s="11">
        <v>2914</v>
      </c>
      <c r="F82" s="13">
        <v>260</v>
      </c>
      <c r="G82" s="13">
        <v>12</v>
      </c>
      <c r="H82" s="13">
        <v>34968</v>
      </c>
      <c r="I82" s="13">
        <v>4895.5200000000004</v>
      </c>
      <c r="J82" s="13">
        <v>30072.48</v>
      </c>
      <c r="K82" s="13">
        <v>8742</v>
      </c>
      <c r="L82" s="13">
        <v>21330.48</v>
      </c>
      <c r="M82" s="14">
        <v>41913</v>
      </c>
      <c r="N82" s="15">
        <v>10</v>
      </c>
      <c r="O82" s="12" t="s">
        <v>35</v>
      </c>
      <c r="P82" s="16" t="s">
        <v>19</v>
      </c>
      <c r="Q82" s="1" t="str">
        <f>IF(Data[[#This Row],[COGS]]=Data[[#This Row],[ Sales]]-Data[[#This Row],[Profit]], "OK", "Mismatch")</f>
        <v>OK</v>
      </c>
      <c r="R82" s="1" t="str">
        <f>IF(Data[[#This Row],[Gross Sales]]=Data[[#This Row],[Units Sold]]*Data[[#This Row],[Sale Price]], "OK", "Mismatch")</f>
        <v>OK</v>
      </c>
      <c r="S82" s="1" t="str">
        <f>IF(Data[[#This Row],[ Sales]]=Data[[#This Row],[Gross Sales]]-Data[[#This Row],[Discounts]], "OK", "Mismatch")</f>
        <v>OK</v>
      </c>
      <c r="T82" s="1" t="str">
        <f>IF(Data[[#This Row],[Profit]]=Data[[#This Row],[ Sales]]-Data[[#This Row],[COGS]], "OK", "Mismatch")</f>
        <v>OK</v>
      </c>
    </row>
    <row r="83" spans="1:20" x14ac:dyDescent="0.2">
      <c r="A83" s="11" t="s">
        <v>28</v>
      </c>
      <c r="B83" s="11" t="s">
        <v>37</v>
      </c>
      <c r="C83" s="12" t="s">
        <v>45</v>
      </c>
      <c r="D83" s="12" t="s">
        <v>46</v>
      </c>
      <c r="E83" s="11">
        <v>1989</v>
      </c>
      <c r="F83" s="13">
        <v>260</v>
      </c>
      <c r="G83" s="13">
        <v>12</v>
      </c>
      <c r="H83" s="13">
        <v>23868</v>
      </c>
      <c r="I83" s="13">
        <v>238.68</v>
      </c>
      <c r="J83" s="13">
        <v>23629.32</v>
      </c>
      <c r="K83" s="13">
        <v>5967</v>
      </c>
      <c r="L83" s="13">
        <v>17662.32</v>
      </c>
      <c r="M83" s="14">
        <v>41518</v>
      </c>
      <c r="N83" s="15">
        <v>9</v>
      </c>
      <c r="O83" s="12" t="s">
        <v>34</v>
      </c>
      <c r="P83" s="16" t="s">
        <v>36</v>
      </c>
      <c r="Q83" s="1" t="str">
        <f>IF(Data[[#This Row],[COGS]]=Data[[#This Row],[ Sales]]-Data[[#This Row],[Profit]], "OK", "Mismatch")</f>
        <v>OK</v>
      </c>
      <c r="R83" s="1" t="str">
        <f>IF(Data[[#This Row],[Gross Sales]]=Data[[#This Row],[Units Sold]]*Data[[#This Row],[Sale Price]], "OK", "Mismatch")</f>
        <v>OK</v>
      </c>
      <c r="S83" s="1" t="str">
        <f>IF(Data[[#This Row],[ Sales]]=Data[[#This Row],[Gross Sales]]-Data[[#This Row],[Discounts]], "OK", "Mismatch")</f>
        <v>OK</v>
      </c>
      <c r="T83" s="1" t="str">
        <f>IF(Data[[#This Row],[Profit]]=Data[[#This Row],[ Sales]]-Data[[#This Row],[COGS]], "OK", "Mismatch")</f>
        <v>OK</v>
      </c>
    </row>
    <row r="84" spans="1:20" x14ac:dyDescent="0.2">
      <c r="A84" s="11" t="s">
        <v>28</v>
      </c>
      <c r="B84" s="11" t="s">
        <v>37</v>
      </c>
      <c r="C84" s="12" t="s">
        <v>45</v>
      </c>
      <c r="D84" s="12" t="s">
        <v>17</v>
      </c>
      <c r="E84" s="11">
        <v>1953</v>
      </c>
      <c r="F84" s="13">
        <v>260</v>
      </c>
      <c r="G84" s="13">
        <v>12</v>
      </c>
      <c r="H84" s="13">
        <v>23436</v>
      </c>
      <c r="I84" s="13">
        <v>0</v>
      </c>
      <c r="J84" s="13">
        <v>23436</v>
      </c>
      <c r="K84" s="13">
        <v>5859</v>
      </c>
      <c r="L84" s="13">
        <v>17577</v>
      </c>
      <c r="M84" s="14">
        <v>41730</v>
      </c>
      <c r="N84" s="15">
        <v>4</v>
      </c>
      <c r="O84" s="12" t="s">
        <v>44</v>
      </c>
      <c r="P84" s="16" t="s">
        <v>19</v>
      </c>
      <c r="Q84" s="1" t="str">
        <f>IF(Data[[#This Row],[COGS]]=Data[[#This Row],[ Sales]]-Data[[#This Row],[Profit]], "OK", "Mismatch")</f>
        <v>OK</v>
      </c>
      <c r="R84" s="1" t="str">
        <f>IF(Data[[#This Row],[Gross Sales]]=Data[[#This Row],[Units Sold]]*Data[[#This Row],[Sale Price]], "OK", "Mismatch")</f>
        <v>OK</v>
      </c>
      <c r="S84" s="1" t="str">
        <f>IF(Data[[#This Row],[ Sales]]=Data[[#This Row],[Gross Sales]]-Data[[#This Row],[Discounts]], "OK", "Mismatch")</f>
        <v>OK</v>
      </c>
      <c r="T84" s="1" t="str">
        <f>IF(Data[[#This Row],[Profit]]=Data[[#This Row],[ Sales]]-Data[[#This Row],[COGS]], "OK", "Mismatch")</f>
        <v>OK</v>
      </c>
    </row>
    <row r="85" spans="1:20" x14ac:dyDescent="0.2">
      <c r="A85" s="11" t="s">
        <v>28</v>
      </c>
      <c r="B85" s="11" t="s">
        <v>37</v>
      </c>
      <c r="C85" s="12" t="s">
        <v>45</v>
      </c>
      <c r="D85" s="12" t="s">
        <v>17</v>
      </c>
      <c r="E85" s="11">
        <v>2141</v>
      </c>
      <c r="F85" s="13">
        <v>260</v>
      </c>
      <c r="G85" s="13">
        <v>12</v>
      </c>
      <c r="H85" s="13">
        <f>Data[[#This Row],[Units Sold]]*Data[[#This Row],[Sale Price]]</f>
        <v>25692</v>
      </c>
      <c r="I85" s="13">
        <v>0</v>
      </c>
      <c r="J85" s="13">
        <v>25692</v>
      </c>
      <c r="K85" s="13">
        <v>6423</v>
      </c>
      <c r="L85" s="13">
        <v>19269</v>
      </c>
      <c r="M85" s="14">
        <v>41852</v>
      </c>
      <c r="N85" s="15">
        <v>8</v>
      </c>
      <c r="O85" s="12" t="s">
        <v>33</v>
      </c>
      <c r="P85" s="16" t="s">
        <v>19</v>
      </c>
      <c r="Q85" s="1" t="str">
        <f>IF(Data[[#This Row],[COGS]]=Data[[#This Row],[ Sales]]-Data[[#This Row],[Profit]], "OK", "Mismatch")</f>
        <v>OK</v>
      </c>
      <c r="R85" s="1" t="str">
        <f>IF(Data[[#This Row],[Gross Sales]]=Data[[#This Row],[Units Sold]]*Data[[#This Row],[Sale Price]], "OK", "Mismatch")</f>
        <v>OK</v>
      </c>
      <c r="S85" s="1" t="str">
        <f>IF(Data[[#This Row],[ Sales]]=Data[[#This Row],[Gross Sales]]-Data[[#This Row],[Discounts]], "OK", "Mismatch")</f>
        <v>OK</v>
      </c>
      <c r="T85" s="1" t="str">
        <f>IF(Data[[#This Row],[Profit]]=Data[[#This Row],[ Sales]]-Data[[#This Row],[COGS]], "OK", "Mismatch")</f>
        <v>OK</v>
      </c>
    </row>
    <row r="86" spans="1:20" x14ac:dyDescent="0.2">
      <c r="A86" s="11" t="s">
        <v>28</v>
      </c>
      <c r="B86" s="11" t="s">
        <v>37</v>
      </c>
      <c r="C86" s="12" t="s">
        <v>16</v>
      </c>
      <c r="D86" s="12" t="s">
        <v>49</v>
      </c>
      <c r="E86" s="11">
        <v>386</v>
      </c>
      <c r="F86" s="13">
        <v>3</v>
      </c>
      <c r="G86" s="13">
        <v>12</v>
      </c>
      <c r="H86" s="13">
        <v>4632</v>
      </c>
      <c r="I86" s="13">
        <v>463.2</v>
      </c>
      <c r="J86" s="13">
        <v>4168.8</v>
      </c>
      <c r="K86" s="13">
        <v>1158</v>
      </c>
      <c r="L86" s="13">
        <v>3010.8</v>
      </c>
      <c r="M86" s="14">
        <v>41548</v>
      </c>
      <c r="N86" s="15">
        <v>10</v>
      </c>
      <c r="O86" s="12" t="s">
        <v>35</v>
      </c>
      <c r="P86" s="16" t="s">
        <v>36</v>
      </c>
      <c r="Q86" s="1" t="str">
        <f>IF(Data[[#This Row],[COGS]]=Data[[#This Row],[ Sales]]-Data[[#This Row],[Profit]], "OK", "Mismatch")</f>
        <v>OK</v>
      </c>
      <c r="R86" s="1" t="str">
        <f>IF(Data[[#This Row],[Gross Sales]]=Data[[#This Row],[Units Sold]]*Data[[#This Row],[Sale Price]], "OK", "Mismatch")</f>
        <v>OK</v>
      </c>
      <c r="S86" s="1" t="str">
        <f>IF(Data[[#This Row],[ Sales]]=Data[[#This Row],[Gross Sales]]-Data[[#This Row],[Discounts]], "OK", "Mismatch")</f>
        <v>OK</v>
      </c>
      <c r="T86" s="1" t="str">
        <f>IF(Data[[#This Row],[Profit]]=Data[[#This Row],[ Sales]]-Data[[#This Row],[COGS]], "OK", "Mismatch")</f>
        <v>OK</v>
      </c>
    </row>
    <row r="87" spans="1:20" x14ac:dyDescent="0.2">
      <c r="A87" s="11" t="s">
        <v>28</v>
      </c>
      <c r="B87" s="11" t="s">
        <v>37</v>
      </c>
      <c r="C87" s="12" t="s">
        <v>16</v>
      </c>
      <c r="D87" s="12" t="s">
        <v>46</v>
      </c>
      <c r="E87" s="11">
        <v>1858</v>
      </c>
      <c r="F87" s="13">
        <v>3</v>
      </c>
      <c r="G87" s="13">
        <v>12</v>
      </c>
      <c r="H87" s="13">
        <v>22296</v>
      </c>
      <c r="I87" s="13">
        <v>222.96</v>
      </c>
      <c r="J87" s="13">
        <v>22073.040000000001</v>
      </c>
      <c r="K87" s="13">
        <v>5574</v>
      </c>
      <c r="L87" s="13">
        <v>16499.04</v>
      </c>
      <c r="M87" s="14">
        <v>41671</v>
      </c>
      <c r="N87" s="15">
        <v>2</v>
      </c>
      <c r="O87" s="12" t="s">
        <v>39</v>
      </c>
      <c r="P87" s="16" t="s">
        <v>19</v>
      </c>
      <c r="Q87" s="1" t="str">
        <f>IF(Data[[#This Row],[COGS]]=Data[[#This Row],[ Sales]]-Data[[#This Row],[Profit]], "OK", "Mismatch")</f>
        <v>OK</v>
      </c>
      <c r="R87" s="1" t="str">
        <f>IF(Data[[#This Row],[Gross Sales]]=Data[[#This Row],[Units Sold]]*Data[[#This Row],[Sale Price]], "OK", "Mismatch")</f>
        <v>OK</v>
      </c>
      <c r="S87" s="1" t="str">
        <f>IF(Data[[#This Row],[ Sales]]=Data[[#This Row],[Gross Sales]]-Data[[#This Row],[Discounts]], "OK", "Mismatch")</f>
        <v>OK</v>
      </c>
      <c r="T87" s="1" t="str">
        <f>IF(Data[[#This Row],[Profit]]=Data[[#This Row],[ Sales]]-Data[[#This Row],[COGS]], "OK", "Mismatch")</f>
        <v>OK</v>
      </c>
    </row>
    <row r="88" spans="1:20" x14ac:dyDescent="0.2">
      <c r="A88" s="11" t="s">
        <v>28</v>
      </c>
      <c r="B88" s="11" t="s">
        <v>37</v>
      </c>
      <c r="C88" s="12" t="s">
        <v>16</v>
      </c>
      <c r="D88" s="12" t="s">
        <v>46</v>
      </c>
      <c r="E88" s="11">
        <v>1947</v>
      </c>
      <c r="F88" s="13">
        <v>3</v>
      </c>
      <c r="G88" s="13">
        <v>12</v>
      </c>
      <c r="H88" s="13">
        <v>23364</v>
      </c>
      <c r="I88" s="13">
        <v>700.92</v>
      </c>
      <c r="J88" s="13">
        <v>22663.08</v>
      </c>
      <c r="K88" s="13">
        <v>5841</v>
      </c>
      <c r="L88" s="13">
        <v>16822.080000000002</v>
      </c>
      <c r="M88" s="14">
        <v>41883</v>
      </c>
      <c r="N88" s="15">
        <v>9</v>
      </c>
      <c r="O88" s="12" t="s">
        <v>34</v>
      </c>
      <c r="P88" s="16" t="s">
        <v>19</v>
      </c>
      <c r="Q88" s="1" t="str">
        <f>IF(Data[[#This Row],[COGS]]=Data[[#This Row],[ Sales]]-Data[[#This Row],[Profit]], "OK", "Mismatch")</f>
        <v>OK</v>
      </c>
      <c r="R88" s="1" t="str">
        <f>IF(Data[[#This Row],[Gross Sales]]=Data[[#This Row],[Units Sold]]*Data[[#This Row],[Sale Price]], "OK", "Mismatch")</f>
        <v>OK</v>
      </c>
      <c r="S88" s="1" t="str">
        <f>IF(Data[[#This Row],[ Sales]]=Data[[#This Row],[Gross Sales]]-Data[[#This Row],[Discounts]], "OK", "Mismatch")</f>
        <v>OK</v>
      </c>
      <c r="T88" s="1" t="str">
        <f>IF(Data[[#This Row],[Profit]]=Data[[#This Row],[ Sales]]-Data[[#This Row],[COGS]], "OK", "Mismatch")</f>
        <v>OK</v>
      </c>
    </row>
    <row r="89" spans="1:20" x14ac:dyDescent="0.2">
      <c r="A89" s="11" t="s">
        <v>28</v>
      </c>
      <c r="B89" s="11" t="s">
        <v>37</v>
      </c>
      <c r="C89" s="12" t="s">
        <v>26</v>
      </c>
      <c r="D89" s="12" t="s">
        <v>46</v>
      </c>
      <c r="E89" s="11">
        <v>1142</v>
      </c>
      <c r="F89" s="13">
        <v>5</v>
      </c>
      <c r="G89" s="13">
        <v>12</v>
      </c>
      <c r="H89" s="13">
        <v>13704</v>
      </c>
      <c r="I89" s="13">
        <v>274.08</v>
      </c>
      <c r="J89" s="13">
        <v>13429.92</v>
      </c>
      <c r="K89" s="13">
        <v>3426</v>
      </c>
      <c r="L89" s="13">
        <v>10003.92</v>
      </c>
      <c r="M89" s="14">
        <v>41791</v>
      </c>
      <c r="N89" s="15">
        <v>6</v>
      </c>
      <c r="O89" s="12" t="s">
        <v>23</v>
      </c>
      <c r="P89" s="16" t="s">
        <v>19</v>
      </c>
      <c r="Q89" s="1" t="str">
        <f>IF(Data[[#This Row],[COGS]]=Data[[#This Row],[ Sales]]-Data[[#This Row],[Profit]], "OK", "Mismatch")</f>
        <v>OK</v>
      </c>
      <c r="R89" s="1" t="str">
        <f>IF(Data[[#This Row],[Gross Sales]]=Data[[#This Row],[Units Sold]]*Data[[#This Row],[Sale Price]], "OK", "Mismatch")</f>
        <v>OK</v>
      </c>
      <c r="S89" s="1" t="str">
        <f>IF(Data[[#This Row],[ Sales]]=Data[[#This Row],[Gross Sales]]-Data[[#This Row],[Discounts]], "OK", "Mismatch")</f>
        <v>OK</v>
      </c>
      <c r="T89" s="1" t="str">
        <f>IF(Data[[#This Row],[Profit]]=Data[[#This Row],[ Sales]]-Data[[#This Row],[COGS]], "OK", "Mismatch")</f>
        <v>OK</v>
      </c>
    </row>
    <row r="90" spans="1:20" x14ac:dyDescent="0.2">
      <c r="A90" s="11" t="s">
        <v>28</v>
      </c>
      <c r="B90" s="11" t="s">
        <v>37</v>
      </c>
      <c r="C90" s="12" t="s">
        <v>26</v>
      </c>
      <c r="D90" s="12" t="s">
        <v>48</v>
      </c>
      <c r="E90" s="11">
        <v>2723</v>
      </c>
      <c r="F90" s="13">
        <v>5</v>
      </c>
      <c r="G90" s="13">
        <v>12</v>
      </c>
      <c r="H90" s="13">
        <v>32676</v>
      </c>
      <c r="I90" s="13">
        <v>1960.56</v>
      </c>
      <c r="J90" s="13">
        <v>30715.439999999999</v>
      </c>
      <c r="K90" s="13">
        <v>8169</v>
      </c>
      <c r="L90" s="13">
        <v>22546.44</v>
      </c>
      <c r="M90" s="14">
        <v>41944</v>
      </c>
      <c r="N90" s="15">
        <v>11</v>
      </c>
      <c r="O90" s="12" t="s">
        <v>41</v>
      </c>
      <c r="P90" s="16" t="s">
        <v>19</v>
      </c>
      <c r="Q90" s="1" t="str">
        <f>IF(Data[[#This Row],[COGS]]=Data[[#This Row],[ Sales]]-Data[[#This Row],[Profit]], "OK", "Mismatch")</f>
        <v>OK</v>
      </c>
      <c r="R90" s="1" t="str">
        <f>IF(Data[[#This Row],[Gross Sales]]=Data[[#This Row],[Units Sold]]*Data[[#This Row],[Sale Price]], "OK", "Mismatch")</f>
        <v>OK</v>
      </c>
      <c r="S90" s="1" t="str">
        <f>IF(Data[[#This Row],[ Sales]]=Data[[#This Row],[Gross Sales]]-Data[[#This Row],[Discounts]], "OK", "Mismatch")</f>
        <v>OK</v>
      </c>
      <c r="T90" s="1" t="str">
        <f>IF(Data[[#This Row],[Profit]]=Data[[#This Row],[ Sales]]-Data[[#This Row],[COGS]], "OK", "Mismatch")</f>
        <v>OK</v>
      </c>
    </row>
    <row r="91" spans="1:20" x14ac:dyDescent="0.2">
      <c r="A91" s="11" t="s">
        <v>28</v>
      </c>
      <c r="B91" s="11" t="s">
        <v>37</v>
      </c>
      <c r="C91" s="12" t="s">
        <v>38</v>
      </c>
      <c r="D91" s="12" t="s">
        <v>49</v>
      </c>
      <c r="E91" s="11">
        <v>386</v>
      </c>
      <c r="F91" s="13">
        <v>10</v>
      </c>
      <c r="G91" s="13">
        <v>12</v>
      </c>
      <c r="H91" s="13">
        <v>4632</v>
      </c>
      <c r="I91" s="13">
        <v>463.2</v>
      </c>
      <c r="J91" s="13">
        <v>4168.8</v>
      </c>
      <c r="K91" s="13">
        <v>1158</v>
      </c>
      <c r="L91" s="13">
        <v>3010.8</v>
      </c>
      <c r="M91" s="14">
        <v>41548</v>
      </c>
      <c r="N91" s="15">
        <v>10</v>
      </c>
      <c r="O91" s="12" t="s">
        <v>35</v>
      </c>
      <c r="P91" s="16" t="s">
        <v>36</v>
      </c>
      <c r="Q91" s="1" t="str">
        <f>IF(Data[[#This Row],[COGS]]=Data[[#This Row],[ Sales]]-Data[[#This Row],[Profit]], "OK", "Mismatch")</f>
        <v>OK</v>
      </c>
      <c r="R91" s="1" t="str">
        <f>IF(Data[[#This Row],[Gross Sales]]=Data[[#This Row],[Units Sold]]*Data[[#This Row],[Sale Price]], "OK", "Mismatch")</f>
        <v>OK</v>
      </c>
      <c r="S91" s="1" t="str">
        <f>IF(Data[[#This Row],[ Sales]]=Data[[#This Row],[Gross Sales]]-Data[[#This Row],[Discounts]], "OK", "Mismatch")</f>
        <v>OK</v>
      </c>
      <c r="T91" s="1" t="str">
        <f>IF(Data[[#This Row],[Profit]]=Data[[#This Row],[ Sales]]-Data[[#This Row],[COGS]], "OK", "Mismatch")</f>
        <v>OK</v>
      </c>
    </row>
    <row r="92" spans="1:20" x14ac:dyDescent="0.2">
      <c r="A92" s="11" t="s">
        <v>28</v>
      </c>
      <c r="B92" s="11" t="s">
        <v>37</v>
      </c>
      <c r="C92" s="12" t="s">
        <v>38</v>
      </c>
      <c r="D92" s="12" t="s">
        <v>49</v>
      </c>
      <c r="E92" s="11">
        <v>914</v>
      </c>
      <c r="F92" s="13">
        <v>10</v>
      </c>
      <c r="G92" s="13">
        <v>12</v>
      </c>
      <c r="H92" s="13">
        <v>10968</v>
      </c>
      <c r="I92" s="13">
        <v>1645.2</v>
      </c>
      <c r="J92" s="13">
        <v>9322.7999999999993</v>
      </c>
      <c r="K92" s="13">
        <v>2742</v>
      </c>
      <c r="L92" s="13">
        <v>6580.7999999999993</v>
      </c>
      <c r="M92" s="14">
        <v>41974</v>
      </c>
      <c r="N92" s="15">
        <v>12</v>
      </c>
      <c r="O92" s="12" t="s">
        <v>25</v>
      </c>
      <c r="P92" s="16" t="s">
        <v>19</v>
      </c>
      <c r="Q92" s="1" t="str">
        <f>IF(Data[[#This Row],[COGS]]=Data[[#This Row],[ Sales]]-Data[[#This Row],[Profit]], "OK", "Mismatch")</f>
        <v>OK</v>
      </c>
      <c r="R92" s="1" t="str">
        <f>IF(Data[[#This Row],[Gross Sales]]=Data[[#This Row],[Units Sold]]*Data[[#This Row],[Sale Price]], "OK", "Mismatch")</f>
        <v>OK</v>
      </c>
      <c r="S92" s="1" t="str">
        <f>IF(Data[[#This Row],[ Sales]]=Data[[#This Row],[Gross Sales]]-Data[[#This Row],[Discounts]], "OK", "Mismatch")</f>
        <v>OK</v>
      </c>
      <c r="T92" s="1" t="str">
        <f>IF(Data[[#This Row],[Profit]]=Data[[#This Row],[ Sales]]-Data[[#This Row],[COGS]], "OK", "Mismatch")</f>
        <v>OK</v>
      </c>
    </row>
    <row r="93" spans="1:20" x14ac:dyDescent="0.2">
      <c r="A93" s="11" t="s">
        <v>28</v>
      </c>
      <c r="B93" s="11" t="s">
        <v>37</v>
      </c>
      <c r="C93" s="12" t="s">
        <v>38</v>
      </c>
      <c r="D93" s="12" t="s">
        <v>49</v>
      </c>
      <c r="E93" s="11">
        <v>2914</v>
      </c>
      <c r="F93" s="13">
        <v>10</v>
      </c>
      <c r="G93" s="13">
        <v>12</v>
      </c>
      <c r="H93" s="13">
        <v>34968</v>
      </c>
      <c r="I93" s="13">
        <v>4895.5200000000004</v>
      </c>
      <c r="J93" s="13">
        <v>30072.48</v>
      </c>
      <c r="K93" s="13">
        <v>8742</v>
      </c>
      <c r="L93" s="13">
        <v>21330.48</v>
      </c>
      <c r="M93" s="14">
        <v>41913</v>
      </c>
      <c r="N93" s="15">
        <v>10</v>
      </c>
      <c r="O93" s="12" t="s">
        <v>35</v>
      </c>
      <c r="P93" s="16" t="s">
        <v>19</v>
      </c>
      <c r="Q93" s="1" t="str">
        <f>IF(Data[[#This Row],[COGS]]=Data[[#This Row],[ Sales]]-Data[[#This Row],[Profit]], "OK", "Mismatch")</f>
        <v>OK</v>
      </c>
      <c r="R93" s="1" t="str">
        <f>IF(Data[[#This Row],[Gross Sales]]=Data[[#This Row],[Units Sold]]*Data[[#This Row],[Sale Price]], "OK", "Mismatch")</f>
        <v>OK</v>
      </c>
      <c r="S93" s="1" t="str">
        <f>IF(Data[[#This Row],[ Sales]]=Data[[#This Row],[Gross Sales]]-Data[[#This Row],[Discounts]], "OK", "Mismatch")</f>
        <v>OK</v>
      </c>
      <c r="T93" s="1" t="str">
        <f>IF(Data[[#This Row],[Profit]]=Data[[#This Row],[ Sales]]-Data[[#This Row],[COGS]], "OK", "Mismatch")</f>
        <v>OK</v>
      </c>
    </row>
    <row r="94" spans="1:20" x14ac:dyDescent="0.2">
      <c r="A94" s="11" t="s">
        <v>28</v>
      </c>
      <c r="B94" s="11" t="s">
        <v>37</v>
      </c>
      <c r="C94" s="12" t="s">
        <v>38</v>
      </c>
      <c r="D94" s="12" t="s">
        <v>46</v>
      </c>
      <c r="E94" s="11">
        <v>1142</v>
      </c>
      <c r="F94" s="13">
        <v>10</v>
      </c>
      <c r="G94" s="13">
        <v>12</v>
      </c>
      <c r="H94" s="13">
        <v>13704</v>
      </c>
      <c r="I94" s="13">
        <v>274.08</v>
      </c>
      <c r="J94" s="13">
        <v>13429.92</v>
      </c>
      <c r="K94" s="13">
        <v>3426</v>
      </c>
      <c r="L94" s="13">
        <v>10003.92</v>
      </c>
      <c r="M94" s="14">
        <v>41791</v>
      </c>
      <c r="N94" s="15">
        <v>6</v>
      </c>
      <c r="O94" s="12" t="s">
        <v>23</v>
      </c>
      <c r="P94" s="16" t="s">
        <v>19</v>
      </c>
      <c r="Q94" s="1" t="str">
        <f>IF(Data[[#This Row],[COGS]]=Data[[#This Row],[ Sales]]-Data[[#This Row],[Profit]], "OK", "Mismatch")</f>
        <v>OK</v>
      </c>
      <c r="R94" s="1" t="str">
        <f>IF(Data[[#This Row],[Gross Sales]]=Data[[#This Row],[Units Sold]]*Data[[#This Row],[Sale Price]], "OK", "Mismatch")</f>
        <v>OK</v>
      </c>
      <c r="S94" s="1" t="str">
        <f>IF(Data[[#This Row],[ Sales]]=Data[[#This Row],[Gross Sales]]-Data[[#This Row],[Discounts]], "OK", "Mismatch")</f>
        <v>OK</v>
      </c>
      <c r="T94" s="1" t="str">
        <f>IF(Data[[#This Row],[Profit]]=Data[[#This Row],[ Sales]]-Data[[#This Row],[COGS]], "OK", "Mismatch")</f>
        <v>OK</v>
      </c>
    </row>
    <row r="95" spans="1:20" x14ac:dyDescent="0.2">
      <c r="A95" s="11" t="s">
        <v>28</v>
      </c>
      <c r="B95" s="11" t="s">
        <v>37</v>
      </c>
      <c r="C95" s="12" t="s">
        <v>38</v>
      </c>
      <c r="D95" s="12" t="s">
        <v>46</v>
      </c>
      <c r="E95" s="11">
        <v>1369.5</v>
      </c>
      <c r="F95" s="13">
        <v>10</v>
      </c>
      <c r="G95" s="13">
        <v>12</v>
      </c>
      <c r="H95" s="13">
        <v>16434</v>
      </c>
      <c r="I95" s="13">
        <v>493.02</v>
      </c>
      <c r="J95" s="13">
        <v>15940.98</v>
      </c>
      <c r="K95" s="13">
        <v>4108.5</v>
      </c>
      <c r="L95" s="13">
        <v>11832.48</v>
      </c>
      <c r="M95" s="14">
        <v>41821</v>
      </c>
      <c r="N95" s="15">
        <v>7</v>
      </c>
      <c r="O95" s="12" t="s">
        <v>30</v>
      </c>
      <c r="P95" s="16" t="s">
        <v>19</v>
      </c>
      <c r="Q95" s="1" t="str">
        <f>IF(Data[[#This Row],[COGS]]=Data[[#This Row],[ Sales]]-Data[[#This Row],[Profit]], "OK", "Mismatch")</f>
        <v>OK</v>
      </c>
      <c r="R95" s="1" t="str">
        <f>IF(Data[[#This Row],[Gross Sales]]=Data[[#This Row],[Units Sold]]*Data[[#This Row],[Sale Price]], "OK", "Mismatch")</f>
        <v>OK</v>
      </c>
      <c r="S95" s="1" t="str">
        <f>IF(Data[[#This Row],[ Sales]]=Data[[#This Row],[Gross Sales]]-Data[[#This Row],[Discounts]], "OK", "Mismatch")</f>
        <v>OK</v>
      </c>
      <c r="T95" s="1" t="str">
        <f>IF(Data[[#This Row],[Profit]]=Data[[#This Row],[ Sales]]-Data[[#This Row],[COGS]], "OK", "Mismatch")</f>
        <v>OK</v>
      </c>
    </row>
    <row r="96" spans="1:20" x14ac:dyDescent="0.2">
      <c r="A96" s="11" t="s">
        <v>28</v>
      </c>
      <c r="B96" s="11" t="s">
        <v>37</v>
      </c>
      <c r="C96" s="12" t="s">
        <v>38</v>
      </c>
      <c r="D96" s="12" t="s">
        <v>17</v>
      </c>
      <c r="E96" s="11">
        <v>912</v>
      </c>
      <c r="F96" s="13">
        <v>10</v>
      </c>
      <c r="G96" s="13">
        <v>12</v>
      </c>
      <c r="H96" s="13">
        <v>10944</v>
      </c>
      <c r="I96" s="13">
        <v>0</v>
      </c>
      <c r="J96" s="13">
        <v>10944</v>
      </c>
      <c r="K96" s="13">
        <v>2736</v>
      </c>
      <c r="L96" s="13">
        <v>8208</v>
      </c>
      <c r="M96" s="14">
        <v>41579</v>
      </c>
      <c r="N96" s="15">
        <v>11</v>
      </c>
      <c r="O96" s="12" t="s">
        <v>41</v>
      </c>
      <c r="P96" s="16" t="s">
        <v>36</v>
      </c>
      <c r="Q96" s="1" t="str">
        <f>IF(Data[[#This Row],[COGS]]=Data[[#This Row],[ Sales]]-Data[[#This Row],[Profit]], "OK", "Mismatch")</f>
        <v>OK</v>
      </c>
      <c r="R96" s="1" t="str">
        <f>IF(Data[[#This Row],[Gross Sales]]=Data[[#This Row],[Units Sold]]*Data[[#This Row],[Sale Price]], "OK", "Mismatch")</f>
        <v>OK</v>
      </c>
      <c r="S96" s="1" t="str">
        <f>IF(Data[[#This Row],[ Sales]]=Data[[#This Row],[Gross Sales]]-Data[[#This Row],[Discounts]], "OK", "Mismatch")</f>
        <v>OK</v>
      </c>
      <c r="T96" s="1" t="str">
        <f>IF(Data[[#This Row],[Profit]]=Data[[#This Row],[ Sales]]-Data[[#This Row],[COGS]], "OK", "Mismatch")</f>
        <v>OK</v>
      </c>
    </row>
    <row r="97" spans="1:20" x14ac:dyDescent="0.2">
      <c r="A97" s="11" t="s">
        <v>28</v>
      </c>
      <c r="B97" s="11" t="s">
        <v>37</v>
      </c>
      <c r="C97" s="12" t="s">
        <v>42</v>
      </c>
      <c r="D97" s="12" t="s">
        <v>49</v>
      </c>
      <c r="E97" s="11">
        <v>914</v>
      </c>
      <c r="F97" s="13">
        <v>120</v>
      </c>
      <c r="G97" s="13">
        <v>12</v>
      </c>
      <c r="H97" s="13">
        <v>10968</v>
      </c>
      <c r="I97" s="13">
        <v>1645.2</v>
      </c>
      <c r="J97" s="13">
        <v>9322.7999999999993</v>
      </c>
      <c r="K97" s="13">
        <v>2742</v>
      </c>
      <c r="L97" s="13">
        <v>6580.7999999999993</v>
      </c>
      <c r="M97" s="14">
        <v>41974</v>
      </c>
      <c r="N97" s="15">
        <v>12</v>
      </c>
      <c r="O97" s="12" t="s">
        <v>25</v>
      </c>
      <c r="P97" s="16" t="s">
        <v>19</v>
      </c>
      <c r="Q97" s="1" t="str">
        <f>IF(Data[[#This Row],[COGS]]=Data[[#This Row],[ Sales]]-Data[[#This Row],[Profit]], "OK", "Mismatch")</f>
        <v>OK</v>
      </c>
      <c r="R97" s="1" t="str">
        <f>IF(Data[[#This Row],[Gross Sales]]=Data[[#This Row],[Units Sold]]*Data[[#This Row],[Sale Price]], "OK", "Mismatch")</f>
        <v>OK</v>
      </c>
      <c r="S97" s="1" t="str">
        <f>IF(Data[[#This Row],[ Sales]]=Data[[#This Row],[Gross Sales]]-Data[[#This Row],[Discounts]], "OK", "Mismatch")</f>
        <v>OK</v>
      </c>
      <c r="T97" s="1" t="str">
        <f>IF(Data[[#This Row],[Profit]]=Data[[#This Row],[ Sales]]-Data[[#This Row],[COGS]], "OK", "Mismatch")</f>
        <v>OK</v>
      </c>
    </row>
    <row r="98" spans="1:20" x14ac:dyDescent="0.2">
      <c r="A98" s="11" t="s">
        <v>28</v>
      </c>
      <c r="B98" s="11" t="s">
        <v>37</v>
      </c>
      <c r="C98" s="12" t="s">
        <v>42</v>
      </c>
      <c r="D98" s="12" t="s">
        <v>46</v>
      </c>
      <c r="E98" s="11">
        <v>1465</v>
      </c>
      <c r="F98" s="13">
        <v>120</v>
      </c>
      <c r="G98" s="13">
        <v>12</v>
      </c>
      <c r="H98" s="13">
        <v>17580</v>
      </c>
      <c r="I98" s="13">
        <v>703.2</v>
      </c>
      <c r="J98" s="13">
        <v>16876.8</v>
      </c>
      <c r="K98" s="13">
        <v>4395</v>
      </c>
      <c r="L98" s="13">
        <v>12481.8</v>
      </c>
      <c r="M98" s="14">
        <v>41699</v>
      </c>
      <c r="N98" s="15">
        <v>3</v>
      </c>
      <c r="O98" s="12" t="s">
        <v>27</v>
      </c>
      <c r="P98" s="16" t="s">
        <v>19</v>
      </c>
      <c r="Q98" s="1" t="str">
        <f>IF(Data[[#This Row],[COGS]]=Data[[#This Row],[ Sales]]-Data[[#This Row],[Profit]], "OK", "Mismatch")</f>
        <v>OK</v>
      </c>
      <c r="R98" s="1" t="str">
        <f>IF(Data[[#This Row],[Gross Sales]]=Data[[#This Row],[Units Sold]]*Data[[#This Row],[Sale Price]], "OK", "Mismatch")</f>
        <v>OK</v>
      </c>
      <c r="S98" s="1" t="str">
        <f>IF(Data[[#This Row],[ Sales]]=Data[[#This Row],[Gross Sales]]-Data[[#This Row],[Discounts]], "OK", "Mismatch")</f>
        <v>OK</v>
      </c>
      <c r="T98" s="1" t="str">
        <f>IF(Data[[#This Row],[Profit]]=Data[[#This Row],[ Sales]]-Data[[#This Row],[COGS]], "OK", "Mismatch")</f>
        <v>OK</v>
      </c>
    </row>
    <row r="99" spans="1:20" x14ac:dyDescent="0.2">
      <c r="A99" s="11" t="s">
        <v>28</v>
      </c>
      <c r="B99" s="11" t="s">
        <v>37</v>
      </c>
      <c r="C99" s="12" t="s">
        <v>43</v>
      </c>
      <c r="D99" s="12" t="s">
        <v>49</v>
      </c>
      <c r="E99" s="11">
        <v>1806</v>
      </c>
      <c r="F99" s="13">
        <v>250</v>
      </c>
      <c r="G99" s="13">
        <v>12</v>
      </c>
      <c r="H99" s="13">
        <v>21672</v>
      </c>
      <c r="I99" s="13">
        <v>3250.8</v>
      </c>
      <c r="J99" s="13">
        <v>18421.2</v>
      </c>
      <c r="K99" s="13">
        <v>5418</v>
      </c>
      <c r="L99" s="13">
        <v>13003.2</v>
      </c>
      <c r="M99" s="14">
        <v>41760</v>
      </c>
      <c r="N99" s="15">
        <v>5</v>
      </c>
      <c r="O99" s="12" t="s">
        <v>47</v>
      </c>
      <c r="P99" s="16" t="s">
        <v>19</v>
      </c>
      <c r="Q99" s="1" t="str">
        <f>IF(Data[[#This Row],[COGS]]=Data[[#This Row],[ Sales]]-Data[[#This Row],[Profit]], "OK", "Mismatch")</f>
        <v>OK</v>
      </c>
      <c r="R99" s="1" t="str">
        <f>IF(Data[[#This Row],[Gross Sales]]=Data[[#This Row],[Units Sold]]*Data[[#This Row],[Sale Price]], "OK", "Mismatch")</f>
        <v>OK</v>
      </c>
      <c r="S99" s="1" t="str">
        <f>IF(Data[[#This Row],[ Sales]]=Data[[#This Row],[Gross Sales]]-Data[[#This Row],[Discounts]], "OK", "Mismatch")</f>
        <v>OK</v>
      </c>
      <c r="T99" s="1" t="str">
        <f>IF(Data[[#This Row],[Profit]]=Data[[#This Row],[ Sales]]-Data[[#This Row],[COGS]], "OK", "Mismatch")</f>
        <v>OK</v>
      </c>
    </row>
    <row r="100" spans="1:20" x14ac:dyDescent="0.2">
      <c r="A100" s="11" t="s">
        <v>28</v>
      </c>
      <c r="B100" s="11" t="s">
        <v>37</v>
      </c>
      <c r="C100" s="12" t="s">
        <v>43</v>
      </c>
      <c r="D100" s="12" t="s">
        <v>48</v>
      </c>
      <c r="E100" s="11">
        <v>1956</v>
      </c>
      <c r="F100" s="13">
        <v>250</v>
      </c>
      <c r="G100" s="13">
        <v>12</v>
      </c>
      <c r="H100" s="13">
        <v>23472</v>
      </c>
      <c r="I100" s="13">
        <v>2112.48</v>
      </c>
      <c r="J100" s="13">
        <v>21359.52</v>
      </c>
      <c r="K100" s="13">
        <v>5868</v>
      </c>
      <c r="L100" s="13">
        <v>15491.52</v>
      </c>
      <c r="M100" s="14">
        <v>41640</v>
      </c>
      <c r="N100" s="15">
        <v>1</v>
      </c>
      <c r="O100" s="12" t="s">
        <v>18</v>
      </c>
      <c r="P100" s="16" t="s">
        <v>19</v>
      </c>
      <c r="Q100" s="1" t="str">
        <f>IF(Data[[#This Row],[COGS]]=Data[[#This Row],[ Sales]]-Data[[#This Row],[Profit]], "OK", "Mismatch")</f>
        <v>OK</v>
      </c>
      <c r="R100" s="1" t="str">
        <f>IF(Data[[#This Row],[Gross Sales]]=Data[[#This Row],[Units Sold]]*Data[[#This Row],[Sale Price]], "OK", "Mismatch")</f>
        <v>OK</v>
      </c>
      <c r="S100" s="1" t="str">
        <f>IF(Data[[#This Row],[ Sales]]=Data[[#This Row],[Gross Sales]]-Data[[#This Row],[Discounts]], "OK", "Mismatch")</f>
        <v>OK</v>
      </c>
      <c r="T100" s="1" t="str">
        <f>IF(Data[[#This Row],[Profit]]=Data[[#This Row],[ Sales]]-Data[[#This Row],[COGS]], "OK", "Mismatch")</f>
        <v>OK</v>
      </c>
    </row>
    <row r="101" spans="1:20" x14ac:dyDescent="0.2">
      <c r="A101" s="11" t="s">
        <v>28</v>
      </c>
      <c r="B101" s="11" t="s">
        <v>37</v>
      </c>
      <c r="C101" s="12" t="s">
        <v>26</v>
      </c>
      <c r="D101" s="12" t="s">
        <v>17</v>
      </c>
      <c r="E101" s="11">
        <v>1545</v>
      </c>
      <c r="F101" s="13">
        <v>5</v>
      </c>
      <c r="G101" s="13">
        <v>12</v>
      </c>
      <c r="H101" s="13">
        <f>Data[[#This Row],[Units Sold]]*Data[[#This Row],[Sale Price]]</f>
        <v>18540</v>
      </c>
      <c r="I101" s="13">
        <v>0</v>
      </c>
      <c r="J101" s="13">
        <f>Data[[#This Row],[Gross Sales]]-Data[[#This Row],[Discounts]]</f>
        <v>18540</v>
      </c>
      <c r="K101" s="13"/>
      <c r="L101" s="13"/>
      <c r="M101" s="14">
        <v>41791</v>
      </c>
      <c r="N101" s="15">
        <v>6</v>
      </c>
      <c r="O101" s="12" t="s">
        <v>23</v>
      </c>
      <c r="P101" s="16" t="s">
        <v>19</v>
      </c>
      <c r="Q101" s="1" t="str">
        <f>IF(Data[[#This Row],[COGS]]=Data[[#This Row],[ Sales]]-Data[[#This Row],[Profit]], "OK", "Mismatch")</f>
        <v>Mismatch</v>
      </c>
      <c r="R101" s="1" t="str">
        <f>IF(Data[[#This Row],[Gross Sales]]=Data[[#This Row],[Units Sold]]*Data[[#This Row],[Sale Price]], "OK", "Mismatch")</f>
        <v>OK</v>
      </c>
      <c r="S101" s="1" t="str">
        <f>IF(Data[[#This Row],[ Sales]]=Data[[#This Row],[Gross Sales]]-Data[[#This Row],[Discounts]], "OK", "Mismatch")</f>
        <v>OK</v>
      </c>
      <c r="T101" s="1" t="str">
        <f>IF(Data[[#This Row],[Profit]]=Data[[#This Row],[ Sales]]-Data[[#This Row],[COGS]], "OK", "Mismatch")</f>
        <v>Mismatch</v>
      </c>
    </row>
    <row r="102" spans="1:20" x14ac:dyDescent="0.2">
      <c r="A102" s="11" t="s">
        <v>29</v>
      </c>
      <c r="B102" s="11" t="s">
        <v>15</v>
      </c>
      <c r="C102" s="12" t="s">
        <v>45</v>
      </c>
      <c r="D102" s="12" t="s">
        <v>49</v>
      </c>
      <c r="E102" s="11">
        <v>1659</v>
      </c>
      <c r="F102" s="13">
        <v>260</v>
      </c>
      <c r="G102" s="13">
        <v>125</v>
      </c>
      <c r="H102" s="13">
        <v>207375</v>
      </c>
      <c r="I102" s="13">
        <v>26958.75</v>
      </c>
      <c r="J102" s="13">
        <v>180416.25</v>
      </c>
      <c r="K102" s="13">
        <v>199080</v>
      </c>
      <c r="L102" s="13">
        <v>-18663.75</v>
      </c>
      <c r="M102" s="14">
        <v>41640</v>
      </c>
      <c r="N102" s="15">
        <v>1</v>
      </c>
      <c r="O102" s="12" t="s">
        <v>18</v>
      </c>
      <c r="P102" s="16" t="s">
        <v>19</v>
      </c>
      <c r="Q102" s="1" t="str">
        <f>IF(Data[[#This Row],[COGS]]=Data[[#This Row],[ Sales]]-Data[[#This Row],[Profit]], "OK", "Mismatch")</f>
        <v>OK</v>
      </c>
      <c r="R102" s="1" t="str">
        <f>IF(Data[[#This Row],[Gross Sales]]=Data[[#This Row],[Units Sold]]*Data[[#This Row],[Sale Price]], "OK", "Mismatch")</f>
        <v>OK</v>
      </c>
      <c r="S102" s="1" t="str">
        <f>IF(Data[[#This Row],[ Sales]]=Data[[#This Row],[Gross Sales]]-Data[[#This Row],[Discounts]], "OK", "Mismatch")</f>
        <v>OK</v>
      </c>
      <c r="T102" s="1" t="str">
        <f>IF(Data[[#This Row],[Profit]]=Data[[#This Row],[ Sales]]-Data[[#This Row],[COGS]], "OK", "Mismatch")</f>
        <v>OK</v>
      </c>
    </row>
    <row r="103" spans="1:20" x14ac:dyDescent="0.2">
      <c r="A103" s="11" t="s">
        <v>29</v>
      </c>
      <c r="B103" s="11" t="s">
        <v>15</v>
      </c>
      <c r="C103" s="12" t="s">
        <v>45</v>
      </c>
      <c r="D103" s="12" t="s">
        <v>48</v>
      </c>
      <c r="E103" s="11">
        <v>1645</v>
      </c>
      <c r="F103" s="13">
        <v>260</v>
      </c>
      <c r="G103" s="13">
        <v>125</v>
      </c>
      <c r="H103" s="13">
        <v>205625</v>
      </c>
      <c r="I103" s="13">
        <v>14393.75</v>
      </c>
      <c r="J103" s="13">
        <v>191231.25</v>
      </c>
      <c r="K103" s="13">
        <v>197400</v>
      </c>
      <c r="L103" s="13">
        <v>-6168.75</v>
      </c>
      <c r="M103" s="14">
        <v>41760</v>
      </c>
      <c r="N103" s="15">
        <v>5</v>
      </c>
      <c r="O103" s="12" t="s">
        <v>47</v>
      </c>
      <c r="P103" s="16" t="s">
        <v>19</v>
      </c>
      <c r="Q103" s="1" t="str">
        <f>IF(Data[[#This Row],[COGS]]=Data[[#This Row],[ Sales]]-Data[[#This Row],[Profit]], "OK", "Mismatch")</f>
        <v>OK</v>
      </c>
      <c r="R103" s="1" t="str">
        <f>IF(Data[[#This Row],[Gross Sales]]=Data[[#This Row],[Units Sold]]*Data[[#This Row],[Sale Price]], "OK", "Mismatch")</f>
        <v>OK</v>
      </c>
      <c r="S103" s="1" t="str">
        <f>IF(Data[[#This Row],[ Sales]]=Data[[#This Row],[Gross Sales]]-Data[[#This Row],[Discounts]], "OK", "Mismatch")</f>
        <v>OK</v>
      </c>
      <c r="T103" s="1" t="str">
        <f>IF(Data[[#This Row],[Profit]]=Data[[#This Row],[ Sales]]-Data[[#This Row],[COGS]], "OK", "Mismatch")</f>
        <v>OK</v>
      </c>
    </row>
    <row r="104" spans="1:20" x14ac:dyDescent="0.2">
      <c r="A104" s="11" t="s">
        <v>29</v>
      </c>
      <c r="B104" s="11" t="s">
        <v>15</v>
      </c>
      <c r="C104" s="12" t="s">
        <v>16</v>
      </c>
      <c r="D104" s="12" t="s">
        <v>49</v>
      </c>
      <c r="E104" s="11">
        <v>2416</v>
      </c>
      <c r="F104" s="13">
        <v>3</v>
      </c>
      <c r="G104" s="13">
        <v>125</v>
      </c>
      <c r="H104" s="13">
        <v>302000</v>
      </c>
      <c r="I104" s="13">
        <v>36240</v>
      </c>
      <c r="J104" s="13">
        <v>265760</v>
      </c>
      <c r="K104" s="13">
        <v>289920</v>
      </c>
      <c r="L104" s="13">
        <v>-24160</v>
      </c>
      <c r="M104" s="14">
        <v>41518</v>
      </c>
      <c r="N104" s="15">
        <v>9</v>
      </c>
      <c r="O104" s="12" t="s">
        <v>34</v>
      </c>
      <c r="P104" s="16" t="s">
        <v>36</v>
      </c>
      <c r="Q104" s="1" t="str">
        <f>IF(Data[[#This Row],[COGS]]=Data[[#This Row],[ Sales]]-Data[[#This Row],[Profit]], "OK", "Mismatch")</f>
        <v>OK</v>
      </c>
      <c r="R104" s="1" t="str">
        <f>IF(Data[[#This Row],[Gross Sales]]=Data[[#This Row],[Units Sold]]*Data[[#This Row],[Sale Price]], "OK", "Mismatch")</f>
        <v>OK</v>
      </c>
      <c r="S104" s="1" t="str">
        <f>IF(Data[[#This Row],[ Sales]]=Data[[#This Row],[Gross Sales]]-Data[[#This Row],[Discounts]], "OK", "Mismatch")</f>
        <v>OK</v>
      </c>
      <c r="T104" s="1" t="str">
        <f>IF(Data[[#This Row],[Profit]]=Data[[#This Row],[ Sales]]-Data[[#This Row],[COGS]], "OK", "Mismatch")</f>
        <v>OK</v>
      </c>
    </row>
    <row r="105" spans="1:20" x14ac:dyDescent="0.2">
      <c r="A105" s="11" t="s">
        <v>29</v>
      </c>
      <c r="B105" s="11" t="s">
        <v>15</v>
      </c>
      <c r="C105" s="12" t="s">
        <v>16</v>
      </c>
      <c r="D105" s="12" t="s">
        <v>46</v>
      </c>
      <c r="E105" s="11">
        <v>742.5</v>
      </c>
      <c r="F105" s="13">
        <v>3</v>
      </c>
      <c r="G105" s="13">
        <v>125</v>
      </c>
      <c r="H105" s="13">
        <v>92812.5</v>
      </c>
      <c r="I105" s="13">
        <v>1856.25</v>
      </c>
      <c r="J105" s="13">
        <v>90956.25</v>
      </c>
      <c r="K105" s="13">
        <v>89100</v>
      </c>
      <c r="L105" s="13">
        <v>1856.25</v>
      </c>
      <c r="M105" s="14">
        <v>41730</v>
      </c>
      <c r="N105" s="15">
        <v>4</v>
      </c>
      <c r="O105" s="12" t="s">
        <v>44</v>
      </c>
      <c r="P105" s="16" t="s">
        <v>19</v>
      </c>
      <c r="Q105" s="1" t="str">
        <f>IF(Data[[#This Row],[COGS]]=Data[[#This Row],[ Sales]]-Data[[#This Row],[Profit]], "OK", "Mismatch")</f>
        <v>OK</v>
      </c>
      <c r="R105" s="1" t="str">
        <f>IF(Data[[#This Row],[Gross Sales]]=Data[[#This Row],[Units Sold]]*Data[[#This Row],[Sale Price]], "OK", "Mismatch")</f>
        <v>OK</v>
      </c>
      <c r="S105" s="1" t="str">
        <f>IF(Data[[#This Row],[ Sales]]=Data[[#This Row],[Gross Sales]]-Data[[#This Row],[Discounts]], "OK", "Mismatch")</f>
        <v>OK</v>
      </c>
      <c r="T105" s="1" t="str">
        <f>IF(Data[[#This Row],[Profit]]=Data[[#This Row],[ Sales]]-Data[[#This Row],[COGS]], "OK", "Mismatch")</f>
        <v>OK</v>
      </c>
    </row>
    <row r="106" spans="1:20" x14ac:dyDescent="0.2">
      <c r="A106" s="11" t="s">
        <v>29</v>
      </c>
      <c r="B106" s="11" t="s">
        <v>15</v>
      </c>
      <c r="C106" s="12" t="s">
        <v>26</v>
      </c>
      <c r="D106" s="12" t="s">
        <v>17</v>
      </c>
      <c r="E106" s="11">
        <v>345</v>
      </c>
      <c r="F106" s="13">
        <v>5</v>
      </c>
      <c r="G106" s="13">
        <v>125</v>
      </c>
      <c r="H106" s="13">
        <v>43125</v>
      </c>
      <c r="I106" s="13">
        <v>0</v>
      </c>
      <c r="J106" s="13">
        <v>43125</v>
      </c>
      <c r="K106" s="13">
        <v>41400</v>
      </c>
      <c r="L106" s="13">
        <v>1725</v>
      </c>
      <c r="M106" s="14">
        <v>41548</v>
      </c>
      <c r="N106" s="15">
        <v>10</v>
      </c>
      <c r="O106" s="12" t="s">
        <v>35</v>
      </c>
      <c r="P106" s="16" t="s">
        <v>36</v>
      </c>
      <c r="Q106" s="1" t="str">
        <f>IF(Data[[#This Row],[COGS]]=Data[[#This Row],[ Sales]]-Data[[#This Row],[Profit]], "OK", "Mismatch")</f>
        <v>OK</v>
      </c>
      <c r="R106" s="1" t="str">
        <f>IF(Data[[#This Row],[Gross Sales]]=Data[[#This Row],[Units Sold]]*Data[[#This Row],[Sale Price]], "OK", "Mismatch")</f>
        <v>OK</v>
      </c>
      <c r="S106" s="1" t="str">
        <f>IF(Data[[#This Row],[ Sales]]=Data[[#This Row],[Gross Sales]]-Data[[#This Row],[Discounts]], "OK", "Mismatch")</f>
        <v>OK</v>
      </c>
      <c r="T106" s="1" t="str">
        <f>IF(Data[[#This Row],[Profit]]=Data[[#This Row],[ Sales]]-Data[[#This Row],[COGS]], "OK", "Mismatch")</f>
        <v>OK</v>
      </c>
    </row>
    <row r="107" spans="1:20" x14ac:dyDescent="0.2">
      <c r="A107" s="11" t="s">
        <v>29</v>
      </c>
      <c r="B107" s="11" t="s">
        <v>15</v>
      </c>
      <c r="C107" s="12" t="s">
        <v>26</v>
      </c>
      <c r="D107" s="12" t="s">
        <v>17</v>
      </c>
      <c r="E107" s="11">
        <v>2665.5</v>
      </c>
      <c r="F107" s="13">
        <v>5</v>
      </c>
      <c r="G107" s="13">
        <v>125</v>
      </c>
      <c r="H107" s="13">
        <v>333187.5</v>
      </c>
      <c r="I107" s="13">
        <v>0</v>
      </c>
      <c r="J107" s="13">
        <v>333187.5</v>
      </c>
      <c r="K107" s="13">
        <v>319860</v>
      </c>
      <c r="L107" s="13">
        <v>13327.5</v>
      </c>
      <c r="M107" s="14">
        <v>41821</v>
      </c>
      <c r="N107" s="15">
        <v>7</v>
      </c>
      <c r="O107" s="12" t="s">
        <v>30</v>
      </c>
      <c r="P107" s="16" t="s">
        <v>19</v>
      </c>
      <c r="Q107" s="1" t="str">
        <f>IF(Data[[#This Row],[COGS]]=Data[[#This Row],[ Sales]]-Data[[#This Row],[Profit]], "OK", "Mismatch")</f>
        <v>OK</v>
      </c>
      <c r="R107" s="1" t="str">
        <f>IF(Data[[#This Row],[Gross Sales]]=Data[[#This Row],[Units Sold]]*Data[[#This Row],[Sale Price]], "OK", "Mismatch")</f>
        <v>OK</v>
      </c>
      <c r="S107" s="1" t="str">
        <f>IF(Data[[#This Row],[ Sales]]=Data[[#This Row],[Gross Sales]]-Data[[#This Row],[Discounts]], "OK", "Mismatch")</f>
        <v>OK</v>
      </c>
      <c r="T107" s="1" t="str">
        <f>IF(Data[[#This Row],[Profit]]=Data[[#This Row],[ Sales]]-Data[[#This Row],[COGS]], "OK", "Mismatch")</f>
        <v>OK</v>
      </c>
    </row>
    <row r="108" spans="1:20" x14ac:dyDescent="0.2">
      <c r="A108" s="11" t="s">
        <v>29</v>
      </c>
      <c r="B108" s="11" t="s">
        <v>15</v>
      </c>
      <c r="C108" s="12" t="s">
        <v>38</v>
      </c>
      <c r="D108" s="12" t="s">
        <v>49</v>
      </c>
      <c r="E108" s="11">
        <v>1583</v>
      </c>
      <c r="F108" s="13">
        <v>10</v>
      </c>
      <c r="G108" s="13">
        <v>125</v>
      </c>
      <c r="H108" s="13">
        <v>197875</v>
      </c>
      <c r="I108" s="13">
        <v>25723.75</v>
      </c>
      <c r="J108" s="13">
        <v>172151.25</v>
      </c>
      <c r="K108" s="13">
        <v>189960</v>
      </c>
      <c r="L108" s="13">
        <v>-17808.75</v>
      </c>
      <c r="M108" s="14">
        <v>41791</v>
      </c>
      <c r="N108" s="15">
        <v>6</v>
      </c>
      <c r="O108" s="12" t="s">
        <v>23</v>
      </c>
      <c r="P108" s="16" t="s">
        <v>19</v>
      </c>
      <c r="Q108" s="1" t="str">
        <f>IF(Data[[#This Row],[COGS]]=Data[[#This Row],[ Sales]]-Data[[#This Row],[Profit]], "OK", "Mismatch")</f>
        <v>OK</v>
      </c>
      <c r="R108" s="1" t="str">
        <f>IF(Data[[#This Row],[Gross Sales]]=Data[[#This Row],[Units Sold]]*Data[[#This Row],[Sale Price]], "OK", "Mismatch")</f>
        <v>OK</v>
      </c>
      <c r="S108" s="1" t="str">
        <f>IF(Data[[#This Row],[ Sales]]=Data[[#This Row],[Gross Sales]]-Data[[#This Row],[Discounts]], "OK", "Mismatch")</f>
        <v>OK</v>
      </c>
      <c r="T108" s="1" t="str">
        <f>IF(Data[[#This Row],[Profit]]=Data[[#This Row],[ Sales]]-Data[[#This Row],[COGS]], "OK", "Mismatch")</f>
        <v>OK</v>
      </c>
    </row>
    <row r="109" spans="1:20" x14ac:dyDescent="0.2">
      <c r="A109" s="11" t="s">
        <v>29</v>
      </c>
      <c r="B109" s="11" t="s">
        <v>15</v>
      </c>
      <c r="C109" s="12" t="s">
        <v>38</v>
      </c>
      <c r="D109" s="12" t="s">
        <v>46</v>
      </c>
      <c r="E109" s="11">
        <v>1774</v>
      </c>
      <c r="F109" s="13">
        <v>10</v>
      </c>
      <c r="G109" s="13">
        <v>125</v>
      </c>
      <c r="H109" s="13">
        <v>221750</v>
      </c>
      <c r="I109" s="13">
        <v>6652.5</v>
      </c>
      <c r="J109" s="13">
        <v>215097.5</v>
      </c>
      <c r="K109" s="13">
        <v>212880</v>
      </c>
      <c r="L109" s="13">
        <v>2217.5</v>
      </c>
      <c r="M109" s="14">
        <v>41699</v>
      </c>
      <c r="N109" s="15">
        <v>3</v>
      </c>
      <c r="O109" s="12" t="s">
        <v>27</v>
      </c>
      <c r="P109" s="16" t="s">
        <v>19</v>
      </c>
      <c r="Q109" s="1" t="str">
        <f>IF(Data[[#This Row],[COGS]]=Data[[#This Row],[ Sales]]-Data[[#This Row],[Profit]], "OK", "Mismatch")</f>
        <v>OK</v>
      </c>
      <c r="R109" s="1" t="str">
        <f>IF(Data[[#This Row],[Gross Sales]]=Data[[#This Row],[Units Sold]]*Data[[#This Row],[Sale Price]], "OK", "Mismatch")</f>
        <v>OK</v>
      </c>
      <c r="S109" s="1" t="str">
        <f>IF(Data[[#This Row],[ Sales]]=Data[[#This Row],[Gross Sales]]-Data[[#This Row],[Discounts]], "OK", "Mismatch")</f>
        <v>OK</v>
      </c>
      <c r="T109" s="1" t="str">
        <f>IF(Data[[#This Row],[Profit]]=Data[[#This Row],[ Sales]]-Data[[#This Row],[COGS]], "OK", "Mismatch")</f>
        <v>OK</v>
      </c>
    </row>
    <row r="110" spans="1:20" x14ac:dyDescent="0.2">
      <c r="A110" s="11" t="s">
        <v>29</v>
      </c>
      <c r="B110" s="11" t="s">
        <v>15</v>
      </c>
      <c r="C110" s="12" t="s">
        <v>38</v>
      </c>
      <c r="D110" s="12" t="s">
        <v>46</v>
      </c>
      <c r="E110" s="11">
        <v>2009</v>
      </c>
      <c r="F110" s="13">
        <v>10</v>
      </c>
      <c r="G110" s="13">
        <v>125</v>
      </c>
      <c r="H110" s="13">
        <v>251125</v>
      </c>
      <c r="I110" s="13">
        <v>7533.75</v>
      </c>
      <c r="J110" s="13">
        <v>243591.25</v>
      </c>
      <c r="K110" s="13">
        <v>241080</v>
      </c>
      <c r="L110" s="13">
        <v>2511.25</v>
      </c>
      <c r="M110" s="14">
        <v>41913</v>
      </c>
      <c r="N110" s="15">
        <v>10</v>
      </c>
      <c r="O110" s="12" t="s">
        <v>35</v>
      </c>
      <c r="P110" s="16" t="s">
        <v>19</v>
      </c>
      <c r="Q110" s="1" t="str">
        <f>IF(Data[[#This Row],[COGS]]=Data[[#This Row],[ Sales]]-Data[[#This Row],[Profit]], "OK", "Mismatch")</f>
        <v>OK</v>
      </c>
      <c r="R110" s="1" t="str">
        <f>IF(Data[[#This Row],[Gross Sales]]=Data[[#This Row],[Units Sold]]*Data[[#This Row],[Sale Price]], "OK", "Mismatch")</f>
        <v>OK</v>
      </c>
      <c r="S110" s="1" t="str">
        <f>IF(Data[[#This Row],[ Sales]]=Data[[#This Row],[Gross Sales]]-Data[[#This Row],[Discounts]], "OK", "Mismatch")</f>
        <v>OK</v>
      </c>
      <c r="T110" s="1" t="str">
        <f>IF(Data[[#This Row],[Profit]]=Data[[#This Row],[ Sales]]-Data[[#This Row],[COGS]], "OK", "Mismatch")</f>
        <v>OK</v>
      </c>
    </row>
    <row r="111" spans="1:20" x14ac:dyDescent="0.2">
      <c r="A111" s="11" t="s">
        <v>29</v>
      </c>
      <c r="B111" s="11" t="s">
        <v>15</v>
      </c>
      <c r="C111" s="12" t="s">
        <v>38</v>
      </c>
      <c r="D111" s="12" t="s">
        <v>46</v>
      </c>
      <c r="E111" s="11">
        <v>2729</v>
      </c>
      <c r="F111" s="13">
        <v>10</v>
      </c>
      <c r="G111" s="13">
        <v>125</v>
      </c>
      <c r="H111" s="13">
        <v>341125</v>
      </c>
      <c r="I111" s="13">
        <v>6822.5</v>
      </c>
      <c r="J111" s="13">
        <v>334302.5</v>
      </c>
      <c r="K111" s="13">
        <v>327480</v>
      </c>
      <c r="L111" s="13">
        <v>6822.5</v>
      </c>
      <c r="M111" s="14">
        <v>41974</v>
      </c>
      <c r="N111" s="15">
        <v>12</v>
      </c>
      <c r="O111" s="12" t="s">
        <v>25</v>
      </c>
      <c r="P111" s="16" t="s">
        <v>19</v>
      </c>
      <c r="Q111" s="1" t="str">
        <f>IF(Data[[#This Row],[COGS]]=Data[[#This Row],[ Sales]]-Data[[#This Row],[Profit]], "OK", "Mismatch")</f>
        <v>OK</v>
      </c>
      <c r="R111" s="1" t="str">
        <f>IF(Data[[#This Row],[Gross Sales]]=Data[[#This Row],[Units Sold]]*Data[[#This Row],[Sale Price]], "OK", "Mismatch")</f>
        <v>OK</v>
      </c>
      <c r="S111" s="1" t="str">
        <f>IF(Data[[#This Row],[ Sales]]=Data[[#This Row],[Gross Sales]]-Data[[#This Row],[Discounts]], "OK", "Mismatch")</f>
        <v>OK</v>
      </c>
      <c r="T111" s="1" t="str">
        <f>IF(Data[[#This Row],[Profit]]=Data[[#This Row],[ Sales]]-Data[[#This Row],[COGS]], "OK", "Mismatch")</f>
        <v>OK</v>
      </c>
    </row>
    <row r="112" spans="1:20" x14ac:dyDescent="0.2">
      <c r="A112" s="11" t="s">
        <v>29</v>
      </c>
      <c r="B112" s="11" t="s">
        <v>15</v>
      </c>
      <c r="C112" s="12" t="s">
        <v>42</v>
      </c>
      <c r="D112" s="12" t="s">
        <v>49</v>
      </c>
      <c r="E112" s="11">
        <v>1916</v>
      </c>
      <c r="F112" s="13">
        <v>120</v>
      </c>
      <c r="G112" s="13">
        <v>125</v>
      </c>
      <c r="H112" s="13">
        <v>239500</v>
      </c>
      <c r="I112" s="13">
        <v>23950</v>
      </c>
      <c r="J112" s="13">
        <v>215550</v>
      </c>
      <c r="K112" s="13">
        <v>229920</v>
      </c>
      <c r="L112" s="13">
        <v>-14370</v>
      </c>
      <c r="M112" s="14">
        <v>41609</v>
      </c>
      <c r="N112" s="15">
        <v>12</v>
      </c>
      <c r="O112" s="12" t="s">
        <v>25</v>
      </c>
      <c r="P112" s="16" t="s">
        <v>36</v>
      </c>
      <c r="Q112" s="1" t="str">
        <f>IF(Data[[#This Row],[COGS]]=Data[[#This Row],[ Sales]]-Data[[#This Row],[Profit]], "OK", "Mismatch")</f>
        <v>OK</v>
      </c>
      <c r="R112" s="1" t="str">
        <f>IF(Data[[#This Row],[Gross Sales]]=Data[[#This Row],[Units Sold]]*Data[[#This Row],[Sale Price]], "OK", "Mismatch")</f>
        <v>OK</v>
      </c>
      <c r="S112" s="1" t="str">
        <f>IF(Data[[#This Row],[ Sales]]=Data[[#This Row],[Gross Sales]]-Data[[#This Row],[Discounts]], "OK", "Mismatch")</f>
        <v>OK</v>
      </c>
      <c r="T112" s="1" t="str">
        <f>IF(Data[[#This Row],[Profit]]=Data[[#This Row],[ Sales]]-Data[[#This Row],[COGS]], "OK", "Mismatch")</f>
        <v>OK</v>
      </c>
    </row>
    <row r="113" spans="1:20" x14ac:dyDescent="0.2">
      <c r="A113" s="11" t="s">
        <v>29</v>
      </c>
      <c r="B113" s="11" t="s">
        <v>15</v>
      </c>
      <c r="C113" s="12" t="s">
        <v>42</v>
      </c>
      <c r="D113" s="12" t="s">
        <v>46</v>
      </c>
      <c r="E113" s="11">
        <v>923</v>
      </c>
      <c r="F113" s="13">
        <v>120</v>
      </c>
      <c r="G113" s="13">
        <v>125</v>
      </c>
      <c r="H113" s="13">
        <v>115375</v>
      </c>
      <c r="I113" s="13">
        <v>1153.75</v>
      </c>
      <c r="J113" s="13">
        <v>114221.25</v>
      </c>
      <c r="K113" s="13">
        <v>110760</v>
      </c>
      <c r="L113" s="13">
        <v>3461.25</v>
      </c>
      <c r="M113" s="14">
        <v>41852</v>
      </c>
      <c r="N113" s="15">
        <v>8</v>
      </c>
      <c r="O113" s="12" t="s">
        <v>33</v>
      </c>
      <c r="P113" s="16" t="s">
        <v>19</v>
      </c>
      <c r="Q113" s="1" t="str">
        <f>IF(Data[[#This Row],[COGS]]=Data[[#This Row],[ Sales]]-Data[[#This Row],[Profit]], "OK", "Mismatch")</f>
        <v>OK</v>
      </c>
      <c r="R113" s="1" t="str">
        <f>IF(Data[[#This Row],[Gross Sales]]=Data[[#This Row],[Units Sold]]*Data[[#This Row],[Sale Price]], "OK", "Mismatch")</f>
        <v>OK</v>
      </c>
      <c r="S113" s="1" t="str">
        <f>IF(Data[[#This Row],[ Sales]]=Data[[#This Row],[Gross Sales]]-Data[[#This Row],[Discounts]], "OK", "Mismatch")</f>
        <v>OK</v>
      </c>
      <c r="T113" s="1" t="str">
        <f>IF(Data[[#This Row],[Profit]]=Data[[#This Row],[ Sales]]-Data[[#This Row],[COGS]], "OK", "Mismatch")</f>
        <v>OK</v>
      </c>
    </row>
    <row r="114" spans="1:20" x14ac:dyDescent="0.2">
      <c r="A114" s="11" t="s">
        <v>29</v>
      </c>
      <c r="B114" s="11" t="s">
        <v>15</v>
      </c>
      <c r="C114" s="12" t="s">
        <v>42</v>
      </c>
      <c r="D114" s="12" t="s">
        <v>46</v>
      </c>
      <c r="E114" s="11">
        <v>2009</v>
      </c>
      <c r="F114" s="13">
        <v>120</v>
      </c>
      <c r="G114" s="13">
        <v>125</v>
      </c>
      <c r="H114" s="13">
        <v>251125</v>
      </c>
      <c r="I114" s="13">
        <v>7533.75</v>
      </c>
      <c r="J114" s="13">
        <v>243591.25</v>
      </c>
      <c r="K114" s="13">
        <v>241080</v>
      </c>
      <c r="L114" s="13">
        <v>2511.25</v>
      </c>
      <c r="M114" s="14">
        <v>41913</v>
      </c>
      <c r="N114" s="15">
        <v>10</v>
      </c>
      <c r="O114" s="12" t="s">
        <v>35</v>
      </c>
      <c r="P114" s="16" t="s">
        <v>19</v>
      </c>
      <c r="Q114" s="1" t="str">
        <f>IF(Data[[#This Row],[COGS]]=Data[[#This Row],[ Sales]]-Data[[#This Row],[Profit]], "OK", "Mismatch")</f>
        <v>OK</v>
      </c>
      <c r="R114" s="1" t="str">
        <f>IF(Data[[#This Row],[Gross Sales]]=Data[[#This Row],[Units Sold]]*Data[[#This Row],[Sale Price]], "OK", "Mismatch")</f>
        <v>OK</v>
      </c>
      <c r="S114" s="1" t="str">
        <f>IF(Data[[#This Row],[ Sales]]=Data[[#This Row],[Gross Sales]]-Data[[#This Row],[Discounts]], "OK", "Mismatch")</f>
        <v>OK</v>
      </c>
      <c r="T114" s="1" t="str">
        <f>IF(Data[[#This Row],[Profit]]=Data[[#This Row],[ Sales]]-Data[[#This Row],[COGS]], "OK", "Mismatch")</f>
        <v>OK</v>
      </c>
    </row>
    <row r="115" spans="1:20" x14ac:dyDescent="0.2">
      <c r="A115" s="11" t="s">
        <v>29</v>
      </c>
      <c r="B115" s="11" t="s">
        <v>15</v>
      </c>
      <c r="C115" s="12" t="s">
        <v>42</v>
      </c>
      <c r="D115" s="12" t="s">
        <v>48</v>
      </c>
      <c r="E115" s="11">
        <v>567</v>
      </c>
      <c r="F115" s="13">
        <v>120</v>
      </c>
      <c r="G115" s="13">
        <v>125</v>
      </c>
      <c r="H115" s="13">
        <v>70875</v>
      </c>
      <c r="I115" s="13">
        <v>6378.75</v>
      </c>
      <c r="J115" s="13">
        <v>64496.25</v>
      </c>
      <c r="K115" s="13">
        <v>68040</v>
      </c>
      <c r="L115" s="13">
        <v>-3543.75</v>
      </c>
      <c r="M115" s="14">
        <v>41883</v>
      </c>
      <c r="N115" s="15">
        <v>9</v>
      </c>
      <c r="O115" s="12" t="s">
        <v>34</v>
      </c>
      <c r="P115" s="16" t="s">
        <v>19</v>
      </c>
      <c r="Q115" s="1" t="str">
        <f>IF(Data[[#This Row],[COGS]]=Data[[#This Row],[ Sales]]-Data[[#This Row],[Profit]], "OK", "Mismatch")</f>
        <v>OK</v>
      </c>
      <c r="R115" s="1" t="str">
        <f>IF(Data[[#This Row],[Gross Sales]]=Data[[#This Row],[Units Sold]]*Data[[#This Row],[Sale Price]], "OK", "Mismatch")</f>
        <v>OK</v>
      </c>
      <c r="S115" s="1" t="str">
        <f>IF(Data[[#This Row],[ Sales]]=Data[[#This Row],[Gross Sales]]-Data[[#This Row],[Discounts]], "OK", "Mismatch")</f>
        <v>OK</v>
      </c>
      <c r="T115" s="1" t="str">
        <f>IF(Data[[#This Row],[Profit]]=Data[[#This Row],[ Sales]]-Data[[#This Row],[COGS]], "OK", "Mismatch")</f>
        <v>OK</v>
      </c>
    </row>
    <row r="116" spans="1:20" x14ac:dyDescent="0.2">
      <c r="A116" s="11" t="s">
        <v>29</v>
      </c>
      <c r="B116" s="11" t="s">
        <v>15</v>
      </c>
      <c r="C116" s="12" t="s">
        <v>42</v>
      </c>
      <c r="D116" s="12" t="s">
        <v>48</v>
      </c>
      <c r="E116" s="11">
        <v>952</v>
      </c>
      <c r="F116" s="13">
        <v>120</v>
      </c>
      <c r="G116" s="13">
        <v>125</v>
      </c>
      <c r="H116" s="13">
        <v>119000</v>
      </c>
      <c r="I116" s="13">
        <v>7140</v>
      </c>
      <c r="J116" s="13">
        <v>111860</v>
      </c>
      <c r="K116" s="13">
        <v>114240</v>
      </c>
      <c r="L116" s="13">
        <v>-2380</v>
      </c>
      <c r="M116" s="14">
        <v>41671</v>
      </c>
      <c r="N116" s="15">
        <v>2</v>
      </c>
      <c r="O116" s="12" t="s">
        <v>39</v>
      </c>
      <c r="P116" s="16" t="s">
        <v>19</v>
      </c>
      <c r="Q116" s="1" t="str">
        <f>IF(Data[[#This Row],[COGS]]=Data[[#This Row],[ Sales]]-Data[[#This Row],[Profit]], "OK", "Mismatch")</f>
        <v>OK</v>
      </c>
      <c r="R116" s="1" t="str">
        <f>IF(Data[[#This Row],[Gross Sales]]=Data[[#This Row],[Units Sold]]*Data[[#This Row],[Sale Price]], "OK", "Mismatch")</f>
        <v>OK</v>
      </c>
      <c r="S116" s="1" t="str">
        <f>IF(Data[[#This Row],[ Sales]]=Data[[#This Row],[Gross Sales]]-Data[[#This Row],[Discounts]], "OK", "Mismatch")</f>
        <v>OK</v>
      </c>
      <c r="T116" s="1" t="str">
        <f>IF(Data[[#This Row],[Profit]]=Data[[#This Row],[ Sales]]-Data[[#This Row],[COGS]], "OK", "Mismatch")</f>
        <v>OK</v>
      </c>
    </row>
    <row r="117" spans="1:20" x14ac:dyDescent="0.2">
      <c r="A117" s="11" t="s">
        <v>29</v>
      </c>
      <c r="B117" s="11" t="s">
        <v>15</v>
      </c>
      <c r="C117" s="12" t="s">
        <v>42</v>
      </c>
      <c r="D117" s="12" t="s">
        <v>17</v>
      </c>
      <c r="E117" s="11">
        <v>345</v>
      </c>
      <c r="F117" s="13">
        <v>120</v>
      </c>
      <c r="G117" s="13">
        <v>125</v>
      </c>
      <c r="H117" s="13">
        <v>43125</v>
      </c>
      <c r="I117" s="13">
        <v>0</v>
      </c>
      <c r="J117" s="13">
        <v>43125</v>
      </c>
      <c r="K117" s="13">
        <v>41400</v>
      </c>
      <c r="L117" s="13">
        <v>1725</v>
      </c>
      <c r="M117" s="14">
        <v>41548</v>
      </c>
      <c r="N117" s="15">
        <v>10</v>
      </c>
      <c r="O117" s="12" t="s">
        <v>35</v>
      </c>
      <c r="P117" s="16" t="s">
        <v>36</v>
      </c>
      <c r="Q117" s="1" t="str">
        <f>IF(Data[[#This Row],[COGS]]=Data[[#This Row],[ Sales]]-Data[[#This Row],[Profit]], "OK", "Mismatch")</f>
        <v>OK</v>
      </c>
      <c r="R117" s="1" t="str">
        <f>IF(Data[[#This Row],[Gross Sales]]=Data[[#This Row],[Units Sold]]*Data[[#This Row],[Sale Price]], "OK", "Mismatch")</f>
        <v>OK</v>
      </c>
      <c r="S117" s="1" t="str">
        <f>IF(Data[[#This Row],[ Sales]]=Data[[#This Row],[Gross Sales]]-Data[[#This Row],[Discounts]], "OK", "Mismatch")</f>
        <v>OK</v>
      </c>
      <c r="T117" s="1" t="str">
        <f>IF(Data[[#This Row],[Profit]]=Data[[#This Row],[ Sales]]-Data[[#This Row],[COGS]], "OK", "Mismatch")</f>
        <v>OK</v>
      </c>
    </row>
    <row r="118" spans="1:20" x14ac:dyDescent="0.2">
      <c r="A118" s="11" t="s">
        <v>29</v>
      </c>
      <c r="B118" s="11" t="s">
        <v>15</v>
      </c>
      <c r="C118" s="12" t="s">
        <v>43</v>
      </c>
      <c r="D118" s="12" t="s">
        <v>49</v>
      </c>
      <c r="E118" s="11">
        <v>1583</v>
      </c>
      <c r="F118" s="13">
        <v>250</v>
      </c>
      <c r="G118" s="13">
        <v>125</v>
      </c>
      <c r="H118" s="13">
        <v>197875</v>
      </c>
      <c r="I118" s="13">
        <v>25723.75</v>
      </c>
      <c r="J118" s="13">
        <v>172151.25</v>
      </c>
      <c r="K118" s="13">
        <v>189960</v>
      </c>
      <c r="L118" s="13">
        <v>-17808.75</v>
      </c>
      <c r="M118" s="14">
        <v>41791</v>
      </c>
      <c r="N118" s="15">
        <v>6</v>
      </c>
      <c r="O118" s="12" t="s">
        <v>23</v>
      </c>
      <c r="P118" s="16" t="s">
        <v>19</v>
      </c>
      <c r="Q118" s="1" t="str">
        <f>IF(Data[[#This Row],[COGS]]=Data[[#This Row],[ Sales]]-Data[[#This Row],[Profit]], "OK", "Mismatch")</f>
        <v>OK</v>
      </c>
      <c r="R118" s="1" t="str">
        <f>IF(Data[[#This Row],[Gross Sales]]=Data[[#This Row],[Units Sold]]*Data[[#This Row],[Sale Price]], "OK", "Mismatch")</f>
        <v>OK</v>
      </c>
      <c r="S118" s="1" t="str">
        <f>IF(Data[[#This Row],[ Sales]]=Data[[#This Row],[Gross Sales]]-Data[[#This Row],[Discounts]], "OK", "Mismatch")</f>
        <v>OK</v>
      </c>
      <c r="T118" s="1" t="str">
        <f>IF(Data[[#This Row],[Profit]]=Data[[#This Row],[ Sales]]-Data[[#This Row],[COGS]], "OK", "Mismatch")</f>
        <v>OK</v>
      </c>
    </row>
    <row r="119" spans="1:20" x14ac:dyDescent="0.2">
      <c r="A119" s="11" t="s">
        <v>29</v>
      </c>
      <c r="B119" s="11" t="s">
        <v>15</v>
      </c>
      <c r="C119" s="12" t="s">
        <v>43</v>
      </c>
      <c r="D119" s="12" t="s">
        <v>49</v>
      </c>
      <c r="E119" s="11">
        <v>2529</v>
      </c>
      <c r="F119" s="13">
        <v>250</v>
      </c>
      <c r="G119" s="13">
        <v>125</v>
      </c>
      <c r="H119" s="13">
        <v>316125</v>
      </c>
      <c r="I119" s="13">
        <v>31612.5</v>
      </c>
      <c r="J119" s="13">
        <v>284512.5</v>
      </c>
      <c r="K119" s="13">
        <v>303480</v>
      </c>
      <c r="L119" s="13">
        <v>-18967.5</v>
      </c>
      <c r="M119" s="14">
        <v>41944</v>
      </c>
      <c r="N119" s="15">
        <v>11</v>
      </c>
      <c r="O119" s="12" t="s">
        <v>41</v>
      </c>
      <c r="P119" s="16" t="s">
        <v>19</v>
      </c>
      <c r="Q119" s="1" t="str">
        <f>IF(Data[[#This Row],[COGS]]=Data[[#This Row],[ Sales]]-Data[[#This Row],[Profit]], "OK", "Mismatch")</f>
        <v>OK</v>
      </c>
      <c r="R119" s="1" t="str">
        <f>IF(Data[[#This Row],[Gross Sales]]=Data[[#This Row],[Units Sold]]*Data[[#This Row],[Sale Price]], "OK", "Mismatch")</f>
        <v>OK</v>
      </c>
      <c r="S119" s="1" t="str">
        <f>IF(Data[[#This Row],[ Sales]]=Data[[#This Row],[Gross Sales]]-Data[[#This Row],[Discounts]], "OK", "Mismatch")</f>
        <v>OK</v>
      </c>
      <c r="T119" s="1" t="str">
        <f>IF(Data[[#This Row],[Profit]]=Data[[#This Row],[ Sales]]-Data[[#This Row],[COGS]], "OK", "Mismatch")</f>
        <v>OK</v>
      </c>
    </row>
    <row r="120" spans="1:20" x14ac:dyDescent="0.2">
      <c r="A120" s="11" t="s">
        <v>29</v>
      </c>
      <c r="B120" s="11" t="s">
        <v>15</v>
      </c>
      <c r="C120" s="12" t="s">
        <v>43</v>
      </c>
      <c r="D120" s="12" t="s">
        <v>49</v>
      </c>
      <c r="E120" s="11">
        <v>2954</v>
      </c>
      <c r="F120" s="13">
        <v>250</v>
      </c>
      <c r="G120" s="13">
        <v>125</v>
      </c>
      <c r="H120" s="13">
        <v>369250</v>
      </c>
      <c r="I120" s="13">
        <v>55387.5</v>
      </c>
      <c r="J120" s="13">
        <v>313862.5</v>
      </c>
      <c r="K120" s="13">
        <v>354480</v>
      </c>
      <c r="L120" s="13">
        <v>-40617.5</v>
      </c>
      <c r="M120" s="14">
        <v>41579</v>
      </c>
      <c r="N120" s="15">
        <v>11</v>
      </c>
      <c r="O120" s="12" t="s">
        <v>41</v>
      </c>
      <c r="P120" s="16" t="s">
        <v>36</v>
      </c>
      <c r="Q120" s="1" t="str">
        <f>IF(Data[[#This Row],[COGS]]=Data[[#This Row],[ Sales]]-Data[[#This Row],[Profit]], "OK", "Mismatch")</f>
        <v>OK</v>
      </c>
      <c r="R120" s="1" t="str">
        <f>IF(Data[[#This Row],[Gross Sales]]=Data[[#This Row],[Units Sold]]*Data[[#This Row],[Sale Price]], "OK", "Mismatch")</f>
        <v>OK</v>
      </c>
      <c r="S120" s="1" t="str">
        <f>IF(Data[[#This Row],[ Sales]]=Data[[#This Row],[Gross Sales]]-Data[[#This Row],[Discounts]], "OK", "Mismatch")</f>
        <v>OK</v>
      </c>
      <c r="T120" s="1" t="str">
        <f>IF(Data[[#This Row],[Profit]]=Data[[#This Row],[ Sales]]-Data[[#This Row],[COGS]], "OK", "Mismatch")</f>
        <v>OK</v>
      </c>
    </row>
    <row r="121" spans="1:20" x14ac:dyDescent="0.2">
      <c r="A121" s="11" t="s">
        <v>29</v>
      </c>
      <c r="B121" s="11" t="s">
        <v>15</v>
      </c>
      <c r="C121" s="12" t="s">
        <v>43</v>
      </c>
      <c r="D121" s="12" t="s">
        <v>46</v>
      </c>
      <c r="E121" s="11">
        <v>2729</v>
      </c>
      <c r="F121" s="13">
        <v>250</v>
      </c>
      <c r="G121" s="13">
        <v>125</v>
      </c>
      <c r="H121" s="13">
        <v>341125</v>
      </c>
      <c r="I121" s="13">
        <v>6822.5</v>
      </c>
      <c r="J121" s="13">
        <v>334302.5</v>
      </c>
      <c r="K121" s="13">
        <v>327480</v>
      </c>
      <c r="L121" s="13">
        <v>6822.5</v>
      </c>
      <c r="M121" s="14">
        <v>41974</v>
      </c>
      <c r="N121" s="15">
        <v>12</v>
      </c>
      <c r="O121" s="12" t="s">
        <v>25</v>
      </c>
      <c r="P121" s="16" t="s">
        <v>19</v>
      </c>
      <c r="Q121" s="1" t="str">
        <f>IF(Data[[#This Row],[COGS]]=Data[[#This Row],[ Sales]]-Data[[#This Row],[Profit]], "OK", "Mismatch")</f>
        <v>OK</v>
      </c>
      <c r="R121" s="1" t="str">
        <f>IF(Data[[#This Row],[Gross Sales]]=Data[[#This Row],[Units Sold]]*Data[[#This Row],[Sale Price]], "OK", "Mismatch")</f>
        <v>OK</v>
      </c>
      <c r="S121" s="1" t="str">
        <f>IF(Data[[#This Row],[ Sales]]=Data[[#This Row],[Gross Sales]]-Data[[#This Row],[Discounts]], "OK", "Mismatch")</f>
        <v>OK</v>
      </c>
      <c r="T121" s="1" t="str">
        <f>IF(Data[[#This Row],[Profit]]=Data[[#This Row],[ Sales]]-Data[[#This Row],[COGS]], "OK", "Mismatch")</f>
        <v>OK</v>
      </c>
    </row>
    <row r="122" spans="1:20" x14ac:dyDescent="0.2">
      <c r="A122" s="11" t="s">
        <v>29</v>
      </c>
      <c r="B122" s="11" t="s">
        <v>22</v>
      </c>
      <c r="C122" s="12" t="s">
        <v>45</v>
      </c>
      <c r="D122" s="12" t="s">
        <v>49</v>
      </c>
      <c r="E122" s="11">
        <v>1433</v>
      </c>
      <c r="F122" s="13">
        <v>260</v>
      </c>
      <c r="G122" s="13">
        <v>125</v>
      </c>
      <c r="H122" s="13">
        <v>179125</v>
      </c>
      <c r="I122" s="13">
        <v>19703.75</v>
      </c>
      <c r="J122" s="13">
        <v>159421.25</v>
      </c>
      <c r="K122" s="13">
        <v>171960</v>
      </c>
      <c r="L122" s="13">
        <v>-12538.75</v>
      </c>
      <c r="M122" s="14">
        <v>41760</v>
      </c>
      <c r="N122" s="15">
        <v>5</v>
      </c>
      <c r="O122" s="12" t="s">
        <v>47</v>
      </c>
      <c r="P122" s="16" t="s">
        <v>19</v>
      </c>
      <c r="Q122" s="1" t="str">
        <f>IF(Data[[#This Row],[COGS]]=Data[[#This Row],[ Sales]]-Data[[#This Row],[Profit]], "OK", "Mismatch")</f>
        <v>OK</v>
      </c>
      <c r="R122" s="1" t="str">
        <f>IF(Data[[#This Row],[Gross Sales]]=Data[[#This Row],[Units Sold]]*Data[[#This Row],[Sale Price]], "OK", "Mismatch")</f>
        <v>OK</v>
      </c>
      <c r="S122" s="1" t="str">
        <f>IF(Data[[#This Row],[ Sales]]=Data[[#This Row],[Gross Sales]]-Data[[#This Row],[Discounts]], "OK", "Mismatch")</f>
        <v>OK</v>
      </c>
      <c r="T122" s="1" t="str">
        <f>IF(Data[[#This Row],[Profit]]=Data[[#This Row],[ Sales]]-Data[[#This Row],[COGS]], "OK", "Mismatch")</f>
        <v>OK</v>
      </c>
    </row>
    <row r="123" spans="1:20" x14ac:dyDescent="0.2">
      <c r="A123" s="11" t="s">
        <v>29</v>
      </c>
      <c r="B123" s="11" t="s">
        <v>22</v>
      </c>
      <c r="C123" s="12" t="s">
        <v>45</v>
      </c>
      <c r="D123" s="12" t="s">
        <v>48</v>
      </c>
      <c r="E123" s="11">
        <v>1987.5</v>
      </c>
      <c r="F123" s="13">
        <v>260</v>
      </c>
      <c r="G123" s="13">
        <v>125</v>
      </c>
      <c r="H123" s="13">
        <v>248437.5</v>
      </c>
      <c r="I123" s="13">
        <v>14906.25</v>
      </c>
      <c r="J123" s="13">
        <v>233531.25</v>
      </c>
      <c r="K123" s="13">
        <v>238500</v>
      </c>
      <c r="L123" s="13">
        <v>-4968.75</v>
      </c>
      <c r="M123" s="14">
        <v>41640</v>
      </c>
      <c r="N123" s="15">
        <v>1</v>
      </c>
      <c r="O123" s="12" t="s">
        <v>18</v>
      </c>
      <c r="P123" s="16" t="s">
        <v>19</v>
      </c>
      <c r="Q123" s="1" t="str">
        <f>IF(Data[[#This Row],[COGS]]=Data[[#This Row],[ Sales]]-Data[[#This Row],[Profit]], "OK", "Mismatch")</f>
        <v>OK</v>
      </c>
      <c r="R123" s="1" t="str">
        <f>IF(Data[[#This Row],[Gross Sales]]=Data[[#This Row],[Units Sold]]*Data[[#This Row],[Sale Price]], "OK", "Mismatch")</f>
        <v>OK</v>
      </c>
      <c r="S123" s="1" t="str">
        <f>IF(Data[[#This Row],[ Sales]]=Data[[#This Row],[Gross Sales]]-Data[[#This Row],[Discounts]], "OK", "Mismatch")</f>
        <v>OK</v>
      </c>
      <c r="T123" s="1" t="str">
        <f>IF(Data[[#This Row],[Profit]]=Data[[#This Row],[ Sales]]-Data[[#This Row],[COGS]], "OK", "Mismatch")</f>
        <v>OK</v>
      </c>
    </row>
    <row r="124" spans="1:20" x14ac:dyDescent="0.2">
      <c r="A124" s="11" t="s">
        <v>29</v>
      </c>
      <c r="B124" s="11" t="s">
        <v>22</v>
      </c>
      <c r="C124" s="12" t="s">
        <v>16</v>
      </c>
      <c r="D124" s="12" t="s">
        <v>49</v>
      </c>
      <c r="E124" s="11">
        <v>1023</v>
      </c>
      <c r="F124" s="13">
        <v>3</v>
      </c>
      <c r="G124" s="13">
        <v>125</v>
      </c>
      <c r="H124" s="13">
        <v>127875</v>
      </c>
      <c r="I124" s="13">
        <v>17902.5</v>
      </c>
      <c r="J124" s="13">
        <v>109972.5</v>
      </c>
      <c r="K124" s="13">
        <v>122760</v>
      </c>
      <c r="L124" s="13">
        <v>-12787.5</v>
      </c>
      <c r="M124" s="14">
        <v>41518</v>
      </c>
      <c r="N124" s="15">
        <v>9</v>
      </c>
      <c r="O124" s="12" t="s">
        <v>34</v>
      </c>
      <c r="P124" s="16" t="s">
        <v>36</v>
      </c>
      <c r="Q124" s="1" t="str">
        <f>IF(Data[[#This Row],[COGS]]=Data[[#This Row],[ Sales]]-Data[[#This Row],[Profit]], "OK", "Mismatch")</f>
        <v>OK</v>
      </c>
      <c r="R124" s="1" t="str">
        <f>IF(Data[[#This Row],[Gross Sales]]=Data[[#This Row],[Units Sold]]*Data[[#This Row],[Sale Price]], "OK", "Mismatch")</f>
        <v>OK</v>
      </c>
      <c r="S124" s="1" t="str">
        <f>IF(Data[[#This Row],[ Sales]]=Data[[#This Row],[Gross Sales]]-Data[[#This Row],[Discounts]], "OK", "Mismatch")</f>
        <v>OK</v>
      </c>
      <c r="T124" s="1" t="str">
        <f>IF(Data[[#This Row],[Profit]]=Data[[#This Row],[ Sales]]-Data[[#This Row],[COGS]], "OK", "Mismatch")</f>
        <v>OK</v>
      </c>
    </row>
    <row r="125" spans="1:20" x14ac:dyDescent="0.2">
      <c r="A125" s="11" t="s">
        <v>29</v>
      </c>
      <c r="B125" s="11" t="s">
        <v>22</v>
      </c>
      <c r="C125" s="12" t="s">
        <v>16</v>
      </c>
      <c r="D125" s="12" t="s">
        <v>49</v>
      </c>
      <c r="E125" s="11">
        <v>1174</v>
      </c>
      <c r="F125" s="13">
        <v>3</v>
      </c>
      <c r="G125" s="13">
        <v>125</v>
      </c>
      <c r="H125" s="13">
        <v>146750</v>
      </c>
      <c r="I125" s="13">
        <v>22012.5</v>
      </c>
      <c r="J125" s="13">
        <v>124737.5</v>
      </c>
      <c r="K125" s="13">
        <v>140880</v>
      </c>
      <c r="L125" s="13">
        <v>-16142.5</v>
      </c>
      <c r="M125" s="14">
        <v>41852</v>
      </c>
      <c r="N125" s="15">
        <v>8</v>
      </c>
      <c r="O125" s="12" t="s">
        <v>33</v>
      </c>
      <c r="P125" s="16" t="s">
        <v>19</v>
      </c>
      <c r="Q125" s="1" t="str">
        <f>IF(Data[[#This Row],[COGS]]=Data[[#This Row],[ Sales]]-Data[[#This Row],[Profit]], "OK", "Mismatch")</f>
        <v>OK</v>
      </c>
      <c r="R125" s="1" t="str">
        <f>IF(Data[[#This Row],[Gross Sales]]=Data[[#This Row],[Units Sold]]*Data[[#This Row],[Sale Price]], "OK", "Mismatch")</f>
        <v>OK</v>
      </c>
      <c r="S125" s="1" t="str">
        <f>IF(Data[[#This Row],[ Sales]]=Data[[#This Row],[Gross Sales]]-Data[[#This Row],[Discounts]], "OK", "Mismatch")</f>
        <v>OK</v>
      </c>
      <c r="T125" s="1" t="str">
        <f>IF(Data[[#This Row],[Profit]]=Data[[#This Row],[ Sales]]-Data[[#This Row],[COGS]], "OK", "Mismatch")</f>
        <v>OK</v>
      </c>
    </row>
    <row r="126" spans="1:20" x14ac:dyDescent="0.2">
      <c r="A126" s="11" t="s">
        <v>29</v>
      </c>
      <c r="B126" s="11" t="s">
        <v>22</v>
      </c>
      <c r="C126" s="12" t="s">
        <v>16</v>
      </c>
      <c r="D126" s="12" t="s">
        <v>49</v>
      </c>
      <c r="E126" s="11">
        <v>1482</v>
      </c>
      <c r="F126" s="13">
        <v>3</v>
      </c>
      <c r="G126" s="13">
        <v>125</v>
      </c>
      <c r="H126" s="13">
        <v>185250</v>
      </c>
      <c r="I126" s="13">
        <v>18525</v>
      </c>
      <c r="J126" s="13">
        <v>166725</v>
      </c>
      <c r="K126" s="13">
        <v>177840</v>
      </c>
      <c r="L126" s="13">
        <v>-11115</v>
      </c>
      <c r="M126" s="14">
        <v>41609</v>
      </c>
      <c r="N126" s="15">
        <v>12</v>
      </c>
      <c r="O126" s="12" t="s">
        <v>25</v>
      </c>
      <c r="P126" s="16" t="s">
        <v>36</v>
      </c>
      <c r="Q126" s="1" t="str">
        <f>IF(Data[[#This Row],[COGS]]=Data[[#This Row],[ Sales]]-Data[[#This Row],[Profit]], "OK", "Mismatch")</f>
        <v>OK</v>
      </c>
      <c r="R126" s="1" t="str">
        <f>IF(Data[[#This Row],[Gross Sales]]=Data[[#This Row],[Units Sold]]*Data[[#This Row],[Sale Price]], "OK", "Mismatch")</f>
        <v>OK</v>
      </c>
      <c r="S126" s="1" t="str">
        <f>IF(Data[[#This Row],[ Sales]]=Data[[#This Row],[Gross Sales]]-Data[[#This Row],[Discounts]], "OK", "Mismatch")</f>
        <v>OK</v>
      </c>
      <c r="T126" s="1" t="str">
        <f>IF(Data[[#This Row],[Profit]]=Data[[#This Row],[ Sales]]-Data[[#This Row],[COGS]], "OK", "Mismatch")</f>
        <v>OK</v>
      </c>
    </row>
    <row r="127" spans="1:20" x14ac:dyDescent="0.2">
      <c r="A127" s="11" t="s">
        <v>29</v>
      </c>
      <c r="B127" s="11" t="s">
        <v>22</v>
      </c>
      <c r="C127" s="12" t="s">
        <v>16</v>
      </c>
      <c r="D127" s="12" t="s">
        <v>49</v>
      </c>
      <c r="E127" s="11">
        <v>2441</v>
      </c>
      <c r="F127" s="13">
        <v>3</v>
      </c>
      <c r="G127" s="13">
        <v>125</v>
      </c>
      <c r="H127" s="13">
        <v>305125</v>
      </c>
      <c r="I127" s="13">
        <v>33563.75</v>
      </c>
      <c r="J127" s="13">
        <v>271561.25</v>
      </c>
      <c r="K127" s="13">
        <v>292920</v>
      </c>
      <c r="L127" s="13">
        <v>-21358.75</v>
      </c>
      <c r="M127" s="14">
        <v>41913</v>
      </c>
      <c r="N127" s="15">
        <v>10</v>
      </c>
      <c r="O127" s="12" t="s">
        <v>35</v>
      </c>
      <c r="P127" s="16" t="s">
        <v>19</v>
      </c>
      <c r="Q127" s="1" t="str">
        <f>IF(Data[[#This Row],[COGS]]=Data[[#This Row],[ Sales]]-Data[[#This Row],[Profit]], "OK", "Mismatch")</f>
        <v>OK</v>
      </c>
      <c r="R127" s="1" t="str">
        <f>IF(Data[[#This Row],[Gross Sales]]=Data[[#This Row],[Units Sold]]*Data[[#This Row],[Sale Price]], "OK", "Mismatch")</f>
        <v>OK</v>
      </c>
      <c r="S127" s="1" t="str">
        <f>IF(Data[[#This Row],[ Sales]]=Data[[#This Row],[Gross Sales]]-Data[[#This Row],[Discounts]], "OK", "Mismatch")</f>
        <v>OK</v>
      </c>
      <c r="T127" s="1" t="str">
        <f>IF(Data[[#This Row],[Profit]]=Data[[#This Row],[ Sales]]-Data[[#This Row],[COGS]], "OK", "Mismatch")</f>
        <v>OK</v>
      </c>
    </row>
    <row r="128" spans="1:20" x14ac:dyDescent="0.2">
      <c r="A128" s="11" t="s">
        <v>29</v>
      </c>
      <c r="B128" s="11" t="s">
        <v>22</v>
      </c>
      <c r="C128" s="12" t="s">
        <v>16</v>
      </c>
      <c r="D128" s="12" t="s">
        <v>46</v>
      </c>
      <c r="E128" s="11">
        <v>4243.5</v>
      </c>
      <c r="F128" s="13">
        <v>3</v>
      </c>
      <c r="G128" s="13">
        <v>125</v>
      </c>
      <c r="H128" s="13">
        <v>530437.5</v>
      </c>
      <c r="I128" s="13">
        <v>15913.125</v>
      </c>
      <c r="J128" s="13">
        <v>514524.375</v>
      </c>
      <c r="K128" s="13">
        <v>509220</v>
      </c>
      <c r="L128" s="13">
        <v>5304.375</v>
      </c>
      <c r="M128" s="14">
        <v>41730</v>
      </c>
      <c r="N128" s="15">
        <v>4</v>
      </c>
      <c r="O128" s="12" t="s">
        <v>44</v>
      </c>
      <c r="P128" s="16" t="s">
        <v>19</v>
      </c>
      <c r="Q128" s="1" t="str">
        <f>IF(Data[[#This Row],[COGS]]=Data[[#This Row],[ Sales]]-Data[[#This Row],[Profit]], "OK", "Mismatch")</f>
        <v>OK</v>
      </c>
      <c r="R128" s="1" t="str">
        <f>IF(Data[[#This Row],[Gross Sales]]=Data[[#This Row],[Units Sold]]*Data[[#This Row],[Sale Price]], "OK", "Mismatch")</f>
        <v>OK</v>
      </c>
      <c r="S128" s="1" t="str">
        <f>IF(Data[[#This Row],[ Sales]]=Data[[#This Row],[Gross Sales]]-Data[[#This Row],[Discounts]], "OK", "Mismatch")</f>
        <v>OK</v>
      </c>
      <c r="T128" s="1" t="str">
        <f>IF(Data[[#This Row],[Profit]]=Data[[#This Row],[ Sales]]-Data[[#This Row],[COGS]], "OK", "Mismatch")</f>
        <v>OK</v>
      </c>
    </row>
    <row r="129" spans="1:20" x14ac:dyDescent="0.2">
      <c r="A129" s="11" t="s">
        <v>29</v>
      </c>
      <c r="B129" s="11" t="s">
        <v>22</v>
      </c>
      <c r="C129" s="12" t="s">
        <v>26</v>
      </c>
      <c r="D129" s="12" t="s">
        <v>46</v>
      </c>
      <c r="E129" s="11">
        <v>1287</v>
      </c>
      <c r="F129" s="13">
        <v>5</v>
      </c>
      <c r="G129" s="13">
        <v>125</v>
      </c>
      <c r="H129" s="13">
        <v>160875</v>
      </c>
      <c r="I129" s="13">
        <v>4826.25</v>
      </c>
      <c r="J129" s="13">
        <v>156048.75</v>
      </c>
      <c r="K129" s="13">
        <v>154440</v>
      </c>
      <c r="L129" s="13">
        <v>1608.75</v>
      </c>
      <c r="M129" s="14">
        <v>41974</v>
      </c>
      <c r="N129" s="15">
        <v>12</v>
      </c>
      <c r="O129" s="12" t="s">
        <v>25</v>
      </c>
      <c r="P129" s="16" t="s">
        <v>19</v>
      </c>
      <c r="Q129" s="1" t="str">
        <f>IF(Data[[#This Row],[COGS]]=Data[[#This Row],[ Sales]]-Data[[#This Row],[Profit]], "OK", "Mismatch")</f>
        <v>OK</v>
      </c>
      <c r="R129" s="1" t="str">
        <f>IF(Data[[#This Row],[Gross Sales]]=Data[[#This Row],[Units Sold]]*Data[[#This Row],[Sale Price]], "OK", "Mismatch")</f>
        <v>OK</v>
      </c>
      <c r="S129" s="1" t="str">
        <f>IF(Data[[#This Row],[ Sales]]=Data[[#This Row],[Gross Sales]]-Data[[#This Row],[Discounts]], "OK", "Mismatch")</f>
        <v>OK</v>
      </c>
      <c r="T129" s="1" t="str">
        <f>IF(Data[[#This Row],[Profit]]=Data[[#This Row],[ Sales]]-Data[[#This Row],[COGS]], "OK", "Mismatch")</f>
        <v>OK</v>
      </c>
    </row>
    <row r="130" spans="1:20" x14ac:dyDescent="0.2">
      <c r="A130" s="11" t="s">
        <v>29</v>
      </c>
      <c r="B130" s="11" t="s">
        <v>22</v>
      </c>
      <c r="C130" s="12" t="s">
        <v>26</v>
      </c>
      <c r="D130" s="12" t="s">
        <v>48</v>
      </c>
      <c r="E130" s="11">
        <v>1857</v>
      </c>
      <c r="F130" s="13">
        <v>5</v>
      </c>
      <c r="G130" s="13">
        <v>125</v>
      </c>
      <c r="H130" s="13">
        <v>232125</v>
      </c>
      <c r="I130" s="13">
        <v>20891.25</v>
      </c>
      <c r="J130" s="13">
        <v>211233.75</v>
      </c>
      <c r="K130" s="13">
        <v>222840</v>
      </c>
      <c r="L130" s="13">
        <v>-11606.25</v>
      </c>
      <c r="M130" s="14">
        <v>41579</v>
      </c>
      <c r="N130" s="15">
        <v>11</v>
      </c>
      <c r="O130" s="12" t="s">
        <v>41</v>
      </c>
      <c r="P130" s="16" t="s">
        <v>36</v>
      </c>
      <c r="Q130" s="1" t="str">
        <f>IF(Data[[#This Row],[COGS]]=Data[[#This Row],[ Sales]]-Data[[#This Row],[Profit]], "OK", "Mismatch")</f>
        <v>OK</v>
      </c>
      <c r="R130" s="1" t="str">
        <f>IF(Data[[#This Row],[Gross Sales]]=Data[[#This Row],[Units Sold]]*Data[[#This Row],[Sale Price]], "OK", "Mismatch")</f>
        <v>OK</v>
      </c>
      <c r="S130" s="1" t="str">
        <f>IF(Data[[#This Row],[ Sales]]=Data[[#This Row],[Gross Sales]]-Data[[#This Row],[Discounts]], "OK", "Mismatch")</f>
        <v>OK</v>
      </c>
      <c r="T130" s="1" t="str">
        <f>IF(Data[[#This Row],[Profit]]=Data[[#This Row],[ Sales]]-Data[[#This Row],[COGS]], "OK", "Mismatch")</f>
        <v>OK</v>
      </c>
    </row>
    <row r="131" spans="1:20" x14ac:dyDescent="0.2">
      <c r="A131" s="11" t="s">
        <v>29</v>
      </c>
      <c r="B131" s="11" t="s">
        <v>22</v>
      </c>
      <c r="C131" s="12" t="s">
        <v>38</v>
      </c>
      <c r="D131" s="12" t="s">
        <v>49</v>
      </c>
      <c r="E131" s="11">
        <v>2441</v>
      </c>
      <c r="F131" s="13">
        <v>10</v>
      </c>
      <c r="G131" s="13">
        <v>125</v>
      </c>
      <c r="H131" s="13">
        <v>305125</v>
      </c>
      <c r="I131" s="13">
        <v>33563.75</v>
      </c>
      <c r="J131" s="13">
        <v>271561.25</v>
      </c>
      <c r="K131" s="13">
        <v>292920</v>
      </c>
      <c r="L131" s="13">
        <v>-21358.75</v>
      </c>
      <c r="M131" s="14">
        <v>41913</v>
      </c>
      <c r="N131" s="15">
        <v>10</v>
      </c>
      <c r="O131" s="12" t="s">
        <v>35</v>
      </c>
      <c r="P131" s="16" t="s">
        <v>19</v>
      </c>
      <c r="Q131" s="1" t="str">
        <f>IF(Data[[#This Row],[COGS]]=Data[[#This Row],[ Sales]]-Data[[#This Row],[Profit]], "OK", "Mismatch")</f>
        <v>OK</v>
      </c>
      <c r="R131" s="1" t="str">
        <f>IF(Data[[#This Row],[Gross Sales]]=Data[[#This Row],[Units Sold]]*Data[[#This Row],[Sale Price]], "OK", "Mismatch")</f>
        <v>OK</v>
      </c>
      <c r="S131" s="1" t="str">
        <f>IF(Data[[#This Row],[ Sales]]=Data[[#This Row],[Gross Sales]]-Data[[#This Row],[Discounts]], "OK", "Mismatch")</f>
        <v>OK</v>
      </c>
      <c r="T131" s="1" t="str">
        <f>IF(Data[[#This Row],[Profit]]=Data[[#This Row],[ Sales]]-Data[[#This Row],[COGS]], "OK", "Mismatch")</f>
        <v>OK</v>
      </c>
    </row>
    <row r="132" spans="1:20" x14ac:dyDescent="0.2">
      <c r="A132" s="11" t="s">
        <v>29</v>
      </c>
      <c r="B132" s="11" t="s">
        <v>22</v>
      </c>
      <c r="C132" s="12" t="s">
        <v>38</v>
      </c>
      <c r="D132" s="12" t="s">
        <v>46</v>
      </c>
      <c r="E132" s="11">
        <v>787</v>
      </c>
      <c r="F132" s="13">
        <v>10</v>
      </c>
      <c r="G132" s="13">
        <v>125</v>
      </c>
      <c r="H132" s="13">
        <v>98375</v>
      </c>
      <c r="I132" s="13">
        <v>983.75</v>
      </c>
      <c r="J132" s="13">
        <v>97391.25</v>
      </c>
      <c r="K132" s="13">
        <v>94440</v>
      </c>
      <c r="L132" s="13">
        <v>2951.25</v>
      </c>
      <c r="M132" s="14">
        <v>41791</v>
      </c>
      <c r="N132" s="15">
        <v>6</v>
      </c>
      <c r="O132" s="12" t="s">
        <v>23</v>
      </c>
      <c r="P132" s="16" t="s">
        <v>19</v>
      </c>
      <c r="Q132" s="1" t="str">
        <f>IF(Data[[#This Row],[COGS]]=Data[[#This Row],[ Sales]]-Data[[#This Row],[Profit]], "OK", "Mismatch")</f>
        <v>OK</v>
      </c>
      <c r="R132" s="1" t="str">
        <f>IF(Data[[#This Row],[Gross Sales]]=Data[[#This Row],[Units Sold]]*Data[[#This Row],[Sale Price]], "OK", "Mismatch")</f>
        <v>OK</v>
      </c>
      <c r="S132" s="1" t="str">
        <f>IF(Data[[#This Row],[ Sales]]=Data[[#This Row],[Gross Sales]]-Data[[#This Row],[Discounts]], "OK", "Mismatch")</f>
        <v>OK</v>
      </c>
      <c r="T132" s="1" t="str">
        <f>IF(Data[[#This Row],[Profit]]=Data[[#This Row],[ Sales]]-Data[[#This Row],[COGS]], "OK", "Mismatch")</f>
        <v>OK</v>
      </c>
    </row>
    <row r="133" spans="1:20" x14ac:dyDescent="0.2">
      <c r="A133" s="11" t="s">
        <v>29</v>
      </c>
      <c r="B133" s="11" t="s">
        <v>22</v>
      </c>
      <c r="C133" s="12" t="s">
        <v>38</v>
      </c>
      <c r="D133" s="12" t="s">
        <v>46</v>
      </c>
      <c r="E133" s="11">
        <v>1287</v>
      </c>
      <c r="F133" s="13">
        <v>10</v>
      </c>
      <c r="G133" s="13">
        <v>125</v>
      </c>
      <c r="H133" s="13">
        <v>160875</v>
      </c>
      <c r="I133" s="13">
        <v>4826.25</v>
      </c>
      <c r="J133" s="13">
        <v>156048.75</v>
      </c>
      <c r="K133" s="13">
        <v>154440</v>
      </c>
      <c r="L133" s="13">
        <v>1608.75</v>
      </c>
      <c r="M133" s="14">
        <v>41974</v>
      </c>
      <c r="N133" s="15">
        <v>12</v>
      </c>
      <c r="O133" s="12" t="s">
        <v>25</v>
      </c>
      <c r="P133" s="16" t="s">
        <v>19</v>
      </c>
      <c r="Q133" s="1" t="str">
        <f>IF(Data[[#This Row],[COGS]]=Data[[#This Row],[ Sales]]-Data[[#This Row],[Profit]], "OK", "Mismatch")</f>
        <v>OK</v>
      </c>
      <c r="R133" s="1" t="str">
        <f>IF(Data[[#This Row],[Gross Sales]]=Data[[#This Row],[Units Sold]]*Data[[#This Row],[Sale Price]], "OK", "Mismatch")</f>
        <v>OK</v>
      </c>
      <c r="S133" s="1" t="str">
        <f>IF(Data[[#This Row],[ Sales]]=Data[[#This Row],[Gross Sales]]-Data[[#This Row],[Discounts]], "OK", "Mismatch")</f>
        <v>OK</v>
      </c>
      <c r="T133" s="1" t="str">
        <f>IF(Data[[#This Row],[Profit]]=Data[[#This Row],[ Sales]]-Data[[#This Row],[COGS]], "OK", "Mismatch")</f>
        <v>OK</v>
      </c>
    </row>
    <row r="134" spans="1:20" x14ac:dyDescent="0.2">
      <c r="A134" s="11" t="s">
        <v>29</v>
      </c>
      <c r="B134" s="11" t="s">
        <v>22</v>
      </c>
      <c r="C134" s="12" t="s">
        <v>38</v>
      </c>
      <c r="D134" s="12" t="s">
        <v>46</v>
      </c>
      <c r="E134" s="11">
        <v>2988</v>
      </c>
      <c r="F134" s="13">
        <v>10</v>
      </c>
      <c r="G134" s="13">
        <v>125</v>
      </c>
      <c r="H134" s="13">
        <v>373500</v>
      </c>
      <c r="I134" s="13">
        <v>14940</v>
      </c>
      <c r="J134" s="13">
        <v>358560</v>
      </c>
      <c r="K134" s="13">
        <v>358560</v>
      </c>
      <c r="L134" s="13">
        <v>0</v>
      </c>
      <c r="M134" s="14">
        <v>41821</v>
      </c>
      <c r="N134" s="15">
        <v>7</v>
      </c>
      <c r="O134" s="12" t="s">
        <v>30</v>
      </c>
      <c r="P134" s="16" t="s">
        <v>19</v>
      </c>
      <c r="Q134" s="1" t="str">
        <f>IF(Data[[#This Row],[COGS]]=Data[[#This Row],[ Sales]]-Data[[#This Row],[Profit]], "OK", "Mismatch")</f>
        <v>OK</v>
      </c>
      <c r="R134" s="1" t="str">
        <f>IF(Data[[#This Row],[Gross Sales]]=Data[[#This Row],[Units Sold]]*Data[[#This Row],[Sale Price]], "OK", "Mismatch")</f>
        <v>OK</v>
      </c>
      <c r="S134" s="1" t="str">
        <f>IF(Data[[#This Row],[ Sales]]=Data[[#This Row],[Gross Sales]]-Data[[#This Row],[Discounts]], "OK", "Mismatch")</f>
        <v>OK</v>
      </c>
      <c r="T134" s="1" t="str">
        <f>IF(Data[[#This Row],[Profit]]=Data[[#This Row],[ Sales]]-Data[[#This Row],[COGS]], "OK", "Mismatch")</f>
        <v>OK</v>
      </c>
    </row>
    <row r="135" spans="1:20" x14ac:dyDescent="0.2">
      <c r="A135" s="11" t="s">
        <v>29</v>
      </c>
      <c r="B135" s="11" t="s">
        <v>22</v>
      </c>
      <c r="C135" s="12" t="s">
        <v>38</v>
      </c>
      <c r="D135" s="12" t="s">
        <v>48</v>
      </c>
      <c r="E135" s="11">
        <v>704</v>
      </c>
      <c r="F135" s="13">
        <v>10</v>
      </c>
      <c r="G135" s="13">
        <v>125</v>
      </c>
      <c r="H135" s="13">
        <v>88000</v>
      </c>
      <c r="I135" s="13">
        <v>4400</v>
      </c>
      <c r="J135" s="13">
        <v>83600</v>
      </c>
      <c r="K135" s="13">
        <v>84480</v>
      </c>
      <c r="L135" s="13">
        <v>-880</v>
      </c>
      <c r="M135" s="14">
        <v>41548</v>
      </c>
      <c r="N135" s="15">
        <v>10</v>
      </c>
      <c r="O135" s="12" t="s">
        <v>35</v>
      </c>
      <c r="P135" s="16" t="s">
        <v>36</v>
      </c>
      <c r="Q135" s="1" t="str">
        <f>IF(Data[[#This Row],[COGS]]=Data[[#This Row],[ Sales]]-Data[[#This Row],[Profit]], "OK", "Mismatch")</f>
        <v>OK</v>
      </c>
      <c r="R135" s="1" t="str">
        <f>IF(Data[[#This Row],[Gross Sales]]=Data[[#This Row],[Units Sold]]*Data[[#This Row],[Sale Price]], "OK", "Mismatch")</f>
        <v>OK</v>
      </c>
      <c r="S135" s="1" t="str">
        <f>IF(Data[[#This Row],[ Sales]]=Data[[#This Row],[Gross Sales]]-Data[[#This Row],[Discounts]], "OK", "Mismatch")</f>
        <v>OK</v>
      </c>
      <c r="T135" s="1" t="str">
        <f>IF(Data[[#This Row],[Profit]]=Data[[#This Row],[ Sales]]-Data[[#This Row],[COGS]], "OK", "Mismatch")</f>
        <v>OK</v>
      </c>
    </row>
    <row r="136" spans="1:20" x14ac:dyDescent="0.2">
      <c r="A136" s="11" t="s">
        <v>29</v>
      </c>
      <c r="B136" s="11" t="s">
        <v>22</v>
      </c>
      <c r="C136" s="12" t="s">
        <v>38</v>
      </c>
      <c r="D136" s="12" t="s">
        <v>48</v>
      </c>
      <c r="E136" s="11">
        <v>2385</v>
      </c>
      <c r="F136" s="13">
        <v>10</v>
      </c>
      <c r="G136" s="13">
        <v>125</v>
      </c>
      <c r="H136" s="13">
        <v>298125</v>
      </c>
      <c r="I136" s="13">
        <v>14906.25</v>
      </c>
      <c r="J136" s="13">
        <v>283218.75</v>
      </c>
      <c r="K136" s="13">
        <v>286200</v>
      </c>
      <c r="L136" s="13">
        <v>-2981.25</v>
      </c>
      <c r="M136" s="14">
        <v>41699</v>
      </c>
      <c r="N136" s="15">
        <v>3</v>
      </c>
      <c r="O136" s="12" t="s">
        <v>27</v>
      </c>
      <c r="P136" s="16" t="s">
        <v>19</v>
      </c>
      <c r="Q136" s="1" t="str">
        <f>IF(Data[[#This Row],[COGS]]=Data[[#This Row],[ Sales]]-Data[[#This Row],[Profit]], "OK", "Mismatch")</f>
        <v>OK</v>
      </c>
      <c r="R136" s="1" t="str">
        <f>IF(Data[[#This Row],[Gross Sales]]=Data[[#This Row],[Units Sold]]*Data[[#This Row],[Sale Price]], "OK", "Mismatch")</f>
        <v>OK</v>
      </c>
      <c r="S136" s="1" t="str">
        <f>IF(Data[[#This Row],[ Sales]]=Data[[#This Row],[Gross Sales]]-Data[[#This Row],[Discounts]], "OK", "Mismatch")</f>
        <v>OK</v>
      </c>
      <c r="T136" s="1" t="str">
        <f>IF(Data[[#This Row],[Profit]]=Data[[#This Row],[ Sales]]-Data[[#This Row],[COGS]], "OK", "Mismatch")</f>
        <v>OK</v>
      </c>
    </row>
    <row r="137" spans="1:20" x14ac:dyDescent="0.2">
      <c r="A137" s="11" t="s">
        <v>29</v>
      </c>
      <c r="B137" s="11" t="s">
        <v>22</v>
      </c>
      <c r="C137" s="12" t="s">
        <v>42</v>
      </c>
      <c r="D137" s="12" t="s">
        <v>49</v>
      </c>
      <c r="E137" s="11">
        <v>663</v>
      </c>
      <c r="F137" s="13">
        <v>120</v>
      </c>
      <c r="G137" s="13">
        <v>125</v>
      </c>
      <c r="H137" s="13">
        <v>82875</v>
      </c>
      <c r="I137" s="13">
        <v>12431.25</v>
      </c>
      <c r="J137" s="13">
        <v>70443.75</v>
      </c>
      <c r="K137" s="13">
        <v>79560</v>
      </c>
      <c r="L137" s="13">
        <v>-9116.25</v>
      </c>
      <c r="M137" s="14">
        <v>41883</v>
      </c>
      <c r="N137" s="15">
        <v>9</v>
      </c>
      <c r="O137" s="12" t="s">
        <v>34</v>
      </c>
      <c r="P137" s="16" t="s">
        <v>19</v>
      </c>
      <c r="Q137" s="1" t="str">
        <f>IF(Data[[#This Row],[COGS]]=Data[[#This Row],[ Sales]]-Data[[#This Row],[Profit]], "OK", "Mismatch")</f>
        <v>OK</v>
      </c>
      <c r="R137" s="1" t="str">
        <f>IF(Data[[#This Row],[Gross Sales]]=Data[[#This Row],[Units Sold]]*Data[[#This Row],[Sale Price]], "OK", "Mismatch")</f>
        <v>OK</v>
      </c>
      <c r="S137" s="1" t="str">
        <f>IF(Data[[#This Row],[ Sales]]=Data[[#This Row],[Gross Sales]]-Data[[#This Row],[Discounts]], "OK", "Mismatch")</f>
        <v>OK</v>
      </c>
      <c r="T137" s="1" t="str">
        <f>IF(Data[[#This Row],[Profit]]=Data[[#This Row],[ Sales]]-Data[[#This Row],[COGS]], "OK", "Mismatch")</f>
        <v>OK</v>
      </c>
    </row>
    <row r="138" spans="1:20" x14ac:dyDescent="0.2">
      <c r="A138" s="11" t="s">
        <v>29</v>
      </c>
      <c r="B138" s="11" t="s">
        <v>22</v>
      </c>
      <c r="C138" s="12" t="s">
        <v>42</v>
      </c>
      <c r="D138" s="12" t="s">
        <v>48</v>
      </c>
      <c r="E138" s="11">
        <v>704</v>
      </c>
      <c r="F138" s="13">
        <v>120</v>
      </c>
      <c r="G138" s="13">
        <v>125</v>
      </c>
      <c r="H138" s="13">
        <v>88000</v>
      </c>
      <c r="I138" s="13">
        <v>4400</v>
      </c>
      <c r="J138" s="13">
        <v>83600</v>
      </c>
      <c r="K138" s="13">
        <v>84480</v>
      </c>
      <c r="L138" s="13">
        <v>-880</v>
      </c>
      <c r="M138" s="14">
        <v>41548</v>
      </c>
      <c r="N138" s="15">
        <v>10</v>
      </c>
      <c r="O138" s="12" t="s">
        <v>35</v>
      </c>
      <c r="P138" s="16" t="s">
        <v>36</v>
      </c>
      <c r="Q138" s="1" t="str">
        <f>IF(Data[[#This Row],[COGS]]=Data[[#This Row],[ Sales]]-Data[[#This Row],[Profit]], "OK", "Mismatch")</f>
        <v>OK</v>
      </c>
      <c r="R138" s="1" t="str">
        <f>IF(Data[[#This Row],[Gross Sales]]=Data[[#This Row],[Units Sold]]*Data[[#This Row],[Sale Price]], "OK", "Mismatch")</f>
        <v>OK</v>
      </c>
      <c r="S138" s="1" t="str">
        <f>IF(Data[[#This Row],[ Sales]]=Data[[#This Row],[Gross Sales]]-Data[[#This Row],[Discounts]], "OK", "Mismatch")</f>
        <v>OK</v>
      </c>
      <c r="T138" s="1" t="str">
        <f>IF(Data[[#This Row],[Profit]]=Data[[#This Row],[ Sales]]-Data[[#This Row],[COGS]], "OK", "Mismatch")</f>
        <v>OK</v>
      </c>
    </row>
    <row r="139" spans="1:20" x14ac:dyDescent="0.2">
      <c r="A139" s="11" t="s">
        <v>29</v>
      </c>
      <c r="B139" s="11" t="s">
        <v>22</v>
      </c>
      <c r="C139" s="12" t="s">
        <v>42</v>
      </c>
      <c r="D139" s="12" t="s">
        <v>17</v>
      </c>
      <c r="E139" s="11">
        <v>1804</v>
      </c>
      <c r="F139" s="13">
        <v>120</v>
      </c>
      <c r="G139" s="13">
        <v>125</v>
      </c>
      <c r="H139" s="13">
        <v>225500</v>
      </c>
      <c r="I139" s="13">
        <v>0</v>
      </c>
      <c r="J139" s="13">
        <v>225500</v>
      </c>
      <c r="K139" s="13">
        <v>216480</v>
      </c>
      <c r="L139" s="13">
        <v>9020</v>
      </c>
      <c r="M139" s="14">
        <v>41671</v>
      </c>
      <c r="N139" s="15">
        <v>2</v>
      </c>
      <c r="O139" s="12" t="s">
        <v>39</v>
      </c>
      <c r="P139" s="16" t="s">
        <v>19</v>
      </c>
      <c r="Q139" s="1" t="str">
        <f>IF(Data[[#This Row],[COGS]]=Data[[#This Row],[ Sales]]-Data[[#This Row],[Profit]], "OK", "Mismatch")</f>
        <v>OK</v>
      </c>
      <c r="R139" s="1" t="str">
        <f>IF(Data[[#This Row],[Gross Sales]]=Data[[#This Row],[Units Sold]]*Data[[#This Row],[Sale Price]], "OK", "Mismatch")</f>
        <v>OK</v>
      </c>
      <c r="S139" s="1" t="str">
        <f>IF(Data[[#This Row],[ Sales]]=Data[[#This Row],[Gross Sales]]-Data[[#This Row],[Discounts]], "OK", "Mismatch")</f>
        <v>OK</v>
      </c>
      <c r="T139" s="1" t="str">
        <f>IF(Data[[#This Row],[Profit]]=Data[[#This Row],[ Sales]]-Data[[#This Row],[COGS]], "OK", "Mismatch")</f>
        <v>OK</v>
      </c>
    </row>
    <row r="140" spans="1:20" x14ac:dyDescent="0.2">
      <c r="A140" s="11" t="s">
        <v>29</v>
      </c>
      <c r="B140" s="11" t="s">
        <v>22</v>
      </c>
      <c r="C140" s="12" t="s">
        <v>43</v>
      </c>
      <c r="D140" s="12" t="s">
        <v>46</v>
      </c>
      <c r="E140" s="11">
        <v>787</v>
      </c>
      <c r="F140" s="13">
        <v>250</v>
      </c>
      <c r="G140" s="13">
        <v>125</v>
      </c>
      <c r="H140" s="13">
        <v>98375</v>
      </c>
      <c r="I140" s="13">
        <v>983.75</v>
      </c>
      <c r="J140" s="13">
        <v>97391.25</v>
      </c>
      <c r="K140" s="13">
        <v>94440</v>
      </c>
      <c r="L140" s="13">
        <v>2951.25</v>
      </c>
      <c r="M140" s="14">
        <v>41791</v>
      </c>
      <c r="N140" s="15">
        <v>6</v>
      </c>
      <c r="O140" s="12" t="s">
        <v>23</v>
      </c>
      <c r="P140" s="16" t="s">
        <v>19</v>
      </c>
      <c r="Q140" s="1" t="str">
        <f>IF(Data[[#This Row],[COGS]]=Data[[#This Row],[ Sales]]-Data[[#This Row],[Profit]], "OK", "Mismatch")</f>
        <v>OK</v>
      </c>
      <c r="R140" s="1" t="str">
        <f>IF(Data[[#This Row],[Gross Sales]]=Data[[#This Row],[Units Sold]]*Data[[#This Row],[Sale Price]], "OK", "Mismatch")</f>
        <v>OK</v>
      </c>
      <c r="S140" s="1" t="str">
        <f>IF(Data[[#This Row],[ Sales]]=Data[[#This Row],[Gross Sales]]-Data[[#This Row],[Discounts]], "OK", "Mismatch")</f>
        <v>OK</v>
      </c>
      <c r="T140" s="1" t="str">
        <f>IF(Data[[#This Row],[Profit]]=Data[[#This Row],[ Sales]]-Data[[#This Row],[COGS]], "OK", "Mismatch")</f>
        <v>OK</v>
      </c>
    </row>
    <row r="141" spans="1:20" x14ac:dyDescent="0.2">
      <c r="A141" s="11" t="s">
        <v>29</v>
      </c>
      <c r="B141" s="11" t="s">
        <v>22</v>
      </c>
      <c r="C141" s="12" t="s">
        <v>43</v>
      </c>
      <c r="D141" s="12" t="s">
        <v>46</v>
      </c>
      <c r="E141" s="11">
        <v>1744</v>
      </c>
      <c r="F141" s="13">
        <v>250</v>
      </c>
      <c r="G141" s="13">
        <v>125</v>
      </c>
      <c r="H141" s="13">
        <v>218000</v>
      </c>
      <c r="I141" s="13">
        <v>2180</v>
      </c>
      <c r="J141" s="13">
        <v>215820</v>
      </c>
      <c r="K141" s="13">
        <v>209280</v>
      </c>
      <c r="L141" s="13">
        <v>6540</v>
      </c>
      <c r="M141" s="14">
        <v>41944</v>
      </c>
      <c r="N141" s="15">
        <v>11</v>
      </c>
      <c r="O141" s="12" t="s">
        <v>41</v>
      </c>
      <c r="P141" s="16" t="s">
        <v>19</v>
      </c>
      <c r="Q141" s="1" t="str">
        <f>IF(Data[[#This Row],[COGS]]=Data[[#This Row],[ Sales]]-Data[[#This Row],[Profit]], "OK", "Mismatch")</f>
        <v>OK</v>
      </c>
      <c r="R141" s="1" t="str">
        <f>IF(Data[[#This Row],[Gross Sales]]=Data[[#This Row],[Units Sold]]*Data[[#This Row],[Sale Price]], "OK", "Mismatch")</f>
        <v>OK</v>
      </c>
      <c r="S141" s="1" t="str">
        <f>IF(Data[[#This Row],[ Sales]]=Data[[#This Row],[Gross Sales]]-Data[[#This Row],[Discounts]], "OK", "Mismatch")</f>
        <v>OK</v>
      </c>
      <c r="T141" s="1" t="str">
        <f>IF(Data[[#This Row],[Profit]]=Data[[#This Row],[ Sales]]-Data[[#This Row],[COGS]], "OK", "Mismatch")</f>
        <v>OK</v>
      </c>
    </row>
    <row r="142" spans="1:20" x14ac:dyDescent="0.2">
      <c r="A142" s="11" t="s">
        <v>29</v>
      </c>
      <c r="B142" s="11" t="s">
        <v>20</v>
      </c>
      <c r="C142" s="12" t="s">
        <v>45</v>
      </c>
      <c r="D142" s="12" t="s">
        <v>49</v>
      </c>
      <c r="E142" s="11">
        <v>3165</v>
      </c>
      <c r="F142" s="13">
        <v>260</v>
      </c>
      <c r="G142" s="13">
        <v>125</v>
      </c>
      <c r="H142" s="13">
        <v>395625</v>
      </c>
      <c r="I142" s="13">
        <v>43518.75</v>
      </c>
      <c r="J142" s="13">
        <v>352106.25</v>
      </c>
      <c r="K142" s="13">
        <v>379800</v>
      </c>
      <c r="L142" s="13">
        <v>-27693.75</v>
      </c>
      <c r="M142" s="14">
        <v>41640</v>
      </c>
      <c r="N142" s="15">
        <v>1</v>
      </c>
      <c r="O142" s="12" t="s">
        <v>18</v>
      </c>
      <c r="P142" s="16" t="s">
        <v>19</v>
      </c>
      <c r="Q142" s="1" t="str">
        <f>IF(Data[[#This Row],[COGS]]=Data[[#This Row],[ Sales]]-Data[[#This Row],[Profit]], "OK", "Mismatch")</f>
        <v>OK</v>
      </c>
      <c r="R142" s="1" t="str">
        <f>IF(Data[[#This Row],[Gross Sales]]=Data[[#This Row],[Units Sold]]*Data[[#This Row],[Sale Price]], "OK", "Mismatch")</f>
        <v>OK</v>
      </c>
      <c r="S142" s="1" t="str">
        <f>IF(Data[[#This Row],[ Sales]]=Data[[#This Row],[Gross Sales]]-Data[[#This Row],[Discounts]], "OK", "Mismatch")</f>
        <v>OK</v>
      </c>
      <c r="T142" s="1" t="str">
        <f>IF(Data[[#This Row],[Profit]]=Data[[#This Row],[ Sales]]-Data[[#This Row],[COGS]], "OK", "Mismatch")</f>
        <v>OK</v>
      </c>
    </row>
    <row r="143" spans="1:20" x14ac:dyDescent="0.2">
      <c r="A143" s="11" t="s">
        <v>29</v>
      </c>
      <c r="B143" s="11" t="s">
        <v>20</v>
      </c>
      <c r="C143" s="12" t="s">
        <v>45</v>
      </c>
      <c r="D143" s="12" t="s">
        <v>46</v>
      </c>
      <c r="E143" s="11">
        <v>2276</v>
      </c>
      <c r="F143" s="13">
        <v>260</v>
      </c>
      <c r="G143" s="13">
        <v>125</v>
      </c>
      <c r="H143" s="13">
        <v>284500</v>
      </c>
      <c r="I143" s="13">
        <v>5690</v>
      </c>
      <c r="J143" s="13">
        <v>278810</v>
      </c>
      <c r="K143" s="13">
        <v>273120</v>
      </c>
      <c r="L143" s="13">
        <v>5690</v>
      </c>
      <c r="M143" s="14">
        <v>41760</v>
      </c>
      <c r="N143" s="15">
        <v>5</v>
      </c>
      <c r="O143" s="12" t="s">
        <v>47</v>
      </c>
      <c r="P143" s="16" t="s">
        <v>19</v>
      </c>
      <c r="Q143" s="1" t="str">
        <f>IF(Data[[#This Row],[COGS]]=Data[[#This Row],[ Sales]]-Data[[#This Row],[Profit]], "OK", "Mismatch")</f>
        <v>OK</v>
      </c>
      <c r="R143" s="1" t="str">
        <f>IF(Data[[#This Row],[Gross Sales]]=Data[[#This Row],[Units Sold]]*Data[[#This Row],[Sale Price]], "OK", "Mismatch")</f>
        <v>OK</v>
      </c>
      <c r="S143" s="1" t="str">
        <f>IF(Data[[#This Row],[ Sales]]=Data[[#This Row],[Gross Sales]]-Data[[#This Row],[Discounts]], "OK", "Mismatch")</f>
        <v>OK</v>
      </c>
      <c r="T143" s="1" t="str">
        <f>IF(Data[[#This Row],[Profit]]=Data[[#This Row],[ Sales]]-Data[[#This Row],[COGS]], "OK", "Mismatch")</f>
        <v>OK</v>
      </c>
    </row>
    <row r="144" spans="1:20" x14ac:dyDescent="0.2">
      <c r="A144" s="11" t="s">
        <v>29</v>
      </c>
      <c r="B144" s="11" t="s">
        <v>20</v>
      </c>
      <c r="C144" s="12" t="s">
        <v>45</v>
      </c>
      <c r="D144" s="12" t="s">
        <v>48</v>
      </c>
      <c r="E144" s="11">
        <v>994</v>
      </c>
      <c r="F144" s="13">
        <v>260</v>
      </c>
      <c r="G144" s="13">
        <v>125</v>
      </c>
      <c r="H144" s="13">
        <v>124250</v>
      </c>
      <c r="I144" s="13">
        <v>8697.5</v>
      </c>
      <c r="J144" s="13">
        <v>115552.5</v>
      </c>
      <c r="K144" s="13">
        <v>119280</v>
      </c>
      <c r="L144" s="13">
        <v>-3727.5</v>
      </c>
      <c r="M144" s="14">
        <v>41518</v>
      </c>
      <c r="N144" s="15">
        <v>9</v>
      </c>
      <c r="O144" s="12" t="s">
        <v>34</v>
      </c>
      <c r="P144" s="16" t="s">
        <v>36</v>
      </c>
      <c r="Q144" s="1" t="str">
        <f>IF(Data[[#This Row],[COGS]]=Data[[#This Row],[ Sales]]-Data[[#This Row],[Profit]], "OK", "Mismatch")</f>
        <v>OK</v>
      </c>
      <c r="R144" s="1" t="str">
        <f>IF(Data[[#This Row],[Gross Sales]]=Data[[#This Row],[Units Sold]]*Data[[#This Row],[Sale Price]], "OK", "Mismatch")</f>
        <v>OK</v>
      </c>
      <c r="S144" s="1" t="str">
        <f>IF(Data[[#This Row],[ Sales]]=Data[[#This Row],[Gross Sales]]-Data[[#This Row],[Discounts]], "OK", "Mismatch")</f>
        <v>OK</v>
      </c>
      <c r="T144" s="1" t="str">
        <f>IF(Data[[#This Row],[Profit]]=Data[[#This Row],[ Sales]]-Data[[#This Row],[COGS]], "OK", "Mismatch")</f>
        <v>OK</v>
      </c>
    </row>
    <row r="145" spans="1:20" x14ac:dyDescent="0.2">
      <c r="A145" s="11" t="s">
        <v>29</v>
      </c>
      <c r="B145" s="11" t="s">
        <v>20</v>
      </c>
      <c r="C145" s="12" t="s">
        <v>45</v>
      </c>
      <c r="D145" s="12" t="s">
        <v>17</v>
      </c>
      <c r="E145" s="11">
        <v>4219.5</v>
      </c>
      <c r="F145" s="13">
        <v>260</v>
      </c>
      <c r="G145" s="13">
        <v>125</v>
      </c>
      <c r="H145" s="13">
        <v>527437.5</v>
      </c>
      <c r="I145" s="13">
        <v>0</v>
      </c>
      <c r="J145" s="13">
        <v>527437.5</v>
      </c>
      <c r="K145" s="13">
        <v>506340</v>
      </c>
      <c r="L145" s="13">
        <v>21097.5</v>
      </c>
      <c r="M145" s="14">
        <v>41730</v>
      </c>
      <c r="N145" s="15">
        <v>4</v>
      </c>
      <c r="O145" s="12" t="s">
        <v>44</v>
      </c>
      <c r="P145" s="16" t="s">
        <v>19</v>
      </c>
      <c r="Q145" s="1" t="str">
        <f>IF(Data[[#This Row],[COGS]]=Data[[#This Row],[ Sales]]-Data[[#This Row],[Profit]], "OK", "Mismatch")</f>
        <v>OK</v>
      </c>
      <c r="R145" s="1" t="str">
        <f>IF(Data[[#This Row],[Gross Sales]]=Data[[#This Row],[Units Sold]]*Data[[#This Row],[Sale Price]], "OK", "Mismatch")</f>
        <v>OK</v>
      </c>
      <c r="S145" s="1" t="str">
        <f>IF(Data[[#This Row],[ Sales]]=Data[[#This Row],[Gross Sales]]-Data[[#This Row],[Discounts]], "OK", "Mismatch")</f>
        <v>OK</v>
      </c>
      <c r="T145" s="1" t="str">
        <f>IF(Data[[#This Row],[Profit]]=Data[[#This Row],[ Sales]]-Data[[#This Row],[COGS]], "OK", "Mismatch")</f>
        <v>OK</v>
      </c>
    </row>
    <row r="146" spans="1:20" x14ac:dyDescent="0.2">
      <c r="A146" s="11" t="s">
        <v>29</v>
      </c>
      <c r="B146" s="11" t="s">
        <v>20</v>
      </c>
      <c r="C146" s="12" t="s">
        <v>16</v>
      </c>
      <c r="D146" s="12" t="s">
        <v>49</v>
      </c>
      <c r="E146" s="11">
        <v>1085</v>
      </c>
      <c r="F146" s="13">
        <v>3</v>
      </c>
      <c r="G146" s="13">
        <v>125</v>
      </c>
      <c r="H146" s="13">
        <v>135625</v>
      </c>
      <c r="I146" s="13">
        <v>20343.75</v>
      </c>
      <c r="J146" s="13">
        <v>115281.25</v>
      </c>
      <c r="K146" s="13">
        <v>130200</v>
      </c>
      <c r="L146" s="13">
        <v>-14918.75</v>
      </c>
      <c r="M146" s="14">
        <v>41913</v>
      </c>
      <c r="N146" s="15">
        <v>10</v>
      </c>
      <c r="O146" s="12" t="s">
        <v>35</v>
      </c>
      <c r="P146" s="16" t="s">
        <v>19</v>
      </c>
      <c r="Q146" s="1" t="str">
        <f>IF(Data[[#This Row],[COGS]]=Data[[#This Row],[ Sales]]-Data[[#This Row],[Profit]], "OK", "Mismatch")</f>
        <v>OK</v>
      </c>
      <c r="R146" s="1" t="str">
        <f>IF(Data[[#This Row],[Gross Sales]]=Data[[#This Row],[Units Sold]]*Data[[#This Row],[Sale Price]], "OK", "Mismatch")</f>
        <v>OK</v>
      </c>
      <c r="S146" s="1" t="str">
        <f>IF(Data[[#This Row],[ Sales]]=Data[[#This Row],[Gross Sales]]-Data[[#This Row],[Discounts]], "OK", "Mismatch")</f>
        <v>OK</v>
      </c>
      <c r="T146" s="1" t="str">
        <f>IF(Data[[#This Row],[Profit]]=Data[[#This Row],[ Sales]]-Data[[#This Row],[COGS]], "OK", "Mismatch")</f>
        <v>OK</v>
      </c>
    </row>
    <row r="147" spans="1:20" x14ac:dyDescent="0.2">
      <c r="A147" s="11" t="s">
        <v>29</v>
      </c>
      <c r="B147" s="11" t="s">
        <v>20</v>
      </c>
      <c r="C147" s="12" t="s">
        <v>16</v>
      </c>
      <c r="D147" s="12" t="s">
        <v>49</v>
      </c>
      <c r="E147" s="11">
        <v>2767</v>
      </c>
      <c r="F147" s="13">
        <v>3</v>
      </c>
      <c r="G147" s="13">
        <v>125</v>
      </c>
      <c r="H147" s="13">
        <v>345875</v>
      </c>
      <c r="I147" s="13">
        <v>51881.25</v>
      </c>
      <c r="J147" s="13">
        <v>293993.75</v>
      </c>
      <c r="K147" s="13">
        <v>332040</v>
      </c>
      <c r="L147" s="13">
        <v>-38046.25</v>
      </c>
      <c r="M147" s="14">
        <v>41852</v>
      </c>
      <c r="N147" s="15">
        <v>8</v>
      </c>
      <c r="O147" s="12" t="s">
        <v>33</v>
      </c>
      <c r="P147" s="16" t="s">
        <v>19</v>
      </c>
      <c r="Q147" s="1" t="str">
        <f>IF(Data[[#This Row],[COGS]]=Data[[#This Row],[ Sales]]-Data[[#This Row],[Profit]], "OK", "Mismatch")</f>
        <v>OK</v>
      </c>
      <c r="R147" s="1" t="str">
        <f>IF(Data[[#This Row],[Gross Sales]]=Data[[#This Row],[Units Sold]]*Data[[#This Row],[Sale Price]], "OK", "Mismatch")</f>
        <v>OK</v>
      </c>
      <c r="S147" s="1" t="str">
        <f>IF(Data[[#This Row],[ Sales]]=Data[[#This Row],[Gross Sales]]-Data[[#This Row],[Discounts]], "OK", "Mismatch")</f>
        <v>OK</v>
      </c>
      <c r="T147" s="1" t="str">
        <f>IF(Data[[#This Row],[Profit]]=Data[[#This Row],[ Sales]]-Data[[#This Row],[COGS]], "OK", "Mismatch")</f>
        <v>OK</v>
      </c>
    </row>
    <row r="148" spans="1:20" x14ac:dyDescent="0.2">
      <c r="A148" s="11" t="s">
        <v>29</v>
      </c>
      <c r="B148" s="11" t="s">
        <v>20</v>
      </c>
      <c r="C148" s="12" t="s">
        <v>16</v>
      </c>
      <c r="D148" s="12" t="s">
        <v>48</v>
      </c>
      <c r="E148" s="11">
        <v>887</v>
      </c>
      <c r="F148" s="13">
        <v>3</v>
      </c>
      <c r="G148" s="13">
        <v>125</v>
      </c>
      <c r="H148" s="13">
        <v>110875</v>
      </c>
      <c r="I148" s="13">
        <v>6652.5</v>
      </c>
      <c r="J148" s="13">
        <v>104222.5</v>
      </c>
      <c r="K148" s="13">
        <v>106440</v>
      </c>
      <c r="L148" s="13">
        <v>-2217.5</v>
      </c>
      <c r="M148" s="14">
        <v>41609</v>
      </c>
      <c r="N148" s="15">
        <v>12</v>
      </c>
      <c r="O148" s="12" t="s">
        <v>25</v>
      </c>
      <c r="P148" s="16" t="s">
        <v>36</v>
      </c>
      <c r="Q148" s="1" t="str">
        <f>IF(Data[[#This Row],[COGS]]=Data[[#This Row],[ Sales]]-Data[[#This Row],[Profit]], "OK", "Mismatch")</f>
        <v>OK</v>
      </c>
      <c r="R148" s="1" t="str">
        <f>IF(Data[[#This Row],[Gross Sales]]=Data[[#This Row],[Units Sold]]*Data[[#This Row],[Sale Price]], "OK", "Mismatch")</f>
        <v>OK</v>
      </c>
      <c r="S148" s="1" t="str">
        <f>IF(Data[[#This Row],[ Sales]]=Data[[#This Row],[Gross Sales]]-Data[[#This Row],[Discounts]], "OK", "Mismatch")</f>
        <v>OK</v>
      </c>
      <c r="T148" s="1" t="str">
        <f>IF(Data[[#This Row],[Profit]]=Data[[#This Row],[ Sales]]-Data[[#This Row],[COGS]], "OK", "Mismatch")</f>
        <v>OK</v>
      </c>
    </row>
    <row r="149" spans="1:20" x14ac:dyDescent="0.2">
      <c r="A149" s="11" t="s">
        <v>29</v>
      </c>
      <c r="B149" s="11" t="s">
        <v>20</v>
      </c>
      <c r="C149" s="12" t="s">
        <v>26</v>
      </c>
      <c r="D149" s="12" t="s">
        <v>46</v>
      </c>
      <c r="E149" s="11">
        <v>1706</v>
      </c>
      <c r="F149" s="13">
        <v>5</v>
      </c>
      <c r="G149" s="13">
        <v>125</v>
      </c>
      <c r="H149" s="13">
        <v>213250</v>
      </c>
      <c r="I149" s="13">
        <v>6397.5</v>
      </c>
      <c r="J149" s="13">
        <v>206852.5</v>
      </c>
      <c r="K149" s="13">
        <v>204720</v>
      </c>
      <c r="L149" s="13">
        <v>2132.5</v>
      </c>
      <c r="M149" s="14">
        <v>41974</v>
      </c>
      <c r="N149" s="15">
        <v>12</v>
      </c>
      <c r="O149" s="12" t="s">
        <v>25</v>
      </c>
      <c r="P149" s="16" t="s">
        <v>19</v>
      </c>
      <c r="Q149" s="1" t="str">
        <f>IF(Data[[#This Row],[COGS]]=Data[[#This Row],[ Sales]]-Data[[#This Row],[Profit]], "OK", "Mismatch")</f>
        <v>OK</v>
      </c>
      <c r="R149" s="1" t="str">
        <f>IF(Data[[#This Row],[Gross Sales]]=Data[[#This Row],[Units Sold]]*Data[[#This Row],[Sale Price]], "OK", "Mismatch")</f>
        <v>OK</v>
      </c>
      <c r="S149" s="1" t="str">
        <f>IF(Data[[#This Row],[ Sales]]=Data[[#This Row],[Gross Sales]]-Data[[#This Row],[Discounts]], "OK", "Mismatch")</f>
        <v>OK</v>
      </c>
      <c r="T149" s="1" t="str">
        <f>IF(Data[[#This Row],[Profit]]=Data[[#This Row],[ Sales]]-Data[[#This Row],[COGS]], "OK", "Mismatch")</f>
        <v>OK</v>
      </c>
    </row>
    <row r="150" spans="1:20" x14ac:dyDescent="0.2">
      <c r="A150" s="11" t="s">
        <v>29</v>
      </c>
      <c r="B150" s="11" t="s">
        <v>20</v>
      </c>
      <c r="C150" s="12" t="s">
        <v>26</v>
      </c>
      <c r="D150" s="12" t="s">
        <v>48</v>
      </c>
      <c r="E150" s="11">
        <v>2500</v>
      </c>
      <c r="F150" s="13">
        <v>5</v>
      </c>
      <c r="G150" s="13">
        <v>125</v>
      </c>
      <c r="H150" s="13">
        <v>312500</v>
      </c>
      <c r="I150" s="13">
        <v>21875</v>
      </c>
      <c r="J150" s="13">
        <v>290625</v>
      </c>
      <c r="K150" s="13">
        <v>300000</v>
      </c>
      <c r="L150" s="13">
        <v>-9375</v>
      </c>
      <c r="M150" s="14">
        <v>41579</v>
      </c>
      <c r="N150" s="15">
        <v>11</v>
      </c>
      <c r="O150" s="12" t="s">
        <v>41</v>
      </c>
      <c r="P150" s="16" t="s">
        <v>36</v>
      </c>
      <c r="Q150" s="1" t="str">
        <f>IF(Data[[#This Row],[COGS]]=Data[[#This Row],[ Sales]]-Data[[#This Row],[Profit]], "OK", "Mismatch")</f>
        <v>OK</v>
      </c>
      <c r="R150" s="1" t="str">
        <f>IF(Data[[#This Row],[Gross Sales]]=Data[[#This Row],[Units Sold]]*Data[[#This Row],[Sale Price]], "OK", "Mismatch")</f>
        <v>OK</v>
      </c>
      <c r="S150" s="1" t="str">
        <f>IF(Data[[#This Row],[ Sales]]=Data[[#This Row],[Gross Sales]]-Data[[#This Row],[Discounts]], "OK", "Mismatch")</f>
        <v>OK</v>
      </c>
      <c r="T150" s="1" t="str">
        <f>IF(Data[[#This Row],[Profit]]=Data[[#This Row],[ Sales]]-Data[[#This Row],[COGS]], "OK", "Mismatch")</f>
        <v>OK</v>
      </c>
    </row>
    <row r="151" spans="1:20" x14ac:dyDescent="0.2">
      <c r="A151" s="11" t="s">
        <v>29</v>
      </c>
      <c r="B151" s="11" t="s">
        <v>20</v>
      </c>
      <c r="C151" s="12" t="s">
        <v>38</v>
      </c>
      <c r="D151" s="12" t="s">
        <v>49</v>
      </c>
      <c r="E151" s="11">
        <v>1085</v>
      </c>
      <c r="F151" s="13">
        <v>10</v>
      </c>
      <c r="G151" s="13">
        <v>125</v>
      </c>
      <c r="H151" s="13">
        <v>135625</v>
      </c>
      <c r="I151" s="13">
        <v>20343.75</v>
      </c>
      <c r="J151" s="13">
        <v>115281.25</v>
      </c>
      <c r="K151" s="13">
        <v>130200</v>
      </c>
      <c r="L151" s="13">
        <v>-14918.75</v>
      </c>
      <c r="M151" s="14">
        <v>41913</v>
      </c>
      <c r="N151" s="15">
        <v>10</v>
      </c>
      <c r="O151" s="12" t="s">
        <v>35</v>
      </c>
      <c r="P151" s="16" t="s">
        <v>19</v>
      </c>
      <c r="Q151" s="1" t="str">
        <f>IF(Data[[#This Row],[COGS]]=Data[[#This Row],[ Sales]]-Data[[#This Row],[Profit]], "OK", "Mismatch")</f>
        <v>OK</v>
      </c>
      <c r="R151" s="1" t="str">
        <f>IF(Data[[#This Row],[Gross Sales]]=Data[[#This Row],[Units Sold]]*Data[[#This Row],[Sale Price]], "OK", "Mismatch")</f>
        <v>OK</v>
      </c>
      <c r="S151" s="1" t="str">
        <f>IF(Data[[#This Row],[ Sales]]=Data[[#This Row],[Gross Sales]]-Data[[#This Row],[Discounts]], "OK", "Mismatch")</f>
        <v>OK</v>
      </c>
      <c r="T151" s="1" t="str">
        <f>IF(Data[[#This Row],[Profit]]=Data[[#This Row],[ Sales]]-Data[[#This Row],[COGS]], "OK", "Mismatch")</f>
        <v>OK</v>
      </c>
    </row>
    <row r="152" spans="1:20" x14ac:dyDescent="0.2">
      <c r="A152" s="11" t="s">
        <v>29</v>
      </c>
      <c r="B152" s="11" t="s">
        <v>20</v>
      </c>
      <c r="C152" s="12" t="s">
        <v>38</v>
      </c>
      <c r="D152" s="12" t="s">
        <v>46</v>
      </c>
      <c r="E152" s="11">
        <v>795</v>
      </c>
      <c r="F152" s="13">
        <v>10</v>
      </c>
      <c r="G152" s="13">
        <v>125</v>
      </c>
      <c r="H152" s="13">
        <v>99375</v>
      </c>
      <c r="I152" s="13">
        <v>3975</v>
      </c>
      <c r="J152" s="13">
        <v>95400</v>
      </c>
      <c r="K152" s="13">
        <v>95400</v>
      </c>
      <c r="L152" s="13">
        <v>0</v>
      </c>
      <c r="M152" s="14">
        <v>41699</v>
      </c>
      <c r="N152" s="15">
        <v>3</v>
      </c>
      <c r="O152" s="12" t="s">
        <v>27</v>
      </c>
      <c r="P152" s="16" t="s">
        <v>19</v>
      </c>
      <c r="Q152" s="1" t="str">
        <f>IF(Data[[#This Row],[COGS]]=Data[[#This Row],[ Sales]]-Data[[#This Row],[Profit]], "OK", "Mismatch")</f>
        <v>OK</v>
      </c>
      <c r="R152" s="1" t="str">
        <f>IF(Data[[#This Row],[Gross Sales]]=Data[[#This Row],[Units Sold]]*Data[[#This Row],[Sale Price]], "OK", "Mismatch")</f>
        <v>OK</v>
      </c>
      <c r="S152" s="1" t="str">
        <f>IF(Data[[#This Row],[ Sales]]=Data[[#This Row],[Gross Sales]]-Data[[#This Row],[Discounts]], "OK", "Mismatch")</f>
        <v>OK</v>
      </c>
      <c r="T152" s="1" t="str">
        <f>IF(Data[[#This Row],[Profit]]=Data[[#This Row],[ Sales]]-Data[[#This Row],[COGS]], "OK", "Mismatch")</f>
        <v>OK</v>
      </c>
    </row>
    <row r="153" spans="1:20" x14ac:dyDescent="0.2">
      <c r="A153" s="11" t="s">
        <v>29</v>
      </c>
      <c r="B153" s="11" t="s">
        <v>20</v>
      </c>
      <c r="C153" s="12" t="s">
        <v>38</v>
      </c>
      <c r="D153" s="12" t="s">
        <v>46</v>
      </c>
      <c r="E153" s="11">
        <v>809</v>
      </c>
      <c r="F153" s="13">
        <v>10</v>
      </c>
      <c r="G153" s="13">
        <v>125</v>
      </c>
      <c r="H153" s="13">
        <v>101125</v>
      </c>
      <c r="I153" s="13">
        <v>2022.5</v>
      </c>
      <c r="J153" s="13">
        <v>99102.5</v>
      </c>
      <c r="K153" s="13">
        <v>97080</v>
      </c>
      <c r="L153" s="13">
        <v>2022.5</v>
      </c>
      <c r="M153" s="14">
        <v>41548</v>
      </c>
      <c r="N153" s="15">
        <v>10</v>
      </c>
      <c r="O153" s="12" t="s">
        <v>35</v>
      </c>
      <c r="P153" s="16" t="s">
        <v>36</v>
      </c>
      <c r="Q153" s="1" t="str">
        <f>IF(Data[[#This Row],[COGS]]=Data[[#This Row],[ Sales]]-Data[[#This Row],[Profit]], "OK", "Mismatch")</f>
        <v>OK</v>
      </c>
      <c r="R153" s="1" t="str">
        <f>IF(Data[[#This Row],[Gross Sales]]=Data[[#This Row],[Units Sold]]*Data[[#This Row],[Sale Price]], "OK", "Mismatch")</f>
        <v>OK</v>
      </c>
      <c r="S153" s="1" t="str">
        <f>IF(Data[[#This Row],[ Sales]]=Data[[#This Row],[Gross Sales]]-Data[[#This Row],[Discounts]], "OK", "Mismatch")</f>
        <v>OK</v>
      </c>
      <c r="T153" s="1" t="str">
        <f>IF(Data[[#This Row],[Profit]]=Data[[#This Row],[ Sales]]-Data[[#This Row],[COGS]], "OK", "Mismatch")</f>
        <v>OK</v>
      </c>
    </row>
    <row r="154" spans="1:20" x14ac:dyDescent="0.2">
      <c r="A154" s="11" t="s">
        <v>29</v>
      </c>
      <c r="B154" s="11" t="s">
        <v>20</v>
      </c>
      <c r="C154" s="12" t="s">
        <v>38</v>
      </c>
      <c r="D154" s="12" t="s">
        <v>46</v>
      </c>
      <c r="E154" s="11">
        <v>1570</v>
      </c>
      <c r="F154" s="13">
        <v>10</v>
      </c>
      <c r="G154" s="13">
        <v>125</v>
      </c>
      <c r="H154" s="13">
        <v>196250</v>
      </c>
      <c r="I154" s="13">
        <v>5887.5</v>
      </c>
      <c r="J154" s="13">
        <v>190362.5</v>
      </c>
      <c r="K154" s="13">
        <v>188400</v>
      </c>
      <c r="L154" s="13">
        <v>1962.5</v>
      </c>
      <c r="M154" s="14">
        <v>41791</v>
      </c>
      <c r="N154" s="15">
        <v>6</v>
      </c>
      <c r="O154" s="12" t="s">
        <v>23</v>
      </c>
      <c r="P154" s="16" t="s">
        <v>19</v>
      </c>
      <c r="Q154" s="1" t="str">
        <f>IF(Data[[#This Row],[COGS]]=Data[[#This Row],[ Sales]]-Data[[#This Row],[Profit]], "OK", "Mismatch")</f>
        <v>OK</v>
      </c>
      <c r="R154" s="1" t="str">
        <f>IF(Data[[#This Row],[Gross Sales]]=Data[[#This Row],[Units Sold]]*Data[[#This Row],[Sale Price]], "OK", "Mismatch")</f>
        <v>OK</v>
      </c>
      <c r="S154" s="1" t="str">
        <f>IF(Data[[#This Row],[ Sales]]=Data[[#This Row],[Gross Sales]]-Data[[#This Row],[Discounts]], "OK", "Mismatch")</f>
        <v>OK</v>
      </c>
      <c r="T154" s="1" t="str">
        <f>IF(Data[[#This Row],[Profit]]=Data[[#This Row],[ Sales]]-Data[[#This Row],[COGS]], "OK", "Mismatch")</f>
        <v>OK</v>
      </c>
    </row>
    <row r="155" spans="1:20" x14ac:dyDescent="0.2">
      <c r="A155" s="11" t="s">
        <v>29</v>
      </c>
      <c r="B155" s="11" t="s">
        <v>20</v>
      </c>
      <c r="C155" s="12" t="s">
        <v>38</v>
      </c>
      <c r="D155" s="12" t="s">
        <v>46</v>
      </c>
      <c r="E155" s="11">
        <v>1706</v>
      </c>
      <c r="F155" s="13">
        <v>10</v>
      </c>
      <c r="G155" s="13">
        <v>125</v>
      </c>
      <c r="H155" s="13">
        <v>213250</v>
      </c>
      <c r="I155" s="13">
        <v>6397.5</v>
      </c>
      <c r="J155" s="13">
        <v>206852.5</v>
      </c>
      <c r="K155" s="13">
        <v>204720</v>
      </c>
      <c r="L155" s="13">
        <v>2132.5</v>
      </c>
      <c r="M155" s="14">
        <v>41974</v>
      </c>
      <c r="N155" s="15">
        <v>12</v>
      </c>
      <c r="O155" s="12" t="s">
        <v>25</v>
      </c>
      <c r="P155" s="16" t="s">
        <v>19</v>
      </c>
      <c r="Q155" s="1" t="str">
        <f>IF(Data[[#This Row],[COGS]]=Data[[#This Row],[ Sales]]-Data[[#This Row],[Profit]], "OK", "Mismatch")</f>
        <v>OK</v>
      </c>
      <c r="R155" s="1" t="str">
        <f>IF(Data[[#This Row],[Gross Sales]]=Data[[#This Row],[Units Sold]]*Data[[#This Row],[Sale Price]], "OK", "Mismatch")</f>
        <v>OK</v>
      </c>
      <c r="S155" s="1" t="str">
        <f>IF(Data[[#This Row],[ Sales]]=Data[[#This Row],[Gross Sales]]-Data[[#This Row],[Discounts]], "OK", "Mismatch")</f>
        <v>OK</v>
      </c>
      <c r="T155" s="1" t="str">
        <f>IF(Data[[#This Row],[Profit]]=Data[[#This Row],[ Sales]]-Data[[#This Row],[COGS]], "OK", "Mismatch")</f>
        <v>OK</v>
      </c>
    </row>
    <row r="156" spans="1:20" x14ac:dyDescent="0.2">
      <c r="A156" s="11" t="s">
        <v>29</v>
      </c>
      <c r="B156" s="11" t="s">
        <v>20</v>
      </c>
      <c r="C156" s="12" t="s">
        <v>38</v>
      </c>
      <c r="D156" s="12" t="s">
        <v>48</v>
      </c>
      <c r="E156" s="11">
        <v>3513</v>
      </c>
      <c r="F156" s="13">
        <v>10</v>
      </c>
      <c r="G156" s="13">
        <v>125</v>
      </c>
      <c r="H156" s="13">
        <v>439125</v>
      </c>
      <c r="I156" s="13">
        <v>30738.75</v>
      </c>
      <c r="J156" s="13">
        <v>408386.25</v>
      </c>
      <c r="K156" s="13">
        <v>421560</v>
      </c>
      <c r="L156" s="13">
        <v>-13173.75</v>
      </c>
      <c r="M156" s="14">
        <v>41821</v>
      </c>
      <c r="N156" s="15">
        <v>7</v>
      </c>
      <c r="O156" s="12" t="s">
        <v>30</v>
      </c>
      <c r="P156" s="16" t="s">
        <v>19</v>
      </c>
      <c r="Q156" s="1" t="str">
        <f>IF(Data[[#This Row],[COGS]]=Data[[#This Row],[ Sales]]-Data[[#This Row],[Profit]], "OK", "Mismatch")</f>
        <v>OK</v>
      </c>
      <c r="R156" s="1" t="str">
        <f>IF(Data[[#This Row],[Gross Sales]]=Data[[#This Row],[Units Sold]]*Data[[#This Row],[Sale Price]], "OK", "Mismatch")</f>
        <v>OK</v>
      </c>
      <c r="S156" s="1" t="str">
        <f>IF(Data[[#This Row],[ Sales]]=Data[[#This Row],[Gross Sales]]-Data[[#This Row],[Discounts]], "OK", "Mismatch")</f>
        <v>OK</v>
      </c>
      <c r="T156" s="1" t="str">
        <f>IF(Data[[#This Row],[Profit]]=Data[[#This Row],[ Sales]]-Data[[#This Row],[COGS]], "OK", "Mismatch")</f>
        <v>OK</v>
      </c>
    </row>
    <row r="157" spans="1:20" x14ac:dyDescent="0.2">
      <c r="A157" s="11" t="s">
        <v>29</v>
      </c>
      <c r="B157" s="11" t="s">
        <v>20</v>
      </c>
      <c r="C157" s="12" t="s">
        <v>42</v>
      </c>
      <c r="D157" s="12" t="s">
        <v>46</v>
      </c>
      <c r="E157" s="11">
        <v>809</v>
      </c>
      <c r="F157" s="13">
        <v>120</v>
      </c>
      <c r="G157" s="13">
        <v>125</v>
      </c>
      <c r="H157" s="13">
        <v>101125</v>
      </c>
      <c r="I157" s="13">
        <v>2022.5</v>
      </c>
      <c r="J157" s="13">
        <v>99102.5</v>
      </c>
      <c r="K157" s="13">
        <v>97080</v>
      </c>
      <c r="L157" s="13">
        <v>2022.5</v>
      </c>
      <c r="M157" s="14">
        <v>41548</v>
      </c>
      <c r="N157" s="15">
        <v>10</v>
      </c>
      <c r="O157" s="12" t="s">
        <v>35</v>
      </c>
      <c r="P157" s="16" t="s">
        <v>36</v>
      </c>
      <c r="Q157" s="1" t="str">
        <f>IF(Data[[#This Row],[COGS]]=Data[[#This Row],[ Sales]]-Data[[#This Row],[Profit]], "OK", "Mismatch")</f>
        <v>OK</v>
      </c>
      <c r="R157" s="1" t="str">
        <f>IF(Data[[#This Row],[Gross Sales]]=Data[[#This Row],[Units Sold]]*Data[[#This Row],[Sale Price]], "OK", "Mismatch")</f>
        <v>OK</v>
      </c>
      <c r="S157" s="1" t="str">
        <f>IF(Data[[#This Row],[ Sales]]=Data[[#This Row],[Gross Sales]]-Data[[#This Row],[Discounts]], "OK", "Mismatch")</f>
        <v>OK</v>
      </c>
      <c r="T157" s="1" t="str">
        <f>IF(Data[[#This Row],[Profit]]=Data[[#This Row],[ Sales]]-Data[[#This Row],[COGS]], "OK", "Mismatch")</f>
        <v>OK</v>
      </c>
    </row>
    <row r="158" spans="1:20" x14ac:dyDescent="0.2">
      <c r="A158" s="11" t="s">
        <v>29</v>
      </c>
      <c r="B158" s="11" t="s">
        <v>20</v>
      </c>
      <c r="C158" s="12" t="s">
        <v>42</v>
      </c>
      <c r="D158" s="12" t="s">
        <v>48</v>
      </c>
      <c r="E158" s="11">
        <v>807</v>
      </c>
      <c r="F158" s="13">
        <v>120</v>
      </c>
      <c r="G158" s="13">
        <v>125</v>
      </c>
      <c r="H158" s="13">
        <v>100875</v>
      </c>
      <c r="I158" s="13">
        <v>5043.75</v>
      </c>
      <c r="J158" s="13">
        <v>95831.25</v>
      </c>
      <c r="K158" s="13">
        <v>96840</v>
      </c>
      <c r="L158" s="13">
        <v>-1008.75</v>
      </c>
      <c r="M158" s="14">
        <v>41671</v>
      </c>
      <c r="N158" s="15">
        <v>2</v>
      </c>
      <c r="O158" s="12" t="s">
        <v>39</v>
      </c>
      <c r="P158" s="16" t="s">
        <v>19</v>
      </c>
      <c r="Q158" s="1" t="str">
        <f>IF(Data[[#This Row],[COGS]]=Data[[#This Row],[ Sales]]-Data[[#This Row],[Profit]], "OK", "Mismatch")</f>
        <v>OK</v>
      </c>
      <c r="R158" s="1" t="str">
        <f>IF(Data[[#This Row],[Gross Sales]]=Data[[#This Row],[Units Sold]]*Data[[#This Row],[Sale Price]], "OK", "Mismatch")</f>
        <v>OK</v>
      </c>
      <c r="S158" s="1" t="str">
        <f>IF(Data[[#This Row],[ Sales]]=Data[[#This Row],[Gross Sales]]-Data[[#This Row],[Discounts]], "OK", "Mismatch")</f>
        <v>OK</v>
      </c>
      <c r="T158" s="1" t="str">
        <f>IF(Data[[#This Row],[Profit]]=Data[[#This Row],[ Sales]]-Data[[#This Row],[COGS]], "OK", "Mismatch")</f>
        <v>OK</v>
      </c>
    </row>
    <row r="159" spans="1:20" x14ac:dyDescent="0.2">
      <c r="A159" s="11" t="s">
        <v>29</v>
      </c>
      <c r="B159" s="11" t="s">
        <v>20</v>
      </c>
      <c r="C159" s="12" t="s">
        <v>42</v>
      </c>
      <c r="D159" s="12" t="s">
        <v>48</v>
      </c>
      <c r="E159" s="11">
        <v>2087</v>
      </c>
      <c r="F159" s="13">
        <v>120</v>
      </c>
      <c r="G159" s="13">
        <v>125</v>
      </c>
      <c r="H159" s="13">
        <v>260875</v>
      </c>
      <c r="I159" s="13">
        <v>18261.25</v>
      </c>
      <c r="J159" s="13">
        <v>242613.75</v>
      </c>
      <c r="K159" s="13">
        <v>250440</v>
      </c>
      <c r="L159" s="13">
        <v>-7826.25</v>
      </c>
      <c r="M159" s="14">
        <v>41883</v>
      </c>
      <c r="N159" s="15">
        <v>9</v>
      </c>
      <c r="O159" s="12" t="s">
        <v>34</v>
      </c>
      <c r="P159" s="16" t="s">
        <v>19</v>
      </c>
      <c r="Q159" s="1" t="str">
        <f>IF(Data[[#This Row],[COGS]]=Data[[#This Row],[ Sales]]-Data[[#This Row],[Profit]], "OK", "Mismatch")</f>
        <v>OK</v>
      </c>
      <c r="R159" s="1" t="str">
        <f>IF(Data[[#This Row],[Gross Sales]]=Data[[#This Row],[Units Sold]]*Data[[#This Row],[Sale Price]], "OK", "Mismatch")</f>
        <v>OK</v>
      </c>
      <c r="S159" s="1" t="str">
        <f>IF(Data[[#This Row],[ Sales]]=Data[[#This Row],[Gross Sales]]-Data[[#This Row],[Discounts]], "OK", "Mismatch")</f>
        <v>OK</v>
      </c>
      <c r="T159" s="1" t="str">
        <f>IF(Data[[#This Row],[Profit]]=Data[[#This Row],[ Sales]]-Data[[#This Row],[COGS]], "OK", "Mismatch")</f>
        <v>OK</v>
      </c>
    </row>
    <row r="160" spans="1:20" x14ac:dyDescent="0.2">
      <c r="A160" s="11" t="s">
        <v>29</v>
      </c>
      <c r="B160" s="11" t="s">
        <v>20</v>
      </c>
      <c r="C160" s="12" t="s">
        <v>43</v>
      </c>
      <c r="D160" s="12" t="s">
        <v>49</v>
      </c>
      <c r="E160" s="11">
        <v>552</v>
      </c>
      <c r="F160" s="13">
        <v>250</v>
      </c>
      <c r="G160" s="13">
        <v>125</v>
      </c>
      <c r="H160" s="13">
        <v>69000</v>
      </c>
      <c r="I160" s="13">
        <v>10350</v>
      </c>
      <c r="J160" s="13">
        <v>58650</v>
      </c>
      <c r="K160" s="13">
        <v>66240</v>
      </c>
      <c r="L160" s="13">
        <v>-7590</v>
      </c>
      <c r="M160" s="14">
        <v>41944</v>
      </c>
      <c r="N160" s="15">
        <v>11</v>
      </c>
      <c r="O160" s="12" t="s">
        <v>41</v>
      </c>
      <c r="P160" s="16" t="s">
        <v>19</v>
      </c>
      <c r="Q160" s="1" t="str">
        <f>IF(Data[[#This Row],[COGS]]=Data[[#This Row],[ Sales]]-Data[[#This Row],[Profit]], "OK", "Mismatch")</f>
        <v>OK</v>
      </c>
      <c r="R160" s="1" t="str">
        <f>IF(Data[[#This Row],[Gross Sales]]=Data[[#This Row],[Units Sold]]*Data[[#This Row],[Sale Price]], "OK", "Mismatch")</f>
        <v>OK</v>
      </c>
      <c r="S160" s="1" t="str">
        <f>IF(Data[[#This Row],[ Sales]]=Data[[#This Row],[Gross Sales]]-Data[[#This Row],[Discounts]], "OK", "Mismatch")</f>
        <v>OK</v>
      </c>
      <c r="T160" s="1" t="str">
        <f>IF(Data[[#This Row],[Profit]]=Data[[#This Row],[ Sales]]-Data[[#This Row],[COGS]], "OK", "Mismatch")</f>
        <v>OK</v>
      </c>
    </row>
    <row r="161" spans="1:20" x14ac:dyDescent="0.2">
      <c r="A161" s="11" t="s">
        <v>29</v>
      </c>
      <c r="B161" s="11" t="s">
        <v>20</v>
      </c>
      <c r="C161" s="12" t="s">
        <v>43</v>
      </c>
      <c r="D161" s="12" t="s">
        <v>46</v>
      </c>
      <c r="E161" s="11">
        <v>1570</v>
      </c>
      <c r="F161" s="13">
        <v>250</v>
      </c>
      <c r="G161" s="13">
        <v>125</v>
      </c>
      <c r="H161" s="13">
        <v>196250</v>
      </c>
      <c r="I161" s="13">
        <v>5887.5</v>
      </c>
      <c r="J161" s="13">
        <v>190362.5</v>
      </c>
      <c r="K161" s="13">
        <v>188400</v>
      </c>
      <c r="L161" s="13">
        <v>1962.5</v>
      </c>
      <c r="M161" s="14">
        <v>41791</v>
      </c>
      <c r="N161" s="15">
        <v>6</v>
      </c>
      <c r="O161" s="12" t="s">
        <v>23</v>
      </c>
      <c r="P161" s="16" t="s">
        <v>19</v>
      </c>
      <c r="Q161" s="1" t="str">
        <f>IF(Data[[#This Row],[COGS]]=Data[[#This Row],[ Sales]]-Data[[#This Row],[Profit]], "OK", "Mismatch")</f>
        <v>OK</v>
      </c>
      <c r="R161" s="1" t="str">
        <f>IF(Data[[#This Row],[Gross Sales]]=Data[[#This Row],[Units Sold]]*Data[[#This Row],[Sale Price]], "OK", "Mismatch")</f>
        <v>OK</v>
      </c>
      <c r="S161" s="1" t="str">
        <f>IF(Data[[#This Row],[ Sales]]=Data[[#This Row],[Gross Sales]]-Data[[#This Row],[Discounts]], "OK", "Mismatch")</f>
        <v>OK</v>
      </c>
      <c r="T161" s="1" t="str">
        <f>IF(Data[[#This Row],[Profit]]=Data[[#This Row],[ Sales]]-Data[[#This Row],[COGS]], "OK", "Mismatch")</f>
        <v>OK</v>
      </c>
    </row>
    <row r="162" spans="1:20" x14ac:dyDescent="0.2">
      <c r="A162" s="11" t="s">
        <v>29</v>
      </c>
      <c r="B162" s="11" t="s">
        <v>24</v>
      </c>
      <c r="C162" s="12" t="s">
        <v>45</v>
      </c>
      <c r="D162" s="12" t="s">
        <v>49</v>
      </c>
      <c r="E162" s="11">
        <v>947</v>
      </c>
      <c r="F162" s="13">
        <v>260</v>
      </c>
      <c r="G162" s="13">
        <v>125</v>
      </c>
      <c r="H162" s="13">
        <v>118375</v>
      </c>
      <c r="I162" s="13">
        <v>13021.25</v>
      </c>
      <c r="J162" s="13">
        <v>105353.75</v>
      </c>
      <c r="K162" s="13">
        <v>113640</v>
      </c>
      <c r="L162" s="13">
        <v>-8286.25</v>
      </c>
      <c r="M162" s="14">
        <v>41518</v>
      </c>
      <c r="N162" s="15">
        <v>9</v>
      </c>
      <c r="O162" s="12" t="s">
        <v>34</v>
      </c>
      <c r="P162" s="16" t="s">
        <v>36</v>
      </c>
      <c r="Q162" s="1" t="str">
        <f>IF(Data[[#This Row],[COGS]]=Data[[#This Row],[ Sales]]-Data[[#This Row],[Profit]], "OK", "Mismatch")</f>
        <v>OK</v>
      </c>
      <c r="R162" s="1" t="str">
        <f>IF(Data[[#This Row],[Gross Sales]]=Data[[#This Row],[Units Sold]]*Data[[#This Row],[Sale Price]], "OK", "Mismatch")</f>
        <v>OK</v>
      </c>
      <c r="S162" s="1" t="str">
        <f>IF(Data[[#This Row],[ Sales]]=Data[[#This Row],[Gross Sales]]-Data[[#This Row],[Discounts]], "OK", "Mismatch")</f>
        <v>OK</v>
      </c>
      <c r="T162" s="1" t="str">
        <f>IF(Data[[#This Row],[Profit]]=Data[[#This Row],[ Sales]]-Data[[#This Row],[COGS]], "OK", "Mismatch")</f>
        <v>OK</v>
      </c>
    </row>
    <row r="163" spans="1:20" x14ac:dyDescent="0.2">
      <c r="A163" s="11" t="s">
        <v>29</v>
      </c>
      <c r="B163" s="11" t="s">
        <v>24</v>
      </c>
      <c r="C163" s="12" t="s">
        <v>45</v>
      </c>
      <c r="D163" s="12" t="s">
        <v>46</v>
      </c>
      <c r="E163" s="11">
        <v>1074</v>
      </c>
      <c r="F163" s="13">
        <v>260</v>
      </c>
      <c r="G163" s="13">
        <v>125</v>
      </c>
      <c r="H163" s="13">
        <v>134250</v>
      </c>
      <c r="I163" s="13">
        <v>5370</v>
      </c>
      <c r="J163" s="13">
        <v>128880</v>
      </c>
      <c r="K163" s="13">
        <v>128880</v>
      </c>
      <c r="L163" s="13">
        <v>0</v>
      </c>
      <c r="M163" s="14">
        <v>41730</v>
      </c>
      <c r="N163" s="15">
        <v>4</v>
      </c>
      <c r="O163" s="12" t="s">
        <v>44</v>
      </c>
      <c r="P163" s="16" t="s">
        <v>19</v>
      </c>
      <c r="Q163" s="1" t="str">
        <f>IF(Data[[#This Row],[COGS]]=Data[[#This Row],[ Sales]]-Data[[#This Row],[Profit]], "OK", "Mismatch")</f>
        <v>OK</v>
      </c>
      <c r="R163" s="1" t="str">
        <f>IF(Data[[#This Row],[Gross Sales]]=Data[[#This Row],[Units Sold]]*Data[[#This Row],[Sale Price]], "OK", "Mismatch")</f>
        <v>OK</v>
      </c>
      <c r="S163" s="1" t="str">
        <f>IF(Data[[#This Row],[ Sales]]=Data[[#This Row],[Gross Sales]]-Data[[#This Row],[Discounts]], "OK", "Mismatch")</f>
        <v>OK</v>
      </c>
      <c r="T163" s="1" t="str">
        <f>IF(Data[[#This Row],[Profit]]=Data[[#This Row],[ Sales]]-Data[[#This Row],[COGS]], "OK", "Mismatch")</f>
        <v>OK</v>
      </c>
    </row>
    <row r="164" spans="1:20" x14ac:dyDescent="0.2">
      <c r="A164" s="11" t="s">
        <v>29</v>
      </c>
      <c r="B164" s="11" t="s">
        <v>24</v>
      </c>
      <c r="C164" s="12" t="s">
        <v>16</v>
      </c>
      <c r="D164" s="12" t="s">
        <v>49</v>
      </c>
      <c r="E164" s="11">
        <v>2156</v>
      </c>
      <c r="F164" s="13">
        <v>3</v>
      </c>
      <c r="G164" s="13">
        <v>125</v>
      </c>
      <c r="H164" s="13">
        <v>269500</v>
      </c>
      <c r="I164" s="13">
        <v>32340</v>
      </c>
      <c r="J164" s="13">
        <v>237160</v>
      </c>
      <c r="K164" s="13">
        <v>258720</v>
      </c>
      <c r="L164" s="13">
        <v>-21560</v>
      </c>
      <c r="M164" s="14">
        <v>41913</v>
      </c>
      <c r="N164" s="15">
        <v>10</v>
      </c>
      <c r="O164" s="12" t="s">
        <v>35</v>
      </c>
      <c r="P164" s="16" t="s">
        <v>19</v>
      </c>
      <c r="Q164" s="1" t="str">
        <f>IF(Data[[#This Row],[COGS]]=Data[[#This Row],[ Sales]]-Data[[#This Row],[Profit]], "OK", "Mismatch")</f>
        <v>OK</v>
      </c>
      <c r="R164" s="1" t="str">
        <f>IF(Data[[#This Row],[Gross Sales]]=Data[[#This Row],[Units Sold]]*Data[[#This Row],[Sale Price]], "OK", "Mismatch")</f>
        <v>OK</v>
      </c>
      <c r="S164" s="1" t="str">
        <f>IF(Data[[#This Row],[ Sales]]=Data[[#This Row],[Gross Sales]]-Data[[#This Row],[Discounts]], "OK", "Mismatch")</f>
        <v>OK</v>
      </c>
      <c r="T164" s="1" t="str">
        <f>IF(Data[[#This Row],[Profit]]=Data[[#This Row],[ Sales]]-Data[[#This Row],[COGS]], "OK", "Mismatch")</f>
        <v>OK</v>
      </c>
    </row>
    <row r="165" spans="1:20" x14ac:dyDescent="0.2">
      <c r="A165" s="11" t="s">
        <v>29</v>
      </c>
      <c r="B165" s="11" t="s">
        <v>24</v>
      </c>
      <c r="C165" s="12" t="s">
        <v>16</v>
      </c>
      <c r="D165" s="12" t="s">
        <v>49</v>
      </c>
      <c r="E165" s="11">
        <v>2821</v>
      </c>
      <c r="F165" s="13">
        <v>3</v>
      </c>
      <c r="G165" s="13">
        <v>125</v>
      </c>
      <c r="H165" s="13">
        <v>352625</v>
      </c>
      <c r="I165" s="13">
        <v>49367.5</v>
      </c>
      <c r="J165" s="13">
        <v>303257.5</v>
      </c>
      <c r="K165" s="13">
        <v>338520</v>
      </c>
      <c r="L165" s="13">
        <v>-35262.5</v>
      </c>
      <c r="M165" s="14">
        <v>41609</v>
      </c>
      <c r="N165" s="15">
        <v>12</v>
      </c>
      <c r="O165" s="12" t="s">
        <v>25</v>
      </c>
      <c r="P165" s="16" t="s">
        <v>36</v>
      </c>
      <c r="Q165" s="1" t="str">
        <f>IF(Data[[#This Row],[COGS]]=Data[[#This Row],[ Sales]]-Data[[#This Row],[Profit]], "OK", "Mismatch")</f>
        <v>OK</v>
      </c>
      <c r="R165" s="1" t="str">
        <f>IF(Data[[#This Row],[Gross Sales]]=Data[[#This Row],[Units Sold]]*Data[[#This Row],[Sale Price]], "OK", "Mismatch")</f>
        <v>OK</v>
      </c>
      <c r="S165" s="1" t="str">
        <f>IF(Data[[#This Row],[ Sales]]=Data[[#This Row],[Gross Sales]]-Data[[#This Row],[Discounts]], "OK", "Mismatch")</f>
        <v>OK</v>
      </c>
      <c r="T165" s="1" t="str">
        <f>IF(Data[[#This Row],[Profit]]=Data[[#This Row],[ Sales]]-Data[[#This Row],[COGS]], "OK", "Mismatch")</f>
        <v>OK</v>
      </c>
    </row>
    <row r="166" spans="1:20" x14ac:dyDescent="0.2">
      <c r="A166" s="11" t="s">
        <v>29</v>
      </c>
      <c r="B166" s="11" t="s">
        <v>24</v>
      </c>
      <c r="C166" s="12" t="s">
        <v>16</v>
      </c>
      <c r="D166" s="12" t="s">
        <v>48</v>
      </c>
      <c r="E166" s="11">
        <v>1540</v>
      </c>
      <c r="F166" s="13">
        <v>3</v>
      </c>
      <c r="G166" s="13">
        <v>125</v>
      </c>
      <c r="H166" s="13">
        <v>192500</v>
      </c>
      <c r="I166" s="13">
        <v>15400</v>
      </c>
      <c r="J166" s="13">
        <v>177100</v>
      </c>
      <c r="K166" s="13">
        <v>184800</v>
      </c>
      <c r="L166" s="13">
        <v>-7700</v>
      </c>
      <c r="M166" s="14">
        <v>41852</v>
      </c>
      <c r="N166" s="15">
        <v>8</v>
      </c>
      <c r="O166" s="12" t="s">
        <v>33</v>
      </c>
      <c r="P166" s="16" t="s">
        <v>19</v>
      </c>
      <c r="Q166" s="1" t="str">
        <f>IF(Data[[#This Row],[COGS]]=Data[[#This Row],[ Sales]]-Data[[#This Row],[Profit]], "OK", "Mismatch")</f>
        <v>OK</v>
      </c>
      <c r="R166" s="1" t="str">
        <f>IF(Data[[#This Row],[Gross Sales]]=Data[[#This Row],[Units Sold]]*Data[[#This Row],[Sale Price]], "OK", "Mismatch")</f>
        <v>OK</v>
      </c>
      <c r="S166" s="1" t="str">
        <f>IF(Data[[#This Row],[ Sales]]=Data[[#This Row],[Gross Sales]]-Data[[#This Row],[Discounts]], "OK", "Mismatch")</f>
        <v>OK</v>
      </c>
      <c r="T166" s="1" t="str">
        <f>IF(Data[[#This Row],[Profit]]=Data[[#This Row],[ Sales]]-Data[[#This Row],[COGS]], "OK", "Mismatch")</f>
        <v>OK</v>
      </c>
    </row>
    <row r="167" spans="1:20" x14ac:dyDescent="0.2">
      <c r="A167" s="11" t="s">
        <v>29</v>
      </c>
      <c r="B167" s="11" t="s">
        <v>24</v>
      </c>
      <c r="C167" s="12" t="s">
        <v>26</v>
      </c>
      <c r="D167" s="12" t="s">
        <v>46</v>
      </c>
      <c r="E167" s="11">
        <v>1138</v>
      </c>
      <c r="F167" s="13">
        <v>5</v>
      </c>
      <c r="G167" s="13">
        <v>125</v>
      </c>
      <c r="H167" s="13">
        <v>142250</v>
      </c>
      <c r="I167" s="13">
        <v>5690</v>
      </c>
      <c r="J167" s="13">
        <v>136560</v>
      </c>
      <c r="K167" s="13">
        <v>136560</v>
      </c>
      <c r="L167" s="13">
        <v>0</v>
      </c>
      <c r="M167" s="14">
        <v>41974</v>
      </c>
      <c r="N167" s="15">
        <v>12</v>
      </c>
      <c r="O167" s="12" t="s">
        <v>25</v>
      </c>
      <c r="P167" s="16" t="s">
        <v>19</v>
      </c>
      <c r="Q167" s="1" t="str">
        <f>IF(Data[[#This Row],[COGS]]=Data[[#This Row],[ Sales]]-Data[[#This Row],[Profit]], "OK", "Mismatch")</f>
        <v>OK</v>
      </c>
      <c r="R167" s="1" t="str">
        <f>IF(Data[[#This Row],[Gross Sales]]=Data[[#This Row],[Units Sold]]*Data[[#This Row],[Sale Price]], "OK", "Mismatch")</f>
        <v>OK</v>
      </c>
      <c r="S167" s="1" t="str">
        <f>IF(Data[[#This Row],[ Sales]]=Data[[#This Row],[Gross Sales]]-Data[[#This Row],[Discounts]], "OK", "Mismatch")</f>
        <v>OK</v>
      </c>
      <c r="T167" s="1" t="str">
        <f>IF(Data[[#This Row],[Profit]]=Data[[#This Row],[ Sales]]-Data[[#This Row],[COGS]], "OK", "Mismatch")</f>
        <v>OK</v>
      </c>
    </row>
    <row r="168" spans="1:20" x14ac:dyDescent="0.2">
      <c r="A168" s="11" t="s">
        <v>29</v>
      </c>
      <c r="B168" s="11" t="s">
        <v>24</v>
      </c>
      <c r="C168" s="12" t="s">
        <v>26</v>
      </c>
      <c r="D168" s="12" t="s">
        <v>46</v>
      </c>
      <c r="E168" s="11">
        <v>1660</v>
      </c>
      <c r="F168" s="13">
        <v>5</v>
      </c>
      <c r="G168" s="13">
        <v>125</v>
      </c>
      <c r="H168" s="13">
        <v>207500</v>
      </c>
      <c r="I168" s="13">
        <v>4150</v>
      </c>
      <c r="J168" s="13">
        <v>203350</v>
      </c>
      <c r="K168" s="13">
        <v>199200</v>
      </c>
      <c r="L168" s="13">
        <v>4150</v>
      </c>
      <c r="M168" s="14">
        <v>41579</v>
      </c>
      <c r="N168" s="15">
        <v>11</v>
      </c>
      <c r="O168" s="12" t="s">
        <v>41</v>
      </c>
      <c r="P168" s="16" t="s">
        <v>36</v>
      </c>
      <c r="Q168" s="1" t="str">
        <f>IF(Data[[#This Row],[COGS]]=Data[[#This Row],[ Sales]]-Data[[#This Row],[Profit]], "OK", "Mismatch")</f>
        <v>OK</v>
      </c>
      <c r="R168" s="1" t="str">
        <f>IF(Data[[#This Row],[Gross Sales]]=Data[[#This Row],[Units Sold]]*Data[[#This Row],[Sale Price]], "OK", "Mismatch")</f>
        <v>OK</v>
      </c>
      <c r="S168" s="1" t="str">
        <f>IF(Data[[#This Row],[ Sales]]=Data[[#This Row],[Gross Sales]]-Data[[#This Row],[Discounts]], "OK", "Mismatch")</f>
        <v>OK</v>
      </c>
      <c r="T168" s="1" t="str">
        <f>IF(Data[[#This Row],[Profit]]=Data[[#This Row],[ Sales]]-Data[[#This Row],[COGS]], "OK", "Mismatch")</f>
        <v>OK</v>
      </c>
    </row>
    <row r="169" spans="1:20" x14ac:dyDescent="0.2">
      <c r="A169" s="11" t="s">
        <v>29</v>
      </c>
      <c r="B169" s="11" t="s">
        <v>24</v>
      </c>
      <c r="C169" s="12" t="s">
        <v>38</v>
      </c>
      <c r="D169" s="12" t="s">
        <v>49</v>
      </c>
      <c r="E169" s="11">
        <v>2156</v>
      </c>
      <c r="F169" s="13">
        <v>10</v>
      </c>
      <c r="G169" s="13">
        <v>125</v>
      </c>
      <c r="H169" s="13">
        <v>269500</v>
      </c>
      <c r="I169" s="13">
        <v>32340</v>
      </c>
      <c r="J169" s="13">
        <v>237160</v>
      </c>
      <c r="K169" s="13">
        <v>258720</v>
      </c>
      <c r="L169" s="13">
        <v>-21560</v>
      </c>
      <c r="M169" s="14">
        <v>41913</v>
      </c>
      <c r="N169" s="15">
        <v>10</v>
      </c>
      <c r="O169" s="12" t="s">
        <v>35</v>
      </c>
      <c r="P169" s="16" t="s">
        <v>19</v>
      </c>
      <c r="Q169" s="1" t="str">
        <f>IF(Data[[#This Row],[COGS]]=Data[[#This Row],[ Sales]]-Data[[#This Row],[Profit]], "OK", "Mismatch")</f>
        <v>OK</v>
      </c>
      <c r="R169" s="1" t="str">
        <f>IF(Data[[#This Row],[Gross Sales]]=Data[[#This Row],[Units Sold]]*Data[[#This Row],[Sale Price]], "OK", "Mismatch")</f>
        <v>OK</v>
      </c>
      <c r="S169" s="1" t="str">
        <f>IF(Data[[#This Row],[ Sales]]=Data[[#This Row],[Gross Sales]]-Data[[#This Row],[Discounts]], "OK", "Mismatch")</f>
        <v>OK</v>
      </c>
      <c r="T169" s="1" t="str">
        <f>IF(Data[[#This Row],[Profit]]=Data[[#This Row],[ Sales]]-Data[[#This Row],[COGS]], "OK", "Mismatch")</f>
        <v>OK</v>
      </c>
    </row>
    <row r="170" spans="1:20" x14ac:dyDescent="0.2">
      <c r="A170" s="11" t="s">
        <v>29</v>
      </c>
      <c r="B170" s="11" t="s">
        <v>24</v>
      </c>
      <c r="C170" s="12" t="s">
        <v>38</v>
      </c>
      <c r="D170" s="12" t="s">
        <v>46</v>
      </c>
      <c r="E170" s="11">
        <v>662</v>
      </c>
      <c r="F170" s="13">
        <v>10</v>
      </c>
      <c r="G170" s="13">
        <v>125</v>
      </c>
      <c r="H170" s="13">
        <v>82750</v>
      </c>
      <c r="I170" s="13">
        <v>1655</v>
      </c>
      <c r="J170" s="13">
        <v>81095</v>
      </c>
      <c r="K170" s="13">
        <v>79440</v>
      </c>
      <c r="L170" s="13">
        <v>1655</v>
      </c>
      <c r="M170" s="14">
        <v>41791</v>
      </c>
      <c r="N170" s="15">
        <v>6</v>
      </c>
      <c r="O170" s="12" t="s">
        <v>23</v>
      </c>
      <c r="P170" s="16" t="s">
        <v>19</v>
      </c>
      <c r="Q170" s="1" t="str">
        <f>IF(Data[[#This Row],[COGS]]=Data[[#This Row],[ Sales]]-Data[[#This Row],[Profit]], "OK", "Mismatch")</f>
        <v>OK</v>
      </c>
      <c r="R170" s="1" t="str">
        <f>IF(Data[[#This Row],[Gross Sales]]=Data[[#This Row],[Units Sold]]*Data[[#This Row],[Sale Price]], "OK", "Mismatch")</f>
        <v>OK</v>
      </c>
      <c r="S170" s="1" t="str">
        <f>IF(Data[[#This Row],[ Sales]]=Data[[#This Row],[Gross Sales]]-Data[[#This Row],[Discounts]], "OK", "Mismatch")</f>
        <v>OK</v>
      </c>
      <c r="T170" s="1" t="str">
        <f>IF(Data[[#This Row],[Profit]]=Data[[#This Row],[ Sales]]-Data[[#This Row],[COGS]], "OK", "Mismatch")</f>
        <v>OK</v>
      </c>
    </row>
    <row r="171" spans="1:20" x14ac:dyDescent="0.2">
      <c r="A171" s="11" t="s">
        <v>29</v>
      </c>
      <c r="B171" s="11" t="s">
        <v>24</v>
      </c>
      <c r="C171" s="12" t="s">
        <v>38</v>
      </c>
      <c r="D171" s="12" t="s">
        <v>46</v>
      </c>
      <c r="E171" s="11">
        <v>1138</v>
      </c>
      <c r="F171" s="13">
        <v>10</v>
      </c>
      <c r="G171" s="13">
        <v>125</v>
      </c>
      <c r="H171" s="13">
        <v>142250</v>
      </c>
      <c r="I171" s="13">
        <v>5690</v>
      </c>
      <c r="J171" s="13">
        <v>136560</v>
      </c>
      <c r="K171" s="13">
        <v>136560</v>
      </c>
      <c r="L171" s="13">
        <v>0</v>
      </c>
      <c r="M171" s="14">
        <v>41974</v>
      </c>
      <c r="N171" s="15">
        <v>12</v>
      </c>
      <c r="O171" s="12" t="s">
        <v>25</v>
      </c>
      <c r="P171" s="16" t="s">
        <v>19</v>
      </c>
      <c r="Q171" s="1" t="str">
        <f>IF(Data[[#This Row],[COGS]]=Data[[#This Row],[ Sales]]-Data[[#This Row],[Profit]], "OK", "Mismatch")</f>
        <v>OK</v>
      </c>
      <c r="R171" s="1" t="str">
        <f>IF(Data[[#This Row],[Gross Sales]]=Data[[#This Row],[Units Sold]]*Data[[#This Row],[Sale Price]], "OK", "Mismatch")</f>
        <v>OK</v>
      </c>
      <c r="S171" s="1" t="str">
        <f>IF(Data[[#This Row],[ Sales]]=Data[[#This Row],[Gross Sales]]-Data[[#This Row],[Discounts]], "OK", "Mismatch")</f>
        <v>OK</v>
      </c>
      <c r="T171" s="1" t="str">
        <f>IF(Data[[#This Row],[Profit]]=Data[[#This Row],[ Sales]]-Data[[#This Row],[COGS]], "OK", "Mismatch")</f>
        <v>OK</v>
      </c>
    </row>
    <row r="172" spans="1:20" x14ac:dyDescent="0.2">
      <c r="A172" s="11" t="s">
        <v>29</v>
      </c>
      <c r="B172" s="11" t="s">
        <v>24</v>
      </c>
      <c r="C172" s="12" t="s">
        <v>38</v>
      </c>
      <c r="D172" s="12" t="s">
        <v>46</v>
      </c>
      <c r="E172" s="11">
        <v>1823</v>
      </c>
      <c r="F172" s="13">
        <v>10</v>
      </c>
      <c r="G172" s="13">
        <v>125</v>
      </c>
      <c r="H172" s="13">
        <v>227875</v>
      </c>
      <c r="I172" s="13">
        <v>2278.75</v>
      </c>
      <c r="J172" s="13">
        <v>225596.25</v>
      </c>
      <c r="K172" s="13">
        <v>218760</v>
      </c>
      <c r="L172" s="13">
        <v>6836.25</v>
      </c>
      <c r="M172" s="14">
        <v>41821</v>
      </c>
      <c r="N172" s="15">
        <v>7</v>
      </c>
      <c r="O172" s="12" t="s">
        <v>30</v>
      </c>
      <c r="P172" s="16" t="s">
        <v>19</v>
      </c>
      <c r="Q172" s="1" t="str">
        <f>IF(Data[[#This Row],[COGS]]=Data[[#This Row],[ Sales]]-Data[[#This Row],[Profit]], "OK", "Mismatch")</f>
        <v>OK</v>
      </c>
      <c r="R172" s="1" t="str">
        <f>IF(Data[[#This Row],[Gross Sales]]=Data[[#This Row],[Units Sold]]*Data[[#This Row],[Sale Price]], "OK", "Mismatch")</f>
        <v>OK</v>
      </c>
      <c r="S172" s="1" t="str">
        <f>IF(Data[[#This Row],[ Sales]]=Data[[#This Row],[Gross Sales]]-Data[[#This Row],[Discounts]], "OK", "Mismatch")</f>
        <v>OK</v>
      </c>
      <c r="T172" s="1" t="str">
        <f>IF(Data[[#This Row],[Profit]]=Data[[#This Row],[ Sales]]-Data[[#This Row],[COGS]], "OK", "Mismatch")</f>
        <v>OK</v>
      </c>
    </row>
    <row r="173" spans="1:20" x14ac:dyDescent="0.2">
      <c r="A173" s="11" t="s">
        <v>29</v>
      </c>
      <c r="B173" s="11" t="s">
        <v>24</v>
      </c>
      <c r="C173" s="12" t="s">
        <v>38</v>
      </c>
      <c r="D173" s="12" t="s">
        <v>46</v>
      </c>
      <c r="E173" s="11">
        <v>2145</v>
      </c>
      <c r="F173" s="13">
        <v>10</v>
      </c>
      <c r="G173" s="13">
        <v>125</v>
      </c>
      <c r="H173" s="13">
        <v>268125</v>
      </c>
      <c r="I173" s="13">
        <v>5362.5</v>
      </c>
      <c r="J173" s="13">
        <v>262762.5</v>
      </c>
      <c r="K173" s="13">
        <v>257400</v>
      </c>
      <c r="L173" s="13">
        <v>5362.5</v>
      </c>
      <c r="M173" s="14">
        <v>41548</v>
      </c>
      <c r="N173" s="15">
        <v>10</v>
      </c>
      <c r="O173" s="12" t="s">
        <v>35</v>
      </c>
      <c r="P173" s="16" t="s">
        <v>36</v>
      </c>
      <c r="Q173" s="1" t="str">
        <f>IF(Data[[#This Row],[COGS]]=Data[[#This Row],[ Sales]]-Data[[#This Row],[Profit]], "OK", "Mismatch")</f>
        <v>OK</v>
      </c>
      <c r="R173" s="1" t="str">
        <f>IF(Data[[#This Row],[Gross Sales]]=Data[[#This Row],[Units Sold]]*Data[[#This Row],[Sale Price]], "OK", "Mismatch")</f>
        <v>OK</v>
      </c>
      <c r="S173" s="1" t="str">
        <f>IF(Data[[#This Row],[ Sales]]=Data[[#This Row],[Gross Sales]]-Data[[#This Row],[Discounts]], "OK", "Mismatch")</f>
        <v>OK</v>
      </c>
      <c r="T173" s="1" t="str">
        <f>IF(Data[[#This Row],[Profit]]=Data[[#This Row],[ Sales]]-Data[[#This Row],[COGS]], "OK", "Mismatch")</f>
        <v>OK</v>
      </c>
    </row>
    <row r="174" spans="1:20" x14ac:dyDescent="0.2">
      <c r="A174" s="11" t="s">
        <v>29</v>
      </c>
      <c r="B174" s="11" t="s">
        <v>24</v>
      </c>
      <c r="C174" s="12" t="s">
        <v>38</v>
      </c>
      <c r="D174" s="12" t="s">
        <v>48</v>
      </c>
      <c r="E174" s="11">
        <v>1114</v>
      </c>
      <c r="F174" s="13">
        <v>10</v>
      </c>
      <c r="G174" s="13">
        <v>125</v>
      </c>
      <c r="H174" s="13">
        <v>139250</v>
      </c>
      <c r="I174" s="13">
        <v>11140</v>
      </c>
      <c r="J174" s="13">
        <v>128110</v>
      </c>
      <c r="K174" s="13">
        <v>133680</v>
      </c>
      <c r="L174" s="13">
        <v>-5570</v>
      </c>
      <c r="M174" s="14">
        <v>41699</v>
      </c>
      <c r="N174" s="15">
        <v>3</v>
      </c>
      <c r="O174" s="12" t="s">
        <v>27</v>
      </c>
      <c r="P174" s="16" t="s">
        <v>19</v>
      </c>
      <c r="Q174" s="1" t="str">
        <f>IF(Data[[#This Row],[COGS]]=Data[[#This Row],[ Sales]]-Data[[#This Row],[Profit]], "OK", "Mismatch")</f>
        <v>OK</v>
      </c>
      <c r="R174" s="1" t="str">
        <f>IF(Data[[#This Row],[Gross Sales]]=Data[[#This Row],[Units Sold]]*Data[[#This Row],[Sale Price]], "OK", "Mismatch")</f>
        <v>OK</v>
      </c>
      <c r="S174" s="1" t="str">
        <f>IF(Data[[#This Row],[ Sales]]=Data[[#This Row],[Gross Sales]]-Data[[#This Row],[Discounts]], "OK", "Mismatch")</f>
        <v>OK</v>
      </c>
      <c r="T174" s="1" t="str">
        <f>IF(Data[[#This Row],[Profit]]=Data[[#This Row],[ Sales]]-Data[[#This Row],[COGS]], "OK", "Mismatch")</f>
        <v>OK</v>
      </c>
    </row>
    <row r="175" spans="1:20" x14ac:dyDescent="0.2">
      <c r="A175" s="11" t="s">
        <v>29</v>
      </c>
      <c r="B175" s="11" t="s">
        <v>24</v>
      </c>
      <c r="C175" s="12" t="s">
        <v>42</v>
      </c>
      <c r="D175" s="12" t="s">
        <v>49</v>
      </c>
      <c r="E175" s="11">
        <v>1575</v>
      </c>
      <c r="F175" s="13">
        <v>120</v>
      </c>
      <c r="G175" s="13">
        <v>125</v>
      </c>
      <c r="H175" s="13">
        <v>196875</v>
      </c>
      <c r="I175" s="13">
        <v>27562.5</v>
      </c>
      <c r="J175" s="13">
        <v>169312.5</v>
      </c>
      <c r="K175" s="13">
        <v>189000</v>
      </c>
      <c r="L175" s="13">
        <v>-19687.5</v>
      </c>
      <c r="M175" s="14">
        <v>41671</v>
      </c>
      <c r="N175" s="15">
        <v>2</v>
      </c>
      <c r="O175" s="12" t="s">
        <v>39</v>
      </c>
      <c r="P175" s="16" t="s">
        <v>19</v>
      </c>
      <c r="Q175" s="1" t="str">
        <f>IF(Data[[#This Row],[COGS]]=Data[[#This Row],[ Sales]]-Data[[#This Row],[Profit]], "OK", "Mismatch")</f>
        <v>OK</v>
      </c>
      <c r="R175" s="1" t="str">
        <f>IF(Data[[#This Row],[Gross Sales]]=Data[[#This Row],[Units Sold]]*Data[[#This Row],[Sale Price]], "OK", "Mismatch")</f>
        <v>OK</v>
      </c>
      <c r="S175" s="1" t="str">
        <f>IF(Data[[#This Row],[ Sales]]=Data[[#This Row],[Gross Sales]]-Data[[#This Row],[Discounts]], "OK", "Mismatch")</f>
        <v>OK</v>
      </c>
      <c r="T175" s="1" t="str">
        <f>IF(Data[[#This Row],[Profit]]=Data[[#This Row],[ Sales]]-Data[[#This Row],[COGS]], "OK", "Mismatch")</f>
        <v>OK</v>
      </c>
    </row>
    <row r="176" spans="1:20" x14ac:dyDescent="0.2">
      <c r="A176" s="11" t="s">
        <v>29</v>
      </c>
      <c r="B176" s="11" t="s">
        <v>24</v>
      </c>
      <c r="C176" s="12" t="s">
        <v>42</v>
      </c>
      <c r="D176" s="12" t="s">
        <v>46</v>
      </c>
      <c r="E176" s="11">
        <v>2145</v>
      </c>
      <c r="F176" s="13">
        <v>120</v>
      </c>
      <c r="G176" s="13">
        <v>125</v>
      </c>
      <c r="H176" s="13">
        <v>268125</v>
      </c>
      <c r="I176" s="13">
        <v>5362.5</v>
      </c>
      <c r="J176" s="13">
        <v>262762.5</v>
      </c>
      <c r="K176" s="13">
        <v>257400</v>
      </c>
      <c r="L176" s="13">
        <v>5362.5</v>
      </c>
      <c r="M176" s="14">
        <v>41548</v>
      </c>
      <c r="N176" s="15">
        <v>10</v>
      </c>
      <c r="O176" s="12" t="s">
        <v>35</v>
      </c>
      <c r="P176" s="16" t="s">
        <v>36</v>
      </c>
      <c r="Q176" s="1" t="str">
        <f>IF(Data[[#This Row],[COGS]]=Data[[#This Row],[ Sales]]-Data[[#This Row],[Profit]], "OK", "Mismatch")</f>
        <v>OK</v>
      </c>
      <c r="R176" s="1" t="str">
        <f>IF(Data[[#This Row],[Gross Sales]]=Data[[#This Row],[Units Sold]]*Data[[#This Row],[Sale Price]], "OK", "Mismatch")</f>
        <v>OK</v>
      </c>
      <c r="S176" s="1" t="str">
        <f>IF(Data[[#This Row],[ Sales]]=Data[[#This Row],[Gross Sales]]-Data[[#This Row],[Discounts]], "OK", "Mismatch")</f>
        <v>OK</v>
      </c>
      <c r="T176" s="1" t="str">
        <f>IF(Data[[#This Row],[Profit]]=Data[[#This Row],[ Sales]]-Data[[#This Row],[COGS]], "OK", "Mismatch")</f>
        <v>OK</v>
      </c>
    </row>
    <row r="177" spans="1:20" x14ac:dyDescent="0.2">
      <c r="A177" s="11" t="s">
        <v>29</v>
      </c>
      <c r="B177" s="11" t="s">
        <v>24</v>
      </c>
      <c r="C177" s="12" t="s">
        <v>42</v>
      </c>
      <c r="D177" s="12" t="s">
        <v>48</v>
      </c>
      <c r="E177" s="11">
        <v>2110</v>
      </c>
      <c r="F177" s="13">
        <v>120</v>
      </c>
      <c r="G177" s="13">
        <v>125</v>
      </c>
      <c r="H177" s="13">
        <v>263750</v>
      </c>
      <c r="I177" s="13">
        <v>23737.5</v>
      </c>
      <c r="J177" s="13">
        <v>240012.5</v>
      </c>
      <c r="K177" s="13">
        <v>253200</v>
      </c>
      <c r="L177" s="13">
        <v>-13187.5</v>
      </c>
      <c r="M177" s="14">
        <v>41883</v>
      </c>
      <c r="N177" s="15">
        <v>9</v>
      </c>
      <c r="O177" s="12" t="s">
        <v>34</v>
      </c>
      <c r="P177" s="16" t="s">
        <v>19</v>
      </c>
      <c r="Q177" s="1" t="str">
        <f>IF(Data[[#This Row],[COGS]]=Data[[#This Row],[ Sales]]-Data[[#This Row],[Profit]], "OK", "Mismatch")</f>
        <v>OK</v>
      </c>
      <c r="R177" s="1" t="str">
        <f>IF(Data[[#This Row],[Gross Sales]]=Data[[#This Row],[Units Sold]]*Data[[#This Row],[Sale Price]], "OK", "Mismatch")</f>
        <v>OK</v>
      </c>
      <c r="S177" s="1" t="str">
        <f>IF(Data[[#This Row],[ Sales]]=Data[[#This Row],[Gross Sales]]-Data[[#This Row],[Discounts]], "OK", "Mismatch")</f>
        <v>OK</v>
      </c>
      <c r="T177" s="1" t="str">
        <f>IF(Data[[#This Row],[Profit]]=Data[[#This Row],[ Sales]]-Data[[#This Row],[COGS]], "OK", "Mismatch")</f>
        <v>OK</v>
      </c>
    </row>
    <row r="178" spans="1:20" x14ac:dyDescent="0.2">
      <c r="A178" s="11" t="s">
        <v>29</v>
      </c>
      <c r="B178" s="11" t="s">
        <v>24</v>
      </c>
      <c r="C178" s="12" t="s">
        <v>43</v>
      </c>
      <c r="D178" s="12" t="s">
        <v>49</v>
      </c>
      <c r="E178" s="11">
        <v>341</v>
      </c>
      <c r="F178" s="13">
        <v>250</v>
      </c>
      <c r="G178" s="13">
        <v>125</v>
      </c>
      <c r="H178" s="13">
        <v>42625</v>
      </c>
      <c r="I178" s="13">
        <v>4262.5</v>
      </c>
      <c r="J178" s="13">
        <v>38362.5</v>
      </c>
      <c r="K178" s="13">
        <v>40920</v>
      </c>
      <c r="L178" s="13">
        <v>-2557.5</v>
      </c>
      <c r="M178" s="14">
        <v>41760</v>
      </c>
      <c r="N178" s="15">
        <v>5</v>
      </c>
      <c r="O178" s="12" t="s">
        <v>47</v>
      </c>
      <c r="P178" s="16" t="s">
        <v>19</v>
      </c>
      <c r="Q178" s="1" t="str">
        <f>IF(Data[[#This Row],[COGS]]=Data[[#This Row],[ Sales]]-Data[[#This Row],[Profit]], "OK", "Mismatch")</f>
        <v>OK</v>
      </c>
      <c r="R178" s="1" t="str">
        <f>IF(Data[[#This Row],[Gross Sales]]=Data[[#This Row],[Units Sold]]*Data[[#This Row],[Sale Price]], "OK", "Mismatch")</f>
        <v>OK</v>
      </c>
      <c r="S178" s="1" t="str">
        <f>IF(Data[[#This Row],[ Sales]]=Data[[#This Row],[Gross Sales]]-Data[[#This Row],[Discounts]], "OK", "Mismatch")</f>
        <v>OK</v>
      </c>
      <c r="T178" s="1" t="str">
        <f>IF(Data[[#This Row],[Profit]]=Data[[#This Row],[ Sales]]-Data[[#This Row],[COGS]], "OK", "Mismatch")</f>
        <v>OK</v>
      </c>
    </row>
    <row r="179" spans="1:20" x14ac:dyDescent="0.2">
      <c r="A179" s="11" t="s">
        <v>29</v>
      </c>
      <c r="B179" s="11" t="s">
        <v>24</v>
      </c>
      <c r="C179" s="12" t="s">
        <v>43</v>
      </c>
      <c r="D179" s="12" t="s">
        <v>49</v>
      </c>
      <c r="E179" s="11">
        <v>554</v>
      </c>
      <c r="F179" s="13">
        <v>250</v>
      </c>
      <c r="G179" s="13">
        <v>125</v>
      </c>
      <c r="H179" s="13">
        <v>69250</v>
      </c>
      <c r="I179" s="13">
        <v>7617.5</v>
      </c>
      <c r="J179" s="13">
        <v>61632.5</v>
      </c>
      <c r="K179" s="13">
        <v>66480</v>
      </c>
      <c r="L179" s="13">
        <v>-4847.5</v>
      </c>
      <c r="M179" s="14">
        <v>41640</v>
      </c>
      <c r="N179" s="15">
        <v>1</v>
      </c>
      <c r="O179" s="12" t="s">
        <v>18</v>
      </c>
      <c r="P179" s="16" t="s">
        <v>19</v>
      </c>
      <c r="Q179" s="1" t="str">
        <f>IF(Data[[#This Row],[COGS]]=Data[[#This Row],[ Sales]]-Data[[#This Row],[Profit]], "OK", "Mismatch")</f>
        <v>OK</v>
      </c>
      <c r="R179" s="1" t="str">
        <f>IF(Data[[#This Row],[Gross Sales]]=Data[[#This Row],[Units Sold]]*Data[[#This Row],[Sale Price]], "OK", "Mismatch")</f>
        <v>OK</v>
      </c>
      <c r="S179" s="1" t="str">
        <f>IF(Data[[#This Row],[ Sales]]=Data[[#This Row],[Gross Sales]]-Data[[#This Row],[Discounts]], "OK", "Mismatch")</f>
        <v>OK</v>
      </c>
      <c r="T179" s="1" t="str">
        <f>IF(Data[[#This Row],[Profit]]=Data[[#This Row],[ Sales]]-Data[[#This Row],[COGS]], "OK", "Mismatch")</f>
        <v>OK</v>
      </c>
    </row>
    <row r="180" spans="1:20" x14ac:dyDescent="0.2">
      <c r="A180" s="11" t="s">
        <v>29</v>
      </c>
      <c r="B180" s="11" t="s">
        <v>24</v>
      </c>
      <c r="C180" s="12" t="s">
        <v>43</v>
      </c>
      <c r="D180" s="12" t="s">
        <v>46</v>
      </c>
      <c r="E180" s="11">
        <v>662</v>
      </c>
      <c r="F180" s="13">
        <v>250</v>
      </c>
      <c r="G180" s="13">
        <v>125</v>
      </c>
      <c r="H180" s="13">
        <v>82750</v>
      </c>
      <c r="I180" s="13">
        <v>1655</v>
      </c>
      <c r="J180" s="13">
        <v>81095</v>
      </c>
      <c r="K180" s="13">
        <v>79440</v>
      </c>
      <c r="L180" s="13">
        <v>1655</v>
      </c>
      <c r="M180" s="14">
        <v>41791</v>
      </c>
      <c r="N180" s="15">
        <v>6</v>
      </c>
      <c r="O180" s="12" t="s">
        <v>23</v>
      </c>
      <c r="P180" s="16" t="s">
        <v>19</v>
      </c>
      <c r="Q180" s="1" t="str">
        <f>IF(Data[[#This Row],[COGS]]=Data[[#This Row],[ Sales]]-Data[[#This Row],[Profit]], "OK", "Mismatch")</f>
        <v>OK</v>
      </c>
      <c r="R180" s="1" t="str">
        <f>IF(Data[[#This Row],[Gross Sales]]=Data[[#This Row],[Units Sold]]*Data[[#This Row],[Sale Price]], "OK", "Mismatch")</f>
        <v>OK</v>
      </c>
      <c r="S180" s="1" t="str">
        <f>IF(Data[[#This Row],[ Sales]]=Data[[#This Row],[Gross Sales]]-Data[[#This Row],[Discounts]], "OK", "Mismatch")</f>
        <v>OK</v>
      </c>
      <c r="T180" s="1" t="str">
        <f>IF(Data[[#This Row],[Profit]]=Data[[#This Row],[ Sales]]-Data[[#This Row],[COGS]], "OK", "Mismatch")</f>
        <v>OK</v>
      </c>
    </row>
    <row r="181" spans="1:20" x14ac:dyDescent="0.2">
      <c r="A181" s="11" t="s">
        <v>29</v>
      </c>
      <c r="B181" s="11" t="s">
        <v>24</v>
      </c>
      <c r="C181" s="12" t="s">
        <v>43</v>
      </c>
      <c r="D181" s="12" t="s">
        <v>48</v>
      </c>
      <c r="E181" s="11">
        <v>877</v>
      </c>
      <c r="F181" s="13">
        <v>250</v>
      </c>
      <c r="G181" s="13">
        <v>125</v>
      </c>
      <c r="H181" s="13">
        <v>109625</v>
      </c>
      <c r="I181" s="13">
        <v>9866.25</v>
      </c>
      <c r="J181" s="13">
        <v>99758.75</v>
      </c>
      <c r="K181" s="13">
        <v>105240</v>
      </c>
      <c r="L181" s="13">
        <v>-5481.25</v>
      </c>
      <c r="M181" s="14">
        <v>41944</v>
      </c>
      <c r="N181" s="15">
        <v>11</v>
      </c>
      <c r="O181" s="12" t="s">
        <v>41</v>
      </c>
      <c r="P181" s="16" t="s">
        <v>19</v>
      </c>
      <c r="Q181" s="1" t="str">
        <f>IF(Data[[#This Row],[COGS]]=Data[[#This Row],[ Sales]]-Data[[#This Row],[Profit]], "OK", "Mismatch")</f>
        <v>OK</v>
      </c>
      <c r="R181" s="1" t="str">
        <f>IF(Data[[#This Row],[Gross Sales]]=Data[[#This Row],[Units Sold]]*Data[[#This Row],[Sale Price]], "OK", "Mismatch")</f>
        <v>OK</v>
      </c>
      <c r="S181" s="1" t="str">
        <f>IF(Data[[#This Row],[ Sales]]=Data[[#This Row],[Gross Sales]]-Data[[#This Row],[Discounts]], "OK", "Mismatch")</f>
        <v>OK</v>
      </c>
      <c r="T181" s="1" t="str">
        <f>IF(Data[[#This Row],[Profit]]=Data[[#This Row],[ Sales]]-Data[[#This Row],[COGS]], "OK", "Mismatch")</f>
        <v>OK</v>
      </c>
    </row>
    <row r="182" spans="1:20" x14ac:dyDescent="0.2">
      <c r="A182" s="11" t="s">
        <v>29</v>
      </c>
      <c r="B182" s="11" t="s">
        <v>37</v>
      </c>
      <c r="C182" s="12" t="s">
        <v>45</v>
      </c>
      <c r="D182" s="12" t="s">
        <v>49</v>
      </c>
      <c r="E182" s="11">
        <v>579</v>
      </c>
      <c r="F182" s="13">
        <v>260</v>
      </c>
      <c r="G182" s="13">
        <v>125</v>
      </c>
      <c r="H182" s="13">
        <v>72375</v>
      </c>
      <c r="I182" s="13">
        <v>7237.5</v>
      </c>
      <c r="J182" s="13">
        <v>65137.5</v>
      </c>
      <c r="K182" s="13">
        <v>69480</v>
      </c>
      <c r="L182" s="13">
        <v>-4342.5</v>
      </c>
      <c r="M182" s="14">
        <v>41640</v>
      </c>
      <c r="N182" s="15">
        <v>1</v>
      </c>
      <c r="O182" s="12" t="s">
        <v>18</v>
      </c>
      <c r="P182" s="16" t="s">
        <v>19</v>
      </c>
      <c r="Q182" s="1" t="str">
        <f>IF(Data[[#This Row],[COGS]]=Data[[#This Row],[ Sales]]-Data[[#This Row],[Profit]], "OK", "Mismatch")</f>
        <v>OK</v>
      </c>
      <c r="R182" s="1" t="str">
        <f>IF(Data[[#This Row],[Gross Sales]]=Data[[#This Row],[Units Sold]]*Data[[#This Row],[Sale Price]], "OK", "Mismatch")</f>
        <v>OK</v>
      </c>
      <c r="S182" s="1" t="str">
        <f>IF(Data[[#This Row],[ Sales]]=Data[[#This Row],[Gross Sales]]-Data[[#This Row],[Discounts]], "OK", "Mismatch")</f>
        <v>OK</v>
      </c>
      <c r="T182" s="1" t="str">
        <f>IF(Data[[#This Row],[Profit]]=Data[[#This Row],[ Sales]]-Data[[#This Row],[COGS]], "OK", "Mismatch")</f>
        <v>OK</v>
      </c>
    </row>
    <row r="183" spans="1:20" x14ac:dyDescent="0.2">
      <c r="A183" s="11" t="s">
        <v>29</v>
      </c>
      <c r="B183" s="11" t="s">
        <v>37</v>
      </c>
      <c r="C183" s="12" t="s">
        <v>45</v>
      </c>
      <c r="D183" s="12" t="s">
        <v>49</v>
      </c>
      <c r="E183" s="11">
        <v>2844</v>
      </c>
      <c r="F183" s="13">
        <v>260</v>
      </c>
      <c r="G183" s="13">
        <v>125</v>
      </c>
      <c r="H183" s="13">
        <v>355500</v>
      </c>
      <c r="I183" s="13">
        <v>49770</v>
      </c>
      <c r="J183" s="13">
        <v>305730</v>
      </c>
      <c r="K183" s="13">
        <v>341280</v>
      </c>
      <c r="L183" s="13">
        <v>-35550</v>
      </c>
      <c r="M183" s="14">
        <v>41760</v>
      </c>
      <c r="N183" s="15">
        <v>5</v>
      </c>
      <c r="O183" s="12" t="s">
        <v>47</v>
      </c>
      <c r="P183" s="16" t="s">
        <v>19</v>
      </c>
      <c r="Q183" s="1" t="str">
        <f>IF(Data[[#This Row],[COGS]]=Data[[#This Row],[ Sales]]-Data[[#This Row],[Profit]], "OK", "Mismatch")</f>
        <v>OK</v>
      </c>
      <c r="R183" s="1" t="str">
        <f>IF(Data[[#This Row],[Gross Sales]]=Data[[#This Row],[Units Sold]]*Data[[#This Row],[Sale Price]], "OK", "Mismatch")</f>
        <v>OK</v>
      </c>
      <c r="S183" s="1" t="str">
        <f>IF(Data[[#This Row],[ Sales]]=Data[[#This Row],[Gross Sales]]-Data[[#This Row],[Discounts]], "OK", "Mismatch")</f>
        <v>OK</v>
      </c>
      <c r="T183" s="1" t="str">
        <f>IF(Data[[#This Row],[Profit]]=Data[[#This Row],[ Sales]]-Data[[#This Row],[COGS]], "OK", "Mismatch")</f>
        <v>OK</v>
      </c>
    </row>
    <row r="184" spans="1:20" x14ac:dyDescent="0.2">
      <c r="A184" s="11" t="s">
        <v>29</v>
      </c>
      <c r="B184" s="11" t="s">
        <v>37</v>
      </c>
      <c r="C184" s="12" t="s">
        <v>16</v>
      </c>
      <c r="D184" s="12" t="s">
        <v>49</v>
      </c>
      <c r="E184" s="11">
        <v>3445.5</v>
      </c>
      <c r="F184" s="13">
        <v>3</v>
      </c>
      <c r="G184" s="13">
        <v>125</v>
      </c>
      <c r="H184" s="13">
        <v>430687.5</v>
      </c>
      <c r="I184" s="13">
        <v>43068.75</v>
      </c>
      <c r="J184" s="13">
        <v>387618.75</v>
      </c>
      <c r="K184" s="13">
        <v>413460</v>
      </c>
      <c r="L184" s="13">
        <v>-25841.25</v>
      </c>
      <c r="M184" s="14">
        <v>41730</v>
      </c>
      <c r="N184" s="15">
        <v>4</v>
      </c>
      <c r="O184" s="12" t="s">
        <v>44</v>
      </c>
      <c r="P184" s="16" t="s">
        <v>19</v>
      </c>
      <c r="Q184" s="1" t="str">
        <f>IF(Data[[#This Row],[COGS]]=Data[[#This Row],[ Sales]]-Data[[#This Row],[Profit]], "OK", "Mismatch")</f>
        <v>OK</v>
      </c>
      <c r="R184" s="1" t="str">
        <f>IF(Data[[#This Row],[Gross Sales]]=Data[[#This Row],[Units Sold]]*Data[[#This Row],[Sale Price]], "OK", "Mismatch")</f>
        <v>OK</v>
      </c>
      <c r="S184" s="1" t="str">
        <f>IF(Data[[#This Row],[ Sales]]=Data[[#This Row],[Gross Sales]]-Data[[#This Row],[Discounts]], "OK", "Mismatch")</f>
        <v>OK</v>
      </c>
      <c r="T184" s="1" t="str">
        <f>IF(Data[[#This Row],[Profit]]=Data[[#This Row],[ Sales]]-Data[[#This Row],[COGS]], "OK", "Mismatch")</f>
        <v>OK</v>
      </c>
    </row>
    <row r="185" spans="1:20" x14ac:dyDescent="0.2">
      <c r="A185" s="11" t="s">
        <v>29</v>
      </c>
      <c r="B185" s="11" t="s">
        <v>37</v>
      </c>
      <c r="C185" s="12" t="s">
        <v>16</v>
      </c>
      <c r="D185" s="12" t="s">
        <v>46</v>
      </c>
      <c r="E185" s="11">
        <v>330</v>
      </c>
      <c r="F185" s="13">
        <v>3</v>
      </c>
      <c r="G185" s="13">
        <v>125</v>
      </c>
      <c r="H185" s="13">
        <v>41250</v>
      </c>
      <c r="I185" s="13">
        <v>412.5</v>
      </c>
      <c r="J185" s="13">
        <v>40837.5</v>
      </c>
      <c r="K185" s="13">
        <v>39600</v>
      </c>
      <c r="L185" s="13">
        <v>1237.5</v>
      </c>
      <c r="M185" s="14">
        <v>41518</v>
      </c>
      <c r="N185" s="15">
        <v>9</v>
      </c>
      <c r="O185" s="12" t="s">
        <v>34</v>
      </c>
      <c r="P185" s="16" t="s">
        <v>36</v>
      </c>
      <c r="Q185" s="1" t="str">
        <f>IF(Data[[#This Row],[COGS]]=Data[[#This Row],[ Sales]]-Data[[#This Row],[Profit]], "OK", "Mismatch")</f>
        <v>OK</v>
      </c>
      <c r="R185" s="1" t="str">
        <f>IF(Data[[#This Row],[Gross Sales]]=Data[[#This Row],[Units Sold]]*Data[[#This Row],[Sale Price]], "OK", "Mismatch")</f>
        <v>OK</v>
      </c>
      <c r="S185" s="1" t="str">
        <f>IF(Data[[#This Row],[ Sales]]=Data[[#This Row],[Gross Sales]]-Data[[#This Row],[Discounts]], "OK", "Mismatch")</f>
        <v>OK</v>
      </c>
      <c r="T185" s="1" t="str">
        <f>IF(Data[[#This Row],[Profit]]=Data[[#This Row],[ Sales]]-Data[[#This Row],[COGS]], "OK", "Mismatch")</f>
        <v>OK</v>
      </c>
    </row>
    <row r="186" spans="1:20" x14ac:dyDescent="0.2">
      <c r="A186" s="11" t="s">
        <v>29</v>
      </c>
      <c r="B186" s="11" t="s">
        <v>37</v>
      </c>
      <c r="C186" s="12" t="s">
        <v>26</v>
      </c>
      <c r="D186" s="12" t="s">
        <v>49</v>
      </c>
      <c r="E186" s="11">
        <v>1804</v>
      </c>
      <c r="F186" s="13">
        <v>5</v>
      </c>
      <c r="G186" s="13">
        <v>125</v>
      </c>
      <c r="H186" s="13">
        <v>225500</v>
      </c>
      <c r="I186" s="13">
        <v>22550</v>
      </c>
      <c r="J186" s="13">
        <v>202950</v>
      </c>
      <c r="K186" s="13">
        <v>216480</v>
      </c>
      <c r="L186" s="13">
        <v>-13530</v>
      </c>
      <c r="M186" s="14">
        <v>41579</v>
      </c>
      <c r="N186" s="15">
        <v>11</v>
      </c>
      <c r="O186" s="12" t="s">
        <v>41</v>
      </c>
      <c r="P186" s="16" t="s">
        <v>36</v>
      </c>
      <c r="Q186" s="1" t="str">
        <f>IF(Data[[#This Row],[COGS]]=Data[[#This Row],[ Sales]]-Data[[#This Row],[Profit]], "OK", "Mismatch")</f>
        <v>OK</v>
      </c>
      <c r="R186" s="1" t="str">
        <f>IF(Data[[#This Row],[Gross Sales]]=Data[[#This Row],[Units Sold]]*Data[[#This Row],[Sale Price]], "OK", "Mismatch")</f>
        <v>OK</v>
      </c>
      <c r="S186" s="1" t="str">
        <f>IF(Data[[#This Row],[ Sales]]=Data[[#This Row],[Gross Sales]]-Data[[#This Row],[Discounts]], "OK", "Mismatch")</f>
        <v>OK</v>
      </c>
      <c r="T186" s="1" t="str">
        <f>IF(Data[[#This Row],[Profit]]=Data[[#This Row],[ Sales]]-Data[[#This Row],[COGS]], "OK", "Mismatch")</f>
        <v>OK</v>
      </c>
    </row>
    <row r="187" spans="1:20" x14ac:dyDescent="0.2">
      <c r="A187" s="11" t="s">
        <v>29</v>
      </c>
      <c r="B187" s="11" t="s">
        <v>37</v>
      </c>
      <c r="C187" s="12" t="s">
        <v>26</v>
      </c>
      <c r="D187" s="12" t="s">
        <v>46</v>
      </c>
      <c r="E187" s="11">
        <v>663</v>
      </c>
      <c r="F187" s="13">
        <v>5</v>
      </c>
      <c r="G187" s="13">
        <v>125</v>
      </c>
      <c r="H187" s="13">
        <v>82875</v>
      </c>
      <c r="I187" s="13">
        <v>828.75</v>
      </c>
      <c r="J187" s="13">
        <v>82046.25</v>
      </c>
      <c r="K187" s="13">
        <v>79560</v>
      </c>
      <c r="L187" s="13">
        <v>2486.25</v>
      </c>
      <c r="M187" s="14">
        <v>41548</v>
      </c>
      <c r="N187" s="15">
        <v>10</v>
      </c>
      <c r="O187" s="12" t="s">
        <v>35</v>
      </c>
      <c r="P187" s="16" t="s">
        <v>36</v>
      </c>
      <c r="Q187" s="1" t="str">
        <f>IF(Data[[#This Row],[COGS]]=Data[[#This Row],[ Sales]]-Data[[#This Row],[Profit]], "OK", "Mismatch")</f>
        <v>OK</v>
      </c>
      <c r="R187" s="1" t="str">
        <f>IF(Data[[#This Row],[Gross Sales]]=Data[[#This Row],[Units Sold]]*Data[[#This Row],[Sale Price]], "OK", "Mismatch")</f>
        <v>OK</v>
      </c>
      <c r="S187" s="1" t="str">
        <f>IF(Data[[#This Row],[ Sales]]=Data[[#This Row],[Gross Sales]]-Data[[#This Row],[Discounts]], "OK", "Mismatch")</f>
        <v>OK</v>
      </c>
      <c r="T187" s="1" t="str">
        <f>IF(Data[[#This Row],[Profit]]=Data[[#This Row],[ Sales]]-Data[[#This Row],[COGS]], "OK", "Mismatch")</f>
        <v>OK</v>
      </c>
    </row>
    <row r="188" spans="1:20" x14ac:dyDescent="0.2">
      <c r="A188" s="11" t="s">
        <v>29</v>
      </c>
      <c r="B188" s="11" t="s">
        <v>37</v>
      </c>
      <c r="C188" s="12" t="s">
        <v>26</v>
      </c>
      <c r="D188" s="12" t="s">
        <v>48</v>
      </c>
      <c r="E188" s="11">
        <v>2797</v>
      </c>
      <c r="F188" s="13">
        <v>5</v>
      </c>
      <c r="G188" s="13">
        <v>125</v>
      </c>
      <c r="H188" s="13">
        <v>349625</v>
      </c>
      <c r="I188" s="13">
        <v>31466.25</v>
      </c>
      <c r="J188" s="13">
        <v>318158.75</v>
      </c>
      <c r="K188" s="13">
        <v>335640</v>
      </c>
      <c r="L188" s="13">
        <v>-17481.25</v>
      </c>
      <c r="M188" s="14">
        <v>41974</v>
      </c>
      <c r="N188" s="15">
        <v>12</v>
      </c>
      <c r="O188" s="12" t="s">
        <v>25</v>
      </c>
      <c r="P188" s="16" t="s">
        <v>19</v>
      </c>
      <c r="Q188" s="1" t="str">
        <f>IF(Data[[#This Row],[COGS]]=Data[[#This Row],[ Sales]]-Data[[#This Row],[Profit]], "OK", "Mismatch")</f>
        <v>OK</v>
      </c>
      <c r="R188" s="1" t="str">
        <f>IF(Data[[#This Row],[Gross Sales]]=Data[[#This Row],[Units Sold]]*Data[[#This Row],[Sale Price]], "OK", "Mismatch")</f>
        <v>OK</v>
      </c>
      <c r="S188" s="1" t="str">
        <f>IF(Data[[#This Row],[ Sales]]=Data[[#This Row],[Gross Sales]]-Data[[#This Row],[Discounts]], "OK", "Mismatch")</f>
        <v>OK</v>
      </c>
      <c r="T188" s="1" t="str">
        <f>IF(Data[[#This Row],[Profit]]=Data[[#This Row],[ Sales]]-Data[[#This Row],[COGS]], "OK", "Mismatch")</f>
        <v>OK</v>
      </c>
    </row>
    <row r="189" spans="1:20" x14ac:dyDescent="0.2">
      <c r="A189" s="11" t="s">
        <v>29</v>
      </c>
      <c r="B189" s="11" t="s">
        <v>37</v>
      </c>
      <c r="C189" s="12" t="s">
        <v>26</v>
      </c>
      <c r="D189" s="12" t="s">
        <v>48</v>
      </c>
      <c r="E189" s="11">
        <v>3627</v>
      </c>
      <c r="F189" s="13">
        <v>5</v>
      </c>
      <c r="G189" s="13">
        <v>125</v>
      </c>
      <c r="H189" s="13">
        <v>453375</v>
      </c>
      <c r="I189" s="13">
        <v>22668.75</v>
      </c>
      <c r="J189" s="13">
        <v>430706.25</v>
      </c>
      <c r="K189" s="13">
        <v>435240</v>
      </c>
      <c r="L189" s="13">
        <v>-4533.75</v>
      </c>
      <c r="M189" s="14">
        <v>41821</v>
      </c>
      <c r="N189" s="15">
        <v>7</v>
      </c>
      <c r="O189" s="12" t="s">
        <v>30</v>
      </c>
      <c r="P189" s="16" t="s">
        <v>19</v>
      </c>
      <c r="Q189" s="1" t="str">
        <f>IF(Data[[#This Row],[COGS]]=Data[[#This Row],[ Sales]]-Data[[#This Row],[Profit]], "OK", "Mismatch")</f>
        <v>OK</v>
      </c>
      <c r="R189" s="1" t="str">
        <f>IF(Data[[#This Row],[Gross Sales]]=Data[[#This Row],[Units Sold]]*Data[[#This Row],[Sale Price]], "OK", "Mismatch")</f>
        <v>OK</v>
      </c>
      <c r="S189" s="1" t="str">
        <f>IF(Data[[#This Row],[ Sales]]=Data[[#This Row],[Gross Sales]]-Data[[#This Row],[Discounts]], "OK", "Mismatch")</f>
        <v>OK</v>
      </c>
      <c r="T189" s="1" t="str">
        <f>IF(Data[[#This Row],[Profit]]=Data[[#This Row],[ Sales]]-Data[[#This Row],[COGS]], "OK", "Mismatch")</f>
        <v>OK</v>
      </c>
    </row>
    <row r="190" spans="1:20" x14ac:dyDescent="0.2">
      <c r="A190" s="11" t="s">
        <v>29</v>
      </c>
      <c r="B190" s="11" t="s">
        <v>37</v>
      </c>
      <c r="C190" s="12" t="s">
        <v>38</v>
      </c>
      <c r="D190" s="12" t="s">
        <v>46</v>
      </c>
      <c r="E190" s="11">
        <v>727</v>
      </c>
      <c r="F190" s="13">
        <v>10</v>
      </c>
      <c r="G190" s="13">
        <v>125</v>
      </c>
      <c r="H190" s="13">
        <v>90875</v>
      </c>
      <c r="I190" s="13">
        <v>908.75</v>
      </c>
      <c r="J190" s="13">
        <v>89966.25</v>
      </c>
      <c r="K190" s="13">
        <v>87240</v>
      </c>
      <c r="L190" s="13">
        <v>2726.25</v>
      </c>
      <c r="M190" s="14">
        <v>41791</v>
      </c>
      <c r="N190" s="15">
        <v>6</v>
      </c>
      <c r="O190" s="12" t="s">
        <v>23</v>
      </c>
      <c r="P190" s="16" t="s">
        <v>19</v>
      </c>
      <c r="Q190" s="1" t="str">
        <f>IF(Data[[#This Row],[COGS]]=Data[[#This Row],[ Sales]]-Data[[#This Row],[Profit]], "OK", "Mismatch")</f>
        <v>OK</v>
      </c>
      <c r="R190" s="1" t="str">
        <f>IF(Data[[#This Row],[Gross Sales]]=Data[[#This Row],[Units Sold]]*Data[[#This Row],[Sale Price]], "OK", "Mismatch")</f>
        <v>OK</v>
      </c>
      <c r="S190" s="1" t="str">
        <f>IF(Data[[#This Row],[ Sales]]=Data[[#This Row],[Gross Sales]]-Data[[#This Row],[Discounts]], "OK", "Mismatch")</f>
        <v>OK</v>
      </c>
      <c r="T190" s="1" t="str">
        <f>IF(Data[[#This Row],[Profit]]=Data[[#This Row],[ Sales]]-Data[[#This Row],[COGS]], "OK", "Mismatch")</f>
        <v>OK</v>
      </c>
    </row>
    <row r="191" spans="1:20" x14ac:dyDescent="0.2">
      <c r="A191" s="11" t="s">
        <v>29</v>
      </c>
      <c r="B191" s="11" t="s">
        <v>37</v>
      </c>
      <c r="C191" s="12" t="s">
        <v>38</v>
      </c>
      <c r="D191" s="12" t="s">
        <v>48</v>
      </c>
      <c r="E191" s="11">
        <v>861</v>
      </c>
      <c r="F191" s="13">
        <v>10</v>
      </c>
      <c r="G191" s="13">
        <v>125</v>
      </c>
      <c r="H191" s="13">
        <v>107625</v>
      </c>
      <c r="I191" s="13">
        <v>5381.25</v>
      </c>
      <c r="J191" s="13">
        <v>102243.75</v>
      </c>
      <c r="K191" s="13">
        <v>103320</v>
      </c>
      <c r="L191" s="13">
        <v>-1076.25</v>
      </c>
      <c r="M191" s="14">
        <v>41913</v>
      </c>
      <c r="N191" s="15">
        <v>10</v>
      </c>
      <c r="O191" s="12" t="s">
        <v>35</v>
      </c>
      <c r="P191" s="16" t="s">
        <v>19</v>
      </c>
      <c r="Q191" s="1" t="str">
        <f>IF(Data[[#This Row],[COGS]]=Data[[#This Row],[ Sales]]-Data[[#This Row],[Profit]], "OK", "Mismatch")</f>
        <v>OK</v>
      </c>
      <c r="R191" s="1" t="str">
        <f>IF(Data[[#This Row],[Gross Sales]]=Data[[#This Row],[Units Sold]]*Data[[#This Row],[Sale Price]], "OK", "Mismatch")</f>
        <v>OK</v>
      </c>
      <c r="S191" s="1" t="str">
        <f>IF(Data[[#This Row],[ Sales]]=Data[[#This Row],[Gross Sales]]-Data[[#This Row],[Discounts]], "OK", "Mismatch")</f>
        <v>OK</v>
      </c>
      <c r="T191" s="1" t="str">
        <f>IF(Data[[#This Row],[Profit]]=Data[[#This Row],[ Sales]]-Data[[#This Row],[COGS]], "OK", "Mismatch")</f>
        <v>OK</v>
      </c>
    </row>
    <row r="192" spans="1:20" x14ac:dyDescent="0.2">
      <c r="A192" s="11" t="s">
        <v>29</v>
      </c>
      <c r="B192" s="11" t="s">
        <v>37</v>
      </c>
      <c r="C192" s="12" t="s">
        <v>38</v>
      </c>
      <c r="D192" s="12" t="s">
        <v>48</v>
      </c>
      <c r="E192" s="11">
        <v>2797</v>
      </c>
      <c r="F192" s="13">
        <v>10</v>
      </c>
      <c r="G192" s="13">
        <v>125</v>
      </c>
      <c r="H192" s="13">
        <v>349625</v>
      </c>
      <c r="I192" s="13">
        <v>31466.25</v>
      </c>
      <c r="J192" s="13">
        <v>318158.75</v>
      </c>
      <c r="K192" s="13">
        <v>335640</v>
      </c>
      <c r="L192" s="13">
        <v>-17481.25</v>
      </c>
      <c r="M192" s="14">
        <v>41974</v>
      </c>
      <c r="N192" s="15">
        <v>12</v>
      </c>
      <c r="O192" s="12" t="s">
        <v>25</v>
      </c>
      <c r="P192" s="16" t="s">
        <v>19</v>
      </c>
      <c r="Q192" s="1" t="str">
        <f>IF(Data[[#This Row],[COGS]]=Data[[#This Row],[ Sales]]-Data[[#This Row],[Profit]], "OK", "Mismatch")</f>
        <v>OK</v>
      </c>
      <c r="R192" s="1" t="str">
        <f>IF(Data[[#This Row],[Gross Sales]]=Data[[#This Row],[Units Sold]]*Data[[#This Row],[Sale Price]], "OK", "Mismatch")</f>
        <v>OK</v>
      </c>
      <c r="S192" s="1" t="str">
        <f>IF(Data[[#This Row],[ Sales]]=Data[[#This Row],[Gross Sales]]-Data[[#This Row],[Discounts]], "OK", "Mismatch")</f>
        <v>OK</v>
      </c>
      <c r="T192" s="1" t="str">
        <f>IF(Data[[#This Row],[Profit]]=Data[[#This Row],[ Sales]]-Data[[#This Row],[COGS]], "OK", "Mismatch")</f>
        <v>OK</v>
      </c>
    </row>
    <row r="193" spans="1:20" x14ac:dyDescent="0.2">
      <c r="A193" s="11" t="s">
        <v>29</v>
      </c>
      <c r="B193" s="11" t="s">
        <v>37</v>
      </c>
      <c r="C193" s="12" t="s">
        <v>38</v>
      </c>
      <c r="D193" s="12" t="s">
        <v>48</v>
      </c>
      <c r="E193" s="11">
        <v>2992</v>
      </c>
      <c r="F193" s="13">
        <v>10</v>
      </c>
      <c r="G193" s="13">
        <v>125</v>
      </c>
      <c r="H193" s="13">
        <v>374000</v>
      </c>
      <c r="I193" s="13">
        <v>18700</v>
      </c>
      <c r="J193" s="13">
        <v>355300</v>
      </c>
      <c r="K193" s="13">
        <v>359040</v>
      </c>
      <c r="L193" s="13">
        <v>-3740</v>
      </c>
      <c r="M193" s="14">
        <v>41699</v>
      </c>
      <c r="N193" s="15">
        <v>3</v>
      </c>
      <c r="O193" s="12" t="s">
        <v>27</v>
      </c>
      <c r="P193" s="16" t="s">
        <v>19</v>
      </c>
      <c r="Q193" s="1" t="str">
        <f>IF(Data[[#This Row],[COGS]]=Data[[#This Row],[ Sales]]-Data[[#This Row],[Profit]], "OK", "Mismatch")</f>
        <v>OK</v>
      </c>
      <c r="R193" s="1" t="str">
        <f>IF(Data[[#This Row],[Gross Sales]]=Data[[#This Row],[Units Sold]]*Data[[#This Row],[Sale Price]], "OK", "Mismatch")</f>
        <v>OK</v>
      </c>
      <c r="S193" s="1" t="str">
        <f>IF(Data[[#This Row],[ Sales]]=Data[[#This Row],[Gross Sales]]-Data[[#This Row],[Discounts]], "OK", "Mismatch")</f>
        <v>OK</v>
      </c>
      <c r="T193" s="1" t="str">
        <f>IF(Data[[#This Row],[Profit]]=Data[[#This Row],[ Sales]]-Data[[#This Row],[COGS]], "OK", "Mismatch")</f>
        <v>OK</v>
      </c>
    </row>
    <row r="194" spans="1:20" x14ac:dyDescent="0.2">
      <c r="A194" s="11" t="s">
        <v>29</v>
      </c>
      <c r="B194" s="11" t="s">
        <v>37</v>
      </c>
      <c r="C194" s="12" t="s">
        <v>42</v>
      </c>
      <c r="D194" s="12" t="s">
        <v>49</v>
      </c>
      <c r="E194" s="11">
        <v>1596</v>
      </c>
      <c r="F194" s="13">
        <v>120</v>
      </c>
      <c r="G194" s="13">
        <v>125</v>
      </c>
      <c r="H194" s="13">
        <v>199500</v>
      </c>
      <c r="I194" s="13">
        <v>19950</v>
      </c>
      <c r="J194" s="13">
        <v>179550</v>
      </c>
      <c r="K194" s="13">
        <v>191520</v>
      </c>
      <c r="L194" s="13">
        <v>-11970</v>
      </c>
      <c r="M194" s="14">
        <v>41883</v>
      </c>
      <c r="N194" s="15">
        <v>9</v>
      </c>
      <c r="O194" s="12" t="s">
        <v>34</v>
      </c>
      <c r="P194" s="16" t="s">
        <v>19</v>
      </c>
      <c r="Q194" s="1" t="str">
        <f>IF(Data[[#This Row],[COGS]]=Data[[#This Row],[ Sales]]-Data[[#This Row],[Profit]], "OK", "Mismatch")</f>
        <v>OK</v>
      </c>
      <c r="R194" s="1" t="str">
        <f>IF(Data[[#This Row],[Gross Sales]]=Data[[#This Row],[Units Sold]]*Data[[#This Row],[Sale Price]], "OK", "Mismatch")</f>
        <v>OK</v>
      </c>
      <c r="S194" s="1" t="str">
        <f>IF(Data[[#This Row],[ Sales]]=Data[[#This Row],[Gross Sales]]-Data[[#This Row],[Discounts]], "OK", "Mismatch")</f>
        <v>OK</v>
      </c>
      <c r="T194" s="1" t="str">
        <f>IF(Data[[#This Row],[Profit]]=Data[[#This Row],[ Sales]]-Data[[#This Row],[COGS]], "OK", "Mismatch")</f>
        <v>OK</v>
      </c>
    </row>
    <row r="195" spans="1:20" x14ac:dyDescent="0.2">
      <c r="A195" s="11" t="s">
        <v>29</v>
      </c>
      <c r="B195" s="11" t="s">
        <v>37</v>
      </c>
      <c r="C195" s="12" t="s">
        <v>42</v>
      </c>
      <c r="D195" s="12" t="s">
        <v>49</v>
      </c>
      <c r="E195" s="11">
        <v>2438</v>
      </c>
      <c r="F195" s="13">
        <v>120</v>
      </c>
      <c r="G195" s="13">
        <v>125</v>
      </c>
      <c r="H195" s="13">
        <v>304750</v>
      </c>
      <c r="I195" s="13">
        <v>45712.5</v>
      </c>
      <c r="J195" s="13">
        <v>259037.5</v>
      </c>
      <c r="K195" s="13">
        <v>292560</v>
      </c>
      <c r="L195" s="13">
        <v>-33522.5</v>
      </c>
      <c r="M195" s="14">
        <v>41609</v>
      </c>
      <c r="N195" s="15">
        <v>12</v>
      </c>
      <c r="O195" s="12" t="s">
        <v>25</v>
      </c>
      <c r="P195" s="16" t="s">
        <v>36</v>
      </c>
      <c r="Q195" s="1" t="str">
        <f>IF(Data[[#This Row],[COGS]]=Data[[#This Row],[ Sales]]-Data[[#This Row],[Profit]], "OK", "Mismatch")</f>
        <v>OK</v>
      </c>
      <c r="R195" s="1" t="str">
        <f>IF(Data[[#This Row],[Gross Sales]]=Data[[#This Row],[Units Sold]]*Data[[#This Row],[Sale Price]], "OK", "Mismatch")</f>
        <v>OK</v>
      </c>
      <c r="S195" s="1" t="str">
        <f>IF(Data[[#This Row],[ Sales]]=Data[[#This Row],[Gross Sales]]-Data[[#This Row],[Discounts]], "OK", "Mismatch")</f>
        <v>OK</v>
      </c>
      <c r="T195" s="1" t="str">
        <f>IF(Data[[#This Row],[Profit]]=Data[[#This Row],[ Sales]]-Data[[#This Row],[COGS]], "OK", "Mismatch")</f>
        <v>OK</v>
      </c>
    </row>
    <row r="196" spans="1:20" x14ac:dyDescent="0.2">
      <c r="A196" s="11" t="s">
        <v>29</v>
      </c>
      <c r="B196" s="11" t="s">
        <v>37</v>
      </c>
      <c r="C196" s="12" t="s">
        <v>42</v>
      </c>
      <c r="D196" s="12" t="s">
        <v>46</v>
      </c>
      <c r="E196" s="11">
        <v>663</v>
      </c>
      <c r="F196" s="13">
        <v>120</v>
      </c>
      <c r="G196" s="13">
        <v>125</v>
      </c>
      <c r="H196" s="13">
        <v>82875</v>
      </c>
      <c r="I196" s="13">
        <v>828.75</v>
      </c>
      <c r="J196" s="13">
        <v>82046.25</v>
      </c>
      <c r="K196" s="13">
        <v>79560</v>
      </c>
      <c r="L196" s="13">
        <v>2486.25</v>
      </c>
      <c r="M196" s="14">
        <v>41548</v>
      </c>
      <c r="N196" s="15">
        <v>10</v>
      </c>
      <c r="O196" s="12" t="s">
        <v>35</v>
      </c>
      <c r="P196" s="16" t="s">
        <v>36</v>
      </c>
      <c r="Q196" s="1" t="str">
        <f>IF(Data[[#This Row],[COGS]]=Data[[#This Row],[ Sales]]-Data[[#This Row],[Profit]], "OK", "Mismatch")</f>
        <v>OK</v>
      </c>
      <c r="R196" s="1" t="str">
        <f>IF(Data[[#This Row],[Gross Sales]]=Data[[#This Row],[Units Sold]]*Data[[#This Row],[Sale Price]], "OK", "Mismatch")</f>
        <v>OK</v>
      </c>
      <c r="S196" s="1" t="str">
        <f>IF(Data[[#This Row],[ Sales]]=Data[[#This Row],[Gross Sales]]-Data[[#This Row],[Discounts]], "OK", "Mismatch")</f>
        <v>OK</v>
      </c>
      <c r="T196" s="1" t="str">
        <f>IF(Data[[#This Row],[Profit]]=Data[[#This Row],[ Sales]]-Data[[#This Row],[COGS]], "OK", "Mismatch")</f>
        <v>OK</v>
      </c>
    </row>
    <row r="197" spans="1:20" x14ac:dyDescent="0.2">
      <c r="A197" s="11" t="s">
        <v>29</v>
      </c>
      <c r="B197" s="11" t="s">
        <v>37</v>
      </c>
      <c r="C197" s="12" t="s">
        <v>42</v>
      </c>
      <c r="D197" s="12" t="s">
        <v>48</v>
      </c>
      <c r="E197" s="11">
        <v>861</v>
      </c>
      <c r="F197" s="13">
        <v>120</v>
      </c>
      <c r="G197" s="13">
        <v>125</v>
      </c>
      <c r="H197" s="13">
        <v>107625</v>
      </c>
      <c r="I197" s="13">
        <v>5381.25</v>
      </c>
      <c r="J197" s="13">
        <v>102243.75</v>
      </c>
      <c r="K197" s="13">
        <v>103320</v>
      </c>
      <c r="L197" s="13">
        <v>-1076.25</v>
      </c>
      <c r="M197" s="14">
        <v>41913</v>
      </c>
      <c r="N197" s="15">
        <v>10</v>
      </c>
      <c r="O197" s="12" t="s">
        <v>35</v>
      </c>
      <c r="P197" s="16" t="s">
        <v>19</v>
      </c>
      <c r="Q197" s="1" t="str">
        <f>IF(Data[[#This Row],[COGS]]=Data[[#This Row],[ Sales]]-Data[[#This Row],[Profit]], "OK", "Mismatch")</f>
        <v>OK</v>
      </c>
      <c r="R197" s="1" t="str">
        <f>IF(Data[[#This Row],[Gross Sales]]=Data[[#This Row],[Units Sold]]*Data[[#This Row],[Sale Price]], "OK", "Mismatch")</f>
        <v>OK</v>
      </c>
      <c r="S197" s="1" t="str">
        <f>IF(Data[[#This Row],[ Sales]]=Data[[#This Row],[Gross Sales]]-Data[[#This Row],[Discounts]], "OK", "Mismatch")</f>
        <v>OK</v>
      </c>
      <c r="T197" s="1" t="str">
        <f>IF(Data[[#This Row],[Profit]]=Data[[#This Row],[ Sales]]-Data[[#This Row],[COGS]], "OK", "Mismatch")</f>
        <v>OK</v>
      </c>
    </row>
    <row r="198" spans="1:20" x14ac:dyDescent="0.2">
      <c r="A198" s="11" t="s">
        <v>29</v>
      </c>
      <c r="B198" s="11" t="s">
        <v>37</v>
      </c>
      <c r="C198" s="12" t="s">
        <v>42</v>
      </c>
      <c r="D198" s="12" t="s">
        <v>48</v>
      </c>
      <c r="E198" s="11">
        <v>2755</v>
      </c>
      <c r="F198" s="13">
        <v>120</v>
      </c>
      <c r="G198" s="13">
        <v>125</v>
      </c>
      <c r="H198" s="13">
        <v>344375</v>
      </c>
      <c r="I198" s="13">
        <v>20662.5</v>
      </c>
      <c r="J198" s="13">
        <v>323712.5</v>
      </c>
      <c r="K198" s="13">
        <v>330600</v>
      </c>
      <c r="L198" s="13">
        <v>-6887.5</v>
      </c>
      <c r="M198" s="14">
        <v>41671</v>
      </c>
      <c r="N198" s="15">
        <v>2</v>
      </c>
      <c r="O198" s="12" t="s">
        <v>39</v>
      </c>
      <c r="P198" s="16" t="s">
        <v>19</v>
      </c>
      <c r="Q198" s="1" t="str">
        <f>IF(Data[[#This Row],[COGS]]=Data[[#This Row],[ Sales]]-Data[[#This Row],[Profit]], "OK", "Mismatch")</f>
        <v>OK</v>
      </c>
      <c r="R198" s="1" t="str">
        <f>IF(Data[[#This Row],[Gross Sales]]=Data[[#This Row],[Units Sold]]*Data[[#This Row],[Sale Price]], "OK", "Mismatch")</f>
        <v>OK</v>
      </c>
      <c r="S198" s="1" t="str">
        <f>IF(Data[[#This Row],[ Sales]]=Data[[#This Row],[Gross Sales]]-Data[[#This Row],[Discounts]], "OK", "Mismatch")</f>
        <v>OK</v>
      </c>
      <c r="T198" s="1" t="str">
        <f>IF(Data[[#This Row],[Profit]]=Data[[#This Row],[ Sales]]-Data[[#This Row],[COGS]], "OK", "Mismatch")</f>
        <v>OK</v>
      </c>
    </row>
    <row r="199" spans="1:20" x14ac:dyDescent="0.2">
      <c r="A199" s="11" t="s">
        <v>29</v>
      </c>
      <c r="B199" s="11" t="s">
        <v>37</v>
      </c>
      <c r="C199" s="12" t="s">
        <v>42</v>
      </c>
      <c r="D199" s="12" t="s">
        <v>17</v>
      </c>
      <c r="E199" s="11">
        <v>2821</v>
      </c>
      <c r="F199" s="13">
        <v>120</v>
      </c>
      <c r="G199" s="13">
        <v>125</v>
      </c>
      <c r="H199" s="13">
        <v>352625</v>
      </c>
      <c r="I199" s="13">
        <v>0</v>
      </c>
      <c r="J199" s="13">
        <v>352625</v>
      </c>
      <c r="K199" s="13">
        <v>338520</v>
      </c>
      <c r="L199" s="13">
        <v>14105</v>
      </c>
      <c r="M199" s="14">
        <v>41852</v>
      </c>
      <c r="N199" s="15">
        <v>8</v>
      </c>
      <c r="O199" s="12" t="s">
        <v>33</v>
      </c>
      <c r="P199" s="16" t="s">
        <v>19</v>
      </c>
      <c r="Q199" s="1" t="str">
        <f>IF(Data[[#This Row],[COGS]]=Data[[#This Row],[ Sales]]-Data[[#This Row],[Profit]], "OK", "Mismatch")</f>
        <v>OK</v>
      </c>
      <c r="R199" s="1" t="str">
        <f>IF(Data[[#This Row],[Gross Sales]]=Data[[#This Row],[Units Sold]]*Data[[#This Row],[Sale Price]], "OK", "Mismatch")</f>
        <v>OK</v>
      </c>
      <c r="S199" s="1" t="str">
        <f>IF(Data[[#This Row],[ Sales]]=Data[[#This Row],[Gross Sales]]-Data[[#This Row],[Discounts]], "OK", "Mismatch")</f>
        <v>OK</v>
      </c>
      <c r="T199" s="1" t="str">
        <f>IF(Data[[#This Row],[Profit]]=Data[[#This Row],[ Sales]]-Data[[#This Row],[COGS]], "OK", "Mismatch")</f>
        <v>OK</v>
      </c>
    </row>
    <row r="200" spans="1:20" x14ac:dyDescent="0.2">
      <c r="A200" s="11" t="s">
        <v>29</v>
      </c>
      <c r="B200" s="11" t="s">
        <v>37</v>
      </c>
      <c r="C200" s="12" t="s">
        <v>43</v>
      </c>
      <c r="D200" s="12" t="s">
        <v>49</v>
      </c>
      <c r="E200" s="11">
        <v>2387</v>
      </c>
      <c r="F200" s="13">
        <v>250</v>
      </c>
      <c r="G200" s="13">
        <v>125</v>
      </c>
      <c r="H200" s="13">
        <v>298375</v>
      </c>
      <c r="I200" s="13">
        <v>35805</v>
      </c>
      <c r="J200" s="13">
        <v>262570</v>
      </c>
      <c r="K200" s="13">
        <v>286440</v>
      </c>
      <c r="L200" s="13">
        <v>-23870</v>
      </c>
      <c r="M200" s="14">
        <v>41944</v>
      </c>
      <c r="N200" s="15">
        <v>11</v>
      </c>
      <c r="O200" s="12" t="s">
        <v>41</v>
      </c>
      <c r="P200" s="16" t="s">
        <v>19</v>
      </c>
      <c r="Q200" s="1" t="str">
        <f>IF(Data[[#This Row],[COGS]]=Data[[#This Row],[ Sales]]-Data[[#This Row],[Profit]], "OK", "Mismatch")</f>
        <v>OK</v>
      </c>
      <c r="R200" s="1" t="str">
        <f>IF(Data[[#This Row],[Gross Sales]]=Data[[#This Row],[Units Sold]]*Data[[#This Row],[Sale Price]], "OK", "Mismatch")</f>
        <v>OK</v>
      </c>
      <c r="S200" s="1" t="str">
        <f>IF(Data[[#This Row],[ Sales]]=Data[[#This Row],[Gross Sales]]-Data[[#This Row],[Discounts]], "OK", "Mismatch")</f>
        <v>OK</v>
      </c>
      <c r="T200" s="1" t="str">
        <f>IF(Data[[#This Row],[Profit]]=Data[[#This Row],[ Sales]]-Data[[#This Row],[COGS]], "OK", "Mismatch")</f>
        <v>OK</v>
      </c>
    </row>
    <row r="201" spans="1:20" x14ac:dyDescent="0.2">
      <c r="A201" s="11" t="s">
        <v>29</v>
      </c>
      <c r="B201" s="11" t="s">
        <v>37</v>
      </c>
      <c r="C201" s="12" t="s">
        <v>43</v>
      </c>
      <c r="D201" s="12" t="s">
        <v>46</v>
      </c>
      <c r="E201" s="11">
        <v>727</v>
      </c>
      <c r="F201" s="13">
        <v>250</v>
      </c>
      <c r="G201" s="13">
        <v>125</v>
      </c>
      <c r="H201" s="13">
        <v>90875</v>
      </c>
      <c r="I201" s="13">
        <v>908.75</v>
      </c>
      <c r="J201" s="13">
        <v>89966.25</v>
      </c>
      <c r="K201" s="13">
        <v>87240</v>
      </c>
      <c r="L201" s="13">
        <v>2726.25</v>
      </c>
      <c r="M201" s="14">
        <v>41791</v>
      </c>
      <c r="N201" s="15">
        <v>6</v>
      </c>
      <c r="O201" s="12" t="s">
        <v>23</v>
      </c>
      <c r="P201" s="16" t="s">
        <v>19</v>
      </c>
      <c r="Q201" s="1" t="str">
        <f>IF(Data[[#This Row],[COGS]]=Data[[#This Row],[ Sales]]-Data[[#This Row],[Profit]], "OK", "Mismatch")</f>
        <v>OK</v>
      </c>
      <c r="R201" s="1" t="str">
        <f>IF(Data[[#This Row],[Gross Sales]]=Data[[#This Row],[Units Sold]]*Data[[#This Row],[Sale Price]], "OK", "Mismatch")</f>
        <v>OK</v>
      </c>
      <c r="S201" s="1" t="str">
        <f>IF(Data[[#This Row],[ Sales]]=Data[[#This Row],[Gross Sales]]-Data[[#This Row],[Discounts]], "OK", "Mismatch")</f>
        <v>OK</v>
      </c>
      <c r="T201" s="1" t="str">
        <f>IF(Data[[#This Row],[Profit]]=Data[[#This Row],[ Sales]]-Data[[#This Row],[COGS]], "OK", "Mismatch")</f>
        <v>OK</v>
      </c>
    </row>
    <row r="202" spans="1:20" x14ac:dyDescent="0.2">
      <c r="A202" s="11" t="s">
        <v>14</v>
      </c>
      <c r="B202" s="11" t="s">
        <v>15</v>
      </c>
      <c r="C202" s="12" t="s">
        <v>45</v>
      </c>
      <c r="D202" s="12" t="s">
        <v>49</v>
      </c>
      <c r="E202" s="11">
        <v>707</v>
      </c>
      <c r="F202" s="13">
        <v>260</v>
      </c>
      <c r="G202" s="13">
        <v>350</v>
      </c>
      <c r="H202" s="13">
        <v>247450</v>
      </c>
      <c r="I202" s="13">
        <v>24745</v>
      </c>
      <c r="J202" s="13">
        <v>222705</v>
      </c>
      <c r="K202" s="13">
        <v>183820</v>
      </c>
      <c r="L202" s="13">
        <v>38885</v>
      </c>
      <c r="M202" s="14">
        <v>41883</v>
      </c>
      <c r="N202" s="15">
        <v>9</v>
      </c>
      <c r="O202" s="12" t="s">
        <v>34</v>
      </c>
      <c r="P202" s="16" t="s">
        <v>19</v>
      </c>
      <c r="Q202" s="1" t="str">
        <f>IF(Data[[#This Row],[COGS]]=Data[[#This Row],[ Sales]]-Data[[#This Row],[Profit]], "OK", "Mismatch")</f>
        <v>OK</v>
      </c>
      <c r="R202" s="1" t="str">
        <f>IF(Data[[#This Row],[Gross Sales]]=Data[[#This Row],[Units Sold]]*Data[[#This Row],[Sale Price]], "OK", "Mismatch")</f>
        <v>OK</v>
      </c>
      <c r="S202" s="1" t="str">
        <f>IF(Data[[#This Row],[ Sales]]=Data[[#This Row],[Gross Sales]]-Data[[#This Row],[Discounts]], "OK", "Mismatch")</f>
        <v>OK</v>
      </c>
      <c r="T202" s="1" t="str">
        <f>IF(Data[[#This Row],[Profit]]=Data[[#This Row],[ Sales]]-Data[[#This Row],[COGS]], "OK", "Mismatch")</f>
        <v>OK</v>
      </c>
    </row>
    <row r="203" spans="1:20" x14ac:dyDescent="0.2">
      <c r="A203" s="11" t="s">
        <v>14</v>
      </c>
      <c r="B203" s="11" t="s">
        <v>15</v>
      </c>
      <c r="C203" s="12" t="s">
        <v>45</v>
      </c>
      <c r="D203" s="12" t="s">
        <v>49</v>
      </c>
      <c r="E203" s="11">
        <v>2240</v>
      </c>
      <c r="F203" s="13">
        <v>260</v>
      </c>
      <c r="G203" s="13">
        <v>350</v>
      </c>
      <c r="H203" s="13">
        <v>784000</v>
      </c>
      <c r="I203" s="13">
        <v>78400</v>
      </c>
      <c r="J203" s="13">
        <v>705600</v>
      </c>
      <c r="K203" s="13">
        <v>582400</v>
      </c>
      <c r="L203" s="13">
        <v>123200</v>
      </c>
      <c r="M203" s="14">
        <v>41671</v>
      </c>
      <c r="N203" s="15">
        <v>2</v>
      </c>
      <c r="O203" s="12" t="s">
        <v>39</v>
      </c>
      <c r="P203" s="16" t="s">
        <v>19</v>
      </c>
      <c r="Q203" s="1" t="str">
        <f>IF(Data[[#This Row],[COGS]]=Data[[#This Row],[ Sales]]-Data[[#This Row],[Profit]], "OK", "Mismatch")</f>
        <v>OK</v>
      </c>
      <c r="R203" s="1" t="str">
        <f>IF(Data[[#This Row],[Gross Sales]]=Data[[#This Row],[Units Sold]]*Data[[#This Row],[Sale Price]], "OK", "Mismatch")</f>
        <v>OK</v>
      </c>
      <c r="S203" s="1" t="str">
        <f>IF(Data[[#This Row],[ Sales]]=Data[[#This Row],[Gross Sales]]-Data[[#This Row],[Discounts]], "OK", "Mismatch")</f>
        <v>OK</v>
      </c>
      <c r="T203" s="1" t="str">
        <f>IF(Data[[#This Row],[Profit]]=Data[[#This Row],[ Sales]]-Data[[#This Row],[COGS]], "OK", "Mismatch")</f>
        <v>OK</v>
      </c>
    </row>
    <row r="204" spans="1:20" x14ac:dyDescent="0.2">
      <c r="A204" s="11" t="s">
        <v>14</v>
      </c>
      <c r="B204" s="11" t="s">
        <v>15</v>
      </c>
      <c r="C204" s="12" t="s">
        <v>45</v>
      </c>
      <c r="D204" s="12" t="s">
        <v>49</v>
      </c>
      <c r="E204" s="11">
        <v>2734</v>
      </c>
      <c r="F204" s="13">
        <v>260</v>
      </c>
      <c r="G204" s="13">
        <v>7</v>
      </c>
      <c r="H204" s="13">
        <v>19138</v>
      </c>
      <c r="I204" s="13">
        <v>2296.56</v>
      </c>
      <c r="J204" s="13">
        <v>16841.439999999999</v>
      </c>
      <c r="K204" s="13">
        <v>13670</v>
      </c>
      <c r="L204" s="13">
        <v>3171.4399999999987</v>
      </c>
      <c r="M204" s="14">
        <v>41913</v>
      </c>
      <c r="N204" s="15">
        <v>10</v>
      </c>
      <c r="O204" s="12" t="s">
        <v>35</v>
      </c>
      <c r="P204" s="16" t="s">
        <v>19</v>
      </c>
      <c r="Q204" s="1" t="str">
        <f>IF(Data[[#This Row],[COGS]]=Data[[#This Row],[ Sales]]-Data[[#This Row],[Profit]], "OK", "Mismatch")</f>
        <v>OK</v>
      </c>
      <c r="R204" s="1" t="str">
        <f>IF(Data[[#This Row],[Gross Sales]]=Data[[#This Row],[Units Sold]]*Data[[#This Row],[Sale Price]], "OK", "Mismatch")</f>
        <v>OK</v>
      </c>
      <c r="S204" s="1" t="str">
        <f>IF(Data[[#This Row],[ Sales]]=Data[[#This Row],[Gross Sales]]-Data[[#This Row],[Discounts]], "OK", "Mismatch")</f>
        <v>OK</v>
      </c>
      <c r="T204" s="1" t="str">
        <f>IF(Data[[#This Row],[Profit]]=Data[[#This Row],[ Sales]]-Data[[#This Row],[COGS]], "OK", "Mismatch")</f>
        <v>OK</v>
      </c>
    </row>
    <row r="205" spans="1:20" x14ac:dyDescent="0.2">
      <c r="A205" s="11" t="s">
        <v>14</v>
      </c>
      <c r="B205" s="11" t="s">
        <v>15</v>
      </c>
      <c r="C205" s="12" t="s">
        <v>45</v>
      </c>
      <c r="D205" s="12" t="s">
        <v>46</v>
      </c>
      <c r="E205" s="11">
        <v>1778</v>
      </c>
      <c r="F205" s="13">
        <v>260</v>
      </c>
      <c r="G205" s="13">
        <v>350</v>
      </c>
      <c r="H205" s="13">
        <v>622300</v>
      </c>
      <c r="I205" s="13">
        <v>24892</v>
      </c>
      <c r="J205" s="13">
        <v>597408</v>
      </c>
      <c r="K205" s="13">
        <v>462280</v>
      </c>
      <c r="L205" s="13">
        <v>135128</v>
      </c>
      <c r="M205" s="14">
        <v>41609</v>
      </c>
      <c r="N205" s="15">
        <v>12</v>
      </c>
      <c r="O205" s="12" t="s">
        <v>25</v>
      </c>
      <c r="P205" s="16" t="s">
        <v>36</v>
      </c>
      <c r="Q205" s="1" t="str">
        <f>IF(Data[[#This Row],[COGS]]=Data[[#This Row],[ Sales]]-Data[[#This Row],[Profit]], "OK", "Mismatch")</f>
        <v>OK</v>
      </c>
      <c r="R205" s="1" t="str">
        <f>IF(Data[[#This Row],[Gross Sales]]=Data[[#This Row],[Units Sold]]*Data[[#This Row],[Sale Price]], "OK", "Mismatch")</f>
        <v>OK</v>
      </c>
      <c r="S205" s="1" t="str">
        <f>IF(Data[[#This Row],[ Sales]]=Data[[#This Row],[Gross Sales]]-Data[[#This Row],[Discounts]], "OK", "Mismatch")</f>
        <v>OK</v>
      </c>
      <c r="T205" s="1" t="str">
        <f>IF(Data[[#This Row],[Profit]]=Data[[#This Row],[ Sales]]-Data[[#This Row],[COGS]], "OK", "Mismatch")</f>
        <v>OK</v>
      </c>
    </row>
    <row r="206" spans="1:20" x14ac:dyDescent="0.2">
      <c r="A206" s="11" t="s">
        <v>14</v>
      </c>
      <c r="B206" s="11" t="s">
        <v>15</v>
      </c>
      <c r="C206" s="12" t="s">
        <v>45</v>
      </c>
      <c r="D206" s="12" t="s">
        <v>48</v>
      </c>
      <c r="E206" s="11">
        <v>552</v>
      </c>
      <c r="F206" s="13">
        <v>260</v>
      </c>
      <c r="G206" s="13">
        <v>350</v>
      </c>
      <c r="H206" s="13">
        <v>193200</v>
      </c>
      <c r="I206" s="13">
        <v>9660</v>
      </c>
      <c r="J206" s="13">
        <v>183540</v>
      </c>
      <c r="K206" s="13">
        <v>143520</v>
      </c>
      <c r="L206" s="13">
        <v>40020</v>
      </c>
      <c r="M206" s="14">
        <v>41852</v>
      </c>
      <c r="N206" s="15">
        <v>8</v>
      </c>
      <c r="O206" s="12" t="s">
        <v>33</v>
      </c>
      <c r="P206" s="16" t="s">
        <v>19</v>
      </c>
      <c r="Q206" s="1" t="str">
        <f>IF(Data[[#This Row],[COGS]]=Data[[#This Row],[ Sales]]-Data[[#This Row],[Profit]], "OK", "Mismatch")</f>
        <v>OK</v>
      </c>
      <c r="R206" s="1" t="str">
        <f>IF(Data[[#This Row],[Gross Sales]]=Data[[#This Row],[Units Sold]]*Data[[#This Row],[Sale Price]], "OK", "Mismatch")</f>
        <v>OK</v>
      </c>
      <c r="S206" s="1" t="str">
        <f>IF(Data[[#This Row],[ Sales]]=Data[[#This Row],[Gross Sales]]-Data[[#This Row],[Discounts]], "OK", "Mismatch")</f>
        <v>OK</v>
      </c>
      <c r="T206" s="1" t="str">
        <f>IF(Data[[#This Row],[Profit]]=Data[[#This Row],[ Sales]]-Data[[#This Row],[COGS]], "OK", "Mismatch")</f>
        <v>OK</v>
      </c>
    </row>
    <row r="207" spans="1:20" x14ac:dyDescent="0.2">
      <c r="A207" s="11" t="s">
        <v>14</v>
      </c>
      <c r="B207" s="11" t="s">
        <v>15</v>
      </c>
      <c r="C207" s="12" t="s">
        <v>45</v>
      </c>
      <c r="D207" s="12" t="s">
        <v>48</v>
      </c>
      <c r="E207" s="11">
        <v>708</v>
      </c>
      <c r="F207" s="13">
        <v>260</v>
      </c>
      <c r="G207" s="13">
        <v>20</v>
      </c>
      <c r="H207" s="13">
        <v>14160</v>
      </c>
      <c r="I207" s="13">
        <v>1132.8</v>
      </c>
      <c r="J207" s="13">
        <v>13027.2</v>
      </c>
      <c r="K207" s="13">
        <v>7080</v>
      </c>
      <c r="L207" s="13">
        <v>5947.2000000000007</v>
      </c>
      <c r="M207" s="14">
        <v>41791</v>
      </c>
      <c r="N207" s="15">
        <v>6</v>
      </c>
      <c r="O207" s="12" t="s">
        <v>23</v>
      </c>
      <c r="P207" s="16" t="s">
        <v>19</v>
      </c>
      <c r="Q207" s="1" t="str">
        <f>IF(Data[[#This Row],[COGS]]=Data[[#This Row],[ Sales]]-Data[[#This Row],[Profit]], "OK", "Mismatch")</f>
        <v>OK</v>
      </c>
      <c r="R207" s="1" t="str">
        <f>IF(Data[[#This Row],[Gross Sales]]=Data[[#This Row],[Units Sold]]*Data[[#This Row],[Sale Price]], "OK", "Mismatch")</f>
        <v>OK</v>
      </c>
      <c r="S207" s="1" t="str">
        <f>IF(Data[[#This Row],[ Sales]]=Data[[#This Row],[Gross Sales]]-Data[[#This Row],[Discounts]], "OK", "Mismatch")</f>
        <v>OK</v>
      </c>
      <c r="T207" s="1" t="str">
        <f>IF(Data[[#This Row],[Profit]]=Data[[#This Row],[ Sales]]-Data[[#This Row],[COGS]], "OK", "Mismatch")</f>
        <v>OK</v>
      </c>
    </row>
    <row r="208" spans="1:20" x14ac:dyDescent="0.2">
      <c r="A208" s="11" t="s">
        <v>14</v>
      </c>
      <c r="B208" s="11" t="s">
        <v>15</v>
      </c>
      <c r="C208" s="12" t="s">
        <v>45</v>
      </c>
      <c r="D208" s="12" t="s">
        <v>48</v>
      </c>
      <c r="E208" s="11">
        <v>1118</v>
      </c>
      <c r="F208" s="13">
        <v>260</v>
      </c>
      <c r="G208" s="13">
        <v>20</v>
      </c>
      <c r="H208" s="13">
        <v>22360</v>
      </c>
      <c r="I208" s="13">
        <v>1565.2</v>
      </c>
      <c r="J208" s="13">
        <v>20794.8</v>
      </c>
      <c r="K208" s="13">
        <v>11180</v>
      </c>
      <c r="L208" s="13">
        <v>9614.7999999999993</v>
      </c>
      <c r="M208" s="14">
        <v>41944</v>
      </c>
      <c r="N208" s="15">
        <v>11</v>
      </c>
      <c r="O208" s="12" t="s">
        <v>41</v>
      </c>
      <c r="P208" s="16" t="s">
        <v>19</v>
      </c>
      <c r="Q208" s="1" t="str">
        <f>IF(Data[[#This Row],[COGS]]=Data[[#This Row],[ Sales]]-Data[[#This Row],[Profit]], "OK", "Mismatch")</f>
        <v>OK</v>
      </c>
      <c r="R208" s="1" t="str">
        <f>IF(Data[[#This Row],[Gross Sales]]=Data[[#This Row],[Units Sold]]*Data[[#This Row],[Sale Price]], "OK", "Mismatch")</f>
        <v>OK</v>
      </c>
      <c r="S208" s="1" t="str">
        <f>IF(Data[[#This Row],[ Sales]]=Data[[#This Row],[Gross Sales]]-Data[[#This Row],[Discounts]], "OK", "Mismatch")</f>
        <v>OK</v>
      </c>
      <c r="T208" s="1" t="str">
        <f>IF(Data[[#This Row],[Profit]]=Data[[#This Row],[ Sales]]-Data[[#This Row],[COGS]], "OK", "Mismatch")</f>
        <v>OK</v>
      </c>
    </row>
    <row r="209" spans="1:20" x14ac:dyDescent="0.2">
      <c r="A209" s="11" t="s">
        <v>14</v>
      </c>
      <c r="B209" s="11" t="s">
        <v>15</v>
      </c>
      <c r="C209" s="12" t="s">
        <v>45</v>
      </c>
      <c r="D209" s="12" t="s">
        <v>48</v>
      </c>
      <c r="E209" s="11">
        <v>1135</v>
      </c>
      <c r="F209" s="13">
        <v>260</v>
      </c>
      <c r="G209" s="13">
        <v>7</v>
      </c>
      <c r="H209" s="13">
        <v>7945</v>
      </c>
      <c r="I209" s="13">
        <v>556.15</v>
      </c>
      <c r="J209" s="13">
        <v>7388.85</v>
      </c>
      <c r="K209" s="13">
        <v>5675</v>
      </c>
      <c r="L209" s="13">
        <v>1713.8500000000004</v>
      </c>
      <c r="M209" s="14">
        <v>41791</v>
      </c>
      <c r="N209" s="15">
        <v>6</v>
      </c>
      <c r="O209" s="12" t="s">
        <v>23</v>
      </c>
      <c r="P209" s="16" t="s">
        <v>19</v>
      </c>
      <c r="Q209" s="1" t="str">
        <f>IF(Data[[#This Row],[COGS]]=Data[[#This Row],[ Sales]]-Data[[#This Row],[Profit]], "OK", "Mismatch")</f>
        <v>OK</v>
      </c>
      <c r="R209" s="1" t="str">
        <f>IF(Data[[#This Row],[Gross Sales]]=Data[[#This Row],[Units Sold]]*Data[[#This Row],[Sale Price]], "OK", "Mismatch")</f>
        <v>OK</v>
      </c>
      <c r="S209" s="1" t="str">
        <f>IF(Data[[#This Row],[ Sales]]=Data[[#This Row],[Gross Sales]]-Data[[#This Row],[Discounts]], "OK", "Mismatch")</f>
        <v>OK</v>
      </c>
      <c r="T209" s="1" t="str">
        <f>IF(Data[[#This Row],[Profit]]=Data[[#This Row],[ Sales]]-Data[[#This Row],[COGS]], "OK", "Mismatch")</f>
        <v>OK</v>
      </c>
    </row>
    <row r="210" spans="1:20" x14ac:dyDescent="0.2">
      <c r="A210" s="11" t="s">
        <v>14</v>
      </c>
      <c r="B210" s="11" t="s">
        <v>15</v>
      </c>
      <c r="C210" s="12" t="s">
        <v>45</v>
      </c>
      <c r="D210" s="12" t="s">
        <v>48</v>
      </c>
      <c r="E210" s="11">
        <v>1228</v>
      </c>
      <c r="F210" s="13">
        <v>260</v>
      </c>
      <c r="G210" s="13">
        <v>350</v>
      </c>
      <c r="H210" s="13">
        <v>429800</v>
      </c>
      <c r="I210" s="13">
        <v>21490</v>
      </c>
      <c r="J210" s="13">
        <v>408310</v>
      </c>
      <c r="K210" s="13">
        <v>319280</v>
      </c>
      <c r="L210" s="13">
        <v>89030</v>
      </c>
      <c r="M210" s="14">
        <v>41548</v>
      </c>
      <c r="N210" s="15">
        <v>10</v>
      </c>
      <c r="O210" s="12" t="s">
        <v>35</v>
      </c>
      <c r="P210" s="16" t="s">
        <v>36</v>
      </c>
      <c r="Q210" s="1" t="str">
        <f>IF(Data[[#This Row],[COGS]]=Data[[#This Row],[ Sales]]-Data[[#This Row],[Profit]], "OK", "Mismatch")</f>
        <v>OK</v>
      </c>
      <c r="R210" s="1" t="str">
        <f>IF(Data[[#This Row],[Gross Sales]]=Data[[#This Row],[Units Sold]]*Data[[#This Row],[Sale Price]], "OK", "Mismatch")</f>
        <v>OK</v>
      </c>
      <c r="S210" s="1" t="str">
        <f>IF(Data[[#This Row],[ Sales]]=Data[[#This Row],[Gross Sales]]-Data[[#This Row],[Discounts]], "OK", "Mismatch")</f>
        <v>OK</v>
      </c>
      <c r="T210" s="1" t="str">
        <f>IF(Data[[#This Row],[Profit]]=Data[[#This Row],[ Sales]]-Data[[#This Row],[COGS]], "OK", "Mismatch")</f>
        <v>OK</v>
      </c>
    </row>
    <row r="211" spans="1:20" x14ac:dyDescent="0.2">
      <c r="A211" s="11" t="s">
        <v>14</v>
      </c>
      <c r="B211" s="11" t="s">
        <v>15</v>
      </c>
      <c r="C211" s="12" t="s">
        <v>45</v>
      </c>
      <c r="D211" s="12" t="s">
        <v>48</v>
      </c>
      <c r="E211" s="11">
        <v>1269</v>
      </c>
      <c r="F211" s="13">
        <v>260</v>
      </c>
      <c r="G211" s="13">
        <v>350</v>
      </c>
      <c r="H211" s="13">
        <v>444150</v>
      </c>
      <c r="I211" s="13">
        <v>39973.5</v>
      </c>
      <c r="J211" s="13">
        <v>404176.5</v>
      </c>
      <c r="K211" s="13">
        <v>329940</v>
      </c>
      <c r="L211" s="13">
        <v>74236.5</v>
      </c>
      <c r="M211" s="14">
        <v>41913</v>
      </c>
      <c r="N211" s="15">
        <v>10</v>
      </c>
      <c r="O211" s="12" t="s">
        <v>35</v>
      </c>
      <c r="P211" s="16" t="s">
        <v>19</v>
      </c>
      <c r="Q211" s="1" t="str">
        <f>IF(Data[[#This Row],[COGS]]=Data[[#This Row],[ Sales]]-Data[[#This Row],[Profit]], "OK", "Mismatch")</f>
        <v>OK</v>
      </c>
      <c r="R211" s="1" t="str">
        <f>IF(Data[[#This Row],[Gross Sales]]=Data[[#This Row],[Units Sold]]*Data[[#This Row],[Sale Price]], "OK", "Mismatch")</f>
        <v>OK</v>
      </c>
      <c r="S211" s="1" t="str">
        <f>IF(Data[[#This Row],[ Sales]]=Data[[#This Row],[Gross Sales]]-Data[[#This Row],[Discounts]], "OK", "Mismatch")</f>
        <v>OK</v>
      </c>
      <c r="T211" s="1" t="str">
        <f>IF(Data[[#This Row],[Profit]]=Data[[#This Row],[ Sales]]-Data[[#This Row],[COGS]], "OK", "Mismatch")</f>
        <v>OK</v>
      </c>
    </row>
    <row r="212" spans="1:20" x14ac:dyDescent="0.2">
      <c r="A212" s="11" t="s">
        <v>14</v>
      </c>
      <c r="B212" s="11" t="s">
        <v>15</v>
      </c>
      <c r="C212" s="12" t="s">
        <v>16</v>
      </c>
      <c r="D212" s="12" t="s">
        <v>49</v>
      </c>
      <c r="E212" s="11">
        <v>923</v>
      </c>
      <c r="F212" s="13">
        <v>3</v>
      </c>
      <c r="G212" s="13">
        <v>350</v>
      </c>
      <c r="H212" s="13">
        <v>323050</v>
      </c>
      <c r="I212" s="13">
        <v>41996.5</v>
      </c>
      <c r="J212" s="13">
        <v>281053.5</v>
      </c>
      <c r="K212" s="13">
        <v>239980</v>
      </c>
      <c r="L212" s="13">
        <v>41073.5</v>
      </c>
      <c r="M212" s="14">
        <v>41699</v>
      </c>
      <c r="N212" s="15">
        <v>3</v>
      </c>
      <c r="O212" s="12" t="s">
        <v>27</v>
      </c>
      <c r="P212" s="16" t="s">
        <v>19</v>
      </c>
      <c r="Q212" s="1" t="str">
        <f>IF(Data[[#This Row],[COGS]]=Data[[#This Row],[ Sales]]-Data[[#This Row],[Profit]], "OK", "Mismatch")</f>
        <v>OK</v>
      </c>
      <c r="R212" s="1" t="str">
        <f>IF(Data[[#This Row],[Gross Sales]]=Data[[#This Row],[Units Sold]]*Data[[#This Row],[Sale Price]], "OK", "Mismatch")</f>
        <v>OK</v>
      </c>
      <c r="S212" s="1" t="str">
        <f>IF(Data[[#This Row],[ Sales]]=Data[[#This Row],[Gross Sales]]-Data[[#This Row],[Discounts]], "OK", "Mismatch")</f>
        <v>OK</v>
      </c>
      <c r="T212" s="1" t="str">
        <f>IF(Data[[#This Row],[Profit]]=Data[[#This Row],[ Sales]]-Data[[#This Row],[COGS]], "OK", "Mismatch")</f>
        <v>OK</v>
      </c>
    </row>
    <row r="213" spans="1:20" x14ac:dyDescent="0.2">
      <c r="A213" s="11" t="s">
        <v>14</v>
      </c>
      <c r="B213" s="11" t="s">
        <v>15</v>
      </c>
      <c r="C213" s="12" t="s">
        <v>16</v>
      </c>
      <c r="D213" s="12" t="s">
        <v>46</v>
      </c>
      <c r="E213" s="11">
        <v>831</v>
      </c>
      <c r="F213" s="13">
        <v>3</v>
      </c>
      <c r="G213" s="13">
        <v>20</v>
      </c>
      <c r="H213" s="13">
        <v>16620</v>
      </c>
      <c r="I213" s="13">
        <v>498.6</v>
      </c>
      <c r="J213" s="13">
        <v>16121.4</v>
      </c>
      <c r="K213" s="13">
        <v>8310</v>
      </c>
      <c r="L213" s="13">
        <v>7811.4</v>
      </c>
      <c r="M213" s="14">
        <v>41760</v>
      </c>
      <c r="N213" s="15">
        <v>5</v>
      </c>
      <c r="O213" s="12" t="s">
        <v>47</v>
      </c>
      <c r="P213" s="16" t="s">
        <v>19</v>
      </c>
      <c r="Q213" s="1" t="str">
        <f>IF(Data[[#This Row],[COGS]]=Data[[#This Row],[ Sales]]-Data[[#This Row],[Profit]], "OK", "Mismatch")</f>
        <v>OK</v>
      </c>
      <c r="R213" s="1" t="str">
        <f>IF(Data[[#This Row],[Gross Sales]]=Data[[#This Row],[Units Sold]]*Data[[#This Row],[Sale Price]], "OK", "Mismatch")</f>
        <v>OK</v>
      </c>
      <c r="S213" s="1" t="str">
        <f>IF(Data[[#This Row],[ Sales]]=Data[[#This Row],[Gross Sales]]-Data[[#This Row],[Discounts]], "OK", "Mismatch")</f>
        <v>OK</v>
      </c>
      <c r="T213" s="1" t="str">
        <f>IF(Data[[#This Row],[Profit]]=Data[[#This Row],[ Sales]]-Data[[#This Row],[COGS]], "OK", "Mismatch")</f>
        <v>OK</v>
      </c>
    </row>
    <row r="214" spans="1:20" x14ac:dyDescent="0.2">
      <c r="A214" s="11" t="s">
        <v>14</v>
      </c>
      <c r="B214" s="11" t="s">
        <v>15</v>
      </c>
      <c r="C214" s="12" t="s">
        <v>16</v>
      </c>
      <c r="D214" s="12" t="s">
        <v>46</v>
      </c>
      <c r="E214" s="11">
        <v>2851</v>
      </c>
      <c r="F214" s="13">
        <v>3</v>
      </c>
      <c r="G214" s="13">
        <v>7</v>
      </c>
      <c r="H214" s="13">
        <v>19957</v>
      </c>
      <c r="I214" s="13">
        <v>798.28</v>
      </c>
      <c r="J214" s="13">
        <v>19158.72</v>
      </c>
      <c r="K214" s="13">
        <v>14255</v>
      </c>
      <c r="L214" s="13">
        <v>4903.7200000000012</v>
      </c>
      <c r="M214" s="14">
        <v>41548</v>
      </c>
      <c r="N214" s="15">
        <v>10</v>
      </c>
      <c r="O214" s="12" t="s">
        <v>35</v>
      </c>
      <c r="P214" s="16" t="s">
        <v>36</v>
      </c>
      <c r="Q214" s="1" t="str">
        <f>IF(Data[[#This Row],[COGS]]=Data[[#This Row],[ Sales]]-Data[[#This Row],[Profit]], "OK", "Mismatch")</f>
        <v>OK</v>
      </c>
      <c r="R214" s="1" t="str">
        <f>IF(Data[[#This Row],[Gross Sales]]=Data[[#This Row],[Units Sold]]*Data[[#This Row],[Sale Price]], "OK", "Mismatch")</f>
        <v>OK</v>
      </c>
      <c r="S214" s="1" t="str">
        <f>IF(Data[[#This Row],[ Sales]]=Data[[#This Row],[Gross Sales]]-Data[[#This Row],[Discounts]], "OK", "Mismatch")</f>
        <v>OK</v>
      </c>
      <c r="T214" s="1" t="str">
        <f>IF(Data[[#This Row],[Profit]]=Data[[#This Row],[ Sales]]-Data[[#This Row],[COGS]], "OK", "Mismatch")</f>
        <v>OK</v>
      </c>
    </row>
    <row r="215" spans="1:20" x14ac:dyDescent="0.2">
      <c r="A215" s="11" t="s">
        <v>14</v>
      </c>
      <c r="B215" s="11" t="s">
        <v>15</v>
      </c>
      <c r="C215" s="12" t="s">
        <v>16</v>
      </c>
      <c r="D215" s="12" t="s">
        <v>46</v>
      </c>
      <c r="E215" s="11">
        <v>2852</v>
      </c>
      <c r="F215" s="13">
        <v>3</v>
      </c>
      <c r="G215" s="13">
        <v>350</v>
      </c>
      <c r="H215" s="13">
        <v>998200</v>
      </c>
      <c r="I215" s="13">
        <v>19964</v>
      </c>
      <c r="J215" s="13">
        <v>978236</v>
      </c>
      <c r="K215" s="13">
        <v>741520</v>
      </c>
      <c r="L215" s="13">
        <v>236716</v>
      </c>
      <c r="M215" s="14">
        <v>41974</v>
      </c>
      <c r="N215" s="15">
        <v>12</v>
      </c>
      <c r="O215" s="12" t="s">
        <v>25</v>
      </c>
      <c r="P215" s="16" t="s">
        <v>19</v>
      </c>
      <c r="Q215" s="1" t="str">
        <f>IF(Data[[#This Row],[COGS]]=Data[[#This Row],[ Sales]]-Data[[#This Row],[Profit]], "OK", "Mismatch")</f>
        <v>OK</v>
      </c>
      <c r="R215" s="1" t="str">
        <f>IF(Data[[#This Row],[Gross Sales]]=Data[[#This Row],[Units Sold]]*Data[[#This Row],[Sale Price]], "OK", "Mismatch")</f>
        <v>OK</v>
      </c>
      <c r="S215" s="1" t="str">
        <f>IF(Data[[#This Row],[ Sales]]=Data[[#This Row],[Gross Sales]]-Data[[#This Row],[Discounts]], "OK", "Mismatch")</f>
        <v>OK</v>
      </c>
      <c r="T215" s="1" t="str">
        <f>IF(Data[[#This Row],[Profit]]=Data[[#This Row],[ Sales]]-Data[[#This Row],[COGS]], "OK", "Mismatch")</f>
        <v>OK</v>
      </c>
    </row>
    <row r="216" spans="1:20" x14ac:dyDescent="0.2">
      <c r="A216" s="11" t="s">
        <v>14</v>
      </c>
      <c r="B216" s="11" t="s">
        <v>15</v>
      </c>
      <c r="C216" s="12" t="s">
        <v>16</v>
      </c>
      <c r="D216" s="12" t="s">
        <v>48</v>
      </c>
      <c r="E216" s="11">
        <v>819</v>
      </c>
      <c r="F216" s="13">
        <v>3</v>
      </c>
      <c r="G216" s="13">
        <v>7</v>
      </c>
      <c r="H216" s="13">
        <v>5733</v>
      </c>
      <c r="I216" s="13">
        <v>515.97</v>
      </c>
      <c r="J216" s="13">
        <v>5217.03</v>
      </c>
      <c r="K216" s="13">
        <v>4095</v>
      </c>
      <c r="L216" s="13">
        <v>1122.03</v>
      </c>
      <c r="M216" s="14">
        <v>41821</v>
      </c>
      <c r="N216" s="15">
        <v>7</v>
      </c>
      <c r="O216" s="12" t="s">
        <v>30</v>
      </c>
      <c r="P216" s="16" t="s">
        <v>19</v>
      </c>
      <c r="Q216" s="1" t="str">
        <f>IF(Data[[#This Row],[COGS]]=Data[[#This Row],[ Sales]]-Data[[#This Row],[Profit]], "OK", "Mismatch")</f>
        <v>OK</v>
      </c>
      <c r="R216" s="1" t="str">
        <f>IF(Data[[#This Row],[Gross Sales]]=Data[[#This Row],[Units Sold]]*Data[[#This Row],[Sale Price]], "OK", "Mismatch")</f>
        <v>OK</v>
      </c>
      <c r="S216" s="1" t="str">
        <f>IF(Data[[#This Row],[ Sales]]=Data[[#This Row],[Gross Sales]]-Data[[#This Row],[Discounts]], "OK", "Mismatch")</f>
        <v>OK</v>
      </c>
      <c r="T216" s="1" t="str">
        <f>IF(Data[[#This Row],[Profit]]=Data[[#This Row],[ Sales]]-Data[[#This Row],[COGS]], "OK", "Mismatch")</f>
        <v>OK</v>
      </c>
    </row>
    <row r="217" spans="1:20" x14ac:dyDescent="0.2">
      <c r="A217" s="11" t="s">
        <v>14</v>
      </c>
      <c r="B217" s="11" t="s">
        <v>15</v>
      </c>
      <c r="C217" s="12" t="s">
        <v>16</v>
      </c>
      <c r="D217" s="12" t="s">
        <v>17</v>
      </c>
      <c r="E217" s="11">
        <v>1618.5</v>
      </c>
      <c r="F217" s="13">
        <v>3</v>
      </c>
      <c r="G217" s="13">
        <v>20</v>
      </c>
      <c r="H217" s="13">
        <v>32370</v>
      </c>
      <c r="I217" s="13">
        <v>0</v>
      </c>
      <c r="J217" s="13">
        <v>32370</v>
      </c>
      <c r="K217" s="13">
        <v>16185</v>
      </c>
      <c r="L217" s="13">
        <v>16185</v>
      </c>
      <c r="M217" s="14">
        <v>41640</v>
      </c>
      <c r="N217" s="15">
        <v>1</v>
      </c>
      <c r="O217" s="12" t="s">
        <v>18</v>
      </c>
      <c r="P217" s="16" t="s">
        <v>19</v>
      </c>
      <c r="Q217" s="1" t="str">
        <f>IF(Data[[#This Row],[COGS]]=Data[[#This Row],[ Sales]]-Data[[#This Row],[Profit]], "OK", "Mismatch")</f>
        <v>OK</v>
      </c>
      <c r="R217" s="1" t="str">
        <f>IF(Data[[#This Row],[Gross Sales]]=Data[[#This Row],[Units Sold]]*Data[[#This Row],[Sale Price]], "OK", "Mismatch")</f>
        <v>OK</v>
      </c>
      <c r="S217" s="1" t="str">
        <f>IF(Data[[#This Row],[ Sales]]=Data[[#This Row],[Gross Sales]]-Data[[#This Row],[Discounts]], "OK", "Mismatch")</f>
        <v>OK</v>
      </c>
      <c r="T217" s="1" t="str">
        <f>IF(Data[[#This Row],[Profit]]=Data[[#This Row],[ Sales]]-Data[[#This Row],[COGS]], "OK", "Mismatch")</f>
        <v>OK</v>
      </c>
    </row>
    <row r="218" spans="1:20" x14ac:dyDescent="0.2">
      <c r="A218" s="11" t="s">
        <v>14</v>
      </c>
      <c r="B218" s="11" t="s">
        <v>15</v>
      </c>
      <c r="C218" s="12" t="s">
        <v>26</v>
      </c>
      <c r="D218" s="12" t="s">
        <v>49</v>
      </c>
      <c r="E218" s="11">
        <v>200</v>
      </c>
      <c r="F218" s="13">
        <v>5</v>
      </c>
      <c r="G218" s="13">
        <v>350</v>
      </c>
      <c r="H218" s="13">
        <v>70000</v>
      </c>
      <c r="I218" s="13">
        <v>9800</v>
      </c>
      <c r="J218" s="13">
        <v>60200</v>
      </c>
      <c r="K218" s="13">
        <v>52000</v>
      </c>
      <c r="L218" s="13">
        <v>8200</v>
      </c>
      <c r="M218" s="14">
        <v>41760</v>
      </c>
      <c r="N218" s="15">
        <v>5</v>
      </c>
      <c r="O218" s="12" t="s">
        <v>47</v>
      </c>
      <c r="P218" s="16" t="s">
        <v>19</v>
      </c>
      <c r="Q218" s="1" t="str">
        <f>IF(Data[[#This Row],[COGS]]=Data[[#This Row],[ Sales]]-Data[[#This Row],[Profit]], "OK", "Mismatch")</f>
        <v>OK</v>
      </c>
      <c r="R218" s="1" t="str">
        <f>IF(Data[[#This Row],[Gross Sales]]=Data[[#This Row],[Units Sold]]*Data[[#This Row],[Sale Price]], "OK", "Mismatch")</f>
        <v>OK</v>
      </c>
      <c r="S218" s="1" t="str">
        <f>IF(Data[[#This Row],[ Sales]]=Data[[#This Row],[Gross Sales]]-Data[[#This Row],[Discounts]], "OK", "Mismatch")</f>
        <v>OK</v>
      </c>
      <c r="T218" s="1" t="str">
        <f>IF(Data[[#This Row],[Profit]]=Data[[#This Row],[ Sales]]-Data[[#This Row],[COGS]], "OK", "Mismatch")</f>
        <v>OK</v>
      </c>
    </row>
    <row r="219" spans="1:20" x14ac:dyDescent="0.2">
      <c r="A219" s="11" t="s">
        <v>14</v>
      </c>
      <c r="B219" s="11" t="s">
        <v>15</v>
      </c>
      <c r="C219" s="12" t="s">
        <v>26</v>
      </c>
      <c r="D219" s="12" t="s">
        <v>49</v>
      </c>
      <c r="E219" s="11">
        <v>388</v>
      </c>
      <c r="F219" s="13">
        <v>5</v>
      </c>
      <c r="G219" s="13">
        <v>7</v>
      </c>
      <c r="H219" s="13">
        <v>2716</v>
      </c>
      <c r="I219" s="13">
        <v>380.24</v>
      </c>
      <c r="J219" s="13">
        <v>2335.7600000000002</v>
      </c>
      <c r="K219" s="13">
        <v>1940</v>
      </c>
      <c r="L219" s="13">
        <v>395.76000000000022</v>
      </c>
      <c r="M219" s="14">
        <v>41883</v>
      </c>
      <c r="N219" s="15">
        <v>9</v>
      </c>
      <c r="O219" s="12" t="s">
        <v>34</v>
      </c>
      <c r="P219" s="16" t="s">
        <v>19</v>
      </c>
      <c r="Q219" s="1" t="str">
        <f>IF(Data[[#This Row],[COGS]]=Data[[#This Row],[ Sales]]-Data[[#This Row],[Profit]], "OK", "Mismatch")</f>
        <v>OK</v>
      </c>
      <c r="R219" s="1" t="str">
        <f>IF(Data[[#This Row],[Gross Sales]]=Data[[#This Row],[Units Sold]]*Data[[#This Row],[Sale Price]], "OK", "Mismatch")</f>
        <v>OK</v>
      </c>
      <c r="S219" s="1" t="str">
        <f>IF(Data[[#This Row],[ Sales]]=Data[[#This Row],[Gross Sales]]-Data[[#This Row],[Discounts]], "OK", "Mismatch")</f>
        <v>OK</v>
      </c>
      <c r="T219" s="1" t="str">
        <f>IF(Data[[#This Row],[Profit]]=Data[[#This Row],[ Sales]]-Data[[#This Row],[COGS]], "OK", "Mismatch")</f>
        <v>OK</v>
      </c>
    </row>
    <row r="220" spans="1:20" x14ac:dyDescent="0.2">
      <c r="A220" s="11" t="s">
        <v>14</v>
      </c>
      <c r="B220" s="11" t="s">
        <v>15</v>
      </c>
      <c r="C220" s="12" t="s">
        <v>26</v>
      </c>
      <c r="D220" s="12" t="s">
        <v>49</v>
      </c>
      <c r="E220" s="11">
        <v>1249</v>
      </c>
      <c r="F220" s="13">
        <v>5</v>
      </c>
      <c r="G220" s="13">
        <v>20</v>
      </c>
      <c r="H220" s="13">
        <v>24980</v>
      </c>
      <c r="I220" s="13">
        <v>3247.4</v>
      </c>
      <c r="J220" s="13">
        <v>21732.6</v>
      </c>
      <c r="K220" s="13">
        <v>12490</v>
      </c>
      <c r="L220" s="13">
        <v>9242.5999999999985</v>
      </c>
      <c r="M220" s="14">
        <v>41913</v>
      </c>
      <c r="N220" s="15">
        <v>10</v>
      </c>
      <c r="O220" s="12" t="s">
        <v>35</v>
      </c>
      <c r="P220" s="16" t="s">
        <v>19</v>
      </c>
      <c r="Q220" s="1" t="str">
        <f>IF(Data[[#This Row],[COGS]]=Data[[#This Row],[ Sales]]-Data[[#This Row],[Profit]], "OK", "Mismatch")</f>
        <v>OK</v>
      </c>
      <c r="R220" s="1" t="str">
        <f>IF(Data[[#This Row],[Gross Sales]]=Data[[#This Row],[Units Sold]]*Data[[#This Row],[Sale Price]], "OK", "Mismatch")</f>
        <v>OK</v>
      </c>
      <c r="S220" s="1" t="str">
        <f>IF(Data[[#This Row],[ Sales]]=Data[[#This Row],[Gross Sales]]-Data[[#This Row],[Discounts]], "OK", "Mismatch")</f>
        <v>OK</v>
      </c>
      <c r="T220" s="1" t="str">
        <f>IF(Data[[#This Row],[Profit]]=Data[[#This Row],[ Sales]]-Data[[#This Row],[COGS]], "OK", "Mismatch")</f>
        <v>OK</v>
      </c>
    </row>
    <row r="221" spans="1:20" x14ac:dyDescent="0.2">
      <c r="A221" s="11" t="s">
        <v>14</v>
      </c>
      <c r="B221" s="11" t="s">
        <v>15</v>
      </c>
      <c r="C221" s="12" t="s">
        <v>26</v>
      </c>
      <c r="D221" s="12" t="s">
        <v>49</v>
      </c>
      <c r="E221" s="11">
        <v>2227.5</v>
      </c>
      <c r="F221" s="13">
        <v>5</v>
      </c>
      <c r="G221" s="13">
        <v>350</v>
      </c>
      <c r="H221" s="13">
        <v>779625</v>
      </c>
      <c r="I221" s="13">
        <v>109147.5</v>
      </c>
      <c r="J221" s="13">
        <v>670477.5</v>
      </c>
      <c r="K221" s="13">
        <v>579150</v>
      </c>
      <c r="L221" s="13">
        <v>91327.5</v>
      </c>
      <c r="M221" s="14">
        <v>41640</v>
      </c>
      <c r="N221" s="15">
        <v>1</v>
      </c>
      <c r="O221" s="12" t="s">
        <v>18</v>
      </c>
      <c r="P221" s="16" t="s">
        <v>19</v>
      </c>
      <c r="Q221" s="1" t="str">
        <f>IF(Data[[#This Row],[COGS]]=Data[[#This Row],[ Sales]]-Data[[#This Row],[Profit]], "OK", "Mismatch")</f>
        <v>OK</v>
      </c>
      <c r="R221" s="1" t="str">
        <f>IF(Data[[#This Row],[Gross Sales]]=Data[[#This Row],[Units Sold]]*Data[[#This Row],[Sale Price]], "OK", "Mismatch")</f>
        <v>OK</v>
      </c>
      <c r="S221" s="1" t="str">
        <f>IF(Data[[#This Row],[ Sales]]=Data[[#This Row],[Gross Sales]]-Data[[#This Row],[Discounts]], "OK", "Mismatch")</f>
        <v>OK</v>
      </c>
      <c r="T221" s="1" t="str">
        <f>IF(Data[[#This Row],[Profit]]=Data[[#This Row],[ Sales]]-Data[[#This Row],[COGS]], "OK", "Mismatch")</f>
        <v>OK</v>
      </c>
    </row>
    <row r="222" spans="1:20" x14ac:dyDescent="0.2">
      <c r="A222" s="11" t="s">
        <v>14</v>
      </c>
      <c r="B222" s="11" t="s">
        <v>15</v>
      </c>
      <c r="C222" s="12" t="s">
        <v>26</v>
      </c>
      <c r="D222" s="12" t="s">
        <v>49</v>
      </c>
      <c r="E222" s="11">
        <v>2734</v>
      </c>
      <c r="F222" s="13">
        <v>5</v>
      </c>
      <c r="G222" s="13">
        <v>7</v>
      </c>
      <c r="H222" s="13">
        <v>19138</v>
      </c>
      <c r="I222" s="13">
        <v>2296.56</v>
      </c>
      <c r="J222" s="13">
        <v>16841.439999999999</v>
      </c>
      <c r="K222" s="13">
        <v>13670</v>
      </c>
      <c r="L222" s="13">
        <v>3171.4399999999987</v>
      </c>
      <c r="M222" s="14">
        <v>41913</v>
      </c>
      <c r="N222" s="15">
        <v>10</v>
      </c>
      <c r="O222" s="12" t="s">
        <v>35</v>
      </c>
      <c r="P222" s="16" t="s">
        <v>19</v>
      </c>
      <c r="Q222" s="1" t="str">
        <f>IF(Data[[#This Row],[COGS]]=Data[[#This Row],[ Sales]]-Data[[#This Row],[Profit]], "OK", "Mismatch")</f>
        <v>OK</v>
      </c>
      <c r="R222" s="1" t="str">
        <f>IF(Data[[#This Row],[Gross Sales]]=Data[[#This Row],[Units Sold]]*Data[[#This Row],[Sale Price]], "OK", "Mismatch")</f>
        <v>OK</v>
      </c>
      <c r="S222" s="1" t="str">
        <f>IF(Data[[#This Row],[ Sales]]=Data[[#This Row],[Gross Sales]]-Data[[#This Row],[Discounts]], "OK", "Mismatch")</f>
        <v>OK</v>
      </c>
      <c r="T222" s="1" t="str">
        <f>IF(Data[[#This Row],[Profit]]=Data[[#This Row],[ Sales]]-Data[[#This Row],[COGS]], "OK", "Mismatch")</f>
        <v>OK</v>
      </c>
    </row>
    <row r="223" spans="1:20" x14ac:dyDescent="0.2">
      <c r="A223" s="11" t="s">
        <v>14</v>
      </c>
      <c r="B223" s="11" t="s">
        <v>15</v>
      </c>
      <c r="C223" s="12" t="s">
        <v>26</v>
      </c>
      <c r="D223" s="12" t="s">
        <v>46</v>
      </c>
      <c r="E223" s="11">
        <v>1830</v>
      </c>
      <c r="F223" s="13">
        <v>5</v>
      </c>
      <c r="G223" s="13">
        <v>7</v>
      </c>
      <c r="H223" s="13">
        <v>12810</v>
      </c>
      <c r="I223" s="13">
        <v>128.1</v>
      </c>
      <c r="J223" s="13">
        <v>12681.9</v>
      </c>
      <c r="K223" s="13">
        <v>9150</v>
      </c>
      <c r="L223" s="13">
        <v>3531.8999999999996</v>
      </c>
      <c r="M223" s="14">
        <v>41852</v>
      </c>
      <c r="N223" s="15">
        <v>8</v>
      </c>
      <c r="O223" s="12" t="s">
        <v>33</v>
      </c>
      <c r="P223" s="16" t="s">
        <v>19</v>
      </c>
      <c r="Q223" s="1" t="str">
        <f>IF(Data[[#This Row],[COGS]]=Data[[#This Row],[ Sales]]-Data[[#This Row],[Profit]], "OK", "Mismatch")</f>
        <v>OK</v>
      </c>
      <c r="R223" s="1" t="str">
        <f>IF(Data[[#This Row],[Gross Sales]]=Data[[#This Row],[Units Sold]]*Data[[#This Row],[Sale Price]], "OK", "Mismatch")</f>
        <v>OK</v>
      </c>
      <c r="S223" s="1" t="str">
        <f>IF(Data[[#This Row],[ Sales]]=Data[[#This Row],[Gross Sales]]-Data[[#This Row],[Discounts]], "OK", "Mismatch")</f>
        <v>OK</v>
      </c>
      <c r="T223" s="1" t="str">
        <f>IF(Data[[#This Row],[Profit]]=Data[[#This Row],[ Sales]]-Data[[#This Row],[COGS]], "OK", "Mismatch")</f>
        <v>OK</v>
      </c>
    </row>
    <row r="224" spans="1:20" x14ac:dyDescent="0.2">
      <c r="A224" s="11" t="s">
        <v>14</v>
      </c>
      <c r="B224" s="11" t="s">
        <v>15</v>
      </c>
      <c r="C224" s="12" t="s">
        <v>26</v>
      </c>
      <c r="D224" s="12" t="s">
        <v>46</v>
      </c>
      <c r="E224" s="11">
        <v>2851</v>
      </c>
      <c r="F224" s="13">
        <v>5</v>
      </c>
      <c r="G224" s="13">
        <v>7</v>
      </c>
      <c r="H224" s="13">
        <v>19957</v>
      </c>
      <c r="I224" s="13">
        <v>798.28</v>
      </c>
      <c r="J224" s="13">
        <v>19158.72</v>
      </c>
      <c r="K224" s="13">
        <v>14255</v>
      </c>
      <c r="L224" s="13">
        <v>4903.7200000000012</v>
      </c>
      <c r="M224" s="14">
        <v>41548</v>
      </c>
      <c r="N224" s="15">
        <v>10</v>
      </c>
      <c r="O224" s="12" t="s">
        <v>35</v>
      </c>
      <c r="P224" s="16" t="s">
        <v>36</v>
      </c>
      <c r="Q224" s="1" t="str">
        <f>IF(Data[[#This Row],[COGS]]=Data[[#This Row],[ Sales]]-Data[[#This Row],[Profit]], "OK", "Mismatch")</f>
        <v>OK</v>
      </c>
      <c r="R224" s="1" t="str">
        <f>IF(Data[[#This Row],[Gross Sales]]=Data[[#This Row],[Units Sold]]*Data[[#This Row],[Sale Price]], "OK", "Mismatch")</f>
        <v>OK</v>
      </c>
      <c r="S224" s="1" t="str">
        <f>IF(Data[[#This Row],[ Sales]]=Data[[#This Row],[Gross Sales]]-Data[[#This Row],[Discounts]], "OK", "Mismatch")</f>
        <v>OK</v>
      </c>
      <c r="T224" s="1" t="str">
        <f>IF(Data[[#This Row],[Profit]]=Data[[#This Row],[ Sales]]-Data[[#This Row],[COGS]], "OK", "Mismatch")</f>
        <v>OK</v>
      </c>
    </row>
    <row r="225" spans="1:20" x14ac:dyDescent="0.2">
      <c r="A225" s="11" t="s">
        <v>14</v>
      </c>
      <c r="B225" s="11" t="s">
        <v>15</v>
      </c>
      <c r="C225" s="12" t="s">
        <v>26</v>
      </c>
      <c r="D225" s="12" t="s">
        <v>48</v>
      </c>
      <c r="E225" s="11">
        <v>488</v>
      </c>
      <c r="F225" s="13">
        <v>5</v>
      </c>
      <c r="G225" s="13">
        <v>7</v>
      </c>
      <c r="H225" s="13">
        <v>3416</v>
      </c>
      <c r="I225" s="13">
        <v>273.27999999999997</v>
      </c>
      <c r="J225" s="13">
        <v>3142.7200000000003</v>
      </c>
      <c r="K225" s="13">
        <v>2440</v>
      </c>
      <c r="L225" s="13">
        <v>702.72000000000025</v>
      </c>
      <c r="M225" s="14">
        <v>41671</v>
      </c>
      <c r="N225" s="15">
        <v>2</v>
      </c>
      <c r="O225" s="12" t="s">
        <v>39</v>
      </c>
      <c r="P225" s="16" t="s">
        <v>19</v>
      </c>
      <c r="Q225" s="1" t="str">
        <f>IF(Data[[#This Row],[COGS]]=Data[[#This Row],[ Sales]]-Data[[#This Row],[Profit]], "OK", "Mismatch")</f>
        <v>OK</v>
      </c>
      <c r="R225" s="1" t="str">
        <f>IF(Data[[#This Row],[Gross Sales]]=Data[[#This Row],[Units Sold]]*Data[[#This Row],[Sale Price]], "OK", "Mismatch")</f>
        <v>OK</v>
      </c>
      <c r="S225" s="1" t="str">
        <f>IF(Data[[#This Row],[ Sales]]=Data[[#This Row],[Gross Sales]]-Data[[#This Row],[Discounts]], "OK", "Mismatch")</f>
        <v>OK</v>
      </c>
      <c r="T225" s="1" t="str">
        <f>IF(Data[[#This Row],[Profit]]=Data[[#This Row],[ Sales]]-Data[[#This Row],[COGS]], "OK", "Mismatch")</f>
        <v>OK</v>
      </c>
    </row>
    <row r="226" spans="1:20" x14ac:dyDescent="0.2">
      <c r="A226" s="11" t="s">
        <v>14</v>
      </c>
      <c r="B226" s="11" t="s">
        <v>15</v>
      </c>
      <c r="C226" s="12" t="s">
        <v>26</v>
      </c>
      <c r="D226" s="12" t="s">
        <v>48</v>
      </c>
      <c r="E226" s="11">
        <v>708</v>
      </c>
      <c r="F226" s="13">
        <v>5</v>
      </c>
      <c r="G226" s="13">
        <v>20</v>
      </c>
      <c r="H226" s="13">
        <v>14160</v>
      </c>
      <c r="I226" s="13">
        <v>1132.8</v>
      </c>
      <c r="J226" s="13">
        <v>13027.2</v>
      </c>
      <c r="K226" s="13">
        <v>7080</v>
      </c>
      <c r="L226" s="13">
        <v>5947.2000000000007</v>
      </c>
      <c r="M226" s="14">
        <v>41791</v>
      </c>
      <c r="N226" s="15">
        <v>6</v>
      </c>
      <c r="O226" s="12" t="s">
        <v>23</v>
      </c>
      <c r="P226" s="16" t="s">
        <v>19</v>
      </c>
      <c r="Q226" s="1" t="str">
        <f>IF(Data[[#This Row],[COGS]]=Data[[#This Row],[ Sales]]-Data[[#This Row],[Profit]], "OK", "Mismatch")</f>
        <v>OK</v>
      </c>
      <c r="R226" s="1" t="str">
        <f>IF(Data[[#This Row],[Gross Sales]]=Data[[#This Row],[Units Sold]]*Data[[#This Row],[Sale Price]], "OK", "Mismatch")</f>
        <v>OK</v>
      </c>
      <c r="S226" s="1" t="str">
        <f>IF(Data[[#This Row],[ Sales]]=Data[[#This Row],[Gross Sales]]-Data[[#This Row],[Discounts]], "OK", "Mismatch")</f>
        <v>OK</v>
      </c>
      <c r="T226" s="1" t="str">
        <f>IF(Data[[#This Row],[Profit]]=Data[[#This Row],[ Sales]]-Data[[#This Row],[COGS]], "OK", "Mismatch")</f>
        <v>OK</v>
      </c>
    </row>
    <row r="227" spans="1:20" x14ac:dyDescent="0.2">
      <c r="A227" s="11" t="s">
        <v>14</v>
      </c>
      <c r="B227" s="11" t="s">
        <v>15</v>
      </c>
      <c r="C227" s="12" t="s">
        <v>26</v>
      </c>
      <c r="D227" s="12" t="s">
        <v>48</v>
      </c>
      <c r="E227" s="11">
        <v>1611</v>
      </c>
      <c r="F227" s="13">
        <v>5</v>
      </c>
      <c r="G227" s="13">
        <v>7</v>
      </c>
      <c r="H227" s="13">
        <v>11277</v>
      </c>
      <c r="I227" s="13">
        <v>1014.93</v>
      </c>
      <c r="J227" s="13">
        <v>10262.07</v>
      </c>
      <c r="K227" s="13">
        <v>8055</v>
      </c>
      <c r="L227" s="13">
        <v>2207.0699999999997</v>
      </c>
      <c r="M227" s="14">
        <v>41609</v>
      </c>
      <c r="N227" s="15">
        <v>12</v>
      </c>
      <c r="O227" s="12" t="s">
        <v>25</v>
      </c>
      <c r="P227" s="16" t="s">
        <v>36</v>
      </c>
      <c r="Q227" s="1" t="str">
        <f>IF(Data[[#This Row],[COGS]]=Data[[#This Row],[ Sales]]-Data[[#This Row],[Profit]], "OK", "Mismatch")</f>
        <v>OK</v>
      </c>
      <c r="R227" s="1" t="str">
        <f>IF(Data[[#This Row],[Gross Sales]]=Data[[#This Row],[Units Sold]]*Data[[#This Row],[Sale Price]], "OK", "Mismatch")</f>
        <v>OK</v>
      </c>
      <c r="S227" s="1" t="str">
        <f>IF(Data[[#This Row],[ Sales]]=Data[[#This Row],[Gross Sales]]-Data[[#This Row],[Discounts]], "OK", "Mismatch")</f>
        <v>OK</v>
      </c>
      <c r="T227" s="1" t="str">
        <f>IF(Data[[#This Row],[Profit]]=Data[[#This Row],[ Sales]]-Data[[#This Row],[COGS]], "OK", "Mismatch")</f>
        <v>OK</v>
      </c>
    </row>
    <row r="228" spans="1:20" x14ac:dyDescent="0.2">
      <c r="A228" s="11" t="s">
        <v>14</v>
      </c>
      <c r="B228" s="11" t="s">
        <v>15</v>
      </c>
      <c r="C228" s="12" t="s">
        <v>38</v>
      </c>
      <c r="D228" s="12" t="s">
        <v>49</v>
      </c>
      <c r="E228" s="11">
        <v>700</v>
      </c>
      <c r="F228" s="13">
        <v>10</v>
      </c>
      <c r="G228" s="13">
        <v>350</v>
      </c>
      <c r="H228" s="13">
        <v>245000</v>
      </c>
      <c r="I228" s="13">
        <v>34300</v>
      </c>
      <c r="J228" s="13">
        <v>210700</v>
      </c>
      <c r="K228" s="13">
        <v>182000</v>
      </c>
      <c r="L228" s="13">
        <v>28700</v>
      </c>
      <c r="M228" s="14">
        <v>41944</v>
      </c>
      <c r="N228" s="15">
        <v>11</v>
      </c>
      <c r="O228" s="12" t="s">
        <v>41</v>
      </c>
      <c r="P228" s="16" t="s">
        <v>19</v>
      </c>
      <c r="Q228" s="1" t="str">
        <f>IF(Data[[#This Row],[COGS]]=Data[[#This Row],[ Sales]]-Data[[#This Row],[Profit]], "OK", "Mismatch")</f>
        <v>OK</v>
      </c>
      <c r="R228" s="1" t="str">
        <f>IF(Data[[#This Row],[Gross Sales]]=Data[[#This Row],[Units Sold]]*Data[[#This Row],[Sale Price]], "OK", "Mismatch")</f>
        <v>OK</v>
      </c>
      <c r="S228" s="1" t="str">
        <f>IF(Data[[#This Row],[ Sales]]=Data[[#This Row],[Gross Sales]]-Data[[#This Row],[Discounts]], "OK", "Mismatch")</f>
        <v>OK</v>
      </c>
      <c r="T228" s="1" t="str">
        <f>IF(Data[[#This Row],[Profit]]=Data[[#This Row],[ Sales]]-Data[[#This Row],[COGS]], "OK", "Mismatch")</f>
        <v>OK</v>
      </c>
    </row>
    <row r="229" spans="1:20" x14ac:dyDescent="0.2">
      <c r="A229" s="11" t="s">
        <v>14</v>
      </c>
      <c r="B229" s="11" t="s">
        <v>15</v>
      </c>
      <c r="C229" s="12" t="s">
        <v>38</v>
      </c>
      <c r="D229" s="12" t="s">
        <v>49</v>
      </c>
      <c r="E229" s="11">
        <v>723</v>
      </c>
      <c r="F229" s="13">
        <v>10</v>
      </c>
      <c r="G229" s="13">
        <v>7</v>
      </c>
      <c r="H229" s="13">
        <v>5061</v>
      </c>
      <c r="I229" s="13">
        <v>759.15000000000009</v>
      </c>
      <c r="J229" s="13">
        <v>4301.8500000000004</v>
      </c>
      <c r="K229" s="13">
        <v>3615</v>
      </c>
      <c r="L229" s="13">
        <v>686.85000000000014</v>
      </c>
      <c r="M229" s="14">
        <v>41730</v>
      </c>
      <c r="N229" s="15">
        <v>4</v>
      </c>
      <c r="O229" s="12" t="s">
        <v>44</v>
      </c>
      <c r="P229" s="16" t="s">
        <v>19</v>
      </c>
      <c r="Q229" s="1" t="str">
        <f>IF(Data[[#This Row],[COGS]]=Data[[#This Row],[ Sales]]-Data[[#This Row],[Profit]], "OK", "Mismatch")</f>
        <v>OK</v>
      </c>
      <c r="R229" s="1" t="str">
        <f>IF(Data[[#This Row],[Gross Sales]]=Data[[#This Row],[Units Sold]]*Data[[#This Row],[Sale Price]], "OK", "Mismatch")</f>
        <v>OK</v>
      </c>
      <c r="S229" s="1" t="str">
        <f>IF(Data[[#This Row],[ Sales]]=Data[[#This Row],[Gross Sales]]-Data[[#This Row],[Discounts]], "OK", "Mismatch")</f>
        <v>OK</v>
      </c>
      <c r="T229" s="1" t="str">
        <f>IF(Data[[#This Row],[Profit]]=Data[[#This Row],[ Sales]]-Data[[#This Row],[COGS]], "OK", "Mismatch")</f>
        <v>OK</v>
      </c>
    </row>
    <row r="230" spans="1:20" x14ac:dyDescent="0.2">
      <c r="A230" s="11" t="s">
        <v>14</v>
      </c>
      <c r="B230" s="11" t="s">
        <v>15</v>
      </c>
      <c r="C230" s="12" t="s">
        <v>38</v>
      </c>
      <c r="D230" s="12" t="s">
        <v>49</v>
      </c>
      <c r="E230" s="11">
        <v>1249</v>
      </c>
      <c r="F230" s="13">
        <v>10</v>
      </c>
      <c r="G230" s="13">
        <v>20</v>
      </c>
      <c r="H230" s="13">
        <v>24980</v>
      </c>
      <c r="I230" s="13">
        <v>3247.4</v>
      </c>
      <c r="J230" s="13">
        <v>21732.6</v>
      </c>
      <c r="K230" s="13">
        <v>12490</v>
      </c>
      <c r="L230" s="13">
        <v>9242.5999999999985</v>
      </c>
      <c r="M230" s="14">
        <v>41913</v>
      </c>
      <c r="N230" s="15">
        <v>10</v>
      </c>
      <c r="O230" s="12" t="s">
        <v>35</v>
      </c>
      <c r="P230" s="16" t="s">
        <v>19</v>
      </c>
      <c r="Q230" s="1" t="str">
        <f>IF(Data[[#This Row],[COGS]]=Data[[#This Row],[ Sales]]-Data[[#This Row],[Profit]], "OK", "Mismatch")</f>
        <v>OK</v>
      </c>
      <c r="R230" s="1" t="str">
        <f>IF(Data[[#This Row],[Gross Sales]]=Data[[#This Row],[Units Sold]]*Data[[#This Row],[Sale Price]], "OK", "Mismatch")</f>
        <v>OK</v>
      </c>
      <c r="S230" s="1" t="str">
        <f>IF(Data[[#This Row],[ Sales]]=Data[[#This Row],[Gross Sales]]-Data[[#This Row],[Discounts]], "OK", "Mismatch")</f>
        <v>OK</v>
      </c>
      <c r="T230" s="1" t="str">
        <f>IF(Data[[#This Row],[Profit]]=Data[[#This Row],[ Sales]]-Data[[#This Row],[COGS]], "OK", "Mismatch")</f>
        <v>OK</v>
      </c>
    </row>
    <row r="231" spans="1:20" x14ac:dyDescent="0.2">
      <c r="A231" s="11" t="s">
        <v>14</v>
      </c>
      <c r="B231" s="11" t="s">
        <v>15</v>
      </c>
      <c r="C231" s="12" t="s">
        <v>38</v>
      </c>
      <c r="D231" s="12" t="s">
        <v>49</v>
      </c>
      <c r="E231" s="11">
        <v>2104.5</v>
      </c>
      <c r="F231" s="13">
        <v>10</v>
      </c>
      <c r="G231" s="13">
        <v>350</v>
      </c>
      <c r="H231" s="13">
        <v>736575</v>
      </c>
      <c r="I231" s="13">
        <v>81023.25</v>
      </c>
      <c r="J231" s="13">
        <v>655551.75</v>
      </c>
      <c r="K231" s="13">
        <v>547170</v>
      </c>
      <c r="L231" s="13">
        <v>108381.75</v>
      </c>
      <c r="M231" s="14">
        <v>41821</v>
      </c>
      <c r="N231" s="15">
        <v>7</v>
      </c>
      <c r="O231" s="12" t="s">
        <v>30</v>
      </c>
      <c r="P231" s="16" t="s">
        <v>19</v>
      </c>
      <c r="Q231" s="1" t="str">
        <f>IF(Data[[#This Row],[COGS]]=Data[[#This Row],[ Sales]]-Data[[#This Row],[Profit]], "OK", "Mismatch")</f>
        <v>OK</v>
      </c>
      <c r="R231" s="1" t="str">
        <f>IF(Data[[#This Row],[Gross Sales]]=Data[[#This Row],[Units Sold]]*Data[[#This Row],[Sale Price]], "OK", "Mismatch")</f>
        <v>OK</v>
      </c>
      <c r="S231" s="1" t="str">
        <f>IF(Data[[#This Row],[ Sales]]=Data[[#This Row],[Gross Sales]]-Data[[#This Row],[Discounts]], "OK", "Mismatch")</f>
        <v>OK</v>
      </c>
      <c r="T231" s="1" t="str">
        <f>IF(Data[[#This Row],[Profit]]=Data[[#This Row],[ Sales]]-Data[[#This Row],[COGS]], "OK", "Mismatch")</f>
        <v>OK</v>
      </c>
    </row>
    <row r="232" spans="1:20" x14ac:dyDescent="0.2">
      <c r="A232" s="11" t="s">
        <v>14</v>
      </c>
      <c r="B232" s="11" t="s">
        <v>15</v>
      </c>
      <c r="C232" s="12" t="s">
        <v>38</v>
      </c>
      <c r="D232" s="12" t="s">
        <v>49</v>
      </c>
      <c r="E232" s="11">
        <v>2394</v>
      </c>
      <c r="F232" s="13">
        <v>10</v>
      </c>
      <c r="G232" s="13">
        <v>20</v>
      </c>
      <c r="H232" s="13">
        <v>47880</v>
      </c>
      <c r="I232" s="13">
        <v>5266.8</v>
      </c>
      <c r="J232" s="13">
        <v>42613.2</v>
      </c>
      <c r="K232" s="13">
        <v>23940</v>
      </c>
      <c r="L232" s="13">
        <v>18673.199999999997</v>
      </c>
      <c r="M232" s="14">
        <v>41852</v>
      </c>
      <c r="N232" s="15">
        <v>8</v>
      </c>
      <c r="O232" s="12" t="s">
        <v>33</v>
      </c>
      <c r="P232" s="16" t="s">
        <v>19</v>
      </c>
      <c r="Q232" s="1" t="str">
        <f>IF(Data[[#This Row],[COGS]]=Data[[#This Row],[ Sales]]-Data[[#This Row],[Profit]], "OK", "Mismatch")</f>
        <v>OK</v>
      </c>
      <c r="R232" s="1" t="str">
        <f>IF(Data[[#This Row],[Gross Sales]]=Data[[#This Row],[Units Sold]]*Data[[#This Row],[Sale Price]], "OK", "Mismatch")</f>
        <v>OK</v>
      </c>
      <c r="S232" s="1" t="str">
        <f>IF(Data[[#This Row],[ Sales]]=Data[[#This Row],[Gross Sales]]-Data[[#This Row],[Discounts]], "OK", "Mismatch")</f>
        <v>OK</v>
      </c>
      <c r="T232" s="1" t="str">
        <f>IF(Data[[#This Row],[Profit]]=Data[[#This Row],[ Sales]]-Data[[#This Row],[COGS]], "OK", "Mismatch")</f>
        <v>OK</v>
      </c>
    </row>
    <row r="233" spans="1:20" x14ac:dyDescent="0.2">
      <c r="A233" s="11" t="s">
        <v>14</v>
      </c>
      <c r="B233" s="11" t="s">
        <v>15</v>
      </c>
      <c r="C233" s="12" t="s">
        <v>38</v>
      </c>
      <c r="D233" s="12" t="s">
        <v>49</v>
      </c>
      <c r="E233" s="11">
        <v>2428</v>
      </c>
      <c r="F233" s="13">
        <v>10</v>
      </c>
      <c r="G233" s="13">
        <v>20</v>
      </c>
      <c r="H233" s="13">
        <v>48560</v>
      </c>
      <c r="I233" s="13">
        <v>6798.4</v>
      </c>
      <c r="J233" s="13">
        <v>41761.599999999999</v>
      </c>
      <c r="K233" s="13">
        <v>24280</v>
      </c>
      <c r="L233" s="13">
        <v>17481.599999999999</v>
      </c>
      <c r="M233" s="14">
        <v>41699</v>
      </c>
      <c r="N233" s="15">
        <v>3</v>
      </c>
      <c r="O233" s="12" t="s">
        <v>27</v>
      </c>
      <c r="P233" s="16" t="s">
        <v>19</v>
      </c>
      <c r="Q233" s="1" t="str">
        <f>IF(Data[[#This Row],[COGS]]=Data[[#This Row],[ Sales]]-Data[[#This Row],[Profit]], "OK", "Mismatch")</f>
        <v>OK</v>
      </c>
      <c r="R233" s="1" t="str">
        <f>IF(Data[[#This Row],[Gross Sales]]=Data[[#This Row],[Units Sold]]*Data[[#This Row],[Sale Price]], "OK", "Mismatch")</f>
        <v>OK</v>
      </c>
      <c r="S233" s="1" t="str">
        <f>IF(Data[[#This Row],[ Sales]]=Data[[#This Row],[Gross Sales]]-Data[[#This Row],[Discounts]], "OK", "Mismatch")</f>
        <v>OK</v>
      </c>
      <c r="T233" s="1" t="str">
        <f>IF(Data[[#This Row],[Profit]]=Data[[#This Row],[ Sales]]-Data[[#This Row],[COGS]], "OK", "Mismatch")</f>
        <v>OK</v>
      </c>
    </row>
    <row r="234" spans="1:20" x14ac:dyDescent="0.2">
      <c r="A234" s="11" t="s">
        <v>14</v>
      </c>
      <c r="B234" s="11" t="s">
        <v>15</v>
      </c>
      <c r="C234" s="12" t="s">
        <v>38</v>
      </c>
      <c r="D234" s="12" t="s">
        <v>49</v>
      </c>
      <c r="E234" s="11">
        <v>2632</v>
      </c>
      <c r="F234" s="13">
        <v>10</v>
      </c>
      <c r="G234" s="13">
        <v>350</v>
      </c>
      <c r="H234" s="13">
        <v>921200</v>
      </c>
      <c r="I234" s="13">
        <v>119756</v>
      </c>
      <c r="J234" s="13">
        <v>801444</v>
      </c>
      <c r="K234" s="13">
        <v>684320</v>
      </c>
      <c r="L234" s="13">
        <v>117124</v>
      </c>
      <c r="M234" s="14">
        <v>41791</v>
      </c>
      <c r="N234" s="15">
        <v>6</v>
      </c>
      <c r="O234" s="12" t="s">
        <v>23</v>
      </c>
      <c r="P234" s="16" t="s">
        <v>19</v>
      </c>
      <c r="Q234" s="1" t="str">
        <f>IF(Data[[#This Row],[COGS]]=Data[[#This Row],[ Sales]]-Data[[#This Row],[Profit]], "OK", "Mismatch")</f>
        <v>OK</v>
      </c>
      <c r="R234" s="1" t="str">
        <f>IF(Data[[#This Row],[Gross Sales]]=Data[[#This Row],[Units Sold]]*Data[[#This Row],[Sale Price]], "OK", "Mismatch")</f>
        <v>OK</v>
      </c>
      <c r="S234" s="1" t="str">
        <f>IF(Data[[#This Row],[ Sales]]=Data[[#This Row],[Gross Sales]]-Data[[#This Row],[Discounts]], "OK", "Mismatch")</f>
        <v>OK</v>
      </c>
      <c r="T234" s="1" t="str">
        <f>IF(Data[[#This Row],[Profit]]=Data[[#This Row],[ Sales]]-Data[[#This Row],[COGS]], "OK", "Mismatch")</f>
        <v>OK</v>
      </c>
    </row>
    <row r="235" spans="1:20" x14ac:dyDescent="0.2">
      <c r="A235" s="11" t="s">
        <v>14</v>
      </c>
      <c r="B235" s="11" t="s">
        <v>15</v>
      </c>
      <c r="C235" s="12" t="s">
        <v>38</v>
      </c>
      <c r="D235" s="12" t="s">
        <v>46</v>
      </c>
      <c r="E235" s="11">
        <v>2074</v>
      </c>
      <c r="F235" s="13">
        <v>10</v>
      </c>
      <c r="G235" s="13">
        <v>20</v>
      </c>
      <c r="H235" s="13">
        <v>41480</v>
      </c>
      <c r="I235" s="13">
        <v>1659.2</v>
      </c>
      <c r="J235" s="13">
        <v>39820.800000000003</v>
      </c>
      <c r="K235" s="13">
        <v>20740</v>
      </c>
      <c r="L235" s="13">
        <v>19080.800000000003</v>
      </c>
      <c r="M235" s="14">
        <v>41883</v>
      </c>
      <c r="N235" s="15">
        <v>9</v>
      </c>
      <c r="O235" s="12" t="s">
        <v>34</v>
      </c>
      <c r="P235" s="16" t="s">
        <v>19</v>
      </c>
      <c r="Q235" s="1" t="str">
        <f>IF(Data[[#This Row],[COGS]]=Data[[#This Row],[ Sales]]-Data[[#This Row],[Profit]], "OK", "Mismatch")</f>
        <v>OK</v>
      </c>
      <c r="R235" s="1" t="str">
        <f>IF(Data[[#This Row],[Gross Sales]]=Data[[#This Row],[Units Sold]]*Data[[#This Row],[Sale Price]], "OK", "Mismatch")</f>
        <v>OK</v>
      </c>
      <c r="S235" s="1" t="str">
        <f>IF(Data[[#This Row],[ Sales]]=Data[[#This Row],[Gross Sales]]-Data[[#This Row],[Discounts]], "OK", "Mismatch")</f>
        <v>OK</v>
      </c>
      <c r="T235" s="1" t="str">
        <f>IF(Data[[#This Row],[Profit]]=Data[[#This Row],[ Sales]]-Data[[#This Row],[COGS]], "OK", "Mismatch")</f>
        <v>OK</v>
      </c>
    </row>
    <row r="236" spans="1:20" x14ac:dyDescent="0.2">
      <c r="A236" s="11" t="s">
        <v>14</v>
      </c>
      <c r="B236" s="11" t="s">
        <v>15</v>
      </c>
      <c r="C236" s="12" t="s">
        <v>38</v>
      </c>
      <c r="D236" s="12" t="s">
        <v>46</v>
      </c>
      <c r="E236" s="11">
        <v>2852</v>
      </c>
      <c r="F236" s="13">
        <v>10</v>
      </c>
      <c r="G236" s="13">
        <v>350</v>
      </c>
      <c r="H236" s="13">
        <v>998200</v>
      </c>
      <c r="I236" s="13">
        <v>19964</v>
      </c>
      <c r="J236" s="13">
        <v>978236</v>
      </c>
      <c r="K236" s="13">
        <v>741520</v>
      </c>
      <c r="L236" s="13">
        <v>236716</v>
      </c>
      <c r="M236" s="14">
        <v>41974</v>
      </c>
      <c r="N236" s="15">
        <v>12</v>
      </c>
      <c r="O236" s="12" t="s">
        <v>25</v>
      </c>
      <c r="P236" s="16" t="s">
        <v>19</v>
      </c>
      <c r="Q236" s="1" t="str">
        <f>IF(Data[[#This Row],[COGS]]=Data[[#This Row],[ Sales]]-Data[[#This Row],[Profit]], "OK", "Mismatch")</f>
        <v>OK</v>
      </c>
      <c r="R236" s="1" t="str">
        <f>IF(Data[[#This Row],[Gross Sales]]=Data[[#This Row],[Units Sold]]*Data[[#This Row],[Sale Price]], "OK", "Mismatch")</f>
        <v>OK</v>
      </c>
      <c r="S236" s="1" t="str">
        <f>IF(Data[[#This Row],[ Sales]]=Data[[#This Row],[Gross Sales]]-Data[[#This Row],[Discounts]], "OK", "Mismatch")</f>
        <v>OK</v>
      </c>
      <c r="T236" s="1" t="str">
        <f>IF(Data[[#This Row],[Profit]]=Data[[#This Row],[ Sales]]-Data[[#This Row],[COGS]], "OK", "Mismatch")</f>
        <v>OK</v>
      </c>
    </row>
    <row r="237" spans="1:20" x14ac:dyDescent="0.2">
      <c r="A237" s="11" t="s">
        <v>14</v>
      </c>
      <c r="B237" s="11" t="s">
        <v>15</v>
      </c>
      <c r="C237" s="12" t="s">
        <v>38</v>
      </c>
      <c r="D237" s="12" t="s">
        <v>46</v>
      </c>
      <c r="E237" s="11">
        <v>4251</v>
      </c>
      <c r="F237" s="13">
        <v>10</v>
      </c>
      <c r="G237" s="13">
        <v>7</v>
      </c>
      <c r="H237" s="13">
        <v>29757</v>
      </c>
      <c r="I237" s="13">
        <v>1190.28</v>
      </c>
      <c r="J237" s="13">
        <v>28566.720000000001</v>
      </c>
      <c r="K237" s="13">
        <v>21255</v>
      </c>
      <c r="L237" s="13">
        <v>7311.7199999999993</v>
      </c>
      <c r="M237" s="14">
        <v>41640</v>
      </c>
      <c r="N237" s="15">
        <v>1</v>
      </c>
      <c r="O237" s="12" t="s">
        <v>18</v>
      </c>
      <c r="P237" s="16" t="s">
        <v>19</v>
      </c>
      <c r="Q237" s="1" t="str">
        <f>IF(Data[[#This Row],[COGS]]=Data[[#This Row],[ Sales]]-Data[[#This Row],[Profit]], "OK", "Mismatch")</f>
        <v>OK</v>
      </c>
      <c r="R237" s="1" t="str">
        <f>IF(Data[[#This Row],[Gross Sales]]=Data[[#This Row],[Units Sold]]*Data[[#This Row],[Sale Price]], "OK", "Mismatch")</f>
        <v>OK</v>
      </c>
      <c r="S237" s="1" t="str">
        <f>IF(Data[[#This Row],[ Sales]]=Data[[#This Row],[Gross Sales]]-Data[[#This Row],[Discounts]], "OK", "Mismatch")</f>
        <v>OK</v>
      </c>
      <c r="T237" s="1" t="str">
        <f>IF(Data[[#This Row],[Profit]]=Data[[#This Row],[ Sales]]-Data[[#This Row],[COGS]], "OK", "Mismatch")</f>
        <v>OK</v>
      </c>
    </row>
    <row r="238" spans="1:20" x14ac:dyDescent="0.2">
      <c r="A238" s="11" t="s">
        <v>14</v>
      </c>
      <c r="B238" s="11" t="s">
        <v>15</v>
      </c>
      <c r="C238" s="12" t="s">
        <v>38</v>
      </c>
      <c r="D238" s="12" t="s">
        <v>48</v>
      </c>
      <c r="E238" s="11">
        <v>257</v>
      </c>
      <c r="F238" s="13">
        <v>10</v>
      </c>
      <c r="G238" s="13">
        <v>7</v>
      </c>
      <c r="H238" s="13">
        <v>1799</v>
      </c>
      <c r="I238" s="13">
        <v>143.91999999999999</v>
      </c>
      <c r="J238" s="13">
        <v>1655.08</v>
      </c>
      <c r="K238" s="13">
        <v>1285</v>
      </c>
      <c r="L238" s="13">
        <v>370.07999999999993</v>
      </c>
      <c r="M238" s="14">
        <v>41760</v>
      </c>
      <c r="N238" s="15">
        <v>5</v>
      </c>
      <c r="O238" s="12" t="s">
        <v>47</v>
      </c>
      <c r="P238" s="16" t="s">
        <v>19</v>
      </c>
      <c r="Q238" s="1" t="str">
        <f>IF(Data[[#This Row],[COGS]]=Data[[#This Row],[ Sales]]-Data[[#This Row],[Profit]], "OK", "Mismatch")</f>
        <v>OK</v>
      </c>
      <c r="R238" s="1" t="str">
        <f>IF(Data[[#This Row],[Gross Sales]]=Data[[#This Row],[Units Sold]]*Data[[#This Row],[Sale Price]], "OK", "Mismatch")</f>
        <v>OK</v>
      </c>
      <c r="S238" s="1" t="str">
        <f>IF(Data[[#This Row],[ Sales]]=Data[[#This Row],[Gross Sales]]-Data[[#This Row],[Discounts]], "OK", "Mismatch")</f>
        <v>OK</v>
      </c>
      <c r="T238" s="1" t="str">
        <f>IF(Data[[#This Row],[Profit]]=Data[[#This Row],[ Sales]]-Data[[#This Row],[COGS]], "OK", "Mismatch")</f>
        <v>OK</v>
      </c>
    </row>
    <row r="239" spans="1:20" x14ac:dyDescent="0.2">
      <c r="A239" s="11" t="s">
        <v>14</v>
      </c>
      <c r="B239" s="11" t="s">
        <v>15</v>
      </c>
      <c r="C239" s="12" t="s">
        <v>38</v>
      </c>
      <c r="D239" s="12" t="s">
        <v>48</v>
      </c>
      <c r="E239" s="11">
        <v>1228</v>
      </c>
      <c r="F239" s="13">
        <v>10</v>
      </c>
      <c r="G239" s="13">
        <v>350</v>
      </c>
      <c r="H239" s="13">
        <v>429800</v>
      </c>
      <c r="I239" s="13">
        <v>21490</v>
      </c>
      <c r="J239" s="13">
        <v>408310</v>
      </c>
      <c r="K239" s="13">
        <v>319280</v>
      </c>
      <c r="L239" s="13">
        <v>89030</v>
      </c>
      <c r="M239" s="14">
        <v>41548</v>
      </c>
      <c r="N239" s="15">
        <v>10</v>
      </c>
      <c r="O239" s="12" t="s">
        <v>35</v>
      </c>
      <c r="P239" s="16" t="s">
        <v>36</v>
      </c>
      <c r="Q239" s="1" t="str">
        <f>IF(Data[[#This Row],[COGS]]=Data[[#This Row],[ Sales]]-Data[[#This Row],[Profit]], "OK", "Mismatch")</f>
        <v>OK</v>
      </c>
      <c r="R239" s="1" t="str">
        <f>IF(Data[[#This Row],[Gross Sales]]=Data[[#This Row],[Units Sold]]*Data[[#This Row],[Sale Price]], "OK", "Mismatch")</f>
        <v>OK</v>
      </c>
      <c r="S239" s="1" t="str">
        <f>IF(Data[[#This Row],[ Sales]]=Data[[#This Row],[Gross Sales]]-Data[[#This Row],[Discounts]], "OK", "Mismatch")</f>
        <v>OK</v>
      </c>
      <c r="T239" s="1" t="str">
        <f>IF(Data[[#This Row],[Profit]]=Data[[#This Row],[ Sales]]-Data[[#This Row],[COGS]], "OK", "Mismatch")</f>
        <v>OK</v>
      </c>
    </row>
    <row r="240" spans="1:20" x14ac:dyDescent="0.2">
      <c r="A240" s="11" t="s">
        <v>14</v>
      </c>
      <c r="B240" s="11" t="s">
        <v>15</v>
      </c>
      <c r="C240" s="12" t="s">
        <v>38</v>
      </c>
      <c r="D240" s="12" t="s">
        <v>48</v>
      </c>
      <c r="E240" s="11">
        <v>1389</v>
      </c>
      <c r="F240" s="13">
        <v>10</v>
      </c>
      <c r="G240" s="13">
        <v>20</v>
      </c>
      <c r="H240" s="13">
        <v>27780</v>
      </c>
      <c r="I240" s="13">
        <v>1389</v>
      </c>
      <c r="J240" s="13">
        <v>26391</v>
      </c>
      <c r="K240" s="13">
        <v>13890</v>
      </c>
      <c r="L240" s="13">
        <v>12501</v>
      </c>
      <c r="M240" s="14">
        <v>41548</v>
      </c>
      <c r="N240" s="15">
        <v>10</v>
      </c>
      <c r="O240" s="12" t="s">
        <v>35</v>
      </c>
      <c r="P240" s="16" t="s">
        <v>36</v>
      </c>
      <c r="Q240" s="1" t="str">
        <f>IF(Data[[#This Row],[COGS]]=Data[[#This Row],[ Sales]]-Data[[#This Row],[Profit]], "OK", "Mismatch")</f>
        <v>OK</v>
      </c>
      <c r="R240" s="1" t="str">
        <f>IF(Data[[#This Row],[Gross Sales]]=Data[[#This Row],[Units Sold]]*Data[[#This Row],[Sale Price]], "OK", "Mismatch")</f>
        <v>OK</v>
      </c>
      <c r="S240" s="1" t="str">
        <f>IF(Data[[#This Row],[ Sales]]=Data[[#This Row],[Gross Sales]]-Data[[#This Row],[Discounts]], "OK", "Mismatch")</f>
        <v>OK</v>
      </c>
      <c r="T240" s="1" t="str">
        <f>IF(Data[[#This Row],[Profit]]=Data[[#This Row],[ Sales]]-Data[[#This Row],[COGS]], "OK", "Mismatch")</f>
        <v>OK</v>
      </c>
    </row>
    <row r="241" spans="1:20" x14ac:dyDescent="0.2">
      <c r="A241" s="11" t="s">
        <v>14</v>
      </c>
      <c r="B241" s="11" t="s">
        <v>15</v>
      </c>
      <c r="C241" s="12" t="s">
        <v>38</v>
      </c>
      <c r="D241" s="12" t="s">
        <v>48</v>
      </c>
      <c r="E241" s="11">
        <v>1802</v>
      </c>
      <c r="F241" s="13">
        <v>10</v>
      </c>
      <c r="G241" s="13">
        <v>20</v>
      </c>
      <c r="H241" s="13">
        <v>36040</v>
      </c>
      <c r="I241" s="13">
        <v>1802</v>
      </c>
      <c r="J241" s="13">
        <v>34238</v>
      </c>
      <c r="K241" s="13">
        <v>18020</v>
      </c>
      <c r="L241" s="13">
        <v>16218</v>
      </c>
      <c r="M241" s="14">
        <v>41609</v>
      </c>
      <c r="N241" s="15">
        <v>12</v>
      </c>
      <c r="O241" s="12" t="s">
        <v>25</v>
      </c>
      <c r="P241" s="16" t="s">
        <v>36</v>
      </c>
      <c r="Q241" s="1" t="str">
        <f>IF(Data[[#This Row],[COGS]]=Data[[#This Row],[ Sales]]-Data[[#This Row],[Profit]], "OK", "Mismatch")</f>
        <v>OK</v>
      </c>
      <c r="R241" s="1" t="str">
        <f>IF(Data[[#This Row],[Gross Sales]]=Data[[#This Row],[Units Sold]]*Data[[#This Row],[Sale Price]], "OK", "Mismatch")</f>
        <v>OK</v>
      </c>
      <c r="S241" s="1" t="str">
        <f>IF(Data[[#This Row],[ Sales]]=Data[[#This Row],[Gross Sales]]-Data[[#This Row],[Discounts]], "OK", "Mismatch")</f>
        <v>OK</v>
      </c>
      <c r="T241" s="1" t="str">
        <f>IF(Data[[#This Row],[Profit]]=Data[[#This Row],[ Sales]]-Data[[#This Row],[COGS]], "OK", "Mismatch")</f>
        <v>OK</v>
      </c>
    </row>
    <row r="242" spans="1:20" x14ac:dyDescent="0.2">
      <c r="A242" s="11" t="s">
        <v>14</v>
      </c>
      <c r="B242" s="11" t="s">
        <v>15</v>
      </c>
      <c r="C242" s="12" t="s">
        <v>38</v>
      </c>
      <c r="D242" s="12" t="s">
        <v>48</v>
      </c>
      <c r="E242" s="11">
        <v>2349</v>
      </c>
      <c r="F242" s="13">
        <v>10</v>
      </c>
      <c r="G242" s="13">
        <v>7</v>
      </c>
      <c r="H242" s="13">
        <v>16443</v>
      </c>
      <c r="I242" s="13">
        <v>822.15</v>
      </c>
      <c r="J242" s="13">
        <v>15620.85</v>
      </c>
      <c r="K242" s="13">
        <v>11745</v>
      </c>
      <c r="L242" s="13">
        <v>3875.8500000000004</v>
      </c>
      <c r="M242" s="14">
        <v>41518</v>
      </c>
      <c r="N242" s="15">
        <v>9</v>
      </c>
      <c r="O242" s="12" t="s">
        <v>34</v>
      </c>
      <c r="P242" s="16" t="s">
        <v>36</v>
      </c>
      <c r="Q242" s="1" t="str">
        <f>IF(Data[[#This Row],[COGS]]=Data[[#This Row],[ Sales]]-Data[[#This Row],[Profit]], "OK", "Mismatch")</f>
        <v>OK</v>
      </c>
      <c r="R242" s="1" t="str">
        <f>IF(Data[[#This Row],[Gross Sales]]=Data[[#This Row],[Units Sold]]*Data[[#This Row],[Sale Price]], "OK", "Mismatch")</f>
        <v>OK</v>
      </c>
      <c r="S242" s="1" t="str">
        <f>IF(Data[[#This Row],[ Sales]]=Data[[#This Row],[Gross Sales]]-Data[[#This Row],[Discounts]], "OK", "Mismatch")</f>
        <v>OK</v>
      </c>
      <c r="T242" s="1" t="str">
        <f>IF(Data[[#This Row],[Profit]]=Data[[#This Row],[ Sales]]-Data[[#This Row],[COGS]], "OK", "Mismatch")</f>
        <v>OK</v>
      </c>
    </row>
    <row r="243" spans="1:20" x14ac:dyDescent="0.2">
      <c r="A243" s="11" t="s">
        <v>14</v>
      </c>
      <c r="B243" s="11" t="s">
        <v>15</v>
      </c>
      <c r="C243" s="12" t="s">
        <v>38</v>
      </c>
      <c r="D243" s="12" t="s">
        <v>17</v>
      </c>
      <c r="E243" s="11">
        <v>1725</v>
      </c>
      <c r="F243" s="13">
        <v>10</v>
      </c>
      <c r="G243" s="13">
        <v>350</v>
      </c>
      <c r="H243" s="13">
        <v>603750</v>
      </c>
      <c r="I243" s="13">
        <v>0</v>
      </c>
      <c r="J243" s="13">
        <v>603750</v>
      </c>
      <c r="K243" s="13">
        <v>448500</v>
      </c>
      <c r="L243" s="13">
        <v>155250</v>
      </c>
      <c r="M243" s="14">
        <v>41579</v>
      </c>
      <c r="N243" s="15">
        <v>11</v>
      </c>
      <c r="O243" s="12" t="s">
        <v>41</v>
      </c>
      <c r="P243" s="16" t="s">
        <v>36</v>
      </c>
      <c r="Q243" s="1" t="str">
        <f>IF(Data[[#This Row],[COGS]]=Data[[#This Row],[ Sales]]-Data[[#This Row],[Profit]], "OK", "Mismatch")</f>
        <v>OK</v>
      </c>
      <c r="R243" s="1" t="str">
        <f>IF(Data[[#This Row],[Gross Sales]]=Data[[#This Row],[Units Sold]]*Data[[#This Row],[Sale Price]], "OK", "Mismatch")</f>
        <v>OK</v>
      </c>
      <c r="S243" s="1" t="str">
        <f>IF(Data[[#This Row],[ Sales]]=Data[[#This Row],[Gross Sales]]-Data[[#This Row],[Discounts]], "OK", "Mismatch")</f>
        <v>OK</v>
      </c>
      <c r="T243" s="1" t="str">
        <f>IF(Data[[#This Row],[Profit]]=Data[[#This Row],[ Sales]]-Data[[#This Row],[COGS]], "OK", "Mismatch")</f>
        <v>OK</v>
      </c>
    </row>
    <row r="244" spans="1:20" x14ac:dyDescent="0.2">
      <c r="A244" s="11" t="s">
        <v>14</v>
      </c>
      <c r="B244" s="11" t="s">
        <v>15</v>
      </c>
      <c r="C244" s="12" t="s">
        <v>38</v>
      </c>
      <c r="D244" s="12" t="s">
        <v>17</v>
      </c>
      <c r="E244" s="11">
        <v>1817</v>
      </c>
      <c r="F244" s="13">
        <v>10</v>
      </c>
      <c r="G244" s="13">
        <v>20</v>
      </c>
      <c r="H244" s="13">
        <v>36340</v>
      </c>
      <c r="I244" s="13">
        <v>0</v>
      </c>
      <c r="J244" s="13">
        <v>36340</v>
      </c>
      <c r="K244" s="13">
        <v>18170</v>
      </c>
      <c r="L244" s="13">
        <v>18170</v>
      </c>
      <c r="M244" s="14">
        <v>41974</v>
      </c>
      <c r="N244" s="15">
        <v>12</v>
      </c>
      <c r="O244" s="12" t="s">
        <v>25</v>
      </c>
      <c r="P244" s="16" t="s">
        <v>19</v>
      </c>
      <c r="Q244" s="1" t="str">
        <f>IF(Data[[#This Row],[COGS]]=Data[[#This Row],[ Sales]]-Data[[#This Row],[Profit]], "OK", "Mismatch")</f>
        <v>OK</v>
      </c>
      <c r="R244" s="1" t="str">
        <f>IF(Data[[#This Row],[Gross Sales]]=Data[[#This Row],[Units Sold]]*Data[[#This Row],[Sale Price]], "OK", "Mismatch")</f>
        <v>OK</v>
      </c>
      <c r="S244" s="1" t="str">
        <f>IF(Data[[#This Row],[ Sales]]=Data[[#This Row],[Gross Sales]]-Data[[#This Row],[Discounts]], "OK", "Mismatch")</f>
        <v>OK</v>
      </c>
      <c r="T244" s="1" t="str">
        <f>IF(Data[[#This Row],[Profit]]=Data[[#This Row],[ Sales]]-Data[[#This Row],[COGS]], "OK", "Mismatch")</f>
        <v>OK</v>
      </c>
    </row>
    <row r="245" spans="1:20" x14ac:dyDescent="0.2">
      <c r="A245" s="11" t="s">
        <v>14</v>
      </c>
      <c r="B245" s="11" t="s">
        <v>15</v>
      </c>
      <c r="C245" s="12" t="s">
        <v>42</v>
      </c>
      <c r="D245" s="12" t="s">
        <v>49</v>
      </c>
      <c r="E245" s="11">
        <v>1808</v>
      </c>
      <c r="F245" s="13">
        <v>120</v>
      </c>
      <c r="G245" s="13">
        <v>7</v>
      </c>
      <c r="H245" s="13">
        <v>12656</v>
      </c>
      <c r="I245" s="13">
        <v>1392.16</v>
      </c>
      <c r="J245" s="13">
        <v>11263.84</v>
      </c>
      <c r="K245" s="13">
        <v>9040</v>
      </c>
      <c r="L245" s="13">
        <v>2223.84</v>
      </c>
      <c r="M245" s="14">
        <v>41944</v>
      </c>
      <c r="N245" s="15">
        <v>11</v>
      </c>
      <c r="O245" s="12" t="s">
        <v>41</v>
      </c>
      <c r="P245" s="16" t="s">
        <v>19</v>
      </c>
      <c r="Q245" s="1" t="str">
        <f>IF(Data[[#This Row],[COGS]]=Data[[#This Row],[ Sales]]-Data[[#This Row],[Profit]], "OK", "Mismatch")</f>
        <v>OK</v>
      </c>
      <c r="R245" s="1" t="str">
        <f>IF(Data[[#This Row],[Gross Sales]]=Data[[#This Row],[Units Sold]]*Data[[#This Row],[Sale Price]], "OK", "Mismatch")</f>
        <v>OK</v>
      </c>
      <c r="S245" s="1" t="str">
        <f>IF(Data[[#This Row],[ Sales]]=Data[[#This Row],[Gross Sales]]-Data[[#This Row],[Discounts]], "OK", "Mismatch")</f>
        <v>OK</v>
      </c>
      <c r="T245" s="1" t="str">
        <f>IF(Data[[#This Row],[Profit]]=Data[[#This Row],[ Sales]]-Data[[#This Row],[COGS]], "OK", "Mismatch")</f>
        <v>OK</v>
      </c>
    </row>
    <row r="246" spans="1:20" x14ac:dyDescent="0.2">
      <c r="A246" s="11" t="s">
        <v>14</v>
      </c>
      <c r="B246" s="11" t="s">
        <v>15</v>
      </c>
      <c r="C246" s="12" t="s">
        <v>42</v>
      </c>
      <c r="D246" s="12" t="s">
        <v>49</v>
      </c>
      <c r="E246" s="11">
        <v>2632</v>
      </c>
      <c r="F246" s="13">
        <v>120</v>
      </c>
      <c r="G246" s="13">
        <v>350</v>
      </c>
      <c r="H246" s="13">
        <v>921200</v>
      </c>
      <c r="I246" s="13">
        <v>119756</v>
      </c>
      <c r="J246" s="13">
        <v>801444</v>
      </c>
      <c r="K246" s="13">
        <v>684320</v>
      </c>
      <c r="L246" s="13">
        <v>117124</v>
      </c>
      <c r="M246" s="14">
        <v>41791</v>
      </c>
      <c r="N246" s="15">
        <v>6</v>
      </c>
      <c r="O246" s="12" t="s">
        <v>23</v>
      </c>
      <c r="P246" s="16" t="s">
        <v>19</v>
      </c>
      <c r="Q246" s="1" t="str">
        <f>IF(Data[[#This Row],[COGS]]=Data[[#This Row],[ Sales]]-Data[[#This Row],[Profit]], "OK", "Mismatch")</f>
        <v>OK</v>
      </c>
      <c r="R246" s="1" t="str">
        <f>IF(Data[[#This Row],[Gross Sales]]=Data[[#This Row],[Units Sold]]*Data[[#This Row],[Sale Price]], "OK", "Mismatch")</f>
        <v>OK</v>
      </c>
      <c r="S246" s="1" t="str">
        <f>IF(Data[[#This Row],[ Sales]]=Data[[#This Row],[Gross Sales]]-Data[[#This Row],[Discounts]], "OK", "Mismatch")</f>
        <v>OK</v>
      </c>
      <c r="T246" s="1" t="str">
        <f>IF(Data[[#This Row],[Profit]]=Data[[#This Row],[ Sales]]-Data[[#This Row],[COGS]], "OK", "Mismatch")</f>
        <v>OK</v>
      </c>
    </row>
    <row r="247" spans="1:20" x14ac:dyDescent="0.2">
      <c r="A247" s="11" t="s">
        <v>14</v>
      </c>
      <c r="B247" s="11" t="s">
        <v>15</v>
      </c>
      <c r="C247" s="12" t="s">
        <v>42</v>
      </c>
      <c r="D247" s="12" t="s">
        <v>46</v>
      </c>
      <c r="E247" s="11">
        <v>2092</v>
      </c>
      <c r="F247" s="13">
        <v>120</v>
      </c>
      <c r="G247" s="13">
        <v>7</v>
      </c>
      <c r="H247" s="13">
        <v>14644</v>
      </c>
      <c r="I247" s="13">
        <v>146.44</v>
      </c>
      <c r="J247" s="13">
        <v>14497.56</v>
      </c>
      <c r="K247" s="13">
        <v>10460</v>
      </c>
      <c r="L247" s="13">
        <v>4037.5599999999995</v>
      </c>
      <c r="M247" s="14">
        <v>41579</v>
      </c>
      <c r="N247" s="15">
        <v>11</v>
      </c>
      <c r="O247" s="12" t="s">
        <v>41</v>
      </c>
      <c r="P247" s="16" t="s">
        <v>36</v>
      </c>
      <c r="Q247" s="1" t="str">
        <f>IF(Data[[#This Row],[COGS]]=Data[[#This Row],[ Sales]]-Data[[#This Row],[Profit]], "OK", "Mismatch")</f>
        <v>OK</v>
      </c>
      <c r="R247" s="1" t="str">
        <f>IF(Data[[#This Row],[Gross Sales]]=Data[[#This Row],[Units Sold]]*Data[[#This Row],[Sale Price]], "OK", "Mismatch")</f>
        <v>OK</v>
      </c>
      <c r="S247" s="1" t="str">
        <f>IF(Data[[#This Row],[ Sales]]=Data[[#This Row],[Gross Sales]]-Data[[#This Row],[Discounts]], "OK", "Mismatch")</f>
        <v>OK</v>
      </c>
      <c r="T247" s="1" t="str">
        <f>IF(Data[[#This Row],[Profit]]=Data[[#This Row],[ Sales]]-Data[[#This Row],[COGS]], "OK", "Mismatch")</f>
        <v>OK</v>
      </c>
    </row>
    <row r="248" spans="1:20" x14ac:dyDescent="0.2">
      <c r="A248" s="11" t="s">
        <v>14</v>
      </c>
      <c r="B248" s="11" t="s">
        <v>15</v>
      </c>
      <c r="C248" s="12" t="s">
        <v>42</v>
      </c>
      <c r="D248" s="12" t="s">
        <v>46</v>
      </c>
      <c r="E248" s="11">
        <v>2646</v>
      </c>
      <c r="F248" s="13">
        <v>120</v>
      </c>
      <c r="G248" s="13">
        <v>20</v>
      </c>
      <c r="H248" s="13">
        <v>52920</v>
      </c>
      <c r="I248" s="13">
        <v>2116.8000000000002</v>
      </c>
      <c r="J248" s="13">
        <v>50803.199999999997</v>
      </c>
      <c r="K248" s="13">
        <v>26460</v>
      </c>
      <c r="L248" s="13">
        <v>24343.199999999997</v>
      </c>
      <c r="M248" s="14">
        <v>41518</v>
      </c>
      <c r="N248" s="15">
        <v>9</v>
      </c>
      <c r="O248" s="12" t="s">
        <v>34</v>
      </c>
      <c r="P248" s="16" t="s">
        <v>36</v>
      </c>
      <c r="Q248" s="1" t="str">
        <f>IF(Data[[#This Row],[COGS]]=Data[[#This Row],[ Sales]]-Data[[#This Row],[Profit]], "OK", "Mismatch")</f>
        <v>OK</v>
      </c>
      <c r="R248" s="1" t="str">
        <f>IF(Data[[#This Row],[Gross Sales]]=Data[[#This Row],[Units Sold]]*Data[[#This Row],[Sale Price]], "OK", "Mismatch")</f>
        <v>OK</v>
      </c>
      <c r="S248" s="1" t="str">
        <f>IF(Data[[#This Row],[ Sales]]=Data[[#This Row],[Gross Sales]]-Data[[#This Row],[Discounts]], "OK", "Mismatch")</f>
        <v>OK</v>
      </c>
      <c r="T248" s="1" t="str">
        <f>IF(Data[[#This Row],[Profit]]=Data[[#This Row],[ Sales]]-Data[[#This Row],[COGS]], "OK", "Mismatch")</f>
        <v>OK</v>
      </c>
    </row>
    <row r="249" spans="1:20" x14ac:dyDescent="0.2">
      <c r="A249" s="11" t="s">
        <v>14</v>
      </c>
      <c r="B249" s="11" t="s">
        <v>15</v>
      </c>
      <c r="C249" s="12" t="s">
        <v>42</v>
      </c>
      <c r="D249" s="12" t="s">
        <v>46</v>
      </c>
      <c r="E249" s="11">
        <v>3850.5</v>
      </c>
      <c r="F249" s="13">
        <v>120</v>
      </c>
      <c r="G249" s="13">
        <v>20</v>
      </c>
      <c r="H249" s="13">
        <v>77010</v>
      </c>
      <c r="I249" s="13">
        <v>2310.3000000000002</v>
      </c>
      <c r="J249" s="13">
        <v>74699.700000000012</v>
      </c>
      <c r="K249" s="13">
        <v>38505</v>
      </c>
      <c r="L249" s="13">
        <v>36194.700000000004</v>
      </c>
      <c r="M249" s="14">
        <v>41730</v>
      </c>
      <c r="N249" s="15">
        <v>4</v>
      </c>
      <c r="O249" s="12" t="s">
        <v>44</v>
      </c>
      <c r="P249" s="16" t="s">
        <v>19</v>
      </c>
      <c r="Q249" s="1" t="str">
        <f>IF(Data[[#This Row],[COGS]]=Data[[#This Row],[ Sales]]-Data[[#This Row],[Profit]], "OK", "Mismatch")</f>
        <v>OK</v>
      </c>
      <c r="R249" s="1" t="str">
        <f>IF(Data[[#This Row],[Gross Sales]]=Data[[#This Row],[Units Sold]]*Data[[#This Row],[Sale Price]], "OK", "Mismatch")</f>
        <v>OK</v>
      </c>
      <c r="S249" s="1" t="str">
        <f>IF(Data[[#This Row],[ Sales]]=Data[[#This Row],[Gross Sales]]-Data[[#This Row],[Discounts]], "OK", "Mismatch")</f>
        <v>OK</v>
      </c>
      <c r="T249" s="1" t="str">
        <f>IF(Data[[#This Row],[Profit]]=Data[[#This Row],[ Sales]]-Data[[#This Row],[COGS]], "OK", "Mismatch")</f>
        <v>OK</v>
      </c>
    </row>
    <row r="250" spans="1:20" x14ac:dyDescent="0.2">
      <c r="A250" s="11" t="s">
        <v>14</v>
      </c>
      <c r="B250" s="11" t="s">
        <v>15</v>
      </c>
      <c r="C250" s="12" t="s">
        <v>42</v>
      </c>
      <c r="D250" s="12" t="s">
        <v>48</v>
      </c>
      <c r="E250" s="11">
        <v>1135</v>
      </c>
      <c r="F250" s="13">
        <v>120</v>
      </c>
      <c r="G250" s="13">
        <v>7</v>
      </c>
      <c r="H250" s="13">
        <v>7945</v>
      </c>
      <c r="I250" s="13">
        <v>556.15</v>
      </c>
      <c r="J250" s="13">
        <v>7388.85</v>
      </c>
      <c r="K250" s="13">
        <v>5675</v>
      </c>
      <c r="L250" s="13">
        <v>1713.8500000000004</v>
      </c>
      <c r="M250" s="14">
        <v>41791</v>
      </c>
      <c r="N250" s="15">
        <v>6</v>
      </c>
      <c r="O250" s="12" t="s">
        <v>23</v>
      </c>
      <c r="P250" s="16" t="s">
        <v>19</v>
      </c>
      <c r="Q250" s="1" t="str">
        <f>IF(Data[[#This Row],[COGS]]=Data[[#This Row],[ Sales]]-Data[[#This Row],[Profit]], "OK", "Mismatch")</f>
        <v>OK</v>
      </c>
      <c r="R250" s="1" t="str">
        <f>IF(Data[[#This Row],[Gross Sales]]=Data[[#This Row],[Units Sold]]*Data[[#This Row],[Sale Price]], "OK", "Mismatch")</f>
        <v>OK</v>
      </c>
      <c r="S250" s="1" t="str">
        <f>IF(Data[[#This Row],[ Sales]]=Data[[#This Row],[Gross Sales]]-Data[[#This Row],[Discounts]], "OK", "Mismatch")</f>
        <v>OK</v>
      </c>
      <c r="T250" s="1" t="str">
        <f>IF(Data[[#This Row],[Profit]]=Data[[#This Row],[ Sales]]-Data[[#This Row],[COGS]], "OK", "Mismatch")</f>
        <v>OK</v>
      </c>
    </row>
    <row r="251" spans="1:20" x14ac:dyDescent="0.2">
      <c r="A251" s="11" t="s">
        <v>14</v>
      </c>
      <c r="B251" s="11" t="s">
        <v>15</v>
      </c>
      <c r="C251" s="12" t="s">
        <v>42</v>
      </c>
      <c r="D251" s="12" t="s">
        <v>48</v>
      </c>
      <c r="E251" s="11">
        <v>1269</v>
      </c>
      <c r="F251" s="13">
        <v>120</v>
      </c>
      <c r="G251" s="13">
        <v>350</v>
      </c>
      <c r="H251" s="13">
        <v>444150</v>
      </c>
      <c r="I251" s="13">
        <v>39973.5</v>
      </c>
      <c r="J251" s="13">
        <v>404176.5</v>
      </c>
      <c r="K251" s="13">
        <v>329940</v>
      </c>
      <c r="L251" s="13">
        <v>74236.5</v>
      </c>
      <c r="M251" s="14">
        <v>41913</v>
      </c>
      <c r="N251" s="15">
        <v>10</v>
      </c>
      <c r="O251" s="12" t="s">
        <v>35</v>
      </c>
      <c r="P251" s="16" t="s">
        <v>19</v>
      </c>
      <c r="Q251" s="1" t="str">
        <f>IF(Data[[#This Row],[COGS]]=Data[[#This Row],[ Sales]]-Data[[#This Row],[Profit]], "OK", "Mismatch")</f>
        <v>OK</v>
      </c>
      <c r="R251" s="1" t="str">
        <f>IF(Data[[#This Row],[Gross Sales]]=Data[[#This Row],[Units Sold]]*Data[[#This Row],[Sale Price]], "OK", "Mismatch")</f>
        <v>OK</v>
      </c>
      <c r="S251" s="1" t="str">
        <f>IF(Data[[#This Row],[ Sales]]=Data[[#This Row],[Gross Sales]]-Data[[#This Row],[Discounts]], "OK", "Mismatch")</f>
        <v>OK</v>
      </c>
      <c r="T251" s="1" t="str">
        <f>IF(Data[[#This Row],[Profit]]=Data[[#This Row],[ Sales]]-Data[[#This Row],[COGS]], "OK", "Mismatch")</f>
        <v>OK</v>
      </c>
    </row>
    <row r="252" spans="1:20" x14ac:dyDescent="0.2">
      <c r="A252" s="11" t="s">
        <v>14</v>
      </c>
      <c r="B252" s="11" t="s">
        <v>15</v>
      </c>
      <c r="C252" s="12" t="s">
        <v>42</v>
      </c>
      <c r="D252" s="12" t="s">
        <v>48</v>
      </c>
      <c r="E252" s="11">
        <v>1582</v>
      </c>
      <c r="F252" s="13">
        <v>120</v>
      </c>
      <c r="G252" s="13">
        <v>7</v>
      </c>
      <c r="H252" s="13">
        <v>11074</v>
      </c>
      <c r="I252" s="13">
        <v>775.18</v>
      </c>
      <c r="J252" s="13">
        <v>10298.82</v>
      </c>
      <c r="K252" s="13">
        <v>7910</v>
      </c>
      <c r="L252" s="13">
        <v>2388.8199999999997</v>
      </c>
      <c r="M252" s="14">
        <v>41974</v>
      </c>
      <c r="N252" s="15">
        <v>12</v>
      </c>
      <c r="O252" s="12" t="s">
        <v>25</v>
      </c>
      <c r="P252" s="16" t="s">
        <v>19</v>
      </c>
      <c r="Q252" s="1" t="str">
        <f>IF(Data[[#This Row],[COGS]]=Data[[#This Row],[ Sales]]-Data[[#This Row],[Profit]], "OK", "Mismatch")</f>
        <v>OK</v>
      </c>
      <c r="R252" s="1" t="str">
        <f>IF(Data[[#This Row],[Gross Sales]]=Data[[#This Row],[Units Sold]]*Data[[#This Row],[Sale Price]], "OK", "Mismatch")</f>
        <v>OK</v>
      </c>
      <c r="S252" s="1" t="str">
        <f>IF(Data[[#This Row],[ Sales]]=Data[[#This Row],[Gross Sales]]-Data[[#This Row],[Discounts]], "OK", "Mismatch")</f>
        <v>OK</v>
      </c>
      <c r="T252" s="1" t="str">
        <f>IF(Data[[#This Row],[Profit]]=Data[[#This Row],[ Sales]]-Data[[#This Row],[COGS]], "OK", "Mismatch")</f>
        <v>OK</v>
      </c>
    </row>
    <row r="253" spans="1:20" x14ac:dyDescent="0.2">
      <c r="A253" s="11" t="s">
        <v>14</v>
      </c>
      <c r="B253" s="11" t="s">
        <v>15</v>
      </c>
      <c r="C253" s="12" t="s">
        <v>43</v>
      </c>
      <c r="D253" s="12" t="s">
        <v>49</v>
      </c>
      <c r="E253" s="11">
        <v>623</v>
      </c>
      <c r="F253" s="13">
        <v>250</v>
      </c>
      <c r="G253" s="13">
        <v>350</v>
      </c>
      <c r="H253" s="13">
        <v>218050</v>
      </c>
      <c r="I253" s="13">
        <v>26166</v>
      </c>
      <c r="J253" s="13">
        <v>191884</v>
      </c>
      <c r="K253" s="13">
        <v>161980</v>
      </c>
      <c r="L253" s="13">
        <v>29904</v>
      </c>
      <c r="M253" s="14">
        <v>41518</v>
      </c>
      <c r="N253" s="15">
        <v>9</v>
      </c>
      <c r="O253" s="12" t="s">
        <v>34</v>
      </c>
      <c r="P253" s="16" t="s">
        <v>36</v>
      </c>
      <c r="Q253" s="1" t="str">
        <f>IF(Data[[#This Row],[COGS]]=Data[[#This Row],[ Sales]]-Data[[#This Row],[Profit]], "OK", "Mismatch")</f>
        <v>OK</v>
      </c>
      <c r="R253" s="1" t="str">
        <f>IF(Data[[#This Row],[Gross Sales]]=Data[[#This Row],[Units Sold]]*Data[[#This Row],[Sale Price]], "OK", "Mismatch")</f>
        <v>OK</v>
      </c>
      <c r="S253" s="1" t="str">
        <f>IF(Data[[#This Row],[ Sales]]=Data[[#This Row],[Gross Sales]]-Data[[#This Row],[Discounts]], "OK", "Mismatch")</f>
        <v>OK</v>
      </c>
      <c r="T253" s="1" t="str">
        <f>IF(Data[[#This Row],[Profit]]=Data[[#This Row],[ Sales]]-Data[[#This Row],[COGS]], "OK", "Mismatch")</f>
        <v>OK</v>
      </c>
    </row>
    <row r="254" spans="1:20" x14ac:dyDescent="0.2">
      <c r="A254" s="11" t="s">
        <v>14</v>
      </c>
      <c r="B254" s="11" t="s">
        <v>15</v>
      </c>
      <c r="C254" s="12" t="s">
        <v>43</v>
      </c>
      <c r="D254" s="12" t="s">
        <v>49</v>
      </c>
      <c r="E254" s="11">
        <v>865.5</v>
      </c>
      <c r="F254" s="13">
        <v>250</v>
      </c>
      <c r="G254" s="13">
        <v>20</v>
      </c>
      <c r="H254" s="13">
        <v>17310</v>
      </c>
      <c r="I254" s="13">
        <v>2596.5</v>
      </c>
      <c r="J254" s="13">
        <v>14713.5</v>
      </c>
      <c r="K254" s="13">
        <v>8655</v>
      </c>
      <c r="L254" s="13">
        <v>6058.5</v>
      </c>
      <c r="M254" s="14">
        <v>41821</v>
      </c>
      <c r="N254" s="15">
        <v>7</v>
      </c>
      <c r="O254" s="12" t="s">
        <v>30</v>
      </c>
      <c r="P254" s="16" t="s">
        <v>19</v>
      </c>
      <c r="Q254" s="1" t="str">
        <f>IF(Data[[#This Row],[COGS]]=Data[[#This Row],[ Sales]]-Data[[#This Row],[Profit]], "OK", "Mismatch")</f>
        <v>OK</v>
      </c>
      <c r="R254" s="1" t="str">
        <f>IF(Data[[#This Row],[Gross Sales]]=Data[[#This Row],[Units Sold]]*Data[[#This Row],[Sale Price]], "OK", "Mismatch")</f>
        <v>OK</v>
      </c>
      <c r="S254" s="1" t="str">
        <f>IF(Data[[#This Row],[ Sales]]=Data[[#This Row],[Gross Sales]]-Data[[#This Row],[Discounts]], "OK", "Mismatch")</f>
        <v>OK</v>
      </c>
      <c r="T254" s="1" t="str">
        <f>IF(Data[[#This Row],[Profit]]=Data[[#This Row],[ Sales]]-Data[[#This Row],[COGS]], "OK", "Mismatch")</f>
        <v>OK</v>
      </c>
    </row>
    <row r="255" spans="1:20" x14ac:dyDescent="0.2">
      <c r="A255" s="11" t="s">
        <v>14</v>
      </c>
      <c r="B255" s="11" t="s">
        <v>15</v>
      </c>
      <c r="C255" s="12" t="s">
        <v>43</v>
      </c>
      <c r="D255" s="12" t="s">
        <v>49</v>
      </c>
      <c r="E255" s="11">
        <v>2935</v>
      </c>
      <c r="F255" s="13">
        <v>250</v>
      </c>
      <c r="G255" s="13">
        <v>20</v>
      </c>
      <c r="H255" s="13">
        <v>58700</v>
      </c>
      <c r="I255" s="13">
        <v>6457</v>
      </c>
      <c r="J255" s="13">
        <v>52243</v>
      </c>
      <c r="K255" s="13">
        <v>29350</v>
      </c>
      <c r="L255" s="13">
        <v>22893</v>
      </c>
      <c r="M255" s="14">
        <v>41579</v>
      </c>
      <c r="N255" s="15">
        <v>11</v>
      </c>
      <c r="O255" s="12" t="s">
        <v>41</v>
      </c>
      <c r="P255" s="16" t="s">
        <v>36</v>
      </c>
      <c r="Q255" s="1" t="str">
        <f>IF(Data[[#This Row],[COGS]]=Data[[#This Row],[ Sales]]-Data[[#This Row],[Profit]], "OK", "Mismatch")</f>
        <v>OK</v>
      </c>
      <c r="R255" s="1" t="str">
        <f>IF(Data[[#This Row],[Gross Sales]]=Data[[#This Row],[Units Sold]]*Data[[#This Row],[Sale Price]], "OK", "Mismatch")</f>
        <v>OK</v>
      </c>
      <c r="S255" s="1" t="str">
        <f>IF(Data[[#This Row],[ Sales]]=Data[[#This Row],[Gross Sales]]-Data[[#This Row],[Discounts]], "OK", "Mismatch")</f>
        <v>OK</v>
      </c>
      <c r="T255" s="1" t="str">
        <f>IF(Data[[#This Row],[Profit]]=Data[[#This Row],[ Sales]]-Data[[#This Row],[COGS]], "OK", "Mismatch")</f>
        <v>OK</v>
      </c>
    </row>
    <row r="256" spans="1:20" x14ac:dyDescent="0.2">
      <c r="A256" s="11" t="s">
        <v>14</v>
      </c>
      <c r="B256" s="11" t="s">
        <v>15</v>
      </c>
      <c r="C256" s="12" t="s">
        <v>43</v>
      </c>
      <c r="D256" s="12" t="s">
        <v>46</v>
      </c>
      <c r="E256" s="11">
        <v>943.5</v>
      </c>
      <c r="F256" s="13">
        <v>250</v>
      </c>
      <c r="G256" s="13">
        <v>350</v>
      </c>
      <c r="H256" s="13">
        <v>330225</v>
      </c>
      <c r="I256" s="13">
        <v>3302.25</v>
      </c>
      <c r="J256" s="13">
        <v>326922.75</v>
      </c>
      <c r="K256" s="13">
        <v>245310</v>
      </c>
      <c r="L256" s="13">
        <v>81612.75</v>
      </c>
      <c r="M256" s="14">
        <v>41730</v>
      </c>
      <c r="N256" s="15">
        <v>4</v>
      </c>
      <c r="O256" s="12" t="s">
        <v>44</v>
      </c>
      <c r="P256" s="16" t="s">
        <v>19</v>
      </c>
      <c r="Q256" s="1" t="str">
        <f>IF(Data[[#This Row],[COGS]]=Data[[#This Row],[ Sales]]-Data[[#This Row],[Profit]], "OK", "Mismatch")</f>
        <v>OK</v>
      </c>
      <c r="R256" s="1" t="str">
        <f>IF(Data[[#This Row],[Gross Sales]]=Data[[#This Row],[Units Sold]]*Data[[#This Row],[Sale Price]], "OK", "Mismatch")</f>
        <v>OK</v>
      </c>
      <c r="S256" s="1" t="str">
        <f>IF(Data[[#This Row],[ Sales]]=Data[[#This Row],[Gross Sales]]-Data[[#This Row],[Discounts]], "OK", "Mismatch")</f>
        <v>OK</v>
      </c>
      <c r="T256" s="1" t="str">
        <f>IF(Data[[#This Row],[Profit]]=Data[[#This Row],[ Sales]]-Data[[#This Row],[COGS]], "OK", "Mismatch")</f>
        <v>OK</v>
      </c>
    </row>
    <row r="257" spans="1:20" x14ac:dyDescent="0.2">
      <c r="A257" s="11" t="s">
        <v>14</v>
      </c>
      <c r="B257" s="11" t="s">
        <v>15</v>
      </c>
      <c r="C257" s="12" t="s">
        <v>43</v>
      </c>
      <c r="D257" s="12" t="s">
        <v>46</v>
      </c>
      <c r="E257" s="11">
        <v>1326</v>
      </c>
      <c r="F257" s="13">
        <v>250</v>
      </c>
      <c r="G257" s="13">
        <v>7</v>
      </c>
      <c r="H257" s="13">
        <v>9282</v>
      </c>
      <c r="I257" s="13">
        <v>92.82</v>
      </c>
      <c r="J257" s="13">
        <v>9189.18</v>
      </c>
      <c r="K257" s="13">
        <v>6630</v>
      </c>
      <c r="L257" s="13">
        <v>2559.1800000000003</v>
      </c>
      <c r="M257" s="14">
        <v>41699</v>
      </c>
      <c r="N257" s="15">
        <v>3</v>
      </c>
      <c r="O257" s="12" t="s">
        <v>27</v>
      </c>
      <c r="P257" s="16" t="s">
        <v>19</v>
      </c>
      <c r="Q257" s="1" t="str">
        <f>IF(Data[[#This Row],[COGS]]=Data[[#This Row],[ Sales]]-Data[[#This Row],[Profit]], "OK", "Mismatch")</f>
        <v>OK</v>
      </c>
      <c r="R257" s="1" t="str">
        <f>IF(Data[[#This Row],[Gross Sales]]=Data[[#This Row],[Units Sold]]*Data[[#This Row],[Sale Price]], "OK", "Mismatch")</f>
        <v>OK</v>
      </c>
      <c r="S257" s="1" t="str">
        <f>IF(Data[[#This Row],[ Sales]]=Data[[#This Row],[Gross Sales]]-Data[[#This Row],[Discounts]], "OK", "Mismatch")</f>
        <v>OK</v>
      </c>
      <c r="T257" s="1" t="str">
        <f>IF(Data[[#This Row],[Profit]]=Data[[#This Row],[ Sales]]-Data[[#This Row],[COGS]], "OK", "Mismatch")</f>
        <v>OK</v>
      </c>
    </row>
    <row r="258" spans="1:20" x14ac:dyDescent="0.2">
      <c r="A258" s="11" t="s">
        <v>14</v>
      </c>
      <c r="B258" s="11" t="s">
        <v>15</v>
      </c>
      <c r="C258" s="12" t="s">
        <v>43</v>
      </c>
      <c r="D258" s="12" t="s">
        <v>48</v>
      </c>
      <c r="E258" s="11">
        <v>1389</v>
      </c>
      <c r="F258" s="13">
        <v>250</v>
      </c>
      <c r="G258" s="13">
        <v>20</v>
      </c>
      <c r="H258" s="13">
        <v>27780</v>
      </c>
      <c r="I258" s="13">
        <v>1389</v>
      </c>
      <c r="J258" s="13">
        <v>26391</v>
      </c>
      <c r="K258" s="13">
        <v>13890</v>
      </c>
      <c r="L258" s="13">
        <v>12501</v>
      </c>
      <c r="M258" s="14">
        <v>41548</v>
      </c>
      <c r="N258" s="15">
        <v>10</v>
      </c>
      <c r="O258" s="12" t="s">
        <v>35</v>
      </c>
      <c r="P258" s="16" t="s">
        <v>36</v>
      </c>
      <c r="Q258" s="1" t="str">
        <f>IF(Data[[#This Row],[COGS]]=Data[[#This Row],[ Sales]]-Data[[#This Row],[Profit]], "OK", "Mismatch")</f>
        <v>OK</v>
      </c>
      <c r="R258" s="1" t="str">
        <f>IF(Data[[#This Row],[Gross Sales]]=Data[[#This Row],[Units Sold]]*Data[[#This Row],[Sale Price]], "OK", "Mismatch")</f>
        <v>OK</v>
      </c>
      <c r="S258" s="1" t="str">
        <f>IF(Data[[#This Row],[ Sales]]=Data[[#This Row],[Gross Sales]]-Data[[#This Row],[Discounts]], "OK", "Mismatch")</f>
        <v>OK</v>
      </c>
      <c r="T258" s="1" t="str">
        <f>IF(Data[[#This Row],[Profit]]=Data[[#This Row],[ Sales]]-Data[[#This Row],[COGS]], "OK", "Mismatch")</f>
        <v>OK</v>
      </c>
    </row>
    <row r="259" spans="1:20" x14ac:dyDescent="0.2">
      <c r="A259" s="11" t="s">
        <v>14</v>
      </c>
      <c r="B259" s="11" t="s">
        <v>15</v>
      </c>
      <c r="C259" s="12" t="s">
        <v>43</v>
      </c>
      <c r="D259" s="12" t="s">
        <v>48</v>
      </c>
      <c r="E259" s="11">
        <v>1582</v>
      </c>
      <c r="F259" s="13">
        <v>250</v>
      </c>
      <c r="G259" s="13">
        <v>7</v>
      </c>
      <c r="H259" s="13">
        <v>11074</v>
      </c>
      <c r="I259" s="13">
        <v>775.18</v>
      </c>
      <c r="J259" s="13">
        <v>10298.82</v>
      </c>
      <c r="K259" s="13">
        <v>7910</v>
      </c>
      <c r="L259" s="13">
        <v>2388.8199999999997</v>
      </c>
      <c r="M259" s="14">
        <v>41974</v>
      </c>
      <c r="N259" s="15">
        <v>12</v>
      </c>
      <c r="O259" s="12" t="s">
        <v>25</v>
      </c>
      <c r="P259" s="16" t="s">
        <v>19</v>
      </c>
      <c r="Q259" s="1" t="str">
        <f>IF(Data[[#This Row],[COGS]]=Data[[#This Row],[ Sales]]-Data[[#This Row],[Profit]], "OK", "Mismatch")</f>
        <v>OK</v>
      </c>
      <c r="R259" s="1" t="str">
        <f>IF(Data[[#This Row],[Gross Sales]]=Data[[#This Row],[Units Sold]]*Data[[#This Row],[Sale Price]], "OK", "Mismatch")</f>
        <v>OK</v>
      </c>
      <c r="S259" s="1" t="str">
        <f>IF(Data[[#This Row],[ Sales]]=Data[[#This Row],[Gross Sales]]-Data[[#This Row],[Discounts]], "OK", "Mismatch")</f>
        <v>OK</v>
      </c>
      <c r="T259" s="1" t="str">
        <f>IF(Data[[#This Row],[Profit]]=Data[[#This Row],[ Sales]]-Data[[#This Row],[COGS]], "OK", "Mismatch")</f>
        <v>OK</v>
      </c>
    </row>
    <row r="260" spans="1:20" x14ac:dyDescent="0.2">
      <c r="A260" s="11" t="s">
        <v>14</v>
      </c>
      <c r="B260" s="11" t="s">
        <v>15</v>
      </c>
      <c r="C260" s="12" t="s">
        <v>43</v>
      </c>
      <c r="D260" s="12" t="s">
        <v>17</v>
      </c>
      <c r="E260" s="11">
        <v>1817</v>
      </c>
      <c r="F260" s="13">
        <v>250</v>
      </c>
      <c r="G260" s="13">
        <v>20</v>
      </c>
      <c r="H260" s="13">
        <v>36340</v>
      </c>
      <c r="I260" s="13">
        <v>0</v>
      </c>
      <c r="J260" s="13">
        <v>36340</v>
      </c>
      <c r="K260" s="13">
        <v>18170</v>
      </c>
      <c r="L260" s="13">
        <v>18170</v>
      </c>
      <c r="M260" s="14">
        <v>41974</v>
      </c>
      <c r="N260" s="15">
        <v>12</v>
      </c>
      <c r="O260" s="12" t="s">
        <v>25</v>
      </c>
      <c r="P260" s="16" t="s">
        <v>19</v>
      </c>
      <c r="Q260" s="1" t="str">
        <f>IF(Data[[#This Row],[COGS]]=Data[[#This Row],[ Sales]]-Data[[#This Row],[Profit]], "OK", "Mismatch")</f>
        <v>OK</v>
      </c>
      <c r="R260" s="1" t="str">
        <f>IF(Data[[#This Row],[Gross Sales]]=Data[[#This Row],[Units Sold]]*Data[[#This Row],[Sale Price]], "OK", "Mismatch")</f>
        <v>OK</v>
      </c>
      <c r="S260" s="1" t="str">
        <f>IF(Data[[#This Row],[ Sales]]=Data[[#This Row],[Gross Sales]]-Data[[#This Row],[Discounts]], "OK", "Mismatch")</f>
        <v>OK</v>
      </c>
      <c r="T260" s="1" t="str">
        <f>IF(Data[[#This Row],[Profit]]=Data[[#This Row],[ Sales]]-Data[[#This Row],[COGS]], "OK", "Mismatch")</f>
        <v>OK</v>
      </c>
    </row>
    <row r="261" spans="1:20" x14ac:dyDescent="0.2">
      <c r="A261" s="11" t="s">
        <v>14</v>
      </c>
      <c r="B261" s="11" t="s">
        <v>22</v>
      </c>
      <c r="C261" s="12" t="s">
        <v>45</v>
      </c>
      <c r="D261" s="12" t="s">
        <v>49</v>
      </c>
      <c r="E261" s="11">
        <v>1190</v>
      </c>
      <c r="F261" s="13">
        <v>260</v>
      </c>
      <c r="G261" s="13">
        <v>7</v>
      </c>
      <c r="H261" s="13">
        <v>8330</v>
      </c>
      <c r="I261" s="13">
        <v>1082.9000000000001</v>
      </c>
      <c r="J261" s="13">
        <v>7247.1</v>
      </c>
      <c r="K261" s="13">
        <v>5950</v>
      </c>
      <c r="L261" s="13">
        <v>1297.1000000000004</v>
      </c>
      <c r="M261" s="14">
        <v>41791</v>
      </c>
      <c r="N261" s="15">
        <v>6</v>
      </c>
      <c r="O261" s="12" t="s">
        <v>23</v>
      </c>
      <c r="P261" s="16" t="s">
        <v>19</v>
      </c>
      <c r="Q261" s="1" t="str">
        <f>IF(Data[[#This Row],[COGS]]=Data[[#This Row],[ Sales]]-Data[[#This Row],[Profit]], "OK", "Mismatch")</f>
        <v>OK</v>
      </c>
      <c r="R261" s="1" t="str">
        <f>IF(Data[[#This Row],[Gross Sales]]=Data[[#This Row],[Units Sold]]*Data[[#This Row],[Sale Price]], "OK", "Mismatch")</f>
        <v>OK</v>
      </c>
      <c r="S261" s="1" t="str">
        <f>IF(Data[[#This Row],[ Sales]]=Data[[#This Row],[Gross Sales]]-Data[[#This Row],[Discounts]], "OK", "Mismatch")</f>
        <v>OK</v>
      </c>
      <c r="T261" s="1" t="str">
        <f>IF(Data[[#This Row],[Profit]]=Data[[#This Row],[ Sales]]-Data[[#This Row],[COGS]], "OK", "Mismatch")</f>
        <v>OK</v>
      </c>
    </row>
    <row r="262" spans="1:20" x14ac:dyDescent="0.2">
      <c r="A262" s="11" t="s">
        <v>14</v>
      </c>
      <c r="B262" s="11" t="s">
        <v>22</v>
      </c>
      <c r="C262" s="12" t="s">
        <v>45</v>
      </c>
      <c r="D262" s="12" t="s">
        <v>49</v>
      </c>
      <c r="E262" s="11">
        <v>1731</v>
      </c>
      <c r="F262" s="13">
        <v>260</v>
      </c>
      <c r="G262" s="13">
        <v>7</v>
      </c>
      <c r="H262" s="13">
        <v>12117</v>
      </c>
      <c r="I262" s="13">
        <v>1696.38</v>
      </c>
      <c r="J262" s="13">
        <v>10420.619999999999</v>
      </c>
      <c r="K262" s="13">
        <v>8655</v>
      </c>
      <c r="L262" s="13">
        <v>1765.619999999999</v>
      </c>
      <c r="M262" s="14">
        <v>41913</v>
      </c>
      <c r="N262" s="15">
        <v>10</v>
      </c>
      <c r="O262" s="12" t="s">
        <v>35</v>
      </c>
      <c r="P262" s="16" t="s">
        <v>19</v>
      </c>
      <c r="Q262" s="1" t="str">
        <f>IF(Data[[#This Row],[COGS]]=Data[[#This Row],[ Sales]]-Data[[#This Row],[Profit]], "OK", "Mismatch")</f>
        <v>OK</v>
      </c>
      <c r="R262" s="1" t="str">
        <f>IF(Data[[#This Row],[Gross Sales]]=Data[[#This Row],[Units Sold]]*Data[[#This Row],[Sale Price]], "OK", "Mismatch")</f>
        <v>OK</v>
      </c>
      <c r="S262" s="1" t="str">
        <f>IF(Data[[#This Row],[ Sales]]=Data[[#This Row],[Gross Sales]]-Data[[#This Row],[Discounts]], "OK", "Mismatch")</f>
        <v>OK</v>
      </c>
      <c r="T262" s="1" t="str">
        <f>IF(Data[[#This Row],[Profit]]=Data[[#This Row],[ Sales]]-Data[[#This Row],[COGS]], "OK", "Mismatch")</f>
        <v>OK</v>
      </c>
    </row>
    <row r="263" spans="1:20" x14ac:dyDescent="0.2">
      <c r="A263" s="11" t="s">
        <v>14</v>
      </c>
      <c r="B263" s="11" t="s">
        <v>22</v>
      </c>
      <c r="C263" s="12" t="s">
        <v>45</v>
      </c>
      <c r="D263" s="12" t="s">
        <v>49</v>
      </c>
      <c r="E263" s="11">
        <v>3421.5</v>
      </c>
      <c r="F263" s="13">
        <v>260</v>
      </c>
      <c r="G263" s="13">
        <v>7</v>
      </c>
      <c r="H263" s="13">
        <v>23950.5</v>
      </c>
      <c r="I263" s="13">
        <v>2874.06</v>
      </c>
      <c r="J263" s="13">
        <v>21076.44</v>
      </c>
      <c r="K263" s="13">
        <v>17107.5</v>
      </c>
      <c r="L263" s="13">
        <v>3968.9399999999987</v>
      </c>
      <c r="M263" s="14">
        <v>41821</v>
      </c>
      <c r="N263" s="15">
        <v>7</v>
      </c>
      <c r="O263" s="12" t="s">
        <v>30</v>
      </c>
      <c r="P263" s="16" t="s">
        <v>19</v>
      </c>
      <c r="Q263" s="1" t="str">
        <f>IF(Data[[#This Row],[COGS]]=Data[[#This Row],[ Sales]]-Data[[#This Row],[Profit]], "OK", "Mismatch")</f>
        <v>OK</v>
      </c>
      <c r="R263" s="1" t="str">
        <f>IF(Data[[#This Row],[Gross Sales]]=Data[[#This Row],[Units Sold]]*Data[[#This Row],[Sale Price]], "OK", "Mismatch")</f>
        <v>OK</v>
      </c>
      <c r="S263" s="1" t="str">
        <f>IF(Data[[#This Row],[ Sales]]=Data[[#This Row],[Gross Sales]]-Data[[#This Row],[Discounts]], "OK", "Mismatch")</f>
        <v>OK</v>
      </c>
      <c r="T263" s="1" t="str">
        <f>IF(Data[[#This Row],[Profit]]=Data[[#This Row],[ Sales]]-Data[[#This Row],[COGS]], "OK", "Mismatch")</f>
        <v>OK</v>
      </c>
    </row>
    <row r="264" spans="1:20" x14ac:dyDescent="0.2">
      <c r="A264" s="11" t="s">
        <v>14</v>
      </c>
      <c r="B264" s="11" t="s">
        <v>22</v>
      </c>
      <c r="C264" s="12" t="s">
        <v>45</v>
      </c>
      <c r="D264" s="12" t="s">
        <v>46</v>
      </c>
      <c r="E264" s="11">
        <v>941</v>
      </c>
      <c r="F264" s="13">
        <v>260</v>
      </c>
      <c r="G264" s="13">
        <v>20</v>
      </c>
      <c r="H264" s="13">
        <v>18820</v>
      </c>
      <c r="I264" s="13">
        <v>376.4</v>
      </c>
      <c r="J264" s="13">
        <v>18443.599999999999</v>
      </c>
      <c r="K264" s="13">
        <v>9410</v>
      </c>
      <c r="L264" s="13">
        <v>9033.5999999999985</v>
      </c>
      <c r="M264" s="14">
        <v>41944</v>
      </c>
      <c r="N264" s="15">
        <v>11</v>
      </c>
      <c r="O264" s="12" t="s">
        <v>41</v>
      </c>
      <c r="P264" s="16" t="s">
        <v>19</v>
      </c>
      <c r="Q264" s="1" t="str">
        <f>IF(Data[[#This Row],[COGS]]=Data[[#This Row],[ Sales]]-Data[[#This Row],[Profit]], "OK", "Mismatch")</f>
        <v>OK</v>
      </c>
      <c r="R264" s="1" t="str">
        <f>IF(Data[[#This Row],[Gross Sales]]=Data[[#This Row],[Units Sold]]*Data[[#This Row],[Sale Price]], "OK", "Mismatch")</f>
        <v>OK</v>
      </c>
      <c r="S264" s="1" t="str">
        <f>IF(Data[[#This Row],[ Sales]]=Data[[#This Row],[Gross Sales]]-Data[[#This Row],[Discounts]], "OK", "Mismatch")</f>
        <v>OK</v>
      </c>
      <c r="T264" s="1" t="str">
        <f>IF(Data[[#This Row],[Profit]]=Data[[#This Row],[ Sales]]-Data[[#This Row],[COGS]], "OK", "Mismatch")</f>
        <v>OK</v>
      </c>
    </row>
    <row r="265" spans="1:20" x14ac:dyDescent="0.2">
      <c r="A265" s="11" t="s">
        <v>14</v>
      </c>
      <c r="B265" s="11" t="s">
        <v>22</v>
      </c>
      <c r="C265" s="12" t="s">
        <v>45</v>
      </c>
      <c r="D265" s="12" t="s">
        <v>48</v>
      </c>
      <c r="E265" s="11">
        <v>1403</v>
      </c>
      <c r="F265" s="13">
        <v>260</v>
      </c>
      <c r="G265" s="13">
        <v>7</v>
      </c>
      <c r="H265" s="13">
        <v>9821</v>
      </c>
      <c r="I265" s="13">
        <v>589.26</v>
      </c>
      <c r="J265" s="13">
        <v>9231.74</v>
      </c>
      <c r="K265" s="13">
        <v>7015</v>
      </c>
      <c r="L265" s="13">
        <v>2216.7399999999998</v>
      </c>
      <c r="M265" s="14">
        <v>41548</v>
      </c>
      <c r="N265" s="15">
        <v>10</v>
      </c>
      <c r="O265" s="12" t="s">
        <v>35</v>
      </c>
      <c r="P265" s="16" t="s">
        <v>36</v>
      </c>
      <c r="Q265" s="1" t="str">
        <f>IF(Data[[#This Row],[COGS]]=Data[[#This Row],[ Sales]]-Data[[#This Row],[Profit]], "OK", "Mismatch")</f>
        <v>OK</v>
      </c>
      <c r="R265" s="1" t="str">
        <f>IF(Data[[#This Row],[Gross Sales]]=Data[[#This Row],[Units Sold]]*Data[[#This Row],[Sale Price]], "OK", "Mismatch")</f>
        <v>OK</v>
      </c>
      <c r="S265" s="1" t="str">
        <f>IF(Data[[#This Row],[ Sales]]=Data[[#This Row],[Gross Sales]]-Data[[#This Row],[Discounts]], "OK", "Mismatch")</f>
        <v>OK</v>
      </c>
      <c r="T265" s="1" t="str">
        <f>IF(Data[[#This Row],[Profit]]=Data[[#This Row],[ Sales]]-Data[[#This Row],[COGS]], "OK", "Mismatch")</f>
        <v>OK</v>
      </c>
    </row>
    <row r="266" spans="1:20" x14ac:dyDescent="0.2">
      <c r="A266" s="11" t="s">
        <v>14</v>
      </c>
      <c r="B266" s="11" t="s">
        <v>22</v>
      </c>
      <c r="C266" s="12" t="s">
        <v>45</v>
      </c>
      <c r="D266" s="12" t="s">
        <v>48</v>
      </c>
      <c r="E266" s="11">
        <v>2076</v>
      </c>
      <c r="F266" s="13">
        <v>260</v>
      </c>
      <c r="G266" s="13">
        <v>350</v>
      </c>
      <c r="H266" s="13">
        <v>726600</v>
      </c>
      <c r="I266" s="13">
        <v>43596</v>
      </c>
      <c r="J266" s="13">
        <v>683004</v>
      </c>
      <c r="K266" s="13">
        <v>539760</v>
      </c>
      <c r="L266" s="13">
        <v>143244</v>
      </c>
      <c r="M266" s="14">
        <v>41548</v>
      </c>
      <c r="N266" s="15">
        <v>10</v>
      </c>
      <c r="O266" s="12" t="s">
        <v>35</v>
      </c>
      <c r="P266" s="16" t="s">
        <v>36</v>
      </c>
      <c r="Q266" s="1" t="str">
        <f>IF(Data[[#This Row],[COGS]]=Data[[#This Row],[ Sales]]-Data[[#This Row],[Profit]], "OK", "Mismatch")</f>
        <v>OK</v>
      </c>
      <c r="R266" s="1" t="str">
        <f>IF(Data[[#This Row],[Gross Sales]]=Data[[#This Row],[Units Sold]]*Data[[#This Row],[Sale Price]], "OK", "Mismatch")</f>
        <v>OK</v>
      </c>
      <c r="S266" s="1" t="str">
        <f>IF(Data[[#This Row],[ Sales]]=Data[[#This Row],[Gross Sales]]-Data[[#This Row],[Discounts]], "OK", "Mismatch")</f>
        <v>OK</v>
      </c>
      <c r="T266" s="1" t="str">
        <f>IF(Data[[#This Row],[Profit]]=Data[[#This Row],[ Sales]]-Data[[#This Row],[COGS]], "OK", "Mismatch")</f>
        <v>OK</v>
      </c>
    </row>
    <row r="267" spans="1:20" x14ac:dyDescent="0.2">
      <c r="A267" s="11" t="s">
        <v>14</v>
      </c>
      <c r="B267" s="11" t="s">
        <v>22</v>
      </c>
      <c r="C267" s="12" t="s">
        <v>45</v>
      </c>
      <c r="D267" s="12" t="s">
        <v>48</v>
      </c>
      <c r="E267" s="11">
        <v>2876</v>
      </c>
      <c r="F267" s="13">
        <v>260</v>
      </c>
      <c r="G267" s="13">
        <v>350</v>
      </c>
      <c r="H267" s="13">
        <v>1006600</v>
      </c>
      <c r="I267" s="13">
        <v>70462</v>
      </c>
      <c r="J267" s="13">
        <v>936138</v>
      </c>
      <c r="K267" s="13">
        <v>747760</v>
      </c>
      <c r="L267" s="13">
        <v>188378</v>
      </c>
      <c r="M267" s="14">
        <v>41883</v>
      </c>
      <c r="N267" s="15">
        <v>9</v>
      </c>
      <c r="O267" s="12" t="s">
        <v>34</v>
      </c>
      <c r="P267" s="16" t="s">
        <v>19</v>
      </c>
      <c r="Q267" s="1" t="str">
        <f>IF(Data[[#This Row],[COGS]]=Data[[#This Row],[ Sales]]-Data[[#This Row],[Profit]], "OK", "Mismatch")</f>
        <v>OK</v>
      </c>
      <c r="R267" s="1" t="str">
        <f>IF(Data[[#This Row],[Gross Sales]]=Data[[#This Row],[Units Sold]]*Data[[#This Row],[Sale Price]], "OK", "Mismatch")</f>
        <v>OK</v>
      </c>
      <c r="S267" s="1" t="str">
        <f>IF(Data[[#This Row],[ Sales]]=Data[[#This Row],[Gross Sales]]-Data[[#This Row],[Discounts]], "OK", "Mismatch")</f>
        <v>OK</v>
      </c>
      <c r="T267" s="1" t="str">
        <f>IF(Data[[#This Row],[Profit]]=Data[[#This Row],[ Sales]]-Data[[#This Row],[COGS]], "OK", "Mismatch")</f>
        <v>OK</v>
      </c>
    </row>
    <row r="268" spans="1:20" x14ac:dyDescent="0.2">
      <c r="A268" s="11" t="s">
        <v>14</v>
      </c>
      <c r="B268" s="11" t="s">
        <v>22</v>
      </c>
      <c r="C268" s="12" t="s">
        <v>45</v>
      </c>
      <c r="D268" s="12" t="s">
        <v>17</v>
      </c>
      <c r="E268" s="11">
        <v>1899</v>
      </c>
      <c r="F268" s="13">
        <v>260</v>
      </c>
      <c r="G268" s="13">
        <v>20</v>
      </c>
      <c r="H268" s="13">
        <v>37980</v>
      </c>
      <c r="I268" s="13">
        <v>0</v>
      </c>
      <c r="J268" s="13">
        <v>37980</v>
      </c>
      <c r="K268" s="13">
        <v>18990</v>
      </c>
      <c r="L268" s="13">
        <v>18990</v>
      </c>
      <c r="M268" s="14">
        <v>41791</v>
      </c>
      <c r="N268" s="15">
        <v>6</v>
      </c>
      <c r="O268" s="12" t="s">
        <v>23</v>
      </c>
      <c r="P268" s="16" t="s">
        <v>19</v>
      </c>
      <c r="Q268" s="1" t="str">
        <f>IF(Data[[#This Row],[COGS]]=Data[[#This Row],[ Sales]]-Data[[#This Row],[Profit]], "OK", "Mismatch")</f>
        <v>OK</v>
      </c>
      <c r="R268" s="1" t="str">
        <f>IF(Data[[#This Row],[Gross Sales]]=Data[[#This Row],[Units Sold]]*Data[[#This Row],[Sale Price]], "OK", "Mismatch")</f>
        <v>OK</v>
      </c>
      <c r="S268" s="1" t="str">
        <f>IF(Data[[#This Row],[ Sales]]=Data[[#This Row],[Gross Sales]]-Data[[#This Row],[Discounts]], "OK", "Mismatch")</f>
        <v>OK</v>
      </c>
      <c r="T268" s="1" t="str">
        <f>IF(Data[[#This Row],[Profit]]=Data[[#This Row],[ Sales]]-Data[[#This Row],[COGS]], "OK", "Mismatch")</f>
        <v>OK</v>
      </c>
    </row>
    <row r="269" spans="1:20" x14ac:dyDescent="0.2">
      <c r="A269" s="11" t="s">
        <v>14</v>
      </c>
      <c r="B269" s="11" t="s">
        <v>22</v>
      </c>
      <c r="C269" s="12" t="s">
        <v>45</v>
      </c>
      <c r="D269" s="12" t="s">
        <v>17</v>
      </c>
      <c r="E269" s="11">
        <v>2750</v>
      </c>
      <c r="F269" s="13">
        <v>260</v>
      </c>
      <c r="G269" s="13">
        <v>350</v>
      </c>
      <c r="H269" s="13">
        <v>962500</v>
      </c>
      <c r="I269" s="13">
        <v>0</v>
      </c>
      <c r="J269" s="13">
        <f>Data[[#This Row],[COGS]]+Data[[#This Row],[Profit]]</f>
        <v>962500</v>
      </c>
      <c r="K269" s="13">
        <v>715000</v>
      </c>
      <c r="L269" s="13">
        <v>247500</v>
      </c>
      <c r="M269" s="14">
        <v>41671</v>
      </c>
      <c r="N269" s="15">
        <v>2</v>
      </c>
      <c r="O269" s="12" t="s">
        <v>39</v>
      </c>
      <c r="P269" s="16" t="s">
        <v>19</v>
      </c>
      <c r="Q269" s="1" t="str">
        <f>IF(Data[[#This Row],[COGS]]=Data[[#This Row],[ Sales]]-Data[[#This Row],[Profit]], "OK", "Mismatch")</f>
        <v>OK</v>
      </c>
      <c r="R269" s="1" t="str">
        <f>IF(Data[[#This Row],[Gross Sales]]=Data[[#This Row],[Units Sold]]*Data[[#This Row],[Sale Price]], "OK", "Mismatch")</f>
        <v>OK</v>
      </c>
      <c r="S269" s="1" t="str">
        <f>IF(Data[[#This Row],[ Sales]]=Data[[#This Row],[Gross Sales]]-Data[[#This Row],[Discounts]], "OK", "Mismatch")</f>
        <v>OK</v>
      </c>
      <c r="T269" s="1" t="str">
        <f>IF(Data[[#This Row],[Profit]]=Data[[#This Row],[ Sales]]-Data[[#This Row],[COGS]], "OK", "Mismatch")</f>
        <v>OK</v>
      </c>
    </row>
    <row r="270" spans="1:20" x14ac:dyDescent="0.2">
      <c r="A270" s="11" t="s">
        <v>14</v>
      </c>
      <c r="B270" s="11" t="s">
        <v>22</v>
      </c>
      <c r="C270" s="12" t="s">
        <v>16</v>
      </c>
      <c r="D270" s="12" t="s">
        <v>49</v>
      </c>
      <c r="E270" s="11">
        <v>1790</v>
      </c>
      <c r="F270" s="13">
        <v>3</v>
      </c>
      <c r="G270" s="13">
        <v>350</v>
      </c>
      <c r="H270" s="13">
        <v>626500</v>
      </c>
      <c r="I270" s="13">
        <v>81445</v>
      </c>
      <c r="J270" s="13">
        <v>545055</v>
      </c>
      <c r="K270" s="13">
        <v>465400</v>
      </c>
      <c r="L270" s="13">
        <v>79655</v>
      </c>
      <c r="M270" s="14">
        <v>41699</v>
      </c>
      <c r="N270" s="15">
        <v>3</v>
      </c>
      <c r="O270" s="12" t="s">
        <v>27</v>
      </c>
      <c r="P270" s="16" t="s">
        <v>19</v>
      </c>
      <c r="Q270" s="1" t="str">
        <f>IF(Data[[#This Row],[COGS]]=Data[[#This Row],[ Sales]]-Data[[#This Row],[Profit]], "OK", "Mismatch")</f>
        <v>OK</v>
      </c>
      <c r="R270" s="1" t="str">
        <f>IF(Data[[#This Row],[Gross Sales]]=Data[[#This Row],[Units Sold]]*Data[[#This Row],[Sale Price]], "OK", "Mismatch")</f>
        <v>OK</v>
      </c>
      <c r="S270" s="1" t="str">
        <f>IF(Data[[#This Row],[ Sales]]=Data[[#This Row],[Gross Sales]]-Data[[#This Row],[Discounts]], "OK", "Mismatch")</f>
        <v>OK</v>
      </c>
      <c r="T270" s="1" t="str">
        <f>IF(Data[[#This Row],[Profit]]=Data[[#This Row],[ Sales]]-Data[[#This Row],[COGS]], "OK", "Mismatch")</f>
        <v>OK</v>
      </c>
    </row>
    <row r="271" spans="1:20" x14ac:dyDescent="0.2">
      <c r="A271" s="11" t="s">
        <v>14</v>
      </c>
      <c r="B271" s="11" t="s">
        <v>22</v>
      </c>
      <c r="C271" s="12" t="s">
        <v>16</v>
      </c>
      <c r="D271" s="12" t="s">
        <v>49</v>
      </c>
      <c r="E271" s="11">
        <v>2521.5</v>
      </c>
      <c r="F271" s="13">
        <v>3</v>
      </c>
      <c r="G271" s="13">
        <v>20</v>
      </c>
      <c r="H271" s="13">
        <v>50430</v>
      </c>
      <c r="I271" s="13">
        <v>6051.6</v>
      </c>
      <c r="J271" s="13">
        <v>44378.399999999994</v>
      </c>
      <c r="K271" s="13">
        <v>25215</v>
      </c>
      <c r="L271" s="13">
        <v>19163.399999999998</v>
      </c>
      <c r="M271" s="14">
        <v>41640</v>
      </c>
      <c r="N271" s="15">
        <v>1</v>
      </c>
      <c r="O271" s="12" t="s">
        <v>18</v>
      </c>
      <c r="P271" s="16" t="s">
        <v>19</v>
      </c>
      <c r="Q271" s="1" t="str">
        <f>IF(Data[[#This Row],[COGS]]=Data[[#This Row],[ Sales]]-Data[[#This Row],[Profit]], "OK", "Mismatch")</f>
        <v>OK</v>
      </c>
      <c r="R271" s="1" t="str">
        <f>IF(Data[[#This Row],[Gross Sales]]=Data[[#This Row],[Units Sold]]*Data[[#This Row],[Sale Price]], "OK", "Mismatch")</f>
        <v>OK</v>
      </c>
      <c r="S271" s="1" t="str">
        <f>IF(Data[[#This Row],[ Sales]]=Data[[#This Row],[Gross Sales]]-Data[[#This Row],[Discounts]], "OK", "Mismatch")</f>
        <v>OK</v>
      </c>
      <c r="T271" s="1" t="str">
        <f>IF(Data[[#This Row],[Profit]]=Data[[#This Row],[ Sales]]-Data[[#This Row],[COGS]], "OK", "Mismatch")</f>
        <v>OK</v>
      </c>
    </row>
    <row r="272" spans="1:20" x14ac:dyDescent="0.2">
      <c r="A272" s="11" t="s">
        <v>14</v>
      </c>
      <c r="B272" s="11" t="s">
        <v>22</v>
      </c>
      <c r="C272" s="12" t="s">
        <v>16</v>
      </c>
      <c r="D272" s="12" t="s">
        <v>46</v>
      </c>
      <c r="E272" s="11">
        <v>2145</v>
      </c>
      <c r="F272" s="13">
        <v>3</v>
      </c>
      <c r="G272" s="13">
        <v>7</v>
      </c>
      <c r="H272" s="13">
        <v>15015</v>
      </c>
      <c r="I272" s="13">
        <v>300.3</v>
      </c>
      <c r="J272" s="13">
        <v>14714.7</v>
      </c>
      <c r="K272" s="13">
        <v>10725</v>
      </c>
      <c r="L272" s="13">
        <v>3989.7000000000007</v>
      </c>
      <c r="M272" s="14">
        <v>41579</v>
      </c>
      <c r="N272" s="15">
        <v>11</v>
      </c>
      <c r="O272" s="12" t="s">
        <v>41</v>
      </c>
      <c r="P272" s="16" t="s">
        <v>36</v>
      </c>
      <c r="Q272" s="1" t="str">
        <f>IF(Data[[#This Row],[COGS]]=Data[[#This Row],[ Sales]]-Data[[#This Row],[Profit]], "OK", "Mismatch")</f>
        <v>OK</v>
      </c>
      <c r="R272" s="1" t="str">
        <f>IF(Data[[#This Row],[Gross Sales]]=Data[[#This Row],[Units Sold]]*Data[[#This Row],[Sale Price]], "OK", "Mismatch")</f>
        <v>OK</v>
      </c>
      <c r="S272" s="1" t="str">
        <f>IF(Data[[#This Row],[ Sales]]=Data[[#This Row],[Gross Sales]]-Data[[#This Row],[Discounts]], "OK", "Mismatch")</f>
        <v>OK</v>
      </c>
      <c r="T272" s="1" t="str">
        <f>IF(Data[[#This Row],[Profit]]=Data[[#This Row],[ Sales]]-Data[[#This Row],[COGS]], "OK", "Mismatch")</f>
        <v>OK</v>
      </c>
    </row>
    <row r="273" spans="1:20" x14ac:dyDescent="0.2">
      <c r="A273" s="11" t="s">
        <v>14</v>
      </c>
      <c r="B273" s="11" t="s">
        <v>22</v>
      </c>
      <c r="C273" s="12" t="s">
        <v>16</v>
      </c>
      <c r="D273" s="12" t="s">
        <v>46</v>
      </c>
      <c r="E273" s="11">
        <v>2155</v>
      </c>
      <c r="F273" s="13">
        <v>3</v>
      </c>
      <c r="G273" s="13">
        <v>350</v>
      </c>
      <c r="H273" s="13">
        <v>754250</v>
      </c>
      <c r="I273" s="13">
        <v>7542.5</v>
      </c>
      <c r="J273" s="13">
        <v>746707.5</v>
      </c>
      <c r="K273" s="13">
        <v>560300</v>
      </c>
      <c r="L273" s="13">
        <v>186407.5</v>
      </c>
      <c r="M273" s="14">
        <v>41974</v>
      </c>
      <c r="N273" s="15">
        <v>12</v>
      </c>
      <c r="O273" s="12" t="s">
        <v>25</v>
      </c>
      <c r="P273" s="16" t="s">
        <v>19</v>
      </c>
      <c r="Q273" s="1" t="str">
        <f>IF(Data[[#This Row],[COGS]]=Data[[#This Row],[ Sales]]-Data[[#This Row],[Profit]], "OK", "Mismatch")</f>
        <v>OK</v>
      </c>
      <c r="R273" s="1" t="str">
        <f>IF(Data[[#This Row],[Gross Sales]]=Data[[#This Row],[Units Sold]]*Data[[#This Row],[Sale Price]], "OK", "Mismatch")</f>
        <v>OK</v>
      </c>
      <c r="S273" s="1" t="str">
        <f>IF(Data[[#This Row],[ Sales]]=Data[[#This Row],[Gross Sales]]-Data[[#This Row],[Discounts]], "OK", "Mismatch")</f>
        <v>OK</v>
      </c>
      <c r="T273" s="1" t="str">
        <f>IF(Data[[#This Row],[Profit]]=Data[[#This Row],[ Sales]]-Data[[#This Row],[COGS]], "OK", "Mismatch")</f>
        <v>OK</v>
      </c>
    </row>
    <row r="274" spans="1:20" x14ac:dyDescent="0.2">
      <c r="A274" s="11" t="s">
        <v>14</v>
      </c>
      <c r="B274" s="11" t="s">
        <v>22</v>
      </c>
      <c r="C274" s="12" t="s">
        <v>16</v>
      </c>
      <c r="D274" s="12" t="s">
        <v>48</v>
      </c>
      <c r="E274" s="11">
        <v>1563</v>
      </c>
      <c r="F274" s="13">
        <v>3</v>
      </c>
      <c r="G274" s="13">
        <v>20</v>
      </c>
      <c r="H274" s="13">
        <v>31260</v>
      </c>
      <c r="I274" s="13">
        <v>1563</v>
      </c>
      <c r="J274" s="13">
        <v>29697</v>
      </c>
      <c r="K274" s="13">
        <v>15630</v>
      </c>
      <c r="L274" s="13">
        <v>14067</v>
      </c>
      <c r="M274" s="14">
        <v>41760</v>
      </c>
      <c r="N274" s="15">
        <v>5</v>
      </c>
      <c r="O274" s="12" t="s">
        <v>47</v>
      </c>
      <c r="P274" s="16" t="s">
        <v>19</v>
      </c>
      <c r="Q274" s="1" t="str">
        <f>IF(Data[[#This Row],[COGS]]=Data[[#This Row],[ Sales]]-Data[[#This Row],[Profit]], "OK", "Mismatch")</f>
        <v>OK</v>
      </c>
      <c r="R274" s="1" t="str">
        <f>IF(Data[[#This Row],[Gross Sales]]=Data[[#This Row],[Units Sold]]*Data[[#This Row],[Sale Price]], "OK", "Mismatch")</f>
        <v>OK</v>
      </c>
      <c r="S274" s="1" t="str">
        <f>IF(Data[[#This Row],[ Sales]]=Data[[#This Row],[Gross Sales]]-Data[[#This Row],[Discounts]], "OK", "Mismatch")</f>
        <v>OK</v>
      </c>
      <c r="T274" s="1" t="str">
        <f>IF(Data[[#This Row],[Profit]]=Data[[#This Row],[ Sales]]-Data[[#This Row],[COGS]], "OK", "Mismatch")</f>
        <v>OK</v>
      </c>
    </row>
    <row r="275" spans="1:20" x14ac:dyDescent="0.2">
      <c r="A275" s="11" t="s">
        <v>14</v>
      </c>
      <c r="B275" s="11" t="s">
        <v>22</v>
      </c>
      <c r="C275" s="12" t="s">
        <v>16</v>
      </c>
      <c r="D275" s="12" t="s">
        <v>48</v>
      </c>
      <c r="E275" s="11">
        <v>2487</v>
      </c>
      <c r="F275" s="13">
        <v>3</v>
      </c>
      <c r="G275" s="13">
        <v>7</v>
      </c>
      <c r="H275" s="13">
        <v>17409</v>
      </c>
      <c r="I275" s="13">
        <v>870.45</v>
      </c>
      <c r="J275" s="13">
        <v>16538.55</v>
      </c>
      <c r="K275" s="13">
        <v>12435</v>
      </c>
      <c r="L275" s="13">
        <v>4103.5499999999993</v>
      </c>
      <c r="M275" s="14">
        <v>41974</v>
      </c>
      <c r="N275" s="15">
        <v>12</v>
      </c>
      <c r="O275" s="12" t="s">
        <v>25</v>
      </c>
      <c r="P275" s="16" t="s">
        <v>19</v>
      </c>
      <c r="Q275" s="1" t="str">
        <f>IF(Data[[#This Row],[COGS]]=Data[[#This Row],[ Sales]]-Data[[#This Row],[Profit]], "OK", "Mismatch")</f>
        <v>OK</v>
      </c>
      <c r="R275" s="1" t="str">
        <f>IF(Data[[#This Row],[Gross Sales]]=Data[[#This Row],[Units Sold]]*Data[[#This Row],[Sale Price]], "OK", "Mismatch")</f>
        <v>OK</v>
      </c>
      <c r="S275" s="1" t="str">
        <f>IF(Data[[#This Row],[ Sales]]=Data[[#This Row],[Gross Sales]]-Data[[#This Row],[Discounts]], "OK", "Mismatch")</f>
        <v>OK</v>
      </c>
      <c r="T275" s="1" t="str">
        <f>IF(Data[[#This Row],[Profit]]=Data[[#This Row],[ Sales]]-Data[[#This Row],[COGS]], "OK", "Mismatch")</f>
        <v>OK</v>
      </c>
    </row>
    <row r="276" spans="1:20" x14ac:dyDescent="0.2">
      <c r="A276" s="11" t="s">
        <v>14</v>
      </c>
      <c r="B276" s="11" t="s">
        <v>22</v>
      </c>
      <c r="C276" s="12" t="s">
        <v>26</v>
      </c>
      <c r="D276" s="12" t="s">
        <v>49</v>
      </c>
      <c r="E276" s="11">
        <v>293</v>
      </c>
      <c r="F276" s="13">
        <v>5</v>
      </c>
      <c r="G276" s="13">
        <v>7</v>
      </c>
      <c r="H276" s="13">
        <v>2051</v>
      </c>
      <c r="I276" s="13">
        <v>287.14</v>
      </c>
      <c r="J276" s="13">
        <v>1763.8600000000001</v>
      </c>
      <c r="K276" s="13">
        <v>1465</v>
      </c>
      <c r="L276" s="13">
        <v>298.86000000000013</v>
      </c>
      <c r="M276" s="14">
        <v>41671</v>
      </c>
      <c r="N276" s="15">
        <v>2</v>
      </c>
      <c r="O276" s="12" t="s">
        <v>39</v>
      </c>
      <c r="P276" s="16" t="s">
        <v>19</v>
      </c>
      <c r="Q276" s="1" t="str">
        <f>IF(Data[[#This Row],[COGS]]=Data[[#This Row],[ Sales]]-Data[[#This Row],[Profit]], "OK", "Mismatch")</f>
        <v>OK</v>
      </c>
      <c r="R276" s="1" t="str">
        <f>IF(Data[[#This Row],[Gross Sales]]=Data[[#This Row],[Units Sold]]*Data[[#This Row],[Sale Price]], "OK", "Mismatch")</f>
        <v>OK</v>
      </c>
      <c r="S276" s="1" t="str">
        <f>IF(Data[[#This Row],[ Sales]]=Data[[#This Row],[Gross Sales]]-Data[[#This Row],[Discounts]], "OK", "Mismatch")</f>
        <v>OK</v>
      </c>
      <c r="T276" s="1" t="str">
        <f>IF(Data[[#This Row],[Profit]]=Data[[#This Row],[ Sales]]-Data[[#This Row],[COGS]], "OK", "Mismatch")</f>
        <v>OK</v>
      </c>
    </row>
    <row r="277" spans="1:20" x14ac:dyDescent="0.2">
      <c r="A277" s="11" t="s">
        <v>14</v>
      </c>
      <c r="B277" s="11" t="s">
        <v>22</v>
      </c>
      <c r="C277" s="12" t="s">
        <v>26</v>
      </c>
      <c r="D277" s="12" t="s">
        <v>46</v>
      </c>
      <c r="E277" s="11">
        <v>544</v>
      </c>
      <c r="F277" s="13">
        <v>5</v>
      </c>
      <c r="G277" s="13">
        <v>7</v>
      </c>
      <c r="H277" s="13">
        <v>3808</v>
      </c>
      <c r="I277" s="13">
        <v>114.24</v>
      </c>
      <c r="J277" s="13">
        <v>3693.76</v>
      </c>
      <c r="K277" s="13">
        <v>2720</v>
      </c>
      <c r="L277" s="13">
        <v>973.76000000000022</v>
      </c>
      <c r="M277" s="14">
        <v>41883</v>
      </c>
      <c r="N277" s="15">
        <v>9</v>
      </c>
      <c r="O277" s="12" t="s">
        <v>34</v>
      </c>
      <c r="P277" s="16" t="s">
        <v>19</v>
      </c>
      <c r="Q277" s="1" t="str">
        <f>IF(Data[[#This Row],[COGS]]=Data[[#This Row],[ Sales]]-Data[[#This Row],[Profit]], "OK", "Mismatch")</f>
        <v>OK</v>
      </c>
      <c r="R277" s="1" t="str">
        <f>IF(Data[[#This Row],[Gross Sales]]=Data[[#This Row],[Units Sold]]*Data[[#This Row],[Sale Price]], "OK", "Mismatch")</f>
        <v>OK</v>
      </c>
      <c r="S277" s="1" t="str">
        <f>IF(Data[[#This Row],[ Sales]]=Data[[#This Row],[Gross Sales]]-Data[[#This Row],[Discounts]], "OK", "Mismatch")</f>
        <v>OK</v>
      </c>
      <c r="T277" s="1" t="str">
        <f>IF(Data[[#This Row],[Profit]]=Data[[#This Row],[ Sales]]-Data[[#This Row],[COGS]], "OK", "Mismatch")</f>
        <v>OK</v>
      </c>
    </row>
    <row r="278" spans="1:20" x14ac:dyDescent="0.2">
      <c r="A278" s="11" t="s">
        <v>14</v>
      </c>
      <c r="B278" s="11" t="s">
        <v>22</v>
      </c>
      <c r="C278" s="12" t="s">
        <v>26</v>
      </c>
      <c r="D278" s="12" t="s">
        <v>46</v>
      </c>
      <c r="E278" s="11">
        <v>1375.5</v>
      </c>
      <c r="F278" s="13">
        <v>5</v>
      </c>
      <c r="G278" s="13">
        <v>20</v>
      </c>
      <c r="H278" s="13">
        <v>27510</v>
      </c>
      <c r="I278" s="13">
        <v>275.10000000000002</v>
      </c>
      <c r="J278" s="13">
        <v>27234.899999999998</v>
      </c>
      <c r="K278" s="13">
        <v>13755</v>
      </c>
      <c r="L278" s="13">
        <v>13479.899999999998</v>
      </c>
      <c r="M278" s="14">
        <v>41821</v>
      </c>
      <c r="N278" s="15">
        <v>7</v>
      </c>
      <c r="O278" s="12" t="s">
        <v>30</v>
      </c>
      <c r="P278" s="16" t="s">
        <v>19</v>
      </c>
      <c r="Q278" s="1" t="str">
        <f>IF(Data[[#This Row],[COGS]]=Data[[#This Row],[ Sales]]-Data[[#This Row],[Profit]], "OK", "Mismatch")</f>
        <v>OK</v>
      </c>
      <c r="R278" s="1" t="str">
        <f>IF(Data[[#This Row],[Gross Sales]]=Data[[#This Row],[Units Sold]]*Data[[#This Row],[Sale Price]], "OK", "Mismatch")</f>
        <v>OK</v>
      </c>
      <c r="S278" s="1" t="str">
        <f>IF(Data[[#This Row],[ Sales]]=Data[[#This Row],[Gross Sales]]-Data[[#This Row],[Discounts]], "OK", "Mismatch")</f>
        <v>OK</v>
      </c>
      <c r="T278" s="1" t="str">
        <f>IF(Data[[#This Row],[Profit]]=Data[[#This Row],[ Sales]]-Data[[#This Row],[COGS]], "OK", "Mismatch")</f>
        <v>OK</v>
      </c>
    </row>
    <row r="279" spans="1:20" x14ac:dyDescent="0.2">
      <c r="A279" s="11" t="s">
        <v>14</v>
      </c>
      <c r="B279" s="11" t="s">
        <v>22</v>
      </c>
      <c r="C279" s="12" t="s">
        <v>26</v>
      </c>
      <c r="D279" s="12" t="s">
        <v>48</v>
      </c>
      <c r="E279" s="11">
        <v>1384.5</v>
      </c>
      <c r="F279" s="13">
        <v>5</v>
      </c>
      <c r="G279" s="13">
        <v>350</v>
      </c>
      <c r="H279" s="13">
        <v>484575</v>
      </c>
      <c r="I279" s="13">
        <v>24228.75</v>
      </c>
      <c r="J279" s="13">
        <v>460346.25</v>
      </c>
      <c r="K279" s="13">
        <v>359970</v>
      </c>
      <c r="L279" s="13">
        <v>100376.25</v>
      </c>
      <c r="M279" s="14">
        <v>41640</v>
      </c>
      <c r="N279" s="15">
        <v>1</v>
      </c>
      <c r="O279" s="12" t="s">
        <v>18</v>
      </c>
      <c r="P279" s="16" t="s">
        <v>19</v>
      </c>
      <c r="Q279" s="1" t="str">
        <f>IF(Data[[#This Row],[COGS]]=Data[[#This Row],[ Sales]]-Data[[#This Row],[Profit]], "OK", "Mismatch")</f>
        <v>OK</v>
      </c>
      <c r="R279" s="1" t="str">
        <f>IF(Data[[#This Row],[Gross Sales]]=Data[[#This Row],[Units Sold]]*Data[[#This Row],[Sale Price]], "OK", "Mismatch")</f>
        <v>OK</v>
      </c>
      <c r="S279" s="1" t="str">
        <f>IF(Data[[#This Row],[ Sales]]=Data[[#This Row],[Gross Sales]]-Data[[#This Row],[Discounts]], "OK", "Mismatch")</f>
        <v>OK</v>
      </c>
      <c r="T279" s="1" t="str">
        <f>IF(Data[[#This Row],[Profit]]=Data[[#This Row],[ Sales]]-Data[[#This Row],[COGS]], "OK", "Mismatch")</f>
        <v>OK</v>
      </c>
    </row>
    <row r="280" spans="1:20" x14ac:dyDescent="0.2">
      <c r="A280" s="11" t="s">
        <v>14</v>
      </c>
      <c r="B280" s="11" t="s">
        <v>22</v>
      </c>
      <c r="C280" s="12" t="s">
        <v>26</v>
      </c>
      <c r="D280" s="12" t="s">
        <v>48</v>
      </c>
      <c r="E280" s="11">
        <v>1403</v>
      </c>
      <c r="F280" s="13">
        <v>5</v>
      </c>
      <c r="G280" s="13">
        <v>7</v>
      </c>
      <c r="H280" s="13">
        <v>9821</v>
      </c>
      <c r="I280" s="13">
        <v>589.26</v>
      </c>
      <c r="J280" s="13">
        <v>9231.74</v>
      </c>
      <c r="K280" s="13">
        <v>7015</v>
      </c>
      <c r="L280" s="13">
        <v>2216.7399999999998</v>
      </c>
      <c r="M280" s="14">
        <v>41548</v>
      </c>
      <c r="N280" s="15">
        <v>10</v>
      </c>
      <c r="O280" s="12" t="s">
        <v>35</v>
      </c>
      <c r="P280" s="16" t="s">
        <v>36</v>
      </c>
      <c r="Q280" s="1" t="str">
        <f>IF(Data[[#This Row],[COGS]]=Data[[#This Row],[ Sales]]-Data[[#This Row],[Profit]], "OK", "Mismatch")</f>
        <v>OK</v>
      </c>
      <c r="R280" s="1" t="str">
        <f>IF(Data[[#This Row],[Gross Sales]]=Data[[#This Row],[Units Sold]]*Data[[#This Row],[Sale Price]], "OK", "Mismatch")</f>
        <v>OK</v>
      </c>
      <c r="S280" s="1" t="str">
        <f>IF(Data[[#This Row],[ Sales]]=Data[[#This Row],[Gross Sales]]-Data[[#This Row],[Discounts]], "OK", "Mismatch")</f>
        <v>OK</v>
      </c>
      <c r="T280" s="1" t="str">
        <f>IF(Data[[#This Row],[Profit]]=Data[[#This Row],[ Sales]]-Data[[#This Row],[COGS]], "OK", "Mismatch")</f>
        <v>OK</v>
      </c>
    </row>
    <row r="281" spans="1:20" x14ac:dyDescent="0.2">
      <c r="A281" s="11" t="s">
        <v>14</v>
      </c>
      <c r="B281" s="11" t="s">
        <v>22</v>
      </c>
      <c r="C281" s="12" t="s">
        <v>26</v>
      </c>
      <c r="D281" s="12" t="s">
        <v>48</v>
      </c>
      <c r="E281" s="11">
        <v>1666</v>
      </c>
      <c r="F281" s="13">
        <v>5</v>
      </c>
      <c r="G281" s="13">
        <v>350</v>
      </c>
      <c r="H281" s="13">
        <v>583100</v>
      </c>
      <c r="I281" s="13">
        <v>52479</v>
      </c>
      <c r="J281" s="13">
        <v>530621</v>
      </c>
      <c r="K281" s="13">
        <v>433160</v>
      </c>
      <c r="L281" s="13">
        <v>97461</v>
      </c>
      <c r="M281" s="14">
        <v>41760</v>
      </c>
      <c r="N281" s="15">
        <v>5</v>
      </c>
      <c r="O281" s="12" t="s">
        <v>47</v>
      </c>
      <c r="P281" s="16" t="s">
        <v>19</v>
      </c>
      <c r="Q281" s="1" t="str">
        <f>IF(Data[[#This Row],[COGS]]=Data[[#This Row],[ Sales]]-Data[[#This Row],[Profit]], "OK", "Mismatch")</f>
        <v>OK</v>
      </c>
      <c r="R281" s="1" t="str">
        <f>IF(Data[[#This Row],[Gross Sales]]=Data[[#This Row],[Units Sold]]*Data[[#This Row],[Sale Price]], "OK", "Mismatch")</f>
        <v>OK</v>
      </c>
      <c r="S281" s="1" t="str">
        <f>IF(Data[[#This Row],[ Sales]]=Data[[#This Row],[Gross Sales]]-Data[[#This Row],[Discounts]], "OK", "Mismatch")</f>
        <v>OK</v>
      </c>
      <c r="T281" s="1" t="str">
        <f>IF(Data[[#This Row],[Profit]]=Data[[#This Row],[ Sales]]-Data[[#This Row],[COGS]], "OK", "Mismatch")</f>
        <v>OK</v>
      </c>
    </row>
    <row r="282" spans="1:20" x14ac:dyDescent="0.2">
      <c r="A282" s="11" t="s">
        <v>14</v>
      </c>
      <c r="B282" s="11" t="s">
        <v>22</v>
      </c>
      <c r="C282" s="12" t="s">
        <v>26</v>
      </c>
      <c r="D282" s="12" t="s">
        <v>48</v>
      </c>
      <c r="E282" s="11">
        <v>1757</v>
      </c>
      <c r="F282" s="13">
        <v>5</v>
      </c>
      <c r="G282" s="13">
        <v>20</v>
      </c>
      <c r="H282" s="13">
        <v>35140</v>
      </c>
      <c r="I282" s="13">
        <v>2108.4</v>
      </c>
      <c r="J282" s="13">
        <v>33031.599999999999</v>
      </c>
      <c r="K282" s="13">
        <v>17570</v>
      </c>
      <c r="L282" s="13">
        <v>15461.599999999999</v>
      </c>
      <c r="M282" s="14">
        <v>41548</v>
      </c>
      <c r="N282" s="15">
        <v>10</v>
      </c>
      <c r="O282" s="12" t="s">
        <v>35</v>
      </c>
      <c r="P282" s="16" t="s">
        <v>36</v>
      </c>
      <c r="Q282" s="1" t="str">
        <f>IF(Data[[#This Row],[COGS]]=Data[[#This Row],[ Sales]]-Data[[#This Row],[Profit]], "OK", "Mismatch")</f>
        <v>OK</v>
      </c>
      <c r="R282" s="1" t="str">
        <f>IF(Data[[#This Row],[Gross Sales]]=Data[[#This Row],[Units Sold]]*Data[[#This Row],[Sale Price]], "OK", "Mismatch")</f>
        <v>OK</v>
      </c>
      <c r="S282" s="1" t="str">
        <f>IF(Data[[#This Row],[ Sales]]=Data[[#This Row],[Gross Sales]]-Data[[#This Row],[Discounts]], "OK", "Mismatch")</f>
        <v>OK</v>
      </c>
      <c r="T282" s="1" t="str">
        <f>IF(Data[[#This Row],[Profit]]=Data[[#This Row],[ Sales]]-Data[[#This Row],[COGS]], "OK", "Mismatch")</f>
        <v>OK</v>
      </c>
    </row>
    <row r="283" spans="1:20" x14ac:dyDescent="0.2">
      <c r="A283" s="11" t="s">
        <v>14</v>
      </c>
      <c r="B283" s="11" t="s">
        <v>22</v>
      </c>
      <c r="C283" s="12" t="s">
        <v>26</v>
      </c>
      <c r="D283" s="12" t="s">
        <v>48</v>
      </c>
      <c r="E283" s="11">
        <v>1976</v>
      </c>
      <c r="F283" s="13">
        <v>5</v>
      </c>
      <c r="G283" s="13">
        <v>20</v>
      </c>
      <c r="H283" s="13">
        <v>39520</v>
      </c>
      <c r="I283" s="13">
        <v>2766.4</v>
      </c>
      <c r="J283" s="13">
        <v>36753.599999999999</v>
      </c>
      <c r="K283" s="13">
        <v>19760</v>
      </c>
      <c r="L283" s="13">
        <v>16993.599999999999</v>
      </c>
      <c r="M283" s="14">
        <v>41913</v>
      </c>
      <c r="N283" s="15">
        <v>10</v>
      </c>
      <c r="O283" s="12" t="s">
        <v>35</v>
      </c>
      <c r="P283" s="16" t="s">
        <v>19</v>
      </c>
      <c r="Q283" s="1" t="str">
        <f>IF(Data[[#This Row],[COGS]]=Data[[#This Row],[ Sales]]-Data[[#This Row],[Profit]], "OK", "Mismatch")</f>
        <v>OK</v>
      </c>
      <c r="R283" s="1" t="str">
        <f>IF(Data[[#This Row],[Gross Sales]]=Data[[#This Row],[Units Sold]]*Data[[#This Row],[Sale Price]], "OK", "Mismatch")</f>
        <v>OK</v>
      </c>
      <c r="S283" s="1" t="str">
        <f>IF(Data[[#This Row],[ Sales]]=Data[[#This Row],[Gross Sales]]-Data[[#This Row],[Discounts]], "OK", "Mismatch")</f>
        <v>OK</v>
      </c>
      <c r="T283" s="1" t="str">
        <f>IF(Data[[#This Row],[Profit]]=Data[[#This Row],[ Sales]]-Data[[#This Row],[COGS]], "OK", "Mismatch")</f>
        <v>OK</v>
      </c>
    </row>
    <row r="284" spans="1:20" x14ac:dyDescent="0.2">
      <c r="A284" s="11" t="s">
        <v>14</v>
      </c>
      <c r="B284" s="11" t="s">
        <v>22</v>
      </c>
      <c r="C284" s="12" t="s">
        <v>26</v>
      </c>
      <c r="D284" s="2" t="s">
        <v>17</v>
      </c>
      <c r="E284" s="11">
        <v>1899</v>
      </c>
      <c r="F284" s="13">
        <v>5</v>
      </c>
      <c r="G284" s="13">
        <v>20</v>
      </c>
      <c r="H284" s="13">
        <v>37980</v>
      </c>
      <c r="I284" s="13">
        <v>0</v>
      </c>
      <c r="J284" s="13">
        <v>37980</v>
      </c>
      <c r="K284" s="13">
        <v>18990</v>
      </c>
      <c r="L284" s="13">
        <v>18990</v>
      </c>
      <c r="M284" s="14">
        <v>41791</v>
      </c>
      <c r="N284" s="15">
        <v>6</v>
      </c>
      <c r="O284" s="12" t="s">
        <v>23</v>
      </c>
      <c r="P284" s="16" t="s">
        <v>19</v>
      </c>
      <c r="Q284" s="1" t="str">
        <f>IF(Data[[#This Row],[COGS]]=Data[[#This Row],[ Sales]]-Data[[#This Row],[Profit]], "OK", "Mismatch")</f>
        <v>OK</v>
      </c>
      <c r="R284" s="1" t="str">
        <f>IF(Data[[#This Row],[Gross Sales]]=Data[[#This Row],[Units Sold]]*Data[[#This Row],[Sale Price]], "OK", "Mismatch")</f>
        <v>OK</v>
      </c>
      <c r="S284" s="1" t="str">
        <f>IF(Data[[#This Row],[ Sales]]=Data[[#This Row],[Gross Sales]]-Data[[#This Row],[Discounts]], "OK", "Mismatch")</f>
        <v>OK</v>
      </c>
      <c r="T284" s="1" t="str">
        <f>IF(Data[[#This Row],[Profit]]=Data[[#This Row],[ Sales]]-Data[[#This Row],[COGS]], "OK", "Mismatch")</f>
        <v>OK</v>
      </c>
    </row>
    <row r="285" spans="1:20" x14ac:dyDescent="0.2">
      <c r="A285" s="11" t="s">
        <v>14</v>
      </c>
      <c r="B285" s="11" t="s">
        <v>22</v>
      </c>
      <c r="C285" s="12" t="s">
        <v>38</v>
      </c>
      <c r="D285" s="12" t="s">
        <v>49</v>
      </c>
      <c r="E285" s="11">
        <v>293</v>
      </c>
      <c r="F285" s="13">
        <v>10</v>
      </c>
      <c r="G285" s="13">
        <v>20</v>
      </c>
      <c r="H285" s="13">
        <v>5860</v>
      </c>
      <c r="I285" s="13">
        <v>879</v>
      </c>
      <c r="J285" s="13">
        <v>4981</v>
      </c>
      <c r="K285" s="13">
        <v>2930</v>
      </c>
      <c r="L285" s="13">
        <v>2051</v>
      </c>
      <c r="M285" s="14">
        <v>41974</v>
      </c>
      <c r="N285" s="15">
        <v>12</v>
      </c>
      <c r="O285" s="12" t="s">
        <v>25</v>
      </c>
      <c r="P285" s="16" t="s">
        <v>19</v>
      </c>
      <c r="Q285" s="1" t="str">
        <f>IF(Data[[#This Row],[COGS]]=Data[[#This Row],[ Sales]]-Data[[#This Row],[Profit]], "OK", "Mismatch")</f>
        <v>OK</v>
      </c>
      <c r="R285" s="1" t="str">
        <f>IF(Data[[#This Row],[Gross Sales]]=Data[[#This Row],[Units Sold]]*Data[[#This Row],[Sale Price]], "OK", "Mismatch")</f>
        <v>OK</v>
      </c>
      <c r="S285" s="1" t="str">
        <f>IF(Data[[#This Row],[ Sales]]=Data[[#This Row],[Gross Sales]]-Data[[#This Row],[Discounts]], "OK", "Mismatch")</f>
        <v>OK</v>
      </c>
      <c r="T285" s="1" t="str">
        <f>IF(Data[[#This Row],[Profit]]=Data[[#This Row],[ Sales]]-Data[[#This Row],[COGS]], "OK", "Mismatch")</f>
        <v>OK</v>
      </c>
    </row>
    <row r="286" spans="1:20" x14ac:dyDescent="0.2">
      <c r="A286" s="11" t="s">
        <v>14</v>
      </c>
      <c r="B286" s="11" t="s">
        <v>22</v>
      </c>
      <c r="C286" s="12" t="s">
        <v>38</v>
      </c>
      <c r="D286" s="12" t="s">
        <v>49</v>
      </c>
      <c r="E286" s="11">
        <v>1594</v>
      </c>
      <c r="F286" s="13">
        <v>10</v>
      </c>
      <c r="G286" s="13">
        <v>350</v>
      </c>
      <c r="H286" s="13">
        <v>557900</v>
      </c>
      <c r="I286" s="13">
        <v>66948</v>
      </c>
      <c r="J286" s="13">
        <v>490952</v>
      </c>
      <c r="K286" s="13">
        <v>414440</v>
      </c>
      <c r="L286" s="13">
        <v>76512</v>
      </c>
      <c r="M286" s="14">
        <v>41944</v>
      </c>
      <c r="N286" s="15">
        <v>11</v>
      </c>
      <c r="O286" s="12" t="s">
        <v>41</v>
      </c>
      <c r="P286" s="16" t="s">
        <v>19</v>
      </c>
      <c r="Q286" s="1" t="str">
        <f>IF(Data[[#This Row],[COGS]]=Data[[#This Row],[ Sales]]-Data[[#This Row],[Profit]], "OK", "Mismatch")</f>
        <v>OK</v>
      </c>
      <c r="R286" s="1" t="str">
        <f>IF(Data[[#This Row],[Gross Sales]]=Data[[#This Row],[Units Sold]]*Data[[#This Row],[Sale Price]], "OK", "Mismatch")</f>
        <v>OK</v>
      </c>
      <c r="S286" s="1" t="str">
        <f>IF(Data[[#This Row],[ Sales]]=Data[[#This Row],[Gross Sales]]-Data[[#This Row],[Discounts]], "OK", "Mismatch")</f>
        <v>OK</v>
      </c>
      <c r="T286" s="1" t="str">
        <f>IF(Data[[#This Row],[Profit]]=Data[[#This Row],[ Sales]]-Data[[#This Row],[COGS]], "OK", "Mismatch")</f>
        <v>OK</v>
      </c>
    </row>
    <row r="287" spans="1:20" x14ac:dyDescent="0.2">
      <c r="A287" s="11" t="s">
        <v>14</v>
      </c>
      <c r="B287" s="11" t="s">
        <v>22</v>
      </c>
      <c r="C287" s="12" t="s">
        <v>38</v>
      </c>
      <c r="D287" s="12" t="s">
        <v>49</v>
      </c>
      <c r="E287" s="11">
        <v>1731</v>
      </c>
      <c r="F287" s="13">
        <v>10</v>
      </c>
      <c r="G287" s="13">
        <v>7</v>
      </c>
      <c r="H287" s="13">
        <v>12117</v>
      </c>
      <c r="I287" s="13">
        <v>1696.38</v>
      </c>
      <c r="J287" s="13">
        <v>10420.619999999999</v>
      </c>
      <c r="K287" s="13">
        <v>8655</v>
      </c>
      <c r="L287" s="13">
        <v>1765.619999999999</v>
      </c>
      <c r="M287" s="14">
        <v>41913</v>
      </c>
      <c r="N287" s="15">
        <v>10</v>
      </c>
      <c r="O287" s="12" t="s">
        <v>35</v>
      </c>
      <c r="P287" s="16" t="s">
        <v>19</v>
      </c>
      <c r="Q287" s="1" t="str">
        <f>IF(Data[[#This Row],[COGS]]=Data[[#This Row],[ Sales]]-Data[[#This Row],[Profit]], "OK", "Mismatch")</f>
        <v>OK</v>
      </c>
      <c r="R287" s="1" t="str">
        <f>IF(Data[[#This Row],[Gross Sales]]=Data[[#This Row],[Units Sold]]*Data[[#This Row],[Sale Price]], "OK", "Mismatch")</f>
        <v>OK</v>
      </c>
      <c r="S287" s="1" t="str">
        <f>IF(Data[[#This Row],[ Sales]]=Data[[#This Row],[Gross Sales]]-Data[[#This Row],[Discounts]], "OK", "Mismatch")</f>
        <v>OK</v>
      </c>
      <c r="T287" s="1" t="str">
        <f>IF(Data[[#This Row],[Profit]]=Data[[#This Row],[ Sales]]-Data[[#This Row],[COGS]], "OK", "Mismatch")</f>
        <v>OK</v>
      </c>
    </row>
    <row r="288" spans="1:20" x14ac:dyDescent="0.2">
      <c r="A288" s="11" t="s">
        <v>14</v>
      </c>
      <c r="B288" s="11" t="s">
        <v>22</v>
      </c>
      <c r="C288" s="12" t="s">
        <v>38</v>
      </c>
      <c r="D288" s="12" t="s">
        <v>49</v>
      </c>
      <c r="E288" s="11">
        <v>1922</v>
      </c>
      <c r="F288" s="13">
        <v>10</v>
      </c>
      <c r="G288" s="13">
        <v>350</v>
      </c>
      <c r="H288" s="13">
        <v>672700</v>
      </c>
      <c r="I288" s="13">
        <v>94178</v>
      </c>
      <c r="J288" s="13">
        <v>578522</v>
      </c>
      <c r="K288" s="13">
        <v>499720</v>
      </c>
      <c r="L288" s="13">
        <v>78802</v>
      </c>
      <c r="M288" s="14">
        <v>41579</v>
      </c>
      <c r="N288" s="15">
        <v>11</v>
      </c>
      <c r="O288" s="12" t="s">
        <v>41</v>
      </c>
      <c r="P288" s="16" t="s">
        <v>36</v>
      </c>
      <c r="Q288" s="1" t="str">
        <f>IF(Data[[#This Row],[COGS]]=Data[[#This Row],[ Sales]]-Data[[#This Row],[Profit]], "OK", "Mismatch")</f>
        <v>OK</v>
      </c>
      <c r="R288" s="1" t="str">
        <f>IF(Data[[#This Row],[Gross Sales]]=Data[[#This Row],[Units Sold]]*Data[[#This Row],[Sale Price]], "OK", "Mismatch")</f>
        <v>OK</v>
      </c>
      <c r="S288" s="1" t="str">
        <f>IF(Data[[#This Row],[ Sales]]=Data[[#This Row],[Gross Sales]]-Data[[#This Row],[Discounts]], "OK", "Mismatch")</f>
        <v>OK</v>
      </c>
      <c r="T288" s="1" t="str">
        <f>IF(Data[[#This Row],[Profit]]=Data[[#This Row],[ Sales]]-Data[[#This Row],[COGS]], "OK", "Mismatch")</f>
        <v>OK</v>
      </c>
    </row>
    <row r="289" spans="1:20" x14ac:dyDescent="0.2">
      <c r="A289" s="11" t="s">
        <v>14</v>
      </c>
      <c r="B289" s="11" t="s">
        <v>22</v>
      </c>
      <c r="C289" s="12" t="s">
        <v>38</v>
      </c>
      <c r="D289" s="12" t="s">
        <v>49</v>
      </c>
      <c r="E289" s="11">
        <v>1954</v>
      </c>
      <c r="F289" s="13">
        <v>10</v>
      </c>
      <c r="G289" s="13">
        <v>20</v>
      </c>
      <c r="H289" s="13">
        <v>39080</v>
      </c>
      <c r="I289" s="13">
        <v>3908</v>
      </c>
      <c r="J289" s="13">
        <v>35172</v>
      </c>
      <c r="K289" s="13">
        <v>19540</v>
      </c>
      <c r="L289" s="13">
        <v>15632</v>
      </c>
      <c r="M289" s="14">
        <v>41699</v>
      </c>
      <c r="N289" s="15">
        <v>3</v>
      </c>
      <c r="O289" s="12" t="s">
        <v>27</v>
      </c>
      <c r="P289" s="16" t="s">
        <v>19</v>
      </c>
      <c r="Q289" s="1" t="str">
        <f>IF(Data[[#This Row],[COGS]]=Data[[#This Row],[ Sales]]-Data[[#This Row],[Profit]], "OK", "Mismatch")</f>
        <v>OK</v>
      </c>
      <c r="R289" s="1" t="str">
        <f>IF(Data[[#This Row],[Gross Sales]]=Data[[#This Row],[Units Sold]]*Data[[#This Row],[Sale Price]], "OK", "Mismatch")</f>
        <v>OK</v>
      </c>
      <c r="S289" s="1" t="str">
        <f>IF(Data[[#This Row],[ Sales]]=Data[[#This Row],[Gross Sales]]-Data[[#This Row],[Discounts]], "OK", "Mismatch")</f>
        <v>OK</v>
      </c>
      <c r="T289" s="1" t="str">
        <f>IF(Data[[#This Row],[Profit]]=Data[[#This Row],[ Sales]]-Data[[#This Row],[COGS]], "OK", "Mismatch")</f>
        <v>OK</v>
      </c>
    </row>
    <row r="290" spans="1:20" x14ac:dyDescent="0.2">
      <c r="A290" s="11" t="s">
        <v>14</v>
      </c>
      <c r="B290" s="11" t="s">
        <v>22</v>
      </c>
      <c r="C290" s="12" t="s">
        <v>38</v>
      </c>
      <c r="D290" s="12" t="s">
        <v>49</v>
      </c>
      <c r="E290" s="11">
        <v>2532</v>
      </c>
      <c r="F290" s="13">
        <v>10</v>
      </c>
      <c r="G290" s="13">
        <v>7</v>
      </c>
      <c r="H290" s="13">
        <v>17724</v>
      </c>
      <c r="I290" s="13">
        <v>1949.6399999999999</v>
      </c>
      <c r="J290" s="13">
        <v>15774.36</v>
      </c>
      <c r="K290" s="13">
        <v>12660</v>
      </c>
      <c r="L290" s="13">
        <v>3114.3599999999997</v>
      </c>
      <c r="M290" s="14">
        <v>41730</v>
      </c>
      <c r="N290" s="15">
        <v>4</v>
      </c>
      <c r="O290" s="12" t="s">
        <v>44</v>
      </c>
      <c r="P290" s="16" t="s">
        <v>19</v>
      </c>
      <c r="Q290" s="1" t="str">
        <f>IF(Data[[#This Row],[COGS]]=Data[[#This Row],[ Sales]]-Data[[#This Row],[Profit]], "OK", "Mismatch")</f>
        <v>OK</v>
      </c>
      <c r="R290" s="1" t="str">
        <f>IF(Data[[#This Row],[Gross Sales]]=Data[[#This Row],[Units Sold]]*Data[[#This Row],[Sale Price]], "OK", "Mismatch")</f>
        <v>OK</v>
      </c>
      <c r="S290" s="1" t="str">
        <f>IF(Data[[#This Row],[ Sales]]=Data[[#This Row],[Gross Sales]]-Data[[#This Row],[Discounts]], "OK", "Mismatch")</f>
        <v>OK</v>
      </c>
      <c r="T290" s="1" t="str">
        <f>IF(Data[[#This Row],[Profit]]=Data[[#This Row],[ Sales]]-Data[[#This Row],[COGS]], "OK", "Mismatch")</f>
        <v>OK</v>
      </c>
    </row>
    <row r="291" spans="1:20" x14ac:dyDescent="0.2">
      <c r="A291" s="11" t="s">
        <v>14</v>
      </c>
      <c r="B291" s="11" t="s">
        <v>22</v>
      </c>
      <c r="C291" s="12" t="s">
        <v>38</v>
      </c>
      <c r="D291" s="12" t="s">
        <v>49</v>
      </c>
      <c r="E291" s="11">
        <v>2696</v>
      </c>
      <c r="F291" s="13">
        <v>10</v>
      </c>
      <c r="G291" s="13">
        <v>7</v>
      </c>
      <c r="H291" s="13">
        <v>18872</v>
      </c>
      <c r="I291" s="13">
        <v>2453.36</v>
      </c>
      <c r="J291" s="13">
        <v>16418.64</v>
      </c>
      <c r="K291" s="13">
        <v>13480</v>
      </c>
      <c r="L291" s="13">
        <v>2938.6399999999994</v>
      </c>
      <c r="M291" s="14">
        <v>41852</v>
      </c>
      <c r="N291" s="15">
        <v>8</v>
      </c>
      <c r="O291" s="12" t="s">
        <v>33</v>
      </c>
      <c r="P291" s="16" t="s">
        <v>19</v>
      </c>
      <c r="Q291" s="1" t="str">
        <f>IF(Data[[#This Row],[COGS]]=Data[[#This Row],[ Sales]]-Data[[#This Row],[Profit]], "OK", "Mismatch")</f>
        <v>OK</v>
      </c>
      <c r="R291" s="1" t="str">
        <f>IF(Data[[#This Row],[Gross Sales]]=Data[[#This Row],[Units Sold]]*Data[[#This Row],[Sale Price]], "OK", "Mismatch")</f>
        <v>OK</v>
      </c>
      <c r="S291" s="1" t="str">
        <f>IF(Data[[#This Row],[ Sales]]=Data[[#This Row],[Gross Sales]]-Data[[#This Row],[Discounts]], "OK", "Mismatch")</f>
        <v>OK</v>
      </c>
      <c r="T291" s="1" t="str">
        <f>IF(Data[[#This Row],[Profit]]=Data[[#This Row],[ Sales]]-Data[[#This Row],[COGS]], "OK", "Mismatch")</f>
        <v>OK</v>
      </c>
    </row>
    <row r="292" spans="1:20" x14ac:dyDescent="0.2">
      <c r="A292" s="11" t="s">
        <v>14</v>
      </c>
      <c r="B292" s="11" t="s">
        <v>22</v>
      </c>
      <c r="C292" s="12" t="s">
        <v>38</v>
      </c>
      <c r="D292" s="12" t="s">
        <v>46</v>
      </c>
      <c r="E292" s="11">
        <v>1030</v>
      </c>
      <c r="F292" s="13">
        <v>10</v>
      </c>
      <c r="G292" s="13">
        <v>7</v>
      </c>
      <c r="H292" s="13">
        <v>7210</v>
      </c>
      <c r="I292" s="13">
        <v>72.099999999999994</v>
      </c>
      <c r="J292" s="13">
        <v>7137.9</v>
      </c>
      <c r="K292" s="13">
        <v>5150</v>
      </c>
      <c r="L292" s="13">
        <v>1987.8999999999996</v>
      </c>
      <c r="M292" s="14">
        <v>41760</v>
      </c>
      <c r="N292" s="15">
        <v>5</v>
      </c>
      <c r="O292" s="12" t="s">
        <v>47</v>
      </c>
      <c r="P292" s="16" t="s">
        <v>19</v>
      </c>
      <c r="Q292" s="1" t="str">
        <f>IF(Data[[#This Row],[COGS]]=Data[[#This Row],[ Sales]]-Data[[#This Row],[Profit]], "OK", "Mismatch")</f>
        <v>OK</v>
      </c>
      <c r="R292" s="1" t="str">
        <f>IF(Data[[#This Row],[Gross Sales]]=Data[[#This Row],[Units Sold]]*Data[[#This Row],[Sale Price]], "OK", "Mismatch")</f>
        <v>OK</v>
      </c>
      <c r="S292" s="1" t="str">
        <f>IF(Data[[#This Row],[ Sales]]=Data[[#This Row],[Gross Sales]]-Data[[#This Row],[Discounts]], "OK", "Mismatch")</f>
        <v>OK</v>
      </c>
      <c r="T292" s="1" t="str">
        <f>IF(Data[[#This Row],[Profit]]=Data[[#This Row],[ Sales]]-Data[[#This Row],[COGS]], "OK", "Mismatch")</f>
        <v>OK</v>
      </c>
    </row>
    <row r="293" spans="1:20" x14ac:dyDescent="0.2">
      <c r="A293" s="11" t="s">
        <v>14</v>
      </c>
      <c r="B293" s="11" t="s">
        <v>22</v>
      </c>
      <c r="C293" s="12" t="s">
        <v>38</v>
      </c>
      <c r="D293" s="12" t="s">
        <v>46</v>
      </c>
      <c r="E293" s="11">
        <v>2155</v>
      </c>
      <c r="F293" s="13">
        <v>10</v>
      </c>
      <c r="G293" s="13">
        <v>350</v>
      </c>
      <c r="H293" s="13">
        <v>754250</v>
      </c>
      <c r="I293" s="13">
        <v>7542.5</v>
      </c>
      <c r="J293" s="13">
        <v>746707.5</v>
      </c>
      <c r="K293" s="13">
        <v>560300</v>
      </c>
      <c r="L293" s="13">
        <v>186407.5</v>
      </c>
      <c r="M293" s="14">
        <v>41974</v>
      </c>
      <c r="N293" s="15">
        <v>12</v>
      </c>
      <c r="O293" s="12" t="s">
        <v>25</v>
      </c>
      <c r="P293" s="16" t="s">
        <v>19</v>
      </c>
      <c r="Q293" s="1" t="str">
        <f>IF(Data[[#This Row],[COGS]]=Data[[#This Row],[ Sales]]-Data[[#This Row],[Profit]], "OK", "Mismatch")</f>
        <v>OK</v>
      </c>
      <c r="R293" s="1" t="str">
        <f>IF(Data[[#This Row],[Gross Sales]]=Data[[#This Row],[Units Sold]]*Data[[#This Row],[Sale Price]], "OK", "Mismatch")</f>
        <v>OK</v>
      </c>
      <c r="S293" s="1" t="str">
        <f>IF(Data[[#This Row],[ Sales]]=Data[[#This Row],[Gross Sales]]-Data[[#This Row],[Discounts]], "OK", "Mismatch")</f>
        <v>OK</v>
      </c>
      <c r="T293" s="1" t="str">
        <f>IF(Data[[#This Row],[Profit]]=Data[[#This Row],[ Sales]]-Data[[#This Row],[COGS]], "OK", "Mismatch")</f>
        <v>OK</v>
      </c>
    </row>
    <row r="294" spans="1:20" x14ac:dyDescent="0.2">
      <c r="A294" s="11" t="s">
        <v>14</v>
      </c>
      <c r="B294" s="11" t="s">
        <v>22</v>
      </c>
      <c r="C294" s="12" t="s">
        <v>38</v>
      </c>
      <c r="D294" s="12" t="s">
        <v>46</v>
      </c>
      <c r="E294" s="11">
        <v>3945</v>
      </c>
      <c r="F294" s="13">
        <v>10</v>
      </c>
      <c r="G294" s="13">
        <v>7</v>
      </c>
      <c r="H294" s="13">
        <v>27615</v>
      </c>
      <c r="I294" s="13">
        <v>276.14999999999998</v>
      </c>
      <c r="J294" s="13">
        <v>27338.850000000002</v>
      </c>
      <c r="K294" s="13">
        <v>19725</v>
      </c>
      <c r="L294" s="13">
        <v>7613.8500000000022</v>
      </c>
      <c r="M294" s="14">
        <v>41640</v>
      </c>
      <c r="N294" s="15">
        <v>1</v>
      </c>
      <c r="O294" s="12" t="s">
        <v>18</v>
      </c>
      <c r="P294" s="16" t="s">
        <v>19</v>
      </c>
      <c r="Q294" s="1" t="str">
        <f>IF(Data[[#This Row],[COGS]]=Data[[#This Row],[ Sales]]-Data[[#This Row],[Profit]], "OK", "Mismatch")</f>
        <v>OK</v>
      </c>
      <c r="R294" s="1" t="str">
        <f>IF(Data[[#This Row],[Gross Sales]]=Data[[#This Row],[Units Sold]]*Data[[#This Row],[Sale Price]], "OK", "Mismatch")</f>
        <v>OK</v>
      </c>
      <c r="S294" s="1" t="str">
        <f>IF(Data[[#This Row],[ Sales]]=Data[[#This Row],[Gross Sales]]-Data[[#This Row],[Discounts]], "OK", "Mismatch")</f>
        <v>OK</v>
      </c>
      <c r="T294" s="1" t="str">
        <f>IF(Data[[#This Row],[Profit]]=Data[[#This Row],[ Sales]]-Data[[#This Row],[COGS]], "OK", "Mismatch")</f>
        <v>OK</v>
      </c>
    </row>
    <row r="295" spans="1:20" x14ac:dyDescent="0.2">
      <c r="A295" s="11" t="s">
        <v>14</v>
      </c>
      <c r="B295" s="11" t="s">
        <v>22</v>
      </c>
      <c r="C295" s="12" t="s">
        <v>38</v>
      </c>
      <c r="D295" s="12" t="s">
        <v>48</v>
      </c>
      <c r="E295" s="11">
        <v>1031</v>
      </c>
      <c r="F295" s="13">
        <v>10</v>
      </c>
      <c r="G295" s="13">
        <v>7</v>
      </c>
      <c r="H295" s="13">
        <v>7217</v>
      </c>
      <c r="I295" s="13">
        <v>505.19</v>
      </c>
      <c r="J295" s="13">
        <v>6711.81</v>
      </c>
      <c r="K295" s="13">
        <v>5155</v>
      </c>
      <c r="L295" s="13">
        <v>1556.8100000000004</v>
      </c>
      <c r="M295" s="14">
        <v>41518</v>
      </c>
      <c r="N295" s="15">
        <v>9</v>
      </c>
      <c r="O295" s="12" t="s">
        <v>34</v>
      </c>
      <c r="P295" s="16" t="s">
        <v>36</v>
      </c>
      <c r="Q295" s="1" t="str">
        <f>IF(Data[[#This Row],[COGS]]=Data[[#This Row],[ Sales]]-Data[[#This Row],[Profit]], "OK", "Mismatch")</f>
        <v>OK</v>
      </c>
      <c r="R295" s="1" t="str">
        <f>IF(Data[[#This Row],[Gross Sales]]=Data[[#This Row],[Units Sold]]*Data[[#This Row],[Sale Price]], "OK", "Mismatch")</f>
        <v>OK</v>
      </c>
      <c r="S295" s="1" t="str">
        <f>IF(Data[[#This Row],[ Sales]]=Data[[#This Row],[Gross Sales]]-Data[[#This Row],[Discounts]], "OK", "Mismatch")</f>
        <v>OK</v>
      </c>
      <c r="T295" s="1" t="str">
        <f>IF(Data[[#This Row],[Profit]]=Data[[#This Row],[ Sales]]-Data[[#This Row],[COGS]], "OK", "Mismatch")</f>
        <v>OK</v>
      </c>
    </row>
    <row r="296" spans="1:20" x14ac:dyDescent="0.2">
      <c r="A296" s="11" t="s">
        <v>14</v>
      </c>
      <c r="B296" s="11" t="s">
        <v>22</v>
      </c>
      <c r="C296" s="12" t="s">
        <v>38</v>
      </c>
      <c r="D296" s="12" t="s">
        <v>48</v>
      </c>
      <c r="E296" s="11">
        <v>1303</v>
      </c>
      <c r="F296" s="13">
        <v>10</v>
      </c>
      <c r="G296" s="13">
        <v>20</v>
      </c>
      <c r="H296" s="13">
        <v>26060</v>
      </c>
      <c r="I296" s="13">
        <v>1303</v>
      </c>
      <c r="J296" s="13">
        <v>24757</v>
      </c>
      <c r="K296" s="13">
        <v>13030</v>
      </c>
      <c r="L296" s="13">
        <v>11727</v>
      </c>
      <c r="M296" s="14">
        <v>41671</v>
      </c>
      <c r="N296" s="15">
        <v>2</v>
      </c>
      <c r="O296" s="12" t="s">
        <v>39</v>
      </c>
      <c r="P296" s="16" t="s">
        <v>19</v>
      </c>
      <c r="Q296" s="1" t="str">
        <f>IF(Data[[#This Row],[COGS]]=Data[[#This Row],[ Sales]]-Data[[#This Row],[Profit]], "OK", "Mismatch")</f>
        <v>OK</v>
      </c>
      <c r="R296" s="1" t="str">
        <f>IF(Data[[#This Row],[Gross Sales]]=Data[[#This Row],[Units Sold]]*Data[[#This Row],[Sale Price]], "OK", "Mismatch")</f>
        <v>OK</v>
      </c>
      <c r="S296" s="1" t="str">
        <f>IF(Data[[#This Row],[ Sales]]=Data[[#This Row],[Gross Sales]]-Data[[#This Row],[Discounts]], "OK", "Mismatch")</f>
        <v>OK</v>
      </c>
      <c r="T296" s="1" t="str">
        <f>IF(Data[[#This Row],[Profit]]=Data[[#This Row],[ Sales]]-Data[[#This Row],[COGS]], "OK", "Mismatch")</f>
        <v>OK</v>
      </c>
    </row>
    <row r="297" spans="1:20" x14ac:dyDescent="0.2">
      <c r="A297" s="11" t="s">
        <v>14</v>
      </c>
      <c r="B297" s="11" t="s">
        <v>22</v>
      </c>
      <c r="C297" s="12" t="s">
        <v>38</v>
      </c>
      <c r="D297" s="12" t="s">
        <v>48</v>
      </c>
      <c r="E297" s="11">
        <v>1496</v>
      </c>
      <c r="F297" s="13">
        <v>10</v>
      </c>
      <c r="G297" s="13">
        <v>350</v>
      </c>
      <c r="H297" s="13">
        <v>523600</v>
      </c>
      <c r="I297" s="13">
        <v>31416</v>
      </c>
      <c r="J297" s="13">
        <v>492184</v>
      </c>
      <c r="K297" s="13">
        <v>388960</v>
      </c>
      <c r="L297" s="13">
        <v>103224</v>
      </c>
      <c r="M297" s="14">
        <v>41791</v>
      </c>
      <c r="N297" s="15">
        <v>6</v>
      </c>
      <c r="O297" s="12" t="s">
        <v>23</v>
      </c>
      <c r="P297" s="16" t="s">
        <v>19</v>
      </c>
      <c r="Q297" s="1" t="str">
        <f>IF(Data[[#This Row],[COGS]]=Data[[#This Row],[ Sales]]-Data[[#This Row],[Profit]], "OK", "Mismatch")</f>
        <v>OK</v>
      </c>
      <c r="R297" s="1" t="str">
        <f>IF(Data[[#This Row],[Gross Sales]]=Data[[#This Row],[Units Sold]]*Data[[#This Row],[Sale Price]], "OK", "Mismatch")</f>
        <v>OK</v>
      </c>
      <c r="S297" s="1" t="str">
        <f>IF(Data[[#This Row],[ Sales]]=Data[[#This Row],[Gross Sales]]-Data[[#This Row],[Discounts]], "OK", "Mismatch")</f>
        <v>OK</v>
      </c>
      <c r="T297" s="1" t="str">
        <f>IF(Data[[#This Row],[Profit]]=Data[[#This Row],[ Sales]]-Data[[#This Row],[COGS]], "OK", "Mismatch")</f>
        <v>OK</v>
      </c>
    </row>
    <row r="298" spans="1:20" x14ac:dyDescent="0.2">
      <c r="A298" s="11" t="s">
        <v>14</v>
      </c>
      <c r="B298" s="11" t="s">
        <v>22</v>
      </c>
      <c r="C298" s="12" t="s">
        <v>38</v>
      </c>
      <c r="D298" s="12" t="s">
        <v>48</v>
      </c>
      <c r="E298" s="11">
        <v>1535</v>
      </c>
      <c r="F298" s="13">
        <v>10</v>
      </c>
      <c r="G298" s="13">
        <v>20</v>
      </c>
      <c r="H298" s="13">
        <v>30700</v>
      </c>
      <c r="I298" s="13">
        <v>2149</v>
      </c>
      <c r="J298" s="13">
        <v>28551</v>
      </c>
      <c r="K298" s="13">
        <v>15350</v>
      </c>
      <c r="L298" s="13">
        <v>13201</v>
      </c>
      <c r="M298" s="14">
        <v>41883</v>
      </c>
      <c r="N298" s="15">
        <v>9</v>
      </c>
      <c r="O298" s="12" t="s">
        <v>34</v>
      </c>
      <c r="P298" s="16" t="s">
        <v>19</v>
      </c>
      <c r="Q298" s="1" t="str">
        <f>IF(Data[[#This Row],[COGS]]=Data[[#This Row],[ Sales]]-Data[[#This Row],[Profit]], "OK", "Mismatch")</f>
        <v>OK</v>
      </c>
      <c r="R298" s="1" t="str">
        <f>IF(Data[[#This Row],[Gross Sales]]=Data[[#This Row],[Units Sold]]*Data[[#This Row],[Sale Price]], "OK", "Mismatch")</f>
        <v>OK</v>
      </c>
      <c r="S298" s="1" t="str">
        <f>IF(Data[[#This Row],[ Sales]]=Data[[#This Row],[Gross Sales]]-Data[[#This Row],[Discounts]], "OK", "Mismatch")</f>
        <v>OK</v>
      </c>
      <c r="T298" s="1" t="str">
        <f>IF(Data[[#This Row],[Profit]]=Data[[#This Row],[ Sales]]-Data[[#This Row],[COGS]], "OK", "Mismatch")</f>
        <v>OK</v>
      </c>
    </row>
    <row r="299" spans="1:20" x14ac:dyDescent="0.2">
      <c r="A299" s="11" t="s">
        <v>14</v>
      </c>
      <c r="B299" s="11" t="s">
        <v>22</v>
      </c>
      <c r="C299" s="12" t="s">
        <v>38</v>
      </c>
      <c r="D299" s="12" t="s">
        <v>48</v>
      </c>
      <c r="E299" s="11">
        <v>1757</v>
      </c>
      <c r="F299" s="13">
        <v>10</v>
      </c>
      <c r="G299" s="13">
        <v>20</v>
      </c>
      <c r="H299" s="13">
        <v>35140</v>
      </c>
      <c r="I299" s="13">
        <v>2108.4</v>
      </c>
      <c r="J299" s="13">
        <v>33031.599999999999</v>
      </c>
      <c r="K299" s="13">
        <v>17570</v>
      </c>
      <c r="L299" s="13">
        <v>15461.599999999999</v>
      </c>
      <c r="M299" s="14">
        <v>41548</v>
      </c>
      <c r="N299" s="15">
        <v>10</v>
      </c>
      <c r="O299" s="12" t="s">
        <v>35</v>
      </c>
      <c r="P299" s="16" t="s">
        <v>36</v>
      </c>
      <c r="Q299" s="1" t="str">
        <f>IF(Data[[#This Row],[COGS]]=Data[[#This Row],[ Sales]]-Data[[#This Row],[Profit]], "OK", "Mismatch")</f>
        <v>OK</v>
      </c>
      <c r="R299" s="1" t="str">
        <f>IF(Data[[#This Row],[Gross Sales]]=Data[[#This Row],[Units Sold]]*Data[[#This Row],[Sale Price]], "OK", "Mismatch")</f>
        <v>OK</v>
      </c>
      <c r="S299" s="1" t="str">
        <f>IF(Data[[#This Row],[ Sales]]=Data[[#This Row],[Gross Sales]]-Data[[#This Row],[Discounts]], "OK", "Mismatch")</f>
        <v>OK</v>
      </c>
      <c r="T299" s="1" t="str">
        <f>IF(Data[[#This Row],[Profit]]=Data[[#This Row],[ Sales]]-Data[[#This Row],[COGS]], "OK", "Mismatch")</f>
        <v>OK</v>
      </c>
    </row>
    <row r="300" spans="1:20" x14ac:dyDescent="0.2">
      <c r="A300" s="11" t="s">
        <v>14</v>
      </c>
      <c r="B300" s="11" t="s">
        <v>22</v>
      </c>
      <c r="C300" s="12" t="s">
        <v>38</v>
      </c>
      <c r="D300" s="12" t="s">
        <v>48</v>
      </c>
      <c r="E300" s="11">
        <v>2136</v>
      </c>
      <c r="F300" s="13">
        <v>10</v>
      </c>
      <c r="G300" s="13">
        <v>7</v>
      </c>
      <c r="H300" s="13">
        <v>14952</v>
      </c>
      <c r="I300" s="13">
        <v>747.6</v>
      </c>
      <c r="J300" s="13">
        <v>14204.4</v>
      </c>
      <c r="K300" s="13">
        <v>10680</v>
      </c>
      <c r="L300" s="13">
        <v>3524.3999999999996</v>
      </c>
      <c r="M300" s="14">
        <v>41609</v>
      </c>
      <c r="N300" s="15">
        <v>12</v>
      </c>
      <c r="O300" s="12" t="s">
        <v>25</v>
      </c>
      <c r="P300" s="16" t="s">
        <v>36</v>
      </c>
      <c r="Q300" s="1" t="str">
        <f>IF(Data[[#This Row],[COGS]]=Data[[#This Row],[ Sales]]-Data[[#This Row],[Profit]], "OK", "Mismatch")</f>
        <v>OK</v>
      </c>
      <c r="R300" s="1" t="str">
        <f>IF(Data[[#This Row],[Gross Sales]]=Data[[#This Row],[Units Sold]]*Data[[#This Row],[Sale Price]], "OK", "Mismatch")</f>
        <v>OK</v>
      </c>
      <c r="S300" s="1" t="str">
        <f>IF(Data[[#This Row],[ Sales]]=Data[[#This Row],[Gross Sales]]-Data[[#This Row],[Discounts]], "OK", "Mismatch")</f>
        <v>OK</v>
      </c>
      <c r="T300" s="1" t="str">
        <f>IF(Data[[#This Row],[Profit]]=Data[[#This Row],[ Sales]]-Data[[#This Row],[COGS]], "OK", "Mismatch")</f>
        <v>OK</v>
      </c>
    </row>
    <row r="301" spans="1:20" x14ac:dyDescent="0.2">
      <c r="A301" s="11" t="s">
        <v>14</v>
      </c>
      <c r="B301" s="11" t="s">
        <v>22</v>
      </c>
      <c r="C301" s="12" t="s">
        <v>42</v>
      </c>
      <c r="D301" s="12" t="s">
        <v>49</v>
      </c>
      <c r="E301" s="11">
        <v>639</v>
      </c>
      <c r="F301" s="13">
        <v>120</v>
      </c>
      <c r="G301" s="13">
        <v>350</v>
      </c>
      <c r="H301" s="13">
        <v>223650</v>
      </c>
      <c r="I301" s="13">
        <v>22365</v>
      </c>
      <c r="J301" s="13">
        <v>201285</v>
      </c>
      <c r="K301" s="13">
        <v>166140</v>
      </c>
      <c r="L301" s="13">
        <v>35145</v>
      </c>
      <c r="M301" s="14">
        <v>41821</v>
      </c>
      <c r="N301" s="15">
        <v>7</v>
      </c>
      <c r="O301" s="12" t="s">
        <v>30</v>
      </c>
      <c r="P301" s="16" t="s">
        <v>19</v>
      </c>
      <c r="Q301" s="1" t="str">
        <f>IF(Data[[#This Row],[COGS]]=Data[[#This Row],[ Sales]]-Data[[#This Row],[Profit]], "OK", "Mismatch")</f>
        <v>OK</v>
      </c>
      <c r="R301" s="1" t="str">
        <f>IF(Data[[#This Row],[Gross Sales]]=Data[[#This Row],[Units Sold]]*Data[[#This Row],[Sale Price]], "OK", "Mismatch")</f>
        <v>OK</v>
      </c>
      <c r="S301" s="1" t="str">
        <f>IF(Data[[#This Row],[ Sales]]=Data[[#This Row],[Gross Sales]]-Data[[#This Row],[Discounts]], "OK", "Mismatch")</f>
        <v>OK</v>
      </c>
      <c r="T301" s="1" t="str">
        <f>IF(Data[[#This Row],[Profit]]=Data[[#This Row],[ Sales]]-Data[[#This Row],[COGS]], "OK", "Mismatch")</f>
        <v>OK</v>
      </c>
    </row>
    <row r="302" spans="1:20" x14ac:dyDescent="0.2">
      <c r="A302" s="11" t="s">
        <v>14</v>
      </c>
      <c r="B302" s="11" t="s">
        <v>22</v>
      </c>
      <c r="C302" s="12" t="s">
        <v>42</v>
      </c>
      <c r="D302" s="12" t="s">
        <v>49</v>
      </c>
      <c r="E302" s="11">
        <v>1190</v>
      </c>
      <c r="F302" s="13">
        <v>120</v>
      </c>
      <c r="G302" s="13">
        <v>7</v>
      </c>
      <c r="H302" s="13">
        <v>8330</v>
      </c>
      <c r="I302" s="13">
        <v>1082.9000000000001</v>
      </c>
      <c r="J302" s="13">
        <v>7247.1</v>
      </c>
      <c r="K302" s="13">
        <v>5950</v>
      </c>
      <c r="L302" s="13">
        <v>1297.1000000000004</v>
      </c>
      <c r="M302" s="14">
        <v>41791</v>
      </c>
      <c r="N302" s="15">
        <v>6</v>
      </c>
      <c r="O302" s="12" t="s">
        <v>23</v>
      </c>
      <c r="P302" s="16" t="s">
        <v>19</v>
      </c>
      <c r="Q302" s="1" t="str">
        <f>IF(Data[[#This Row],[COGS]]=Data[[#This Row],[ Sales]]-Data[[#This Row],[Profit]], "OK", "Mismatch")</f>
        <v>OK</v>
      </c>
      <c r="R302" s="1" t="str">
        <f>IF(Data[[#This Row],[Gross Sales]]=Data[[#This Row],[Units Sold]]*Data[[#This Row],[Sale Price]], "OK", "Mismatch")</f>
        <v>OK</v>
      </c>
      <c r="S302" s="1" t="str">
        <f>IF(Data[[#This Row],[ Sales]]=Data[[#This Row],[Gross Sales]]-Data[[#This Row],[Discounts]], "OK", "Mismatch")</f>
        <v>OK</v>
      </c>
      <c r="T302" s="1" t="str">
        <f>IF(Data[[#This Row],[Profit]]=Data[[#This Row],[ Sales]]-Data[[#This Row],[COGS]], "OK", "Mismatch")</f>
        <v>OK</v>
      </c>
    </row>
    <row r="303" spans="1:20" x14ac:dyDescent="0.2">
      <c r="A303" s="11" t="s">
        <v>14</v>
      </c>
      <c r="B303" s="11" t="s">
        <v>22</v>
      </c>
      <c r="C303" s="12" t="s">
        <v>42</v>
      </c>
      <c r="D303" s="12" t="s">
        <v>49</v>
      </c>
      <c r="E303" s="11">
        <v>2805</v>
      </c>
      <c r="F303" s="13">
        <v>120</v>
      </c>
      <c r="G303" s="13">
        <v>20</v>
      </c>
      <c r="H303" s="13">
        <v>56100</v>
      </c>
      <c r="I303" s="13">
        <v>6171</v>
      </c>
      <c r="J303" s="13">
        <v>49929</v>
      </c>
      <c r="K303" s="13">
        <v>28050</v>
      </c>
      <c r="L303" s="13">
        <v>21879</v>
      </c>
      <c r="M303" s="14">
        <v>41518</v>
      </c>
      <c r="N303" s="15">
        <v>9</v>
      </c>
      <c r="O303" s="12" t="s">
        <v>34</v>
      </c>
      <c r="P303" s="16" t="s">
        <v>36</v>
      </c>
      <c r="Q303" s="1" t="str">
        <f>IF(Data[[#This Row],[COGS]]=Data[[#This Row],[ Sales]]-Data[[#This Row],[Profit]], "OK", "Mismatch")</f>
        <v>OK</v>
      </c>
      <c r="R303" s="1" t="str">
        <f>IF(Data[[#This Row],[Gross Sales]]=Data[[#This Row],[Units Sold]]*Data[[#This Row],[Sale Price]], "OK", "Mismatch")</f>
        <v>OK</v>
      </c>
      <c r="S303" s="1" t="str">
        <f>IF(Data[[#This Row],[ Sales]]=Data[[#This Row],[Gross Sales]]-Data[[#This Row],[Discounts]], "OK", "Mismatch")</f>
        <v>OK</v>
      </c>
      <c r="T303" s="1" t="str">
        <f>IF(Data[[#This Row],[Profit]]=Data[[#This Row],[ Sales]]-Data[[#This Row],[COGS]], "OK", "Mismatch")</f>
        <v>OK</v>
      </c>
    </row>
    <row r="304" spans="1:20" x14ac:dyDescent="0.2">
      <c r="A304" s="11" t="s">
        <v>14</v>
      </c>
      <c r="B304" s="11" t="s">
        <v>22</v>
      </c>
      <c r="C304" s="12" t="s">
        <v>42</v>
      </c>
      <c r="D304" s="12" t="s">
        <v>46</v>
      </c>
      <c r="E304" s="11">
        <v>639</v>
      </c>
      <c r="F304" s="13">
        <v>120</v>
      </c>
      <c r="G304" s="13">
        <v>7</v>
      </c>
      <c r="H304" s="13">
        <v>4473</v>
      </c>
      <c r="I304" s="13">
        <v>44.73</v>
      </c>
      <c r="J304" s="13">
        <v>4428.2700000000004</v>
      </c>
      <c r="K304" s="13">
        <v>3195</v>
      </c>
      <c r="L304" s="13">
        <v>1233.2700000000004</v>
      </c>
      <c r="M304" s="14">
        <v>41944</v>
      </c>
      <c r="N304" s="15">
        <v>11</v>
      </c>
      <c r="O304" s="12" t="s">
        <v>41</v>
      </c>
      <c r="P304" s="16" t="s">
        <v>19</v>
      </c>
      <c r="Q304" s="1" t="str">
        <f>IF(Data[[#This Row],[COGS]]=Data[[#This Row],[ Sales]]-Data[[#This Row],[Profit]], "OK", "Mismatch")</f>
        <v>OK</v>
      </c>
      <c r="R304" s="1" t="str">
        <f>IF(Data[[#This Row],[Gross Sales]]=Data[[#This Row],[Units Sold]]*Data[[#This Row],[Sale Price]], "OK", "Mismatch")</f>
        <v>OK</v>
      </c>
      <c r="S304" s="1" t="str">
        <f>IF(Data[[#This Row],[ Sales]]=Data[[#This Row],[Gross Sales]]-Data[[#This Row],[Discounts]], "OK", "Mismatch")</f>
        <v>OK</v>
      </c>
      <c r="T304" s="1" t="str">
        <f>IF(Data[[#This Row],[Profit]]=Data[[#This Row],[ Sales]]-Data[[#This Row],[COGS]], "OK", "Mismatch")</f>
        <v>OK</v>
      </c>
    </row>
    <row r="305" spans="1:20" x14ac:dyDescent="0.2">
      <c r="A305" s="11" t="s">
        <v>14</v>
      </c>
      <c r="B305" s="11" t="s">
        <v>22</v>
      </c>
      <c r="C305" s="12" t="s">
        <v>42</v>
      </c>
      <c r="D305" s="12" t="s">
        <v>46</v>
      </c>
      <c r="E305" s="11">
        <v>2177</v>
      </c>
      <c r="F305" s="13">
        <v>120</v>
      </c>
      <c r="G305" s="13">
        <v>350</v>
      </c>
      <c r="H305" s="13">
        <v>761950</v>
      </c>
      <c r="I305" s="13">
        <v>30478</v>
      </c>
      <c r="J305" s="13">
        <v>731472</v>
      </c>
      <c r="K305" s="13">
        <v>566020</v>
      </c>
      <c r="L305" s="13">
        <v>165452</v>
      </c>
      <c r="M305" s="14">
        <v>41913</v>
      </c>
      <c r="N305" s="15">
        <v>10</v>
      </c>
      <c r="O305" s="12" t="s">
        <v>35</v>
      </c>
      <c r="P305" s="16" t="s">
        <v>19</v>
      </c>
      <c r="Q305" s="1" t="str">
        <f>IF(Data[[#This Row],[COGS]]=Data[[#This Row],[ Sales]]-Data[[#This Row],[Profit]], "OK", "Mismatch")</f>
        <v>OK</v>
      </c>
      <c r="R305" s="1" t="str">
        <f>IF(Data[[#This Row],[Gross Sales]]=Data[[#This Row],[Units Sold]]*Data[[#This Row],[Sale Price]], "OK", "Mismatch")</f>
        <v>OK</v>
      </c>
      <c r="S305" s="1" t="str">
        <f>IF(Data[[#This Row],[ Sales]]=Data[[#This Row],[Gross Sales]]-Data[[#This Row],[Discounts]], "OK", "Mismatch")</f>
        <v>OK</v>
      </c>
      <c r="T305" s="1" t="str">
        <f>IF(Data[[#This Row],[Profit]]=Data[[#This Row],[ Sales]]-Data[[#This Row],[COGS]], "OK", "Mismatch")</f>
        <v>OK</v>
      </c>
    </row>
    <row r="306" spans="1:20" x14ac:dyDescent="0.2">
      <c r="A306" s="11" t="s">
        <v>14</v>
      </c>
      <c r="B306" s="11" t="s">
        <v>22</v>
      </c>
      <c r="C306" s="12" t="s">
        <v>42</v>
      </c>
      <c r="D306" s="12" t="s">
        <v>46</v>
      </c>
      <c r="E306" s="11">
        <v>3864</v>
      </c>
      <c r="F306" s="13">
        <v>120</v>
      </c>
      <c r="G306" s="13">
        <v>20</v>
      </c>
      <c r="H306" s="13">
        <v>77280</v>
      </c>
      <c r="I306" s="13">
        <v>772.80000000000007</v>
      </c>
      <c r="J306" s="13">
        <v>76507.200000000012</v>
      </c>
      <c r="K306" s="13">
        <v>38640</v>
      </c>
      <c r="L306" s="13">
        <v>37867.200000000004</v>
      </c>
      <c r="M306" s="14">
        <v>41730</v>
      </c>
      <c r="N306" s="15">
        <v>4</v>
      </c>
      <c r="O306" s="12" t="s">
        <v>44</v>
      </c>
      <c r="P306" s="16" t="s">
        <v>19</v>
      </c>
      <c r="Q306" s="1" t="str">
        <f>IF(Data[[#This Row],[COGS]]=Data[[#This Row],[ Sales]]-Data[[#This Row],[Profit]], "OK", "Mismatch")</f>
        <v>OK</v>
      </c>
      <c r="R306" s="1" t="str">
        <f>IF(Data[[#This Row],[Gross Sales]]=Data[[#This Row],[Units Sold]]*Data[[#This Row],[Sale Price]], "OK", "Mismatch")</f>
        <v>OK</v>
      </c>
      <c r="S306" s="1" t="str">
        <f>IF(Data[[#This Row],[ Sales]]=Data[[#This Row],[Gross Sales]]-Data[[#This Row],[Discounts]], "OK", "Mismatch")</f>
        <v>OK</v>
      </c>
      <c r="T306" s="1" t="str">
        <f>IF(Data[[#This Row],[Profit]]=Data[[#This Row],[ Sales]]-Data[[#This Row],[COGS]], "OK", "Mismatch")</f>
        <v>OK</v>
      </c>
    </row>
    <row r="307" spans="1:20" x14ac:dyDescent="0.2">
      <c r="A307" s="11" t="s">
        <v>14</v>
      </c>
      <c r="B307" s="11" t="s">
        <v>22</v>
      </c>
      <c r="C307" s="12" t="s">
        <v>42</v>
      </c>
      <c r="D307" s="12" t="s">
        <v>48</v>
      </c>
      <c r="E307" s="11">
        <v>1033</v>
      </c>
      <c r="F307" s="13">
        <v>120</v>
      </c>
      <c r="G307" s="13">
        <v>20</v>
      </c>
      <c r="H307" s="13">
        <v>20660</v>
      </c>
      <c r="I307" s="13">
        <v>1033</v>
      </c>
      <c r="J307" s="13">
        <v>19627</v>
      </c>
      <c r="K307" s="13">
        <v>10330</v>
      </c>
      <c r="L307" s="13">
        <v>9297</v>
      </c>
      <c r="M307" s="14">
        <v>41609</v>
      </c>
      <c r="N307" s="15">
        <v>12</v>
      </c>
      <c r="O307" s="12" t="s">
        <v>25</v>
      </c>
      <c r="P307" s="16" t="s">
        <v>36</v>
      </c>
      <c r="Q307" s="1" t="str">
        <f>IF(Data[[#This Row],[COGS]]=Data[[#This Row],[ Sales]]-Data[[#This Row],[Profit]], "OK", "Mismatch")</f>
        <v>OK</v>
      </c>
      <c r="R307" s="1" t="str">
        <f>IF(Data[[#This Row],[Gross Sales]]=Data[[#This Row],[Units Sold]]*Data[[#This Row],[Sale Price]], "OK", "Mismatch")</f>
        <v>OK</v>
      </c>
      <c r="S307" s="1" t="str">
        <f>IF(Data[[#This Row],[ Sales]]=Data[[#This Row],[Gross Sales]]-Data[[#This Row],[Discounts]], "OK", "Mismatch")</f>
        <v>OK</v>
      </c>
      <c r="T307" s="1" t="str">
        <f>IF(Data[[#This Row],[Profit]]=Data[[#This Row],[ Sales]]-Data[[#This Row],[COGS]], "OK", "Mismatch")</f>
        <v>OK</v>
      </c>
    </row>
    <row r="308" spans="1:20" x14ac:dyDescent="0.2">
      <c r="A308" s="11" t="s">
        <v>14</v>
      </c>
      <c r="B308" s="11" t="s">
        <v>22</v>
      </c>
      <c r="C308" s="12" t="s">
        <v>42</v>
      </c>
      <c r="D308" s="12" t="s">
        <v>48</v>
      </c>
      <c r="E308" s="11">
        <v>1496</v>
      </c>
      <c r="F308" s="13">
        <v>120</v>
      </c>
      <c r="G308" s="13">
        <v>350</v>
      </c>
      <c r="H308" s="13">
        <v>523600</v>
      </c>
      <c r="I308" s="13">
        <v>31416</v>
      </c>
      <c r="J308" s="13">
        <v>492184</v>
      </c>
      <c r="K308" s="13">
        <v>388960</v>
      </c>
      <c r="L308" s="13">
        <v>103224</v>
      </c>
      <c r="M308" s="14">
        <v>41791</v>
      </c>
      <c r="N308" s="15">
        <v>6</v>
      </c>
      <c r="O308" s="12" t="s">
        <v>23</v>
      </c>
      <c r="P308" s="16" t="s">
        <v>19</v>
      </c>
      <c r="Q308" s="1" t="str">
        <f>IF(Data[[#This Row],[COGS]]=Data[[#This Row],[ Sales]]-Data[[#This Row],[Profit]], "OK", "Mismatch")</f>
        <v>OK</v>
      </c>
      <c r="R308" s="1" t="str">
        <f>IF(Data[[#This Row],[Gross Sales]]=Data[[#This Row],[Units Sold]]*Data[[#This Row],[Sale Price]], "OK", "Mismatch")</f>
        <v>OK</v>
      </c>
      <c r="S308" s="1" t="str">
        <f>IF(Data[[#This Row],[ Sales]]=Data[[#This Row],[Gross Sales]]-Data[[#This Row],[Discounts]], "OK", "Mismatch")</f>
        <v>OK</v>
      </c>
      <c r="T308" s="1" t="str">
        <f>IF(Data[[#This Row],[Profit]]=Data[[#This Row],[ Sales]]-Data[[#This Row],[COGS]], "OK", "Mismatch")</f>
        <v>OK</v>
      </c>
    </row>
    <row r="309" spans="1:20" x14ac:dyDescent="0.2">
      <c r="A309" s="11" t="s">
        <v>14</v>
      </c>
      <c r="B309" s="11" t="s">
        <v>22</v>
      </c>
      <c r="C309" s="12" t="s">
        <v>42</v>
      </c>
      <c r="D309" s="12" t="s">
        <v>48</v>
      </c>
      <c r="E309" s="11">
        <v>1579</v>
      </c>
      <c r="F309" s="13">
        <v>120</v>
      </c>
      <c r="G309" s="13">
        <v>20</v>
      </c>
      <c r="H309" s="13">
        <v>31580</v>
      </c>
      <c r="I309" s="13">
        <v>1579</v>
      </c>
      <c r="J309" s="13">
        <v>30001</v>
      </c>
      <c r="K309" s="13">
        <v>15790</v>
      </c>
      <c r="L309" s="13">
        <v>14211</v>
      </c>
      <c r="M309" s="14">
        <v>41852</v>
      </c>
      <c r="N309" s="15">
        <v>8</v>
      </c>
      <c r="O309" s="12" t="s">
        <v>33</v>
      </c>
      <c r="P309" s="16" t="s">
        <v>19</v>
      </c>
      <c r="Q309" s="1" t="str">
        <f>IF(Data[[#This Row],[COGS]]=Data[[#This Row],[ Sales]]-Data[[#This Row],[Profit]], "OK", "Mismatch")</f>
        <v>OK</v>
      </c>
      <c r="R309" s="1" t="str">
        <f>IF(Data[[#This Row],[Gross Sales]]=Data[[#This Row],[Units Sold]]*Data[[#This Row],[Sale Price]], "OK", "Mismatch")</f>
        <v>OK</v>
      </c>
      <c r="S309" s="1" t="str">
        <f>IF(Data[[#This Row],[ Sales]]=Data[[#This Row],[Gross Sales]]-Data[[#This Row],[Discounts]], "OK", "Mismatch")</f>
        <v>OK</v>
      </c>
      <c r="T309" s="1" t="str">
        <f>IF(Data[[#This Row],[Profit]]=Data[[#This Row],[ Sales]]-Data[[#This Row],[COGS]], "OK", "Mismatch")</f>
        <v>OK</v>
      </c>
    </row>
    <row r="310" spans="1:20" x14ac:dyDescent="0.2">
      <c r="A310" s="11" t="s">
        <v>14</v>
      </c>
      <c r="B310" s="11" t="s">
        <v>22</v>
      </c>
      <c r="C310" s="12" t="s">
        <v>42</v>
      </c>
      <c r="D310" s="12" t="s">
        <v>48</v>
      </c>
      <c r="E310" s="11">
        <v>1976</v>
      </c>
      <c r="F310" s="13">
        <v>120</v>
      </c>
      <c r="G310" s="13">
        <v>20</v>
      </c>
      <c r="H310" s="13">
        <v>39520</v>
      </c>
      <c r="I310" s="13">
        <v>2766.4</v>
      </c>
      <c r="J310" s="13">
        <v>36753.599999999999</v>
      </c>
      <c r="K310" s="13">
        <v>19760</v>
      </c>
      <c r="L310" s="13">
        <v>16993.599999999999</v>
      </c>
      <c r="M310" s="14">
        <v>41913</v>
      </c>
      <c r="N310" s="15">
        <v>10</v>
      </c>
      <c r="O310" s="12" t="s">
        <v>35</v>
      </c>
      <c r="P310" s="16" t="s">
        <v>19</v>
      </c>
      <c r="Q310" s="1" t="str">
        <f>IF(Data[[#This Row],[COGS]]=Data[[#This Row],[ Sales]]-Data[[#This Row],[Profit]], "OK", "Mismatch")</f>
        <v>OK</v>
      </c>
      <c r="R310" s="1" t="str">
        <f>IF(Data[[#This Row],[Gross Sales]]=Data[[#This Row],[Units Sold]]*Data[[#This Row],[Sale Price]], "OK", "Mismatch")</f>
        <v>OK</v>
      </c>
      <c r="S310" s="1" t="str">
        <f>IF(Data[[#This Row],[ Sales]]=Data[[#This Row],[Gross Sales]]-Data[[#This Row],[Discounts]], "OK", "Mismatch")</f>
        <v>OK</v>
      </c>
      <c r="T310" s="1" t="str">
        <f>IF(Data[[#This Row],[Profit]]=Data[[#This Row],[ Sales]]-Data[[#This Row],[COGS]], "OK", "Mismatch")</f>
        <v>OK</v>
      </c>
    </row>
    <row r="311" spans="1:20" x14ac:dyDescent="0.2">
      <c r="A311" s="11" t="s">
        <v>14</v>
      </c>
      <c r="B311" s="11" t="s">
        <v>22</v>
      </c>
      <c r="C311" s="12" t="s">
        <v>42</v>
      </c>
      <c r="D311" s="12" t="s">
        <v>48</v>
      </c>
      <c r="E311" s="11">
        <v>2076</v>
      </c>
      <c r="F311" s="13">
        <v>120</v>
      </c>
      <c r="G311" s="13">
        <v>350</v>
      </c>
      <c r="H311" s="13">
        <v>726600</v>
      </c>
      <c r="I311" s="13">
        <v>43596</v>
      </c>
      <c r="J311" s="13">
        <v>683004</v>
      </c>
      <c r="K311" s="13">
        <v>539760</v>
      </c>
      <c r="L311" s="13">
        <v>143244</v>
      </c>
      <c r="M311" s="14">
        <v>41548</v>
      </c>
      <c r="N311" s="15">
        <v>10</v>
      </c>
      <c r="O311" s="12" t="s">
        <v>35</v>
      </c>
      <c r="P311" s="16" t="s">
        <v>36</v>
      </c>
      <c r="Q311" s="1" t="str">
        <f>IF(Data[[#This Row],[COGS]]=Data[[#This Row],[ Sales]]-Data[[#This Row],[Profit]], "OK", "Mismatch")</f>
        <v>OK</v>
      </c>
      <c r="R311" s="1" t="str">
        <f>IF(Data[[#This Row],[Gross Sales]]=Data[[#This Row],[Units Sold]]*Data[[#This Row],[Sale Price]], "OK", "Mismatch")</f>
        <v>OK</v>
      </c>
      <c r="S311" s="1" t="str">
        <f>IF(Data[[#This Row],[ Sales]]=Data[[#This Row],[Gross Sales]]-Data[[#This Row],[Discounts]], "OK", "Mismatch")</f>
        <v>OK</v>
      </c>
      <c r="T311" s="1" t="str">
        <f>IF(Data[[#This Row],[Profit]]=Data[[#This Row],[ Sales]]-Data[[#This Row],[COGS]], "OK", "Mismatch")</f>
        <v>OK</v>
      </c>
    </row>
    <row r="312" spans="1:20" x14ac:dyDescent="0.2">
      <c r="A312" s="11" t="s">
        <v>14</v>
      </c>
      <c r="B312" s="11" t="s">
        <v>22</v>
      </c>
      <c r="C312" s="12" t="s">
        <v>43</v>
      </c>
      <c r="D312" s="12" t="s">
        <v>49</v>
      </c>
      <c r="E312" s="11">
        <v>293</v>
      </c>
      <c r="F312" s="13">
        <v>250</v>
      </c>
      <c r="G312" s="13">
        <v>20</v>
      </c>
      <c r="H312" s="13">
        <v>5860</v>
      </c>
      <c r="I312" s="13">
        <v>879</v>
      </c>
      <c r="J312" s="13">
        <v>4981</v>
      </c>
      <c r="K312" s="13">
        <v>2930</v>
      </c>
      <c r="L312" s="13">
        <v>2051</v>
      </c>
      <c r="M312" s="14">
        <v>41974</v>
      </c>
      <c r="N312" s="15">
        <v>12</v>
      </c>
      <c r="O312" s="12" t="s">
        <v>25</v>
      </c>
      <c r="P312" s="16" t="s">
        <v>19</v>
      </c>
      <c r="Q312" s="1" t="str">
        <f>IF(Data[[#This Row],[COGS]]=Data[[#This Row],[ Sales]]-Data[[#This Row],[Profit]], "OK", "Mismatch")</f>
        <v>OK</v>
      </c>
      <c r="R312" s="1" t="str">
        <f>IF(Data[[#This Row],[Gross Sales]]=Data[[#This Row],[Units Sold]]*Data[[#This Row],[Sale Price]], "OK", "Mismatch")</f>
        <v>OK</v>
      </c>
      <c r="S312" s="1" t="str">
        <f>IF(Data[[#This Row],[ Sales]]=Data[[#This Row],[Gross Sales]]-Data[[#This Row],[Discounts]], "OK", "Mismatch")</f>
        <v>OK</v>
      </c>
      <c r="T312" s="1" t="str">
        <f>IF(Data[[#This Row],[Profit]]=Data[[#This Row],[ Sales]]-Data[[#This Row],[COGS]], "OK", "Mismatch")</f>
        <v>OK</v>
      </c>
    </row>
    <row r="313" spans="1:20" x14ac:dyDescent="0.2">
      <c r="A313" s="11" t="s">
        <v>14</v>
      </c>
      <c r="B313" s="11" t="s">
        <v>22</v>
      </c>
      <c r="C313" s="12" t="s">
        <v>43</v>
      </c>
      <c r="D313" s="12" t="s">
        <v>49</v>
      </c>
      <c r="E313" s="11">
        <v>1281</v>
      </c>
      <c r="F313" s="13">
        <v>250</v>
      </c>
      <c r="G313" s="13">
        <v>350</v>
      </c>
      <c r="H313" s="13">
        <v>448350</v>
      </c>
      <c r="I313" s="13">
        <v>62769</v>
      </c>
      <c r="J313" s="13">
        <v>385581</v>
      </c>
      <c r="K313" s="13">
        <v>333060</v>
      </c>
      <c r="L313" s="13">
        <v>52521</v>
      </c>
      <c r="M313" s="14">
        <v>41609</v>
      </c>
      <c r="N313" s="15">
        <v>12</v>
      </c>
      <c r="O313" s="12" t="s">
        <v>25</v>
      </c>
      <c r="P313" s="16" t="s">
        <v>36</v>
      </c>
      <c r="Q313" s="1" t="str">
        <f>IF(Data[[#This Row],[COGS]]=Data[[#This Row],[ Sales]]-Data[[#This Row],[Profit]], "OK", "Mismatch")</f>
        <v>OK</v>
      </c>
      <c r="R313" s="1" t="str">
        <f>IF(Data[[#This Row],[Gross Sales]]=Data[[#This Row],[Units Sold]]*Data[[#This Row],[Sale Price]], "OK", "Mismatch")</f>
        <v>OK</v>
      </c>
      <c r="S313" s="1" t="str">
        <f>IF(Data[[#This Row],[ Sales]]=Data[[#This Row],[Gross Sales]]-Data[[#This Row],[Discounts]], "OK", "Mismatch")</f>
        <v>OK</v>
      </c>
      <c r="T313" s="1" t="str">
        <f>IF(Data[[#This Row],[Profit]]=Data[[#This Row],[ Sales]]-Data[[#This Row],[COGS]], "OK", "Mismatch")</f>
        <v>OK</v>
      </c>
    </row>
    <row r="314" spans="1:20" x14ac:dyDescent="0.2">
      <c r="A314" s="11" t="s">
        <v>14</v>
      </c>
      <c r="B314" s="11" t="s">
        <v>22</v>
      </c>
      <c r="C314" s="12" t="s">
        <v>43</v>
      </c>
      <c r="D314" s="12" t="s">
        <v>49</v>
      </c>
      <c r="E314" s="11">
        <v>1491</v>
      </c>
      <c r="F314" s="13">
        <v>250</v>
      </c>
      <c r="G314" s="13">
        <v>7</v>
      </c>
      <c r="H314" s="13">
        <v>10437</v>
      </c>
      <c r="I314" s="13">
        <v>1252.44</v>
      </c>
      <c r="J314" s="13">
        <v>9184.56</v>
      </c>
      <c r="K314" s="13">
        <v>7455</v>
      </c>
      <c r="L314" s="13">
        <v>1729.5599999999995</v>
      </c>
      <c r="M314" s="14">
        <v>41699</v>
      </c>
      <c r="N314" s="15">
        <v>3</v>
      </c>
      <c r="O314" s="12" t="s">
        <v>27</v>
      </c>
      <c r="P314" s="16" t="s">
        <v>19</v>
      </c>
      <c r="Q314" s="1" t="str">
        <f>IF(Data[[#This Row],[COGS]]=Data[[#This Row],[ Sales]]-Data[[#This Row],[Profit]], "OK", "Mismatch")</f>
        <v>OK</v>
      </c>
      <c r="R314" s="1" t="str">
        <f>IF(Data[[#This Row],[Gross Sales]]=Data[[#This Row],[Units Sold]]*Data[[#This Row],[Sale Price]], "OK", "Mismatch")</f>
        <v>OK</v>
      </c>
      <c r="S314" s="1" t="str">
        <f>IF(Data[[#This Row],[ Sales]]=Data[[#This Row],[Gross Sales]]-Data[[#This Row],[Discounts]], "OK", "Mismatch")</f>
        <v>OK</v>
      </c>
      <c r="T314" s="1" t="str">
        <f>IF(Data[[#This Row],[Profit]]=Data[[#This Row],[ Sales]]-Data[[#This Row],[COGS]], "OK", "Mismatch")</f>
        <v>OK</v>
      </c>
    </row>
    <row r="315" spans="1:20" x14ac:dyDescent="0.2">
      <c r="A315" s="11" t="s">
        <v>14</v>
      </c>
      <c r="B315" s="11" t="s">
        <v>22</v>
      </c>
      <c r="C315" s="12" t="s">
        <v>43</v>
      </c>
      <c r="D315" s="12" t="s">
        <v>46</v>
      </c>
      <c r="E315" s="11">
        <v>2177</v>
      </c>
      <c r="F315" s="13">
        <v>250</v>
      </c>
      <c r="G315" s="13">
        <v>350</v>
      </c>
      <c r="H315" s="13">
        <v>761950</v>
      </c>
      <c r="I315" s="13">
        <v>30478</v>
      </c>
      <c r="J315" s="13">
        <v>731472</v>
      </c>
      <c r="K315" s="13">
        <v>566020</v>
      </c>
      <c r="L315" s="13">
        <v>165452</v>
      </c>
      <c r="M315" s="14">
        <v>41913</v>
      </c>
      <c r="N315" s="15">
        <v>10</v>
      </c>
      <c r="O315" s="12" t="s">
        <v>35</v>
      </c>
      <c r="P315" s="16" t="s">
        <v>19</v>
      </c>
      <c r="Q315" s="1" t="str">
        <f>IF(Data[[#This Row],[COGS]]=Data[[#This Row],[ Sales]]-Data[[#This Row],[Profit]], "OK", "Mismatch")</f>
        <v>OK</v>
      </c>
      <c r="R315" s="1" t="str">
        <f>IF(Data[[#This Row],[Gross Sales]]=Data[[#This Row],[Units Sold]]*Data[[#This Row],[Sale Price]], "OK", "Mismatch")</f>
        <v>OK</v>
      </c>
      <c r="S315" s="1" t="str">
        <f>IF(Data[[#This Row],[ Sales]]=Data[[#This Row],[Gross Sales]]-Data[[#This Row],[Discounts]], "OK", "Mismatch")</f>
        <v>OK</v>
      </c>
      <c r="T315" s="1" t="str">
        <f>IF(Data[[#This Row],[Profit]]=Data[[#This Row],[ Sales]]-Data[[#This Row],[COGS]], "OK", "Mismatch")</f>
        <v>OK</v>
      </c>
    </row>
    <row r="316" spans="1:20" x14ac:dyDescent="0.2">
      <c r="A316" s="11" t="s">
        <v>14</v>
      </c>
      <c r="B316" s="11" t="s">
        <v>22</v>
      </c>
      <c r="C316" s="12" t="s">
        <v>43</v>
      </c>
      <c r="D316" s="12" t="s">
        <v>48</v>
      </c>
      <c r="E316" s="11">
        <v>381</v>
      </c>
      <c r="F316" s="13">
        <v>250</v>
      </c>
      <c r="G316" s="13">
        <v>350</v>
      </c>
      <c r="H316" s="13">
        <v>133350</v>
      </c>
      <c r="I316" s="13">
        <v>10668</v>
      </c>
      <c r="J316" s="13">
        <v>122682</v>
      </c>
      <c r="K316" s="13">
        <v>99060</v>
      </c>
      <c r="L316" s="13">
        <v>23622</v>
      </c>
      <c r="M316" s="14">
        <v>41852</v>
      </c>
      <c r="N316" s="15">
        <v>8</v>
      </c>
      <c r="O316" s="12" t="s">
        <v>33</v>
      </c>
      <c r="P316" s="16" t="s">
        <v>19</v>
      </c>
      <c r="Q316" s="1" t="str">
        <f>IF(Data[[#This Row],[COGS]]=Data[[#This Row],[ Sales]]-Data[[#This Row],[Profit]], "OK", "Mismatch")</f>
        <v>OK</v>
      </c>
      <c r="R316" s="1" t="str">
        <f>IF(Data[[#This Row],[Gross Sales]]=Data[[#This Row],[Units Sold]]*Data[[#This Row],[Sale Price]], "OK", "Mismatch")</f>
        <v>OK</v>
      </c>
      <c r="S316" s="1" t="str">
        <f>IF(Data[[#This Row],[ Sales]]=Data[[#This Row],[Gross Sales]]-Data[[#This Row],[Discounts]], "OK", "Mismatch")</f>
        <v>OK</v>
      </c>
      <c r="T316" s="1" t="str">
        <f>IF(Data[[#This Row],[Profit]]=Data[[#This Row],[ Sales]]-Data[[#This Row],[COGS]], "OK", "Mismatch")</f>
        <v>OK</v>
      </c>
    </row>
    <row r="317" spans="1:20" x14ac:dyDescent="0.2">
      <c r="A317" s="11" t="s">
        <v>14</v>
      </c>
      <c r="B317" s="11" t="s">
        <v>22</v>
      </c>
      <c r="C317" s="12" t="s">
        <v>43</v>
      </c>
      <c r="D317" s="12" t="s">
        <v>48</v>
      </c>
      <c r="E317" s="11">
        <v>574.5</v>
      </c>
      <c r="F317" s="13">
        <v>250</v>
      </c>
      <c r="G317" s="13">
        <v>350</v>
      </c>
      <c r="H317" s="13">
        <v>201075</v>
      </c>
      <c r="I317" s="13">
        <v>16086</v>
      </c>
      <c r="J317" s="13">
        <v>184989</v>
      </c>
      <c r="K317" s="13">
        <v>149370</v>
      </c>
      <c r="L317" s="13">
        <v>35619</v>
      </c>
      <c r="M317" s="14">
        <v>41730</v>
      </c>
      <c r="N317" s="15">
        <v>4</v>
      </c>
      <c r="O317" s="12" t="s">
        <v>44</v>
      </c>
      <c r="P317" s="16" t="s">
        <v>19</v>
      </c>
      <c r="Q317" s="1" t="str">
        <f>IF(Data[[#This Row],[COGS]]=Data[[#This Row],[ Sales]]-Data[[#This Row],[Profit]], "OK", "Mismatch")</f>
        <v>OK</v>
      </c>
      <c r="R317" s="1" t="str">
        <f>IF(Data[[#This Row],[Gross Sales]]=Data[[#This Row],[Units Sold]]*Data[[#This Row],[Sale Price]], "OK", "Mismatch")</f>
        <v>OK</v>
      </c>
      <c r="S317" s="1" t="str">
        <f>IF(Data[[#This Row],[ Sales]]=Data[[#This Row],[Gross Sales]]-Data[[#This Row],[Discounts]], "OK", "Mismatch")</f>
        <v>OK</v>
      </c>
      <c r="T317" s="1" t="str">
        <f>IF(Data[[#This Row],[Profit]]=Data[[#This Row],[ Sales]]-Data[[#This Row],[COGS]], "OK", "Mismatch")</f>
        <v>OK</v>
      </c>
    </row>
    <row r="318" spans="1:20" x14ac:dyDescent="0.2">
      <c r="A318" s="11" t="s">
        <v>14</v>
      </c>
      <c r="B318" s="11" t="s">
        <v>22</v>
      </c>
      <c r="C318" s="12" t="s">
        <v>43</v>
      </c>
      <c r="D318" s="12" t="s">
        <v>48</v>
      </c>
      <c r="E318" s="11">
        <v>2487</v>
      </c>
      <c r="F318" s="13">
        <v>250</v>
      </c>
      <c r="G318" s="13">
        <v>7</v>
      </c>
      <c r="H318" s="13">
        <v>17409</v>
      </c>
      <c r="I318" s="13">
        <v>870.45</v>
      </c>
      <c r="J318" s="13">
        <v>16538.55</v>
      </c>
      <c r="K318" s="13">
        <v>12435</v>
      </c>
      <c r="L318" s="13">
        <v>4103.5499999999993</v>
      </c>
      <c r="M318" s="14">
        <v>41974</v>
      </c>
      <c r="N318" s="15">
        <v>12</v>
      </c>
      <c r="O318" s="12" t="s">
        <v>25</v>
      </c>
      <c r="P318" s="16" t="s">
        <v>19</v>
      </c>
      <c r="Q318" s="1" t="str">
        <f>IF(Data[[#This Row],[COGS]]=Data[[#This Row],[ Sales]]-Data[[#This Row],[Profit]], "OK", "Mismatch")</f>
        <v>OK</v>
      </c>
      <c r="R318" s="1" t="str">
        <f>IF(Data[[#This Row],[Gross Sales]]=Data[[#This Row],[Units Sold]]*Data[[#This Row],[Sale Price]], "OK", "Mismatch")</f>
        <v>OK</v>
      </c>
      <c r="S318" s="1" t="str">
        <f>IF(Data[[#This Row],[ Sales]]=Data[[#This Row],[Gross Sales]]-Data[[#This Row],[Discounts]], "OK", "Mismatch")</f>
        <v>OK</v>
      </c>
      <c r="T318" s="1" t="str">
        <f>IF(Data[[#This Row],[Profit]]=Data[[#This Row],[ Sales]]-Data[[#This Row],[COGS]], "OK", "Mismatch")</f>
        <v>OK</v>
      </c>
    </row>
    <row r="319" spans="1:20" x14ac:dyDescent="0.2">
      <c r="A319" s="11" t="s">
        <v>14</v>
      </c>
      <c r="B319" s="11" t="s">
        <v>22</v>
      </c>
      <c r="C319" s="12" t="s">
        <v>43</v>
      </c>
      <c r="D319" s="12" t="s">
        <v>48</v>
      </c>
      <c r="E319" s="11">
        <v>2682</v>
      </c>
      <c r="F319" s="13">
        <v>250</v>
      </c>
      <c r="G319" s="13">
        <v>20</v>
      </c>
      <c r="H319" s="13">
        <v>53640</v>
      </c>
      <c r="I319" s="13">
        <v>4827.6000000000004</v>
      </c>
      <c r="J319" s="13">
        <v>48812.4</v>
      </c>
      <c r="K319" s="13">
        <v>26820</v>
      </c>
      <c r="L319" s="13">
        <v>21992.400000000001</v>
      </c>
      <c r="M319" s="14">
        <v>41579</v>
      </c>
      <c r="N319" s="15">
        <v>11</v>
      </c>
      <c r="O319" s="12" t="s">
        <v>41</v>
      </c>
      <c r="P319" s="16" t="s">
        <v>36</v>
      </c>
      <c r="Q319" s="1" t="str">
        <f>IF(Data[[#This Row],[COGS]]=Data[[#This Row],[ Sales]]-Data[[#This Row],[Profit]], "OK", "Mismatch")</f>
        <v>OK</v>
      </c>
      <c r="R319" s="1" t="str">
        <f>IF(Data[[#This Row],[Gross Sales]]=Data[[#This Row],[Units Sold]]*Data[[#This Row],[Sale Price]], "OK", "Mismatch")</f>
        <v>OK</v>
      </c>
      <c r="S319" s="1" t="str">
        <f>IF(Data[[#This Row],[ Sales]]=Data[[#This Row],[Gross Sales]]-Data[[#This Row],[Discounts]], "OK", "Mismatch")</f>
        <v>OK</v>
      </c>
      <c r="T319" s="1" t="str">
        <f>IF(Data[[#This Row],[Profit]]=Data[[#This Row],[ Sales]]-Data[[#This Row],[COGS]], "OK", "Mismatch")</f>
        <v>OK</v>
      </c>
    </row>
    <row r="320" spans="1:20" x14ac:dyDescent="0.2">
      <c r="A320" s="11" t="s">
        <v>14</v>
      </c>
      <c r="B320" s="11" t="s">
        <v>22</v>
      </c>
      <c r="C320" s="12" t="s">
        <v>43</v>
      </c>
      <c r="D320" s="12" t="s">
        <v>17</v>
      </c>
      <c r="E320" s="11">
        <v>1527</v>
      </c>
      <c r="F320" s="13">
        <v>250</v>
      </c>
      <c r="G320" s="13">
        <v>350</v>
      </c>
      <c r="H320" s="13">
        <v>534450</v>
      </c>
      <c r="I320" s="13">
        <v>0</v>
      </c>
      <c r="J320" s="13">
        <v>534450</v>
      </c>
      <c r="K320" s="13">
        <v>397020</v>
      </c>
      <c r="L320" s="13">
        <v>137430</v>
      </c>
      <c r="M320" s="14">
        <v>41518</v>
      </c>
      <c r="N320" s="15">
        <v>9</v>
      </c>
      <c r="O320" s="12" t="s">
        <v>34</v>
      </c>
      <c r="P320" s="16" t="s">
        <v>36</v>
      </c>
      <c r="Q320" s="1" t="str">
        <f>IF(Data[[#This Row],[COGS]]=Data[[#This Row],[ Sales]]-Data[[#This Row],[Profit]], "OK", "Mismatch")</f>
        <v>OK</v>
      </c>
      <c r="R320" s="1" t="str">
        <f>IF(Data[[#This Row],[Gross Sales]]=Data[[#This Row],[Units Sold]]*Data[[#This Row],[Sale Price]], "OK", "Mismatch")</f>
        <v>OK</v>
      </c>
      <c r="S320" s="1" t="str">
        <f>IF(Data[[#This Row],[ Sales]]=Data[[#This Row],[Gross Sales]]-Data[[#This Row],[Discounts]], "OK", "Mismatch")</f>
        <v>OK</v>
      </c>
      <c r="T320" s="1" t="str">
        <f>IF(Data[[#This Row],[Profit]]=Data[[#This Row],[ Sales]]-Data[[#This Row],[COGS]], "OK", "Mismatch")</f>
        <v>OK</v>
      </c>
    </row>
    <row r="321" spans="1:20" x14ac:dyDescent="0.2">
      <c r="A321" s="11" t="s">
        <v>14</v>
      </c>
      <c r="B321" s="11" t="s">
        <v>20</v>
      </c>
      <c r="C321" s="12" t="s">
        <v>45</v>
      </c>
      <c r="D321" s="12" t="s">
        <v>46</v>
      </c>
      <c r="E321" s="11">
        <v>1907</v>
      </c>
      <c r="F321" s="13">
        <v>260</v>
      </c>
      <c r="G321" s="13">
        <v>350</v>
      </c>
      <c r="H321" s="13">
        <v>667450</v>
      </c>
      <c r="I321" s="13">
        <v>26698</v>
      </c>
      <c r="J321" s="13">
        <v>640752</v>
      </c>
      <c r="K321" s="13">
        <v>495820</v>
      </c>
      <c r="L321" s="13">
        <v>144932</v>
      </c>
      <c r="M321" s="14">
        <v>41883</v>
      </c>
      <c r="N321" s="15">
        <v>9</v>
      </c>
      <c r="O321" s="12" t="s">
        <v>34</v>
      </c>
      <c r="P321" s="16" t="s">
        <v>19</v>
      </c>
      <c r="Q321" s="1" t="str">
        <f>IF(Data[[#This Row],[COGS]]=Data[[#This Row],[ Sales]]-Data[[#This Row],[Profit]], "OK", "Mismatch")</f>
        <v>OK</v>
      </c>
      <c r="R321" s="1" t="str">
        <f>IF(Data[[#This Row],[Gross Sales]]=Data[[#This Row],[Units Sold]]*Data[[#This Row],[Sale Price]], "OK", "Mismatch")</f>
        <v>OK</v>
      </c>
      <c r="S321" s="1" t="str">
        <f>IF(Data[[#This Row],[ Sales]]=Data[[#This Row],[Gross Sales]]-Data[[#This Row],[Discounts]], "OK", "Mismatch")</f>
        <v>OK</v>
      </c>
      <c r="T321" s="1" t="str">
        <f>IF(Data[[#This Row],[Profit]]=Data[[#This Row],[ Sales]]-Data[[#This Row],[COGS]], "OK", "Mismatch")</f>
        <v>OK</v>
      </c>
    </row>
    <row r="322" spans="1:20" x14ac:dyDescent="0.2">
      <c r="A322" s="11" t="s">
        <v>14</v>
      </c>
      <c r="B322" s="11" t="s">
        <v>20</v>
      </c>
      <c r="C322" s="12" t="s">
        <v>45</v>
      </c>
      <c r="D322" s="12" t="s">
        <v>46</v>
      </c>
      <c r="E322" s="11">
        <v>2966</v>
      </c>
      <c r="F322" s="13">
        <v>260</v>
      </c>
      <c r="G322" s="13">
        <v>350</v>
      </c>
      <c r="H322" s="13">
        <v>1038100</v>
      </c>
      <c r="I322" s="13">
        <v>20762</v>
      </c>
      <c r="J322" s="13">
        <v>1017338</v>
      </c>
      <c r="K322" s="13">
        <v>771160</v>
      </c>
      <c r="L322" s="13">
        <v>246178</v>
      </c>
      <c r="M322" s="14">
        <v>41548</v>
      </c>
      <c r="N322" s="15">
        <v>10</v>
      </c>
      <c r="O322" s="12" t="s">
        <v>35</v>
      </c>
      <c r="P322" s="16" t="s">
        <v>36</v>
      </c>
      <c r="Q322" s="1" t="str">
        <f>IF(Data[[#This Row],[COGS]]=Data[[#This Row],[ Sales]]-Data[[#This Row],[Profit]], "OK", "Mismatch")</f>
        <v>OK</v>
      </c>
      <c r="R322" s="1" t="str">
        <f>IF(Data[[#This Row],[Gross Sales]]=Data[[#This Row],[Units Sold]]*Data[[#This Row],[Sale Price]], "OK", "Mismatch")</f>
        <v>OK</v>
      </c>
      <c r="S322" s="1" t="str">
        <f>IF(Data[[#This Row],[ Sales]]=Data[[#This Row],[Gross Sales]]-Data[[#This Row],[Discounts]], "OK", "Mismatch")</f>
        <v>OK</v>
      </c>
      <c r="T322" s="1" t="str">
        <f>IF(Data[[#This Row],[Profit]]=Data[[#This Row],[ Sales]]-Data[[#This Row],[COGS]], "OK", "Mismatch")</f>
        <v>OK</v>
      </c>
    </row>
    <row r="323" spans="1:20" x14ac:dyDescent="0.2">
      <c r="A323" s="11" t="s">
        <v>14</v>
      </c>
      <c r="B323" s="11" t="s">
        <v>20</v>
      </c>
      <c r="C323" s="12" t="s">
        <v>45</v>
      </c>
      <c r="D323" s="12" t="s">
        <v>48</v>
      </c>
      <c r="E323" s="11">
        <v>1159</v>
      </c>
      <c r="F323" s="13">
        <v>260</v>
      </c>
      <c r="G323" s="13">
        <v>7</v>
      </c>
      <c r="H323" s="13">
        <v>8113</v>
      </c>
      <c r="I323" s="13">
        <v>405.65</v>
      </c>
      <c r="J323" s="13">
        <v>7707.35</v>
      </c>
      <c r="K323" s="13">
        <v>5795</v>
      </c>
      <c r="L323" s="13">
        <v>1912.3500000000004</v>
      </c>
      <c r="M323" s="14">
        <v>41548</v>
      </c>
      <c r="N323" s="15">
        <v>10</v>
      </c>
      <c r="O323" s="12" t="s">
        <v>35</v>
      </c>
      <c r="P323" s="16" t="s">
        <v>36</v>
      </c>
      <c r="Q323" s="1" t="str">
        <f>IF(Data[[#This Row],[COGS]]=Data[[#This Row],[ Sales]]-Data[[#This Row],[Profit]], "OK", "Mismatch")</f>
        <v>OK</v>
      </c>
      <c r="R323" s="1" t="str">
        <f>IF(Data[[#This Row],[Gross Sales]]=Data[[#This Row],[Units Sold]]*Data[[#This Row],[Sale Price]], "OK", "Mismatch")</f>
        <v>OK</v>
      </c>
      <c r="S323" s="1" t="str">
        <f>IF(Data[[#This Row],[ Sales]]=Data[[#This Row],[Gross Sales]]-Data[[#This Row],[Discounts]], "OK", "Mismatch")</f>
        <v>OK</v>
      </c>
      <c r="T323" s="1" t="str">
        <f>IF(Data[[#This Row],[Profit]]=Data[[#This Row],[ Sales]]-Data[[#This Row],[COGS]], "OK", "Mismatch")</f>
        <v>OK</v>
      </c>
    </row>
    <row r="324" spans="1:20" x14ac:dyDescent="0.2">
      <c r="A324" s="11" t="s">
        <v>14</v>
      </c>
      <c r="B324" s="11" t="s">
        <v>20</v>
      </c>
      <c r="C324" s="12" t="s">
        <v>45</v>
      </c>
      <c r="D324" s="12" t="s">
        <v>48</v>
      </c>
      <c r="E324" s="11">
        <v>1350</v>
      </c>
      <c r="F324" s="13">
        <v>260</v>
      </c>
      <c r="G324" s="13">
        <v>350</v>
      </c>
      <c r="H324" s="13">
        <v>472500</v>
      </c>
      <c r="I324" s="13">
        <v>23625</v>
      </c>
      <c r="J324" s="13">
        <v>448875</v>
      </c>
      <c r="K324" s="13">
        <v>351000</v>
      </c>
      <c r="L324" s="13">
        <v>97875</v>
      </c>
      <c r="M324" s="14">
        <v>41671</v>
      </c>
      <c r="N324" s="15">
        <v>2</v>
      </c>
      <c r="O324" s="12" t="s">
        <v>39</v>
      </c>
      <c r="P324" s="16" t="s">
        <v>19</v>
      </c>
      <c r="Q324" s="1" t="str">
        <f>IF(Data[[#This Row],[COGS]]=Data[[#This Row],[ Sales]]-Data[[#This Row],[Profit]], "OK", "Mismatch")</f>
        <v>OK</v>
      </c>
      <c r="R324" s="1" t="str">
        <f>IF(Data[[#This Row],[Gross Sales]]=Data[[#This Row],[Units Sold]]*Data[[#This Row],[Sale Price]], "OK", "Mismatch")</f>
        <v>OK</v>
      </c>
      <c r="S324" s="1" t="str">
        <f>IF(Data[[#This Row],[ Sales]]=Data[[#This Row],[Gross Sales]]-Data[[#This Row],[Discounts]], "OK", "Mismatch")</f>
        <v>OK</v>
      </c>
      <c r="T324" s="1" t="str">
        <f>IF(Data[[#This Row],[Profit]]=Data[[#This Row],[ Sales]]-Data[[#This Row],[COGS]], "OK", "Mismatch")</f>
        <v>OK</v>
      </c>
    </row>
    <row r="325" spans="1:20" x14ac:dyDescent="0.2">
      <c r="A325" s="11" t="s">
        <v>14</v>
      </c>
      <c r="B325" s="11" t="s">
        <v>20</v>
      </c>
      <c r="C325" s="12" t="s">
        <v>45</v>
      </c>
      <c r="D325" s="12" t="s">
        <v>48</v>
      </c>
      <c r="E325" s="11">
        <v>1366</v>
      </c>
      <c r="F325" s="13">
        <v>260</v>
      </c>
      <c r="G325" s="13">
        <v>20</v>
      </c>
      <c r="H325" s="13">
        <v>27320</v>
      </c>
      <c r="I325" s="13">
        <v>2185.6</v>
      </c>
      <c r="J325" s="13">
        <v>25134.400000000001</v>
      </c>
      <c r="K325" s="13">
        <v>13660</v>
      </c>
      <c r="L325" s="13">
        <v>11474.400000000001</v>
      </c>
      <c r="M325" s="14">
        <v>41791</v>
      </c>
      <c r="N325" s="15">
        <v>6</v>
      </c>
      <c r="O325" s="12" t="s">
        <v>23</v>
      </c>
      <c r="P325" s="16" t="s">
        <v>19</v>
      </c>
      <c r="Q325" s="1" t="str">
        <f>IF(Data[[#This Row],[COGS]]=Data[[#This Row],[ Sales]]-Data[[#This Row],[Profit]], "OK", "Mismatch")</f>
        <v>OK</v>
      </c>
      <c r="R325" s="1" t="str">
        <f>IF(Data[[#This Row],[Gross Sales]]=Data[[#This Row],[Units Sold]]*Data[[#This Row],[Sale Price]], "OK", "Mismatch")</f>
        <v>OK</v>
      </c>
      <c r="S325" s="1" t="str">
        <f>IF(Data[[#This Row],[ Sales]]=Data[[#This Row],[Gross Sales]]-Data[[#This Row],[Discounts]], "OK", "Mismatch")</f>
        <v>OK</v>
      </c>
      <c r="T325" s="1" t="str">
        <f>IF(Data[[#This Row],[Profit]]=Data[[#This Row],[ Sales]]-Data[[#This Row],[COGS]], "OK", "Mismatch")</f>
        <v>OK</v>
      </c>
    </row>
    <row r="326" spans="1:20" x14ac:dyDescent="0.2">
      <c r="A326" s="11" t="s">
        <v>14</v>
      </c>
      <c r="B326" s="11" t="s">
        <v>20</v>
      </c>
      <c r="C326" s="12" t="s">
        <v>45</v>
      </c>
      <c r="D326" s="12" t="s">
        <v>48</v>
      </c>
      <c r="E326" s="11">
        <v>1520</v>
      </c>
      <c r="F326" s="13">
        <v>260</v>
      </c>
      <c r="G326" s="13">
        <v>20</v>
      </c>
      <c r="H326" s="13">
        <v>30400</v>
      </c>
      <c r="I326" s="13">
        <v>2432</v>
      </c>
      <c r="J326" s="13">
        <v>27968</v>
      </c>
      <c r="K326" s="13">
        <v>15200</v>
      </c>
      <c r="L326" s="13">
        <v>12768</v>
      </c>
      <c r="M326" s="14">
        <v>41944</v>
      </c>
      <c r="N326" s="15">
        <v>11</v>
      </c>
      <c r="O326" s="12" t="s">
        <v>41</v>
      </c>
      <c r="P326" s="16" t="s">
        <v>19</v>
      </c>
      <c r="Q326" s="1" t="str">
        <f>IF(Data[[#This Row],[COGS]]=Data[[#This Row],[ Sales]]-Data[[#This Row],[Profit]], "OK", "Mismatch")</f>
        <v>OK</v>
      </c>
      <c r="R326" s="1" t="str">
        <f>IF(Data[[#This Row],[Gross Sales]]=Data[[#This Row],[Units Sold]]*Data[[#This Row],[Sale Price]], "OK", "Mismatch")</f>
        <v>OK</v>
      </c>
      <c r="S326" s="1" t="str">
        <f>IF(Data[[#This Row],[ Sales]]=Data[[#This Row],[Gross Sales]]-Data[[#This Row],[Discounts]], "OK", "Mismatch")</f>
        <v>OK</v>
      </c>
      <c r="T326" s="1" t="str">
        <f>IF(Data[[#This Row],[Profit]]=Data[[#This Row],[ Sales]]-Data[[#This Row],[COGS]], "OK", "Mismatch")</f>
        <v>OK</v>
      </c>
    </row>
    <row r="327" spans="1:20" x14ac:dyDescent="0.2">
      <c r="A327" s="11" t="s">
        <v>14</v>
      </c>
      <c r="B327" s="11" t="s">
        <v>20</v>
      </c>
      <c r="C327" s="12" t="s">
        <v>45</v>
      </c>
      <c r="D327" s="12" t="s">
        <v>17</v>
      </c>
      <c r="E327" s="11">
        <v>1686</v>
      </c>
      <c r="F327" s="13">
        <v>260</v>
      </c>
      <c r="G327" s="13">
        <v>7</v>
      </c>
      <c r="H327" s="13">
        <v>11802</v>
      </c>
      <c r="I327" s="13">
        <v>0</v>
      </c>
      <c r="J327" s="13">
        <v>11802</v>
      </c>
      <c r="K327" s="13">
        <v>8430</v>
      </c>
      <c r="L327" s="13">
        <v>3372</v>
      </c>
      <c r="M327" s="14">
        <v>41821</v>
      </c>
      <c r="N327" s="15">
        <v>7</v>
      </c>
      <c r="O327" s="12" t="s">
        <v>30</v>
      </c>
      <c r="P327" s="16" t="s">
        <v>19</v>
      </c>
      <c r="Q327" s="1" t="str">
        <f>IF(Data[[#This Row],[COGS]]=Data[[#This Row],[ Sales]]-Data[[#This Row],[Profit]], "OK", "Mismatch")</f>
        <v>OK</v>
      </c>
      <c r="R327" s="1" t="str">
        <f>IF(Data[[#This Row],[Gross Sales]]=Data[[#This Row],[Units Sold]]*Data[[#This Row],[Sale Price]], "OK", "Mismatch")</f>
        <v>OK</v>
      </c>
      <c r="S327" s="1" t="str">
        <f>IF(Data[[#This Row],[ Sales]]=Data[[#This Row],[Gross Sales]]-Data[[#This Row],[Discounts]], "OK", "Mismatch")</f>
        <v>OK</v>
      </c>
      <c r="T327" s="1" t="str">
        <f>IF(Data[[#This Row],[Profit]]=Data[[#This Row],[ Sales]]-Data[[#This Row],[COGS]], "OK", "Mismatch")</f>
        <v>OK</v>
      </c>
    </row>
    <row r="328" spans="1:20" x14ac:dyDescent="0.2">
      <c r="A328" s="11" t="s">
        <v>14</v>
      </c>
      <c r="B328" s="11" t="s">
        <v>20</v>
      </c>
      <c r="C328" s="12" t="s">
        <v>16</v>
      </c>
      <c r="D328" s="12" t="s">
        <v>49</v>
      </c>
      <c r="E328" s="11">
        <v>280</v>
      </c>
      <c r="F328" s="13">
        <v>3</v>
      </c>
      <c r="G328" s="13">
        <v>7</v>
      </c>
      <c r="H328" s="13">
        <v>1960</v>
      </c>
      <c r="I328" s="13">
        <v>274.39999999999998</v>
      </c>
      <c r="J328" s="13">
        <v>1685.6</v>
      </c>
      <c r="K328" s="13">
        <v>1400</v>
      </c>
      <c r="L328" s="13">
        <v>285.59999999999991</v>
      </c>
      <c r="M328" s="14">
        <v>41974</v>
      </c>
      <c r="N328" s="15">
        <v>12</v>
      </c>
      <c r="O328" s="12" t="s">
        <v>25</v>
      </c>
      <c r="P328" s="16" t="s">
        <v>19</v>
      </c>
      <c r="Q328" s="1" t="str">
        <f>IF(Data[[#This Row],[COGS]]=Data[[#This Row],[ Sales]]-Data[[#This Row],[Profit]], "OK", "Mismatch")</f>
        <v>OK</v>
      </c>
      <c r="R328" s="1" t="str">
        <f>IF(Data[[#This Row],[Gross Sales]]=Data[[#This Row],[Units Sold]]*Data[[#This Row],[Sale Price]], "OK", "Mismatch")</f>
        <v>OK</v>
      </c>
      <c r="S328" s="1" t="str">
        <f>IF(Data[[#This Row],[ Sales]]=Data[[#This Row],[Gross Sales]]-Data[[#This Row],[Discounts]], "OK", "Mismatch")</f>
        <v>OK</v>
      </c>
      <c r="T328" s="1" t="str">
        <f>IF(Data[[#This Row],[Profit]]=Data[[#This Row],[ Sales]]-Data[[#This Row],[COGS]], "OK", "Mismatch")</f>
        <v>OK</v>
      </c>
    </row>
    <row r="329" spans="1:20" x14ac:dyDescent="0.2">
      <c r="A329" s="11" t="s">
        <v>14</v>
      </c>
      <c r="B329" s="11" t="s">
        <v>20</v>
      </c>
      <c r="C329" s="12" t="s">
        <v>16</v>
      </c>
      <c r="D329" s="12" t="s">
        <v>49</v>
      </c>
      <c r="E329" s="11">
        <v>442</v>
      </c>
      <c r="F329" s="13">
        <v>3</v>
      </c>
      <c r="G329" s="13">
        <v>20</v>
      </c>
      <c r="H329" s="13">
        <v>8840</v>
      </c>
      <c r="I329" s="13">
        <v>1149.2</v>
      </c>
      <c r="J329" s="13">
        <v>7690.8</v>
      </c>
      <c r="K329" s="13">
        <v>4420</v>
      </c>
      <c r="L329" s="13">
        <v>3270.8</v>
      </c>
      <c r="M329" s="14">
        <v>41518</v>
      </c>
      <c r="N329" s="15">
        <v>9</v>
      </c>
      <c r="O329" s="12" t="s">
        <v>34</v>
      </c>
      <c r="P329" s="16" t="s">
        <v>36</v>
      </c>
      <c r="Q329" s="1" t="str">
        <f>IF(Data[[#This Row],[COGS]]=Data[[#This Row],[ Sales]]-Data[[#This Row],[Profit]], "OK", "Mismatch")</f>
        <v>OK</v>
      </c>
      <c r="R329" s="1" t="str">
        <f>IF(Data[[#This Row],[Gross Sales]]=Data[[#This Row],[Units Sold]]*Data[[#This Row],[Sale Price]], "OK", "Mismatch")</f>
        <v>OK</v>
      </c>
      <c r="S329" s="1" t="str">
        <f>IF(Data[[#This Row],[ Sales]]=Data[[#This Row],[Gross Sales]]-Data[[#This Row],[Discounts]], "OK", "Mismatch")</f>
        <v>OK</v>
      </c>
      <c r="T329" s="1" t="str">
        <f>IF(Data[[#This Row],[Profit]]=Data[[#This Row],[ Sales]]-Data[[#This Row],[COGS]], "OK", "Mismatch")</f>
        <v>OK</v>
      </c>
    </row>
    <row r="330" spans="1:20" x14ac:dyDescent="0.2">
      <c r="A330" s="11" t="s">
        <v>14</v>
      </c>
      <c r="B330" s="11" t="s">
        <v>20</v>
      </c>
      <c r="C330" s="12" t="s">
        <v>16</v>
      </c>
      <c r="D330" s="12" t="s">
        <v>49</v>
      </c>
      <c r="E330" s="11">
        <v>792</v>
      </c>
      <c r="F330" s="13">
        <v>3</v>
      </c>
      <c r="G330" s="13">
        <v>350</v>
      </c>
      <c r="H330" s="13">
        <v>277200</v>
      </c>
      <c r="I330" s="13">
        <v>30492</v>
      </c>
      <c r="J330" s="13">
        <v>246708</v>
      </c>
      <c r="K330" s="13">
        <v>205920</v>
      </c>
      <c r="L330" s="13">
        <v>40788</v>
      </c>
      <c r="M330" s="14">
        <v>41699</v>
      </c>
      <c r="N330" s="15">
        <v>3</v>
      </c>
      <c r="O330" s="12" t="s">
        <v>27</v>
      </c>
      <c r="P330" s="16" t="s">
        <v>19</v>
      </c>
      <c r="Q330" s="1" t="str">
        <f>IF(Data[[#This Row],[COGS]]=Data[[#This Row],[ Sales]]-Data[[#This Row],[Profit]], "OK", "Mismatch")</f>
        <v>OK</v>
      </c>
      <c r="R330" s="1" t="str">
        <f>IF(Data[[#This Row],[Gross Sales]]=Data[[#This Row],[Units Sold]]*Data[[#This Row],[Sale Price]], "OK", "Mismatch")</f>
        <v>OK</v>
      </c>
      <c r="S330" s="1" t="str">
        <f>IF(Data[[#This Row],[ Sales]]=Data[[#This Row],[Gross Sales]]-Data[[#This Row],[Discounts]], "OK", "Mismatch")</f>
        <v>OK</v>
      </c>
      <c r="T330" s="1" t="str">
        <f>IF(Data[[#This Row],[Profit]]=Data[[#This Row],[ Sales]]-Data[[#This Row],[COGS]], "OK", "Mismatch")</f>
        <v>OK</v>
      </c>
    </row>
    <row r="331" spans="1:20" x14ac:dyDescent="0.2">
      <c r="A331" s="11" t="s">
        <v>14</v>
      </c>
      <c r="B331" s="11" t="s">
        <v>20</v>
      </c>
      <c r="C331" s="12" t="s">
        <v>16</v>
      </c>
      <c r="D331" s="12" t="s">
        <v>46</v>
      </c>
      <c r="E331" s="11">
        <v>2580</v>
      </c>
      <c r="F331" s="13">
        <v>3</v>
      </c>
      <c r="G331" s="13">
        <v>20</v>
      </c>
      <c r="H331" s="13">
        <v>51600</v>
      </c>
      <c r="I331" s="13">
        <v>1548</v>
      </c>
      <c r="J331" s="13">
        <v>50052</v>
      </c>
      <c r="K331" s="13">
        <v>25800</v>
      </c>
      <c r="L331" s="13">
        <v>24252</v>
      </c>
      <c r="M331" s="14">
        <v>41730</v>
      </c>
      <c r="N331" s="15">
        <v>4</v>
      </c>
      <c r="O331" s="12" t="s">
        <v>44</v>
      </c>
      <c r="P331" s="16" t="s">
        <v>19</v>
      </c>
      <c r="Q331" s="1" t="str">
        <f>IF(Data[[#This Row],[COGS]]=Data[[#This Row],[ Sales]]-Data[[#This Row],[Profit]], "OK", "Mismatch")</f>
        <v>OK</v>
      </c>
      <c r="R331" s="1" t="str">
        <f>IF(Data[[#This Row],[Gross Sales]]=Data[[#This Row],[Units Sold]]*Data[[#This Row],[Sale Price]], "OK", "Mismatch")</f>
        <v>OK</v>
      </c>
      <c r="S331" s="1" t="str">
        <f>IF(Data[[#This Row],[ Sales]]=Data[[#This Row],[Gross Sales]]-Data[[#This Row],[Discounts]], "OK", "Mismatch")</f>
        <v>OK</v>
      </c>
      <c r="T331" s="1" t="str">
        <f>IF(Data[[#This Row],[Profit]]=Data[[#This Row],[ Sales]]-Data[[#This Row],[COGS]], "OK", "Mismatch")</f>
        <v>OK</v>
      </c>
    </row>
    <row r="332" spans="1:20" x14ac:dyDescent="0.2">
      <c r="A332" s="11" t="s">
        <v>14</v>
      </c>
      <c r="B332" s="11" t="s">
        <v>20</v>
      </c>
      <c r="C332" s="12" t="s">
        <v>16</v>
      </c>
      <c r="D332" s="12" t="s">
        <v>48</v>
      </c>
      <c r="E332" s="11">
        <v>663</v>
      </c>
      <c r="F332" s="13">
        <v>3</v>
      </c>
      <c r="G332" s="13">
        <v>20</v>
      </c>
      <c r="H332" s="13">
        <v>13260</v>
      </c>
      <c r="I332" s="13">
        <v>1193.4000000000001</v>
      </c>
      <c r="J332" s="13">
        <v>12066.6</v>
      </c>
      <c r="K332" s="13">
        <v>6630</v>
      </c>
      <c r="L332" s="13">
        <v>5436.6</v>
      </c>
      <c r="M332" s="14">
        <v>41760</v>
      </c>
      <c r="N332" s="15">
        <v>5</v>
      </c>
      <c r="O332" s="12" t="s">
        <v>47</v>
      </c>
      <c r="P332" s="16" t="s">
        <v>19</v>
      </c>
      <c r="Q332" s="1" t="str">
        <f>IF(Data[[#This Row],[COGS]]=Data[[#This Row],[ Sales]]-Data[[#This Row],[Profit]], "OK", "Mismatch")</f>
        <v>OK</v>
      </c>
      <c r="R332" s="1" t="str">
        <f>IF(Data[[#This Row],[Gross Sales]]=Data[[#This Row],[Units Sold]]*Data[[#This Row],[Sale Price]], "OK", "Mismatch")</f>
        <v>OK</v>
      </c>
      <c r="S332" s="1" t="str">
        <f>IF(Data[[#This Row],[ Sales]]=Data[[#This Row],[Gross Sales]]-Data[[#This Row],[Discounts]], "OK", "Mismatch")</f>
        <v>OK</v>
      </c>
      <c r="T332" s="1" t="str">
        <f>IF(Data[[#This Row],[Profit]]=Data[[#This Row],[ Sales]]-Data[[#This Row],[COGS]], "OK", "Mismatch")</f>
        <v>OK</v>
      </c>
    </row>
    <row r="333" spans="1:20" x14ac:dyDescent="0.2">
      <c r="A333" s="11" t="s">
        <v>14</v>
      </c>
      <c r="B333" s="11" t="s">
        <v>20</v>
      </c>
      <c r="C333" s="12" t="s">
        <v>16</v>
      </c>
      <c r="D333" s="12" t="s">
        <v>48</v>
      </c>
      <c r="E333" s="11">
        <v>1016</v>
      </c>
      <c r="F333" s="13">
        <v>3</v>
      </c>
      <c r="G333" s="13">
        <v>7</v>
      </c>
      <c r="H333" s="13">
        <v>7112</v>
      </c>
      <c r="I333" s="13">
        <v>355.6</v>
      </c>
      <c r="J333" s="13">
        <v>6756.4</v>
      </c>
      <c r="K333" s="13">
        <v>5080</v>
      </c>
      <c r="L333" s="13">
        <v>1676.3999999999996</v>
      </c>
      <c r="M333" s="14">
        <v>41579</v>
      </c>
      <c r="N333" s="15">
        <v>11</v>
      </c>
      <c r="O333" s="12" t="s">
        <v>41</v>
      </c>
      <c r="P333" s="16" t="s">
        <v>36</v>
      </c>
      <c r="Q333" s="1" t="str">
        <f>IF(Data[[#This Row],[COGS]]=Data[[#This Row],[ Sales]]-Data[[#This Row],[Profit]], "OK", "Mismatch")</f>
        <v>OK</v>
      </c>
      <c r="R333" s="1" t="str">
        <f>IF(Data[[#This Row],[Gross Sales]]=Data[[#This Row],[Units Sold]]*Data[[#This Row],[Sale Price]], "OK", "Mismatch")</f>
        <v>OK</v>
      </c>
      <c r="S333" s="1" t="str">
        <f>IF(Data[[#This Row],[ Sales]]=Data[[#This Row],[Gross Sales]]-Data[[#This Row],[Discounts]], "OK", "Mismatch")</f>
        <v>OK</v>
      </c>
      <c r="T333" s="1" t="str">
        <f>IF(Data[[#This Row],[Profit]]=Data[[#This Row],[ Sales]]-Data[[#This Row],[COGS]], "OK", "Mismatch")</f>
        <v>OK</v>
      </c>
    </row>
    <row r="334" spans="1:20" x14ac:dyDescent="0.2">
      <c r="A334" s="11" t="s">
        <v>14</v>
      </c>
      <c r="B334" s="11" t="s">
        <v>20</v>
      </c>
      <c r="C334" s="12" t="s">
        <v>16</v>
      </c>
      <c r="D334" s="12" t="s">
        <v>17</v>
      </c>
      <c r="E334" s="11">
        <v>1321</v>
      </c>
      <c r="F334" s="13">
        <v>3</v>
      </c>
      <c r="G334" s="13">
        <v>20</v>
      </c>
      <c r="H334" s="13">
        <v>26420</v>
      </c>
      <c r="I334" s="13">
        <v>0</v>
      </c>
      <c r="J334" s="13">
        <v>26420</v>
      </c>
      <c r="K334" s="13">
        <v>13210</v>
      </c>
      <c r="L334" s="13">
        <v>13210</v>
      </c>
      <c r="M334" s="14">
        <v>41640</v>
      </c>
      <c r="N334" s="15">
        <v>1</v>
      </c>
      <c r="O334" s="12" t="s">
        <v>18</v>
      </c>
      <c r="P334" s="16" t="s">
        <v>19</v>
      </c>
      <c r="Q334" s="1" t="str">
        <f>IF(Data[[#This Row],[COGS]]=Data[[#This Row],[ Sales]]-Data[[#This Row],[Profit]], "OK", "Mismatch")</f>
        <v>OK</v>
      </c>
      <c r="R334" s="1" t="str">
        <f>IF(Data[[#This Row],[Gross Sales]]=Data[[#This Row],[Units Sold]]*Data[[#This Row],[Sale Price]], "OK", "Mismatch")</f>
        <v>OK</v>
      </c>
      <c r="S334" s="1" t="str">
        <f>IF(Data[[#This Row],[ Sales]]=Data[[#This Row],[Gross Sales]]-Data[[#This Row],[Discounts]], "OK", "Mismatch")</f>
        <v>OK</v>
      </c>
      <c r="T334" s="1" t="str">
        <f>IF(Data[[#This Row],[Profit]]=Data[[#This Row],[ Sales]]-Data[[#This Row],[COGS]], "OK", "Mismatch")</f>
        <v>OK</v>
      </c>
    </row>
    <row r="335" spans="1:20" x14ac:dyDescent="0.2">
      <c r="A335" s="11" t="s">
        <v>14</v>
      </c>
      <c r="B335" s="11" t="s">
        <v>20</v>
      </c>
      <c r="C335" s="12" t="s">
        <v>16</v>
      </c>
      <c r="D335" s="12" t="s">
        <v>17</v>
      </c>
      <c r="E335" s="11">
        <v>1513</v>
      </c>
      <c r="F335" s="13">
        <v>3</v>
      </c>
      <c r="G335" s="13">
        <v>350</v>
      </c>
      <c r="H335" s="13">
        <v>529550</v>
      </c>
      <c r="I335" s="13">
        <v>0</v>
      </c>
      <c r="J335" s="13">
        <v>529550</v>
      </c>
      <c r="K335" s="13">
        <v>393380</v>
      </c>
      <c r="L335" s="13">
        <v>136170</v>
      </c>
      <c r="M335" s="14">
        <v>41974</v>
      </c>
      <c r="N335" s="15">
        <v>12</v>
      </c>
      <c r="O335" s="12" t="s">
        <v>25</v>
      </c>
      <c r="P335" s="16" t="s">
        <v>19</v>
      </c>
      <c r="Q335" s="1" t="str">
        <f>IF(Data[[#This Row],[COGS]]=Data[[#This Row],[ Sales]]-Data[[#This Row],[Profit]], "OK", "Mismatch")</f>
        <v>OK</v>
      </c>
      <c r="R335" s="1" t="str">
        <f>IF(Data[[#This Row],[Gross Sales]]=Data[[#This Row],[Units Sold]]*Data[[#This Row],[Sale Price]], "OK", "Mismatch")</f>
        <v>OK</v>
      </c>
      <c r="S335" s="1" t="str">
        <f>IF(Data[[#This Row],[ Sales]]=Data[[#This Row],[Gross Sales]]-Data[[#This Row],[Discounts]], "OK", "Mismatch")</f>
        <v>OK</v>
      </c>
      <c r="T335" s="1" t="str">
        <f>IF(Data[[#This Row],[Profit]]=Data[[#This Row],[ Sales]]-Data[[#This Row],[COGS]], "OK", "Mismatch")</f>
        <v>OK</v>
      </c>
    </row>
    <row r="336" spans="1:20" x14ac:dyDescent="0.2">
      <c r="A336" s="11" t="s">
        <v>14</v>
      </c>
      <c r="B336" s="11" t="s">
        <v>20</v>
      </c>
      <c r="C336" s="12" t="s">
        <v>26</v>
      </c>
      <c r="D336" s="12" t="s">
        <v>49</v>
      </c>
      <c r="E336" s="11">
        <v>766</v>
      </c>
      <c r="F336" s="13">
        <v>5</v>
      </c>
      <c r="G336" s="13">
        <v>350</v>
      </c>
      <c r="H336" s="13">
        <v>268100</v>
      </c>
      <c r="I336" s="13">
        <v>29491</v>
      </c>
      <c r="J336" s="13">
        <v>238609</v>
      </c>
      <c r="K336" s="13">
        <v>199160</v>
      </c>
      <c r="L336" s="13">
        <v>39449</v>
      </c>
      <c r="M336" s="14">
        <v>41640</v>
      </c>
      <c r="N336" s="15">
        <v>1</v>
      </c>
      <c r="O336" s="12" t="s">
        <v>18</v>
      </c>
      <c r="P336" s="16" t="s">
        <v>19</v>
      </c>
      <c r="Q336" s="1" t="str">
        <f>IF(Data[[#This Row],[COGS]]=Data[[#This Row],[ Sales]]-Data[[#This Row],[Profit]], "OK", "Mismatch")</f>
        <v>OK</v>
      </c>
      <c r="R336" s="1" t="str">
        <f>IF(Data[[#This Row],[Gross Sales]]=Data[[#This Row],[Units Sold]]*Data[[#This Row],[Sale Price]], "OK", "Mismatch")</f>
        <v>OK</v>
      </c>
      <c r="S336" s="1" t="str">
        <f>IF(Data[[#This Row],[ Sales]]=Data[[#This Row],[Gross Sales]]-Data[[#This Row],[Discounts]], "OK", "Mismatch")</f>
        <v>OK</v>
      </c>
      <c r="T336" s="1" t="str">
        <f>IF(Data[[#This Row],[Profit]]=Data[[#This Row],[ Sales]]-Data[[#This Row],[COGS]], "OK", "Mismatch")</f>
        <v>OK</v>
      </c>
    </row>
    <row r="337" spans="1:20" x14ac:dyDescent="0.2">
      <c r="A337" s="11" t="s">
        <v>14</v>
      </c>
      <c r="B337" s="11" t="s">
        <v>20</v>
      </c>
      <c r="C337" s="12" t="s">
        <v>26</v>
      </c>
      <c r="D337" s="12" t="s">
        <v>49</v>
      </c>
      <c r="E337" s="11">
        <v>1199</v>
      </c>
      <c r="F337" s="13">
        <v>5</v>
      </c>
      <c r="G337" s="13">
        <v>350</v>
      </c>
      <c r="H337" s="13">
        <v>419650</v>
      </c>
      <c r="I337" s="13">
        <v>58751</v>
      </c>
      <c r="J337" s="13">
        <v>360899</v>
      </c>
      <c r="K337" s="13">
        <v>311740</v>
      </c>
      <c r="L337" s="13">
        <v>49159</v>
      </c>
      <c r="M337" s="14">
        <v>41730</v>
      </c>
      <c r="N337" s="15">
        <v>4</v>
      </c>
      <c r="O337" s="12" t="s">
        <v>44</v>
      </c>
      <c r="P337" s="16" t="s">
        <v>19</v>
      </c>
      <c r="Q337" s="1" t="str">
        <f>IF(Data[[#This Row],[COGS]]=Data[[#This Row],[ Sales]]-Data[[#This Row],[Profit]], "OK", "Mismatch")</f>
        <v>OK</v>
      </c>
      <c r="R337" s="1" t="str">
        <f>IF(Data[[#This Row],[Gross Sales]]=Data[[#This Row],[Units Sold]]*Data[[#This Row],[Sale Price]], "OK", "Mismatch")</f>
        <v>OK</v>
      </c>
      <c r="S337" s="1" t="str">
        <f>IF(Data[[#This Row],[ Sales]]=Data[[#This Row],[Gross Sales]]-Data[[#This Row],[Discounts]], "OK", "Mismatch")</f>
        <v>OK</v>
      </c>
      <c r="T337" s="1" t="str">
        <f>IF(Data[[#This Row],[Profit]]=Data[[#This Row],[ Sales]]-Data[[#This Row],[COGS]], "OK", "Mismatch")</f>
        <v>OK</v>
      </c>
    </row>
    <row r="338" spans="1:20" x14ac:dyDescent="0.2">
      <c r="A338" s="11" t="s">
        <v>14</v>
      </c>
      <c r="B338" s="11" t="s">
        <v>20</v>
      </c>
      <c r="C338" s="12" t="s">
        <v>26</v>
      </c>
      <c r="D338" s="12" t="s">
        <v>49</v>
      </c>
      <c r="E338" s="11">
        <v>2992</v>
      </c>
      <c r="F338" s="13">
        <v>5</v>
      </c>
      <c r="G338" s="13">
        <v>20</v>
      </c>
      <c r="H338" s="13">
        <v>59840</v>
      </c>
      <c r="I338" s="13">
        <v>6582.4</v>
      </c>
      <c r="J338" s="13">
        <v>53257.599999999999</v>
      </c>
      <c r="K338" s="13">
        <v>29920</v>
      </c>
      <c r="L338" s="13">
        <v>23337.599999999999</v>
      </c>
      <c r="M338" s="14">
        <v>41548</v>
      </c>
      <c r="N338" s="15">
        <v>10</v>
      </c>
      <c r="O338" s="12" t="s">
        <v>35</v>
      </c>
      <c r="P338" s="16" t="s">
        <v>36</v>
      </c>
      <c r="Q338" s="1" t="str">
        <f>IF(Data[[#This Row],[COGS]]=Data[[#This Row],[ Sales]]-Data[[#This Row],[Profit]], "OK", "Mismatch")</f>
        <v>OK</v>
      </c>
      <c r="R338" s="1" t="str">
        <f>IF(Data[[#This Row],[Gross Sales]]=Data[[#This Row],[Units Sold]]*Data[[#This Row],[Sale Price]], "OK", "Mismatch")</f>
        <v>OK</v>
      </c>
      <c r="S338" s="1" t="str">
        <f>IF(Data[[#This Row],[ Sales]]=Data[[#This Row],[Gross Sales]]-Data[[#This Row],[Discounts]], "OK", "Mismatch")</f>
        <v>OK</v>
      </c>
      <c r="T338" s="1" t="str">
        <f>IF(Data[[#This Row],[Profit]]=Data[[#This Row],[ Sales]]-Data[[#This Row],[COGS]], "OK", "Mismatch")</f>
        <v>OK</v>
      </c>
    </row>
    <row r="339" spans="1:20" x14ac:dyDescent="0.2">
      <c r="A339" s="11" t="s">
        <v>14</v>
      </c>
      <c r="B339" s="11" t="s">
        <v>20</v>
      </c>
      <c r="C339" s="12" t="s">
        <v>26</v>
      </c>
      <c r="D339" s="12" t="s">
        <v>46</v>
      </c>
      <c r="E339" s="11">
        <v>1797</v>
      </c>
      <c r="F339" s="13">
        <v>5</v>
      </c>
      <c r="G339" s="13">
        <v>350</v>
      </c>
      <c r="H339" s="13">
        <v>628950</v>
      </c>
      <c r="I339" s="13">
        <v>18868.5</v>
      </c>
      <c r="J339" s="13">
        <v>610081.5</v>
      </c>
      <c r="K339" s="13">
        <v>467220</v>
      </c>
      <c r="L339" s="13">
        <v>142861.5</v>
      </c>
      <c r="M339" s="14">
        <v>41518</v>
      </c>
      <c r="N339" s="15">
        <v>9</v>
      </c>
      <c r="O339" s="12" t="s">
        <v>34</v>
      </c>
      <c r="P339" s="16" t="s">
        <v>36</v>
      </c>
      <c r="Q339" s="1" t="str">
        <f>IF(Data[[#This Row],[COGS]]=Data[[#This Row],[ Sales]]-Data[[#This Row],[Profit]], "OK", "Mismatch")</f>
        <v>OK</v>
      </c>
      <c r="R339" s="1" t="str">
        <f>IF(Data[[#This Row],[Gross Sales]]=Data[[#This Row],[Units Sold]]*Data[[#This Row],[Sale Price]], "OK", "Mismatch")</f>
        <v>OK</v>
      </c>
      <c r="S339" s="1" t="str">
        <f>IF(Data[[#This Row],[ Sales]]=Data[[#This Row],[Gross Sales]]-Data[[#This Row],[Discounts]], "OK", "Mismatch")</f>
        <v>OK</v>
      </c>
      <c r="T339" s="1" t="str">
        <f>IF(Data[[#This Row],[Profit]]=Data[[#This Row],[ Sales]]-Data[[#This Row],[COGS]], "OK", "Mismatch")</f>
        <v>OK</v>
      </c>
    </row>
    <row r="340" spans="1:20" x14ac:dyDescent="0.2">
      <c r="A340" s="11" t="s">
        <v>14</v>
      </c>
      <c r="B340" s="11" t="s">
        <v>20</v>
      </c>
      <c r="C340" s="12" t="s">
        <v>26</v>
      </c>
      <c r="D340" s="12" t="s">
        <v>46</v>
      </c>
      <c r="E340" s="11">
        <v>1958</v>
      </c>
      <c r="F340" s="13">
        <v>5</v>
      </c>
      <c r="G340" s="13">
        <v>7</v>
      </c>
      <c r="H340" s="13">
        <v>13706</v>
      </c>
      <c r="I340" s="13">
        <v>411.18</v>
      </c>
      <c r="J340" s="13">
        <v>13294.82</v>
      </c>
      <c r="K340" s="13">
        <v>9790</v>
      </c>
      <c r="L340" s="13">
        <v>3504.8199999999997</v>
      </c>
      <c r="M340" s="14">
        <v>41671</v>
      </c>
      <c r="N340" s="15">
        <v>2</v>
      </c>
      <c r="O340" s="12" t="s">
        <v>39</v>
      </c>
      <c r="P340" s="16" t="s">
        <v>19</v>
      </c>
      <c r="Q340" s="1" t="str">
        <f>IF(Data[[#This Row],[COGS]]=Data[[#This Row],[ Sales]]-Data[[#This Row],[Profit]], "OK", "Mismatch")</f>
        <v>OK</v>
      </c>
      <c r="R340" s="1" t="str">
        <f>IF(Data[[#This Row],[Gross Sales]]=Data[[#This Row],[Units Sold]]*Data[[#This Row],[Sale Price]], "OK", "Mismatch")</f>
        <v>OK</v>
      </c>
      <c r="S340" s="1" t="str">
        <f>IF(Data[[#This Row],[ Sales]]=Data[[#This Row],[Gross Sales]]-Data[[#This Row],[Discounts]], "OK", "Mismatch")</f>
        <v>OK</v>
      </c>
      <c r="T340" s="1" t="str">
        <f>IF(Data[[#This Row],[Profit]]=Data[[#This Row],[ Sales]]-Data[[#This Row],[COGS]], "OK", "Mismatch")</f>
        <v>OK</v>
      </c>
    </row>
    <row r="341" spans="1:20" x14ac:dyDescent="0.2">
      <c r="A341" s="11" t="s">
        <v>14</v>
      </c>
      <c r="B341" s="11" t="s">
        <v>20</v>
      </c>
      <c r="C341" s="12" t="s">
        <v>26</v>
      </c>
      <c r="D341" s="12" t="s">
        <v>48</v>
      </c>
      <c r="E341" s="11">
        <v>645</v>
      </c>
      <c r="F341" s="13">
        <v>5</v>
      </c>
      <c r="G341" s="13">
        <v>20</v>
      </c>
      <c r="H341" s="13">
        <v>12900</v>
      </c>
      <c r="I341" s="13">
        <v>1032</v>
      </c>
      <c r="J341" s="13">
        <v>11868</v>
      </c>
      <c r="K341" s="13">
        <v>6450</v>
      </c>
      <c r="L341" s="13">
        <v>5418</v>
      </c>
      <c r="M341" s="14">
        <v>41821</v>
      </c>
      <c r="N341" s="15">
        <v>7</v>
      </c>
      <c r="O341" s="12" t="s">
        <v>30</v>
      </c>
      <c r="P341" s="16" t="s">
        <v>19</v>
      </c>
      <c r="Q341" s="1" t="str">
        <f>IF(Data[[#This Row],[COGS]]=Data[[#This Row],[ Sales]]-Data[[#This Row],[Profit]], "OK", "Mismatch")</f>
        <v>OK</v>
      </c>
      <c r="R341" s="1" t="str">
        <f>IF(Data[[#This Row],[Gross Sales]]=Data[[#This Row],[Units Sold]]*Data[[#This Row],[Sale Price]], "OK", "Mismatch")</f>
        <v>OK</v>
      </c>
      <c r="S341" s="1" t="str">
        <f>IF(Data[[#This Row],[ Sales]]=Data[[#This Row],[Gross Sales]]-Data[[#This Row],[Discounts]], "OK", "Mismatch")</f>
        <v>OK</v>
      </c>
      <c r="T341" s="1" t="str">
        <f>IF(Data[[#This Row],[Profit]]=Data[[#This Row],[ Sales]]-Data[[#This Row],[COGS]], "OK", "Mismatch")</f>
        <v>OK</v>
      </c>
    </row>
    <row r="342" spans="1:20" x14ac:dyDescent="0.2">
      <c r="A342" s="11" t="s">
        <v>14</v>
      </c>
      <c r="B342" s="11" t="s">
        <v>20</v>
      </c>
      <c r="C342" s="12" t="s">
        <v>26</v>
      </c>
      <c r="D342" s="12" t="s">
        <v>48</v>
      </c>
      <c r="E342" s="11">
        <v>1159</v>
      </c>
      <c r="F342" s="13">
        <v>5</v>
      </c>
      <c r="G342" s="13">
        <v>7</v>
      </c>
      <c r="H342" s="13">
        <v>8113</v>
      </c>
      <c r="I342" s="13">
        <v>405.65</v>
      </c>
      <c r="J342" s="13">
        <v>7707.35</v>
      </c>
      <c r="K342" s="13">
        <v>5795</v>
      </c>
      <c r="L342" s="13">
        <v>1912.3500000000004</v>
      </c>
      <c r="M342" s="14">
        <v>41548</v>
      </c>
      <c r="N342" s="15">
        <v>10</v>
      </c>
      <c r="O342" s="12" t="s">
        <v>35</v>
      </c>
      <c r="P342" s="16" t="s">
        <v>36</v>
      </c>
      <c r="Q342" s="1" t="str">
        <f>IF(Data[[#This Row],[COGS]]=Data[[#This Row],[ Sales]]-Data[[#This Row],[Profit]], "OK", "Mismatch")</f>
        <v>OK</v>
      </c>
      <c r="R342" s="1" t="str">
        <f>IF(Data[[#This Row],[Gross Sales]]=Data[[#This Row],[Units Sold]]*Data[[#This Row],[Sale Price]], "OK", "Mismatch")</f>
        <v>OK</v>
      </c>
      <c r="S342" s="1" t="str">
        <f>IF(Data[[#This Row],[ Sales]]=Data[[#This Row],[Gross Sales]]-Data[[#This Row],[Discounts]], "OK", "Mismatch")</f>
        <v>OK</v>
      </c>
      <c r="T342" s="1" t="str">
        <f>IF(Data[[#This Row],[Profit]]=Data[[#This Row],[ Sales]]-Data[[#This Row],[COGS]], "OK", "Mismatch")</f>
        <v>OK</v>
      </c>
    </row>
    <row r="343" spans="1:20" x14ac:dyDescent="0.2">
      <c r="A343" s="11" t="s">
        <v>14</v>
      </c>
      <c r="B343" s="11" t="s">
        <v>20</v>
      </c>
      <c r="C343" s="12" t="s">
        <v>26</v>
      </c>
      <c r="D343" s="12" t="s">
        <v>48</v>
      </c>
      <c r="E343" s="11">
        <v>1460</v>
      </c>
      <c r="F343" s="13">
        <v>5</v>
      </c>
      <c r="G343" s="13">
        <v>350</v>
      </c>
      <c r="H343" s="13">
        <v>511000</v>
      </c>
      <c r="I343" s="13">
        <v>30660</v>
      </c>
      <c r="J343" s="13">
        <v>480340</v>
      </c>
      <c r="K343" s="13">
        <v>379600</v>
      </c>
      <c r="L343" s="13">
        <v>100740</v>
      </c>
      <c r="M343" s="14">
        <v>41760</v>
      </c>
      <c r="N343" s="15">
        <v>5</v>
      </c>
      <c r="O343" s="12" t="s">
        <v>47</v>
      </c>
      <c r="P343" s="16" t="s">
        <v>19</v>
      </c>
      <c r="Q343" s="1" t="str">
        <f>IF(Data[[#This Row],[COGS]]=Data[[#This Row],[ Sales]]-Data[[#This Row],[Profit]], "OK", "Mismatch")</f>
        <v>OK</v>
      </c>
      <c r="R343" s="1" t="str">
        <f>IF(Data[[#This Row],[Gross Sales]]=Data[[#This Row],[Units Sold]]*Data[[#This Row],[Sale Price]], "OK", "Mismatch")</f>
        <v>OK</v>
      </c>
      <c r="S343" s="1" t="str">
        <f>IF(Data[[#This Row],[ Sales]]=Data[[#This Row],[Gross Sales]]-Data[[#This Row],[Discounts]], "OK", "Mismatch")</f>
        <v>OK</v>
      </c>
      <c r="T343" s="1" t="str">
        <f>IF(Data[[#This Row],[Profit]]=Data[[#This Row],[ Sales]]-Data[[#This Row],[COGS]], "OK", "Mismatch")</f>
        <v>OK</v>
      </c>
    </row>
    <row r="344" spans="1:20" x14ac:dyDescent="0.2">
      <c r="A344" s="11" t="s">
        <v>14</v>
      </c>
      <c r="B344" s="11" t="s">
        <v>20</v>
      </c>
      <c r="C344" s="12" t="s">
        <v>26</v>
      </c>
      <c r="D344" s="12" t="s">
        <v>17</v>
      </c>
      <c r="E344" s="11">
        <v>2146</v>
      </c>
      <c r="F344" s="13">
        <v>5</v>
      </c>
      <c r="G344" s="13">
        <v>7</v>
      </c>
      <c r="H344" s="13">
        <v>15022</v>
      </c>
      <c r="I344" s="13">
        <v>0</v>
      </c>
      <c r="J344" s="13">
        <v>15022</v>
      </c>
      <c r="K344" s="13">
        <v>10730</v>
      </c>
      <c r="L344" s="13">
        <v>4292</v>
      </c>
      <c r="M344" s="14">
        <v>41883</v>
      </c>
      <c r="N344" s="15">
        <v>9</v>
      </c>
      <c r="O344" s="12" t="s">
        <v>34</v>
      </c>
      <c r="P344" s="16" t="s">
        <v>19</v>
      </c>
      <c r="Q344" s="1" t="str">
        <f>IF(Data[[#This Row],[COGS]]=Data[[#This Row],[ Sales]]-Data[[#This Row],[Profit]], "OK", "Mismatch")</f>
        <v>OK</v>
      </c>
      <c r="R344" s="1" t="str">
        <f>IF(Data[[#This Row],[Gross Sales]]=Data[[#This Row],[Units Sold]]*Data[[#This Row],[Sale Price]], "OK", "Mismatch")</f>
        <v>OK</v>
      </c>
      <c r="S344" s="1" t="str">
        <f>IF(Data[[#This Row],[ Sales]]=Data[[#This Row],[Gross Sales]]-Data[[#This Row],[Discounts]], "OK", "Mismatch")</f>
        <v>OK</v>
      </c>
      <c r="T344" s="1" t="str">
        <f>IF(Data[[#This Row],[Profit]]=Data[[#This Row],[ Sales]]-Data[[#This Row],[COGS]], "OK", "Mismatch")</f>
        <v>OK</v>
      </c>
    </row>
    <row r="345" spans="1:20" x14ac:dyDescent="0.2">
      <c r="A345" s="11" t="s">
        <v>14</v>
      </c>
      <c r="B345" s="11" t="s">
        <v>20</v>
      </c>
      <c r="C345" s="12" t="s">
        <v>38</v>
      </c>
      <c r="D345" s="12" t="s">
        <v>49</v>
      </c>
      <c r="E345" s="11">
        <v>241</v>
      </c>
      <c r="F345" s="13">
        <v>10</v>
      </c>
      <c r="G345" s="13">
        <v>20</v>
      </c>
      <c r="H345" s="13">
        <v>4820</v>
      </c>
      <c r="I345" s="13">
        <v>482</v>
      </c>
      <c r="J345" s="13">
        <v>4338</v>
      </c>
      <c r="K345" s="13">
        <v>2410</v>
      </c>
      <c r="L345" s="13">
        <v>1928</v>
      </c>
      <c r="M345" s="14">
        <v>41913</v>
      </c>
      <c r="N345" s="15">
        <v>10</v>
      </c>
      <c r="O345" s="12" t="s">
        <v>35</v>
      </c>
      <c r="P345" s="16" t="s">
        <v>19</v>
      </c>
      <c r="Q345" s="1" t="str">
        <f>IF(Data[[#This Row],[COGS]]=Data[[#This Row],[ Sales]]-Data[[#This Row],[Profit]], "OK", "Mismatch")</f>
        <v>OK</v>
      </c>
      <c r="R345" s="1" t="str">
        <f>IF(Data[[#This Row],[Gross Sales]]=Data[[#This Row],[Units Sold]]*Data[[#This Row],[Sale Price]], "OK", "Mismatch")</f>
        <v>OK</v>
      </c>
      <c r="S345" s="1" t="str">
        <f>IF(Data[[#This Row],[ Sales]]=Data[[#This Row],[Gross Sales]]-Data[[#This Row],[Discounts]], "OK", "Mismatch")</f>
        <v>OK</v>
      </c>
      <c r="T345" s="1" t="str">
        <f>IF(Data[[#This Row],[Profit]]=Data[[#This Row],[ Sales]]-Data[[#This Row],[COGS]], "OK", "Mismatch")</f>
        <v>OK</v>
      </c>
    </row>
    <row r="346" spans="1:20" x14ac:dyDescent="0.2">
      <c r="A346" s="11" t="s">
        <v>14</v>
      </c>
      <c r="B346" s="11" t="s">
        <v>20</v>
      </c>
      <c r="C346" s="12" t="s">
        <v>38</v>
      </c>
      <c r="D346" s="12" t="s">
        <v>49</v>
      </c>
      <c r="E346" s="11">
        <v>357</v>
      </c>
      <c r="F346" s="13">
        <v>10</v>
      </c>
      <c r="G346" s="13">
        <v>350</v>
      </c>
      <c r="H346" s="13">
        <v>124950</v>
      </c>
      <c r="I346" s="13">
        <v>16243.5</v>
      </c>
      <c r="J346" s="13">
        <v>108706.5</v>
      </c>
      <c r="K346" s="13">
        <v>92820</v>
      </c>
      <c r="L346" s="13">
        <v>15886.5</v>
      </c>
      <c r="M346" s="14">
        <v>41944</v>
      </c>
      <c r="N346" s="15">
        <v>11</v>
      </c>
      <c r="O346" s="12" t="s">
        <v>41</v>
      </c>
      <c r="P346" s="16" t="s">
        <v>19</v>
      </c>
      <c r="Q346" s="1" t="str">
        <f>IF(Data[[#This Row],[COGS]]=Data[[#This Row],[ Sales]]-Data[[#This Row],[Profit]], "OK", "Mismatch")</f>
        <v>OK</v>
      </c>
      <c r="R346" s="1" t="str">
        <f>IF(Data[[#This Row],[Gross Sales]]=Data[[#This Row],[Units Sold]]*Data[[#This Row],[Sale Price]], "OK", "Mismatch")</f>
        <v>OK</v>
      </c>
      <c r="S346" s="1" t="str">
        <f>IF(Data[[#This Row],[ Sales]]=Data[[#This Row],[Gross Sales]]-Data[[#This Row],[Discounts]], "OK", "Mismatch")</f>
        <v>OK</v>
      </c>
      <c r="T346" s="1" t="str">
        <f>IF(Data[[#This Row],[Profit]]=Data[[#This Row],[ Sales]]-Data[[#This Row],[COGS]], "OK", "Mismatch")</f>
        <v>OK</v>
      </c>
    </row>
    <row r="347" spans="1:20" x14ac:dyDescent="0.2">
      <c r="A347" s="11" t="s">
        <v>14</v>
      </c>
      <c r="B347" s="11" t="s">
        <v>20</v>
      </c>
      <c r="C347" s="12" t="s">
        <v>38</v>
      </c>
      <c r="D347" s="12" t="s">
        <v>49</v>
      </c>
      <c r="E347" s="11">
        <v>1158</v>
      </c>
      <c r="F347" s="13">
        <v>10</v>
      </c>
      <c r="G347" s="13">
        <v>20</v>
      </c>
      <c r="H347" s="13">
        <v>23160</v>
      </c>
      <c r="I347" s="13">
        <v>3474</v>
      </c>
      <c r="J347" s="13">
        <v>19686</v>
      </c>
      <c r="K347" s="13">
        <v>11580</v>
      </c>
      <c r="L347" s="13">
        <v>8106</v>
      </c>
      <c r="M347" s="14">
        <v>41699</v>
      </c>
      <c r="N347" s="15">
        <v>3</v>
      </c>
      <c r="O347" s="12" t="s">
        <v>27</v>
      </c>
      <c r="P347" s="16" t="s">
        <v>19</v>
      </c>
      <c r="Q347" s="1" t="str">
        <f>IF(Data[[#This Row],[COGS]]=Data[[#This Row],[ Sales]]-Data[[#This Row],[Profit]], "OK", "Mismatch")</f>
        <v>OK</v>
      </c>
      <c r="R347" s="1" t="str">
        <f>IF(Data[[#This Row],[Gross Sales]]=Data[[#This Row],[Units Sold]]*Data[[#This Row],[Sale Price]], "OK", "Mismatch")</f>
        <v>OK</v>
      </c>
      <c r="S347" s="1" t="str">
        <f>IF(Data[[#This Row],[ Sales]]=Data[[#This Row],[Gross Sales]]-Data[[#This Row],[Discounts]], "OK", "Mismatch")</f>
        <v>OK</v>
      </c>
      <c r="T347" s="1" t="str">
        <f>IF(Data[[#This Row],[Profit]]=Data[[#This Row],[ Sales]]-Data[[#This Row],[COGS]], "OK", "Mismatch")</f>
        <v>OK</v>
      </c>
    </row>
    <row r="348" spans="1:20" x14ac:dyDescent="0.2">
      <c r="A348" s="11" t="s">
        <v>14</v>
      </c>
      <c r="B348" s="11" t="s">
        <v>20</v>
      </c>
      <c r="C348" s="12" t="s">
        <v>38</v>
      </c>
      <c r="D348" s="12" t="s">
        <v>49</v>
      </c>
      <c r="E348" s="11">
        <v>1531</v>
      </c>
      <c r="F348" s="13">
        <v>10</v>
      </c>
      <c r="G348" s="13">
        <v>20</v>
      </c>
      <c r="H348" s="13">
        <v>30620</v>
      </c>
      <c r="I348" s="13">
        <v>3674.4</v>
      </c>
      <c r="J348" s="13">
        <v>26945.599999999999</v>
      </c>
      <c r="K348" s="13">
        <v>15310</v>
      </c>
      <c r="L348" s="13">
        <v>11635.599999999999</v>
      </c>
      <c r="M348" s="14">
        <v>41974</v>
      </c>
      <c r="N348" s="15">
        <v>12</v>
      </c>
      <c r="O348" s="12" t="s">
        <v>25</v>
      </c>
      <c r="P348" s="16" t="s">
        <v>19</v>
      </c>
      <c r="Q348" s="1" t="str">
        <f>IF(Data[[#This Row],[COGS]]=Data[[#This Row],[ Sales]]-Data[[#This Row],[Profit]], "OK", "Mismatch")</f>
        <v>OK</v>
      </c>
      <c r="R348" s="1" t="str">
        <f>IF(Data[[#This Row],[Gross Sales]]=Data[[#This Row],[Units Sold]]*Data[[#This Row],[Sale Price]], "OK", "Mismatch")</f>
        <v>OK</v>
      </c>
      <c r="S348" s="1" t="str">
        <f>IF(Data[[#This Row],[ Sales]]=Data[[#This Row],[Gross Sales]]-Data[[#This Row],[Discounts]], "OK", "Mismatch")</f>
        <v>OK</v>
      </c>
      <c r="T348" s="1" t="str">
        <f>IF(Data[[#This Row],[Profit]]=Data[[#This Row],[ Sales]]-Data[[#This Row],[COGS]], "OK", "Mismatch")</f>
        <v>OK</v>
      </c>
    </row>
    <row r="349" spans="1:20" x14ac:dyDescent="0.2">
      <c r="A349" s="11" t="s">
        <v>14</v>
      </c>
      <c r="B349" s="11" t="s">
        <v>20</v>
      </c>
      <c r="C349" s="12" t="s">
        <v>38</v>
      </c>
      <c r="D349" s="12" t="s">
        <v>49</v>
      </c>
      <c r="E349" s="11">
        <v>2708</v>
      </c>
      <c r="F349" s="13">
        <v>10</v>
      </c>
      <c r="G349" s="13">
        <v>20</v>
      </c>
      <c r="H349" s="13">
        <v>54160</v>
      </c>
      <c r="I349" s="13">
        <v>7040.8</v>
      </c>
      <c r="J349" s="13">
        <v>47119.199999999997</v>
      </c>
      <c r="K349" s="13">
        <v>27080</v>
      </c>
      <c r="L349" s="13">
        <v>20039.199999999997</v>
      </c>
      <c r="M349" s="14">
        <v>41671</v>
      </c>
      <c r="N349" s="15">
        <v>2</v>
      </c>
      <c r="O349" s="12" t="s">
        <v>39</v>
      </c>
      <c r="P349" s="16" t="s">
        <v>19</v>
      </c>
      <c r="Q349" s="1" t="str">
        <f>IF(Data[[#This Row],[COGS]]=Data[[#This Row],[ Sales]]-Data[[#This Row],[Profit]], "OK", "Mismatch")</f>
        <v>OK</v>
      </c>
      <c r="R349" s="1" t="str">
        <f>IF(Data[[#This Row],[Gross Sales]]=Data[[#This Row],[Units Sold]]*Data[[#This Row],[Sale Price]], "OK", "Mismatch")</f>
        <v>OK</v>
      </c>
      <c r="S349" s="1" t="str">
        <f>IF(Data[[#This Row],[ Sales]]=Data[[#This Row],[Gross Sales]]-Data[[#This Row],[Discounts]], "OK", "Mismatch")</f>
        <v>OK</v>
      </c>
      <c r="T349" s="1" t="str">
        <f>IF(Data[[#This Row],[Profit]]=Data[[#This Row],[ Sales]]-Data[[#This Row],[COGS]], "OK", "Mismatch")</f>
        <v>OK</v>
      </c>
    </row>
    <row r="350" spans="1:20" x14ac:dyDescent="0.2">
      <c r="A350" s="11" t="s">
        <v>14</v>
      </c>
      <c r="B350" s="11" t="s">
        <v>20</v>
      </c>
      <c r="C350" s="12" t="s">
        <v>38</v>
      </c>
      <c r="D350" s="12" t="s">
        <v>49</v>
      </c>
      <c r="E350" s="11">
        <v>2992</v>
      </c>
      <c r="F350" s="13">
        <v>10</v>
      </c>
      <c r="G350" s="13">
        <v>20</v>
      </c>
      <c r="H350" s="13">
        <v>59840</v>
      </c>
      <c r="I350" s="13">
        <v>6582.4</v>
      </c>
      <c r="J350" s="13">
        <v>53257.599999999999</v>
      </c>
      <c r="K350" s="13">
        <v>29920</v>
      </c>
      <c r="L350" s="13">
        <v>23337.599999999999</v>
      </c>
      <c r="M350" s="14">
        <v>41548</v>
      </c>
      <c r="N350" s="15">
        <v>10</v>
      </c>
      <c r="O350" s="12" t="s">
        <v>35</v>
      </c>
      <c r="P350" s="16" t="s">
        <v>36</v>
      </c>
      <c r="Q350" s="1" t="str">
        <f>IF(Data[[#This Row],[COGS]]=Data[[#This Row],[ Sales]]-Data[[#This Row],[Profit]], "OK", "Mismatch")</f>
        <v>OK</v>
      </c>
      <c r="R350" s="1" t="str">
        <f>IF(Data[[#This Row],[Gross Sales]]=Data[[#This Row],[Units Sold]]*Data[[#This Row],[Sale Price]], "OK", "Mismatch")</f>
        <v>OK</v>
      </c>
      <c r="S350" s="1" t="str">
        <f>IF(Data[[#This Row],[ Sales]]=Data[[#This Row],[Gross Sales]]-Data[[#This Row],[Discounts]], "OK", "Mismatch")</f>
        <v>OK</v>
      </c>
      <c r="T350" s="1" t="str">
        <f>IF(Data[[#This Row],[Profit]]=Data[[#This Row],[ Sales]]-Data[[#This Row],[COGS]], "OK", "Mismatch")</f>
        <v>OK</v>
      </c>
    </row>
    <row r="351" spans="1:20" x14ac:dyDescent="0.2">
      <c r="A351" s="11" t="s">
        <v>14</v>
      </c>
      <c r="B351" s="11" t="s">
        <v>20</v>
      </c>
      <c r="C351" s="12" t="s">
        <v>38</v>
      </c>
      <c r="D351" s="12" t="s">
        <v>48</v>
      </c>
      <c r="E351" s="11">
        <v>360</v>
      </c>
      <c r="F351" s="13">
        <v>10</v>
      </c>
      <c r="G351" s="13">
        <v>7</v>
      </c>
      <c r="H351" s="13">
        <v>2520</v>
      </c>
      <c r="I351" s="13">
        <v>226.8</v>
      </c>
      <c r="J351" s="13">
        <v>2293.1999999999998</v>
      </c>
      <c r="K351" s="13">
        <v>1800</v>
      </c>
      <c r="L351" s="13">
        <v>493.19999999999982</v>
      </c>
      <c r="M351" s="14">
        <v>41913</v>
      </c>
      <c r="N351" s="15">
        <v>10</v>
      </c>
      <c r="O351" s="12" t="s">
        <v>35</v>
      </c>
      <c r="P351" s="16" t="s">
        <v>19</v>
      </c>
      <c r="Q351" s="1" t="str">
        <f>IF(Data[[#This Row],[COGS]]=Data[[#This Row],[ Sales]]-Data[[#This Row],[Profit]], "OK", "Mismatch")</f>
        <v>OK</v>
      </c>
      <c r="R351" s="1" t="str">
        <f>IF(Data[[#This Row],[Gross Sales]]=Data[[#This Row],[Units Sold]]*Data[[#This Row],[Sale Price]], "OK", "Mismatch")</f>
        <v>OK</v>
      </c>
      <c r="S351" s="1" t="str">
        <f>IF(Data[[#This Row],[ Sales]]=Data[[#This Row],[Gross Sales]]-Data[[#This Row],[Discounts]], "OK", "Mismatch")</f>
        <v>OK</v>
      </c>
      <c r="T351" s="1" t="str">
        <f>IF(Data[[#This Row],[Profit]]=Data[[#This Row],[ Sales]]-Data[[#This Row],[COGS]], "OK", "Mismatch")</f>
        <v>OK</v>
      </c>
    </row>
    <row r="352" spans="1:20" x14ac:dyDescent="0.2">
      <c r="A352" s="11" t="s">
        <v>14</v>
      </c>
      <c r="B352" s="11" t="s">
        <v>20</v>
      </c>
      <c r="C352" s="12" t="s">
        <v>38</v>
      </c>
      <c r="D352" s="12" t="s">
        <v>48</v>
      </c>
      <c r="E352" s="11">
        <v>1095</v>
      </c>
      <c r="F352" s="13">
        <v>10</v>
      </c>
      <c r="G352" s="13">
        <v>7</v>
      </c>
      <c r="H352" s="13">
        <v>7665</v>
      </c>
      <c r="I352" s="13">
        <v>613.20000000000005</v>
      </c>
      <c r="J352" s="13">
        <v>7051.8</v>
      </c>
      <c r="K352" s="13">
        <v>5475</v>
      </c>
      <c r="L352" s="13">
        <v>1576.8000000000002</v>
      </c>
      <c r="M352" s="14">
        <v>41760</v>
      </c>
      <c r="N352" s="15">
        <v>5</v>
      </c>
      <c r="O352" s="12" t="s">
        <v>47</v>
      </c>
      <c r="P352" s="16" t="s">
        <v>19</v>
      </c>
      <c r="Q352" s="1" t="str">
        <f>IF(Data[[#This Row],[COGS]]=Data[[#This Row],[ Sales]]-Data[[#This Row],[Profit]], "OK", "Mismatch")</f>
        <v>OK</v>
      </c>
      <c r="R352" s="1" t="str">
        <f>IF(Data[[#This Row],[Gross Sales]]=Data[[#This Row],[Units Sold]]*Data[[#This Row],[Sale Price]], "OK", "Mismatch")</f>
        <v>OK</v>
      </c>
      <c r="S352" s="1" t="str">
        <f>IF(Data[[#This Row],[ Sales]]=Data[[#This Row],[Gross Sales]]-Data[[#This Row],[Discounts]], "OK", "Mismatch")</f>
        <v>OK</v>
      </c>
      <c r="T352" s="1" t="str">
        <f>IF(Data[[#This Row],[Profit]]=Data[[#This Row],[ Sales]]-Data[[#This Row],[COGS]], "OK", "Mismatch")</f>
        <v>OK</v>
      </c>
    </row>
    <row r="353" spans="1:20" x14ac:dyDescent="0.2">
      <c r="A353" s="11" t="s">
        <v>14</v>
      </c>
      <c r="B353" s="11" t="s">
        <v>20</v>
      </c>
      <c r="C353" s="12" t="s">
        <v>38</v>
      </c>
      <c r="D353" s="12" t="s">
        <v>48</v>
      </c>
      <c r="E353" s="11">
        <v>1259</v>
      </c>
      <c r="F353" s="13">
        <v>10</v>
      </c>
      <c r="G353" s="13">
        <v>7</v>
      </c>
      <c r="H353" s="13">
        <v>8813</v>
      </c>
      <c r="I353" s="13">
        <v>705.04</v>
      </c>
      <c r="J353" s="13">
        <v>8107.96</v>
      </c>
      <c r="K353" s="13">
        <v>6295</v>
      </c>
      <c r="L353" s="13">
        <v>1812.96</v>
      </c>
      <c r="M353" s="14">
        <v>41730</v>
      </c>
      <c r="N353" s="15">
        <v>4</v>
      </c>
      <c r="O353" s="12" t="s">
        <v>44</v>
      </c>
      <c r="P353" s="16" t="s">
        <v>19</v>
      </c>
      <c r="Q353" s="1" t="str">
        <f>IF(Data[[#This Row],[COGS]]=Data[[#This Row],[ Sales]]-Data[[#This Row],[Profit]], "OK", "Mismatch")</f>
        <v>OK</v>
      </c>
      <c r="R353" s="1" t="str">
        <f>IF(Data[[#This Row],[Gross Sales]]=Data[[#This Row],[Units Sold]]*Data[[#This Row],[Sale Price]], "OK", "Mismatch")</f>
        <v>OK</v>
      </c>
      <c r="S353" s="1" t="str">
        <f>IF(Data[[#This Row],[ Sales]]=Data[[#This Row],[Gross Sales]]-Data[[#This Row],[Discounts]], "OK", "Mismatch")</f>
        <v>OK</v>
      </c>
      <c r="T353" s="1" t="str">
        <f>IF(Data[[#This Row],[Profit]]=Data[[#This Row],[ Sales]]-Data[[#This Row],[COGS]], "OK", "Mismatch")</f>
        <v>OK</v>
      </c>
    </row>
    <row r="354" spans="1:20" x14ac:dyDescent="0.2">
      <c r="A354" s="11" t="s">
        <v>14</v>
      </c>
      <c r="B354" s="11" t="s">
        <v>20</v>
      </c>
      <c r="C354" s="12" t="s">
        <v>38</v>
      </c>
      <c r="D354" s="12" t="s">
        <v>48</v>
      </c>
      <c r="E354" s="11">
        <v>1366</v>
      </c>
      <c r="F354" s="13">
        <v>10</v>
      </c>
      <c r="G354" s="13">
        <v>20</v>
      </c>
      <c r="H354" s="13">
        <v>27320</v>
      </c>
      <c r="I354" s="13">
        <v>2185.6</v>
      </c>
      <c r="J354" s="13">
        <v>25134.400000000001</v>
      </c>
      <c r="K354" s="13">
        <v>13660</v>
      </c>
      <c r="L354" s="13">
        <v>11474.400000000001</v>
      </c>
      <c r="M354" s="14">
        <v>41791</v>
      </c>
      <c r="N354" s="15">
        <v>6</v>
      </c>
      <c r="O354" s="12" t="s">
        <v>23</v>
      </c>
      <c r="P354" s="16" t="s">
        <v>19</v>
      </c>
      <c r="Q354" s="1" t="str">
        <f>IF(Data[[#This Row],[COGS]]=Data[[#This Row],[ Sales]]-Data[[#This Row],[Profit]], "OK", "Mismatch")</f>
        <v>OK</v>
      </c>
      <c r="R354" s="1" t="str">
        <f>IF(Data[[#This Row],[Gross Sales]]=Data[[#This Row],[Units Sold]]*Data[[#This Row],[Sale Price]], "OK", "Mismatch")</f>
        <v>OK</v>
      </c>
      <c r="S354" s="1" t="str">
        <f>IF(Data[[#This Row],[ Sales]]=Data[[#This Row],[Gross Sales]]-Data[[#This Row],[Discounts]], "OK", "Mismatch")</f>
        <v>OK</v>
      </c>
      <c r="T354" s="1" t="str">
        <f>IF(Data[[#This Row],[Profit]]=Data[[#This Row],[ Sales]]-Data[[#This Row],[COGS]], "OK", "Mismatch")</f>
        <v>OK</v>
      </c>
    </row>
    <row r="355" spans="1:20" x14ac:dyDescent="0.2">
      <c r="A355" s="11" t="s">
        <v>14</v>
      </c>
      <c r="B355" s="11" t="s">
        <v>20</v>
      </c>
      <c r="C355" s="12" t="s">
        <v>38</v>
      </c>
      <c r="D355" s="12" t="s">
        <v>48</v>
      </c>
      <c r="E355" s="11">
        <v>1372</v>
      </c>
      <c r="F355" s="13">
        <v>10</v>
      </c>
      <c r="G355" s="13">
        <v>7</v>
      </c>
      <c r="H355" s="13">
        <v>9604</v>
      </c>
      <c r="I355" s="13">
        <v>480.2</v>
      </c>
      <c r="J355" s="13">
        <v>9123.7999999999993</v>
      </c>
      <c r="K355" s="13">
        <v>6860</v>
      </c>
      <c r="L355" s="13">
        <v>2263.7999999999993</v>
      </c>
      <c r="M355" s="14">
        <v>41640</v>
      </c>
      <c r="N355" s="15">
        <v>1</v>
      </c>
      <c r="O355" s="12" t="s">
        <v>18</v>
      </c>
      <c r="P355" s="16" t="s">
        <v>19</v>
      </c>
      <c r="Q355" s="1" t="str">
        <f>IF(Data[[#This Row],[COGS]]=Data[[#This Row],[ Sales]]-Data[[#This Row],[Profit]], "OK", "Mismatch")</f>
        <v>OK</v>
      </c>
      <c r="R355" s="1" t="str">
        <f>IF(Data[[#This Row],[Gross Sales]]=Data[[#This Row],[Units Sold]]*Data[[#This Row],[Sale Price]], "OK", "Mismatch")</f>
        <v>OK</v>
      </c>
      <c r="S355" s="1" t="str">
        <f>IF(Data[[#This Row],[ Sales]]=Data[[#This Row],[Gross Sales]]-Data[[#This Row],[Discounts]], "OK", "Mismatch")</f>
        <v>OK</v>
      </c>
      <c r="T355" s="1" t="str">
        <f>IF(Data[[#This Row],[Profit]]=Data[[#This Row],[ Sales]]-Data[[#This Row],[COGS]], "OK", "Mismatch")</f>
        <v>OK</v>
      </c>
    </row>
    <row r="356" spans="1:20" x14ac:dyDescent="0.2">
      <c r="A356" s="11" t="s">
        <v>14</v>
      </c>
      <c r="B356" s="11" t="s">
        <v>20</v>
      </c>
      <c r="C356" s="12" t="s">
        <v>38</v>
      </c>
      <c r="D356" s="12" t="s">
        <v>48</v>
      </c>
      <c r="E356" s="11">
        <v>1598</v>
      </c>
      <c r="F356" s="13">
        <v>10</v>
      </c>
      <c r="G356" s="13">
        <v>7</v>
      </c>
      <c r="H356" s="13">
        <v>11186</v>
      </c>
      <c r="I356" s="13">
        <v>894.88</v>
      </c>
      <c r="J356" s="13">
        <v>10291.120000000001</v>
      </c>
      <c r="K356" s="13">
        <v>7990</v>
      </c>
      <c r="L356" s="13">
        <v>2301.1200000000008</v>
      </c>
      <c r="M356" s="14">
        <v>41852</v>
      </c>
      <c r="N356" s="15">
        <v>8</v>
      </c>
      <c r="O356" s="12" t="s">
        <v>33</v>
      </c>
      <c r="P356" s="16" t="s">
        <v>19</v>
      </c>
      <c r="Q356" s="1" t="str">
        <f>IF(Data[[#This Row],[COGS]]=Data[[#This Row],[ Sales]]-Data[[#This Row],[Profit]], "OK", "Mismatch")</f>
        <v>OK</v>
      </c>
      <c r="R356" s="1" t="str">
        <f>IF(Data[[#This Row],[Gross Sales]]=Data[[#This Row],[Units Sold]]*Data[[#This Row],[Sale Price]], "OK", "Mismatch")</f>
        <v>OK</v>
      </c>
      <c r="S356" s="1" t="str">
        <f>IF(Data[[#This Row],[ Sales]]=Data[[#This Row],[Gross Sales]]-Data[[#This Row],[Discounts]], "OK", "Mismatch")</f>
        <v>OK</v>
      </c>
      <c r="T356" s="1" t="str">
        <f>IF(Data[[#This Row],[Profit]]=Data[[#This Row],[ Sales]]-Data[[#This Row],[COGS]], "OK", "Mismatch")</f>
        <v>OK</v>
      </c>
    </row>
    <row r="357" spans="1:20" x14ac:dyDescent="0.2">
      <c r="A357" s="11" t="s">
        <v>14</v>
      </c>
      <c r="B357" s="11" t="s">
        <v>20</v>
      </c>
      <c r="C357" s="12" t="s">
        <v>38</v>
      </c>
      <c r="D357" s="12" t="s">
        <v>48</v>
      </c>
      <c r="E357" s="11">
        <v>1934</v>
      </c>
      <c r="F357" s="13">
        <v>10</v>
      </c>
      <c r="G357" s="13">
        <v>20</v>
      </c>
      <c r="H357" s="13">
        <v>38680</v>
      </c>
      <c r="I357" s="13">
        <v>3094.4</v>
      </c>
      <c r="J357" s="13">
        <v>35585.599999999999</v>
      </c>
      <c r="K357" s="13">
        <v>19340</v>
      </c>
      <c r="L357" s="13">
        <v>16245.599999999999</v>
      </c>
      <c r="M357" s="14">
        <v>41883</v>
      </c>
      <c r="N357" s="15">
        <v>9</v>
      </c>
      <c r="O357" s="12" t="s">
        <v>34</v>
      </c>
      <c r="P357" s="16" t="s">
        <v>19</v>
      </c>
      <c r="Q357" s="1" t="str">
        <f>IF(Data[[#This Row],[COGS]]=Data[[#This Row],[ Sales]]-Data[[#This Row],[Profit]], "OK", "Mismatch")</f>
        <v>OK</v>
      </c>
      <c r="R357" s="1" t="str">
        <f>IF(Data[[#This Row],[Gross Sales]]=Data[[#This Row],[Units Sold]]*Data[[#This Row],[Sale Price]], "OK", "Mismatch")</f>
        <v>OK</v>
      </c>
      <c r="S357" s="1" t="str">
        <f>IF(Data[[#This Row],[ Sales]]=Data[[#This Row],[Gross Sales]]-Data[[#This Row],[Discounts]], "OK", "Mismatch")</f>
        <v>OK</v>
      </c>
      <c r="T357" s="1" t="str">
        <f>IF(Data[[#This Row],[Profit]]=Data[[#This Row],[ Sales]]-Data[[#This Row],[COGS]], "OK", "Mismatch")</f>
        <v>OK</v>
      </c>
    </row>
    <row r="358" spans="1:20" x14ac:dyDescent="0.2">
      <c r="A358" s="11" t="s">
        <v>14</v>
      </c>
      <c r="B358" s="11" t="s">
        <v>20</v>
      </c>
      <c r="C358" s="12" t="s">
        <v>38</v>
      </c>
      <c r="D358" s="12" t="s">
        <v>48</v>
      </c>
      <c r="E358" s="11">
        <v>2125</v>
      </c>
      <c r="F358" s="13">
        <v>10</v>
      </c>
      <c r="G358" s="13">
        <v>7</v>
      </c>
      <c r="H358" s="13">
        <v>14875</v>
      </c>
      <c r="I358" s="13">
        <v>1041.25</v>
      </c>
      <c r="J358" s="13">
        <v>13833.75</v>
      </c>
      <c r="K358" s="13">
        <v>10625</v>
      </c>
      <c r="L358" s="13">
        <v>3208.75</v>
      </c>
      <c r="M358" s="14">
        <v>41609</v>
      </c>
      <c r="N358" s="15">
        <v>12</v>
      </c>
      <c r="O358" s="12" t="s">
        <v>25</v>
      </c>
      <c r="P358" s="16" t="s">
        <v>36</v>
      </c>
      <c r="Q358" s="1" t="str">
        <f>IF(Data[[#This Row],[COGS]]=Data[[#This Row],[ Sales]]-Data[[#This Row],[Profit]], "OK", "Mismatch")</f>
        <v>OK</v>
      </c>
      <c r="R358" s="1" t="str">
        <f>IF(Data[[#This Row],[Gross Sales]]=Data[[#This Row],[Units Sold]]*Data[[#This Row],[Sale Price]], "OK", "Mismatch")</f>
        <v>OK</v>
      </c>
      <c r="S358" s="1" t="str">
        <f>IF(Data[[#This Row],[ Sales]]=Data[[#This Row],[Gross Sales]]-Data[[#This Row],[Discounts]], "OK", "Mismatch")</f>
        <v>OK</v>
      </c>
      <c r="T358" s="1" t="str">
        <f>IF(Data[[#This Row],[Profit]]=Data[[#This Row],[ Sales]]-Data[[#This Row],[COGS]], "OK", "Mismatch")</f>
        <v>OK</v>
      </c>
    </row>
    <row r="359" spans="1:20" x14ac:dyDescent="0.2">
      <c r="A359" s="11" t="s">
        <v>14</v>
      </c>
      <c r="B359" s="11" t="s">
        <v>20</v>
      </c>
      <c r="C359" s="12" t="s">
        <v>38</v>
      </c>
      <c r="D359" s="12" t="s">
        <v>48</v>
      </c>
      <c r="E359" s="11">
        <v>2146</v>
      </c>
      <c r="F359" s="13">
        <v>10</v>
      </c>
      <c r="G359" s="13">
        <v>350</v>
      </c>
      <c r="H359" s="13">
        <v>751100</v>
      </c>
      <c r="I359" s="13">
        <v>60088</v>
      </c>
      <c r="J359" s="13">
        <v>691012</v>
      </c>
      <c r="K359" s="13">
        <v>557960</v>
      </c>
      <c r="L359" s="13">
        <v>133052</v>
      </c>
      <c r="M359" s="14">
        <v>41579</v>
      </c>
      <c r="N359" s="15">
        <v>11</v>
      </c>
      <c r="O359" s="12" t="s">
        <v>41</v>
      </c>
      <c r="P359" s="16" t="s">
        <v>36</v>
      </c>
      <c r="Q359" s="1" t="str">
        <f>IF(Data[[#This Row],[COGS]]=Data[[#This Row],[ Sales]]-Data[[#This Row],[Profit]], "OK", "Mismatch")</f>
        <v>OK</v>
      </c>
      <c r="R359" s="1" t="str">
        <f>IF(Data[[#This Row],[Gross Sales]]=Data[[#This Row],[Units Sold]]*Data[[#This Row],[Sale Price]], "OK", "Mismatch")</f>
        <v>OK</v>
      </c>
      <c r="S359" s="1" t="str">
        <f>IF(Data[[#This Row],[ Sales]]=Data[[#This Row],[Gross Sales]]-Data[[#This Row],[Discounts]], "OK", "Mismatch")</f>
        <v>OK</v>
      </c>
      <c r="T359" s="1" t="str">
        <f>IF(Data[[#This Row],[Profit]]=Data[[#This Row],[ Sales]]-Data[[#This Row],[COGS]], "OK", "Mismatch")</f>
        <v>OK</v>
      </c>
    </row>
    <row r="360" spans="1:20" x14ac:dyDescent="0.2">
      <c r="A360" s="11" t="s">
        <v>14</v>
      </c>
      <c r="B360" s="11" t="s">
        <v>20</v>
      </c>
      <c r="C360" s="12" t="s">
        <v>38</v>
      </c>
      <c r="D360" s="12" t="s">
        <v>48</v>
      </c>
      <c r="E360" s="11">
        <v>2409</v>
      </c>
      <c r="F360" s="13">
        <v>10</v>
      </c>
      <c r="G360" s="13">
        <v>7</v>
      </c>
      <c r="H360" s="13">
        <v>16863</v>
      </c>
      <c r="I360" s="13">
        <v>1349.04</v>
      </c>
      <c r="J360" s="13">
        <v>15513.96</v>
      </c>
      <c r="K360" s="13">
        <v>12045</v>
      </c>
      <c r="L360" s="13">
        <v>3468.9599999999991</v>
      </c>
      <c r="M360" s="14">
        <v>41518</v>
      </c>
      <c r="N360" s="15">
        <v>9</v>
      </c>
      <c r="O360" s="12" t="s">
        <v>34</v>
      </c>
      <c r="P360" s="16" t="s">
        <v>36</v>
      </c>
      <c r="Q360" s="1" t="str">
        <f>IF(Data[[#This Row],[COGS]]=Data[[#This Row],[ Sales]]-Data[[#This Row],[Profit]], "OK", "Mismatch")</f>
        <v>OK</v>
      </c>
      <c r="R360" s="1" t="str">
        <f>IF(Data[[#This Row],[Gross Sales]]=Data[[#This Row],[Units Sold]]*Data[[#This Row],[Sale Price]], "OK", "Mismatch")</f>
        <v>OK</v>
      </c>
      <c r="S360" s="1" t="str">
        <f>IF(Data[[#This Row],[ Sales]]=Data[[#This Row],[Gross Sales]]-Data[[#This Row],[Discounts]], "OK", "Mismatch")</f>
        <v>OK</v>
      </c>
      <c r="T360" s="1" t="str">
        <f>IF(Data[[#This Row],[Profit]]=Data[[#This Row],[ Sales]]-Data[[#This Row],[COGS]], "OK", "Mismatch")</f>
        <v>OK</v>
      </c>
    </row>
    <row r="361" spans="1:20" x14ac:dyDescent="0.2">
      <c r="A361" s="11" t="s">
        <v>14</v>
      </c>
      <c r="B361" s="11" t="s">
        <v>20</v>
      </c>
      <c r="C361" s="12" t="s">
        <v>38</v>
      </c>
      <c r="D361" s="12" t="s">
        <v>17</v>
      </c>
      <c r="E361" s="11">
        <v>1006</v>
      </c>
      <c r="F361" s="13">
        <v>10</v>
      </c>
      <c r="G361" s="13">
        <v>350</v>
      </c>
      <c r="H361" s="13">
        <v>352100</v>
      </c>
      <c r="I361" s="13">
        <v>0</v>
      </c>
      <c r="J361" s="13">
        <v>352100</v>
      </c>
      <c r="K361" s="13">
        <v>261560</v>
      </c>
      <c r="L361" s="13">
        <v>90540</v>
      </c>
      <c r="M361" s="14">
        <v>41791</v>
      </c>
      <c r="N361" s="15">
        <v>6</v>
      </c>
      <c r="O361" s="12" t="s">
        <v>23</v>
      </c>
      <c r="P361" s="16" t="s">
        <v>19</v>
      </c>
      <c r="Q361" s="1" t="str">
        <f>IF(Data[[#This Row],[COGS]]=Data[[#This Row],[ Sales]]-Data[[#This Row],[Profit]], "OK", "Mismatch")</f>
        <v>OK</v>
      </c>
      <c r="R361" s="1" t="str">
        <f>IF(Data[[#This Row],[Gross Sales]]=Data[[#This Row],[Units Sold]]*Data[[#This Row],[Sale Price]], "OK", "Mismatch")</f>
        <v>OK</v>
      </c>
      <c r="S361" s="1" t="str">
        <f>IF(Data[[#This Row],[ Sales]]=Data[[#This Row],[Gross Sales]]-Data[[#This Row],[Discounts]], "OK", "Mismatch")</f>
        <v>OK</v>
      </c>
      <c r="T361" s="1" t="str">
        <f>IF(Data[[#This Row],[Profit]]=Data[[#This Row],[ Sales]]-Data[[#This Row],[COGS]], "OK", "Mismatch")</f>
        <v>OK</v>
      </c>
    </row>
    <row r="362" spans="1:20" x14ac:dyDescent="0.2">
      <c r="A362" s="11" t="s">
        <v>14</v>
      </c>
      <c r="B362" s="11" t="s">
        <v>20</v>
      </c>
      <c r="C362" s="12" t="s">
        <v>38</v>
      </c>
      <c r="D362" s="12" t="s">
        <v>17</v>
      </c>
      <c r="E362" s="11">
        <v>1513</v>
      </c>
      <c r="F362" s="13">
        <v>10</v>
      </c>
      <c r="G362" s="13">
        <v>350</v>
      </c>
      <c r="H362" s="13">
        <v>529550</v>
      </c>
      <c r="I362" s="13">
        <v>0</v>
      </c>
      <c r="J362" s="13">
        <v>529550</v>
      </c>
      <c r="K362" s="13">
        <v>393380</v>
      </c>
      <c r="L362" s="13">
        <v>136170</v>
      </c>
      <c r="M362" s="14">
        <v>41974</v>
      </c>
      <c r="N362" s="15">
        <v>12</v>
      </c>
      <c r="O362" s="12" t="s">
        <v>25</v>
      </c>
      <c r="P362" s="16" t="s">
        <v>19</v>
      </c>
      <c r="Q362" s="1" t="str">
        <f>IF(Data[[#This Row],[COGS]]=Data[[#This Row],[ Sales]]-Data[[#This Row],[Profit]], "OK", "Mismatch")</f>
        <v>OK</v>
      </c>
      <c r="R362" s="1" t="str">
        <f>IF(Data[[#This Row],[Gross Sales]]=Data[[#This Row],[Units Sold]]*Data[[#This Row],[Sale Price]], "OK", "Mismatch")</f>
        <v>OK</v>
      </c>
      <c r="S362" s="1" t="str">
        <f>IF(Data[[#This Row],[ Sales]]=Data[[#This Row],[Gross Sales]]-Data[[#This Row],[Discounts]], "OK", "Mismatch")</f>
        <v>OK</v>
      </c>
      <c r="T362" s="1" t="str">
        <f>IF(Data[[#This Row],[Profit]]=Data[[#This Row],[ Sales]]-Data[[#This Row],[COGS]], "OK", "Mismatch")</f>
        <v>OK</v>
      </c>
    </row>
    <row r="363" spans="1:20" x14ac:dyDescent="0.2">
      <c r="A363" s="11" t="s">
        <v>14</v>
      </c>
      <c r="B363" s="11" t="s">
        <v>20</v>
      </c>
      <c r="C363" s="12" t="s">
        <v>42</v>
      </c>
      <c r="D363" s="12" t="s">
        <v>49</v>
      </c>
      <c r="E363" s="11">
        <v>241</v>
      </c>
      <c r="F363" s="13">
        <v>120</v>
      </c>
      <c r="G363" s="13">
        <v>20</v>
      </c>
      <c r="H363" s="13">
        <v>4820</v>
      </c>
      <c r="I363" s="13">
        <v>482</v>
      </c>
      <c r="J363" s="13">
        <v>4338</v>
      </c>
      <c r="K363" s="13">
        <v>2410</v>
      </c>
      <c r="L363" s="13">
        <v>1928</v>
      </c>
      <c r="M363" s="14">
        <v>41913</v>
      </c>
      <c r="N363" s="15">
        <v>10</v>
      </c>
      <c r="O363" s="12" t="s">
        <v>35</v>
      </c>
      <c r="P363" s="16" t="s">
        <v>19</v>
      </c>
      <c r="Q363" s="1" t="str">
        <f>IF(Data[[#This Row],[COGS]]=Data[[#This Row],[ Sales]]-Data[[#This Row],[Profit]], "OK", "Mismatch")</f>
        <v>OK</v>
      </c>
      <c r="R363" s="1" t="str">
        <f>IF(Data[[#This Row],[Gross Sales]]=Data[[#This Row],[Units Sold]]*Data[[#This Row],[Sale Price]], "OK", "Mismatch")</f>
        <v>OK</v>
      </c>
      <c r="S363" s="1" t="str">
        <f>IF(Data[[#This Row],[ Sales]]=Data[[#This Row],[Gross Sales]]-Data[[#This Row],[Discounts]], "OK", "Mismatch")</f>
        <v>OK</v>
      </c>
      <c r="T363" s="1" t="str">
        <f>IF(Data[[#This Row],[Profit]]=Data[[#This Row],[ Sales]]-Data[[#This Row],[COGS]], "OK", "Mismatch")</f>
        <v>OK</v>
      </c>
    </row>
    <row r="364" spans="1:20" x14ac:dyDescent="0.2">
      <c r="A364" s="11" t="s">
        <v>14</v>
      </c>
      <c r="B364" s="11" t="s">
        <v>20</v>
      </c>
      <c r="C364" s="12" t="s">
        <v>42</v>
      </c>
      <c r="D364" s="12" t="s">
        <v>49</v>
      </c>
      <c r="E364" s="11">
        <v>2665</v>
      </c>
      <c r="F364" s="13">
        <v>120</v>
      </c>
      <c r="G364" s="13">
        <v>7</v>
      </c>
      <c r="H364" s="13">
        <v>18655</v>
      </c>
      <c r="I364" s="13">
        <v>1865.5</v>
      </c>
      <c r="J364" s="13">
        <v>16789.5</v>
      </c>
      <c r="K364" s="13">
        <v>13325</v>
      </c>
      <c r="L364" s="13">
        <v>3464.5</v>
      </c>
      <c r="M364" s="14">
        <v>41944</v>
      </c>
      <c r="N364" s="15">
        <v>11</v>
      </c>
      <c r="O364" s="12" t="s">
        <v>41</v>
      </c>
      <c r="P364" s="16" t="s">
        <v>19</v>
      </c>
      <c r="Q364" s="1" t="str">
        <f>IF(Data[[#This Row],[COGS]]=Data[[#This Row],[ Sales]]-Data[[#This Row],[Profit]], "OK", "Mismatch")</f>
        <v>OK</v>
      </c>
      <c r="R364" s="1" t="str">
        <f>IF(Data[[#This Row],[Gross Sales]]=Data[[#This Row],[Units Sold]]*Data[[#This Row],[Sale Price]], "OK", "Mismatch")</f>
        <v>OK</v>
      </c>
      <c r="S364" s="1" t="str">
        <f>IF(Data[[#This Row],[ Sales]]=Data[[#This Row],[Gross Sales]]-Data[[#This Row],[Discounts]], "OK", "Mismatch")</f>
        <v>OK</v>
      </c>
      <c r="T364" s="1" t="str">
        <f>IF(Data[[#This Row],[Profit]]=Data[[#This Row],[ Sales]]-Data[[#This Row],[COGS]], "OK", "Mismatch")</f>
        <v>OK</v>
      </c>
    </row>
    <row r="365" spans="1:20" x14ac:dyDescent="0.2">
      <c r="A365" s="11" t="s">
        <v>14</v>
      </c>
      <c r="B365" s="11" t="s">
        <v>20</v>
      </c>
      <c r="C365" s="12" t="s">
        <v>42</v>
      </c>
      <c r="D365" s="12" t="s">
        <v>46</v>
      </c>
      <c r="E365" s="11">
        <v>2877</v>
      </c>
      <c r="F365" s="13">
        <v>120</v>
      </c>
      <c r="G365" s="13">
        <v>350</v>
      </c>
      <c r="H365" s="13">
        <v>1006950</v>
      </c>
      <c r="I365" s="13">
        <v>20139</v>
      </c>
      <c r="J365" s="13">
        <v>986811</v>
      </c>
      <c r="K365" s="13">
        <v>748020</v>
      </c>
      <c r="L365" s="13">
        <v>238791</v>
      </c>
      <c r="M365" s="14">
        <v>41913</v>
      </c>
      <c r="N365" s="15">
        <v>10</v>
      </c>
      <c r="O365" s="12" t="s">
        <v>35</v>
      </c>
      <c r="P365" s="16" t="s">
        <v>19</v>
      </c>
      <c r="Q365" s="1" t="str">
        <f>IF(Data[[#This Row],[COGS]]=Data[[#This Row],[ Sales]]-Data[[#This Row],[Profit]], "OK", "Mismatch")</f>
        <v>OK</v>
      </c>
      <c r="R365" s="1" t="str">
        <f>IF(Data[[#This Row],[Gross Sales]]=Data[[#This Row],[Units Sold]]*Data[[#This Row],[Sale Price]], "OK", "Mismatch")</f>
        <v>OK</v>
      </c>
      <c r="S365" s="1" t="str">
        <f>IF(Data[[#This Row],[ Sales]]=Data[[#This Row],[Gross Sales]]-Data[[#This Row],[Discounts]], "OK", "Mismatch")</f>
        <v>OK</v>
      </c>
      <c r="T365" s="1" t="str">
        <f>IF(Data[[#This Row],[Profit]]=Data[[#This Row],[ Sales]]-Data[[#This Row],[COGS]], "OK", "Mismatch")</f>
        <v>OK</v>
      </c>
    </row>
    <row r="366" spans="1:20" x14ac:dyDescent="0.2">
      <c r="A366" s="11" t="s">
        <v>14</v>
      </c>
      <c r="B366" s="11" t="s">
        <v>20</v>
      </c>
      <c r="C366" s="12" t="s">
        <v>42</v>
      </c>
      <c r="D366" s="12" t="s">
        <v>46</v>
      </c>
      <c r="E366" s="11">
        <v>2966</v>
      </c>
      <c r="F366" s="13">
        <v>120</v>
      </c>
      <c r="G366" s="13">
        <v>350</v>
      </c>
      <c r="H366" s="13">
        <v>1038100</v>
      </c>
      <c r="I366" s="13">
        <v>20762</v>
      </c>
      <c r="J366" s="13">
        <v>1017338</v>
      </c>
      <c r="K366" s="13">
        <v>771160</v>
      </c>
      <c r="L366" s="13">
        <v>246178</v>
      </c>
      <c r="M366" s="14">
        <v>41548</v>
      </c>
      <c r="N366" s="15">
        <v>10</v>
      </c>
      <c r="O366" s="12" t="s">
        <v>35</v>
      </c>
      <c r="P366" s="16" t="s">
        <v>36</v>
      </c>
      <c r="Q366" s="1" t="str">
        <f>IF(Data[[#This Row],[COGS]]=Data[[#This Row],[ Sales]]-Data[[#This Row],[Profit]], "OK", "Mismatch")</f>
        <v>OK</v>
      </c>
      <c r="R366" s="1" t="str">
        <f>IF(Data[[#This Row],[Gross Sales]]=Data[[#This Row],[Units Sold]]*Data[[#This Row],[Sale Price]], "OK", "Mismatch")</f>
        <v>OK</v>
      </c>
      <c r="S366" s="1" t="str">
        <f>IF(Data[[#This Row],[ Sales]]=Data[[#This Row],[Gross Sales]]-Data[[#This Row],[Discounts]], "OK", "Mismatch")</f>
        <v>OK</v>
      </c>
      <c r="T366" s="1" t="str">
        <f>IF(Data[[#This Row],[Profit]]=Data[[#This Row],[ Sales]]-Data[[#This Row],[COGS]], "OK", "Mismatch")</f>
        <v>OK</v>
      </c>
    </row>
    <row r="367" spans="1:20" x14ac:dyDescent="0.2">
      <c r="A367" s="11" t="s">
        <v>14</v>
      </c>
      <c r="B367" s="11" t="s">
        <v>20</v>
      </c>
      <c r="C367" s="12" t="s">
        <v>42</v>
      </c>
      <c r="D367" s="12" t="s">
        <v>48</v>
      </c>
      <c r="E367" s="11">
        <v>588</v>
      </c>
      <c r="F367" s="13">
        <v>120</v>
      </c>
      <c r="G367" s="13">
        <v>20</v>
      </c>
      <c r="H367" s="13">
        <v>11760</v>
      </c>
      <c r="I367" s="13">
        <v>823.2</v>
      </c>
      <c r="J367" s="13">
        <v>10936.8</v>
      </c>
      <c r="K367" s="13">
        <v>5880</v>
      </c>
      <c r="L367" s="13">
        <v>5056.7999999999993</v>
      </c>
      <c r="M367" s="14">
        <v>41609</v>
      </c>
      <c r="N367" s="15">
        <v>12</v>
      </c>
      <c r="O367" s="12" t="s">
        <v>25</v>
      </c>
      <c r="P367" s="16" t="s">
        <v>36</v>
      </c>
      <c r="Q367" s="1" t="str">
        <f>IF(Data[[#This Row],[COGS]]=Data[[#This Row],[ Sales]]-Data[[#This Row],[Profit]], "OK", "Mismatch")</f>
        <v>OK</v>
      </c>
      <c r="R367" s="1" t="str">
        <f>IF(Data[[#This Row],[Gross Sales]]=Data[[#This Row],[Units Sold]]*Data[[#This Row],[Sale Price]], "OK", "Mismatch")</f>
        <v>OK</v>
      </c>
      <c r="S367" s="1" t="str">
        <f>IF(Data[[#This Row],[ Sales]]=Data[[#This Row],[Gross Sales]]-Data[[#This Row],[Discounts]], "OK", "Mismatch")</f>
        <v>OK</v>
      </c>
      <c r="T367" s="1" t="str">
        <f>IF(Data[[#This Row],[Profit]]=Data[[#This Row],[ Sales]]-Data[[#This Row],[COGS]], "OK", "Mismatch")</f>
        <v>OK</v>
      </c>
    </row>
    <row r="368" spans="1:20" x14ac:dyDescent="0.2">
      <c r="A368" s="11" t="s">
        <v>14</v>
      </c>
      <c r="B368" s="11" t="s">
        <v>20</v>
      </c>
      <c r="C368" s="12" t="s">
        <v>42</v>
      </c>
      <c r="D368" s="12" t="s">
        <v>48</v>
      </c>
      <c r="E368" s="11">
        <v>1001</v>
      </c>
      <c r="F368" s="13">
        <v>120</v>
      </c>
      <c r="G368" s="13">
        <v>20</v>
      </c>
      <c r="H368" s="13">
        <v>20020</v>
      </c>
      <c r="I368" s="13">
        <v>1201.2</v>
      </c>
      <c r="J368" s="13">
        <v>18818.8</v>
      </c>
      <c r="K368" s="13">
        <v>10010</v>
      </c>
      <c r="L368" s="13">
        <v>8808.7999999999993</v>
      </c>
      <c r="M368" s="14">
        <v>41852</v>
      </c>
      <c r="N368" s="15">
        <v>8</v>
      </c>
      <c r="O368" s="12" t="s">
        <v>33</v>
      </c>
      <c r="P368" s="16" t="s">
        <v>19</v>
      </c>
      <c r="Q368" s="1" t="str">
        <f>IF(Data[[#This Row],[COGS]]=Data[[#This Row],[ Sales]]-Data[[#This Row],[Profit]], "OK", "Mismatch")</f>
        <v>OK</v>
      </c>
      <c r="R368" s="1" t="str">
        <f>IF(Data[[#This Row],[Gross Sales]]=Data[[#This Row],[Units Sold]]*Data[[#This Row],[Sale Price]], "OK", "Mismatch")</f>
        <v>OK</v>
      </c>
      <c r="S368" s="1" t="str">
        <f>IF(Data[[#This Row],[ Sales]]=Data[[#This Row],[Gross Sales]]-Data[[#This Row],[Discounts]], "OK", "Mismatch")</f>
        <v>OK</v>
      </c>
      <c r="T368" s="1" t="str">
        <f>IF(Data[[#This Row],[Profit]]=Data[[#This Row],[ Sales]]-Data[[#This Row],[COGS]], "OK", "Mismatch")</f>
        <v>OK</v>
      </c>
    </row>
    <row r="369" spans="1:20" x14ac:dyDescent="0.2">
      <c r="A369" s="11" t="s">
        <v>14</v>
      </c>
      <c r="B369" s="11" t="s">
        <v>20</v>
      </c>
      <c r="C369" s="12" t="s">
        <v>42</v>
      </c>
      <c r="D369" s="12" t="s">
        <v>48</v>
      </c>
      <c r="E369" s="11">
        <v>1307</v>
      </c>
      <c r="F369" s="13">
        <v>120</v>
      </c>
      <c r="G369" s="13">
        <v>350</v>
      </c>
      <c r="H369" s="13">
        <v>457450</v>
      </c>
      <c r="I369" s="13">
        <v>41170.5</v>
      </c>
      <c r="J369" s="13">
        <v>416279.5</v>
      </c>
      <c r="K369" s="13">
        <v>339820</v>
      </c>
      <c r="L369" s="13">
        <v>76459.5</v>
      </c>
      <c r="M369" s="14">
        <v>41821</v>
      </c>
      <c r="N369" s="15">
        <v>7</v>
      </c>
      <c r="O369" s="12" t="s">
        <v>30</v>
      </c>
      <c r="P369" s="16" t="s">
        <v>19</v>
      </c>
      <c r="Q369" s="1" t="str">
        <f>IF(Data[[#This Row],[COGS]]=Data[[#This Row],[ Sales]]-Data[[#This Row],[Profit]], "OK", "Mismatch")</f>
        <v>OK</v>
      </c>
      <c r="R369" s="1" t="str">
        <f>IF(Data[[#This Row],[Gross Sales]]=Data[[#This Row],[Units Sold]]*Data[[#This Row],[Sale Price]], "OK", "Mismatch")</f>
        <v>OK</v>
      </c>
      <c r="S369" s="1" t="str">
        <f>IF(Data[[#This Row],[ Sales]]=Data[[#This Row],[Gross Sales]]-Data[[#This Row],[Discounts]], "OK", "Mismatch")</f>
        <v>OK</v>
      </c>
      <c r="T369" s="1" t="str">
        <f>IF(Data[[#This Row],[Profit]]=Data[[#This Row],[ Sales]]-Data[[#This Row],[COGS]], "OK", "Mismatch")</f>
        <v>OK</v>
      </c>
    </row>
    <row r="370" spans="1:20" x14ac:dyDescent="0.2">
      <c r="A370" s="11" t="s">
        <v>14</v>
      </c>
      <c r="B370" s="11" t="s">
        <v>20</v>
      </c>
      <c r="C370" s="12" t="s">
        <v>42</v>
      </c>
      <c r="D370" s="12" t="s">
        <v>48</v>
      </c>
      <c r="E370" s="11">
        <v>2338</v>
      </c>
      <c r="F370" s="13">
        <v>120</v>
      </c>
      <c r="G370" s="13">
        <v>7</v>
      </c>
      <c r="H370" s="13">
        <v>16366</v>
      </c>
      <c r="I370" s="13">
        <v>1309.28</v>
      </c>
      <c r="J370" s="13">
        <v>15056.72</v>
      </c>
      <c r="K370" s="13">
        <v>11690</v>
      </c>
      <c r="L370" s="13">
        <v>3366.7199999999993</v>
      </c>
      <c r="M370" s="14">
        <v>41791</v>
      </c>
      <c r="N370" s="15">
        <v>6</v>
      </c>
      <c r="O370" s="12" t="s">
        <v>23</v>
      </c>
      <c r="P370" s="16" t="s">
        <v>19</v>
      </c>
      <c r="Q370" s="1" t="str">
        <f>IF(Data[[#This Row],[COGS]]=Data[[#This Row],[ Sales]]-Data[[#This Row],[Profit]], "OK", "Mismatch")</f>
        <v>OK</v>
      </c>
      <c r="R370" s="1" t="str">
        <f>IF(Data[[#This Row],[Gross Sales]]=Data[[#This Row],[Units Sold]]*Data[[#This Row],[Sale Price]], "OK", "Mismatch")</f>
        <v>OK</v>
      </c>
      <c r="S370" s="1" t="str">
        <f>IF(Data[[#This Row],[ Sales]]=Data[[#This Row],[Gross Sales]]-Data[[#This Row],[Discounts]], "OK", "Mismatch")</f>
        <v>OK</v>
      </c>
      <c r="T370" s="1" t="str">
        <f>IF(Data[[#This Row],[Profit]]=Data[[#This Row],[ Sales]]-Data[[#This Row],[COGS]], "OK", "Mismatch")</f>
        <v>OK</v>
      </c>
    </row>
    <row r="371" spans="1:20" x14ac:dyDescent="0.2">
      <c r="A371" s="11" t="s">
        <v>14</v>
      </c>
      <c r="B371" s="11" t="s">
        <v>20</v>
      </c>
      <c r="C371" s="12" t="s">
        <v>42</v>
      </c>
      <c r="D371" s="12" t="s">
        <v>17</v>
      </c>
      <c r="E371" s="11">
        <v>1006</v>
      </c>
      <c r="F371" s="13">
        <v>120</v>
      </c>
      <c r="G371" s="13">
        <v>350</v>
      </c>
      <c r="H371" s="13">
        <v>352100</v>
      </c>
      <c r="I371" s="13">
        <v>0</v>
      </c>
      <c r="J371" s="13">
        <v>352100</v>
      </c>
      <c r="K371" s="13">
        <v>261560</v>
      </c>
      <c r="L371" s="13">
        <v>90540</v>
      </c>
      <c r="M371" s="14">
        <v>41791</v>
      </c>
      <c r="N371" s="15">
        <v>6</v>
      </c>
      <c r="O371" s="12" t="s">
        <v>23</v>
      </c>
      <c r="P371" s="16" t="s">
        <v>19</v>
      </c>
      <c r="Q371" s="1" t="str">
        <f>IF(Data[[#This Row],[COGS]]=Data[[#This Row],[ Sales]]-Data[[#This Row],[Profit]], "OK", "Mismatch")</f>
        <v>OK</v>
      </c>
      <c r="R371" s="1" t="str">
        <f>IF(Data[[#This Row],[Gross Sales]]=Data[[#This Row],[Units Sold]]*Data[[#This Row],[Sale Price]], "OK", "Mismatch")</f>
        <v>OK</v>
      </c>
      <c r="S371" s="1" t="str">
        <f>IF(Data[[#This Row],[ Sales]]=Data[[#This Row],[Gross Sales]]-Data[[#This Row],[Discounts]], "OK", "Mismatch")</f>
        <v>OK</v>
      </c>
      <c r="T371" s="1" t="str">
        <f>IF(Data[[#This Row],[Profit]]=Data[[#This Row],[ Sales]]-Data[[#This Row],[COGS]], "OK", "Mismatch")</f>
        <v>OK</v>
      </c>
    </row>
    <row r="372" spans="1:20" x14ac:dyDescent="0.2">
      <c r="A372" s="11" t="s">
        <v>14</v>
      </c>
      <c r="B372" s="11" t="s">
        <v>20</v>
      </c>
      <c r="C372" s="12" t="s">
        <v>43</v>
      </c>
      <c r="D372" s="12" t="s">
        <v>49</v>
      </c>
      <c r="E372" s="11">
        <v>280</v>
      </c>
      <c r="F372" s="13">
        <v>250</v>
      </c>
      <c r="G372" s="13">
        <v>7</v>
      </c>
      <c r="H372" s="13">
        <v>1960</v>
      </c>
      <c r="I372" s="13">
        <v>274.39999999999998</v>
      </c>
      <c r="J372" s="13">
        <v>1685.6</v>
      </c>
      <c r="K372" s="13">
        <v>1400</v>
      </c>
      <c r="L372" s="13">
        <v>285.59999999999991</v>
      </c>
      <c r="M372" s="14">
        <v>41974</v>
      </c>
      <c r="N372" s="15">
        <v>12</v>
      </c>
      <c r="O372" s="12" t="s">
        <v>25</v>
      </c>
      <c r="P372" s="16" t="s">
        <v>19</v>
      </c>
      <c r="Q372" s="1" t="str">
        <f>IF(Data[[#This Row],[COGS]]=Data[[#This Row],[ Sales]]-Data[[#This Row],[Profit]], "OK", "Mismatch")</f>
        <v>OK</v>
      </c>
      <c r="R372" s="1" t="str">
        <f>IF(Data[[#This Row],[Gross Sales]]=Data[[#This Row],[Units Sold]]*Data[[#This Row],[Sale Price]], "OK", "Mismatch")</f>
        <v>OK</v>
      </c>
      <c r="S372" s="1" t="str">
        <f>IF(Data[[#This Row],[ Sales]]=Data[[#This Row],[Gross Sales]]-Data[[#This Row],[Discounts]], "OK", "Mismatch")</f>
        <v>OK</v>
      </c>
      <c r="T372" s="1" t="str">
        <f>IF(Data[[#This Row],[Profit]]=Data[[#This Row],[ Sales]]-Data[[#This Row],[COGS]], "OK", "Mismatch")</f>
        <v>OK</v>
      </c>
    </row>
    <row r="373" spans="1:20" x14ac:dyDescent="0.2">
      <c r="A373" s="11" t="s">
        <v>14</v>
      </c>
      <c r="B373" s="11" t="s">
        <v>20</v>
      </c>
      <c r="C373" s="12" t="s">
        <v>43</v>
      </c>
      <c r="D373" s="12" t="s">
        <v>49</v>
      </c>
      <c r="E373" s="11">
        <v>1531</v>
      </c>
      <c r="F373" s="13">
        <v>250</v>
      </c>
      <c r="G373" s="13">
        <v>20</v>
      </c>
      <c r="H373" s="13">
        <v>30620</v>
      </c>
      <c r="I373" s="13">
        <v>3674.4</v>
      </c>
      <c r="J373" s="13">
        <v>26945.599999999999</v>
      </c>
      <c r="K373" s="13">
        <v>15310</v>
      </c>
      <c r="L373" s="13">
        <v>11635.599999999999</v>
      </c>
      <c r="M373" s="14">
        <v>41974</v>
      </c>
      <c r="N373" s="15">
        <v>12</v>
      </c>
      <c r="O373" s="12" t="s">
        <v>25</v>
      </c>
      <c r="P373" s="16" t="s">
        <v>19</v>
      </c>
      <c r="Q373" s="1" t="str">
        <f>IF(Data[[#This Row],[COGS]]=Data[[#This Row],[ Sales]]-Data[[#This Row],[Profit]], "OK", "Mismatch")</f>
        <v>OK</v>
      </c>
      <c r="R373" s="1" t="str">
        <f>IF(Data[[#This Row],[Gross Sales]]=Data[[#This Row],[Units Sold]]*Data[[#This Row],[Sale Price]], "OK", "Mismatch")</f>
        <v>OK</v>
      </c>
      <c r="S373" s="1" t="str">
        <f>IF(Data[[#This Row],[ Sales]]=Data[[#This Row],[Gross Sales]]-Data[[#This Row],[Discounts]], "OK", "Mismatch")</f>
        <v>OK</v>
      </c>
      <c r="T373" s="1" t="str">
        <f>IF(Data[[#This Row],[Profit]]=Data[[#This Row],[ Sales]]-Data[[#This Row],[COGS]], "OK", "Mismatch")</f>
        <v>OK</v>
      </c>
    </row>
    <row r="374" spans="1:20" x14ac:dyDescent="0.2">
      <c r="A374" s="11" t="s">
        <v>14</v>
      </c>
      <c r="B374" s="11" t="s">
        <v>20</v>
      </c>
      <c r="C374" s="12" t="s">
        <v>43</v>
      </c>
      <c r="D374" s="12" t="s">
        <v>49</v>
      </c>
      <c r="E374" s="11">
        <v>1870</v>
      </c>
      <c r="F374" s="13">
        <v>250</v>
      </c>
      <c r="G374" s="13">
        <v>350</v>
      </c>
      <c r="H374" s="13">
        <v>654500</v>
      </c>
      <c r="I374" s="13">
        <v>65450</v>
      </c>
      <c r="J374" s="13">
        <v>589050</v>
      </c>
      <c r="K374" s="13">
        <v>486200</v>
      </c>
      <c r="L374" s="13">
        <v>102850</v>
      </c>
      <c r="M374" s="14">
        <v>41609</v>
      </c>
      <c r="N374" s="15">
        <v>12</v>
      </c>
      <c r="O374" s="12" t="s">
        <v>25</v>
      </c>
      <c r="P374" s="16" t="s">
        <v>36</v>
      </c>
      <c r="Q374" s="1" t="str">
        <f>IF(Data[[#This Row],[COGS]]=Data[[#This Row],[ Sales]]-Data[[#This Row],[Profit]], "OK", "Mismatch")</f>
        <v>OK</v>
      </c>
      <c r="R374" s="1" t="str">
        <f>IF(Data[[#This Row],[Gross Sales]]=Data[[#This Row],[Units Sold]]*Data[[#This Row],[Sale Price]], "OK", "Mismatch")</f>
        <v>OK</v>
      </c>
      <c r="S374" s="1" t="str">
        <f>IF(Data[[#This Row],[ Sales]]=Data[[#This Row],[Gross Sales]]-Data[[#This Row],[Discounts]], "OK", "Mismatch")</f>
        <v>OK</v>
      </c>
      <c r="T374" s="1" t="str">
        <f>IF(Data[[#This Row],[Profit]]=Data[[#This Row],[ Sales]]-Data[[#This Row],[COGS]], "OK", "Mismatch")</f>
        <v>OK</v>
      </c>
    </row>
    <row r="375" spans="1:20" x14ac:dyDescent="0.2">
      <c r="A375" s="11" t="s">
        <v>14</v>
      </c>
      <c r="B375" s="11" t="s">
        <v>20</v>
      </c>
      <c r="C375" s="12" t="s">
        <v>43</v>
      </c>
      <c r="D375" s="12" t="s">
        <v>46</v>
      </c>
      <c r="E375" s="11">
        <v>263</v>
      </c>
      <c r="F375" s="13">
        <v>250</v>
      </c>
      <c r="G375" s="13">
        <v>7</v>
      </c>
      <c r="H375" s="13">
        <v>1841</v>
      </c>
      <c r="I375" s="13">
        <v>18.41</v>
      </c>
      <c r="J375" s="13">
        <v>1822.59</v>
      </c>
      <c r="K375" s="13">
        <v>1315</v>
      </c>
      <c r="L375" s="13">
        <v>507.58999999999992</v>
      </c>
      <c r="M375" s="14">
        <v>41699</v>
      </c>
      <c r="N375" s="15">
        <v>3</v>
      </c>
      <c r="O375" s="12" t="s">
        <v>27</v>
      </c>
      <c r="P375" s="16" t="s">
        <v>19</v>
      </c>
      <c r="Q375" s="1" t="str">
        <f>IF(Data[[#This Row],[COGS]]=Data[[#This Row],[ Sales]]-Data[[#This Row],[Profit]], "OK", "Mismatch")</f>
        <v>OK</v>
      </c>
      <c r="R375" s="1" t="str">
        <f>IF(Data[[#This Row],[Gross Sales]]=Data[[#This Row],[Units Sold]]*Data[[#This Row],[Sale Price]], "OK", "Mismatch")</f>
        <v>OK</v>
      </c>
      <c r="S375" s="1" t="str">
        <f>IF(Data[[#This Row],[ Sales]]=Data[[#This Row],[Gross Sales]]-Data[[#This Row],[Discounts]], "OK", "Mismatch")</f>
        <v>OK</v>
      </c>
      <c r="T375" s="1" t="str">
        <f>IF(Data[[#This Row],[Profit]]=Data[[#This Row],[ Sales]]-Data[[#This Row],[COGS]], "OK", "Mismatch")</f>
        <v>OK</v>
      </c>
    </row>
    <row r="376" spans="1:20" x14ac:dyDescent="0.2">
      <c r="A376" s="11" t="s">
        <v>14</v>
      </c>
      <c r="B376" s="11" t="s">
        <v>20</v>
      </c>
      <c r="C376" s="12" t="s">
        <v>43</v>
      </c>
      <c r="D376" s="12" t="s">
        <v>46</v>
      </c>
      <c r="E376" s="11">
        <v>2877</v>
      </c>
      <c r="F376" s="13">
        <v>250</v>
      </c>
      <c r="G376" s="13">
        <v>350</v>
      </c>
      <c r="H376" s="13">
        <v>1006950</v>
      </c>
      <c r="I376" s="13">
        <v>20139</v>
      </c>
      <c r="J376" s="13">
        <v>986811</v>
      </c>
      <c r="K376" s="13">
        <v>748020</v>
      </c>
      <c r="L376" s="13">
        <v>238791</v>
      </c>
      <c r="M376" s="14">
        <v>41913</v>
      </c>
      <c r="N376" s="15">
        <v>10</v>
      </c>
      <c r="O376" s="12" t="s">
        <v>35</v>
      </c>
      <c r="P376" s="16" t="s">
        <v>19</v>
      </c>
      <c r="Q376" s="1" t="str">
        <f>IF(Data[[#This Row],[COGS]]=Data[[#This Row],[ Sales]]-Data[[#This Row],[Profit]], "OK", "Mismatch")</f>
        <v>OK</v>
      </c>
      <c r="R376" s="1" t="str">
        <f>IF(Data[[#This Row],[Gross Sales]]=Data[[#This Row],[Units Sold]]*Data[[#This Row],[Sale Price]], "OK", "Mismatch")</f>
        <v>OK</v>
      </c>
      <c r="S376" s="1" t="str">
        <f>IF(Data[[#This Row],[ Sales]]=Data[[#This Row],[Gross Sales]]-Data[[#This Row],[Discounts]], "OK", "Mismatch")</f>
        <v>OK</v>
      </c>
      <c r="T376" s="1" t="str">
        <f>IF(Data[[#This Row],[Profit]]=Data[[#This Row],[ Sales]]-Data[[#This Row],[COGS]], "OK", "Mismatch")</f>
        <v>OK</v>
      </c>
    </row>
    <row r="377" spans="1:20" x14ac:dyDescent="0.2">
      <c r="A377" s="11" t="s">
        <v>14</v>
      </c>
      <c r="B377" s="11" t="s">
        <v>20</v>
      </c>
      <c r="C377" s="12" t="s">
        <v>43</v>
      </c>
      <c r="D377" s="12" t="s">
        <v>48</v>
      </c>
      <c r="E377" s="11">
        <v>360</v>
      </c>
      <c r="F377" s="13">
        <v>250</v>
      </c>
      <c r="G377" s="13">
        <v>7</v>
      </c>
      <c r="H377" s="13">
        <v>2520</v>
      </c>
      <c r="I377" s="13">
        <v>226.8</v>
      </c>
      <c r="J377" s="13">
        <v>2293.1999999999998</v>
      </c>
      <c r="K377" s="13">
        <v>1800</v>
      </c>
      <c r="L377" s="13">
        <v>493.19999999999982</v>
      </c>
      <c r="M377" s="14">
        <v>41913</v>
      </c>
      <c r="N377" s="15">
        <v>10</v>
      </c>
      <c r="O377" s="12" t="s">
        <v>35</v>
      </c>
      <c r="P377" s="16" t="s">
        <v>19</v>
      </c>
      <c r="Q377" s="1" t="str">
        <f>IF(Data[[#This Row],[COGS]]=Data[[#This Row],[ Sales]]-Data[[#This Row],[Profit]], "OK", "Mismatch")</f>
        <v>OK</v>
      </c>
      <c r="R377" s="1" t="str">
        <f>IF(Data[[#This Row],[Gross Sales]]=Data[[#This Row],[Units Sold]]*Data[[#This Row],[Sale Price]], "OK", "Mismatch")</f>
        <v>OK</v>
      </c>
      <c r="S377" s="1" t="str">
        <f>IF(Data[[#This Row],[ Sales]]=Data[[#This Row],[Gross Sales]]-Data[[#This Row],[Discounts]], "OK", "Mismatch")</f>
        <v>OK</v>
      </c>
      <c r="T377" s="1" t="str">
        <f>IF(Data[[#This Row],[Profit]]=Data[[#This Row],[ Sales]]-Data[[#This Row],[COGS]], "OK", "Mismatch")</f>
        <v>OK</v>
      </c>
    </row>
    <row r="378" spans="1:20" x14ac:dyDescent="0.2">
      <c r="A378" s="11" t="s">
        <v>14</v>
      </c>
      <c r="B378" s="11" t="s">
        <v>20</v>
      </c>
      <c r="C378" s="12" t="s">
        <v>43</v>
      </c>
      <c r="D378" s="12" t="s">
        <v>48</v>
      </c>
      <c r="E378" s="11">
        <v>422</v>
      </c>
      <c r="F378" s="13">
        <v>250</v>
      </c>
      <c r="G378" s="13">
        <v>350</v>
      </c>
      <c r="H378" s="13">
        <v>147700</v>
      </c>
      <c r="I378" s="13">
        <v>11816</v>
      </c>
      <c r="J378" s="13">
        <v>135884</v>
      </c>
      <c r="K378" s="13">
        <v>109720</v>
      </c>
      <c r="L378" s="13">
        <v>26164</v>
      </c>
      <c r="M378" s="14">
        <v>41852</v>
      </c>
      <c r="N378" s="15">
        <v>8</v>
      </c>
      <c r="O378" s="12" t="s">
        <v>33</v>
      </c>
      <c r="P378" s="16" t="s">
        <v>19</v>
      </c>
      <c r="Q378" s="1" t="str">
        <f>IF(Data[[#This Row],[COGS]]=Data[[#This Row],[ Sales]]-Data[[#This Row],[Profit]], "OK", "Mismatch")</f>
        <v>OK</v>
      </c>
      <c r="R378" s="1" t="str">
        <f>IF(Data[[#This Row],[Gross Sales]]=Data[[#This Row],[Units Sold]]*Data[[#This Row],[Sale Price]], "OK", "Mismatch")</f>
        <v>OK</v>
      </c>
      <c r="S378" s="1" t="str">
        <f>IF(Data[[#This Row],[ Sales]]=Data[[#This Row],[Gross Sales]]-Data[[#This Row],[Discounts]], "OK", "Mismatch")</f>
        <v>OK</v>
      </c>
      <c r="T378" s="1" t="str">
        <f>IF(Data[[#This Row],[Profit]]=Data[[#This Row],[ Sales]]-Data[[#This Row],[COGS]], "OK", "Mismatch")</f>
        <v>OK</v>
      </c>
    </row>
    <row r="379" spans="1:20" x14ac:dyDescent="0.2">
      <c r="A379" s="11" t="s">
        <v>14</v>
      </c>
      <c r="B379" s="11" t="s">
        <v>20</v>
      </c>
      <c r="C379" s="12" t="s">
        <v>43</v>
      </c>
      <c r="D379" s="12" t="s">
        <v>48</v>
      </c>
      <c r="E379" s="11">
        <v>2297</v>
      </c>
      <c r="F379" s="13">
        <v>250</v>
      </c>
      <c r="G379" s="13">
        <v>20</v>
      </c>
      <c r="H379" s="13">
        <v>45940</v>
      </c>
      <c r="I379" s="13">
        <v>2297</v>
      </c>
      <c r="J379" s="13">
        <v>43643</v>
      </c>
      <c r="K379" s="13">
        <v>22970</v>
      </c>
      <c r="L379" s="13">
        <v>20673</v>
      </c>
      <c r="M379" s="14">
        <v>41579</v>
      </c>
      <c r="N379" s="15">
        <v>11</v>
      </c>
      <c r="O379" s="12" t="s">
        <v>41</v>
      </c>
      <c r="P379" s="16" t="s">
        <v>36</v>
      </c>
      <c r="Q379" s="1" t="str">
        <f>IF(Data[[#This Row],[COGS]]=Data[[#This Row],[ Sales]]-Data[[#This Row],[Profit]], "OK", "Mismatch")</f>
        <v>OK</v>
      </c>
      <c r="R379" s="1" t="str">
        <f>IF(Data[[#This Row],[Gross Sales]]=Data[[#This Row],[Units Sold]]*Data[[#This Row],[Sale Price]], "OK", "Mismatch")</f>
        <v>OK</v>
      </c>
      <c r="S379" s="1" t="str">
        <f>IF(Data[[#This Row],[ Sales]]=Data[[#This Row],[Gross Sales]]-Data[[#This Row],[Discounts]], "OK", "Mismatch")</f>
        <v>OK</v>
      </c>
      <c r="T379" s="1" t="str">
        <f>IF(Data[[#This Row],[Profit]]=Data[[#This Row],[ Sales]]-Data[[#This Row],[COGS]], "OK", "Mismatch")</f>
        <v>OK</v>
      </c>
    </row>
    <row r="380" spans="1:20" x14ac:dyDescent="0.2">
      <c r="A380" s="11" t="s">
        <v>14</v>
      </c>
      <c r="B380" s="11" t="s">
        <v>20</v>
      </c>
      <c r="C380" s="12" t="s">
        <v>43</v>
      </c>
      <c r="D380" s="12" t="s">
        <v>48</v>
      </c>
      <c r="E380" s="11">
        <v>2338</v>
      </c>
      <c r="F380" s="13">
        <v>250</v>
      </c>
      <c r="G380" s="13">
        <v>7</v>
      </c>
      <c r="H380" s="13">
        <v>16366</v>
      </c>
      <c r="I380" s="13">
        <v>1309.28</v>
      </c>
      <c r="J380" s="13">
        <v>15056.72</v>
      </c>
      <c r="K380" s="13">
        <v>11690</v>
      </c>
      <c r="L380" s="13">
        <v>3366.7199999999993</v>
      </c>
      <c r="M380" s="14">
        <v>41791</v>
      </c>
      <c r="N380" s="15">
        <v>6</v>
      </c>
      <c r="O380" s="12" t="s">
        <v>23</v>
      </c>
      <c r="P380" s="16" t="s">
        <v>19</v>
      </c>
      <c r="Q380" s="1" t="str">
        <f>IF(Data[[#This Row],[COGS]]=Data[[#This Row],[ Sales]]-Data[[#This Row],[Profit]], "OK", "Mismatch")</f>
        <v>OK</v>
      </c>
      <c r="R380" s="1" t="str">
        <f>IF(Data[[#This Row],[Gross Sales]]=Data[[#This Row],[Units Sold]]*Data[[#This Row],[Sale Price]], "OK", "Mismatch")</f>
        <v>OK</v>
      </c>
      <c r="S380" s="1" t="str">
        <f>IF(Data[[#This Row],[ Sales]]=Data[[#This Row],[Gross Sales]]-Data[[#This Row],[Discounts]], "OK", "Mismatch")</f>
        <v>OK</v>
      </c>
      <c r="T380" s="1" t="str">
        <f>IF(Data[[#This Row],[Profit]]=Data[[#This Row],[ Sales]]-Data[[#This Row],[COGS]], "OK", "Mismatch")</f>
        <v>OK</v>
      </c>
    </row>
    <row r="381" spans="1:20" x14ac:dyDescent="0.2">
      <c r="A381" s="11" t="s">
        <v>14</v>
      </c>
      <c r="B381" s="11" t="s">
        <v>24</v>
      </c>
      <c r="C381" s="12" t="s">
        <v>45</v>
      </c>
      <c r="D381" s="12" t="s">
        <v>49</v>
      </c>
      <c r="E381" s="11">
        <v>344</v>
      </c>
      <c r="F381" s="13">
        <v>260</v>
      </c>
      <c r="G381" s="13">
        <v>350</v>
      </c>
      <c r="H381" s="13">
        <v>120400</v>
      </c>
      <c r="I381" s="13">
        <v>13244</v>
      </c>
      <c r="J381" s="13">
        <v>107156</v>
      </c>
      <c r="K381" s="13">
        <v>89440</v>
      </c>
      <c r="L381" s="13">
        <v>17716</v>
      </c>
      <c r="M381" s="14">
        <v>41548</v>
      </c>
      <c r="N381" s="15">
        <v>10</v>
      </c>
      <c r="O381" s="12" t="s">
        <v>35</v>
      </c>
      <c r="P381" s="16" t="s">
        <v>36</v>
      </c>
      <c r="Q381" s="1" t="str">
        <f>IF(Data[[#This Row],[COGS]]=Data[[#This Row],[ Sales]]-Data[[#This Row],[Profit]], "OK", "Mismatch")</f>
        <v>OK</v>
      </c>
      <c r="R381" s="1" t="str">
        <f>IF(Data[[#This Row],[Gross Sales]]=Data[[#This Row],[Units Sold]]*Data[[#This Row],[Sale Price]], "OK", "Mismatch")</f>
        <v>OK</v>
      </c>
      <c r="S381" s="1" t="str">
        <f>IF(Data[[#This Row],[ Sales]]=Data[[#This Row],[Gross Sales]]-Data[[#This Row],[Discounts]], "OK", "Mismatch")</f>
        <v>OK</v>
      </c>
      <c r="T381" s="1" t="str">
        <f>IF(Data[[#This Row],[Profit]]=Data[[#This Row],[ Sales]]-Data[[#This Row],[COGS]], "OK", "Mismatch")</f>
        <v>OK</v>
      </c>
    </row>
    <row r="382" spans="1:20" x14ac:dyDescent="0.2">
      <c r="A382" s="11" t="s">
        <v>14</v>
      </c>
      <c r="B382" s="11" t="s">
        <v>24</v>
      </c>
      <c r="C382" s="12" t="s">
        <v>45</v>
      </c>
      <c r="D382" s="12" t="s">
        <v>49</v>
      </c>
      <c r="E382" s="11">
        <v>1727</v>
      </c>
      <c r="F382" s="13">
        <v>260</v>
      </c>
      <c r="G382" s="13">
        <v>7</v>
      </c>
      <c r="H382" s="13">
        <v>12089</v>
      </c>
      <c r="I382" s="13">
        <v>1692.46</v>
      </c>
      <c r="J382" s="13">
        <v>10396.540000000001</v>
      </c>
      <c r="K382" s="13">
        <v>8635</v>
      </c>
      <c r="L382" s="13">
        <v>1761.5400000000009</v>
      </c>
      <c r="M382" s="14">
        <v>41548</v>
      </c>
      <c r="N382" s="15">
        <v>10</v>
      </c>
      <c r="O382" s="12" t="s">
        <v>35</v>
      </c>
      <c r="P382" s="16" t="s">
        <v>36</v>
      </c>
      <c r="Q382" s="1" t="str">
        <f>IF(Data[[#This Row],[COGS]]=Data[[#This Row],[ Sales]]-Data[[#This Row],[Profit]], "OK", "Mismatch")</f>
        <v>OK</v>
      </c>
      <c r="R382" s="1" t="str">
        <f>IF(Data[[#This Row],[Gross Sales]]=Data[[#This Row],[Units Sold]]*Data[[#This Row],[Sale Price]], "OK", "Mismatch")</f>
        <v>OK</v>
      </c>
      <c r="S382" s="1" t="str">
        <f>IF(Data[[#This Row],[ Sales]]=Data[[#This Row],[Gross Sales]]-Data[[#This Row],[Discounts]], "OK", "Mismatch")</f>
        <v>OK</v>
      </c>
      <c r="T382" s="1" t="str">
        <f>IF(Data[[#This Row],[Profit]]=Data[[#This Row],[ Sales]]-Data[[#This Row],[COGS]], "OK", "Mismatch")</f>
        <v>OK</v>
      </c>
    </row>
    <row r="383" spans="1:20" x14ac:dyDescent="0.2">
      <c r="A383" s="11" t="s">
        <v>14</v>
      </c>
      <c r="B383" s="11" t="s">
        <v>24</v>
      </c>
      <c r="C383" s="12" t="s">
        <v>45</v>
      </c>
      <c r="D383" s="12" t="s">
        <v>49</v>
      </c>
      <c r="E383" s="11">
        <v>2039</v>
      </c>
      <c r="F383" s="13">
        <v>260</v>
      </c>
      <c r="G383" s="13">
        <v>20</v>
      </c>
      <c r="H383" s="13">
        <v>40780</v>
      </c>
      <c r="I383" s="13">
        <v>4078</v>
      </c>
      <c r="J383" s="13">
        <v>36702</v>
      </c>
      <c r="K383" s="13">
        <v>20390</v>
      </c>
      <c r="L383" s="13">
        <v>16312</v>
      </c>
      <c r="M383" s="14">
        <v>41760</v>
      </c>
      <c r="N383" s="15">
        <v>5</v>
      </c>
      <c r="O383" s="12" t="s">
        <v>47</v>
      </c>
      <c r="P383" s="16" t="s">
        <v>19</v>
      </c>
      <c r="Q383" s="1" t="str">
        <f>IF(Data[[#This Row],[COGS]]=Data[[#This Row],[ Sales]]-Data[[#This Row],[Profit]], "OK", "Mismatch")</f>
        <v>OK</v>
      </c>
      <c r="R383" s="1" t="str">
        <f>IF(Data[[#This Row],[Gross Sales]]=Data[[#This Row],[Units Sold]]*Data[[#This Row],[Sale Price]], "OK", "Mismatch")</f>
        <v>OK</v>
      </c>
      <c r="S383" s="1" t="str">
        <f>IF(Data[[#This Row],[ Sales]]=Data[[#This Row],[Gross Sales]]-Data[[#This Row],[Discounts]], "OK", "Mismatch")</f>
        <v>OK</v>
      </c>
      <c r="T383" s="1" t="str">
        <f>IF(Data[[#This Row],[Profit]]=Data[[#This Row],[ Sales]]-Data[[#This Row],[COGS]], "OK", "Mismatch")</f>
        <v>OK</v>
      </c>
    </row>
    <row r="384" spans="1:20" x14ac:dyDescent="0.2">
      <c r="A384" s="11" t="s">
        <v>14</v>
      </c>
      <c r="B384" s="11" t="s">
        <v>24</v>
      </c>
      <c r="C384" s="12" t="s">
        <v>45</v>
      </c>
      <c r="D384" s="12" t="s">
        <v>49</v>
      </c>
      <c r="E384" s="11">
        <v>2629</v>
      </c>
      <c r="F384" s="13">
        <v>260</v>
      </c>
      <c r="G384" s="13">
        <v>20</v>
      </c>
      <c r="H384" s="13">
        <v>52580</v>
      </c>
      <c r="I384" s="13">
        <v>5783.8</v>
      </c>
      <c r="J384" s="13">
        <v>46796.2</v>
      </c>
      <c r="K384" s="13">
        <v>26290</v>
      </c>
      <c r="L384" s="13">
        <v>20506.199999999997</v>
      </c>
      <c r="M384" s="14">
        <v>41640</v>
      </c>
      <c r="N384" s="15">
        <v>1</v>
      </c>
      <c r="O384" s="12" t="s">
        <v>18</v>
      </c>
      <c r="P384" s="16" t="s">
        <v>19</v>
      </c>
      <c r="Q384" s="1" t="str">
        <f>IF(Data[[#This Row],[COGS]]=Data[[#This Row],[ Sales]]-Data[[#This Row],[Profit]], "OK", "Mismatch")</f>
        <v>OK</v>
      </c>
      <c r="R384" s="1" t="str">
        <f>IF(Data[[#This Row],[Gross Sales]]=Data[[#This Row],[Units Sold]]*Data[[#This Row],[Sale Price]], "OK", "Mismatch")</f>
        <v>OK</v>
      </c>
      <c r="S384" s="1" t="str">
        <f>IF(Data[[#This Row],[ Sales]]=Data[[#This Row],[Gross Sales]]-Data[[#This Row],[Discounts]], "OK", "Mismatch")</f>
        <v>OK</v>
      </c>
      <c r="T384" s="1" t="str">
        <f>IF(Data[[#This Row],[Profit]]=Data[[#This Row],[ Sales]]-Data[[#This Row],[COGS]], "OK", "Mismatch")</f>
        <v>OK</v>
      </c>
    </row>
    <row r="385" spans="1:20" x14ac:dyDescent="0.2">
      <c r="A385" s="11" t="s">
        <v>14</v>
      </c>
      <c r="B385" s="11" t="s">
        <v>24</v>
      </c>
      <c r="C385" s="12" t="s">
        <v>45</v>
      </c>
      <c r="D385" s="12" t="s">
        <v>46</v>
      </c>
      <c r="E385" s="11">
        <v>1865</v>
      </c>
      <c r="F385" s="13">
        <v>260</v>
      </c>
      <c r="G385" s="13">
        <v>350</v>
      </c>
      <c r="H385" s="13">
        <v>652750</v>
      </c>
      <c r="I385" s="13">
        <v>26110</v>
      </c>
      <c r="J385" s="13">
        <v>626640</v>
      </c>
      <c r="K385" s="13">
        <v>484900</v>
      </c>
      <c r="L385" s="13">
        <v>141740</v>
      </c>
      <c r="M385" s="14">
        <v>41671</v>
      </c>
      <c r="N385" s="15">
        <v>2</v>
      </c>
      <c r="O385" s="12" t="s">
        <v>39</v>
      </c>
      <c r="P385" s="16" t="s">
        <v>19</v>
      </c>
      <c r="Q385" s="1" t="str">
        <f>IF(Data[[#This Row],[COGS]]=Data[[#This Row],[ Sales]]-Data[[#This Row],[Profit]], "OK", "Mismatch")</f>
        <v>OK</v>
      </c>
      <c r="R385" s="1" t="str">
        <f>IF(Data[[#This Row],[Gross Sales]]=Data[[#This Row],[Units Sold]]*Data[[#This Row],[Sale Price]], "OK", "Mismatch")</f>
        <v>OK</v>
      </c>
      <c r="S385" s="1" t="str">
        <f>IF(Data[[#This Row],[ Sales]]=Data[[#This Row],[Gross Sales]]-Data[[#This Row],[Discounts]], "OK", "Mismatch")</f>
        <v>OK</v>
      </c>
      <c r="T385" s="1" t="str">
        <f>IF(Data[[#This Row],[Profit]]=Data[[#This Row],[ Sales]]-Data[[#This Row],[COGS]], "OK", "Mismatch")</f>
        <v>OK</v>
      </c>
    </row>
    <row r="386" spans="1:20" x14ac:dyDescent="0.2">
      <c r="A386" s="11" t="s">
        <v>14</v>
      </c>
      <c r="B386" s="11" t="s">
        <v>24</v>
      </c>
      <c r="C386" s="12" t="s">
        <v>45</v>
      </c>
      <c r="D386" s="12" t="s">
        <v>48</v>
      </c>
      <c r="E386" s="11">
        <v>1038</v>
      </c>
      <c r="F386" s="13">
        <v>260</v>
      </c>
      <c r="G386" s="13">
        <v>20</v>
      </c>
      <c r="H386" s="13">
        <v>20760</v>
      </c>
      <c r="I386" s="13">
        <v>1868.4</v>
      </c>
      <c r="J386" s="13">
        <v>18891.599999999999</v>
      </c>
      <c r="K386" s="13">
        <v>10380</v>
      </c>
      <c r="L386" s="13">
        <v>8511.5999999999985</v>
      </c>
      <c r="M386" s="14">
        <v>41791</v>
      </c>
      <c r="N386" s="15">
        <v>6</v>
      </c>
      <c r="O386" s="12" t="s">
        <v>23</v>
      </c>
      <c r="P386" s="16" t="s">
        <v>19</v>
      </c>
      <c r="Q386" s="1" t="str">
        <f>IF(Data[[#This Row],[COGS]]=Data[[#This Row],[ Sales]]-Data[[#This Row],[Profit]], "OK", "Mismatch")</f>
        <v>OK</v>
      </c>
      <c r="R386" s="1" t="str">
        <f>IF(Data[[#This Row],[Gross Sales]]=Data[[#This Row],[Units Sold]]*Data[[#This Row],[Sale Price]], "OK", "Mismatch")</f>
        <v>OK</v>
      </c>
      <c r="S386" s="1" t="str">
        <f>IF(Data[[#This Row],[ Sales]]=Data[[#This Row],[Gross Sales]]-Data[[#This Row],[Discounts]], "OK", "Mismatch")</f>
        <v>OK</v>
      </c>
      <c r="T386" s="1" t="str">
        <f>IF(Data[[#This Row],[Profit]]=Data[[#This Row],[ Sales]]-Data[[#This Row],[COGS]], "OK", "Mismatch")</f>
        <v>OK</v>
      </c>
    </row>
    <row r="387" spans="1:20" x14ac:dyDescent="0.2">
      <c r="A387" s="11" t="s">
        <v>14</v>
      </c>
      <c r="B387" s="11" t="s">
        <v>24</v>
      </c>
      <c r="C387" s="12" t="s">
        <v>45</v>
      </c>
      <c r="D387" s="12" t="s">
        <v>48</v>
      </c>
      <c r="E387" s="11">
        <v>1679</v>
      </c>
      <c r="F387" s="13">
        <v>260</v>
      </c>
      <c r="G387" s="13">
        <v>350</v>
      </c>
      <c r="H387" s="13">
        <v>587650</v>
      </c>
      <c r="I387" s="13">
        <v>35259</v>
      </c>
      <c r="J387" s="13">
        <v>552391</v>
      </c>
      <c r="K387" s="13">
        <v>436540</v>
      </c>
      <c r="L387" s="13">
        <v>115851</v>
      </c>
      <c r="M387" s="14">
        <v>41883</v>
      </c>
      <c r="N387" s="15">
        <v>9</v>
      </c>
      <c r="O387" s="12" t="s">
        <v>34</v>
      </c>
      <c r="P387" s="16" t="s">
        <v>19</v>
      </c>
      <c r="Q387" s="1" t="str">
        <f>IF(Data[[#This Row],[COGS]]=Data[[#This Row],[ Sales]]-Data[[#This Row],[Profit]], "OK", "Mismatch")</f>
        <v>OK</v>
      </c>
      <c r="R387" s="1" t="str">
        <f>IF(Data[[#This Row],[Gross Sales]]=Data[[#This Row],[Units Sold]]*Data[[#This Row],[Sale Price]], "OK", "Mismatch")</f>
        <v>OK</v>
      </c>
      <c r="S387" s="1" t="str">
        <f>IF(Data[[#This Row],[ Sales]]=Data[[#This Row],[Gross Sales]]-Data[[#This Row],[Discounts]], "OK", "Mismatch")</f>
        <v>OK</v>
      </c>
      <c r="T387" s="1" t="str">
        <f>IF(Data[[#This Row],[Profit]]=Data[[#This Row],[ Sales]]-Data[[#This Row],[COGS]], "OK", "Mismatch")</f>
        <v>OK</v>
      </c>
    </row>
    <row r="388" spans="1:20" x14ac:dyDescent="0.2">
      <c r="A388" s="11" t="s">
        <v>14</v>
      </c>
      <c r="B388" s="11" t="s">
        <v>24</v>
      </c>
      <c r="C388" s="12" t="s">
        <v>45</v>
      </c>
      <c r="D388" s="12" t="s">
        <v>48</v>
      </c>
      <c r="E388" s="11">
        <v>1683</v>
      </c>
      <c r="F388" s="13">
        <v>260</v>
      </c>
      <c r="G388" s="13">
        <v>7</v>
      </c>
      <c r="H388" s="13">
        <v>11781</v>
      </c>
      <c r="I388" s="13">
        <v>589.04999999999995</v>
      </c>
      <c r="J388" s="13">
        <v>11191.95</v>
      </c>
      <c r="K388" s="13">
        <v>8415</v>
      </c>
      <c r="L388" s="13">
        <v>2776.9500000000007</v>
      </c>
      <c r="M388" s="14">
        <v>41821</v>
      </c>
      <c r="N388" s="15">
        <v>7</v>
      </c>
      <c r="O388" s="12" t="s">
        <v>30</v>
      </c>
      <c r="P388" s="16" t="s">
        <v>19</v>
      </c>
      <c r="Q388" s="1" t="str">
        <f>IF(Data[[#This Row],[COGS]]=Data[[#This Row],[ Sales]]-Data[[#This Row],[Profit]], "OK", "Mismatch")</f>
        <v>OK</v>
      </c>
      <c r="R388" s="1" t="str">
        <f>IF(Data[[#This Row],[Gross Sales]]=Data[[#This Row],[Units Sold]]*Data[[#This Row],[Sale Price]], "OK", "Mismatch")</f>
        <v>OK</v>
      </c>
      <c r="S388" s="1" t="str">
        <f>IF(Data[[#This Row],[ Sales]]=Data[[#This Row],[Gross Sales]]-Data[[#This Row],[Discounts]], "OK", "Mismatch")</f>
        <v>OK</v>
      </c>
      <c r="T388" s="1" t="str">
        <f>IF(Data[[#This Row],[Profit]]=Data[[#This Row],[ Sales]]-Data[[#This Row],[COGS]], "OK", "Mismatch")</f>
        <v>OK</v>
      </c>
    </row>
    <row r="389" spans="1:20" x14ac:dyDescent="0.2">
      <c r="A389" s="11" t="s">
        <v>14</v>
      </c>
      <c r="B389" s="11" t="s">
        <v>24</v>
      </c>
      <c r="C389" s="12" t="s">
        <v>45</v>
      </c>
      <c r="D389" s="12" t="s">
        <v>48</v>
      </c>
      <c r="E389" s="11">
        <v>1694</v>
      </c>
      <c r="F389" s="13">
        <v>260</v>
      </c>
      <c r="G389" s="13">
        <v>20</v>
      </c>
      <c r="H389" s="13">
        <v>33880</v>
      </c>
      <c r="I389" s="13">
        <v>3049.2</v>
      </c>
      <c r="J389" s="13">
        <v>30830.799999999999</v>
      </c>
      <c r="K389" s="13">
        <v>16940</v>
      </c>
      <c r="L389" s="13">
        <v>13890.8</v>
      </c>
      <c r="M389" s="14">
        <v>41944</v>
      </c>
      <c r="N389" s="15">
        <v>11</v>
      </c>
      <c r="O389" s="12" t="s">
        <v>41</v>
      </c>
      <c r="P389" s="16" t="s">
        <v>19</v>
      </c>
      <c r="Q389" s="1" t="str">
        <f>IF(Data[[#This Row],[COGS]]=Data[[#This Row],[ Sales]]-Data[[#This Row],[Profit]], "OK", "Mismatch")</f>
        <v>OK</v>
      </c>
      <c r="R389" s="1" t="str">
        <f>IF(Data[[#This Row],[Gross Sales]]=Data[[#This Row],[Units Sold]]*Data[[#This Row],[Sale Price]], "OK", "Mismatch")</f>
        <v>OK</v>
      </c>
      <c r="S389" s="1" t="str">
        <f>IF(Data[[#This Row],[ Sales]]=Data[[#This Row],[Gross Sales]]-Data[[#This Row],[Discounts]], "OK", "Mismatch")</f>
        <v>OK</v>
      </c>
      <c r="T389" s="1" t="str">
        <f>IF(Data[[#This Row],[Profit]]=Data[[#This Row],[ Sales]]-Data[[#This Row],[COGS]], "OK", "Mismatch")</f>
        <v>OK</v>
      </c>
    </row>
    <row r="390" spans="1:20" x14ac:dyDescent="0.2">
      <c r="A390" s="11" t="s">
        <v>14</v>
      </c>
      <c r="B390" s="11" t="s">
        <v>24</v>
      </c>
      <c r="C390" s="12" t="s">
        <v>16</v>
      </c>
      <c r="D390" s="12" t="s">
        <v>49</v>
      </c>
      <c r="E390" s="11">
        <v>886</v>
      </c>
      <c r="F390" s="13">
        <v>3</v>
      </c>
      <c r="G390" s="13">
        <v>350</v>
      </c>
      <c r="H390" s="13">
        <v>310100</v>
      </c>
      <c r="I390" s="13">
        <v>37212</v>
      </c>
      <c r="J390" s="13">
        <v>272888</v>
      </c>
      <c r="K390" s="13">
        <v>230360</v>
      </c>
      <c r="L390" s="13">
        <v>42528</v>
      </c>
      <c r="M390" s="14">
        <v>41791</v>
      </c>
      <c r="N390" s="15">
        <v>6</v>
      </c>
      <c r="O390" s="12" t="s">
        <v>23</v>
      </c>
      <c r="P390" s="16" t="s">
        <v>19</v>
      </c>
      <c r="Q390" s="1" t="str">
        <f>IF(Data[[#This Row],[COGS]]=Data[[#This Row],[ Sales]]-Data[[#This Row],[Profit]], "OK", "Mismatch")</f>
        <v>OK</v>
      </c>
      <c r="R390" s="1" t="str">
        <f>IF(Data[[#This Row],[Gross Sales]]=Data[[#This Row],[Units Sold]]*Data[[#This Row],[Sale Price]], "OK", "Mismatch")</f>
        <v>OK</v>
      </c>
      <c r="S390" s="1" t="str">
        <f>IF(Data[[#This Row],[ Sales]]=Data[[#This Row],[Gross Sales]]-Data[[#This Row],[Discounts]], "OK", "Mismatch")</f>
        <v>OK</v>
      </c>
      <c r="T390" s="1" t="str">
        <f>IF(Data[[#This Row],[Profit]]=Data[[#This Row],[ Sales]]-Data[[#This Row],[COGS]], "OK", "Mismatch")</f>
        <v>OK</v>
      </c>
    </row>
    <row r="391" spans="1:20" x14ac:dyDescent="0.2">
      <c r="A391" s="11" t="s">
        <v>14</v>
      </c>
      <c r="B391" s="11" t="s">
        <v>24</v>
      </c>
      <c r="C391" s="12" t="s">
        <v>16</v>
      </c>
      <c r="D391" s="12" t="s">
        <v>49</v>
      </c>
      <c r="E391" s="11">
        <v>2579</v>
      </c>
      <c r="F391" s="13">
        <v>3</v>
      </c>
      <c r="G391" s="13">
        <v>20</v>
      </c>
      <c r="H391" s="13">
        <v>51580</v>
      </c>
      <c r="I391" s="13">
        <v>7221.2</v>
      </c>
      <c r="J391" s="13">
        <v>44358.8</v>
      </c>
      <c r="K391" s="13">
        <v>25790</v>
      </c>
      <c r="L391" s="13">
        <v>18568.800000000003</v>
      </c>
      <c r="M391" s="14">
        <v>41730</v>
      </c>
      <c r="N391" s="15">
        <v>4</v>
      </c>
      <c r="O391" s="12" t="s">
        <v>44</v>
      </c>
      <c r="P391" s="16" t="s">
        <v>19</v>
      </c>
      <c r="Q391" s="1" t="str">
        <f>IF(Data[[#This Row],[COGS]]=Data[[#This Row],[ Sales]]-Data[[#This Row],[Profit]], "OK", "Mismatch")</f>
        <v>OK</v>
      </c>
      <c r="R391" s="1" t="str">
        <f>IF(Data[[#This Row],[Gross Sales]]=Data[[#This Row],[Units Sold]]*Data[[#This Row],[Sale Price]], "OK", "Mismatch")</f>
        <v>OK</v>
      </c>
      <c r="S391" s="1" t="str">
        <f>IF(Data[[#This Row],[ Sales]]=Data[[#This Row],[Gross Sales]]-Data[[#This Row],[Discounts]], "OK", "Mismatch")</f>
        <v>OK</v>
      </c>
      <c r="T391" s="1" t="str">
        <f>IF(Data[[#This Row],[Profit]]=Data[[#This Row],[ Sales]]-Data[[#This Row],[COGS]], "OK", "Mismatch")</f>
        <v>OK</v>
      </c>
    </row>
    <row r="392" spans="1:20" x14ac:dyDescent="0.2">
      <c r="A392" s="11" t="s">
        <v>14</v>
      </c>
      <c r="B392" s="11" t="s">
        <v>24</v>
      </c>
      <c r="C392" s="12" t="s">
        <v>16</v>
      </c>
      <c r="D392" s="12" t="s">
        <v>49</v>
      </c>
      <c r="E392" s="11">
        <v>2706</v>
      </c>
      <c r="F392" s="13">
        <v>3</v>
      </c>
      <c r="G392" s="13">
        <v>7</v>
      </c>
      <c r="H392" s="13">
        <v>18942</v>
      </c>
      <c r="I392" s="13">
        <v>2083.62</v>
      </c>
      <c r="J392" s="13">
        <v>16858.38</v>
      </c>
      <c r="K392" s="13">
        <v>13530</v>
      </c>
      <c r="L392" s="13">
        <v>3328.380000000001</v>
      </c>
      <c r="M392" s="14">
        <v>41579</v>
      </c>
      <c r="N392" s="15">
        <v>11</v>
      </c>
      <c r="O392" s="12" t="s">
        <v>41</v>
      </c>
      <c r="P392" s="16" t="s">
        <v>36</v>
      </c>
      <c r="Q392" s="1" t="str">
        <f>IF(Data[[#This Row],[COGS]]=Data[[#This Row],[ Sales]]-Data[[#This Row],[Profit]], "OK", "Mismatch")</f>
        <v>OK</v>
      </c>
      <c r="R392" s="1" t="str">
        <f>IF(Data[[#This Row],[Gross Sales]]=Data[[#This Row],[Units Sold]]*Data[[#This Row],[Sale Price]], "OK", "Mismatch")</f>
        <v>OK</v>
      </c>
      <c r="S392" s="1" t="str">
        <f>IF(Data[[#This Row],[ Sales]]=Data[[#This Row],[Gross Sales]]-Data[[#This Row],[Discounts]], "OK", "Mismatch")</f>
        <v>OK</v>
      </c>
      <c r="T392" s="1" t="str">
        <f>IF(Data[[#This Row],[Profit]]=Data[[#This Row],[ Sales]]-Data[[#This Row],[COGS]], "OK", "Mismatch")</f>
        <v>OK</v>
      </c>
    </row>
    <row r="393" spans="1:20" x14ac:dyDescent="0.2">
      <c r="A393" s="11" t="s">
        <v>14</v>
      </c>
      <c r="B393" s="11" t="s">
        <v>24</v>
      </c>
      <c r="C393" s="12" t="s">
        <v>16</v>
      </c>
      <c r="D393" s="12" t="s">
        <v>46</v>
      </c>
      <c r="E393" s="11">
        <v>1210</v>
      </c>
      <c r="F393" s="13">
        <v>3</v>
      </c>
      <c r="G393" s="13">
        <v>350</v>
      </c>
      <c r="H393" s="13">
        <v>423500</v>
      </c>
      <c r="I393" s="13">
        <v>4235</v>
      </c>
      <c r="J393" s="13">
        <v>419265</v>
      </c>
      <c r="K393" s="13">
        <v>314600</v>
      </c>
      <c r="L393" s="13">
        <v>104665</v>
      </c>
      <c r="M393" s="14">
        <v>41699</v>
      </c>
      <c r="N393" s="15">
        <v>3</v>
      </c>
      <c r="O393" s="12" t="s">
        <v>27</v>
      </c>
      <c r="P393" s="16" t="s">
        <v>19</v>
      </c>
      <c r="Q393" s="1" t="str">
        <f>IF(Data[[#This Row],[COGS]]=Data[[#This Row],[ Sales]]-Data[[#This Row],[Profit]], "OK", "Mismatch")</f>
        <v>OK</v>
      </c>
      <c r="R393" s="1" t="str">
        <f>IF(Data[[#This Row],[Gross Sales]]=Data[[#This Row],[Units Sold]]*Data[[#This Row],[Sale Price]], "OK", "Mismatch")</f>
        <v>OK</v>
      </c>
      <c r="S393" s="1" t="str">
        <f>IF(Data[[#This Row],[ Sales]]=Data[[#This Row],[Gross Sales]]-Data[[#This Row],[Discounts]], "OK", "Mismatch")</f>
        <v>OK</v>
      </c>
      <c r="T393" s="1" t="str">
        <f>IF(Data[[#This Row],[Profit]]=Data[[#This Row],[ Sales]]-Data[[#This Row],[COGS]], "OK", "Mismatch")</f>
        <v>OK</v>
      </c>
    </row>
    <row r="394" spans="1:20" x14ac:dyDescent="0.2">
      <c r="A394" s="11" t="s">
        <v>14</v>
      </c>
      <c r="B394" s="11" t="s">
        <v>24</v>
      </c>
      <c r="C394" s="12" t="s">
        <v>16</v>
      </c>
      <c r="D394" s="12" t="s">
        <v>46</v>
      </c>
      <c r="E394" s="11">
        <v>1397</v>
      </c>
      <c r="F394" s="13">
        <v>3</v>
      </c>
      <c r="G394" s="13">
        <v>350</v>
      </c>
      <c r="H394" s="13">
        <v>488950</v>
      </c>
      <c r="I394" s="13">
        <v>4889.5</v>
      </c>
      <c r="J394" s="13">
        <v>484060.5</v>
      </c>
      <c r="K394" s="13">
        <v>363220</v>
      </c>
      <c r="L394" s="13">
        <v>120840.5</v>
      </c>
      <c r="M394" s="14">
        <v>41913</v>
      </c>
      <c r="N394" s="15">
        <v>10</v>
      </c>
      <c r="O394" s="12" t="s">
        <v>35</v>
      </c>
      <c r="P394" s="16" t="s">
        <v>19</v>
      </c>
      <c r="Q394" s="1" t="str">
        <f>IF(Data[[#This Row],[COGS]]=Data[[#This Row],[ Sales]]-Data[[#This Row],[Profit]], "OK", "Mismatch")</f>
        <v>OK</v>
      </c>
      <c r="R394" s="1" t="str">
        <f>IF(Data[[#This Row],[Gross Sales]]=Data[[#This Row],[Units Sold]]*Data[[#This Row],[Sale Price]], "OK", "Mismatch")</f>
        <v>OK</v>
      </c>
      <c r="S394" s="1" t="str">
        <f>IF(Data[[#This Row],[ Sales]]=Data[[#This Row],[Gross Sales]]-Data[[#This Row],[Discounts]], "OK", "Mismatch")</f>
        <v>OK</v>
      </c>
      <c r="T394" s="1" t="str">
        <f>IF(Data[[#This Row],[Profit]]=Data[[#This Row],[ Sales]]-Data[[#This Row],[COGS]], "OK", "Mismatch")</f>
        <v>OK</v>
      </c>
    </row>
    <row r="395" spans="1:20" x14ac:dyDescent="0.2">
      <c r="A395" s="11" t="s">
        <v>14</v>
      </c>
      <c r="B395" s="11" t="s">
        <v>24</v>
      </c>
      <c r="C395" s="12" t="s">
        <v>16</v>
      </c>
      <c r="D395" s="12" t="s">
        <v>48</v>
      </c>
      <c r="E395" s="11">
        <v>521</v>
      </c>
      <c r="F395" s="13">
        <v>3</v>
      </c>
      <c r="G395" s="13">
        <v>7</v>
      </c>
      <c r="H395" s="13">
        <v>3647</v>
      </c>
      <c r="I395" s="13">
        <v>328.23</v>
      </c>
      <c r="J395" s="13">
        <v>3318.77</v>
      </c>
      <c r="K395" s="13">
        <v>2605</v>
      </c>
      <c r="L395" s="13">
        <v>713.77</v>
      </c>
      <c r="M395" s="14">
        <v>41974</v>
      </c>
      <c r="N395" s="15">
        <v>12</v>
      </c>
      <c r="O395" s="12" t="s">
        <v>25</v>
      </c>
      <c r="P395" s="16" t="s">
        <v>19</v>
      </c>
      <c r="Q395" s="1" t="str">
        <f>IF(Data[[#This Row],[COGS]]=Data[[#This Row],[ Sales]]-Data[[#This Row],[Profit]], "OK", "Mismatch")</f>
        <v>OK</v>
      </c>
      <c r="R395" s="1" t="str">
        <f>IF(Data[[#This Row],[Gross Sales]]=Data[[#This Row],[Units Sold]]*Data[[#This Row],[Sale Price]], "OK", "Mismatch")</f>
        <v>OK</v>
      </c>
      <c r="S395" s="1" t="str">
        <f>IF(Data[[#This Row],[ Sales]]=Data[[#This Row],[Gross Sales]]-Data[[#This Row],[Discounts]], "OK", "Mismatch")</f>
        <v>OK</v>
      </c>
      <c r="T395" s="1" t="str">
        <f>IF(Data[[#This Row],[Profit]]=Data[[#This Row],[ Sales]]-Data[[#This Row],[COGS]], "OK", "Mismatch")</f>
        <v>OK</v>
      </c>
    </row>
    <row r="396" spans="1:20" x14ac:dyDescent="0.2">
      <c r="A396" s="11" t="s">
        <v>14</v>
      </c>
      <c r="B396" s="11" t="s">
        <v>24</v>
      </c>
      <c r="C396" s="12" t="s">
        <v>16</v>
      </c>
      <c r="D396" s="12" t="s">
        <v>48</v>
      </c>
      <c r="E396" s="11">
        <v>1362</v>
      </c>
      <c r="F396" s="13">
        <v>3</v>
      </c>
      <c r="G396" s="13">
        <v>350</v>
      </c>
      <c r="H396" s="13">
        <v>476700</v>
      </c>
      <c r="I396" s="13">
        <v>38136</v>
      </c>
      <c r="J396" s="13">
        <v>438564</v>
      </c>
      <c r="K396" s="13">
        <v>354120</v>
      </c>
      <c r="L396" s="13">
        <v>84444</v>
      </c>
      <c r="M396" s="14">
        <v>41974</v>
      </c>
      <c r="N396" s="15">
        <v>12</v>
      </c>
      <c r="O396" s="12" t="s">
        <v>25</v>
      </c>
      <c r="P396" s="16" t="s">
        <v>19</v>
      </c>
      <c r="Q396" s="1" t="str">
        <f>IF(Data[[#This Row],[COGS]]=Data[[#This Row],[ Sales]]-Data[[#This Row],[Profit]], "OK", "Mismatch")</f>
        <v>OK</v>
      </c>
      <c r="R396" s="1" t="str">
        <f>IF(Data[[#This Row],[Gross Sales]]=Data[[#This Row],[Units Sold]]*Data[[#This Row],[Sale Price]], "OK", "Mismatch")</f>
        <v>OK</v>
      </c>
      <c r="S396" s="1" t="str">
        <f>IF(Data[[#This Row],[ Sales]]=Data[[#This Row],[Gross Sales]]-Data[[#This Row],[Discounts]], "OK", "Mismatch")</f>
        <v>OK</v>
      </c>
      <c r="T396" s="1" t="str">
        <f>IF(Data[[#This Row],[Profit]]=Data[[#This Row],[ Sales]]-Data[[#This Row],[COGS]], "OK", "Mismatch")</f>
        <v>OK</v>
      </c>
    </row>
    <row r="397" spans="1:20" x14ac:dyDescent="0.2">
      <c r="A397" s="11" t="s">
        <v>14</v>
      </c>
      <c r="B397" s="11" t="s">
        <v>24</v>
      </c>
      <c r="C397" s="12" t="s">
        <v>16</v>
      </c>
      <c r="D397" s="12" t="s">
        <v>48</v>
      </c>
      <c r="E397" s="11">
        <v>1834</v>
      </c>
      <c r="F397" s="13">
        <v>3</v>
      </c>
      <c r="G397" s="13">
        <v>20</v>
      </c>
      <c r="H397" s="13">
        <v>36680</v>
      </c>
      <c r="I397" s="13">
        <v>2567.6</v>
      </c>
      <c r="J397" s="13">
        <v>34112.400000000001</v>
      </c>
      <c r="K397" s="13">
        <v>18340</v>
      </c>
      <c r="L397" s="13">
        <v>15772.400000000001</v>
      </c>
      <c r="M397" s="14">
        <v>41518</v>
      </c>
      <c r="N397" s="15">
        <v>9</v>
      </c>
      <c r="O397" s="12" t="s">
        <v>34</v>
      </c>
      <c r="P397" s="16" t="s">
        <v>36</v>
      </c>
      <c r="Q397" s="1" t="str">
        <f>IF(Data[[#This Row],[COGS]]=Data[[#This Row],[ Sales]]-Data[[#This Row],[Profit]], "OK", "Mismatch")</f>
        <v>OK</v>
      </c>
      <c r="R397" s="1" t="str">
        <f>IF(Data[[#This Row],[Gross Sales]]=Data[[#This Row],[Units Sold]]*Data[[#This Row],[Sale Price]], "OK", "Mismatch")</f>
        <v>OK</v>
      </c>
      <c r="S397" s="1" t="str">
        <f>IF(Data[[#This Row],[ Sales]]=Data[[#This Row],[Gross Sales]]-Data[[#This Row],[Discounts]], "OK", "Mismatch")</f>
        <v>OK</v>
      </c>
      <c r="T397" s="1" t="str">
        <f>IF(Data[[#This Row],[Profit]]=Data[[#This Row],[ Sales]]-Data[[#This Row],[COGS]], "OK", "Mismatch")</f>
        <v>OK</v>
      </c>
    </row>
    <row r="398" spans="1:20" x14ac:dyDescent="0.2">
      <c r="A398" s="11" t="s">
        <v>14</v>
      </c>
      <c r="B398" s="11" t="s">
        <v>24</v>
      </c>
      <c r="C398" s="12" t="s">
        <v>26</v>
      </c>
      <c r="D398" s="12" t="s">
        <v>49</v>
      </c>
      <c r="E398" s="11">
        <v>1368</v>
      </c>
      <c r="F398" s="13">
        <v>5</v>
      </c>
      <c r="G398" s="13">
        <v>7</v>
      </c>
      <c r="H398" s="13">
        <v>9576</v>
      </c>
      <c r="I398" s="13">
        <v>1436.4</v>
      </c>
      <c r="J398" s="13">
        <v>8139.6</v>
      </c>
      <c r="K398" s="13">
        <v>6840</v>
      </c>
      <c r="L398" s="13">
        <v>1299.6000000000004</v>
      </c>
      <c r="M398" s="14">
        <v>41671</v>
      </c>
      <c r="N398" s="15">
        <v>2</v>
      </c>
      <c r="O398" s="12" t="s">
        <v>39</v>
      </c>
      <c r="P398" s="16" t="s">
        <v>19</v>
      </c>
      <c r="Q398" s="1" t="str">
        <f>IF(Data[[#This Row],[COGS]]=Data[[#This Row],[ Sales]]-Data[[#This Row],[Profit]], "OK", "Mismatch")</f>
        <v>OK</v>
      </c>
      <c r="R398" s="1" t="str">
        <f>IF(Data[[#This Row],[Gross Sales]]=Data[[#This Row],[Units Sold]]*Data[[#This Row],[Sale Price]], "OK", "Mismatch")</f>
        <v>OK</v>
      </c>
      <c r="S398" s="1" t="str">
        <f>IF(Data[[#This Row],[ Sales]]=Data[[#This Row],[Gross Sales]]-Data[[#This Row],[Discounts]], "OK", "Mismatch")</f>
        <v>OK</v>
      </c>
      <c r="T398" s="1" t="str">
        <f>IF(Data[[#This Row],[Profit]]=Data[[#This Row],[ Sales]]-Data[[#This Row],[COGS]], "OK", "Mismatch")</f>
        <v>OK</v>
      </c>
    </row>
    <row r="399" spans="1:20" x14ac:dyDescent="0.2">
      <c r="A399" s="11" t="s">
        <v>14</v>
      </c>
      <c r="B399" s="11" t="s">
        <v>24</v>
      </c>
      <c r="C399" s="12" t="s">
        <v>26</v>
      </c>
      <c r="D399" s="12" t="s">
        <v>49</v>
      </c>
      <c r="E399" s="11">
        <v>1715</v>
      </c>
      <c r="F399" s="13">
        <v>5</v>
      </c>
      <c r="G399" s="13">
        <v>20</v>
      </c>
      <c r="H399" s="13">
        <v>34300</v>
      </c>
      <c r="I399" s="13">
        <v>4116</v>
      </c>
      <c r="J399" s="13">
        <v>30184</v>
      </c>
      <c r="K399" s="13">
        <v>17150</v>
      </c>
      <c r="L399" s="13">
        <v>13034</v>
      </c>
      <c r="M399" s="14">
        <v>41548</v>
      </c>
      <c r="N399" s="15">
        <v>10</v>
      </c>
      <c r="O399" s="12" t="s">
        <v>35</v>
      </c>
      <c r="P399" s="16" t="s">
        <v>36</v>
      </c>
      <c r="Q399" s="1" t="str">
        <f>IF(Data[[#This Row],[COGS]]=Data[[#This Row],[ Sales]]-Data[[#This Row],[Profit]], "OK", "Mismatch")</f>
        <v>OK</v>
      </c>
      <c r="R399" s="1" t="str">
        <f>IF(Data[[#This Row],[Gross Sales]]=Data[[#This Row],[Units Sold]]*Data[[#This Row],[Sale Price]], "OK", "Mismatch")</f>
        <v>OK</v>
      </c>
      <c r="S399" s="1" t="str">
        <f>IF(Data[[#This Row],[ Sales]]=Data[[#This Row],[Gross Sales]]-Data[[#This Row],[Discounts]], "OK", "Mismatch")</f>
        <v>OK</v>
      </c>
      <c r="T399" s="1" t="str">
        <f>IF(Data[[#This Row],[Profit]]=Data[[#This Row],[ Sales]]-Data[[#This Row],[COGS]], "OK", "Mismatch")</f>
        <v>OK</v>
      </c>
    </row>
    <row r="400" spans="1:20" x14ac:dyDescent="0.2">
      <c r="A400" s="11" t="s">
        <v>14</v>
      </c>
      <c r="B400" s="11" t="s">
        <v>24</v>
      </c>
      <c r="C400" s="12" t="s">
        <v>26</v>
      </c>
      <c r="D400" s="12" t="s">
        <v>49</v>
      </c>
      <c r="E400" s="11">
        <v>1727</v>
      </c>
      <c r="F400" s="13">
        <v>5</v>
      </c>
      <c r="G400" s="13">
        <v>7</v>
      </c>
      <c r="H400" s="13">
        <v>12089</v>
      </c>
      <c r="I400" s="13">
        <v>1692.46</v>
      </c>
      <c r="J400" s="13">
        <v>10396.540000000001</v>
      </c>
      <c r="K400" s="13">
        <v>8635</v>
      </c>
      <c r="L400" s="13">
        <v>1761.5400000000009</v>
      </c>
      <c r="M400" s="14">
        <v>41548</v>
      </c>
      <c r="N400" s="15">
        <v>10</v>
      </c>
      <c r="O400" s="12" t="s">
        <v>35</v>
      </c>
      <c r="P400" s="16" t="s">
        <v>36</v>
      </c>
      <c r="Q400" s="1" t="str">
        <f>IF(Data[[#This Row],[COGS]]=Data[[#This Row],[ Sales]]-Data[[#This Row],[Profit]], "OK", "Mismatch")</f>
        <v>OK</v>
      </c>
      <c r="R400" s="1" t="str">
        <f>IF(Data[[#This Row],[Gross Sales]]=Data[[#This Row],[Units Sold]]*Data[[#This Row],[Sale Price]], "OK", "Mismatch")</f>
        <v>OK</v>
      </c>
      <c r="S400" s="1" t="str">
        <f>IF(Data[[#This Row],[ Sales]]=Data[[#This Row],[Gross Sales]]-Data[[#This Row],[Discounts]], "OK", "Mismatch")</f>
        <v>OK</v>
      </c>
      <c r="T400" s="1" t="str">
        <f>IF(Data[[#This Row],[Profit]]=Data[[#This Row],[ Sales]]-Data[[#This Row],[COGS]], "OK", "Mismatch")</f>
        <v>OK</v>
      </c>
    </row>
    <row r="401" spans="1:20" x14ac:dyDescent="0.2">
      <c r="A401" s="11" t="s">
        <v>14</v>
      </c>
      <c r="B401" s="11" t="s">
        <v>24</v>
      </c>
      <c r="C401" s="12" t="s">
        <v>26</v>
      </c>
      <c r="D401" s="12" t="s">
        <v>49</v>
      </c>
      <c r="E401" s="11">
        <v>2255</v>
      </c>
      <c r="F401" s="13">
        <v>5</v>
      </c>
      <c r="G401" s="13">
        <v>20</v>
      </c>
      <c r="H401" s="13">
        <v>45100</v>
      </c>
      <c r="I401" s="13">
        <v>5863</v>
      </c>
      <c r="J401" s="13">
        <v>39237</v>
      </c>
      <c r="K401" s="13">
        <v>22550</v>
      </c>
      <c r="L401" s="13">
        <v>16687</v>
      </c>
      <c r="M401" s="14">
        <v>41821</v>
      </c>
      <c r="N401" s="15">
        <v>7</v>
      </c>
      <c r="O401" s="12" t="s">
        <v>30</v>
      </c>
      <c r="P401" s="16" t="s">
        <v>19</v>
      </c>
      <c r="Q401" s="1" t="str">
        <f>IF(Data[[#This Row],[COGS]]=Data[[#This Row],[ Sales]]-Data[[#This Row],[Profit]], "OK", "Mismatch")</f>
        <v>OK</v>
      </c>
      <c r="R401" s="1" t="str">
        <f>IF(Data[[#This Row],[Gross Sales]]=Data[[#This Row],[Units Sold]]*Data[[#This Row],[Sale Price]], "OK", "Mismatch")</f>
        <v>OK</v>
      </c>
      <c r="S401" s="1" t="str">
        <f>IF(Data[[#This Row],[ Sales]]=Data[[#This Row],[Gross Sales]]-Data[[#This Row],[Discounts]], "OK", "Mismatch")</f>
        <v>OK</v>
      </c>
      <c r="T401" s="1" t="str">
        <f>IF(Data[[#This Row],[Profit]]=Data[[#This Row],[ Sales]]-Data[[#This Row],[COGS]], "OK", "Mismatch")</f>
        <v>OK</v>
      </c>
    </row>
    <row r="402" spans="1:20" x14ac:dyDescent="0.2">
      <c r="A402" s="11" t="s">
        <v>14</v>
      </c>
      <c r="B402" s="11" t="s">
        <v>24</v>
      </c>
      <c r="C402" s="12" t="s">
        <v>26</v>
      </c>
      <c r="D402" s="12" t="s">
        <v>49</v>
      </c>
      <c r="E402" s="11">
        <v>2420</v>
      </c>
      <c r="F402" s="13">
        <v>5</v>
      </c>
      <c r="G402" s="13">
        <v>7</v>
      </c>
      <c r="H402" s="13">
        <v>16940</v>
      </c>
      <c r="I402" s="13">
        <v>2032.8</v>
      </c>
      <c r="J402" s="13">
        <v>14907.2</v>
      </c>
      <c r="K402" s="13">
        <v>12100</v>
      </c>
      <c r="L402" s="13">
        <v>2807.2000000000007</v>
      </c>
      <c r="M402" s="14">
        <v>41883</v>
      </c>
      <c r="N402" s="15">
        <v>9</v>
      </c>
      <c r="O402" s="12" t="s">
        <v>34</v>
      </c>
      <c r="P402" s="16" t="s">
        <v>19</v>
      </c>
      <c r="Q402" s="1" t="str">
        <f>IF(Data[[#This Row],[COGS]]=Data[[#This Row],[ Sales]]-Data[[#This Row],[Profit]], "OK", "Mismatch")</f>
        <v>OK</v>
      </c>
      <c r="R402" s="1" t="str">
        <f>IF(Data[[#This Row],[Gross Sales]]=Data[[#This Row],[Units Sold]]*Data[[#This Row],[Sale Price]], "OK", "Mismatch")</f>
        <v>OK</v>
      </c>
      <c r="S402" s="1" t="str">
        <f>IF(Data[[#This Row],[ Sales]]=Data[[#This Row],[Gross Sales]]-Data[[#This Row],[Discounts]], "OK", "Mismatch")</f>
        <v>OK</v>
      </c>
      <c r="T402" s="1" t="str">
        <f>IF(Data[[#This Row],[Profit]]=Data[[#This Row],[ Sales]]-Data[[#This Row],[COGS]], "OK", "Mismatch")</f>
        <v>OK</v>
      </c>
    </row>
    <row r="403" spans="1:20" x14ac:dyDescent="0.2">
      <c r="A403" s="11" t="s">
        <v>14</v>
      </c>
      <c r="B403" s="11" t="s">
        <v>24</v>
      </c>
      <c r="C403" s="12" t="s">
        <v>26</v>
      </c>
      <c r="D403" s="12" t="s">
        <v>48</v>
      </c>
      <c r="E403" s="11">
        <v>720</v>
      </c>
      <c r="F403" s="13">
        <v>5</v>
      </c>
      <c r="G403" s="13">
        <v>350</v>
      </c>
      <c r="H403" s="13">
        <v>252000</v>
      </c>
      <c r="I403" s="13">
        <v>12600</v>
      </c>
      <c r="J403" s="13">
        <v>239400</v>
      </c>
      <c r="K403" s="13">
        <v>187200</v>
      </c>
      <c r="L403" s="13">
        <v>52200</v>
      </c>
      <c r="M403" s="14">
        <v>41518</v>
      </c>
      <c r="N403" s="15">
        <v>9</v>
      </c>
      <c r="O403" s="12" t="s">
        <v>34</v>
      </c>
      <c r="P403" s="16" t="s">
        <v>36</v>
      </c>
      <c r="Q403" s="1" t="str">
        <f>IF(Data[[#This Row],[COGS]]=Data[[#This Row],[ Sales]]-Data[[#This Row],[Profit]], "OK", "Mismatch")</f>
        <v>OK</v>
      </c>
      <c r="R403" s="1" t="str">
        <f>IF(Data[[#This Row],[Gross Sales]]=Data[[#This Row],[Units Sold]]*Data[[#This Row],[Sale Price]], "OK", "Mismatch")</f>
        <v>OK</v>
      </c>
      <c r="S403" s="1" t="str">
        <f>IF(Data[[#This Row],[ Sales]]=Data[[#This Row],[Gross Sales]]-Data[[#This Row],[Discounts]], "OK", "Mismatch")</f>
        <v>OK</v>
      </c>
      <c r="T403" s="1" t="str">
        <f>IF(Data[[#This Row],[Profit]]=Data[[#This Row],[ Sales]]-Data[[#This Row],[COGS]], "OK", "Mismatch")</f>
        <v>OK</v>
      </c>
    </row>
    <row r="404" spans="1:20" x14ac:dyDescent="0.2">
      <c r="A404" s="11" t="s">
        <v>14</v>
      </c>
      <c r="B404" s="11" t="s">
        <v>24</v>
      </c>
      <c r="C404" s="12" t="s">
        <v>26</v>
      </c>
      <c r="D404" s="12" t="s">
        <v>48</v>
      </c>
      <c r="E404" s="11">
        <v>980</v>
      </c>
      <c r="F404" s="13">
        <v>5</v>
      </c>
      <c r="G404" s="13">
        <v>350</v>
      </c>
      <c r="H404" s="13">
        <v>343000</v>
      </c>
      <c r="I404" s="13">
        <v>20580</v>
      </c>
      <c r="J404" s="13">
        <v>322420</v>
      </c>
      <c r="K404" s="13">
        <v>254800</v>
      </c>
      <c r="L404" s="13">
        <v>67620</v>
      </c>
      <c r="M404" s="14">
        <v>41730</v>
      </c>
      <c r="N404" s="15">
        <v>4</v>
      </c>
      <c r="O404" s="12" t="s">
        <v>44</v>
      </c>
      <c r="P404" s="16" t="s">
        <v>19</v>
      </c>
      <c r="Q404" s="1" t="str">
        <f>IF(Data[[#This Row],[COGS]]=Data[[#This Row],[ Sales]]-Data[[#This Row],[Profit]], "OK", "Mismatch")</f>
        <v>OK</v>
      </c>
      <c r="R404" s="1" t="str">
        <f>IF(Data[[#This Row],[Gross Sales]]=Data[[#This Row],[Units Sold]]*Data[[#This Row],[Sale Price]], "OK", "Mismatch")</f>
        <v>OK</v>
      </c>
      <c r="S404" s="1" t="str">
        <f>IF(Data[[#This Row],[ Sales]]=Data[[#This Row],[Gross Sales]]-Data[[#This Row],[Discounts]], "OK", "Mismatch")</f>
        <v>OK</v>
      </c>
      <c r="T404" s="1" t="str">
        <f>IF(Data[[#This Row],[Profit]]=Data[[#This Row],[ Sales]]-Data[[#This Row],[COGS]], "OK", "Mismatch")</f>
        <v>OK</v>
      </c>
    </row>
    <row r="405" spans="1:20" x14ac:dyDescent="0.2">
      <c r="A405" s="11" t="s">
        <v>14</v>
      </c>
      <c r="B405" s="11" t="s">
        <v>24</v>
      </c>
      <c r="C405" s="12" t="s">
        <v>38</v>
      </c>
      <c r="D405" s="12" t="s">
        <v>49</v>
      </c>
      <c r="E405" s="11">
        <v>260</v>
      </c>
      <c r="F405" s="13">
        <v>10</v>
      </c>
      <c r="G405" s="13">
        <v>20</v>
      </c>
      <c r="H405" s="13">
        <v>5200</v>
      </c>
      <c r="I405" s="13">
        <v>728</v>
      </c>
      <c r="J405" s="13">
        <v>4472</v>
      </c>
      <c r="K405" s="13">
        <v>2600</v>
      </c>
      <c r="L405" s="13">
        <v>1872</v>
      </c>
      <c r="M405" s="14">
        <v>41671</v>
      </c>
      <c r="N405" s="15">
        <v>2</v>
      </c>
      <c r="O405" s="12" t="s">
        <v>39</v>
      </c>
      <c r="P405" s="16" t="s">
        <v>19</v>
      </c>
      <c r="Q405" s="1" t="str">
        <f>IF(Data[[#This Row],[COGS]]=Data[[#This Row],[ Sales]]-Data[[#This Row],[Profit]], "OK", "Mismatch")</f>
        <v>OK</v>
      </c>
      <c r="R405" s="1" t="str">
        <f>IF(Data[[#This Row],[Gross Sales]]=Data[[#This Row],[Units Sold]]*Data[[#This Row],[Sale Price]], "OK", "Mismatch")</f>
        <v>OK</v>
      </c>
      <c r="S405" s="1" t="str">
        <f>IF(Data[[#This Row],[ Sales]]=Data[[#This Row],[Gross Sales]]-Data[[#This Row],[Discounts]], "OK", "Mismatch")</f>
        <v>OK</v>
      </c>
      <c r="T405" s="1" t="str">
        <f>IF(Data[[#This Row],[Profit]]=Data[[#This Row],[ Sales]]-Data[[#This Row],[COGS]], "OK", "Mismatch")</f>
        <v>OK</v>
      </c>
    </row>
    <row r="406" spans="1:20" x14ac:dyDescent="0.2">
      <c r="A406" s="11" t="s">
        <v>14</v>
      </c>
      <c r="B406" s="11" t="s">
        <v>24</v>
      </c>
      <c r="C406" s="12" t="s">
        <v>38</v>
      </c>
      <c r="D406" s="12" t="s">
        <v>49</v>
      </c>
      <c r="E406" s="11">
        <v>886</v>
      </c>
      <c r="F406" s="13">
        <v>10</v>
      </c>
      <c r="G406" s="13">
        <v>350</v>
      </c>
      <c r="H406" s="13">
        <v>310100</v>
      </c>
      <c r="I406" s="13">
        <v>37212</v>
      </c>
      <c r="J406" s="13">
        <v>272888</v>
      </c>
      <c r="K406" s="13">
        <v>230360</v>
      </c>
      <c r="L406" s="13">
        <v>42528</v>
      </c>
      <c r="M406" s="14">
        <v>41791</v>
      </c>
      <c r="N406" s="15">
        <v>6</v>
      </c>
      <c r="O406" s="12" t="s">
        <v>23</v>
      </c>
      <c r="P406" s="16" t="s">
        <v>19</v>
      </c>
      <c r="Q406" s="1" t="str">
        <f>IF(Data[[#This Row],[COGS]]=Data[[#This Row],[ Sales]]-Data[[#This Row],[Profit]], "OK", "Mismatch")</f>
        <v>OK</v>
      </c>
      <c r="R406" s="1" t="str">
        <f>IF(Data[[#This Row],[Gross Sales]]=Data[[#This Row],[Units Sold]]*Data[[#This Row],[Sale Price]], "OK", "Mismatch")</f>
        <v>OK</v>
      </c>
      <c r="S406" s="1" t="str">
        <f>IF(Data[[#This Row],[ Sales]]=Data[[#This Row],[Gross Sales]]-Data[[#This Row],[Discounts]], "OK", "Mismatch")</f>
        <v>OK</v>
      </c>
      <c r="T406" s="1" t="str">
        <f>IF(Data[[#This Row],[Profit]]=Data[[#This Row],[ Sales]]-Data[[#This Row],[COGS]], "OK", "Mismatch")</f>
        <v>OK</v>
      </c>
    </row>
    <row r="407" spans="1:20" x14ac:dyDescent="0.2">
      <c r="A407" s="11" t="s">
        <v>14</v>
      </c>
      <c r="B407" s="11" t="s">
        <v>24</v>
      </c>
      <c r="C407" s="12" t="s">
        <v>38</v>
      </c>
      <c r="D407" s="12" t="s">
        <v>49</v>
      </c>
      <c r="E407" s="11">
        <v>905</v>
      </c>
      <c r="F407" s="13">
        <v>10</v>
      </c>
      <c r="G407" s="13">
        <v>20</v>
      </c>
      <c r="H407" s="13">
        <v>18100</v>
      </c>
      <c r="I407" s="13">
        <v>2172</v>
      </c>
      <c r="J407" s="13">
        <v>15928</v>
      </c>
      <c r="K407" s="13">
        <v>9050</v>
      </c>
      <c r="L407" s="13">
        <v>6878</v>
      </c>
      <c r="M407" s="14">
        <v>41913</v>
      </c>
      <c r="N407" s="15">
        <v>10</v>
      </c>
      <c r="O407" s="12" t="s">
        <v>35</v>
      </c>
      <c r="P407" s="16" t="s">
        <v>19</v>
      </c>
      <c r="Q407" s="1" t="str">
        <f>IF(Data[[#This Row],[COGS]]=Data[[#This Row],[ Sales]]-Data[[#This Row],[Profit]], "OK", "Mismatch")</f>
        <v>OK</v>
      </c>
      <c r="R407" s="1" t="str">
        <f>IF(Data[[#This Row],[Gross Sales]]=Data[[#This Row],[Units Sold]]*Data[[#This Row],[Sale Price]], "OK", "Mismatch")</f>
        <v>OK</v>
      </c>
      <c r="S407" s="1" t="str">
        <f>IF(Data[[#This Row],[ Sales]]=Data[[#This Row],[Gross Sales]]-Data[[#This Row],[Discounts]], "OK", "Mismatch")</f>
        <v>OK</v>
      </c>
      <c r="T407" s="1" t="str">
        <f>IF(Data[[#This Row],[Profit]]=Data[[#This Row],[ Sales]]-Data[[#This Row],[COGS]], "OK", "Mismatch")</f>
        <v>OK</v>
      </c>
    </row>
    <row r="408" spans="1:20" x14ac:dyDescent="0.2">
      <c r="A408" s="11" t="s">
        <v>14</v>
      </c>
      <c r="B408" s="11" t="s">
        <v>24</v>
      </c>
      <c r="C408" s="12" t="s">
        <v>38</v>
      </c>
      <c r="D408" s="12" t="s">
        <v>49</v>
      </c>
      <c r="E408" s="11">
        <v>1122</v>
      </c>
      <c r="F408" s="13">
        <v>10</v>
      </c>
      <c r="G408" s="13">
        <v>20</v>
      </c>
      <c r="H408" s="13">
        <v>22440</v>
      </c>
      <c r="I408" s="13">
        <v>2468.4</v>
      </c>
      <c r="J408" s="13">
        <v>19971.599999999999</v>
      </c>
      <c r="K408" s="13">
        <v>11220</v>
      </c>
      <c r="L408" s="13">
        <v>8751.5999999999985</v>
      </c>
      <c r="M408" s="14">
        <v>41699</v>
      </c>
      <c r="N408" s="15">
        <v>3</v>
      </c>
      <c r="O408" s="12" t="s">
        <v>27</v>
      </c>
      <c r="P408" s="16" t="s">
        <v>19</v>
      </c>
      <c r="Q408" s="1" t="str">
        <f>IF(Data[[#This Row],[COGS]]=Data[[#This Row],[ Sales]]-Data[[#This Row],[Profit]], "OK", "Mismatch")</f>
        <v>OK</v>
      </c>
      <c r="R408" s="1" t="str">
        <f>IF(Data[[#This Row],[Gross Sales]]=Data[[#This Row],[Units Sold]]*Data[[#This Row],[Sale Price]], "OK", "Mismatch")</f>
        <v>OK</v>
      </c>
      <c r="S408" s="1" t="str">
        <f>IF(Data[[#This Row],[ Sales]]=Data[[#This Row],[Gross Sales]]-Data[[#This Row],[Discounts]], "OK", "Mismatch")</f>
        <v>OK</v>
      </c>
      <c r="T408" s="1" t="str">
        <f>IF(Data[[#This Row],[Profit]]=Data[[#This Row],[ Sales]]-Data[[#This Row],[COGS]], "OK", "Mismatch")</f>
        <v>OK</v>
      </c>
    </row>
    <row r="409" spans="1:20" x14ac:dyDescent="0.2">
      <c r="A409" s="11" t="s">
        <v>14</v>
      </c>
      <c r="B409" s="11" t="s">
        <v>24</v>
      </c>
      <c r="C409" s="12" t="s">
        <v>38</v>
      </c>
      <c r="D409" s="12" t="s">
        <v>49</v>
      </c>
      <c r="E409" s="11">
        <v>1197</v>
      </c>
      <c r="F409" s="13">
        <v>10</v>
      </c>
      <c r="G409" s="13">
        <v>350</v>
      </c>
      <c r="H409" s="13">
        <v>418950</v>
      </c>
      <c r="I409" s="13">
        <v>50274</v>
      </c>
      <c r="J409" s="13">
        <v>368676</v>
      </c>
      <c r="K409" s="13">
        <v>311220</v>
      </c>
      <c r="L409" s="13">
        <v>57456</v>
      </c>
      <c r="M409" s="14">
        <v>41944</v>
      </c>
      <c r="N409" s="15">
        <v>11</v>
      </c>
      <c r="O409" s="12" t="s">
        <v>41</v>
      </c>
      <c r="P409" s="16" t="s">
        <v>19</v>
      </c>
      <c r="Q409" s="1" t="str">
        <f>IF(Data[[#This Row],[COGS]]=Data[[#This Row],[ Sales]]-Data[[#This Row],[Profit]], "OK", "Mismatch")</f>
        <v>OK</v>
      </c>
      <c r="R409" s="1" t="str">
        <f>IF(Data[[#This Row],[Gross Sales]]=Data[[#This Row],[Units Sold]]*Data[[#This Row],[Sale Price]], "OK", "Mismatch")</f>
        <v>OK</v>
      </c>
      <c r="S409" s="1" t="str">
        <f>IF(Data[[#This Row],[ Sales]]=Data[[#This Row],[Gross Sales]]-Data[[#This Row],[Discounts]], "OK", "Mismatch")</f>
        <v>OK</v>
      </c>
      <c r="T409" s="1" t="str">
        <f>IF(Data[[#This Row],[Profit]]=Data[[#This Row],[ Sales]]-Data[[#This Row],[COGS]], "OK", "Mismatch")</f>
        <v>OK</v>
      </c>
    </row>
    <row r="410" spans="1:20" x14ac:dyDescent="0.2">
      <c r="A410" s="11" t="s">
        <v>14</v>
      </c>
      <c r="B410" s="11" t="s">
        <v>24</v>
      </c>
      <c r="C410" s="12" t="s">
        <v>38</v>
      </c>
      <c r="D410" s="12" t="s">
        <v>49</v>
      </c>
      <c r="E410" s="11">
        <v>1233</v>
      </c>
      <c r="F410" s="13">
        <v>10</v>
      </c>
      <c r="G410" s="13">
        <v>20</v>
      </c>
      <c r="H410" s="13">
        <v>24660</v>
      </c>
      <c r="I410" s="13">
        <v>2959.2</v>
      </c>
      <c r="J410" s="13">
        <v>21700.799999999999</v>
      </c>
      <c r="K410" s="13">
        <v>12330</v>
      </c>
      <c r="L410" s="13">
        <v>9370.7999999999993</v>
      </c>
      <c r="M410" s="14">
        <v>41974</v>
      </c>
      <c r="N410" s="15">
        <v>12</v>
      </c>
      <c r="O410" s="12" t="s">
        <v>25</v>
      </c>
      <c r="P410" s="16" t="s">
        <v>19</v>
      </c>
      <c r="Q410" s="1" t="str">
        <f>IF(Data[[#This Row],[COGS]]=Data[[#This Row],[ Sales]]-Data[[#This Row],[Profit]], "OK", "Mismatch")</f>
        <v>OK</v>
      </c>
      <c r="R410" s="1" t="str">
        <f>IF(Data[[#This Row],[Gross Sales]]=Data[[#This Row],[Units Sold]]*Data[[#This Row],[Sale Price]], "OK", "Mismatch")</f>
        <v>OK</v>
      </c>
      <c r="S410" s="1" t="str">
        <f>IF(Data[[#This Row],[ Sales]]=Data[[#This Row],[Gross Sales]]-Data[[#This Row],[Discounts]], "OK", "Mismatch")</f>
        <v>OK</v>
      </c>
      <c r="T410" s="1" t="str">
        <f>IF(Data[[#This Row],[Profit]]=Data[[#This Row],[ Sales]]-Data[[#This Row],[COGS]], "OK", "Mismatch")</f>
        <v>OK</v>
      </c>
    </row>
    <row r="411" spans="1:20" x14ac:dyDescent="0.2">
      <c r="A411" s="11" t="s">
        <v>14</v>
      </c>
      <c r="B411" s="11" t="s">
        <v>24</v>
      </c>
      <c r="C411" s="12" t="s">
        <v>38</v>
      </c>
      <c r="D411" s="12" t="s">
        <v>49</v>
      </c>
      <c r="E411" s="11">
        <v>1715</v>
      </c>
      <c r="F411" s="13">
        <v>10</v>
      </c>
      <c r="G411" s="13">
        <v>20</v>
      </c>
      <c r="H411" s="13">
        <v>34300</v>
      </c>
      <c r="I411" s="13">
        <v>4116</v>
      </c>
      <c r="J411" s="13">
        <v>30184</v>
      </c>
      <c r="K411" s="13">
        <v>17150</v>
      </c>
      <c r="L411" s="13">
        <v>13034</v>
      </c>
      <c r="M411" s="14">
        <v>41548</v>
      </c>
      <c r="N411" s="15">
        <v>10</v>
      </c>
      <c r="O411" s="12" t="s">
        <v>35</v>
      </c>
      <c r="P411" s="16" t="s">
        <v>36</v>
      </c>
      <c r="Q411" s="1" t="str">
        <f>IF(Data[[#This Row],[COGS]]=Data[[#This Row],[ Sales]]-Data[[#This Row],[Profit]], "OK", "Mismatch")</f>
        <v>OK</v>
      </c>
      <c r="R411" s="1" t="str">
        <f>IF(Data[[#This Row],[Gross Sales]]=Data[[#This Row],[Units Sold]]*Data[[#This Row],[Sale Price]], "OK", "Mismatch")</f>
        <v>OK</v>
      </c>
      <c r="S411" s="1" t="str">
        <f>IF(Data[[#This Row],[ Sales]]=Data[[#This Row],[Gross Sales]]-Data[[#This Row],[Discounts]], "OK", "Mismatch")</f>
        <v>OK</v>
      </c>
      <c r="T411" s="1" t="str">
        <f>IF(Data[[#This Row],[Profit]]=Data[[#This Row],[ Sales]]-Data[[#This Row],[COGS]], "OK", "Mismatch")</f>
        <v>OK</v>
      </c>
    </row>
    <row r="412" spans="1:20" x14ac:dyDescent="0.2">
      <c r="A412" s="11" t="s">
        <v>14</v>
      </c>
      <c r="B412" s="11" t="s">
        <v>24</v>
      </c>
      <c r="C412" s="12" t="s">
        <v>38</v>
      </c>
      <c r="D412" s="12" t="s">
        <v>49</v>
      </c>
      <c r="E412" s="11">
        <v>2151</v>
      </c>
      <c r="F412" s="13">
        <v>10</v>
      </c>
      <c r="G412" s="13">
        <v>350</v>
      </c>
      <c r="H412" s="13">
        <v>752850</v>
      </c>
      <c r="I412" s="13">
        <v>112927.5</v>
      </c>
      <c r="J412" s="13">
        <v>639922.5</v>
      </c>
      <c r="K412" s="13">
        <v>559260</v>
      </c>
      <c r="L412" s="13">
        <v>80662.5</v>
      </c>
      <c r="M412" s="14">
        <v>41579</v>
      </c>
      <c r="N412" s="15">
        <v>11</v>
      </c>
      <c r="O412" s="12" t="s">
        <v>41</v>
      </c>
      <c r="P412" s="16" t="s">
        <v>36</v>
      </c>
      <c r="Q412" s="1" t="str">
        <f>IF(Data[[#This Row],[COGS]]=Data[[#This Row],[ Sales]]-Data[[#This Row],[Profit]], "OK", "Mismatch")</f>
        <v>OK</v>
      </c>
      <c r="R412" s="1" t="str">
        <f>IF(Data[[#This Row],[Gross Sales]]=Data[[#This Row],[Units Sold]]*Data[[#This Row],[Sale Price]], "OK", "Mismatch")</f>
        <v>OK</v>
      </c>
      <c r="S412" s="1" t="str">
        <f>IF(Data[[#This Row],[ Sales]]=Data[[#This Row],[Gross Sales]]-Data[[#This Row],[Discounts]], "OK", "Mismatch")</f>
        <v>OK</v>
      </c>
      <c r="T412" s="1" t="str">
        <f>IF(Data[[#This Row],[Profit]]=Data[[#This Row],[ Sales]]-Data[[#This Row],[COGS]], "OK", "Mismatch")</f>
        <v>OK</v>
      </c>
    </row>
    <row r="413" spans="1:20" x14ac:dyDescent="0.2">
      <c r="A413" s="11" t="s">
        <v>14</v>
      </c>
      <c r="B413" s="11" t="s">
        <v>24</v>
      </c>
      <c r="C413" s="12" t="s">
        <v>38</v>
      </c>
      <c r="D413" s="12" t="s">
        <v>49</v>
      </c>
      <c r="E413" s="11">
        <v>2535</v>
      </c>
      <c r="F413" s="13">
        <v>10</v>
      </c>
      <c r="G413" s="13">
        <v>7</v>
      </c>
      <c r="H413" s="13">
        <v>17745</v>
      </c>
      <c r="I413" s="13">
        <v>2661.75</v>
      </c>
      <c r="J413" s="13">
        <v>15083.25</v>
      </c>
      <c r="K413" s="13">
        <v>12675</v>
      </c>
      <c r="L413" s="13">
        <v>2408.25</v>
      </c>
      <c r="M413" s="14">
        <v>41730</v>
      </c>
      <c r="N413" s="15">
        <v>4</v>
      </c>
      <c r="O413" s="12" t="s">
        <v>44</v>
      </c>
      <c r="P413" s="16" t="s">
        <v>19</v>
      </c>
      <c r="Q413" s="1" t="str">
        <f>IF(Data[[#This Row],[COGS]]=Data[[#This Row],[ Sales]]-Data[[#This Row],[Profit]], "OK", "Mismatch")</f>
        <v>OK</v>
      </c>
      <c r="R413" s="1" t="str">
        <f>IF(Data[[#This Row],[Gross Sales]]=Data[[#This Row],[Units Sold]]*Data[[#This Row],[Sale Price]], "OK", "Mismatch")</f>
        <v>OK</v>
      </c>
      <c r="S413" s="1" t="str">
        <f>IF(Data[[#This Row],[ Sales]]=Data[[#This Row],[Gross Sales]]-Data[[#This Row],[Discounts]], "OK", "Mismatch")</f>
        <v>OK</v>
      </c>
      <c r="T413" s="1" t="str">
        <f>IF(Data[[#This Row],[Profit]]=Data[[#This Row],[ Sales]]-Data[[#This Row],[COGS]], "OK", "Mismatch")</f>
        <v>OK</v>
      </c>
    </row>
    <row r="414" spans="1:20" x14ac:dyDescent="0.2">
      <c r="A414" s="11" t="s">
        <v>14</v>
      </c>
      <c r="B414" s="11" t="s">
        <v>24</v>
      </c>
      <c r="C414" s="12" t="s">
        <v>38</v>
      </c>
      <c r="D414" s="12" t="s">
        <v>49</v>
      </c>
      <c r="E414" s="11">
        <v>2851</v>
      </c>
      <c r="F414" s="13">
        <v>10</v>
      </c>
      <c r="G414" s="13">
        <v>350</v>
      </c>
      <c r="H414" s="13">
        <v>997850</v>
      </c>
      <c r="I414" s="13">
        <v>149677.5</v>
      </c>
      <c r="J414" s="13">
        <v>848172.5</v>
      </c>
      <c r="K414" s="13">
        <v>741260</v>
      </c>
      <c r="L414" s="13">
        <v>106912.5</v>
      </c>
      <c r="M414" s="14">
        <v>41760</v>
      </c>
      <c r="N414" s="15">
        <v>5</v>
      </c>
      <c r="O414" s="12" t="s">
        <v>47</v>
      </c>
      <c r="P414" s="16" t="s">
        <v>19</v>
      </c>
      <c r="Q414" s="1" t="str">
        <f>IF(Data[[#This Row],[COGS]]=Data[[#This Row],[ Sales]]-Data[[#This Row],[Profit]], "OK", "Mismatch")</f>
        <v>OK</v>
      </c>
      <c r="R414" s="1" t="str">
        <f>IF(Data[[#This Row],[Gross Sales]]=Data[[#This Row],[Units Sold]]*Data[[#This Row],[Sale Price]], "OK", "Mismatch")</f>
        <v>OK</v>
      </c>
      <c r="S414" s="1" t="str">
        <f>IF(Data[[#This Row],[ Sales]]=Data[[#This Row],[Gross Sales]]-Data[[#This Row],[Discounts]], "OK", "Mismatch")</f>
        <v>OK</v>
      </c>
      <c r="T414" s="1" t="str">
        <f>IF(Data[[#This Row],[Profit]]=Data[[#This Row],[ Sales]]-Data[[#This Row],[COGS]], "OK", "Mismatch")</f>
        <v>OK</v>
      </c>
    </row>
    <row r="415" spans="1:20" x14ac:dyDescent="0.2">
      <c r="A415" s="11" t="s">
        <v>14</v>
      </c>
      <c r="B415" s="11" t="s">
        <v>24</v>
      </c>
      <c r="C415" s="12" t="s">
        <v>38</v>
      </c>
      <c r="D415" s="12" t="s">
        <v>46</v>
      </c>
      <c r="E415" s="11">
        <v>1760</v>
      </c>
      <c r="F415" s="13">
        <v>10</v>
      </c>
      <c r="G415" s="13">
        <v>7</v>
      </c>
      <c r="H415" s="13">
        <v>12320</v>
      </c>
      <c r="I415" s="13">
        <v>369.6</v>
      </c>
      <c r="J415" s="13">
        <v>11950.4</v>
      </c>
      <c r="K415" s="13">
        <v>8800</v>
      </c>
      <c r="L415" s="13">
        <v>3150.3999999999996</v>
      </c>
      <c r="M415" s="14">
        <v>41518</v>
      </c>
      <c r="N415" s="15">
        <v>9</v>
      </c>
      <c r="O415" s="12" t="s">
        <v>34</v>
      </c>
      <c r="P415" s="16" t="s">
        <v>36</v>
      </c>
      <c r="Q415" s="1" t="str">
        <f>IF(Data[[#This Row],[COGS]]=Data[[#This Row],[ Sales]]-Data[[#This Row],[Profit]], "OK", "Mismatch")</f>
        <v>OK</v>
      </c>
      <c r="R415" s="1" t="str">
        <f>IF(Data[[#This Row],[Gross Sales]]=Data[[#This Row],[Units Sold]]*Data[[#This Row],[Sale Price]], "OK", "Mismatch")</f>
        <v>OK</v>
      </c>
      <c r="S415" s="1" t="str">
        <f>IF(Data[[#This Row],[ Sales]]=Data[[#This Row],[Gross Sales]]-Data[[#This Row],[Discounts]], "OK", "Mismatch")</f>
        <v>OK</v>
      </c>
      <c r="T415" s="1" t="str">
        <f>IF(Data[[#This Row],[Profit]]=Data[[#This Row],[ Sales]]-Data[[#This Row],[COGS]], "OK", "Mismatch")</f>
        <v>OK</v>
      </c>
    </row>
    <row r="416" spans="1:20" x14ac:dyDescent="0.2">
      <c r="A416" s="11" t="s">
        <v>14</v>
      </c>
      <c r="B416" s="11" t="s">
        <v>24</v>
      </c>
      <c r="C416" s="12" t="s">
        <v>38</v>
      </c>
      <c r="D416" s="12" t="s">
        <v>48</v>
      </c>
      <c r="E416" s="11">
        <v>1038</v>
      </c>
      <c r="F416" s="13">
        <v>10</v>
      </c>
      <c r="G416" s="13">
        <v>20</v>
      </c>
      <c r="H416" s="13">
        <v>20760</v>
      </c>
      <c r="I416" s="13">
        <v>1868.4</v>
      </c>
      <c r="J416" s="13">
        <v>18891.599999999999</v>
      </c>
      <c r="K416" s="13">
        <v>10380</v>
      </c>
      <c r="L416" s="13">
        <v>8511.5999999999985</v>
      </c>
      <c r="M416" s="14">
        <v>41791</v>
      </c>
      <c r="N416" s="15">
        <v>6</v>
      </c>
      <c r="O416" s="12" t="s">
        <v>23</v>
      </c>
      <c r="P416" s="16" t="s">
        <v>19</v>
      </c>
      <c r="Q416" s="1" t="str">
        <f>IF(Data[[#This Row],[COGS]]=Data[[#This Row],[ Sales]]-Data[[#This Row],[Profit]], "OK", "Mismatch")</f>
        <v>OK</v>
      </c>
      <c r="R416" s="1" t="str">
        <f>IF(Data[[#This Row],[Gross Sales]]=Data[[#This Row],[Units Sold]]*Data[[#This Row],[Sale Price]], "OK", "Mismatch")</f>
        <v>OK</v>
      </c>
      <c r="S416" s="1" t="str">
        <f>IF(Data[[#This Row],[ Sales]]=Data[[#This Row],[Gross Sales]]-Data[[#This Row],[Discounts]], "OK", "Mismatch")</f>
        <v>OK</v>
      </c>
      <c r="T416" s="1" t="str">
        <f>IF(Data[[#This Row],[Profit]]=Data[[#This Row],[ Sales]]-Data[[#This Row],[COGS]], "OK", "Mismatch")</f>
        <v>OK</v>
      </c>
    </row>
    <row r="417" spans="1:20" x14ac:dyDescent="0.2">
      <c r="A417" s="11" t="s">
        <v>14</v>
      </c>
      <c r="B417" s="11" t="s">
        <v>24</v>
      </c>
      <c r="C417" s="12" t="s">
        <v>38</v>
      </c>
      <c r="D417" s="12" t="s">
        <v>48</v>
      </c>
      <c r="E417" s="11">
        <v>1362</v>
      </c>
      <c r="F417" s="13">
        <v>10</v>
      </c>
      <c r="G417" s="13">
        <v>350</v>
      </c>
      <c r="H417" s="13">
        <v>476700</v>
      </c>
      <c r="I417" s="13">
        <v>38136</v>
      </c>
      <c r="J417" s="13">
        <v>438564</v>
      </c>
      <c r="K417" s="13">
        <v>354120</v>
      </c>
      <c r="L417" s="13">
        <v>84444</v>
      </c>
      <c r="M417" s="14">
        <v>41974</v>
      </c>
      <c r="N417" s="15">
        <v>12</v>
      </c>
      <c r="O417" s="12" t="s">
        <v>25</v>
      </c>
      <c r="P417" s="16" t="s">
        <v>19</v>
      </c>
      <c r="Q417" s="1" t="str">
        <f>IF(Data[[#This Row],[COGS]]=Data[[#This Row],[ Sales]]-Data[[#This Row],[Profit]], "OK", "Mismatch")</f>
        <v>OK</v>
      </c>
      <c r="R417" s="1" t="str">
        <f>IF(Data[[#This Row],[Gross Sales]]=Data[[#This Row],[Units Sold]]*Data[[#This Row],[Sale Price]], "OK", "Mismatch")</f>
        <v>OK</v>
      </c>
      <c r="S417" s="1" t="str">
        <f>IF(Data[[#This Row],[ Sales]]=Data[[#This Row],[Gross Sales]]-Data[[#This Row],[Discounts]], "OK", "Mismatch")</f>
        <v>OK</v>
      </c>
      <c r="T417" s="1" t="str">
        <f>IF(Data[[#This Row],[Profit]]=Data[[#This Row],[ Sales]]-Data[[#This Row],[COGS]], "OK", "Mismatch")</f>
        <v>OK</v>
      </c>
    </row>
    <row r="418" spans="1:20" x14ac:dyDescent="0.2">
      <c r="A418" s="11" t="s">
        <v>14</v>
      </c>
      <c r="B418" s="11" t="s">
        <v>24</v>
      </c>
      <c r="C418" s="12" t="s">
        <v>38</v>
      </c>
      <c r="D418" s="12" t="s">
        <v>48</v>
      </c>
      <c r="E418" s="11">
        <v>1946</v>
      </c>
      <c r="F418" s="13">
        <v>10</v>
      </c>
      <c r="G418" s="13">
        <v>7</v>
      </c>
      <c r="H418" s="13">
        <v>13622</v>
      </c>
      <c r="I418" s="13">
        <v>1089.76</v>
      </c>
      <c r="J418" s="13">
        <v>12532.24</v>
      </c>
      <c r="K418" s="13">
        <v>9730</v>
      </c>
      <c r="L418" s="13">
        <v>2802.24</v>
      </c>
      <c r="M418" s="14">
        <v>41609</v>
      </c>
      <c r="N418" s="15">
        <v>12</v>
      </c>
      <c r="O418" s="12" t="s">
        <v>25</v>
      </c>
      <c r="P418" s="16" t="s">
        <v>36</v>
      </c>
      <c r="Q418" s="1" t="str">
        <f>IF(Data[[#This Row],[COGS]]=Data[[#This Row],[ Sales]]-Data[[#This Row],[Profit]], "OK", "Mismatch")</f>
        <v>OK</v>
      </c>
      <c r="R418" s="1" t="str">
        <f>IF(Data[[#This Row],[Gross Sales]]=Data[[#This Row],[Units Sold]]*Data[[#This Row],[Sale Price]], "OK", "Mismatch")</f>
        <v>OK</v>
      </c>
      <c r="S418" s="1" t="str">
        <f>IF(Data[[#This Row],[ Sales]]=Data[[#This Row],[Gross Sales]]-Data[[#This Row],[Discounts]], "OK", "Mismatch")</f>
        <v>OK</v>
      </c>
      <c r="T418" s="1" t="str">
        <f>IF(Data[[#This Row],[Profit]]=Data[[#This Row],[ Sales]]-Data[[#This Row],[COGS]], "OK", "Mismatch")</f>
        <v>OK</v>
      </c>
    </row>
    <row r="419" spans="1:20" x14ac:dyDescent="0.2">
      <c r="A419" s="11" t="s">
        <v>14</v>
      </c>
      <c r="B419" s="11" t="s">
        <v>24</v>
      </c>
      <c r="C419" s="12" t="s">
        <v>38</v>
      </c>
      <c r="D419" s="12" t="s">
        <v>48</v>
      </c>
      <c r="E419" s="11">
        <v>2417</v>
      </c>
      <c r="F419" s="13">
        <v>10</v>
      </c>
      <c r="G419" s="13">
        <v>350</v>
      </c>
      <c r="H419" s="13">
        <v>845950</v>
      </c>
      <c r="I419" s="13">
        <v>76135.5</v>
      </c>
      <c r="J419" s="13">
        <v>769814.5</v>
      </c>
      <c r="K419" s="13">
        <v>628420</v>
      </c>
      <c r="L419" s="13">
        <v>141394.5</v>
      </c>
      <c r="M419" s="14">
        <v>41640</v>
      </c>
      <c r="N419" s="15">
        <v>1</v>
      </c>
      <c r="O419" s="12" t="s">
        <v>18</v>
      </c>
      <c r="P419" s="16" t="s">
        <v>19</v>
      </c>
      <c r="Q419" s="1" t="str">
        <f>IF(Data[[#This Row],[COGS]]=Data[[#This Row],[ Sales]]-Data[[#This Row],[Profit]], "OK", "Mismatch")</f>
        <v>OK</v>
      </c>
      <c r="R419" s="1" t="str">
        <f>IF(Data[[#This Row],[Gross Sales]]=Data[[#This Row],[Units Sold]]*Data[[#This Row],[Sale Price]], "OK", "Mismatch")</f>
        <v>OK</v>
      </c>
      <c r="S419" s="1" t="str">
        <f>IF(Data[[#This Row],[ Sales]]=Data[[#This Row],[Gross Sales]]-Data[[#This Row],[Discounts]], "OK", "Mismatch")</f>
        <v>OK</v>
      </c>
      <c r="T419" s="1" t="str">
        <f>IF(Data[[#This Row],[Profit]]=Data[[#This Row],[ Sales]]-Data[[#This Row],[COGS]], "OK", "Mismatch")</f>
        <v>OK</v>
      </c>
    </row>
    <row r="420" spans="1:20" x14ac:dyDescent="0.2">
      <c r="A420" s="11" t="s">
        <v>14</v>
      </c>
      <c r="B420" s="11" t="s">
        <v>24</v>
      </c>
      <c r="C420" s="12" t="s">
        <v>38</v>
      </c>
      <c r="D420" s="12" t="s">
        <v>48</v>
      </c>
      <c r="E420" s="11">
        <v>2689</v>
      </c>
      <c r="F420" s="13">
        <v>10</v>
      </c>
      <c r="G420" s="13">
        <v>7</v>
      </c>
      <c r="H420" s="13">
        <v>18823</v>
      </c>
      <c r="I420" s="13">
        <v>941.15</v>
      </c>
      <c r="J420" s="13">
        <v>17881.849999999999</v>
      </c>
      <c r="K420" s="13">
        <v>13445</v>
      </c>
      <c r="L420" s="13">
        <v>4436.8499999999985</v>
      </c>
      <c r="M420" s="14">
        <v>41913</v>
      </c>
      <c r="N420" s="15">
        <v>10</v>
      </c>
      <c r="O420" s="12" t="s">
        <v>35</v>
      </c>
      <c r="P420" s="16" t="s">
        <v>19</v>
      </c>
      <c r="Q420" s="1" t="str">
        <f>IF(Data[[#This Row],[COGS]]=Data[[#This Row],[ Sales]]-Data[[#This Row],[Profit]], "OK", "Mismatch")</f>
        <v>OK</v>
      </c>
      <c r="R420" s="1" t="str">
        <f>IF(Data[[#This Row],[Gross Sales]]=Data[[#This Row],[Units Sold]]*Data[[#This Row],[Sale Price]], "OK", "Mismatch")</f>
        <v>OK</v>
      </c>
      <c r="S420" s="1" t="str">
        <f>IF(Data[[#This Row],[ Sales]]=Data[[#This Row],[Gross Sales]]-Data[[#This Row],[Discounts]], "OK", "Mismatch")</f>
        <v>OK</v>
      </c>
      <c r="T420" s="1" t="str">
        <f>IF(Data[[#This Row],[Profit]]=Data[[#This Row],[ Sales]]-Data[[#This Row],[COGS]], "OK", "Mismatch")</f>
        <v>OK</v>
      </c>
    </row>
    <row r="421" spans="1:20" x14ac:dyDescent="0.2">
      <c r="A421" s="11" t="s">
        <v>14</v>
      </c>
      <c r="B421" s="11" t="s">
        <v>24</v>
      </c>
      <c r="C421" s="12" t="s">
        <v>38</v>
      </c>
      <c r="D421" s="12" t="s">
        <v>48</v>
      </c>
      <c r="E421" s="11">
        <v>2993</v>
      </c>
      <c r="F421" s="13">
        <v>10</v>
      </c>
      <c r="G421" s="13">
        <v>20</v>
      </c>
      <c r="H421" s="13">
        <v>59860</v>
      </c>
      <c r="I421" s="13">
        <v>4788.8</v>
      </c>
      <c r="J421" s="13">
        <v>55071.199999999997</v>
      </c>
      <c r="K421" s="13">
        <v>29930</v>
      </c>
      <c r="L421" s="13">
        <v>25141.199999999997</v>
      </c>
      <c r="M421" s="14">
        <v>41883</v>
      </c>
      <c r="N421" s="15">
        <v>9</v>
      </c>
      <c r="O421" s="12" t="s">
        <v>34</v>
      </c>
      <c r="P421" s="16" t="s">
        <v>19</v>
      </c>
      <c r="Q421" s="1" t="str">
        <f>IF(Data[[#This Row],[COGS]]=Data[[#This Row],[ Sales]]-Data[[#This Row],[Profit]], "OK", "Mismatch")</f>
        <v>OK</v>
      </c>
      <c r="R421" s="1" t="str">
        <f>IF(Data[[#This Row],[Gross Sales]]=Data[[#This Row],[Units Sold]]*Data[[#This Row],[Sale Price]], "OK", "Mismatch")</f>
        <v>OK</v>
      </c>
      <c r="S421" s="1" t="str">
        <f>IF(Data[[#This Row],[ Sales]]=Data[[#This Row],[Gross Sales]]-Data[[#This Row],[Discounts]], "OK", "Mismatch")</f>
        <v>OK</v>
      </c>
      <c r="T421" s="1" t="str">
        <f>IF(Data[[#This Row],[Profit]]=Data[[#This Row],[ Sales]]-Data[[#This Row],[COGS]], "OK", "Mismatch")</f>
        <v>OK</v>
      </c>
    </row>
    <row r="422" spans="1:20" x14ac:dyDescent="0.2">
      <c r="A422" s="11" t="s">
        <v>14</v>
      </c>
      <c r="B422" s="11" t="s">
        <v>24</v>
      </c>
      <c r="C422" s="12" t="s">
        <v>38</v>
      </c>
      <c r="D422" s="12" t="s">
        <v>17</v>
      </c>
      <c r="E422" s="11">
        <v>883</v>
      </c>
      <c r="F422" s="13">
        <v>10</v>
      </c>
      <c r="G422" s="13">
        <v>7</v>
      </c>
      <c r="H422" s="13">
        <v>6181</v>
      </c>
      <c r="I422" s="13">
        <v>0</v>
      </c>
      <c r="J422" s="13">
        <v>6181</v>
      </c>
      <c r="K422" s="13">
        <v>4415</v>
      </c>
      <c r="L422" s="13">
        <v>1766</v>
      </c>
      <c r="M422" s="14">
        <v>41852</v>
      </c>
      <c r="N422" s="15">
        <v>8</v>
      </c>
      <c r="O422" s="12" t="s">
        <v>33</v>
      </c>
      <c r="P422" s="16" t="s">
        <v>19</v>
      </c>
      <c r="Q422" s="1" t="str">
        <f>IF(Data[[#This Row],[COGS]]=Data[[#This Row],[ Sales]]-Data[[#This Row],[Profit]], "OK", "Mismatch")</f>
        <v>OK</v>
      </c>
      <c r="R422" s="1" t="str">
        <f>IF(Data[[#This Row],[Gross Sales]]=Data[[#This Row],[Units Sold]]*Data[[#This Row],[Sale Price]], "OK", "Mismatch")</f>
        <v>OK</v>
      </c>
      <c r="S422" s="1" t="str">
        <f>IF(Data[[#This Row],[ Sales]]=Data[[#This Row],[Gross Sales]]-Data[[#This Row],[Discounts]], "OK", "Mismatch")</f>
        <v>OK</v>
      </c>
      <c r="T422" s="1" t="str">
        <f>IF(Data[[#This Row],[Profit]]=Data[[#This Row],[ Sales]]-Data[[#This Row],[COGS]], "OK", "Mismatch")</f>
        <v>OK</v>
      </c>
    </row>
    <row r="423" spans="1:20" x14ac:dyDescent="0.2">
      <c r="A423" s="11" t="s">
        <v>14</v>
      </c>
      <c r="B423" s="11" t="s">
        <v>24</v>
      </c>
      <c r="C423" s="12" t="s">
        <v>42</v>
      </c>
      <c r="D423" s="12" t="s">
        <v>49</v>
      </c>
      <c r="E423" s="11">
        <v>344</v>
      </c>
      <c r="F423" s="13">
        <v>120</v>
      </c>
      <c r="G423" s="13">
        <v>350</v>
      </c>
      <c r="H423" s="13">
        <v>120400</v>
      </c>
      <c r="I423" s="13">
        <v>13244</v>
      </c>
      <c r="J423" s="13">
        <v>107156</v>
      </c>
      <c r="K423" s="13">
        <v>89440</v>
      </c>
      <c r="L423" s="13">
        <v>17716</v>
      </c>
      <c r="M423" s="14">
        <v>41548</v>
      </c>
      <c r="N423" s="15">
        <v>10</v>
      </c>
      <c r="O423" s="12" t="s">
        <v>35</v>
      </c>
      <c r="P423" s="16" t="s">
        <v>36</v>
      </c>
      <c r="Q423" s="1" t="str">
        <f>IF(Data[[#This Row],[COGS]]=Data[[#This Row],[ Sales]]-Data[[#This Row],[Profit]], "OK", "Mismatch")</f>
        <v>OK</v>
      </c>
      <c r="R423" s="1" t="str">
        <f>IF(Data[[#This Row],[Gross Sales]]=Data[[#This Row],[Units Sold]]*Data[[#This Row],[Sale Price]], "OK", "Mismatch")</f>
        <v>OK</v>
      </c>
      <c r="S423" s="1" t="str">
        <f>IF(Data[[#This Row],[ Sales]]=Data[[#This Row],[Gross Sales]]-Data[[#This Row],[Discounts]], "OK", "Mismatch")</f>
        <v>OK</v>
      </c>
      <c r="T423" s="1" t="str">
        <f>IF(Data[[#This Row],[Profit]]=Data[[#This Row],[ Sales]]-Data[[#This Row],[COGS]], "OK", "Mismatch")</f>
        <v>OK</v>
      </c>
    </row>
    <row r="424" spans="1:20" x14ac:dyDescent="0.2">
      <c r="A424" s="11" t="s">
        <v>14</v>
      </c>
      <c r="B424" s="11" t="s">
        <v>24</v>
      </c>
      <c r="C424" s="12" t="s">
        <v>42</v>
      </c>
      <c r="D424" s="12" t="s">
        <v>49</v>
      </c>
      <c r="E424" s="11">
        <v>905</v>
      </c>
      <c r="F424" s="13">
        <v>120</v>
      </c>
      <c r="G424" s="13">
        <v>20</v>
      </c>
      <c r="H424" s="13">
        <v>18100</v>
      </c>
      <c r="I424" s="13">
        <v>2172</v>
      </c>
      <c r="J424" s="13">
        <v>15928</v>
      </c>
      <c r="K424" s="13">
        <v>9050</v>
      </c>
      <c r="L424" s="13">
        <v>6878</v>
      </c>
      <c r="M424" s="14">
        <v>41913</v>
      </c>
      <c r="N424" s="15">
        <v>10</v>
      </c>
      <c r="O424" s="12" t="s">
        <v>35</v>
      </c>
      <c r="P424" s="16" t="s">
        <v>19</v>
      </c>
      <c r="Q424" s="1" t="str">
        <f>IF(Data[[#This Row],[COGS]]=Data[[#This Row],[ Sales]]-Data[[#This Row],[Profit]], "OK", "Mismatch")</f>
        <v>OK</v>
      </c>
      <c r="R424" s="1" t="str">
        <f>IF(Data[[#This Row],[Gross Sales]]=Data[[#This Row],[Units Sold]]*Data[[#This Row],[Sale Price]], "OK", "Mismatch")</f>
        <v>OK</v>
      </c>
      <c r="S424" s="1" t="str">
        <f>IF(Data[[#This Row],[ Sales]]=Data[[#This Row],[Gross Sales]]-Data[[#This Row],[Discounts]], "OK", "Mismatch")</f>
        <v>OK</v>
      </c>
      <c r="T424" s="1" t="str">
        <f>IF(Data[[#This Row],[Profit]]=Data[[#This Row],[ Sales]]-Data[[#This Row],[COGS]], "OK", "Mismatch")</f>
        <v>OK</v>
      </c>
    </row>
    <row r="425" spans="1:20" x14ac:dyDescent="0.2">
      <c r="A425" s="11" t="s">
        <v>14</v>
      </c>
      <c r="B425" s="11" t="s">
        <v>24</v>
      </c>
      <c r="C425" s="12" t="s">
        <v>42</v>
      </c>
      <c r="D425" s="12" t="s">
        <v>49</v>
      </c>
      <c r="E425" s="11">
        <v>1395</v>
      </c>
      <c r="F425" s="13">
        <v>120</v>
      </c>
      <c r="G425" s="13">
        <v>350</v>
      </c>
      <c r="H425" s="13">
        <v>488250</v>
      </c>
      <c r="I425" s="13">
        <v>58590</v>
      </c>
      <c r="J425" s="13">
        <v>429660</v>
      </c>
      <c r="K425" s="13">
        <v>362700</v>
      </c>
      <c r="L425" s="13">
        <v>66960</v>
      </c>
      <c r="M425" s="14">
        <v>41821</v>
      </c>
      <c r="N425" s="15">
        <v>7</v>
      </c>
      <c r="O425" s="12" t="s">
        <v>30</v>
      </c>
      <c r="P425" s="16" t="s">
        <v>19</v>
      </c>
      <c r="Q425" s="1" t="str">
        <f>IF(Data[[#This Row],[COGS]]=Data[[#This Row],[ Sales]]-Data[[#This Row],[Profit]], "OK", "Mismatch")</f>
        <v>OK</v>
      </c>
      <c r="R425" s="1" t="str">
        <f>IF(Data[[#This Row],[Gross Sales]]=Data[[#This Row],[Units Sold]]*Data[[#This Row],[Sale Price]], "OK", "Mismatch")</f>
        <v>OK</v>
      </c>
      <c r="S425" s="1" t="str">
        <f>IF(Data[[#This Row],[ Sales]]=Data[[#This Row],[Gross Sales]]-Data[[#This Row],[Discounts]], "OK", "Mismatch")</f>
        <v>OK</v>
      </c>
      <c r="T425" s="1" t="str">
        <f>IF(Data[[#This Row],[Profit]]=Data[[#This Row],[ Sales]]-Data[[#This Row],[COGS]], "OK", "Mismatch")</f>
        <v>OK</v>
      </c>
    </row>
    <row r="426" spans="1:20" x14ac:dyDescent="0.2">
      <c r="A426" s="11" t="s">
        <v>14</v>
      </c>
      <c r="B426" s="11" t="s">
        <v>24</v>
      </c>
      <c r="C426" s="12" t="s">
        <v>42</v>
      </c>
      <c r="D426" s="12" t="s">
        <v>46</v>
      </c>
      <c r="E426" s="11">
        <v>362</v>
      </c>
      <c r="F426" s="13">
        <v>120</v>
      </c>
      <c r="G426" s="13">
        <v>7</v>
      </c>
      <c r="H426" s="13">
        <v>2534</v>
      </c>
      <c r="I426" s="13">
        <v>25.34</v>
      </c>
      <c r="J426" s="13">
        <v>2508.66</v>
      </c>
      <c r="K426" s="13">
        <v>1810</v>
      </c>
      <c r="L426" s="13">
        <v>698.65999999999985</v>
      </c>
      <c r="M426" s="14">
        <v>41760</v>
      </c>
      <c r="N426" s="15">
        <v>5</v>
      </c>
      <c r="O426" s="12" t="s">
        <v>47</v>
      </c>
      <c r="P426" s="16" t="s">
        <v>19</v>
      </c>
      <c r="Q426" s="1" t="str">
        <f>IF(Data[[#This Row],[COGS]]=Data[[#This Row],[ Sales]]-Data[[#This Row],[Profit]], "OK", "Mismatch")</f>
        <v>OK</v>
      </c>
      <c r="R426" s="1" t="str">
        <f>IF(Data[[#This Row],[Gross Sales]]=Data[[#This Row],[Units Sold]]*Data[[#This Row],[Sale Price]], "OK", "Mismatch")</f>
        <v>OK</v>
      </c>
      <c r="S426" s="1" t="str">
        <f>IF(Data[[#This Row],[ Sales]]=Data[[#This Row],[Gross Sales]]-Data[[#This Row],[Discounts]], "OK", "Mismatch")</f>
        <v>OK</v>
      </c>
      <c r="T426" s="1" t="str">
        <f>IF(Data[[#This Row],[Profit]]=Data[[#This Row],[ Sales]]-Data[[#This Row],[COGS]], "OK", "Mismatch")</f>
        <v>OK</v>
      </c>
    </row>
    <row r="427" spans="1:20" x14ac:dyDescent="0.2">
      <c r="A427" s="11" t="s">
        <v>14</v>
      </c>
      <c r="B427" s="11" t="s">
        <v>24</v>
      </c>
      <c r="C427" s="12" t="s">
        <v>42</v>
      </c>
      <c r="D427" s="12" t="s">
        <v>46</v>
      </c>
      <c r="E427" s="11">
        <v>544</v>
      </c>
      <c r="F427" s="13">
        <v>120</v>
      </c>
      <c r="G427" s="13">
        <v>20</v>
      </c>
      <c r="H427" s="13">
        <v>10880</v>
      </c>
      <c r="I427" s="13">
        <v>217.6</v>
      </c>
      <c r="J427" s="13">
        <v>10662.4</v>
      </c>
      <c r="K427" s="13">
        <v>5440</v>
      </c>
      <c r="L427" s="13">
        <v>5222.3999999999996</v>
      </c>
      <c r="M427" s="14">
        <v>41609</v>
      </c>
      <c r="N427" s="15">
        <v>12</v>
      </c>
      <c r="O427" s="12" t="s">
        <v>25</v>
      </c>
      <c r="P427" s="16" t="s">
        <v>36</v>
      </c>
      <c r="Q427" s="1" t="str">
        <f>IF(Data[[#This Row],[COGS]]=Data[[#This Row],[ Sales]]-Data[[#This Row],[Profit]], "OK", "Mismatch")</f>
        <v>OK</v>
      </c>
      <c r="R427" s="1" t="str">
        <f>IF(Data[[#This Row],[Gross Sales]]=Data[[#This Row],[Units Sold]]*Data[[#This Row],[Sale Price]], "OK", "Mismatch")</f>
        <v>OK</v>
      </c>
      <c r="S427" s="1" t="str">
        <f>IF(Data[[#This Row],[ Sales]]=Data[[#This Row],[Gross Sales]]-Data[[#This Row],[Discounts]], "OK", "Mismatch")</f>
        <v>OK</v>
      </c>
      <c r="T427" s="1" t="str">
        <f>IF(Data[[#This Row],[Profit]]=Data[[#This Row],[ Sales]]-Data[[#This Row],[COGS]], "OK", "Mismatch")</f>
        <v>OK</v>
      </c>
    </row>
    <row r="428" spans="1:20" x14ac:dyDescent="0.2">
      <c r="A428" s="11" t="s">
        <v>14</v>
      </c>
      <c r="B428" s="11" t="s">
        <v>24</v>
      </c>
      <c r="C428" s="12" t="s">
        <v>42</v>
      </c>
      <c r="D428" s="12" t="s">
        <v>48</v>
      </c>
      <c r="E428" s="11">
        <v>609</v>
      </c>
      <c r="F428" s="13">
        <v>120</v>
      </c>
      <c r="G428" s="13">
        <v>20</v>
      </c>
      <c r="H428" s="13">
        <v>12180</v>
      </c>
      <c r="I428" s="13">
        <v>852.6</v>
      </c>
      <c r="J428" s="13">
        <v>11327.4</v>
      </c>
      <c r="K428" s="13">
        <v>6090</v>
      </c>
      <c r="L428" s="13">
        <v>5237.3999999999996</v>
      </c>
      <c r="M428" s="14">
        <v>41852</v>
      </c>
      <c r="N428" s="15">
        <v>8</v>
      </c>
      <c r="O428" s="12" t="s">
        <v>33</v>
      </c>
      <c r="P428" s="16" t="s">
        <v>19</v>
      </c>
      <c r="Q428" s="1" t="str">
        <f>IF(Data[[#This Row],[COGS]]=Data[[#This Row],[ Sales]]-Data[[#This Row],[Profit]], "OK", "Mismatch")</f>
        <v>OK</v>
      </c>
      <c r="R428" s="1" t="str">
        <f>IF(Data[[#This Row],[Gross Sales]]=Data[[#This Row],[Units Sold]]*Data[[#This Row],[Sale Price]], "OK", "Mismatch")</f>
        <v>OK</v>
      </c>
      <c r="S428" s="1" t="str">
        <f>IF(Data[[#This Row],[ Sales]]=Data[[#This Row],[Gross Sales]]-Data[[#This Row],[Discounts]], "OK", "Mismatch")</f>
        <v>OK</v>
      </c>
      <c r="T428" s="1" t="str">
        <f>IF(Data[[#This Row],[Profit]]=Data[[#This Row],[ Sales]]-Data[[#This Row],[COGS]], "OK", "Mismatch")</f>
        <v>OK</v>
      </c>
    </row>
    <row r="429" spans="1:20" x14ac:dyDescent="0.2">
      <c r="A429" s="11" t="s">
        <v>14</v>
      </c>
      <c r="B429" s="11" t="s">
        <v>24</v>
      </c>
      <c r="C429" s="12" t="s">
        <v>42</v>
      </c>
      <c r="D429" s="12" t="s">
        <v>48</v>
      </c>
      <c r="E429" s="11">
        <v>1333</v>
      </c>
      <c r="F429" s="13">
        <v>120</v>
      </c>
      <c r="G429" s="13">
        <v>7</v>
      </c>
      <c r="H429" s="13">
        <v>9331</v>
      </c>
      <c r="I429" s="13">
        <v>559.86</v>
      </c>
      <c r="J429" s="13">
        <v>8771.14</v>
      </c>
      <c r="K429" s="13">
        <v>6665</v>
      </c>
      <c r="L429" s="13">
        <v>2106.1399999999994</v>
      </c>
      <c r="M429" s="14">
        <v>41944</v>
      </c>
      <c r="N429" s="15">
        <v>11</v>
      </c>
      <c r="O429" s="12" t="s">
        <v>41</v>
      </c>
      <c r="P429" s="16" t="s">
        <v>19</v>
      </c>
      <c r="Q429" s="1" t="str">
        <f>IF(Data[[#This Row],[COGS]]=Data[[#This Row],[ Sales]]-Data[[#This Row],[Profit]], "OK", "Mismatch")</f>
        <v>OK</v>
      </c>
      <c r="R429" s="1" t="str">
        <f>IF(Data[[#This Row],[Gross Sales]]=Data[[#This Row],[Units Sold]]*Data[[#This Row],[Sale Price]], "OK", "Mismatch")</f>
        <v>OK</v>
      </c>
      <c r="S429" s="1" t="str">
        <f>IF(Data[[#This Row],[ Sales]]=Data[[#This Row],[Gross Sales]]-Data[[#This Row],[Discounts]], "OK", "Mismatch")</f>
        <v>OK</v>
      </c>
      <c r="T429" s="1" t="str">
        <f>IF(Data[[#This Row],[Profit]]=Data[[#This Row],[ Sales]]-Data[[#This Row],[COGS]], "OK", "Mismatch")</f>
        <v>OK</v>
      </c>
    </row>
    <row r="430" spans="1:20" x14ac:dyDescent="0.2">
      <c r="A430" s="11" t="s">
        <v>14</v>
      </c>
      <c r="B430" s="11" t="s">
        <v>24</v>
      </c>
      <c r="C430" s="12" t="s">
        <v>42</v>
      </c>
      <c r="D430" s="12" t="s">
        <v>48</v>
      </c>
      <c r="E430" s="11">
        <v>1498</v>
      </c>
      <c r="F430" s="13">
        <v>120</v>
      </c>
      <c r="G430" s="13">
        <v>7</v>
      </c>
      <c r="H430" s="13">
        <v>10486</v>
      </c>
      <c r="I430" s="13">
        <v>629.16</v>
      </c>
      <c r="J430" s="13">
        <v>9856.84</v>
      </c>
      <c r="K430" s="13">
        <v>7490</v>
      </c>
      <c r="L430" s="13">
        <v>2366.84</v>
      </c>
      <c r="M430" s="14">
        <v>41791</v>
      </c>
      <c r="N430" s="15">
        <v>6</v>
      </c>
      <c r="O430" s="12" t="s">
        <v>23</v>
      </c>
      <c r="P430" s="16" t="s">
        <v>19</v>
      </c>
      <c r="Q430" s="1" t="str">
        <f>IF(Data[[#This Row],[COGS]]=Data[[#This Row],[ Sales]]-Data[[#This Row],[Profit]], "OK", "Mismatch")</f>
        <v>OK</v>
      </c>
      <c r="R430" s="1" t="str">
        <f>IF(Data[[#This Row],[Gross Sales]]=Data[[#This Row],[Units Sold]]*Data[[#This Row],[Sale Price]], "OK", "Mismatch")</f>
        <v>OK</v>
      </c>
      <c r="S430" s="1" t="str">
        <f>IF(Data[[#This Row],[ Sales]]=Data[[#This Row],[Gross Sales]]-Data[[#This Row],[Discounts]], "OK", "Mismatch")</f>
        <v>OK</v>
      </c>
      <c r="T430" s="1" t="str">
        <f>IF(Data[[#This Row],[Profit]]=Data[[#This Row],[ Sales]]-Data[[#This Row],[COGS]], "OK", "Mismatch")</f>
        <v>OK</v>
      </c>
    </row>
    <row r="431" spans="1:20" x14ac:dyDescent="0.2">
      <c r="A431" s="11" t="s">
        <v>14</v>
      </c>
      <c r="B431" s="11" t="s">
        <v>24</v>
      </c>
      <c r="C431" s="12" t="s">
        <v>42</v>
      </c>
      <c r="D431" s="12" t="s">
        <v>17</v>
      </c>
      <c r="E431" s="11">
        <v>1493</v>
      </c>
      <c r="F431" s="13">
        <v>120</v>
      </c>
      <c r="G431" s="13">
        <v>7</v>
      </c>
      <c r="H431" s="13">
        <v>10451</v>
      </c>
      <c r="I431" s="13">
        <v>0</v>
      </c>
      <c r="J431" s="13">
        <v>10451</v>
      </c>
      <c r="K431" s="13">
        <v>7465</v>
      </c>
      <c r="L431" s="13">
        <v>2986</v>
      </c>
      <c r="M431" s="14">
        <v>41640</v>
      </c>
      <c r="N431" s="15">
        <v>1</v>
      </c>
      <c r="O431" s="12" t="s">
        <v>18</v>
      </c>
      <c r="P431" s="16" t="s">
        <v>19</v>
      </c>
      <c r="Q431" s="1" t="str">
        <f>IF(Data[[#This Row],[COGS]]=Data[[#This Row],[ Sales]]-Data[[#This Row],[Profit]], "OK", "Mismatch")</f>
        <v>OK</v>
      </c>
      <c r="R431" s="1" t="str">
        <f>IF(Data[[#This Row],[Gross Sales]]=Data[[#This Row],[Units Sold]]*Data[[#This Row],[Sale Price]], "OK", "Mismatch")</f>
        <v>OK</v>
      </c>
      <c r="S431" s="1" t="str">
        <f>IF(Data[[#This Row],[ Sales]]=Data[[#This Row],[Gross Sales]]-Data[[#This Row],[Discounts]], "OK", "Mismatch")</f>
        <v>OK</v>
      </c>
      <c r="T431" s="1" t="str">
        <f>IF(Data[[#This Row],[Profit]]=Data[[#This Row],[ Sales]]-Data[[#This Row],[COGS]], "OK", "Mismatch")</f>
        <v>OK</v>
      </c>
    </row>
    <row r="432" spans="1:20" x14ac:dyDescent="0.2">
      <c r="A432" s="11" t="s">
        <v>14</v>
      </c>
      <c r="B432" s="11" t="s">
        <v>24</v>
      </c>
      <c r="C432" s="12" t="s">
        <v>43</v>
      </c>
      <c r="D432" s="12" t="s">
        <v>49</v>
      </c>
      <c r="E432" s="11">
        <v>1233</v>
      </c>
      <c r="F432" s="13">
        <v>250</v>
      </c>
      <c r="G432" s="13">
        <v>20</v>
      </c>
      <c r="H432" s="13">
        <v>24660</v>
      </c>
      <c r="I432" s="13">
        <v>2959.2</v>
      </c>
      <c r="J432" s="13">
        <v>21700.799999999999</v>
      </c>
      <c r="K432" s="13">
        <v>12330</v>
      </c>
      <c r="L432" s="13">
        <v>9370.7999999999993</v>
      </c>
      <c r="M432" s="14">
        <v>41974</v>
      </c>
      <c r="N432" s="15">
        <v>12</v>
      </c>
      <c r="O432" s="12" t="s">
        <v>25</v>
      </c>
      <c r="P432" s="16" t="s">
        <v>19</v>
      </c>
      <c r="Q432" s="1" t="str">
        <f>IF(Data[[#This Row],[COGS]]=Data[[#This Row],[ Sales]]-Data[[#This Row],[Profit]], "OK", "Mismatch")</f>
        <v>OK</v>
      </c>
      <c r="R432" s="1" t="str">
        <f>IF(Data[[#This Row],[Gross Sales]]=Data[[#This Row],[Units Sold]]*Data[[#This Row],[Sale Price]], "OK", "Mismatch")</f>
        <v>OK</v>
      </c>
      <c r="S432" s="1" t="str">
        <f>IF(Data[[#This Row],[ Sales]]=Data[[#This Row],[Gross Sales]]-Data[[#This Row],[Discounts]], "OK", "Mismatch")</f>
        <v>OK</v>
      </c>
      <c r="T432" s="1" t="str">
        <f>IF(Data[[#This Row],[Profit]]=Data[[#This Row],[ Sales]]-Data[[#This Row],[COGS]], "OK", "Mismatch")</f>
        <v>OK</v>
      </c>
    </row>
    <row r="433" spans="1:20" x14ac:dyDescent="0.2">
      <c r="A433" s="11" t="s">
        <v>14</v>
      </c>
      <c r="B433" s="11" t="s">
        <v>24</v>
      </c>
      <c r="C433" s="12" t="s">
        <v>43</v>
      </c>
      <c r="D433" s="12" t="s">
        <v>49</v>
      </c>
      <c r="E433" s="11">
        <v>2903</v>
      </c>
      <c r="F433" s="13">
        <v>250</v>
      </c>
      <c r="G433" s="13">
        <v>7</v>
      </c>
      <c r="H433" s="13">
        <v>20321</v>
      </c>
      <c r="I433" s="13">
        <v>2844.94</v>
      </c>
      <c r="J433" s="13">
        <v>17476.060000000001</v>
      </c>
      <c r="K433" s="13">
        <v>14515</v>
      </c>
      <c r="L433" s="13">
        <v>2961.0600000000013</v>
      </c>
      <c r="M433" s="14">
        <v>41699</v>
      </c>
      <c r="N433" s="15">
        <v>3</v>
      </c>
      <c r="O433" s="12" t="s">
        <v>27</v>
      </c>
      <c r="P433" s="16" t="s">
        <v>19</v>
      </c>
      <c r="Q433" s="1" t="str">
        <f>IF(Data[[#This Row],[COGS]]=Data[[#This Row],[ Sales]]-Data[[#This Row],[Profit]], "OK", "Mismatch")</f>
        <v>OK</v>
      </c>
      <c r="R433" s="1" t="str">
        <f>IF(Data[[#This Row],[Gross Sales]]=Data[[#This Row],[Units Sold]]*Data[[#This Row],[Sale Price]], "OK", "Mismatch")</f>
        <v>OK</v>
      </c>
      <c r="S433" s="1" t="str">
        <f>IF(Data[[#This Row],[ Sales]]=Data[[#This Row],[Gross Sales]]-Data[[#This Row],[Discounts]], "OK", "Mismatch")</f>
        <v>OK</v>
      </c>
      <c r="T433" s="1" t="str">
        <f>IF(Data[[#This Row],[Profit]]=Data[[#This Row],[ Sales]]-Data[[#This Row],[COGS]], "OK", "Mismatch")</f>
        <v>OK</v>
      </c>
    </row>
    <row r="434" spans="1:20" x14ac:dyDescent="0.2">
      <c r="A434" s="11" t="s">
        <v>14</v>
      </c>
      <c r="B434" s="11" t="s">
        <v>24</v>
      </c>
      <c r="C434" s="12" t="s">
        <v>43</v>
      </c>
      <c r="D434" s="12" t="s">
        <v>46</v>
      </c>
      <c r="E434" s="11">
        <v>1397</v>
      </c>
      <c r="F434" s="13">
        <v>250</v>
      </c>
      <c r="G434" s="13">
        <v>350</v>
      </c>
      <c r="H434" s="13">
        <v>488950</v>
      </c>
      <c r="I434" s="13">
        <v>4889.5</v>
      </c>
      <c r="J434" s="13">
        <v>484060.5</v>
      </c>
      <c r="K434" s="13">
        <v>363220</v>
      </c>
      <c r="L434" s="13">
        <v>120840.5</v>
      </c>
      <c r="M434" s="14">
        <v>41913</v>
      </c>
      <c r="N434" s="15">
        <v>10</v>
      </c>
      <c r="O434" s="12" t="s">
        <v>35</v>
      </c>
      <c r="P434" s="16" t="s">
        <v>19</v>
      </c>
      <c r="Q434" s="1" t="str">
        <f>IF(Data[[#This Row],[COGS]]=Data[[#This Row],[ Sales]]-Data[[#This Row],[Profit]], "OK", "Mismatch")</f>
        <v>OK</v>
      </c>
      <c r="R434" s="1" t="str">
        <f>IF(Data[[#This Row],[Gross Sales]]=Data[[#This Row],[Units Sold]]*Data[[#This Row],[Sale Price]], "OK", "Mismatch")</f>
        <v>OK</v>
      </c>
      <c r="S434" s="1" t="str">
        <f>IF(Data[[#This Row],[ Sales]]=Data[[#This Row],[Gross Sales]]-Data[[#This Row],[Discounts]], "OK", "Mismatch")</f>
        <v>OK</v>
      </c>
      <c r="T434" s="1" t="str">
        <f>IF(Data[[#This Row],[Profit]]=Data[[#This Row],[ Sales]]-Data[[#This Row],[COGS]], "OK", "Mismatch")</f>
        <v>OK</v>
      </c>
    </row>
    <row r="435" spans="1:20" x14ac:dyDescent="0.2">
      <c r="A435" s="11" t="s">
        <v>14</v>
      </c>
      <c r="B435" s="11" t="s">
        <v>24</v>
      </c>
      <c r="C435" s="12" t="s">
        <v>43</v>
      </c>
      <c r="D435" s="12" t="s">
        <v>46</v>
      </c>
      <c r="E435" s="11">
        <v>1642</v>
      </c>
      <c r="F435" s="13">
        <v>250</v>
      </c>
      <c r="G435" s="13">
        <v>350</v>
      </c>
      <c r="H435" s="13">
        <v>574700</v>
      </c>
      <c r="I435" s="13">
        <v>17241</v>
      </c>
      <c r="J435" s="13">
        <v>557459</v>
      </c>
      <c r="K435" s="13">
        <v>426920</v>
      </c>
      <c r="L435" s="13">
        <v>130539</v>
      </c>
      <c r="M435" s="14">
        <v>41852</v>
      </c>
      <c r="N435" s="15">
        <v>8</v>
      </c>
      <c r="O435" s="12" t="s">
        <v>33</v>
      </c>
      <c r="P435" s="16" t="s">
        <v>19</v>
      </c>
      <c r="Q435" s="1" t="str">
        <f>IF(Data[[#This Row],[COGS]]=Data[[#This Row],[ Sales]]-Data[[#This Row],[Profit]], "OK", "Mismatch")</f>
        <v>OK</v>
      </c>
      <c r="R435" s="1" t="str">
        <f>IF(Data[[#This Row],[Gross Sales]]=Data[[#This Row],[Units Sold]]*Data[[#This Row],[Sale Price]], "OK", "Mismatch")</f>
        <v>OK</v>
      </c>
      <c r="S435" s="1" t="str">
        <f>IF(Data[[#This Row],[ Sales]]=Data[[#This Row],[Gross Sales]]-Data[[#This Row],[Discounts]], "OK", "Mismatch")</f>
        <v>OK</v>
      </c>
      <c r="T435" s="1" t="str">
        <f>IF(Data[[#This Row],[Profit]]=Data[[#This Row],[ Sales]]-Data[[#This Row],[COGS]], "OK", "Mismatch")</f>
        <v>OK</v>
      </c>
    </row>
    <row r="436" spans="1:20" x14ac:dyDescent="0.2">
      <c r="A436" s="11" t="s">
        <v>14</v>
      </c>
      <c r="B436" s="11" t="s">
        <v>24</v>
      </c>
      <c r="C436" s="12" t="s">
        <v>43</v>
      </c>
      <c r="D436" s="12" t="s">
        <v>46</v>
      </c>
      <c r="E436" s="11">
        <v>1940</v>
      </c>
      <c r="F436" s="13">
        <v>250</v>
      </c>
      <c r="G436" s="13">
        <v>350</v>
      </c>
      <c r="H436" s="13">
        <v>679000</v>
      </c>
      <c r="I436" s="13">
        <v>13580</v>
      </c>
      <c r="J436" s="13">
        <v>665420</v>
      </c>
      <c r="K436" s="13">
        <v>504400</v>
      </c>
      <c r="L436" s="13">
        <v>161020</v>
      </c>
      <c r="M436" s="14">
        <v>41609</v>
      </c>
      <c r="N436" s="15">
        <v>12</v>
      </c>
      <c r="O436" s="12" t="s">
        <v>25</v>
      </c>
      <c r="P436" s="16" t="s">
        <v>36</v>
      </c>
      <c r="Q436" s="1" t="str">
        <f>IF(Data[[#This Row],[COGS]]=Data[[#This Row],[ Sales]]-Data[[#This Row],[Profit]], "OK", "Mismatch")</f>
        <v>OK</v>
      </c>
      <c r="R436" s="1" t="str">
        <f>IF(Data[[#This Row],[Gross Sales]]=Data[[#This Row],[Units Sold]]*Data[[#This Row],[Sale Price]], "OK", "Mismatch")</f>
        <v>OK</v>
      </c>
      <c r="S436" s="1" t="str">
        <f>IF(Data[[#This Row],[ Sales]]=Data[[#This Row],[Gross Sales]]-Data[[#This Row],[Discounts]], "OK", "Mismatch")</f>
        <v>OK</v>
      </c>
      <c r="T436" s="1" t="str">
        <f>IF(Data[[#This Row],[Profit]]=Data[[#This Row],[ Sales]]-Data[[#This Row],[COGS]], "OK", "Mismatch")</f>
        <v>OK</v>
      </c>
    </row>
    <row r="437" spans="1:20" x14ac:dyDescent="0.2">
      <c r="A437" s="11" t="s">
        <v>14</v>
      </c>
      <c r="B437" s="11" t="s">
        <v>24</v>
      </c>
      <c r="C437" s="12" t="s">
        <v>43</v>
      </c>
      <c r="D437" s="12" t="s">
        <v>48</v>
      </c>
      <c r="E437" s="11">
        <v>521</v>
      </c>
      <c r="F437" s="13">
        <v>250</v>
      </c>
      <c r="G437" s="13">
        <v>7</v>
      </c>
      <c r="H437" s="13">
        <v>3647</v>
      </c>
      <c r="I437" s="13">
        <v>328.23</v>
      </c>
      <c r="J437" s="13">
        <v>3318.77</v>
      </c>
      <c r="K437" s="13">
        <v>2605</v>
      </c>
      <c r="L437" s="13">
        <v>713.77</v>
      </c>
      <c r="M437" s="14">
        <v>41974</v>
      </c>
      <c r="N437" s="15">
        <v>12</v>
      </c>
      <c r="O437" s="12" t="s">
        <v>25</v>
      </c>
      <c r="P437" s="16" t="s">
        <v>19</v>
      </c>
      <c r="Q437" s="1" t="str">
        <f>IF(Data[[#This Row],[COGS]]=Data[[#This Row],[ Sales]]-Data[[#This Row],[Profit]], "OK", "Mismatch")</f>
        <v>OK</v>
      </c>
      <c r="R437" s="1" t="str">
        <f>IF(Data[[#This Row],[Gross Sales]]=Data[[#This Row],[Units Sold]]*Data[[#This Row],[Sale Price]], "OK", "Mismatch")</f>
        <v>OK</v>
      </c>
      <c r="S437" s="1" t="str">
        <f>IF(Data[[#This Row],[ Sales]]=Data[[#This Row],[Gross Sales]]-Data[[#This Row],[Discounts]], "OK", "Mismatch")</f>
        <v>OK</v>
      </c>
      <c r="T437" s="1" t="str">
        <f>IF(Data[[#This Row],[Profit]]=Data[[#This Row],[ Sales]]-Data[[#This Row],[COGS]], "OK", "Mismatch")</f>
        <v>OK</v>
      </c>
    </row>
    <row r="438" spans="1:20" x14ac:dyDescent="0.2">
      <c r="A438" s="11" t="s">
        <v>14</v>
      </c>
      <c r="B438" s="11" t="s">
        <v>24</v>
      </c>
      <c r="C438" s="12" t="s">
        <v>43</v>
      </c>
      <c r="D438" s="12" t="s">
        <v>48</v>
      </c>
      <c r="E438" s="11">
        <v>1123</v>
      </c>
      <c r="F438" s="13">
        <v>250</v>
      </c>
      <c r="G438" s="13">
        <v>20</v>
      </c>
      <c r="H438" s="13">
        <v>22460</v>
      </c>
      <c r="I438" s="13">
        <v>1347.6</v>
      </c>
      <c r="J438" s="13">
        <v>21112.400000000001</v>
      </c>
      <c r="K438" s="13">
        <v>11230</v>
      </c>
      <c r="L438" s="13">
        <v>9882.4000000000015</v>
      </c>
      <c r="M438" s="14">
        <v>41579</v>
      </c>
      <c r="N438" s="15">
        <v>11</v>
      </c>
      <c r="O438" s="12" t="s">
        <v>41</v>
      </c>
      <c r="P438" s="16" t="s">
        <v>36</v>
      </c>
      <c r="Q438" s="1" t="str">
        <f>IF(Data[[#This Row],[COGS]]=Data[[#This Row],[ Sales]]-Data[[#This Row],[Profit]], "OK", "Mismatch")</f>
        <v>OK</v>
      </c>
      <c r="R438" s="1" t="str">
        <f>IF(Data[[#This Row],[Gross Sales]]=Data[[#This Row],[Units Sold]]*Data[[#This Row],[Sale Price]], "OK", "Mismatch")</f>
        <v>OK</v>
      </c>
      <c r="S438" s="1" t="str">
        <f>IF(Data[[#This Row],[ Sales]]=Data[[#This Row],[Gross Sales]]-Data[[#This Row],[Discounts]], "OK", "Mismatch")</f>
        <v>OK</v>
      </c>
      <c r="T438" s="1" t="str">
        <f>IF(Data[[#This Row],[Profit]]=Data[[#This Row],[ Sales]]-Data[[#This Row],[COGS]], "OK", "Mismatch")</f>
        <v>OK</v>
      </c>
    </row>
    <row r="439" spans="1:20" x14ac:dyDescent="0.2">
      <c r="A439" s="11" t="s">
        <v>14</v>
      </c>
      <c r="B439" s="11" t="s">
        <v>24</v>
      </c>
      <c r="C439" s="12" t="s">
        <v>43</v>
      </c>
      <c r="D439" s="12" t="s">
        <v>48</v>
      </c>
      <c r="E439" s="11">
        <v>1498</v>
      </c>
      <c r="F439" s="13">
        <v>250</v>
      </c>
      <c r="G439" s="13">
        <v>7</v>
      </c>
      <c r="H439" s="13">
        <v>10486</v>
      </c>
      <c r="I439" s="13">
        <v>629.16</v>
      </c>
      <c r="J439" s="13">
        <v>9856.84</v>
      </c>
      <c r="K439" s="13">
        <v>7490</v>
      </c>
      <c r="L439" s="13">
        <v>2366.84</v>
      </c>
      <c r="M439" s="14">
        <v>41791</v>
      </c>
      <c r="N439" s="15">
        <v>6</v>
      </c>
      <c r="O439" s="12" t="s">
        <v>23</v>
      </c>
      <c r="P439" s="16" t="s">
        <v>19</v>
      </c>
      <c r="Q439" s="1" t="str">
        <f>IF(Data[[#This Row],[COGS]]=Data[[#This Row],[ Sales]]-Data[[#This Row],[Profit]], "OK", "Mismatch")</f>
        <v>OK</v>
      </c>
      <c r="R439" s="1" t="str">
        <f>IF(Data[[#This Row],[Gross Sales]]=Data[[#This Row],[Units Sold]]*Data[[#This Row],[Sale Price]], "OK", "Mismatch")</f>
        <v>OK</v>
      </c>
      <c r="S439" s="1" t="str">
        <f>IF(Data[[#This Row],[ Sales]]=Data[[#This Row],[Gross Sales]]-Data[[#This Row],[Discounts]], "OK", "Mismatch")</f>
        <v>OK</v>
      </c>
      <c r="T439" s="1" t="str">
        <f>IF(Data[[#This Row],[Profit]]=Data[[#This Row],[ Sales]]-Data[[#This Row],[COGS]], "OK", "Mismatch")</f>
        <v>OK</v>
      </c>
    </row>
    <row r="440" spans="1:20" x14ac:dyDescent="0.2">
      <c r="A440" s="11" t="s">
        <v>14</v>
      </c>
      <c r="B440" s="11" t="s">
        <v>24</v>
      </c>
      <c r="C440" s="12" t="s">
        <v>43</v>
      </c>
      <c r="D440" s="12" t="s">
        <v>48</v>
      </c>
      <c r="E440" s="11">
        <v>2689</v>
      </c>
      <c r="F440" s="13">
        <v>250</v>
      </c>
      <c r="G440" s="13">
        <v>7</v>
      </c>
      <c r="H440" s="13">
        <v>18823</v>
      </c>
      <c r="I440" s="13">
        <v>941.15</v>
      </c>
      <c r="J440" s="13">
        <v>17881.849999999999</v>
      </c>
      <c r="K440" s="13">
        <v>13445</v>
      </c>
      <c r="L440" s="13">
        <v>4436.8499999999985</v>
      </c>
      <c r="M440" s="14">
        <v>41913</v>
      </c>
      <c r="N440" s="15">
        <v>10</v>
      </c>
      <c r="O440" s="12" t="s">
        <v>35</v>
      </c>
      <c r="P440" s="16" t="s">
        <v>19</v>
      </c>
      <c r="Q440" s="1" t="str">
        <f>IF(Data[[#This Row],[COGS]]=Data[[#This Row],[ Sales]]-Data[[#This Row],[Profit]], "OK", "Mismatch")</f>
        <v>OK</v>
      </c>
      <c r="R440" s="1" t="str">
        <f>IF(Data[[#This Row],[Gross Sales]]=Data[[#This Row],[Units Sold]]*Data[[#This Row],[Sale Price]], "OK", "Mismatch")</f>
        <v>OK</v>
      </c>
      <c r="S440" s="1" t="str">
        <f>IF(Data[[#This Row],[ Sales]]=Data[[#This Row],[Gross Sales]]-Data[[#This Row],[Discounts]], "OK", "Mismatch")</f>
        <v>OK</v>
      </c>
      <c r="T440" s="1" t="str">
        <f>IF(Data[[#This Row],[Profit]]=Data[[#This Row],[ Sales]]-Data[[#This Row],[COGS]], "OK", "Mismatch")</f>
        <v>OK</v>
      </c>
    </row>
    <row r="441" spans="1:20" x14ac:dyDescent="0.2">
      <c r="A441" s="11" t="s">
        <v>14</v>
      </c>
      <c r="B441" s="11" t="s">
        <v>37</v>
      </c>
      <c r="C441" s="12" t="s">
        <v>45</v>
      </c>
      <c r="D441" s="12" t="s">
        <v>49</v>
      </c>
      <c r="E441" s="11">
        <v>270</v>
      </c>
      <c r="F441" s="13">
        <v>260</v>
      </c>
      <c r="G441" s="13">
        <v>350</v>
      </c>
      <c r="H441" s="13">
        <v>94500</v>
      </c>
      <c r="I441" s="13">
        <v>11340</v>
      </c>
      <c r="J441" s="13">
        <v>83160</v>
      </c>
      <c r="K441" s="13">
        <v>70200</v>
      </c>
      <c r="L441" s="13">
        <v>12960</v>
      </c>
      <c r="M441" s="14">
        <v>41671</v>
      </c>
      <c r="N441" s="15">
        <v>2</v>
      </c>
      <c r="O441" s="12" t="s">
        <v>39</v>
      </c>
      <c r="P441" s="16" t="s">
        <v>19</v>
      </c>
      <c r="Q441" s="1" t="str">
        <f>IF(Data[[#This Row],[COGS]]=Data[[#This Row],[ Sales]]-Data[[#This Row],[Profit]], "OK", "Mismatch")</f>
        <v>OK</v>
      </c>
      <c r="R441" s="1" t="str">
        <f>IF(Data[[#This Row],[Gross Sales]]=Data[[#This Row],[Units Sold]]*Data[[#This Row],[Sale Price]], "OK", "Mismatch")</f>
        <v>OK</v>
      </c>
      <c r="S441" s="1" t="str">
        <f>IF(Data[[#This Row],[ Sales]]=Data[[#This Row],[Gross Sales]]-Data[[#This Row],[Discounts]], "OK", "Mismatch")</f>
        <v>OK</v>
      </c>
      <c r="T441" s="1" t="str">
        <f>IF(Data[[#This Row],[Profit]]=Data[[#This Row],[ Sales]]-Data[[#This Row],[COGS]], "OK", "Mismatch")</f>
        <v>OK</v>
      </c>
    </row>
    <row r="442" spans="1:20" x14ac:dyDescent="0.2">
      <c r="A442" s="11" t="s">
        <v>14</v>
      </c>
      <c r="B442" s="11" t="s">
        <v>37</v>
      </c>
      <c r="C442" s="12" t="s">
        <v>45</v>
      </c>
      <c r="D442" s="12" t="s">
        <v>46</v>
      </c>
      <c r="E442" s="11">
        <v>1236</v>
      </c>
      <c r="F442" s="13">
        <v>260</v>
      </c>
      <c r="G442" s="13">
        <v>20</v>
      </c>
      <c r="H442" s="13">
        <v>24720</v>
      </c>
      <c r="I442" s="13">
        <v>494.4</v>
      </c>
      <c r="J442" s="13">
        <v>24225.599999999999</v>
      </c>
      <c r="K442" s="13">
        <v>12360</v>
      </c>
      <c r="L442" s="13">
        <v>11865.599999999999</v>
      </c>
      <c r="M442" s="14">
        <v>41944</v>
      </c>
      <c r="N442" s="15">
        <v>11</v>
      </c>
      <c r="O442" s="12" t="s">
        <v>41</v>
      </c>
      <c r="P442" s="16" t="s">
        <v>19</v>
      </c>
      <c r="Q442" s="1" t="str">
        <f>IF(Data[[#This Row],[COGS]]=Data[[#This Row],[ Sales]]-Data[[#This Row],[Profit]], "OK", "Mismatch")</f>
        <v>OK</v>
      </c>
      <c r="R442" s="1" t="str">
        <f>IF(Data[[#This Row],[Gross Sales]]=Data[[#This Row],[Units Sold]]*Data[[#This Row],[Sale Price]], "OK", "Mismatch")</f>
        <v>OK</v>
      </c>
      <c r="S442" s="1" t="str">
        <f>IF(Data[[#This Row],[ Sales]]=Data[[#This Row],[Gross Sales]]-Data[[#This Row],[Discounts]], "OK", "Mismatch")</f>
        <v>OK</v>
      </c>
      <c r="T442" s="1" t="str">
        <f>IF(Data[[#This Row],[Profit]]=Data[[#This Row],[ Sales]]-Data[[#This Row],[COGS]], "OK", "Mismatch")</f>
        <v>OK</v>
      </c>
    </row>
    <row r="443" spans="1:20" x14ac:dyDescent="0.2">
      <c r="A443" s="11" t="s">
        <v>14</v>
      </c>
      <c r="B443" s="11" t="s">
        <v>37</v>
      </c>
      <c r="C443" s="12" t="s">
        <v>45</v>
      </c>
      <c r="D443" s="12" t="s">
        <v>48</v>
      </c>
      <c r="E443" s="11">
        <v>727</v>
      </c>
      <c r="F443" s="13">
        <v>260</v>
      </c>
      <c r="G443" s="13">
        <v>350</v>
      </c>
      <c r="H443" s="13">
        <v>254450</v>
      </c>
      <c r="I443" s="13">
        <v>15267</v>
      </c>
      <c r="J443" s="13">
        <v>239183</v>
      </c>
      <c r="K443" s="13">
        <v>189020</v>
      </c>
      <c r="L443" s="13">
        <v>50163</v>
      </c>
      <c r="M443" s="14">
        <v>41548</v>
      </c>
      <c r="N443" s="15">
        <v>10</v>
      </c>
      <c r="O443" s="12" t="s">
        <v>35</v>
      </c>
      <c r="P443" s="16" t="s">
        <v>36</v>
      </c>
      <c r="Q443" s="1" t="str">
        <f>IF(Data[[#This Row],[COGS]]=Data[[#This Row],[ Sales]]-Data[[#This Row],[Profit]], "OK", "Mismatch")</f>
        <v>OK</v>
      </c>
      <c r="R443" s="1" t="str">
        <f>IF(Data[[#This Row],[Gross Sales]]=Data[[#This Row],[Units Sold]]*Data[[#This Row],[Sale Price]], "OK", "Mismatch")</f>
        <v>OK</v>
      </c>
      <c r="S443" s="1" t="str">
        <f>IF(Data[[#This Row],[ Sales]]=Data[[#This Row],[Gross Sales]]-Data[[#This Row],[Discounts]], "OK", "Mismatch")</f>
        <v>OK</v>
      </c>
      <c r="T443" s="1" t="str">
        <f>IF(Data[[#This Row],[Profit]]=Data[[#This Row],[ Sales]]-Data[[#This Row],[COGS]], "OK", "Mismatch")</f>
        <v>OK</v>
      </c>
    </row>
    <row r="444" spans="1:20" x14ac:dyDescent="0.2">
      <c r="A444" s="11" t="s">
        <v>14</v>
      </c>
      <c r="B444" s="11" t="s">
        <v>37</v>
      </c>
      <c r="C444" s="12" t="s">
        <v>45</v>
      </c>
      <c r="D444" s="12" t="s">
        <v>48</v>
      </c>
      <c r="E444" s="11">
        <v>1282</v>
      </c>
      <c r="F444" s="13">
        <v>260</v>
      </c>
      <c r="G444" s="13">
        <v>20</v>
      </c>
      <c r="H444" s="13">
        <v>25640</v>
      </c>
      <c r="I444" s="13">
        <v>2051.1999999999998</v>
      </c>
      <c r="J444" s="13">
        <v>23588.799999999999</v>
      </c>
      <c r="K444" s="13">
        <v>12820</v>
      </c>
      <c r="L444" s="13">
        <v>10768.8</v>
      </c>
      <c r="M444" s="14">
        <v>41791</v>
      </c>
      <c r="N444" s="15">
        <v>6</v>
      </c>
      <c r="O444" s="12" t="s">
        <v>23</v>
      </c>
      <c r="P444" s="16" t="s">
        <v>19</v>
      </c>
      <c r="Q444" s="1" t="str">
        <f>IF(Data[[#This Row],[COGS]]=Data[[#This Row],[ Sales]]-Data[[#This Row],[Profit]], "OK", "Mismatch")</f>
        <v>OK</v>
      </c>
      <c r="R444" s="1" t="str">
        <f>IF(Data[[#This Row],[Gross Sales]]=Data[[#This Row],[Units Sold]]*Data[[#This Row],[Sale Price]], "OK", "Mismatch")</f>
        <v>OK</v>
      </c>
      <c r="S444" s="1" t="str">
        <f>IF(Data[[#This Row],[ Sales]]=Data[[#This Row],[Gross Sales]]-Data[[#This Row],[Discounts]], "OK", "Mismatch")</f>
        <v>OK</v>
      </c>
      <c r="T444" s="1" t="str">
        <f>IF(Data[[#This Row],[Profit]]=Data[[#This Row],[ Sales]]-Data[[#This Row],[COGS]], "OK", "Mismatch")</f>
        <v>OK</v>
      </c>
    </row>
    <row r="445" spans="1:20" x14ac:dyDescent="0.2">
      <c r="A445" s="11" t="s">
        <v>14</v>
      </c>
      <c r="B445" s="11" t="s">
        <v>37</v>
      </c>
      <c r="C445" s="12" t="s">
        <v>45</v>
      </c>
      <c r="D445" s="12" t="s">
        <v>48</v>
      </c>
      <c r="E445" s="11">
        <v>2071</v>
      </c>
      <c r="F445" s="13">
        <v>260</v>
      </c>
      <c r="G445" s="13">
        <v>350</v>
      </c>
      <c r="H445" s="13">
        <v>724850</v>
      </c>
      <c r="I445" s="13">
        <v>65236.5</v>
      </c>
      <c r="J445" s="13">
        <v>659613.5</v>
      </c>
      <c r="K445" s="13">
        <v>538460</v>
      </c>
      <c r="L445" s="13">
        <v>121153.5</v>
      </c>
      <c r="M445" s="14">
        <v>41883</v>
      </c>
      <c r="N445" s="15">
        <v>9</v>
      </c>
      <c r="O445" s="12" t="s">
        <v>34</v>
      </c>
      <c r="P445" s="16" t="s">
        <v>19</v>
      </c>
      <c r="Q445" s="1" t="str">
        <f>IF(Data[[#This Row],[COGS]]=Data[[#This Row],[ Sales]]-Data[[#This Row],[Profit]], "OK", "Mismatch")</f>
        <v>OK</v>
      </c>
      <c r="R445" s="1" t="str">
        <f>IF(Data[[#This Row],[Gross Sales]]=Data[[#This Row],[Units Sold]]*Data[[#This Row],[Sale Price]], "OK", "Mismatch")</f>
        <v>OK</v>
      </c>
      <c r="S445" s="1" t="str">
        <f>IF(Data[[#This Row],[ Sales]]=Data[[#This Row],[Gross Sales]]-Data[[#This Row],[Discounts]], "OK", "Mismatch")</f>
        <v>OK</v>
      </c>
      <c r="T445" s="1" t="str">
        <f>IF(Data[[#This Row],[Profit]]=Data[[#This Row],[ Sales]]-Data[[#This Row],[COGS]], "OK", "Mismatch")</f>
        <v>OK</v>
      </c>
    </row>
    <row r="446" spans="1:20" x14ac:dyDescent="0.2">
      <c r="A446" s="11" t="s">
        <v>14</v>
      </c>
      <c r="B446" s="11" t="s">
        <v>37</v>
      </c>
      <c r="C446" s="12" t="s">
        <v>45</v>
      </c>
      <c r="D446" s="12" t="s">
        <v>48</v>
      </c>
      <c r="E446" s="11">
        <v>2907</v>
      </c>
      <c r="F446" s="13">
        <v>260</v>
      </c>
      <c r="G446" s="13">
        <v>7</v>
      </c>
      <c r="H446" s="13">
        <v>20349</v>
      </c>
      <c r="I446" s="13">
        <v>1627.92</v>
      </c>
      <c r="J446" s="13">
        <v>18721.080000000002</v>
      </c>
      <c r="K446" s="13">
        <v>14535</v>
      </c>
      <c r="L446" s="13">
        <v>4186.0800000000017</v>
      </c>
      <c r="M446" s="14">
        <v>41791</v>
      </c>
      <c r="N446" s="15">
        <v>6</v>
      </c>
      <c r="O446" s="12" t="s">
        <v>23</v>
      </c>
      <c r="P446" s="16" t="s">
        <v>19</v>
      </c>
      <c r="Q446" s="1" t="str">
        <f>IF(Data[[#This Row],[COGS]]=Data[[#This Row],[ Sales]]-Data[[#This Row],[Profit]], "OK", "Mismatch")</f>
        <v>OK</v>
      </c>
      <c r="R446" s="1" t="str">
        <f>IF(Data[[#This Row],[Gross Sales]]=Data[[#This Row],[Units Sold]]*Data[[#This Row],[Sale Price]], "OK", "Mismatch")</f>
        <v>OK</v>
      </c>
      <c r="S446" s="1" t="str">
        <f>IF(Data[[#This Row],[ Sales]]=Data[[#This Row],[Gross Sales]]-Data[[#This Row],[Discounts]], "OK", "Mismatch")</f>
        <v>OK</v>
      </c>
      <c r="T446" s="1" t="str">
        <f>IF(Data[[#This Row],[Profit]]=Data[[#This Row],[ Sales]]-Data[[#This Row],[COGS]], "OK", "Mismatch")</f>
        <v>OK</v>
      </c>
    </row>
    <row r="447" spans="1:20" x14ac:dyDescent="0.2">
      <c r="A447" s="11" t="s">
        <v>14</v>
      </c>
      <c r="B447" s="11" t="s">
        <v>37</v>
      </c>
      <c r="C447" s="12" t="s">
        <v>45</v>
      </c>
      <c r="D447" s="12" t="s">
        <v>17</v>
      </c>
      <c r="E447" s="11">
        <v>1143</v>
      </c>
      <c r="F447" s="13">
        <v>260</v>
      </c>
      <c r="G447" s="13">
        <v>7</v>
      </c>
      <c r="H447" s="13">
        <v>8001</v>
      </c>
      <c r="I447" s="13">
        <v>0</v>
      </c>
      <c r="J447" s="13">
        <v>8001</v>
      </c>
      <c r="K447" s="13">
        <v>5715</v>
      </c>
      <c r="L447" s="13">
        <v>2286</v>
      </c>
      <c r="M447" s="14">
        <v>41913</v>
      </c>
      <c r="N447" s="15">
        <v>10</v>
      </c>
      <c r="O447" s="12" t="s">
        <v>35</v>
      </c>
      <c r="P447" s="16" t="s">
        <v>19</v>
      </c>
      <c r="Q447" s="1" t="str">
        <f>IF(Data[[#This Row],[COGS]]=Data[[#This Row],[ Sales]]-Data[[#This Row],[Profit]], "OK", "Mismatch")</f>
        <v>OK</v>
      </c>
      <c r="R447" s="1" t="str">
        <f>IF(Data[[#This Row],[Gross Sales]]=Data[[#This Row],[Units Sold]]*Data[[#This Row],[Sale Price]], "OK", "Mismatch")</f>
        <v>OK</v>
      </c>
      <c r="S447" s="1" t="str">
        <f>IF(Data[[#This Row],[ Sales]]=Data[[#This Row],[Gross Sales]]-Data[[#This Row],[Discounts]], "OK", "Mismatch")</f>
        <v>OK</v>
      </c>
      <c r="T447" s="1" t="str">
        <f>IF(Data[[#This Row],[Profit]]=Data[[#This Row],[ Sales]]-Data[[#This Row],[COGS]], "OK", "Mismatch")</f>
        <v>OK</v>
      </c>
    </row>
    <row r="448" spans="1:20" x14ac:dyDescent="0.2">
      <c r="A448" s="11" t="s">
        <v>14</v>
      </c>
      <c r="B448" s="11" t="s">
        <v>37</v>
      </c>
      <c r="C448" s="12" t="s">
        <v>16</v>
      </c>
      <c r="D448" s="12" t="s">
        <v>49</v>
      </c>
      <c r="E448" s="11">
        <v>1743</v>
      </c>
      <c r="F448" s="13">
        <v>3</v>
      </c>
      <c r="G448" s="13">
        <v>20</v>
      </c>
      <c r="H448" s="13">
        <v>34860</v>
      </c>
      <c r="I448" s="13">
        <v>4880.3999999999996</v>
      </c>
      <c r="J448" s="13">
        <v>29979.599999999999</v>
      </c>
      <c r="K448" s="13">
        <v>17430</v>
      </c>
      <c r="L448" s="13">
        <v>12549.599999999999</v>
      </c>
      <c r="M448" s="14">
        <v>41760</v>
      </c>
      <c r="N448" s="15">
        <v>5</v>
      </c>
      <c r="O448" s="12" t="s">
        <v>47</v>
      </c>
      <c r="P448" s="16" t="s">
        <v>19</v>
      </c>
      <c r="Q448" s="1" t="str">
        <f>IF(Data[[#This Row],[COGS]]=Data[[#This Row],[ Sales]]-Data[[#This Row],[Profit]], "OK", "Mismatch")</f>
        <v>OK</v>
      </c>
      <c r="R448" s="1" t="str">
        <f>IF(Data[[#This Row],[Gross Sales]]=Data[[#This Row],[Units Sold]]*Data[[#This Row],[Sale Price]], "OK", "Mismatch")</f>
        <v>OK</v>
      </c>
      <c r="S448" s="1" t="str">
        <f>IF(Data[[#This Row],[ Sales]]=Data[[#This Row],[Gross Sales]]-Data[[#This Row],[Discounts]], "OK", "Mismatch")</f>
        <v>OK</v>
      </c>
      <c r="T448" s="1" t="str">
        <f>IF(Data[[#This Row],[Profit]]=Data[[#This Row],[ Sales]]-Data[[#This Row],[COGS]], "OK", "Mismatch")</f>
        <v>OK</v>
      </c>
    </row>
    <row r="449" spans="1:20" x14ac:dyDescent="0.2">
      <c r="A449" s="11" t="s">
        <v>14</v>
      </c>
      <c r="B449" s="11" t="s">
        <v>37</v>
      </c>
      <c r="C449" s="12" t="s">
        <v>16</v>
      </c>
      <c r="D449" s="12" t="s">
        <v>49</v>
      </c>
      <c r="E449" s="11">
        <v>2996</v>
      </c>
      <c r="F449" s="13">
        <v>3</v>
      </c>
      <c r="G449" s="13">
        <v>7</v>
      </c>
      <c r="H449" s="13">
        <v>20972</v>
      </c>
      <c r="I449" s="13">
        <v>2936.08</v>
      </c>
      <c r="J449" s="13">
        <v>18035.919999999998</v>
      </c>
      <c r="K449" s="13">
        <v>14980</v>
      </c>
      <c r="L449" s="13">
        <v>3055.9199999999983</v>
      </c>
      <c r="M449" s="14">
        <v>41548</v>
      </c>
      <c r="N449" s="15">
        <v>10</v>
      </c>
      <c r="O449" s="12" t="s">
        <v>35</v>
      </c>
      <c r="P449" s="16" t="s">
        <v>36</v>
      </c>
      <c r="Q449" s="1" t="str">
        <f>IF(Data[[#This Row],[COGS]]=Data[[#This Row],[ Sales]]-Data[[#This Row],[Profit]], "OK", "Mismatch")</f>
        <v>OK</v>
      </c>
      <c r="R449" s="1" t="str">
        <f>IF(Data[[#This Row],[Gross Sales]]=Data[[#This Row],[Units Sold]]*Data[[#This Row],[Sale Price]], "OK", "Mismatch")</f>
        <v>OK</v>
      </c>
      <c r="S449" s="1" t="str">
        <f>IF(Data[[#This Row],[ Sales]]=Data[[#This Row],[Gross Sales]]-Data[[#This Row],[Discounts]], "OK", "Mismatch")</f>
        <v>OK</v>
      </c>
      <c r="T449" s="1" t="str">
        <f>IF(Data[[#This Row],[Profit]]=Data[[#This Row],[ Sales]]-Data[[#This Row],[COGS]], "OK", "Mismatch")</f>
        <v>OK</v>
      </c>
    </row>
    <row r="450" spans="1:20" x14ac:dyDescent="0.2">
      <c r="A450" s="11" t="s">
        <v>14</v>
      </c>
      <c r="B450" s="11" t="s">
        <v>37</v>
      </c>
      <c r="C450" s="12" t="s">
        <v>16</v>
      </c>
      <c r="D450" s="12" t="s">
        <v>46</v>
      </c>
      <c r="E450" s="11">
        <v>274</v>
      </c>
      <c r="F450" s="13">
        <v>3</v>
      </c>
      <c r="G450" s="13">
        <v>350</v>
      </c>
      <c r="H450" s="13">
        <v>95900</v>
      </c>
      <c r="I450" s="13">
        <v>3836</v>
      </c>
      <c r="J450" s="13">
        <v>92064</v>
      </c>
      <c r="K450" s="13">
        <v>71240</v>
      </c>
      <c r="L450" s="13">
        <v>20824</v>
      </c>
      <c r="M450" s="14">
        <v>41974</v>
      </c>
      <c r="N450" s="15">
        <v>12</v>
      </c>
      <c r="O450" s="12" t="s">
        <v>25</v>
      </c>
      <c r="P450" s="16" t="s">
        <v>19</v>
      </c>
      <c r="Q450" s="1" t="str">
        <f>IF(Data[[#This Row],[COGS]]=Data[[#This Row],[ Sales]]-Data[[#This Row],[Profit]], "OK", "Mismatch")</f>
        <v>OK</v>
      </c>
      <c r="R450" s="1" t="str">
        <f>IF(Data[[#This Row],[Gross Sales]]=Data[[#This Row],[Units Sold]]*Data[[#This Row],[Sale Price]], "OK", "Mismatch")</f>
        <v>OK</v>
      </c>
      <c r="S450" s="1" t="str">
        <f>IF(Data[[#This Row],[ Sales]]=Data[[#This Row],[Gross Sales]]-Data[[#This Row],[Discounts]], "OK", "Mismatch")</f>
        <v>OK</v>
      </c>
      <c r="T450" s="1" t="str">
        <f>IF(Data[[#This Row],[Profit]]=Data[[#This Row],[ Sales]]-Data[[#This Row],[COGS]], "OK", "Mismatch")</f>
        <v>OK</v>
      </c>
    </row>
    <row r="451" spans="1:20" x14ac:dyDescent="0.2">
      <c r="A451" s="11" t="s">
        <v>14</v>
      </c>
      <c r="B451" s="11" t="s">
        <v>37</v>
      </c>
      <c r="C451" s="12" t="s">
        <v>16</v>
      </c>
      <c r="D451" s="12" t="s">
        <v>46</v>
      </c>
      <c r="E451" s="11">
        <v>2529</v>
      </c>
      <c r="F451" s="13">
        <v>3</v>
      </c>
      <c r="G451" s="13">
        <v>7</v>
      </c>
      <c r="H451" s="13">
        <v>17703</v>
      </c>
      <c r="I451" s="13">
        <v>177.03</v>
      </c>
      <c r="J451" s="13">
        <v>17525.97</v>
      </c>
      <c r="K451" s="13">
        <v>12645</v>
      </c>
      <c r="L451" s="13">
        <v>4880.9699999999993</v>
      </c>
      <c r="M451" s="14">
        <v>41821</v>
      </c>
      <c r="N451" s="15">
        <v>7</v>
      </c>
      <c r="O451" s="12" t="s">
        <v>30</v>
      </c>
      <c r="P451" s="16" t="s">
        <v>19</v>
      </c>
      <c r="Q451" s="1" t="str">
        <f>IF(Data[[#This Row],[COGS]]=Data[[#This Row],[ Sales]]-Data[[#This Row],[Profit]], "OK", "Mismatch")</f>
        <v>OK</v>
      </c>
      <c r="R451" s="1" t="str">
        <f>IF(Data[[#This Row],[Gross Sales]]=Data[[#This Row],[Units Sold]]*Data[[#This Row],[Sale Price]], "OK", "Mismatch")</f>
        <v>OK</v>
      </c>
      <c r="S451" s="1" t="str">
        <f>IF(Data[[#This Row],[ Sales]]=Data[[#This Row],[Gross Sales]]-Data[[#This Row],[Discounts]], "OK", "Mismatch")</f>
        <v>OK</v>
      </c>
      <c r="T451" s="1" t="str">
        <f>IF(Data[[#This Row],[Profit]]=Data[[#This Row],[ Sales]]-Data[[#This Row],[COGS]], "OK", "Mismatch")</f>
        <v>OK</v>
      </c>
    </row>
    <row r="452" spans="1:20" x14ac:dyDescent="0.2">
      <c r="A452" s="11" t="s">
        <v>14</v>
      </c>
      <c r="B452" s="11" t="s">
        <v>37</v>
      </c>
      <c r="C452" s="12" t="s">
        <v>16</v>
      </c>
      <c r="D452" s="12" t="s">
        <v>48</v>
      </c>
      <c r="E452" s="11">
        <v>263</v>
      </c>
      <c r="F452" s="13">
        <v>3</v>
      </c>
      <c r="G452" s="13">
        <v>7</v>
      </c>
      <c r="H452" s="13">
        <v>1841</v>
      </c>
      <c r="I452" s="13">
        <v>110.46</v>
      </c>
      <c r="J452" s="13">
        <v>1730.54</v>
      </c>
      <c r="K452" s="13">
        <v>1315</v>
      </c>
      <c r="L452" s="13">
        <v>415.53999999999996</v>
      </c>
      <c r="M452" s="14">
        <v>41579</v>
      </c>
      <c r="N452" s="15">
        <v>11</v>
      </c>
      <c r="O452" s="12" t="s">
        <v>41</v>
      </c>
      <c r="P452" s="16" t="s">
        <v>36</v>
      </c>
      <c r="Q452" s="1" t="str">
        <f>IF(Data[[#This Row],[COGS]]=Data[[#This Row],[ Sales]]-Data[[#This Row],[Profit]], "OK", "Mismatch")</f>
        <v>OK</v>
      </c>
      <c r="R452" s="1" t="str">
        <f>IF(Data[[#This Row],[Gross Sales]]=Data[[#This Row],[Units Sold]]*Data[[#This Row],[Sale Price]], "OK", "Mismatch")</f>
        <v>OK</v>
      </c>
      <c r="S452" s="1" t="str">
        <f>IF(Data[[#This Row],[ Sales]]=Data[[#This Row],[Gross Sales]]-Data[[#This Row],[Discounts]], "OK", "Mismatch")</f>
        <v>OK</v>
      </c>
      <c r="T452" s="1" t="str">
        <f>IF(Data[[#This Row],[Profit]]=Data[[#This Row],[ Sales]]-Data[[#This Row],[COGS]], "OK", "Mismatch")</f>
        <v>OK</v>
      </c>
    </row>
    <row r="453" spans="1:20" x14ac:dyDescent="0.2">
      <c r="A453" s="11" t="s">
        <v>14</v>
      </c>
      <c r="B453" s="11" t="s">
        <v>37</v>
      </c>
      <c r="C453" s="12" t="s">
        <v>16</v>
      </c>
      <c r="D453" s="12" t="s">
        <v>48</v>
      </c>
      <c r="E453" s="11">
        <v>570</v>
      </c>
      <c r="F453" s="13">
        <v>3</v>
      </c>
      <c r="G453" s="13">
        <v>7</v>
      </c>
      <c r="H453" s="13">
        <v>3990</v>
      </c>
      <c r="I453" s="13">
        <v>199.5</v>
      </c>
      <c r="J453" s="13">
        <v>3790.5</v>
      </c>
      <c r="K453" s="13">
        <v>2850</v>
      </c>
      <c r="L453" s="13">
        <v>940.5</v>
      </c>
      <c r="M453" s="14">
        <v>41974</v>
      </c>
      <c r="N453" s="15">
        <v>12</v>
      </c>
      <c r="O453" s="12" t="s">
        <v>25</v>
      </c>
      <c r="P453" s="16" t="s">
        <v>19</v>
      </c>
      <c r="Q453" s="1" t="str">
        <f>IF(Data[[#This Row],[COGS]]=Data[[#This Row],[ Sales]]-Data[[#This Row],[Profit]], "OK", "Mismatch")</f>
        <v>OK</v>
      </c>
      <c r="R453" s="1" t="str">
        <f>IF(Data[[#This Row],[Gross Sales]]=Data[[#This Row],[Units Sold]]*Data[[#This Row],[Sale Price]], "OK", "Mismatch")</f>
        <v>OK</v>
      </c>
      <c r="S453" s="1" t="str">
        <f>IF(Data[[#This Row],[ Sales]]=Data[[#This Row],[Gross Sales]]-Data[[#This Row],[Discounts]], "OK", "Mismatch")</f>
        <v>OK</v>
      </c>
      <c r="T453" s="1" t="str">
        <f>IF(Data[[#This Row],[Profit]]=Data[[#This Row],[ Sales]]-Data[[#This Row],[COGS]], "OK", "Mismatch")</f>
        <v>OK</v>
      </c>
    </row>
    <row r="454" spans="1:20" x14ac:dyDescent="0.2">
      <c r="A454" s="11" t="s">
        <v>14</v>
      </c>
      <c r="B454" s="11" t="s">
        <v>37</v>
      </c>
      <c r="C454" s="12" t="s">
        <v>16</v>
      </c>
      <c r="D454" s="12" t="s">
        <v>48</v>
      </c>
      <c r="E454" s="11">
        <v>1117.5</v>
      </c>
      <c r="F454" s="13">
        <v>3</v>
      </c>
      <c r="G454" s="13">
        <v>20</v>
      </c>
      <c r="H454" s="13">
        <v>22350</v>
      </c>
      <c r="I454" s="13">
        <v>1341</v>
      </c>
      <c r="J454" s="13">
        <v>21009</v>
      </c>
      <c r="K454" s="13">
        <v>11175</v>
      </c>
      <c r="L454" s="13">
        <v>9834</v>
      </c>
      <c r="M454" s="14">
        <v>41640</v>
      </c>
      <c r="N454" s="15">
        <v>1</v>
      </c>
      <c r="O454" s="12" t="s">
        <v>18</v>
      </c>
      <c r="P454" s="16" t="s">
        <v>19</v>
      </c>
      <c r="Q454" s="1" t="str">
        <f>IF(Data[[#This Row],[COGS]]=Data[[#This Row],[ Sales]]-Data[[#This Row],[Profit]], "OK", "Mismatch")</f>
        <v>OK</v>
      </c>
      <c r="R454" s="1" t="str">
        <f>IF(Data[[#This Row],[Gross Sales]]=Data[[#This Row],[Units Sold]]*Data[[#This Row],[Sale Price]], "OK", "Mismatch")</f>
        <v>OK</v>
      </c>
      <c r="S454" s="1" t="str">
        <f>IF(Data[[#This Row],[ Sales]]=Data[[#This Row],[Gross Sales]]-Data[[#This Row],[Discounts]], "OK", "Mismatch")</f>
        <v>OK</v>
      </c>
      <c r="T454" s="1" t="str">
        <f>IF(Data[[#This Row],[Profit]]=Data[[#This Row],[ Sales]]-Data[[#This Row],[COGS]], "OK", "Mismatch")</f>
        <v>OK</v>
      </c>
    </row>
    <row r="455" spans="1:20" x14ac:dyDescent="0.2">
      <c r="A455" s="11" t="s">
        <v>14</v>
      </c>
      <c r="B455" s="11" t="s">
        <v>37</v>
      </c>
      <c r="C455" s="12" t="s">
        <v>16</v>
      </c>
      <c r="D455" s="12" t="s">
        <v>48</v>
      </c>
      <c r="E455" s="11">
        <v>1761</v>
      </c>
      <c r="F455" s="13">
        <v>3</v>
      </c>
      <c r="G455" s="13">
        <v>350</v>
      </c>
      <c r="H455" s="13">
        <v>616350</v>
      </c>
      <c r="I455" s="13">
        <v>43144.5</v>
      </c>
      <c r="J455" s="13">
        <v>573205.5</v>
      </c>
      <c r="K455" s="13">
        <v>457860</v>
      </c>
      <c r="L455" s="13">
        <v>115345.5</v>
      </c>
      <c r="M455" s="14">
        <v>41699</v>
      </c>
      <c r="N455" s="15">
        <v>3</v>
      </c>
      <c r="O455" s="12" t="s">
        <v>27</v>
      </c>
      <c r="P455" s="16" t="s">
        <v>19</v>
      </c>
      <c r="Q455" s="1" t="str">
        <f>IF(Data[[#This Row],[COGS]]=Data[[#This Row],[ Sales]]-Data[[#This Row],[Profit]], "OK", "Mismatch")</f>
        <v>OK</v>
      </c>
      <c r="R455" s="1" t="str">
        <f>IF(Data[[#This Row],[Gross Sales]]=Data[[#This Row],[Units Sold]]*Data[[#This Row],[Sale Price]], "OK", "Mismatch")</f>
        <v>OK</v>
      </c>
      <c r="S455" s="1" t="str">
        <f>IF(Data[[#This Row],[ Sales]]=Data[[#This Row],[Gross Sales]]-Data[[#This Row],[Discounts]], "OK", "Mismatch")</f>
        <v>OK</v>
      </c>
      <c r="T455" s="1" t="str">
        <f>IF(Data[[#This Row],[Profit]]=Data[[#This Row],[ Sales]]-Data[[#This Row],[COGS]], "OK", "Mismatch")</f>
        <v>OK</v>
      </c>
    </row>
    <row r="456" spans="1:20" x14ac:dyDescent="0.2">
      <c r="A456" s="11" t="s">
        <v>14</v>
      </c>
      <c r="B456" s="11" t="s">
        <v>37</v>
      </c>
      <c r="C456" s="12" t="s">
        <v>26</v>
      </c>
      <c r="D456" s="12" t="s">
        <v>49</v>
      </c>
      <c r="E456" s="11">
        <v>982.5</v>
      </c>
      <c r="F456" s="13">
        <v>5</v>
      </c>
      <c r="G456" s="13">
        <v>350</v>
      </c>
      <c r="H456" s="13">
        <v>343875</v>
      </c>
      <c r="I456" s="13">
        <v>44703.75</v>
      </c>
      <c r="J456" s="13">
        <v>299171.25</v>
      </c>
      <c r="K456" s="13">
        <v>255450</v>
      </c>
      <c r="L456" s="13">
        <v>43721.25</v>
      </c>
      <c r="M456" s="14">
        <v>41640</v>
      </c>
      <c r="N456" s="15">
        <v>1</v>
      </c>
      <c r="O456" s="12" t="s">
        <v>18</v>
      </c>
      <c r="P456" s="16" t="s">
        <v>19</v>
      </c>
      <c r="Q456" s="1" t="str">
        <f>IF(Data[[#This Row],[COGS]]=Data[[#This Row],[ Sales]]-Data[[#This Row],[Profit]], "OK", "Mismatch")</f>
        <v>OK</v>
      </c>
      <c r="R456" s="1" t="str">
        <f>IF(Data[[#This Row],[Gross Sales]]=Data[[#This Row],[Units Sold]]*Data[[#This Row],[Sale Price]], "OK", "Mismatch")</f>
        <v>OK</v>
      </c>
      <c r="S456" s="1" t="str">
        <f>IF(Data[[#This Row],[ Sales]]=Data[[#This Row],[Gross Sales]]-Data[[#This Row],[Discounts]], "OK", "Mismatch")</f>
        <v>OK</v>
      </c>
      <c r="T456" s="1" t="str">
        <f>IF(Data[[#This Row],[Profit]]=Data[[#This Row],[ Sales]]-Data[[#This Row],[COGS]], "OK", "Mismatch")</f>
        <v>OK</v>
      </c>
    </row>
    <row r="457" spans="1:20" x14ac:dyDescent="0.2">
      <c r="A457" s="11" t="s">
        <v>14</v>
      </c>
      <c r="B457" s="11" t="s">
        <v>37</v>
      </c>
      <c r="C457" s="12" t="s">
        <v>26</v>
      </c>
      <c r="D457" s="12" t="s">
        <v>49</v>
      </c>
      <c r="E457" s="11">
        <v>1298</v>
      </c>
      <c r="F457" s="13">
        <v>5</v>
      </c>
      <c r="G457" s="13">
        <v>7</v>
      </c>
      <c r="H457" s="13">
        <v>9086</v>
      </c>
      <c r="I457" s="13">
        <v>1181.18</v>
      </c>
      <c r="J457" s="13">
        <v>7904.82</v>
      </c>
      <c r="K457" s="13">
        <v>6490</v>
      </c>
      <c r="L457" s="13">
        <v>1414.8199999999997</v>
      </c>
      <c r="M457" s="14">
        <v>41671</v>
      </c>
      <c r="N457" s="15">
        <v>2</v>
      </c>
      <c r="O457" s="12" t="s">
        <v>39</v>
      </c>
      <c r="P457" s="16" t="s">
        <v>19</v>
      </c>
      <c r="Q457" s="1" t="str">
        <f>IF(Data[[#This Row],[COGS]]=Data[[#This Row],[ Sales]]-Data[[#This Row],[Profit]], "OK", "Mismatch")</f>
        <v>OK</v>
      </c>
      <c r="R457" s="1" t="str">
        <f>IF(Data[[#This Row],[Gross Sales]]=Data[[#This Row],[Units Sold]]*Data[[#This Row],[Sale Price]], "OK", "Mismatch")</f>
        <v>OK</v>
      </c>
      <c r="S457" s="1" t="str">
        <f>IF(Data[[#This Row],[ Sales]]=Data[[#This Row],[Gross Sales]]-Data[[#This Row],[Discounts]], "OK", "Mismatch")</f>
        <v>OK</v>
      </c>
      <c r="T457" s="1" t="str">
        <f>IF(Data[[#This Row],[Profit]]=Data[[#This Row],[ Sales]]-Data[[#This Row],[COGS]], "OK", "Mismatch")</f>
        <v>OK</v>
      </c>
    </row>
    <row r="458" spans="1:20" x14ac:dyDescent="0.2">
      <c r="A458" s="11" t="s">
        <v>14</v>
      </c>
      <c r="B458" s="11" t="s">
        <v>37</v>
      </c>
      <c r="C458" s="12" t="s">
        <v>26</v>
      </c>
      <c r="D458" s="12" t="s">
        <v>49</v>
      </c>
      <c r="E458" s="11">
        <v>2313</v>
      </c>
      <c r="F458" s="13">
        <v>5</v>
      </c>
      <c r="G458" s="13">
        <v>350</v>
      </c>
      <c r="H458" s="13">
        <v>809550</v>
      </c>
      <c r="I458" s="13">
        <v>80955</v>
      </c>
      <c r="J458" s="13">
        <v>728595</v>
      </c>
      <c r="K458" s="13">
        <v>601380</v>
      </c>
      <c r="L458" s="13">
        <v>127215</v>
      </c>
      <c r="M458" s="14">
        <v>41760</v>
      </c>
      <c r="N458" s="15">
        <v>5</v>
      </c>
      <c r="O458" s="12" t="s">
        <v>47</v>
      </c>
      <c r="P458" s="16" t="s">
        <v>19</v>
      </c>
      <c r="Q458" s="1" t="str">
        <f>IF(Data[[#This Row],[COGS]]=Data[[#This Row],[ Sales]]-Data[[#This Row],[Profit]], "OK", "Mismatch")</f>
        <v>OK</v>
      </c>
      <c r="R458" s="1" t="str">
        <f>IF(Data[[#This Row],[Gross Sales]]=Data[[#This Row],[Units Sold]]*Data[[#This Row],[Sale Price]], "OK", "Mismatch")</f>
        <v>OK</v>
      </c>
      <c r="S458" s="1" t="str">
        <f>IF(Data[[#This Row],[ Sales]]=Data[[#This Row],[Gross Sales]]-Data[[#This Row],[Discounts]], "OK", "Mismatch")</f>
        <v>OK</v>
      </c>
      <c r="T458" s="1" t="str">
        <f>IF(Data[[#This Row],[Profit]]=Data[[#This Row],[ Sales]]-Data[[#This Row],[COGS]], "OK", "Mismatch")</f>
        <v>OK</v>
      </c>
    </row>
    <row r="459" spans="1:20" x14ac:dyDescent="0.2">
      <c r="A459" s="11" t="s">
        <v>14</v>
      </c>
      <c r="B459" s="11" t="s">
        <v>37</v>
      </c>
      <c r="C459" s="12" t="s">
        <v>26</v>
      </c>
      <c r="D459" s="12" t="s">
        <v>49</v>
      </c>
      <c r="E459" s="11">
        <v>2328</v>
      </c>
      <c r="F459" s="13">
        <v>5</v>
      </c>
      <c r="G459" s="13">
        <v>7</v>
      </c>
      <c r="H459" s="13">
        <v>16296</v>
      </c>
      <c r="I459" s="13">
        <v>1629.6</v>
      </c>
      <c r="J459" s="13">
        <v>14666.4</v>
      </c>
      <c r="K459" s="13">
        <v>11640</v>
      </c>
      <c r="L459" s="13">
        <v>3026.3999999999996</v>
      </c>
      <c r="M459" s="14">
        <v>41883</v>
      </c>
      <c r="N459" s="15">
        <v>9</v>
      </c>
      <c r="O459" s="12" t="s">
        <v>34</v>
      </c>
      <c r="P459" s="16" t="s">
        <v>19</v>
      </c>
      <c r="Q459" s="1" t="str">
        <f>IF(Data[[#This Row],[COGS]]=Data[[#This Row],[ Sales]]-Data[[#This Row],[Profit]], "OK", "Mismatch")</f>
        <v>OK</v>
      </c>
      <c r="R459" s="1" t="str">
        <f>IF(Data[[#This Row],[Gross Sales]]=Data[[#This Row],[Units Sold]]*Data[[#This Row],[Sale Price]], "OK", "Mismatch")</f>
        <v>OK</v>
      </c>
      <c r="S459" s="1" t="str">
        <f>IF(Data[[#This Row],[ Sales]]=Data[[#This Row],[Gross Sales]]-Data[[#This Row],[Discounts]], "OK", "Mismatch")</f>
        <v>OK</v>
      </c>
      <c r="T459" s="1" t="str">
        <f>IF(Data[[#This Row],[Profit]]=Data[[#This Row],[ Sales]]-Data[[#This Row],[COGS]], "OK", "Mismatch")</f>
        <v>OK</v>
      </c>
    </row>
    <row r="460" spans="1:20" x14ac:dyDescent="0.2">
      <c r="A460" s="11" t="s">
        <v>14</v>
      </c>
      <c r="B460" s="11" t="s">
        <v>37</v>
      </c>
      <c r="C460" s="12" t="s">
        <v>26</v>
      </c>
      <c r="D460" s="12" t="s">
        <v>49</v>
      </c>
      <c r="E460" s="11">
        <v>2996</v>
      </c>
      <c r="F460" s="13">
        <v>5</v>
      </c>
      <c r="G460" s="13">
        <v>7</v>
      </c>
      <c r="H460" s="13">
        <v>20972</v>
      </c>
      <c r="I460" s="13">
        <v>2936.08</v>
      </c>
      <c r="J460" s="13">
        <v>18035.919999999998</v>
      </c>
      <c r="K460" s="13">
        <v>14980</v>
      </c>
      <c r="L460" s="13">
        <v>3055.9199999999983</v>
      </c>
      <c r="M460" s="14">
        <v>41548</v>
      </c>
      <c r="N460" s="15">
        <v>10</v>
      </c>
      <c r="O460" s="12" t="s">
        <v>35</v>
      </c>
      <c r="P460" s="16" t="s">
        <v>36</v>
      </c>
      <c r="Q460" s="1" t="str">
        <f>IF(Data[[#This Row],[COGS]]=Data[[#This Row],[ Sales]]-Data[[#This Row],[Profit]], "OK", "Mismatch")</f>
        <v>OK</v>
      </c>
      <c r="R460" s="1" t="str">
        <f>IF(Data[[#This Row],[Gross Sales]]=Data[[#This Row],[Units Sold]]*Data[[#This Row],[Sale Price]], "OK", "Mismatch")</f>
        <v>OK</v>
      </c>
      <c r="S460" s="1" t="str">
        <f>IF(Data[[#This Row],[ Sales]]=Data[[#This Row],[Gross Sales]]-Data[[#This Row],[Discounts]], "OK", "Mismatch")</f>
        <v>OK</v>
      </c>
      <c r="T460" s="1" t="str">
        <f>IF(Data[[#This Row],[Profit]]=Data[[#This Row],[ Sales]]-Data[[#This Row],[COGS]], "OK", "Mismatch")</f>
        <v>OK</v>
      </c>
    </row>
    <row r="461" spans="1:20" x14ac:dyDescent="0.2">
      <c r="A461" s="11" t="s">
        <v>14</v>
      </c>
      <c r="B461" s="11" t="s">
        <v>37</v>
      </c>
      <c r="C461" s="12" t="s">
        <v>26</v>
      </c>
      <c r="D461" s="12" t="s">
        <v>46</v>
      </c>
      <c r="E461" s="11">
        <v>1566</v>
      </c>
      <c r="F461" s="13">
        <v>5</v>
      </c>
      <c r="G461" s="13">
        <v>20</v>
      </c>
      <c r="H461" s="13">
        <v>31320</v>
      </c>
      <c r="I461" s="13">
        <v>626.4</v>
      </c>
      <c r="J461" s="13">
        <v>30693.599999999999</v>
      </c>
      <c r="K461" s="13">
        <v>15660</v>
      </c>
      <c r="L461" s="13">
        <v>15033.599999999999</v>
      </c>
      <c r="M461" s="14">
        <v>41913</v>
      </c>
      <c r="N461" s="15">
        <v>10</v>
      </c>
      <c r="O461" s="12" t="s">
        <v>35</v>
      </c>
      <c r="P461" s="16" t="s">
        <v>19</v>
      </c>
      <c r="Q461" s="1" t="str">
        <f>IF(Data[[#This Row],[COGS]]=Data[[#This Row],[ Sales]]-Data[[#This Row],[Profit]], "OK", "Mismatch")</f>
        <v>OK</v>
      </c>
      <c r="R461" s="1" t="str">
        <f>IF(Data[[#This Row],[Gross Sales]]=Data[[#This Row],[Units Sold]]*Data[[#This Row],[Sale Price]], "OK", "Mismatch")</f>
        <v>OK</v>
      </c>
      <c r="S461" s="1" t="str">
        <f>IF(Data[[#This Row],[ Sales]]=Data[[#This Row],[Gross Sales]]-Data[[#This Row],[Discounts]], "OK", "Mismatch")</f>
        <v>OK</v>
      </c>
      <c r="T461" s="1" t="str">
        <f>IF(Data[[#This Row],[Profit]]=Data[[#This Row],[ Sales]]-Data[[#This Row],[COGS]], "OK", "Mismatch")</f>
        <v>OK</v>
      </c>
    </row>
    <row r="462" spans="1:20" x14ac:dyDescent="0.2">
      <c r="A462" s="11" t="s">
        <v>14</v>
      </c>
      <c r="B462" s="11" t="s">
        <v>37</v>
      </c>
      <c r="C462" s="12" t="s">
        <v>26</v>
      </c>
      <c r="D462" s="12" t="s">
        <v>48</v>
      </c>
      <c r="E462" s="11">
        <v>1282</v>
      </c>
      <c r="F462" s="13">
        <v>5</v>
      </c>
      <c r="G462" s="13">
        <v>20</v>
      </c>
      <c r="H462" s="13">
        <v>25640</v>
      </c>
      <c r="I462" s="13">
        <v>2051.1999999999998</v>
      </c>
      <c r="J462" s="13">
        <v>23588.799999999999</v>
      </c>
      <c r="K462" s="13">
        <v>12820</v>
      </c>
      <c r="L462" s="13">
        <v>10768.8</v>
      </c>
      <c r="M462" s="14">
        <v>41791</v>
      </c>
      <c r="N462" s="15">
        <v>6</v>
      </c>
      <c r="O462" s="12" t="s">
        <v>23</v>
      </c>
      <c r="P462" s="16" t="s">
        <v>19</v>
      </c>
      <c r="Q462" s="1" t="str">
        <f>IF(Data[[#This Row],[COGS]]=Data[[#This Row],[ Sales]]-Data[[#This Row],[Profit]], "OK", "Mismatch")</f>
        <v>OK</v>
      </c>
      <c r="R462" s="1" t="str">
        <f>IF(Data[[#This Row],[Gross Sales]]=Data[[#This Row],[Units Sold]]*Data[[#This Row],[Sale Price]], "OK", "Mismatch")</f>
        <v>OK</v>
      </c>
      <c r="S462" s="1" t="str">
        <f>IF(Data[[#This Row],[ Sales]]=Data[[#This Row],[Gross Sales]]-Data[[#This Row],[Discounts]], "OK", "Mismatch")</f>
        <v>OK</v>
      </c>
      <c r="T462" s="1" t="str">
        <f>IF(Data[[#This Row],[Profit]]=Data[[#This Row],[ Sales]]-Data[[#This Row],[COGS]], "OK", "Mismatch")</f>
        <v>OK</v>
      </c>
    </row>
    <row r="463" spans="1:20" x14ac:dyDescent="0.2">
      <c r="A463" s="11" t="s">
        <v>14</v>
      </c>
      <c r="B463" s="11" t="s">
        <v>37</v>
      </c>
      <c r="C463" s="12" t="s">
        <v>38</v>
      </c>
      <c r="D463" s="12" t="s">
        <v>49</v>
      </c>
      <c r="E463" s="11">
        <v>267</v>
      </c>
      <c r="F463" s="13">
        <v>10</v>
      </c>
      <c r="G463" s="13">
        <v>20</v>
      </c>
      <c r="H463" s="13">
        <v>5340</v>
      </c>
      <c r="I463" s="13">
        <v>801</v>
      </c>
      <c r="J463" s="13">
        <v>4539</v>
      </c>
      <c r="K463" s="13">
        <v>2670</v>
      </c>
      <c r="L463" s="13">
        <v>1869</v>
      </c>
      <c r="M463" s="14">
        <v>41548</v>
      </c>
      <c r="N463" s="15">
        <v>10</v>
      </c>
      <c r="O463" s="12" t="s">
        <v>35</v>
      </c>
      <c r="P463" s="16" t="s">
        <v>36</v>
      </c>
      <c r="Q463" s="1" t="str">
        <f>IF(Data[[#This Row],[COGS]]=Data[[#This Row],[ Sales]]-Data[[#This Row],[Profit]], "OK", "Mismatch")</f>
        <v>OK</v>
      </c>
      <c r="R463" s="1" t="str">
        <f>IF(Data[[#This Row],[Gross Sales]]=Data[[#This Row],[Units Sold]]*Data[[#This Row],[Sale Price]], "OK", "Mismatch")</f>
        <v>OK</v>
      </c>
      <c r="S463" s="1" t="str">
        <f>IF(Data[[#This Row],[ Sales]]=Data[[#This Row],[Gross Sales]]-Data[[#This Row],[Discounts]], "OK", "Mismatch")</f>
        <v>OK</v>
      </c>
      <c r="T463" s="1" t="str">
        <f>IF(Data[[#This Row],[Profit]]=Data[[#This Row],[ Sales]]-Data[[#This Row],[COGS]], "OK", "Mismatch")</f>
        <v>OK</v>
      </c>
    </row>
    <row r="464" spans="1:20" x14ac:dyDescent="0.2">
      <c r="A464" s="11" t="s">
        <v>14</v>
      </c>
      <c r="B464" s="11" t="s">
        <v>37</v>
      </c>
      <c r="C464" s="12" t="s">
        <v>38</v>
      </c>
      <c r="D464" s="12" t="s">
        <v>49</v>
      </c>
      <c r="E464" s="11">
        <v>380</v>
      </c>
      <c r="F464" s="13">
        <v>10</v>
      </c>
      <c r="G464" s="13">
        <v>7</v>
      </c>
      <c r="H464" s="13">
        <v>2660</v>
      </c>
      <c r="I464" s="13">
        <v>292.60000000000002</v>
      </c>
      <c r="J464" s="13">
        <v>2367.4</v>
      </c>
      <c r="K464" s="13">
        <v>1900</v>
      </c>
      <c r="L464" s="13">
        <v>467.40000000000009</v>
      </c>
      <c r="M464" s="14">
        <v>41518</v>
      </c>
      <c r="N464" s="15">
        <v>9</v>
      </c>
      <c r="O464" s="12" t="s">
        <v>34</v>
      </c>
      <c r="P464" s="16" t="s">
        <v>36</v>
      </c>
      <c r="Q464" s="1" t="str">
        <f>IF(Data[[#This Row],[COGS]]=Data[[#This Row],[ Sales]]-Data[[#This Row],[Profit]], "OK", "Mismatch")</f>
        <v>OK</v>
      </c>
      <c r="R464" s="1" t="str">
        <f>IF(Data[[#This Row],[Gross Sales]]=Data[[#This Row],[Units Sold]]*Data[[#This Row],[Sale Price]], "OK", "Mismatch")</f>
        <v>OK</v>
      </c>
      <c r="S464" s="1" t="str">
        <f>IF(Data[[#This Row],[ Sales]]=Data[[#This Row],[Gross Sales]]-Data[[#This Row],[Discounts]], "OK", "Mismatch")</f>
        <v>OK</v>
      </c>
      <c r="T464" s="1" t="str">
        <f>IF(Data[[#This Row],[Profit]]=Data[[#This Row],[ Sales]]-Data[[#This Row],[COGS]], "OK", "Mismatch")</f>
        <v>OK</v>
      </c>
    </row>
    <row r="465" spans="1:20" x14ac:dyDescent="0.2">
      <c r="A465" s="11" t="s">
        <v>14</v>
      </c>
      <c r="B465" s="11" t="s">
        <v>37</v>
      </c>
      <c r="C465" s="12" t="s">
        <v>38</v>
      </c>
      <c r="D465" s="12" t="s">
        <v>49</v>
      </c>
      <c r="E465" s="11">
        <v>1177</v>
      </c>
      <c r="F465" s="13">
        <v>10</v>
      </c>
      <c r="G465" s="13">
        <v>350</v>
      </c>
      <c r="H465" s="13">
        <v>411950</v>
      </c>
      <c r="I465" s="13">
        <v>57673</v>
      </c>
      <c r="J465" s="13">
        <v>354277</v>
      </c>
      <c r="K465" s="13">
        <v>306020</v>
      </c>
      <c r="L465" s="13">
        <v>48257</v>
      </c>
      <c r="M465" s="14">
        <v>41944</v>
      </c>
      <c r="N465" s="15">
        <v>11</v>
      </c>
      <c r="O465" s="12" t="s">
        <v>41</v>
      </c>
      <c r="P465" s="16" t="s">
        <v>19</v>
      </c>
      <c r="Q465" s="1" t="str">
        <f>IF(Data[[#This Row],[COGS]]=Data[[#This Row],[ Sales]]-Data[[#This Row],[Profit]], "OK", "Mismatch")</f>
        <v>OK</v>
      </c>
      <c r="R465" s="1" t="str">
        <f>IF(Data[[#This Row],[Gross Sales]]=Data[[#This Row],[Units Sold]]*Data[[#This Row],[Sale Price]], "OK", "Mismatch")</f>
        <v>OK</v>
      </c>
      <c r="S465" s="1" t="str">
        <f>IF(Data[[#This Row],[ Sales]]=Data[[#This Row],[Gross Sales]]-Data[[#This Row],[Discounts]], "OK", "Mismatch")</f>
        <v>OK</v>
      </c>
      <c r="T465" s="1" t="str">
        <f>IF(Data[[#This Row],[Profit]]=Data[[#This Row],[ Sales]]-Data[[#This Row],[COGS]], "OK", "Mismatch")</f>
        <v>OK</v>
      </c>
    </row>
    <row r="466" spans="1:20" x14ac:dyDescent="0.2">
      <c r="A466" s="11" t="s">
        <v>14</v>
      </c>
      <c r="B466" s="11" t="s">
        <v>37</v>
      </c>
      <c r="C466" s="12" t="s">
        <v>38</v>
      </c>
      <c r="D466" s="12" t="s">
        <v>49</v>
      </c>
      <c r="E466" s="11">
        <v>1438.5</v>
      </c>
      <c r="F466" s="13">
        <v>10</v>
      </c>
      <c r="G466" s="13">
        <v>7</v>
      </c>
      <c r="H466" s="13">
        <v>10069.5</v>
      </c>
      <c r="I466" s="13">
        <v>1309.0350000000001</v>
      </c>
      <c r="J466" s="13">
        <v>8760.4650000000001</v>
      </c>
      <c r="K466" s="13">
        <v>7192.5</v>
      </c>
      <c r="L466" s="13">
        <v>1567.9649999999992</v>
      </c>
      <c r="M466" s="14">
        <v>41640</v>
      </c>
      <c r="N466" s="15">
        <v>1</v>
      </c>
      <c r="O466" s="12" t="s">
        <v>18</v>
      </c>
      <c r="P466" s="16" t="s">
        <v>19</v>
      </c>
      <c r="Q466" s="1" t="str">
        <f>IF(Data[[#This Row],[COGS]]=Data[[#This Row],[ Sales]]-Data[[#This Row],[Profit]], "OK", "Mismatch")</f>
        <v>OK</v>
      </c>
      <c r="R466" s="1" t="str">
        <f>IF(Data[[#This Row],[Gross Sales]]=Data[[#This Row],[Units Sold]]*Data[[#This Row],[Sale Price]], "OK", "Mismatch")</f>
        <v>OK</v>
      </c>
      <c r="S466" s="1" t="str">
        <f>IF(Data[[#This Row],[ Sales]]=Data[[#This Row],[Gross Sales]]-Data[[#This Row],[Discounts]], "OK", "Mismatch")</f>
        <v>OK</v>
      </c>
      <c r="T466" s="1" t="str">
        <f>IF(Data[[#This Row],[Profit]]=Data[[#This Row],[ Sales]]-Data[[#This Row],[COGS]], "OK", "Mismatch")</f>
        <v>OK</v>
      </c>
    </row>
    <row r="467" spans="1:20" x14ac:dyDescent="0.2">
      <c r="A467" s="11" t="s">
        <v>14</v>
      </c>
      <c r="B467" s="11" t="s">
        <v>37</v>
      </c>
      <c r="C467" s="12" t="s">
        <v>38</v>
      </c>
      <c r="D467" s="12" t="s">
        <v>49</v>
      </c>
      <c r="E467" s="11">
        <v>2007</v>
      </c>
      <c r="F467" s="13">
        <v>10</v>
      </c>
      <c r="G467" s="13">
        <v>350</v>
      </c>
      <c r="H467" s="13">
        <v>702450</v>
      </c>
      <c r="I467" s="13">
        <v>105367.5</v>
      </c>
      <c r="J467" s="13">
        <v>597082.5</v>
      </c>
      <c r="K467" s="13">
        <v>521820</v>
      </c>
      <c r="L467" s="13">
        <v>75262.5</v>
      </c>
      <c r="M467" s="14">
        <v>41579</v>
      </c>
      <c r="N467" s="15">
        <v>11</v>
      </c>
      <c r="O467" s="12" t="s">
        <v>41</v>
      </c>
      <c r="P467" s="16" t="s">
        <v>36</v>
      </c>
      <c r="Q467" s="1" t="str">
        <f>IF(Data[[#This Row],[COGS]]=Data[[#This Row],[ Sales]]-Data[[#This Row],[Profit]], "OK", "Mismatch")</f>
        <v>OK</v>
      </c>
      <c r="R467" s="1" t="str">
        <f>IF(Data[[#This Row],[Gross Sales]]=Data[[#This Row],[Units Sold]]*Data[[#This Row],[Sale Price]], "OK", "Mismatch")</f>
        <v>OK</v>
      </c>
      <c r="S467" s="1" t="str">
        <f>IF(Data[[#This Row],[ Sales]]=Data[[#This Row],[Gross Sales]]-Data[[#This Row],[Discounts]], "OK", "Mismatch")</f>
        <v>OK</v>
      </c>
      <c r="T467" s="1" t="str">
        <f>IF(Data[[#This Row],[Profit]]=Data[[#This Row],[ Sales]]-Data[[#This Row],[COGS]], "OK", "Mismatch")</f>
        <v>OK</v>
      </c>
    </row>
    <row r="468" spans="1:20" x14ac:dyDescent="0.2">
      <c r="A468" s="11" t="s">
        <v>14</v>
      </c>
      <c r="B468" s="11" t="s">
        <v>37</v>
      </c>
      <c r="C468" s="12" t="s">
        <v>38</v>
      </c>
      <c r="D468" s="12" t="s">
        <v>49</v>
      </c>
      <c r="E468" s="11">
        <v>2641</v>
      </c>
      <c r="F468" s="13">
        <v>10</v>
      </c>
      <c r="G468" s="13">
        <v>20</v>
      </c>
      <c r="H468" s="13">
        <v>52820</v>
      </c>
      <c r="I468" s="13">
        <v>6866.6</v>
      </c>
      <c r="J468" s="13">
        <v>45953.4</v>
      </c>
      <c r="K468" s="13">
        <v>26410</v>
      </c>
      <c r="L468" s="13">
        <v>19543.400000000001</v>
      </c>
      <c r="M468" s="14">
        <v>41671</v>
      </c>
      <c r="N468" s="15">
        <v>2</v>
      </c>
      <c r="O468" s="12" t="s">
        <v>39</v>
      </c>
      <c r="P468" s="16" t="s">
        <v>19</v>
      </c>
      <c r="Q468" s="1" t="str">
        <f>IF(Data[[#This Row],[COGS]]=Data[[#This Row],[ Sales]]-Data[[#This Row],[Profit]], "OK", "Mismatch")</f>
        <v>OK</v>
      </c>
      <c r="R468" s="1" t="str">
        <f>IF(Data[[#This Row],[Gross Sales]]=Data[[#This Row],[Units Sold]]*Data[[#This Row],[Sale Price]], "OK", "Mismatch")</f>
        <v>OK</v>
      </c>
      <c r="S468" s="1" t="str">
        <f>IF(Data[[#This Row],[ Sales]]=Data[[#This Row],[Gross Sales]]-Data[[#This Row],[Discounts]], "OK", "Mismatch")</f>
        <v>OK</v>
      </c>
      <c r="T468" s="1" t="str">
        <f>IF(Data[[#This Row],[Profit]]=Data[[#This Row],[ Sales]]-Data[[#This Row],[COGS]], "OK", "Mismatch")</f>
        <v>OK</v>
      </c>
    </row>
    <row r="469" spans="1:20" x14ac:dyDescent="0.2">
      <c r="A469" s="11" t="s">
        <v>14</v>
      </c>
      <c r="B469" s="11" t="s">
        <v>37</v>
      </c>
      <c r="C469" s="12" t="s">
        <v>38</v>
      </c>
      <c r="D469" s="12" t="s">
        <v>46</v>
      </c>
      <c r="E469" s="11">
        <v>274</v>
      </c>
      <c r="F469" s="13">
        <v>10</v>
      </c>
      <c r="G469" s="13">
        <v>350</v>
      </c>
      <c r="H469" s="13">
        <v>95900</v>
      </c>
      <c r="I469" s="13">
        <v>3836</v>
      </c>
      <c r="J469" s="13">
        <v>92064</v>
      </c>
      <c r="K469" s="13">
        <v>71240</v>
      </c>
      <c r="L469" s="13">
        <v>20824</v>
      </c>
      <c r="M469" s="14">
        <v>41974</v>
      </c>
      <c r="N469" s="15">
        <v>12</v>
      </c>
      <c r="O469" s="12" t="s">
        <v>25</v>
      </c>
      <c r="P469" s="16" t="s">
        <v>19</v>
      </c>
      <c r="Q469" s="1" t="str">
        <f>IF(Data[[#This Row],[COGS]]=Data[[#This Row],[ Sales]]-Data[[#This Row],[Profit]], "OK", "Mismatch")</f>
        <v>OK</v>
      </c>
      <c r="R469" s="1" t="str">
        <f>IF(Data[[#This Row],[Gross Sales]]=Data[[#This Row],[Units Sold]]*Data[[#This Row],[Sale Price]], "OK", "Mismatch")</f>
        <v>OK</v>
      </c>
      <c r="S469" s="1" t="str">
        <f>IF(Data[[#This Row],[ Sales]]=Data[[#This Row],[Gross Sales]]-Data[[#This Row],[Discounts]], "OK", "Mismatch")</f>
        <v>OK</v>
      </c>
      <c r="T469" s="1" t="str">
        <f>IF(Data[[#This Row],[Profit]]=Data[[#This Row],[ Sales]]-Data[[#This Row],[COGS]], "OK", "Mismatch")</f>
        <v>OK</v>
      </c>
    </row>
    <row r="470" spans="1:20" x14ac:dyDescent="0.2">
      <c r="A470" s="11" t="s">
        <v>14</v>
      </c>
      <c r="B470" s="11" t="s">
        <v>37</v>
      </c>
      <c r="C470" s="12" t="s">
        <v>38</v>
      </c>
      <c r="D470" s="12" t="s">
        <v>46</v>
      </c>
      <c r="E470" s="11">
        <v>1056</v>
      </c>
      <c r="F470" s="13">
        <v>10</v>
      </c>
      <c r="G470" s="13">
        <v>20</v>
      </c>
      <c r="H470" s="13">
        <v>21120</v>
      </c>
      <c r="I470" s="13">
        <v>844.8</v>
      </c>
      <c r="J470" s="13">
        <v>20275.2</v>
      </c>
      <c r="K470" s="13">
        <v>10560</v>
      </c>
      <c r="L470" s="13">
        <v>9715.2000000000007</v>
      </c>
      <c r="M470" s="14">
        <v>41883</v>
      </c>
      <c r="N470" s="15">
        <v>9</v>
      </c>
      <c r="O470" s="12" t="s">
        <v>34</v>
      </c>
      <c r="P470" s="16" t="s">
        <v>19</v>
      </c>
      <c r="Q470" s="1" t="str">
        <f>IF(Data[[#This Row],[COGS]]=Data[[#This Row],[ Sales]]-Data[[#This Row],[Profit]], "OK", "Mismatch")</f>
        <v>OK</v>
      </c>
      <c r="R470" s="1" t="str">
        <f>IF(Data[[#This Row],[Gross Sales]]=Data[[#This Row],[Units Sold]]*Data[[#This Row],[Sale Price]], "OK", "Mismatch")</f>
        <v>OK</v>
      </c>
      <c r="S470" s="1" t="str">
        <f>IF(Data[[#This Row],[ Sales]]=Data[[#This Row],[Gross Sales]]-Data[[#This Row],[Discounts]], "OK", "Mismatch")</f>
        <v>OK</v>
      </c>
      <c r="T470" s="1" t="str">
        <f>IF(Data[[#This Row],[Profit]]=Data[[#This Row],[ Sales]]-Data[[#This Row],[COGS]], "OK", "Mismatch")</f>
        <v>OK</v>
      </c>
    </row>
    <row r="471" spans="1:20" x14ac:dyDescent="0.2">
      <c r="A471" s="11" t="s">
        <v>14</v>
      </c>
      <c r="B471" s="11" t="s">
        <v>37</v>
      </c>
      <c r="C471" s="12" t="s">
        <v>38</v>
      </c>
      <c r="D471" s="12" t="s">
        <v>46</v>
      </c>
      <c r="E471" s="11">
        <v>2013</v>
      </c>
      <c r="F471" s="13">
        <v>10</v>
      </c>
      <c r="G471" s="13">
        <v>7</v>
      </c>
      <c r="H471" s="13">
        <v>14091</v>
      </c>
      <c r="I471" s="13">
        <v>281.82</v>
      </c>
      <c r="J471" s="13">
        <v>13809.18</v>
      </c>
      <c r="K471" s="13">
        <v>10065</v>
      </c>
      <c r="L471" s="13">
        <v>3744.1800000000003</v>
      </c>
      <c r="M471" s="14">
        <v>41609</v>
      </c>
      <c r="N471" s="15">
        <v>12</v>
      </c>
      <c r="O471" s="12" t="s">
        <v>25</v>
      </c>
      <c r="P471" s="16" t="s">
        <v>36</v>
      </c>
      <c r="Q471" s="1" t="str">
        <f>IF(Data[[#This Row],[COGS]]=Data[[#This Row],[ Sales]]-Data[[#This Row],[Profit]], "OK", "Mismatch")</f>
        <v>OK</v>
      </c>
      <c r="R471" s="1" t="str">
        <f>IF(Data[[#This Row],[Gross Sales]]=Data[[#This Row],[Units Sold]]*Data[[#This Row],[Sale Price]], "OK", "Mismatch")</f>
        <v>OK</v>
      </c>
      <c r="S471" s="1" t="str">
        <f>IF(Data[[#This Row],[ Sales]]=Data[[#This Row],[Gross Sales]]-Data[[#This Row],[Discounts]], "OK", "Mismatch")</f>
        <v>OK</v>
      </c>
      <c r="T471" s="1" t="str">
        <f>IF(Data[[#This Row],[Profit]]=Data[[#This Row],[ Sales]]-Data[[#This Row],[COGS]], "OK", "Mismatch")</f>
        <v>OK</v>
      </c>
    </row>
    <row r="472" spans="1:20" x14ac:dyDescent="0.2">
      <c r="A472" s="11" t="s">
        <v>14</v>
      </c>
      <c r="B472" s="11" t="s">
        <v>37</v>
      </c>
      <c r="C472" s="12" t="s">
        <v>38</v>
      </c>
      <c r="D472" s="12" t="s">
        <v>46</v>
      </c>
      <c r="E472" s="11">
        <v>3450</v>
      </c>
      <c r="F472" s="13">
        <v>10</v>
      </c>
      <c r="G472" s="13">
        <v>350</v>
      </c>
      <c r="H472" s="13">
        <v>1207500</v>
      </c>
      <c r="I472" s="13">
        <v>48300</v>
      </c>
      <c r="J472" s="13">
        <v>1159200</v>
      </c>
      <c r="K472" s="13">
        <v>897000</v>
      </c>
      <c r="L472" s="13">
        <v>262200</v>
      </c>
      <c r="M472" s="14">
        <v>41821</v>
      </c>
      <c r="N472" s="15">
        <v>7</v>
      </c>
      <c r="O472" s="12" t="s">
        <v>30</v>
      </c>
      <c r="P472" s="16" t="s">
        <v>19</v>
      </c>
      <c r="Q472" s="1" t="str">
        <f>IF(Data[[#This Row],[COGS]]=Data[[#This Row],[ Sales]]-Data[[#This Row],[Profit]], "OK", "Mismatch")</f>
        <v>OK</v>
      </c>
      <c r="R472" s="1" t="str">
        <f>IF(Data[[#This Row],[Gross Sales]]=Data[[#This Row],[Units Sold]]*Data[[#This Row],[Sale Price]], "OK", "Mismatch")</f>
        <v>OK</v>
      </c>
      <c r="S472" s="1" t="str">
        <f>IF(Data[[#This Row],[ Sales]]=Data[[#This Row],[Gross Sales]]-Data[[#This Row],[Discounts]], "OK", "Mismatch")</f>
        <v>OK</v>
      </c>
      <c r="T472" s="1" t="str">
        <f>IF(Data[[#This Row],[Profit]]=Data[[#This Row],[ Sales]]-Data[[#This Row],[COGS]], "OK", "Mismatch")</f>
        <v>OK</v>
      </c>
    </row>
    <row r="473" spans="1:20" x14ac:dyDescent="0.2">
      <c r="A473" s="11" t="s">
        <v>14</v>
      </c>
      <c r="B473" s="11" t="s">
        <v>37</v>
      </c>
      <c r="C473" s="12" t="s">
        <v>38</v>
      </c>
      <c r="D473" s="12" t="s">
        <v>46</v>
      </c>
      <c r="E473" s="11">
        <v>4492.5</v>
      </c>
      <c r="F473" s="13">
        <v>10</v>
      </c>
      <c r="G473" s="13">
        <v>7</v>
      </c>
      <c r="H473" s="13">
        <v>31447.5</v>
      </c>
      <c r="I473" s="13">
        <v>314.47500000000002</v>
      </c>
      <c r="J473" s="13">
        <v>31133.024999999998</v>
      </c>
      <c r="K473" s="13">
        <v>22462.5</v>
      </c>
      <c r="L473" s="13">
        <v>8670.5249999999978</v>
      </c>
      <c r="M473" s="14">
        <v>41730</v>
      </c>
      <c r="N473" s="15">
        <v>4</v>
      </c>
      <c r="O473" s="12" t="s">
        <v>44</v>
      </c>
      <c r="P473" s="16" t="s">
        <v>19</v>
      </c>
      <c r="Q473" s="1" t="str">
        <f>IF(Data[[#This Row],[COGS]]=Data[[#This Row],[ Sales]]-Data[[#This Row],[Profit]], "OK", "Mismatch")</f>
        <v>OK</v>
      </c>
      <c r="R473" s="1" t="str">
        <f>IF(Data[[#This Row],[Gross Sales]]=Data[[#This Row],[Units Sold]]*Data[[#This Row],[Sale Price]], "OK", "Mismatch")</f>
        <v>OK</v>
      </c>
      <c r="S473" s="1" t="str">
        <f>IF(Data[[#This Row],[ Sales]]=Data[[#This Row],[Gross Sales]]-Data[[#This Row],[Discounts]], "OK", "Mismatch")</f>
        <v>OK</v>
      </c>
      <c r="T473" s="1" t="str">
        <f>IF(Data[[#This Row],[Profit]]=Data[[#This Row],[ Sales]]-Data[[#This Row],[COGS]], "OK", "Mismatch")</f>
        <v>OK</v>
      </c>
    </row>
    <row r="474" spans="1:20" x14ac:dyDescent="0.2">
      <c r="A474" s="11" t="s">
        <v>14</v>
      </c>
      <c r="B474" s="11" t="s">
        <v>37</v>
      </c>
      <c r="C474" s="12" t="s">
        <v>38</v>
      </c>
      <c r="D474" s="12" t="s">
        <v>48</v>
      </c>
      <c r="E474" s="11">
        <v>602</v>
      </c>
      <c r="F474" s="13">
        <v>10</v>
      </c>
      <c r="G474" s="13">
        <v>350</v>
      </c>
      <c r="H474" s="13">
        <v>210700</v>
      </c>
      <c r="I474" s="13">
        <v>10535</v>
      </c>
      <c r="J474" s="13">
        <v>200165</v>
      </c>
      <c r="K474" s="13">
        <v>156520</v>
      </c>
      <c r="L474" s="13">
        <v>43645</v>
      </c>
      <c r="M474" s="14">
        <v>41791</v>
      </c>
      <c r="N474" s="15">
        <v>6</v>
      </c>
      <c r="O474" s="12" t="s">
        <v>23</v>
      </c>
      <c r="P474" s="16" t="s">
        <v>19</v>
      </c>
      <c r="Q474" s="1" t="str">
        <f>IF(Data[[#This Row],[COGS]]=Data[[#This Row],[ Sales]]-Data[[#This Row],[Profit]], "OK", "Mismatch")</f>
        <v>OK</v>
      </c>
      <c r="R474" s="1" t="str">
        <f>IF(Data[[#This Row],[Gross Sales]]=Data[[#This Row],[Units Sold]]*Data[[#This Row],[Sale Price]], "OK", "Mismatch")</f>
        <v>OK</v>
      </c>
      <c r="S474" s="1" t="str">
        <f>IF(Data[[#This Row],[ Sales]]=Data[[#This Row],[Gross Sales]]-Data[[#This Row],[Discounts]], "OK", "Mismatch")</f>
        <v>OK</v>
      </c>
      <c r="T474" s="1" t="str">
        <f>IF(Data[[#This Row],[Profit]]=Data[[#This Row],[ Sales]]-Data[[#This Row],[COGS]], "OK", "Mismatch")</f>
        <v>OK</v>
      </c>
    </row>
    <row r="475" spans="1:20" x14ac:dyDescent="0.2">
      <c r="A475" s="11" t="s">
        <v>14</v>
      </c>
      <c r="B475" s="11" t="s">
        <v>37</v>
      </c>
      <c r="C475" s="12" t="s">
        <v>38</v>
      </c>
      <c r="D475" s="12" t="s">
        <v>48</v>
      </c>
      <c r="E475" s="11">
        <v>678</v>
      </c>
      <c r="F475" s="13">
        <v>10</v>
      </c>
      <c r="G475" s="13">
        <v>7</v>
      </c>
      <c r="H475" s="13">
        <v>4746</v>
      </c>
      <c r="I475" s="13">
        <v>379.68</v>
      </c>
      <c r="J475" s="13">
        <v>4366.32</v>
      </c>
      <c r="K475" s="13">
        <v>3390</v>
      </c>
      <c r="L475" s="13">
        <v>976.31999999999971</v>
      </c>
      <c r="M475" s="14">
        <v>41852</v>
      </c>
      <c r="N475" s="15">
        <v>8</v>
      </c>
      <c r="O475" s="12" t="s">
        <v>33</v>
      </c>
      <c r="P475" s="16" t="s">
        <v>19</v>
      </c>
      <c r="Q475" s="1" t="str">
        <f>IF(Data[[#This Row],[COGS]]=Data[[#This Row],[ Sales]]-Data[[#This Row],[Profit]], "OK", "Mismatch")</f>
        <v>OK</v>
      </c>
      <c r="R475" s="1" t="str">
        <f>IF(Data[[#This Row],[Gross Sales]]=Data[[#This Row],[Units Sold]]*Data[[#This Row],[Sale Price]], "OK", "Mismatch")</f>
        <v>OK</v>
      </c>
      <c r="S475" s="1" t="str">
        <f>IF(Data[[#This Row],[ Sales]]=Data[[#This Row],[Gross Sales]]-Data[[#This Row],[Discounts]], "OK", "Mismatch")</f>
        <v>OK</v>
      </c>
      <c r="T475" s="1" t="str">
        <f>IF(Data[[#This Row],[Profit]]=Data[[#This Row],[ Sales]]-Data[[#This Row],[COGS]], "OK", "Mismatch")</f>
        <v>OK</v>
      </c>
    </row>
    <row r="476" spans="1:20" x14ac:dyDescent="0.2">
      <c r="A476" s="11" t="s">
        <v>14</v>
      </c>
      <c r="B476" s="11" t="s">
        <v>37</v>
      </c>
      <c r="C476" s="12" t="s">
        <v>38</v>
      </c>
      <c r="D476" s="12" t="s">
        <v>48</v>
      </c>
      <c r="E476" s="11">
        <v>727</v>
      </c>
      <c r="F476" s="13">
        <v>10</v>
      </c>
      <c r="G476" s="13">
        <v>350</v>
      </c>
      <c r="H476" s="13">
        <v>254450</v>
      </c>
      <c r="I476" s="13">
        <v>15267</v>
      </c>
      <c r="J476" s="13">
        <v>239183</v>
      </c>
      <c r="K476" s="13">
        <v>189020</v>
      </c>
      <c r="L476" s="13">
        <v>50163</v>
      </c>
      <c r="M476" s="14">
        <v>41548</v>
      </c>
      <c r="N476" s="15">
        <v>10</v>
      </c>
      <c r="O476" s="12" t="s">
        <v>35</v>
      </c>
      <c r="P476" s="16" t="s">
        <v>36</v>
      </c>
      <c r="Q476" s="1" t="str">
        <f>IF(Data[[#This Row],[COGS]]=Data[[#This Row],[ Sales]]-Data[[#This Row],[Profit]], "OK", "Mismatch")</f>
        <v>OK</v>
      </c>
      <c r="R476" s="1" t="str">
        <f>IF(Data[[#This Row],[Gross Sales]]=Data[[#This Row],[Units Sold]]*Data[[#This Row],[Sale Price]], "OK", "Mismatch")</f>
        <v>OK</v>
      </c>
      <c r="S476" s="1" t="str">
        <f>IF(Data[[#This Row],[ Sales]]=Data[[#This Row],[Gross Sales]]-Data[[#This Row],[Discounts]], "OK", "Mismatch")</f>
        <v>OK</v>
      </c>
      <c r="T476" s="1" t="str">
        <f>IF(Data[[#This Row],[Profit]]=Data[[#This Row],[ Sales]]-Data[[#This Row],[COGS]], "OK", "Mismatch")</f>
        <v>OK</v>
      </c>
    </row>
    <row r="477" spans="1:20" x14ac:dyDescent="0.2">
      <c r="A477" s="11" t="s">
        <v>14</v>
      </c>
      <c r="B477" s="11" t="s">
        <v>37</v>
      </c>
      <c r="C477" s="12" t="s">
        <v>38</v>
      </c>
      <c r="D477" s="12" t="s">
        <v>48</v>
      </c>
      <c r="E477" s="11">
        <v>973</v>
      </c>
      <c r="F477" s="13">
        <v>10</v>
      </c>
      <c r="G477" s="13">
        <v>20</v>
      </c>
      <c r="H477" s="13">
        <v>19460</v>
      </c>
      <c r="I477" s="13">
        <v>1751.4</v>
      </c>
      <c r="J477" s="13">
        <v>17708.599999999999</v>
      </c>
      <c r="K477" s="13">
        <v>9730</v>
      </c>
      <c r="L477" s="13">
        <v>7978.5999999999985</v>
      </c>
      <c r="M477" s="14">
        <v>41699</v>
      </c>
      <c r="N477" s="15">
        <v>3</v>
      </c>
      <c r="O477" s="12" t="s">
        <v>27</v>
      </c>
      <c r="P477" s="16" t="s">
        <v>19</v>
      </c>
      <c r="Q477" s="1" t="str">
        <f>IF(Data[[#This Row],[COGS]]=Data[[#This Row],[ Sales]]-Data[[#This Row],[Profit]], "OK", "Mismatch")</f>
        <v>OK</v>
      </c>
      <c r="R477" s="1" t="str">
        <f>IF(Data[[#This Row],[Gross Sales]]=Data[[#This Row],[Units Sold]]*Data[[#This Row],[Sale Price]], "OK", "Mismatch")</f>
        <v>OK</v>
      </c>
      <c r="S477" s="1" t="str">
        <f>IF(Data[[#This Row],[ Sales]]=Data[[#This Row],[Gross Sales]]-Data[[#This Row],[Discounts]], "OK", "Mismatch")</f>
        <v>OK</v>
      </c>
      <c r="T477" s="1" t="str">
        <f>IF(Data[[#This Row],[Profit]]=Data[[#This Row],[ Sales]]-Data[[#This Row],[COGS]], "OK", "Mismatch")</f>
        <v>OK</v>
      </c>
    </row>
    <row r="478" spans="1:20" x14ac:dyDescent="0.2">
      <c r="A478" s="11" t="s">
        <v>14</v>
      </c>
      <c r="B478" s="11" t="s">
        <v>37</v>
      </c>
      <c r="C478" s="12" t="s">
        <v>38</v>
      </c>
      <c r="D478" s="12" t="s">
        <v>48</v>
      </c>
      <c r="E478" s="11">
        <v>2327</v>
      </c>
      <c r="F478" s="13">
        <v>10</v>
      </c>
      <c r="G478" s="13">
        <v>7</v>
      </c>
      <c r="H478" s="13">
        <v>16289</v>
      </c>
      <c r="I478" s="13">
        <v>814.45</v>
      </c>
      <c r="J478" s="13">
        <v>15474.55</v>
      </c>
      <c r="K478" s="13">
        <v>11635</v>
      </c>
      <c r="L478" s="13">
        <v>3839.5499999999993</v>
      </c>
      <c r="M478" s="14">
        <v>41760</v>
      </c>
      <c r="N478" s="15">
        <v>5</v>
      </c>
      <c r="O478" s="12" t="s">
        <v>47</v>
      </c>
      <c r="P478" s="16" t="s">
        <v>19</v>
      </c>
      <c r="Q478" s="1" t="str">
        <f>IF(Data[[#This Row],[COGS]]=Data[[#This Row],[ Sales]]-Data[[#This Row],[Profit]], "OK", "Mismatch")</f>
        <v>OK</v>
      </c>
      <c r="R478" s="1" t="str">
        <f>IF(Data[[#This Row],[Gross Sales]]=Data[[#This Row],[Units Sold]]*Data[[#This Row],[Sale Price]], "OK", "Mismatch")</f>
        <v>OK</v>
      </c>
      <c r="S478" s="1" t="str">
        <f>IF(Data[[#This Row],[ Sales]]=Data[[#This Row],[Gross Sales]]-Data[[#This Row],[Discounts]], "OK", "Mismatch")</f>
        <v>OK</v>
      </c>
      <c r="T478" s="1" t="str">
        <f>IF(Data[[#This Row],[Profit]]=Data[[#This Row],[ Sales]]-Data[[#This Row],[COGS]], "OK", "Mismatch")</f>
        <v>OK</v>
      </c>
    </row>
    <row r="479" spans="1:20" x14ac:dyDescent="0.2">
      <c r="A479" s="11" t="s">
        <v>14</v>
      </c>
      <c r="B479" s="11" t="s">
        <v>37</v>
      </c>
      <c r="C479" s="12" t="s">
        <v>38</v>
      </c>
      <c r="D479" s="12" t="s">
        <v>48</v>
      </c>
      <c r="E479" s="11">
        <v>2663</v>
      </c>
      <c r="F479" s="13">
        <v>10</v>
      </c>
      <c r="G479" s="13">
        <v>20</v>
      </c>
      <c r="H479" s="13">
        <v>53260</v>
      </c>
      <c r="I479" s="13">
        <v>2663</v>
      </c>
      <c r="J479" s="13">
        <v>50597</v>
      </c>
      <c r="K479" s="13">
        <v>26630</v>
      </c>
      <c r="L479" s="13">
        <v>23967</v>
      </c>
      <c r="M479" s="14">
        <v>41974</v>
      </c>
      <c r="N479" s="15">
        <v>12</v>
      </c>
      <c r="O479" s="12" t="s">
        <v>25</v>
      </c>
      <c r="P479" s="16" t="s">
        <v>19</v>
      </c>
      <c r="Q479" s="1" t="str">
        <f>IF(Data[[#This Row],[COGS]]=Data[[#This Row],[ Sales]]-Data[[#This Row],[Profit]], "OK", "Mismatch")</f>
        <v>OK</v>
      </c>
      <c r="R479" s="1" t="str">
        <f>IF(Data[[#This Row],[Gross Sales]]=Data[[#This Row],[Units Sold]]*Data[[#This Row],[Sale Price]], "OK", "Mismatch")</f>
        <v>OK</v>
      </c>
      <c r="S479" s="1" t="str">
        <f>IF(Data[[#This Row],[ Sales]]=Data[[#This Row],[Gross Sales]]-Data[[#This Row],[Discounts]], "OK", "Mismatch")</f>
        <v>OK</v>
      </c>
      <c r="T479" s="1" t="str">
        <f>IF(Data[[#This Row],[Profit]]=Data[[#This Row],[ Sales]]-Data[[#This Row],[COGS]], "OK", "Mismatch")</f>
        <v>OK</v>
      </c>
    </row>
    <row r="480" spans="1:20" x14ac:dyDescent="0.2">
      <c r="A480" s="11" t="s">
        <v>14</v>
      </c>
      <c r="B480" s="11" t="s">
        <v>37</v>
      </c>
      <c r="C480" s="12" t="s">
        <v>38</v>
      </c>
      <c r="D480" s="12" t="s">
        <v>17</v>
      </c>
      <c r="E480" s="11">
        <v>1143</v>
      </c>
      <c r="F480" s="13">
        <v>10</v>
      </c>
      <c r="G480" s="13">
        <v>7</v>
      </c>
      <c r="H480" s="13">
        <v>8001</v>
      </c>
      <c r="I480" s="13">
        <v>0</v>
      </c>
      <c r="J480" s="13">
        <v>8001</v>
      </c>
      <c r="K480" s="13">
        <v>5715</v>
      </c>
      <c r="L480" s="13">
        <v>2286</v>
      </c>
      <c r="M480" s="14">
        <v>41913</v>
      </c>
      <c r="N480" s="15">
        <v>10</v>
      </c>
      <c r="O480" s="12" t="s">
        <v>35</v>
      </c>
      <c r="P480" s="16" t="s">
        <v>19</v>
      </c>
      <c r="Q480" s="1" t="str">
        <f>IF(Data[[#This Row],[COGS]]=Data[[#This Row],[ Sales]]-Data[[#This Row],[Profit]], "OK", "Mismatch")</f>
        <v>OK</v>
      </c>
      <c r="R480" s="1" t="str">
        <f>IF(Data[[#This Row],[Gross Sales]]=Data[[#This Row],[Units Sold]]*Data[[#This Row],[Sale Price]], "OK", "Mismatch")</f>
        <v>OK</v>
      </c>
      <c r="S480" s="1" t="str">
        <f>IF(Data[[#This Row],[ Sales]]=Data[[#This Row],[Gross Sales]]-Data[[#This Row],[Discounts]], "OK", "Mismatch")</f>
        <v>OK</v>
      </c>
      <c r="T480" s="1" t="str">
        <f>IF(Data[[#This Row],[Profit]]=Data[[#This Row],[ Sales]]-Data[[#This Row],[COGS]], "OK", "Mismatch")</f>
        <v>OK</v>
      </c>
    </row>
    <row r="481" spans="1:20" x14ac:dyDescent="0.2">
      <c r="A481" s="11" t="s">
        <v>14</v>
      </c>
      <c r="B481" s="11" t="s">
        <v>37</v>
      </c>
      <c r="C481" s="12" t="s">
        <v>42</v>
      </c>
      <c r="D481" s="12" t="s">
        <v>49</v>
      </c>
      <c r="E481" s="11">
        <v>606</v>
      </c>
      <c r="F481" s="13">
        <v>120</v>
      </c>
      <c r="G481" s="13">
        <v>20</v>
      </c>
      <c r="H481" s="13">
        <v>12120</v>
      </c>
      <c r="I481" s="13">
        <v>1696.8000000000002</v>
      </c>
      <c r="J481" s="13">
        <v>10423.200000000001</v>
      </c>
      <c r="K481" s="13">
        <v>6060</v>
      </c>
      <c r="L481" s="13">
        <v>4363.2000000000007</v>
      </c>
      <c r="M481" s="14">
        <v>41730</v>
      </c>
      <c r="N481" s="15">
        <v>4</v>
      </c>
      <c r="O481" s="12" t="s">
        <v>44</v>
      </c>
      <c r="P481" s="16" t="s">
        <v>19</v>
      </c>
      <c r="Q481" s="1" t="str">
        <f>IF(Data[[#This Row],[COGS]]=Data[[#This Row],[ Sales]]-Data[[#This Row],[Profit]], "OK", "Mismatch")</f>
        <v>OK</v>
      </c>
      <c r="R481" s="1" t="str">
        <f>IF(Data[[#This Row],[Gross Sales]]=Data[[#This Row],[Units Sold]]*Data[[#This Row],[Sale Price]], "OK", "Mismatch")</f>
        <v>OK</v>
      </c>
      <c r="S481" s="1" t="str">
        <f>IF(Data[[#This Row],[ Sales]]=Data[[#This Row],[Gross Sales]]-Data[[#This Row],[Discounts]], "OK", "Mismatch")</f>
        <v>OK</v>
      </c>
      <c r="T481" s="1" t="str">
        <f>IF(Data[[#This Row],[Profit]]=Data[[#This Row],[ Sales]]-Data[[#This Row],[COGS]], "OK", "Mismatch")</f>
        <v>OK</v>
      </c>
    </row>
    <row r="482" spans="1:20" x14ac:dyDescent="0.2">
      <c r="A482" s="11" t="s">
        <v>14</v>
      </c>
      <c r="B482" s="11" t="s">
        <v>37</v>
      </c>
      <c r="C482" s="12" t="s">
        <v>42</v>
      </c>
      <c r="D482" s="12" t="s">
        <v>49</v>
      </c>
      <c r="E482" s="11">
        <v>986</v>
      </c>
      <c r="F482" s="13">
        <v>120</v>
      </c>
      <c r="G482" s="13">
        <v>350</v>
      </c>
      <c r="H482" s="13">
        <v>345100</v>
      </c>
      <c r="I482" s="13">
        <v>41412</v>
      </c>
      <c r="J482" s="13">
        <v>303688</v>
      </c>
      <c r="K482" s="13">
        <v>256360</v>
      </c>
      <c r="L482" s="13">
        <v>47328</v>
      </c>
      <c r="M482" s="14">
        <v>41913</v>
      </c>
      <c r="N482" s="15">
        <v>10</v>
      </c>
      <c r="O482" s="12" t="s">
        <v>35</v>
      </c>
      <c r="P482" s="16" t="s">
        <v>19</v>
      </c>
      <c r="Q482" s="1" t="str">
        <f>IF(Data[[#This Row],[COGS]]=Data[[#This Row],[ Sales]]-Data[[#This Row],[Profit]], "OK", "Mismatch")</f>
        <v>OK</v>
      </c>
      <c r="R482" s="1" t="str">
        <f>IF(Data[[#This Row],[Gross Sales]]=Data[[#This Row],[Units Sold]]*Data[[#This Row],[Sale Price]], "OK", "Mismatch")</f>
        <v>OK</v>
      </c>
      <c r="S482" s="1" t="str">
        <f>IF(Data[[#This Row],[ Sales]]=Data[[#This Row],[Gross Sales]]-Data[[#This Row],[Discounts]], "OK", "Mismatch")</f>
        <v>OK</v>
      </c>
      <c r="T482" s="1" t="str">
        <f>IF(Data[[#This Row],[Profit]]=Data[[#This Row],[ Sales]]-Data[[#This Row],[COGS]], "OK", "Mismatch")</f>
        <v>OK</v>
      </c>
    </row>
    <row r="483" spans="1:20" x14ac:dyDescent="0.2">
      <c r="A483" s="11" t="s">
        <v>14</v>
      </c>
      <c r="B483" s="11" t="s">
        <v>37</v>
      </c>
      <c r="C483" s="12" t="s">
        <v>42</v>
      </c>
      <c r="D483" s="12" t="s">
        <v>46</v>
      </c>
      <c r="E483" s="11">
        <v>736</v>
      </c>
      <c r="F483" s="13">
        <v>120</v>
      </c>
      <c r="G483" s="13">
        <v>20</v>
      </c>
      <c r="H483" s="13">
        <v>14720</v>
      </c>
      <c r="I483" s="13">
        <v>588.79999999999995</v>
      </c>
      <c r="J483" s="13">
        <v>14131.2</v>
      </c>
      <c r="K483" s="13">
        <v>7360</v>
      </c>
      <c r="L483" s="13">
        <v>6771.2000000000007</v>
      </c>
      <c r="M483" s="14">
        <v>41518</v>
      </c>
      <c r="N483" s="15">
        <v>9</v>
      </c>
      <c r="O483" s="12" t="s">
        <v>34</v>
      </c>
      <c r="P483" s="16" t="s">
        <v>36</v>
      </c>
      <c r="Q483" s="1" t="str">
        <f>IF(Data[[#This Row],[COGS]]=Data[[#This Row],[ Sales]]-Data[[#This Row],[Profit]], "OK", "Mismatch")</f>
        <v>OK</v>
      </c>
      <c r="R483" s="1" t="str">
        <f>IF(Data[[#This Row],[Gross Sales]]=Data[[#This Row],[Units Sold]]*Data[[#This Row],[Sale Price]], "OK", "Mismatch")</f>
        <v>OK</v>
      </c>
      <c r="S483" s="1" t="str">
        <f>IF(Data[[#This Row],[ Sales]]=Data[[#This Row],[Gross Sales]]-Data[[#This Row],[Discounts]], "OK", "Mismatch")</f>
        <v>OK</v>
      </c>
      <c r="T483" s="1" t="str">
        <f>IF(Data[[#This Row],[Profit]]=Data[[#This Row],[ Sales]]-Data[[#This Row],[COGS]], "OK", "Mismatch")</f>
        <v>OK</v>
      </c>
    </row>
    <row r="484" spans="1:20" x14ac:dyDescent="0.2">
      <c r="A484" s="11" t="s">
        <v>14</v>
      </c>
      <c r="B484" s="11" t="s">
        <v>37</v>
      </c>
      <c r="C484" s="12" t="s">
        <v>42</v>
      </c>
      <c r="D484" s="12" t="s">
        <v>46</v>
      </c>
      <c r="E484" s="11">
        <v>1566</v>
      </c>
      <c r="F484" s="13">
        <v>120</v>
      </c>
      <c r="G484" s="13">
        <v>20</v>
      </c>
      <c r="H484" s="13">
        <v>31320</v>
      </c>
      <c r="I484" s="13">
        <v>626.4</v>
      </c>
      <c r="J484" s="13">
        <v>30693.599999999999</v>
      </c>
      <c r="K484" s="13">
        <v>15660</v>
      </c>
      <c r="L484" s="13">
        <v>15033.599999999999</v>
      </c>
      <c r="M484" s="14">
        <v>41913</v>
      </c>
      <c r="N484" s="15">
        <v>10</v>
      </c>
      <c r="O484" s="12" t="s">
        <v>35</v>
      </c>
      <c r="P484" s="16" t="s">
        <v>19</v>
      </c>
      <c r="Q484" s="1" t="str">
        <f>IF(Data[[#This Row],[COGS]]=Data[[#This Row],[ Sales]]-Data[[#This Row],[Profit]], "OK", "Mismatch")</f>
        <v>OK</v>
      </c>
      <c r="R484" s="1" t="str">
        <f>IF(Data[[#This Row],[Gross Sales]]=Data[[#This Row],[Units Sold]]*Data[[#This Row],[Sale Price]], "OK", "Mismatch")</f>
        <v>OK</v>
      </c>
      <c r="S484" s="1" t="str">
        <f>IF(Data[[#This Row],[ Sales]]=Data[[#This Row],[Gross Sales]]-Data[[#This Row],[Discounts]], "OK", "Mismatch")</f>
        <v>OK</v>
      </c>
      <c r="T484" s="1" t="str">
        <f>IF(Data[[#This Row],[Profit]]=Data[[#This Row],[ Sales]]-Data[[#This Row],[COGS]], "OK", "Mismatch")</f>
        <v>OK</v>
      </c>
    </row>
    <row r="485" spans="1:20" x14ac:dyDescent="0.2">
      <c r="A485" s="11" t="s">
        <v>14</v>
      </c>
      <c r="B485" s="11" t="s">
        <v>37</v>
      </c>
      <c r="C485" s="12" t="s">
        <v>42</v>
      </c>
      <c r="D485" s="12" t="s">
        <v>48</v>
      </c>
      <c r="E485" s="11">
        <v>547</v>
      </c>
      <c r="F485" s="13">
        <v>120</v>
      </c>
      <c r="G485" s="13">
        <v>7</v>
      </c>
      <c r="H485" s="13">
        <v>3829</v>
      </c>
      <c r="I485" s="13">
        <v>268.02999999999997</v>
      </c>
      <c r="J485" s="13">
        <v>3560.9700000000003</v>
      </c>
      <c r="K485" s="13">
        <v>2735</v>
      </c>
      <c r="L485" s="13">
        <v>825.97000000000025</v>
      </c>
      <c r="M485" s="14">
        <v>41944</v>
      </c>
      <c r="N485" s="15">
        <v>11</v>
      </c>
      <c r="O485" s="12" t="s">
        <v>41</v>
      </c>
      <c r="P485" s="16" t="s">
        <v>19</v>
      </c>
      <c r="Q485" s="1" t="str">
        <f>IF(Data[[#This Row],[COGS]]=Data[[#This Row],[ Sales]]-Data[[#This Row],[Profit]], "OK", "Mismatch")</f>
        <v>OK</v>
      </c>
      <c r="R485" s="1" t="str">
        <f>IF(Data[[#This Row],[Gross Sales]]=Data[[#This Row],[Units Sold]]*Data[[#This Row],[Sale Price]], "OK", "Mismatch")</f>
        <v>OK</v>
      </c>
      <c r="S485" s="1" t="str">
        <f>IF(Data[[#This Row],[ Sales]]=Data[[#This Row],[Gross Sales]]-Data[[#This Row],[Discounts]], "OK", "Mismatch")</f>
        <v>OK</v>
      </c>
      <c r="T485" s="1" t="str">
        <f>IF(Data[[#This Row],[Profit]]=Data[[#This Row],[ Sales]]-Data[[#This Row],[COGS]], "OK", "Mismatch")</f>
        <v>OK</v>
      </c>
    </row>
    <row r="486" spans="1:20" x14ac:dyDescent="0.2">
      <c r="A486" s="11" t="s">
        <v>14</v>
      </c>
      <c r="B486" s="11" t="s">
        <v>37</v>
      </c>
      <c r="C486" s="12" t="s">
        <v>42</v>
      </c>
      <c r="D486" s="12" t="s">
        <v>48</v>
      </c>
      <c r="E486" s="11">
        <v>602</v>
      </c>
      <c r="F486" s="13">
        <v>120</v>
      </c>
      <c r="G486" s="13">
        <v>350</v>
      </c>
      <c r="H486" s="13">
        <v>210700</v>
      </c>
      <c r="I486" s="13">
        <v>10535</v>
      </c>
      <c r="J486" s="13">
        <v>200165</v>
      </c>
      <c r="K486" s="13">
        <v>156520</v>
      </c>
      <c r="L486" s="13">
        <v>43645</v>
      </c>
      <c r="M486" s="14">
        <v>41791</v>
      </c>
      <c r="N486" s="15">
        <v>6</v>
      </c>
      <c r="O486" s="12" t="s">
        <v>23</v>
      </c>
      <c r="P486" s="16" t="s">
        <v>19</v>
      </c>
      <c r="Q486" s="1" t="str">
        <f>IF(Data[[#This Row],[COGS]]=Data[[#This Row],[ Sales]]-Data[[#This Row],[Profit]], "OK", "Mismatch")</f>
        <v>OK</v>
      </c>
      <c r="R486" s="1" t="str">
        <f>IF(Data[[#This Row],[Gross Sales]]=Data[[#This Row],[Units Sold]]*Data[[#This Row],[Sale Price]], "OK", "Mismatch")</f>
        <v>OK</v>
      </c>
      <c r="S486" s="1" t="str">
        <f>IF(Data[[#This Row],[ Sales]]=Data[[#This Row],[Gross Sales]]-Data[[#This Row],[Discounts]], "OK", "Mismatch")</f>
        <v>OK</v>
      </c>
      <c r="T486" s="1" t="str">
        <f>IF(Data[[#This Row],[Profit]]=Data[[#This Row],[ Sales]]-Data[[#This Row],[COGS]], "OK", "Mismatch")</f>
        <v>OK</v>
      </c>
    </row>
    <row r="487" spans="1:20" x14ac:dyDescent="0.2">
      <c r="A487" s="11" t="s">
        <v>14</v>
      </c>
      <c r="B487" s="11" t="s">
        <v>37</v>
      </c>
      <c r="C487" s="12" t="s">
        <v>42</v>
      </c>
      <c r="D487" s="12" t="s">
        <v>48</v>
      </c>
      <c r="E487" s="11">
        <v>1421</v>
      </c>
      <c r="F487" s="13">
        <v>120</v>
      </c>
      <c r="G487" s="13">
        <v>20</v>
      </c>
      <c r="H487" s="13">
        <v>28420</v>
      </c>
      <c r="I487" s="13">
        <v>1989.4</v>
      </c>
      <c r="J487" s="13">
        <v>26430.6</v>
      </c>
      <c r="K487" s="13">
        <v>14210</v>
      </c>
      <c r="L487" s="13">
        <v>12220.599999999999</v>
      </c>
      <c r="M487" s="14">
        <v>41609</v>
      </c>
      <c r="N487" s="15">
        <v>12</v>
      </c>
      <c r="O487" s="12" t="s">
        <v>25</v>
      </c>
      <c r="P487" s="16" t="s">
        <v>36</v>
      </c>
      <c r="Q487" s="1" t="str">
        <f>IF(Data[[#This Row],[COGS]]=Data[[#This Row],[ Sales]]-Data[[#This Row],[Profit]], "OK", "Mismatch")</f>
        <v>OK</v>
      </c>
      <c r="R487" s="1" t="str">
        <f>IF(Data[[#This Row],[Gross Sales]]=Data[[#This Row],[Units Sold]]*Data[[#This Row],[Sale Price]], "OK", "Mismatch")</f>
        <v>OK</v>
      </c>
      <c r="S487" s="1" t="str">
        <f>IF(Data[[#This Row],[ Sales]]=Data[[#This Row],[Gross Sales]]-Data[[#This Row],[Discounts]], "OK", "Mismatch")</f>
        <v>OK</v>
      </c>
      <c r="T487" s="1" t="str">
        <f>IF(Data[[#This Row],[Profit]]=Data[[#This Row],[ Sales]]-Data[[#This Row],[COGS]], "OK", "Mismatch")</f>
        <v>OK</v>
      </c>
    </row>
    <row r="488" spans="1:20" x14ac:dyDescent="0.2">
      <c r="A488" s="11" t="s">
        <v>14</v>
      </c>
      <c r="B488" s="11" t="s">
        <v>37</v>
      </c>
      <c r="C488" s="12" t="s">
        <v>42</v>
      </c>
      <c r="D488" s="12" t="s">
        <v>48</v>
      </c>
      <c r="E488" s="11">
        <v>2832</v>
      </c>
      <c r="F488" s="13">
        <v>120</v>
      </c>
      <c r="G488" s="13">
        <v>20</v>
      </c>
      <c r="H488" s="13">
        <v>56640</v>
      </c>
      <c r="I488" s="13">
        <v>2832</v>
      </c>
      <c r="J488" s="13">
        <v>53808</v>
      </c>
      <c r="K488" s="13">
        <v>28320</v>
      </c>
      <c r="L488" s="13">
        <v>25488</v>
      </c>
      <c r="M488" s="14">
        <v>41852</v>
      </c>
      <c r="N488" s="15">
        <v>8</v>
      </c>
      <c r="O488" s="12" t="s">
        <v>33</v>
      </c>
      <c r="P488" s="16" t="s">
        <v>19</v>
      </c>
      <c r="Q488" s="1" t="str">
        <f>IF(Data[[#This Row],[COGS]]=Data[[#This Row],[ Sales]]-Data[[#This Row],[Profit]], "OK", "Mismatch")</f>
        <v>OK</v>
      </c>
      <c r="R488" s="1" t="str">
        <f>IF(Data[[#This Row],[Gross Sales]]=Data[[#This Row],[Units Sold]]*Data[[#This Row],[Sale Price]], "OK", "Mismatch")</f>
        <v>OK</v>
      </c>
      <c r="S488" s="1" t="str">
        <f>IF(Data[[#This Row],[ Sales]]=Data[[#This Row],[Gross Sales]]-Data[[#This Row],[Discounts]], "OK", "Mismatch")</f>
        <v>OK</v>
      </c>
      <c r="T488" s="1" t="str">
        <f>IF(Data[[#This Row],[Profit]]=Data[[#This Row],[ Sales]]-Data[[#This Row],[COGS]], "OK", "Mismatch")</f>
        <v>OK</v>
      </c>
    </row>
    <row r="489" spans="1:20" x14ac:dyDescent="0.2">
      <c r="A489" s="11" t="s">
        <v>14</v>
      </c>
      <c r="B489" s="11" t="s">
        <v>37</v>
      </c>
      <c r="C489" s="12" t="s">
        <v>42</v>
      </c>
      <c r="D489" s="12" t="s">
        <v>48</v>
      </c>
      <c r="E489" s="11">
        <v>2907</v>
      </c>
      <c r="F489" s="13">
        <v>120</v>
      </c>
      <c r="G489" s="13">
        <v>7</v>
      </c>
      <c r="H489" s="13">
        <v>20349</v>
      </c>
      <c r="I489" s="13">
        <v>1627.92</v>
      </c>
      <c r="J489" s="13">
        <v>18721.080000000002</v>
      </c>
      <c r="K489" s="13">
        <v>14535</v>
      </c>
      <c r="L489" s="13">
        <v>4186.0800000000017</v>
      </c>
      <c r="M489" s="14">
        <v>41791</v>
      </c>
      <c r="N489" s="15">
        <v>6</v>
      </c>
      <c r="O489" s="12" t="s">
        <v>23</v>
      </c>
      <c r="P489" s="16" t="s">
        <v>19</v>
      </c>
      <c r="Q489" s="1" t="str">
        <f>IF(Data[[#This Row],[COGS]]=Data[[#This Row],[ Sales]]-Data[[#This Row],[Profit]], "OK", "Mismatch")</f>
        <v>OK</v>
      </c>
      <c r="R489" s="1" t="str">
        <f>IF(Data[[#This Row],[Gross Sales]]=Data[[#This Row],[Units Sold]]*Data[[#This Row],[Sale Price]], "OK", "Mismatch")</f>
        <v>OK</v>
      </c>
      <c r="S489" s="1" t="str">
        <f>IF(Data[[#This Row],[ Sales]]=Data[[#This Row],[Gross Sales]]-Data[[#This Row],[Discounts]], "OK", "Mismatch")</f>
        <v>OK</v>
      </c>
      <c r="T489" s="1" t="str">
        <f>IF(Data[[#This Row],[Profit]]=Data[[#This Row],[ Sales]]-Data[[#This Row],[COGS]], "OK", "Mismatch")</f>
        <v>OK</v>
      </c>
    </row>
    <row r="490" spans="1:20" x14ac:dyDescent="0.2">
      <c r="A490" s="11" t="s">
        <v>14</v>
      </c>
      <c r="B490" s="11" t="s">
        <v>37</v>
      </c>
      <c r="C490" s="12" t="s">
        <v>43</v>
      </c>
      <c r="D490" s="12" t="s">
        <v>49</v>
      </c>
      <c r="E490" s="11">
        <v>267</v>
      </c>
      <c r="F490" s="13">
        <v>250</v>
      </c>
      <c r="G490" s="13">
        <v>20</v>
      </c>
      <c r="H490" s="13">
        <v>5340</v>
      </c>
      <c r="I490" s="13">
        <v>801</v>
      </c>
      <c r="J490" s="13">
        <v>4539</v>
      </c>
      <c r="K490" s="13">
        <v>2670</v>
      </c>
      <c r="L490" s="13">
        <v>1869</v>
      </c>
      <c r="M490" s="14">
        <v>41548</v>
      </c>
      <c r="N490" s="15">
        <v>10</v>
      </c>
      <c r="O490" s="12" t="s">
        <v>35</v>
      </c>
      <c r="P490" s="16" t="s">
        <v>36</v>
      </c>
      <c r="Q490" s="1" t="str">
        <f>IF(Data[[#This Row],[COGS]]=Data[[#This Row],[ Sales]]-Data[[#This Row],[Profit]], "OK", "Mismatch")</f>
        <v>OK</v>
      </c>
      <c r="R490" s="1" t="str">
        <f>IF(Data[[#This Row],[Gross Sales]]=Data[[#This Row],[Units Sold]]*Data[[#This Row],[Sale Price]], "OK", "Mismatch")</f>
        <v>OK</v>
      </c>
      <c r="S490" s="1" t="str">
        <f>IF(Data[[#This Row],[ Sales]]=Data[[#This Row],[Gross Sales]]-Data[[#This Row],[Discounts]], "OK", "Mismatch")</f>
        <v>OK</v>
      </c>
      <c r="T490" s="1" t="str">
        <f>IF(Data[[#This Row],[Profit]]=Data[[#This Row],[ Sales]]-Data[[#This Row],[COGS]], "OK", "Mismatch")</f>
        <v>OK</v>
      </c>
    </row>
    <row r="491" spans="1:20" x14ac:dyDescent="0.2">
      <c r="A491" s="11" t="s">
        <v>14</v>
      </c>
      <c r="B491" s="11" t="s">
        <v>37</v>
      </c>
      <c r="C491" s="12" t="s">
        <v>43</v>
      </c>
      <c r="D491" s="12" t="s">
        <v>49</v>
      </c>
      <c r="E491" s="11">
        <v>986</v>
      </c>
      <c r="F491" s="13">
        <v>250</v>
      </c>
      <c r="G491" s="13">
        <v>350</v>
      </c>
      <c r="H491" s="13">
        <v>345100</v>
      </c>
      <c r="I491" s="13">
        <v>41412</v>
      </c>
      <c r="J491" s="13">
        <v>303688</v>
      </c>
      <c r="K491" s="13">
        <v>256360</v>
      </c>
      <c r="L491" s="13">
        <v>47328</v>
      </c>
      <c r="M491" s="14">
        <v>41913</v>
      </c>
      <c r="N491" s="15">
        <v>10</v>
      </c>
      <c r="O491" s="12" t="s">
        <v>35</v>
      </c>
      <c r="P491" s="16" t="s">
        <v>19</v>
      </c>
      <c r="Q491" s="1" t="str">
        <f>IF(Data[[#This Row],[COGS]]=Data[[#This Row],[ Sales]]-Data[[#This Row],[Profit]], "OK", "Mismatch")</f>
        <v>OK</v>
      </c>
      <c r="R491" s="1" t="str">
        <f>IF(Data[[#This Row],[Gross Sales]]=Data[[#This Row],[Units Sold]]*Data[[#This Row],[Sale Price]], "OK", "Mismatch")</f>
        <v>OK</v>
      </c>
      <c r="S491" s="1" t="str">
        <f>IF(Data[[#This Row],[ Sales]]=Data[[#This Row],[Gross Sales]]-Data[[#This Row],[Discounts]], "OK", "Mismatch")</f>
        <v>OK</v>
      </c>
      <c r="T491" s="1" t="str">
        <f>IF(Data[[#This Row],[Profit]]=Data[[#This Row],[ Sales]]-Data[[#This Row],[COGS]], "OK", "Mismatch")</f>
        <v>OK</v>
      </c>
    </row>
    <row r="492" spans="1:20" x14ac:dyDescent="0.2">
      <c r="A492" s="11" t="s">
        <v>14</v>
      </c>
      <c r="B492" s="11" t="s">
        <v>37</v>
      </c>
      <c r="C492" s="12" t="s">
        <v>43</v>
      </c>
      <c r="D492" s="12" t="s">
        <v>49</v>
      </c>
      <c r="E492" s="11">
        <v>1579</v>
      </c>
      <c r="F492" s="13">
        <v>250</v>
      </c>
      <c r="G492" s="13">
        <v>7</v>
      </c>
      <c r="H492" s="13">
        <v>11053</v>
      </c>
      <c r="I492" s="13">
        <v>1215.83</v>
      </c>
      <c r="J492" s="13">
        <v>9837.17</v>
      </c>
      <c r="K492" s="13">
        <v>7895</v>
      </c>
      <c r="L492" s="13">
        <v>1942.17</v>
      </c>
      <c r="M492" s="14">
        <v>41699</v>
      </c>
      <c r="N492" s="15">
        <v>3</v>
      </c>
      <c r="O492" s="12" t="s">
        <v>27</v>
      </c>
      <c r="P492" s="16" t="s">
        <v>19</v>
      </c>
      <c r="Q492" s="1" t="str">
        <f>IF(Data[[#This Row],[COGS]]=Data[[#This Row],[ Sales]]-Data[[#This Row],[Profit]], "OK", "Mismatch")</f>
        <v>OK</v>
      </c>
      <c r="R492" s="1" t="str">
        <f>IF(Data[[#This Row],[Gross Sales]]=Data[[#This Row],[Units Sold]]*Data[[#This Row],[Sale Price]], "OK", "Mismatch")</f>
        <v>OK</v>
      </c>
      <c r="S492" s="1" t="str">
        <f>IF(Data[[#This Row],[ Sales]]=Data[[#This Row],[Gross Sales]]-Data[[#This Row],[Discounts]], "OK", "Mismatch")</f>
        <v>OK</v>
      </c>
      <c r="T492" s="1" t="str">
        <f>IF(Data[[#This Row],[Profit]]=Data[[#This Row],[ Sales]]-Data[[#This Row],[COGS]], "OK", "Mismatch")</f>
        <v>OK</v>
      </c>
    </row>
    <row r="493" spans="1:20" x14ac:dyDescent="0.2">
      <c r="A493" s="11" t="s">
        <v>14</v>
      </c>
      <c r="B493" s="11" t="s">
        <v>37</v>
      </c>
      <c r="C493" s="12" t="s">
        <v>43</v>
      </c>
      <c r="D493" s="12" t="s">
        <v>49</v>
      </c>
      <c r="E493" s="11">
        <v>2807</v>
      </c>
      <c r="F493" s="13">
        <v>250</v>
      </c>
      <c r="G493" s="13">
        <v>350</v>
      </c>
      <c r="H493" s="13">
        <v>982450</v>
      </c>
      <c r="I493" s="13">
        <v>98245</v>
      </c>
      <c r="J493" s="13">
        <v>884205</v>
      </c>
      <c r="K493" s="13">
        <v>729820</v>
      </c>
      <c r="L493" s="13">
        <v>154385</v>
      </c>
      <c r="M493" s="14">
        <v>41852</v>
      </c>
      <c r="N493" s="15">
        <v>8</v>
      </c>
      <c r="O493" s="12" t="s">
        <v>33</v>
      </c>
      <c r="P493" s="16" t="s">
        <v>19</v>
      </c>
      <c r="Q493" s="1" t="str">
        <f>IF(Data[[#This Row],[COGS]]=Data[[#This Row],[ Sales]]-Data[[#This Row],[Profit]], "OK", "Mismatch")</f>
        <v>OK</v>
      </c>
      <c r="R493" s="1" t="str">
        <f>IF(Data[[#This Row],[Gross Sales]]=Data[[#This Row],[Units Sold]]*Data[[#This Row],[Sale Price]], "OK", "Mismatch")</f>
        <v>OK</v>
      </c>
      <c r="S493" s="1" t="str">
        <f>IF(Data[[#This Row],[ Sales]]=Data[[#This Row],[Gross Sales]]-Data[[#This Row],[Discounts]], "OK", "Mismatch")</f>
        <v>OK</v>
      </c>
      <c r="T493" s="1" t="str">
        <f>IF(Data[[#This Row],[Profit]]=Data[[#This Row],[ Sales]]-Data[[#This Row],[COGS]], "OK", "Mismatch")</f>
        <v>OK</v>
      </c>
    </row>
    <row r="494" spans="1:20" x14ac:dyDescent="0.2">
      <c r="A494" s="11" t="s">
        <v>14</v>
      </c>
      <c r="B494" s="11" t="s">
        <v>37</v>
      </c>
      <c r="C494" s="12" t="s">
        <v>43</v>
      </c>
      <c r="D494" s="12" t="s">
        <v>46</v>
      </c>
      <c r="E494" s="11">
        <v>266</v>
      </c>
      <c r="F494" s="13">
        <v>250</v>
      </c>
      <c r="G494" s="13">
        <v>350</v>
      </c>
      <c r="H494" s="13">
        <v>93100</v>
      </c>
      <c r="I494" s="13">
        <v>1862</v>
      </c>
      <c r="J494" s="13">
        <v>91238</v>
      </c>
      <c r="K494" s="13">
        <v>69160</v>
      </c>
      <c r="L494" s="13">
        <v>22078</v>
      </c>
      <c r="M494" s="14">
        <v>41609</v>
      </c>
      <c r="N494" s="15">
        <v>12</v>
      </c>
      <c r="O494" s="12" t="s">
        <v>25</v>
      </c>
      <c r="P494" s="16" t="s">
        <v>36</v>
      </c>
      <c r="Q494" s="1" t="str">
        <f>IF(Data[[#This Row],[COGS]]=Data[[#This Row],[ Sales]]-Data[[#This Row],[Profit]], "OK", "Mismatch")</f>
        <v>OK</v>
      </c>
      <c r="R494" s="1" t="str">
        <f>IF(Data[[#This Row],[Gross Sales]]=Data[[#This Row],[Units Sold]]*Data[[#This Row],[Sale Price]], "OK", "Mismatch")</f>
        <v>OK</v>
      </c>
      <c r="S494" s="1" t="str">
        <f>IF(Data[[#This Row],[ Sales]]=Data[[#This Row],[Gross Sales]]-Data[[#This Row],[Discounts]], "OK", "Mismatch")</f>
        <v>OK</v>
      </c>
      <c r="T494" s="1" t="str">
        <f>IF(Data[[#This Row],[Profit]]=Data[[#This Row],[ Sales]]-Data[[#This Row],[COGS]], "OK", "Mismatch")</f>
        <v>OK</v>
      </c>
    </row>
    <row r="495" spans="1:20" x14ac:dyDescent="0.2">
      <c r="A495" s="11" t="s">
        <v>14</v>
      </c>
      <c r="B495" s="11" t="s">
        <v>37</v>
      </c>
      <c r="C495" s="12" t="s">
        <v>43</v>
      </c>
      <c r="D495" s="12" t="s">
        <v>46</v>
      </c>
      <c r="E495" s="11">
        <v>349</v>
      </c>
      <c r="F495" s="13">
        <v>250</v>
      </c>
      <c r="G495" s="13">
        <v>350</v>
      </c>
      <c r="H495" s="13">
        <v>122150</v>
      </c>
      <c r="I495" s="13">
        <v>4886</v>
      </c>
      <c r="J495" s="13">
        <v>117264</v>
      </c>
      <c r="K495" s="13">
        <v>90740</v>
      </c>
      <c r="L495" s="13">
        <v>26524</v>
      </c>
      <c r="M495" s="14">
        <v>41518</v>
      </c>
      <c r="N495" s="15">
        <v>9</v>
      </c>
      <c r="O495" s="12" t="s">
        <v>34</v>
      </c>
      <c r="P495" s="16" t="s">
        <v>36</v>
      </c>
      <c r="Q495" s="1" t="str">
        <f>IF(Data[[#This Row],[COGS]]=Data[[#This Row],[ Sales]]-Data[[#This Row],[Profit]], "OK", "Mismatch")</f>
        <v>OK</v>
      </c>
      <c r="R495" s="1" t="str">
        <f>IF(Data[[#This Row],[Gross Sales]]=Data[[#This Row],[Units Sold]]*Data[[#This Row],[Sale Price]], "OK", "Mismatch")</f>
        <v>OK</v>
      </c>
      <c r="S495" s="1" t="str">
        <f>IF(Data[[#This Row],[ Sales]]=Data[[#This Row],[Gross Sales]]-Data[[#This Row],[Discounts]], "OK", "Mismatch")</f>
        <v>OK</v>
      </c>
      <c r="T495" s="1" t="str">
        <f>IF(Data[[#This Row],[Profit]]=Data[[#This Row],[ Sales]]-Data[[#This Row],[COGS]], "OK", "Mismatch")</f>
        <v>OK</v>
      </c>
    </row>
    <row r="496" spans="1:20" x14ac:dyDescent="0.2">
      <c r="A496" s="11" t="s">
        <v>14</v>
      </c>
      <c r="B496" s="11" t="s">
        <v>37</v>
      </c>
      <c r="C496" s="12" t="s">
        <v>43</v>
      </c>
      <c r="D496" s="12" t="s">
        <v>48</v>
      </c>
      <c r="E496" s="11">
        <v>436.5</v>
      </c>
      <c r="F496" s="13">
        <v>250</v>
      </c>
      <c r="G496" s="13">
        <v>20</v>
      </c>
      <c r="H496" s="13">
        <v>8730</v>
      </c>
      <c r="I496" s="13">
        <v>698.40000000000009</v>
      </c>
      <c r="J496" s="13">
        <v>8031.5999999999995</v>
      </c>
      <c r="K496" s="13">
        <v>4365</v>
      </c>
      <c r="L496" s="13">
        <v>3666.5999999999995</v>
      </c>
      <c r="M496" s="14">
        <v>41821</v>
      </c>
      <c r="N496" s="15">
        <v>7</v>
      </c>
      <c r="O496" s="12" t="s">
        <v>30</v>
      </c>
      <c r="P496" s="16" t="s">
        <v>19</v>
      </c>
      <c r="Q496" s="1" t="str">
        <f>IF(Data[[#This Row],[COGS]]=Data[[#This Row],[ Sales]]-Data[[#This Row],[Profit]], "OK", "Mismatch")</f>
        <v>OK</v>
      </c>
      <c r="R496" s="1" t="str">
        <f>IF(Data[[#This Row],[Gross Sales]]=Data[[#This Row],[Units Sold]]*Data[[#This Row],[Sale Price]], "OK", "Mismatch")</f>
        <v>OK</v>
      </c>
      <c r="S496" s="1" t="str">
        <f>IF(Data[[#This Row],[ Sales]]=Data[[#This Row],[Gross Sales]]-Data[[#This Row],[Discounts]], "OK", "Mismatch")</f>
        <v>OK</v>
      </c>
      <c r="T496" s="1" t="str">
        <f>IF(Data[[#This Row],[Profit]]=Data[[#This Row],[ Sales]]-Data[[#This Row],[COGS]], "OK", "Mismatch")</f>
        <v>OK</v>
      </c>
    </row>
    <row r="497" spans="1:20" x14ac:dyDescent="0.2">
      <c r="A497" s="11" t="s">
        <v>14</v>
      </c>
      <c r="B497" s="11" t="s">
        <v>37</v>
      </c>
      <c r="C497" s="12" t="s">
        <v>43</v>
      </c>
      <c r="D497" s="12" t="s">
        <v>48</v>
      </c>
      <c r="E497" s="11">
        <v>570</v>
      </c>
      <c r="F497" s="13">
        <v>250</v>
      </c>
      <c r="G497" s="13">
        <v>7</v>
      </c>
      <c r="H497" s="13">
        <v>3990</v>
      </c>
      <c r="I497" s="13">
        <v>199.5</v>
      </c>
      <c r="J497" s="13">
        <v>3790.5</v>
      </c>
      <c r="K497" s="13">
        <v>2850</v>
      </c>
      <c r="L497" s="13">
        <v>940.5</v>
      </c>
      <c r="M497" s="14">
        <v>41974</v>
      </c>
      <c r="N497" s="15">
        <v>12</v>
      </c>
      <c r="O497" s="12" t="s">
        <v>25</v>
      </c>
      <c r="P497" s="16" t="s">
        <v>19</v>
      </c>
      <c r="Q497" s="1" t="str">
        <f>IF(Data[[#This Row],[COGS]]=Data[[#This Row],[ Sales]]-Data[[#This Row],[Profit]], "OK", "Mismatch")</f>
        <v>OK</v>
      </c>
      <c r="R497" s="1" t="str">
        <f>IF(Data[[#This Row],[Gross Sales]]=Data[[#This Row],[Units Sold]]*Data[[#This Row],[Sale Price]], "OK", "Mismatch")</f>
        <v>OK</v>
      </c>
      <c r="S497" s="1" t="str">
        <f>IF(Data[[#This Row],[ Sales]]=Data[[#This Row],[Gross Sales]]-Data[[#This Row],[Discounts]], "OK", "Mismatch")</f>
        <v>OK</v>
      </c>
      <c r="T497" s="1" t="str">
        <f>IF(Data[[#This Row],[Profit]]=Data[[#This Row],[ Sales]]-Data[[#This Row],[COGS]], "OK", "Mismatch")</f>
        <v>OK</v>
      </c>
    </row>
    <row r="498" spans="1:20" x14ac:dyDescent="0.2">
      <c r="A498" s="11" t="s">
        <v>14</v>
      </c>
      <c r="B498" s="11" t="s">
        <v>37</v>
      </c>
      <c r="C498" s="12" t="s">
        <v>43</v>
      </c>
      <c r="D498" s="12" t="s">
        <v>48</v>
      </c>
      <c r="E498" s="11">
        <v>1265</v>
      </c>
      <c r="F498" s="13">
        <v>250</v>
      </c>
      <c r="G498" s="13">
        <v>20</v>
      </c>
      <c r="H498" s="13">
        <v>25300</v>
      </c>
      <c r="I498" s="13">
        <v>1265</v>
      </c>
      <c r="J498" s="13">
        <v>24035</v>
      </c>
      <c r="K498" s="13">
        <v>12650</v>
      </c>
      <c r="L498" s="13">
        <v>11385</v>
      </c>
      <c r="M498" s="14">
        <v>41579</v>
      </c>
      <c r="N498" s="15">
        <v>11</v>
      </c>
      <c r="O498" s="12" t="s">
        <v>41</v>
      </c>
      <c r="P498" s="16" t="s">
        <v>36</v>
      </c>
      <c r="Q498" s="1" t="str">
        <f>IF(Data[[#This Row],[COGS]]=Data[[#This Row],[ Sales]]-Data[[#This Row],[Profit]], "OK", "Mismatch")</f>
        <v>OK</v>
      </c>
      <c r="R498" s="1" t="str">
        <f>IF(Data[[#This Row],[Gross Sales]]=Data[[#This Row],[Units Sold]]*Data[[#This Row],[Sale Price]], "OK", "Mismatch")</f>
        <v>OK</v>
      </c>
      <c r="S498" s="1" t="str">
        <f>IF(Data[[#This Row],[ Sales]]=Data[[#This Row],[Gross Sales]]-Data[[#This Row],[Discounts]], "OK", "Mismatch")</f>
        <v>OK</v>
      </c>
      <c r="T498" s="1" t="str">
        <f>IF(Data[[#This Row],[Profit]]=Data[[#This Row],[ Sales]]-Data[[#This Row],[COGS]], "OK", "Mismatch")</f>
        <v>OK</v>
      </c>
    </row>
    <row r="499" spans="1:20" x14ac:dyDescent="0.2">
      <c r="A499" s="11" t="s">
        <v>14</v>
      </c>
      <c r="B499" s="11" t="s">
        <v>37</v>
      </c>
      <c r="C499" s="12" t="s">
        <v>43</v>
      </c>
      <c r="D499" s="12" t="s">
        <v>48</v>
      </c>
      <c r="E499" s="11">
        <v>1351.5</v>
      </c>
      <c r="F499" s="13">
        <v>250</v>
      </c>
      <c r="G499" s="13">
        <v>350</v>
      </c>
      <c r="H499" s="13">
        <v>473025</v>
      </c>
      <c r="I499" s="13">
        <v>42572.25</v>
      </c>
      <c r="J499" s="13">
        <v>430452.75</v>
      </c>
      <c r="K499" s="13">
        <v>351390</v>
      </c>
      <c r="L499" s="13">
        <v>79062.75</v>
      </c>
      <c r="M499" s="14">
        <v>41730</v>
      </c>
      <c r="N499" s="15">
        <v>4</v>
      </c>
      <c r="O499" s="12" t="s">
        <v>44</v>
      </c>
      <c r="P499" s="16" t="s">
        <v>19</v>
      </c>
      <c r="Q499" s="1" t="str">
        <f>IF(Data[[#This Row],[COGS]]=Data[[#This Row],[ Sales]]-Data[[#This Row],[Profit]], "OK", "Mismatch")</f>
        <v>OK</v>
      </c>
      <c r="R499" s="1" t="str">
        <f>IF(Data[[#This Row],[Gross Sales]]=Data[[#This Row],[Units Sold]]*Data[[#This Row],[Sale Price]], "OK", "Mismatch")</f>
        <v>OK</v>
      </c>
      <c r="S499" s="1" t="str">
        <f>IF(Data[[#This Row],[ Sales]]=Data[[#This Row],[Gross Sales]]-Data[[#This Row],[Discounts]], "OK", "Mismatch")</f>
        <v>OK</v>
      </c>
      <c r="T499" s="1" t="str">
        <f>IF(Data[[#This Row],[Profit]]=Data[[#This Row],[ Sales]]-Data[[#This Row],[COGS]], "OK", "Mismatch")</f>
        <v>OK</v>
      </c>
    </row>
    <row r="500" spans="1:20" x14ac:dyDescent="0.2">
      <c r="A500" s="11" t="s">
        <v>14</v>
      </c>
      <c r="B500" s="11" t="s">
        <v>37</v>
      </c>
      <c r="C500" s="12" t="s">
        <v>43</v>
      </c>
      <c r="D500" s="12" t="s">
        <v>48</v>
      </c>
      <c r="E500" s="11">
        <v>2663</v>
      </c>
      <c r="F500" s="13">
        <v>250</v>
      </c>
      <c r="G500" s="13">
        <v>20</v>
      </c>
      <c r="H500" s="13">
        <v>53260</v>
      </c>
      <c r="I500" s="13">
        <v>2663</v>
      </c>
      <c r="J500" s="13">
        <v>50597</v>
      </c>
      <c r="K500" s="13">
        <v>26630</v>
      </c>
      <c r="L500" s="13">
        <v>23967</v>
      </c>
      <c r="M500" s="14">
        <v>41974</v>
      </c>
      <c r="N500" s="15">
        <v>12</v>
      </c>
      <c r="O500" s="12" t="s">
        <v>25</v>
      </c>
      <c r="P500" s="16" t="s">
        <v>19</v>
      </c>
      <c r="Q500" s="1" t="str">
        <f>IF(Data[[#This Row],[COGS]]=Data[[#This Row],[ Sales]]-Data[[#This Row],[Profit]], "OK", "Mismatch")</f>
        <v>OK</v>
      </c>
      <c r="R500" s="1" t="str">
        <f>IF(Data[[#This Row],[Gross Sales]]=Data[[#This Row],[Units Sold]]*Data[[#This Row],[Sale Price]], "OK", "Mismatch")</f>
        <v>OK</v>
      </c>
      <c r="S500" s="1" t="str">
        <f>IF(Data[[#This Row],[ Sales]]=Data[[#This Row],[Gross Sales]]-Data[[#This Row],[Discounts]], "OK", "Mismatch")</f>
        <v>OK</v>
      </c>
      <c r="T500" s="1" t="str">
        <f>IF(Data[[#This Row],[Profit]]=Data[[#This Row],[ Sales]]-Data[[#This Row],[COGS]], "OK", "Mismatch")</f>
        <v>OK</v>
      </c>
    </row>
    <row r="501" spans="1:20" x14ac:dyDescent="0.2">
      <c r="A501" s="11" t="s">
        <v>21</v>
      </c>
      <c r="B501" s="11" t="s">
        <v>15</v>
      </c>
      <c r="C501" s="12" t="s">
        <v>45</v>
      </c>
      <c r="D501" s="12" t="s">
        <v>49</v>
      </c>
      <c r="E501" s="11">
        <v>1743</v>
      </c>
      <c r="F501" s="13">
        <v>260</v>
      </c>
      <c r="G501" s="13">
        <v>15</v>
      </c>
      <c r="H501" s="13">
        <v>26145</v>
      </c>
      <c r="I501" s="13">
        <v>3660.3</v>
      </c>
      <c r="J501" s="13">
        <v>22484.7</v>
      </c>
      <c r="K501" s="13">
        <v>17430</v>
      </c>
      <c r="L501" s="13">
        <v>5054.7000000000007</v>
      </c>
      <c r="M501" s="14">
        <v>41548</v>
      </c>
      <c r="N501" s="15">
        <v>10</v>
      </c>
      <c r="O501" s="12" t="s">
        <v>35</v>
      </c>
      <c r="P501" s="16" t="s">
        <v>36</v>
      </c>
      <c r="Q501" s="1" t="str">
        <f>IF(Data[[#This Row],[COGS]]=Data[[#This Row],[ Sales]]-Data[[#This Row],[Profit]], "OK", "Mismatch")</f>
        <v>OK</v>
      </c>
      <c r="R501" s="1" t="str">
        <f>IF(Data[[#This Row],[Gross Sales]]=Data[[#This Row],[Units Sold]]*Data[[#This Row],[Sale Price]], "OK", "Mismatch")</f>
        <v>OK</v>
      </c>
      <c r="S501" s="1" t="str">
        <f>IF(Data[[#This Row],[ Sales]]=Data[[#This Row],[Gross Sales]]-Data[[#This Row],[Discounts]], "OK", "Mismatch")</f>
        <v>OK</v>
      </c>
      <c r="T501" s="1" t="str">
        <f>IF(Data[[#This Row],[Profit]]=Data[[#This Row],[ Sales]]-Data[[#This Row],[COGS]], "OK", "Mismatch")</f>
        <v>OK</v>
      </c>
    </row>
    <row r="502" spans="1:20" x14ac:dyDescent="0.2">
      <c r="A502" s="11" t="s">
        <v>21</v>
      </c>
      <c r="B502" s="11" t="s">
        <v>15</v>
      </c>
      <c r="C502" s="12" t="s">
        <v>45</v>
      </c>
      <c r="D502" s="12" t="s">
        <v>48</v>
      </c>
      <c r="E502" s="11">
        <v>1630.5</v>
      </c>
      <c r="F502" s="13">
        <v>260</v>
      </c>
      <c r="G502" s="13">
        <v>15</v>
      </c>
      <c r="H502" s="13">
        <v>24457.5</v>
      </c>
      <c r="I502" s="13">
        <v>2201.1750000000002</v>
      </c>
      <c r="J502" s="13">
        <v>22256.324999999997</v>
      </c>
      <c r="K502" s="13">
        <v>16305</v>
      </c>
      <c r="L502" s="13">
        <v>5951.3249999999989</v>
      </c>
      <c r="M502" s="14">
        <v>41821</v>
      </c>
      <c r="N502" s="15">
        <v>7</v>
      </c>
      <c r="O502" s="12" t="s">
        <v>30</v>
      </c>
      <c r="P502" s="16" t="s">
        <v>19</v>
      </c>
      <c r="Q502" s="1" t="str">
        <f>IF(Data[[#This Row],[COGS]]=Data[[#This Row],[ Sales]]-Data[[#This Row],[Profit]], "OK", "Mismatch")</f>
        <v>OK</v>
      </c>
      <c r="R502" s="1" t="str">
        <f>IF(Data[[#This Row],[Gross Sales]]=Data[[#This Row],[Units Sold]]*Data[[#This Row],[Sale Price]], "OK", "Mismatch")</f>
        <v>OK</v>
      </c>
      <c r="S502" s="1" t="str">
        <f>IF(Data[[#This Row],[ Sales]]=Data[[#This Row],[Gross Sales]]-Data[[#This Row],[Discounts]], "OK", "Mismatch")</f>
        <v>OK</v>
      </c>
      <c r="T502" s="1" t="str">
        <f>IF(Data[[#This Row],[Profit]]=Data[[#This Row],[ Sales]]-Data[[#This Row],[COGS]], "OK", "Mismatch")</f>
        <v>OK</v>
      </c>
    </row>
    <row r="503" spans="1:20" x14ac:dyDescent="0.2">
      <c r="A503" s="11" t="s">
        <v>21</v>
      </c>
      <c r="B503" s="11" t="s">
        <v>15</v>
      </c>
      <c r="C503" s="12" t="s">
        <v>16</v>
      </c>
      <c r="D503" s="12" t="s">
        <v>49</v>
      </c>
      <c r="E503" s="11">
        <v>1560</v>
      </c>
      <c r="F503" s="13">
        <v>3</v>
      </c>
      <c r="G503" s="13">
        <v>15</v>
      </c>
      <c r="H503" s="13">
        <v>23400</v>
      </c>
      <c r="I503" s="13">
        <v>2574</v>
      </c>
      <c r="J503" s="13">
        <v>20826</v>
      </c>
      <c r="K503" s="13">
        <v>15600</v>
      </c>
      <c r="L503" s="13">
        <v>5226</v>
      </c>
      <c r="M503" s="14">
        <v>41579</v>
      </c>
      <c r="N503" s="15">
        <v>11</v>
      </c>
      <c r="O503" s="12" t="s">
        <v>41</v>
      </c>
      <c r="P503" s="16" t="s">
        <v>36</v>
      </c>
      <c r="Q503" s="1" t="str">
        <f>IF(Data[[#This Row],[COGS]]=Data[[#This Row],[ Sales]]-Data[[#This Row],[Profit]], "OK", "Mismatch")</f>
        <v>OK</v>
      </c>
      <c r="R503" s="1" t="str">
        <f>IF(Data[[#This Row],[Gross Sales]]=Data[[#This Row],[Units Sold]]*Data[[#This Row],[Sale Price]], "OK", "Mismatch")</f>
        <v>OK</v>
      </c>
      <c r="S503" s="1" t="str">
        <f>IF(Data[[#This Row],[ Sales]]=Data[[#This Row],[Gross Sales]]-Data[[#This Row],[Discounts]], "OK", "Mismatch")</f>
        <v>OK</v>
      </c>
      <c r="T503" s="1" t="str">
        <f>IF(Data[[#This Row],[Profit]]=Data[[#This Row],[ Sales]]-Data[[#This Row],[COGS]], "OK", "Mismatch")</f>
        <v>OK</v>
      </c>
    </row>
    <row r="504" spans="1:20" x14ac:dyDescent="0.2">
      <c r="A504" s="11" t="s">
        <v>21</v>
      </c>
      <c r="B504" s="11" t="s">
        <v>15</v>
      </c>
      <c r="C504" s="12" t="s">
        <v>16</v>
      </c>
      <c r="D504" s="12" t="s">
        <v>49</v>
      </c>
      <c r="E504" s="11">
        <v>2300</v>
      </c>
      <c r="F504" s="13">
        <v>3</v>
      </c>
      <c r="G504" s="13">
        <v>15</v>
      </c>
      <c r="H504" s="13">
        <v>34500</v>
      </c>
      <c r="I504" s="13">
        <v>4830</v>
      </c>
      <c r="J504" s="13">
        <v>29670</v>
      </c>
      <c r="K504" s="13">
        <v>23000</v>
      </c>
      <c r="L504" s="13">
        <v>6670</v>
      </c>
      <c r="M504" s="14">
        <v>41974</v>
      </c>
      <c r="N504" s="15">
        <v>12</v>
      </c>
      <c r="O504" s="12" t="s">
        <v>25</v>
      </c>
      <c r="P504" s="16" t="s">
        <v>19</v>
      </c>
      <c r="Q504" s="1" t="str">
        <f>IF(Data[[#This Row],[COGS]]=Data[[#This Row],[ Sales]]-Data[[#This Row],[Profit]], "OK", "Mismatch")</f>
        <v>OK</v>
      </c>
      <c r="R504" s="1" t="str">
        <f>IF(Data[[#This Row],[Gross Sales]]=Data[[#This Row],[Units Sold]]*Data[[#This Row],[Sale Price]], "OK", "Mismatch")</f>
        <v>OK</v>
      </c>
      <c r="S504" s="1" t="str">
        <f>IF(Data[[#This Row],[ Sales]]=Data[[#This Row],[Gross Sales]]-Data[[#This Row],[Discounts]], "OK", "Mismatch")</f>
        <v>OK</v>
      </c>
      <c r="T504" s="1" t="str">
        <f>IF(Data[[#This Row],[Profit]]=Data[[#This Row],[ Sales]]-Data[[#This Row],[COGS]], "OK", "Mismatch")</f>
        <v>OK</v>
      </c>
    </row>
    <row r="505" spans="1:20" x14ac:dyDescent="0.2">
      <c r="A505" s="11" t="s">
        <v>21</v>
      </c>
      <c r="B505" s="11" t="s">
        <v>15</v>
      </c>
      <c r="C505" s="12" t="s">
        <v>16</v>
      </c>
      <c r="D505" s="12" t="s">
        <v>49</v>
      </c>
      <c r="E505" s="11">
        <v>2689</v>
      </c>
      <c r="F505" s="13">
        <v>3</v>
      </c>
      <c r="G505" s="13">
        <v>15</v>
      </c>
      <c r="H505" s="13">
        <v>40335</v>
      </c>
      <c r="I505" s="13">
        <v>4840.2</v>
      </c>
      <c r="J505" s="13">
        <v>35494.800000000003</v>
      </c>
      <c r="K505" s="13">
        <v>26890</v>
      </c>
      <c r="L505" s="13">
        <v>8604.8000000000029</v>
      </c>
      <c r="M505" s="14">
        <v>41944</v>
      </c>
      <c r="N505" s="15">
        <v>11</v>
      </c>
      <c r="O505" s="12" t="s">
        <v>41</v>
      </c>
      <c r="P505" s="16" t="s">
        <v>19</v>
      </c>
      <c r="Q505" s="1" t="str">
        <f>IF(Data[[#This Row],[COGS]]=Data[[#This Row],[ Sales]]-Data[[#This Row],[Profit]], "OK", "Mismatch")</f>
        <v>OK</v>
      </c>
      <c r="R505" s="1" t="str">
        <f>IF(Data[[#This Row],[Gross Sales]]=Data[[#This Row],[Units Sold]]*Data[[#This Row],[Sale Price]], "OK", "Mismatch")</f>
        <v>OK</v>
      </c>
      <c r="S505" s="1" t="str">
        <f>IF(Data[[#This Row],[ Sales]]=Data[[#This Row],[Gross Sales]]-Data[[#This Row],[Discounts]], "OK", "Mismatch")</f>
        <v>OK</v>
      </c>
      <c r="T505" s="1" t="str">
        <f>IF(Data[[#This Row],[Profit]]=Data[[#This Row],[ Sales]]-Data[[#This Row],[COGS]], "OK", "Mismatch")</f>
        <v>OK</v>
      </c>
    </row>
    <row r="506" spans="1:20" x14ac:dyDescent="0.2">
      <c r="A506" s="11" t="s">
        <v>21</v>
      </c>
      <c r="B506" s="11" t="s">
        <v>15</v>
      </c>
      <c r="C506" s="12" t="s">
        <v>16</v>
      </c>
      <c r="D506" s="12" t="s">
        <v>48</v>
      </c>
      <c r="E506" s="11">
        <v>2844</v>
      </c>
      <c r="F506" s="13">
        <v>3</v>
      </c>
      <c r="G506" s="13">
        <v>15</v>
      </c>
      <c r="H506" s="13">
        <v>42660</v>
      </c>
      <c r="I506" s="13">
        <v>2559.6</v>
      </c>
      <c r="J506" s="13">
        <v>40100.400000000001</v>
      </c>
      <c r="K506" s="13">
        <v>28440</v>
      </c>
      <c r="L506" s="13">
        <v>11660.400000000001</v>
      </c>
      <c r="M506" s="14">
        <v>41791</v>
      </c>
      <c r="N506" s="15">
        <v>6</v>
      </c>
      <c r="O506" s="12" t="s">
        <v>23</v>
      </c>
      <c r="P506" s="16" t="s">
        <v>19</v>
      </c>
      <c r="Q506" s="1" t="str">
        <f>IF(Data[[#This Row],[COGS]]=Data[[#This Row],[ Sales]]-Data[[#This Row],[Profit]], "OK", "Mismatch")</f>
        <v>OK</v>
      </c>
      <c r="R506" s="1" t="str">
        <f>IF(Data[[#This Row],[Gross Sales]]=Data[[#This Row],[Units Sold]]*Data[[#This Row],[Sale Price]], "OK", "Mismatch")</f>
        <v>OK</v>
      </c>
      <c r="S506" s="1" t="str">
        <f>IF(Data[[#This Row],[ Sales]]=Data[[#This Row],[Gross Sales]]-Data[[#This Row],[Discounts]], "OK", "Mismatch")</f>
        <v>OK</v>
      </c>
      <c r="T506" s="1" t="str">
        <f>IF(Data[[#This Row],[Profit]]=Data[[#This Row],[ Sales]]-Data[[#This Row],[COGS]], "OK", "Mismatch")</f>
        <v>OK</v>
      </c>
    </row>
    <row r="507" spans="1:20" x14ac:dyDescent="0.2">
      <c r="A507" s="11" t="s">
        <v>21</v>
      </c>
      <c r="B507" s="11" t="s">
        <v>15</v>
      </c>
      <c r="C507" s="12" t="s">
        <v>26</v>
      </c>
      <c r="D507" s="12" t="s">
        <v>49</v>
      </c>
      <c r="E507" s="11">
        <v>2300</v>
      </c>
      <c r="F507" s="13">
        <v>5</v>
      </c>
      <c r="G507" s="13">
        <v>15</v>
      </c>
      <c r="H507" s="13">
        <v>34500</v>
      </c>
      <c r="I507" s="13">
        <v>4830</v>
      </c>
      <c r="J507" s="13">
        <v>29670</v>
      </c>
      <c r="K507" s="13">
        <v>23000</v>
      </c>
      <c r="L507" s="13">
        <v>6670</v>
      </c>
      <c r="M507" s="14">
        <v>41974</v>
      </c>
      <c r="N507" s="15">
        <v>12</v>
      </c>
      <c r="O507" s="12" t="s">
        <v>25</v>
      </c>
      <c r="P507" s="16" t="s">
        <v>19</v>
      </c>
      <c r="Q507" s="1" t="str">
        <f>IF(Data[[#This Row],[COGS]]=Data[[#This Row],[ Sales]]-Data[[#This Row],[Profit]], "OK", "Mismatch")</f>
        <v>OK</v>
      </c>
      <c r="R507" s="1" t="str">
        <f>IF(Data[[#This Row],[Gross Sales]]=Data[[#This Row],[Units Sold]]*Data[[#This Row],[Sale Price]], "OK", "Mismatch")</f>
        <v>OK</v>
      </c>
      <c r="S507" s="1" t="str">
        <f>IF(Data[[#This Row],[ Sales]]=Data[[#This Row],[Gross Sales]]-Data[[#This Row],[Discounts]], "OK", "Mismatch")</f>
        <v>OK</v>
      </c>
      <c r="T507" s="1" t="str">
        <f>IF(Data[[#This Row],[Profit]]=Data[[#This Row],[ Sales]]-Data[[#This Row],[COGS]], "OK", "Mismatch")</f>
        <v>OK</v>
      </c>
    </row>
    <row r="508" spans="1:20" x14ac:dyDescent="0.2">
      <c r="A508" s="11" t="s">
        <v>21</v>
      </c>
      <c r="B508" s="11" t="s">
        <v>15</v>
      </c>
      <c r="C508" s="12" t="s">
        <v>26</v>
      </c>
      <c r="D508" s="12" t="s">
        <v>46</v>
      </c>
      <c r="E508" s="11">
        <v>1967</v>
      </c>
      <c r="F508" s="13">
        <v>5</v>
      </c>
      <c r="G508" s="13">
        <v>15</v>
      </c>
      <c r="H508" s="13">
        <v>29505</v>
      </c>
      <c r="I508" s="13">
        <v>1180.2</v>
      </c>
      <c r="J508" s="13">
        <v>28324.799999999999</v>
      </c>
      <c r="K508" s="13">
        <v>19670</v>
      </c>
      <c r="L508" s="13">
        <v>8654.7999999999993</v>
      </c>
      <c r="M508" s="14">
        <v>41699</v>
      </c>
      <c r="N508" s="15">
        <v>3</v>
      </c>
      <c r="O508" s="12" t="s">
        <v>27</v>
      </c>
      <c r="P508" s="16" t="s">
        <v>19</v>
      </c>
      <c r="Q508" s="1" t="str">
        <f>IF(Data[[#This Row],[COGS]]=Data[[#This Row],[ Sales]]-Data[[#This Row],[Profit]], "OK", "Mismatch")</f>
        <v>OK</v>
      </c>
      <c r="R508" s="1" t="str">
        <f>IF(Data[[#This Row],[Gross Sales]]=Data[[#This Row],[Units Sold]]*Data[[#This Row],[Sale Price]], "OK", "Mismatch")</f>
        <v>OK</v>
      </c>
      <c r="S508" s="1" t="str">
        <f>IF(Data[[#This Row],[ Sales]]=Data[[#This Row],[Gross Sales]]-Data[[#This Row],[Discounts]], "OK", "Mismatch")</f>
        <v>OK</v>
      </c>
      <c r="T508" s="1" t="str">
        <f>IF(Data[[#This Row],[Profit]]=Data[[#This Row],[ Sales]]-Data[[#This Row],[COGS]], "OK", "Mismatch")</f>
        <v>OK</v>
      </c>
    </row>
    <row r="509" spans="1:20" x14ac:dyDescent="0.2">
      <c r="A509" s="11" t="s">
        <v>21</v>
      </c>
      <c r="B509" s="11" t="s">
        <v>15</v>
      </c>
      <c r="C509" s="12" t="s">
        <v>38</v>
      </c>
      <c r="D509" s="12" t="s">
        <v>49</v>
      </c>
      <c r="E509" s="11">
        <v>1565</v>
      </c>
      <c r="F509" s="13">
        <v>10</v>
      </c>
      <c r="G509" s="13">
        <v>15</v>
      </c>
      <c r="H509" s="13">
        <v>23475</v>
      </c>
      <c r="I509" s="13">
        <v>3051.75</v>
      </c>
      <c r="J509" s="13">
        <v>20423.25</v>
      </c>
      <c r="K509" s="13">
        <v>15650</v>
      </c>
      <c r="L509" s="13">
        <v>4773.25</v>
      </c>
      <c r="M509" s="14">
        <v>41913</v>
      </c>
      <c r="N509" s="15">
        <v>10</v>
      </c>
      <c r="O509" s="12" t="s">
        <v>35</v>
      </c>
      <c r="P509" s="16" t="s">
        <v>19</v>
      </c>
      <c r="Q509" s="1" t="str">
        <f>IF(Data[[#This Row],[COGS]]=Data[[#This Row],[ Sales]]-Data[[#This Row],[Profit]], "OK", "Mismatch")</f>
        <v>OK</v>
      </c>
      <c r="R509" s="1" t="str">
        <f>IF(Data[[#This Row],[Gross Sales]]=Data[[#This Row],[Units Sold]]*Data[[#This Row],[Sale Price]], "OK", "Mismatch")</f>
        <v>OK</v>
      </c>
      <c r="S509" s="1" t="str">
        <f>IF(Data[[#This Row],[ Sales]]=Data[[#This Row],[Gross Sales]]-Data[[#This Row],[Discounts]], "OK", "Mismatch")</f>
        <v>OK</v>
      </c>
      <c r="T509" s="1" t="str">
        <f>IF(Data[[#This Row],[Profit]]=Data[[#This Row],[ Sales]]-Data[[#This Row],[COGS]], "OK", "Mismatch")</f>
        <v>OK</v>
      </c>
    </row>
    <row r="510" spans="1:20" x14ac:dyDescent="0.2">
      <c r="A510" s="11" t="s">
        <v>21</v>
      </c>
      <c r="B510" s="11" t="s">
        <v>15</v>
      </c>
      <c r="C510" s="12" t="s">
        <v>38</v>
      </c>
      <c r="D510" s="12" t="s">
        <v>49</v>
      </c>
      <c r="E510" s="11">
        <v>1614</v>
      </c>
      <c r="F510" s="13">
        <v>10</v>
      </c>
      <c r="G510" s="13">
        <v>15</v>
      </c>
      <c r="H510" s="13">
        <v>24210</v>
      </c>
      <c r="I510" s="13">
        <v>3631.5</v>
      </c>
      <c r="J510" s="13">
        <v>20578.5</v>
      </c>
      <c r="K510" s="13">
        <v>16140</v>
      </c>
      <c r="L510" s="13">
        <v>4438.5</v>
      </c>
      <c r="M510" s="14">
        <v>41730</v>
      </c>
      <c r="N510" s="15">
        <v>4</v>
      </c>
      <c r="O510" s="12" t="s">
        <v>44</v>
      </c>
      <c r="P510" s="16" t="s">
        <v>19</v>
      </c>
      <c r="Q510" s="1" t="str">
        <f>IF(Data[[#This Row],[COGS]]=Data[[#This Row],[ Sales]]-Data[[#This Row],[Profit]], "OK", "Mismatch")</f>
        <v>OK</v>
      </c>
      <c r="R510" s="1" t="str">
        <f>IF(Data[[#This Row],[Gross Sales]]=Data[[#This Row],[Units Sold]]*Data[[#This Row],[Sale Price]], "OK", "Mismatch")</f>
        <v>OK</v>
      </c>
      <c r="S510" s="1" t="str">
        <f>IF(Data[[#This Row],[ Sales]]=Data[[#This Row],[Gross Sales]]-Data[[#This Row],[Discounts]], "OK", "Mismatch")</f>
        <v>OK</v>
      </c>
      <c r="T510" s="1" t="str">
        <f>IF(Data[[#This Row],[Profit]]=Data[[#This Row],[ Sales]]-Data[[#This Row],[COGS]], "OK", "Mismatch")</f>
        <v>OK</v>
      </c>
    </row>
    <row r="511" spans="1:20" x14ac:dyDescent="0.2">
      <c r="A511" s="11" t="s">
        <v>21</v>
      </c>
      <c r="B511" s="11" t="s">
        <v>15</v>
      </c>
      <c r="C511" s="12" t="s">
        <v>38</v>
      </c>
      <c r="D511" s="12" t="s">
        <v>49</v>
      </c>
      <c r="E511" s="11">
        <v>1743</v>
      </c>
      <c r="F511" s="13">
        <v>10</v>
      </c>
      <c r="G511" s="13">
        <v>15</v>
      </c>
      <c r="H511" s="13">
        <v>26145</v>
      </c>
      <c r="I511" s="13">
        <v>3660.3</v>
      </c>
      <c r="J511" s="13">
        <v>22484.7</v>
      </c>
      <c r="K511" s="13">
        <v>17430</v>
      </c>
      <c r="L511" s="13">
        <v>5054.7000000000007</v>
      </c>
      <c r="M511" s="14">
        <v>41548</v>
      </c>
      <c r="N511" s="15">
        <v>10</v>
      </c>
      <c r="O511" s="12" t="s">
        <v>35</v>
      </c>
      <c r="P511" s="16" t="s">
        <v>36</v>
      </c>
      <c r="Q511" s="1" t="str">
        <f>IF(Data[[#This Row],[COGS]]=Data[[#This Row],[ Sales]]-Data[[#This Row],[Profit]], "OK", "Mismatch")</f>
        <v>OK</v>
      </c>
      <c r="R511" s="1" t="str">
        <f>IF(Data[[#This Row],[Gross Sales]]=Data[[#This Row],[Units Sold]]*Data[[#This Row],[Sale Price]], "OK", "Mismatch")</f>
        <v>OK</v>
      </c>
      <c r="S511" s="1" t="str">
        <f>IF(Data[[#This Row],[ Sales]]=Data[[#This Row],[Gross Sales]]-Data[[#This Row],[Discounts]], "OK", "Mismatch")</f>
        <v>OK</v>
      </c>
      <c r="T511" s="1" t="str">
        <f>IF(Data[[#This Row],[Profit]]=Data[[#This Row],[ Sales]]-Data[[#This Row],[COGS]], "OK", "Mismatch")</f>
        <v>OK</v>
      </c>
    </row>
    <row r="512" spans="1:20" x14ac:dyDescent="0.2">
      <c r="A512" s="11" t="s">
        <v>21</v>
      </c>
      <c r="B512" s="11" t="s">
        <v>15</v>
      </c>
      <c r="C512" s="12" t="s">
        <v>38</v>
      </c>
      <c r="D512" s="12" t="s">
        <v>49</v>
      </c>
      <c r="E512" s="11">
        <v>2470</v>
      </c>
      <c r="F512" s="13">
        <v>10</v>
      </c>
      <c r="G512" s="13">
        <v>15</v>
      </c>
      <c r="H512" s="13">
        <v>37050</v>
      </c>
      <c r="I512" s="13">
        <v>5187</v>
      </c>
      <c r="J512" s="13">
        <v>31863</v>
      </c>
      <c r="K512" s="13">
        <v>24700</v>
      </c>
      <c r="L512" s="13">
        <v>7163</v>
      </c>
      <c r="M512" s="14">
        <v>41518</v>
      </c>
      <c r="N512" s="15">
        <v>9</v>
      </c>
      <c r="O512" s="12" t="s">
        <v>34</v>
      </c>
      <c r="P512" s="16" t="s">
        <v>36</v>
      </c>
      <c r="Q512" s="1" t="str">
        <f>IF(Data[[#This Row],[COGS]]=Data[[#This Row],[ Sales]]-Data[[#This Row],[Profit]], "OK", "Mismatch")</f>
        <v>OK</v>
      </c>
      <c r="R512" s="1" t="str">
        <f>IF(Data[[#This Row],[Gross Sales]]=Data[[#This Row],[Units Sold]]*Data[[#This Row],[Sale Price]], "OK", "Mismatch")</f>
        <v>OK</v>
      </c>
      <c r="S512" s="1" t="str">
        <f>IF(Data[[#This Row],[ Sales]]=Data[[#This Row],[Gross Sales]]-Data[[#This Row],[Discounts]], "OK", "Mismatch")</f>
        <v>OK</v>
      </c>
      <c r="T512" s="1" t="str">
        <f>IF(Data[[#This Row],[Profit]]=Data[[#This Row],[ Sales]]-Data[[#This Row],[COGS]], "OK", "Mismatch")</f>
        <v>OK</v>
      </c>
    </row>
    <row r="513" spans="1:20" x14ac:dyDescent="0.2">
      <c r="A513" s="11" t="s">
        <v>21</v>
      </c>
      <c r="B513" s="11" t="s">
        <v>15</v>
      </c>
      <c r="C513" s="12" t="s">
        <v>38</v>
      </c>
      <c r="D513" s="12" t="s">
        <v>49</v>
      </c>
      <c r="E513" s="11">
        <v>2559</v>
      </c>
      <c r="F513" s="13">
        <v>10</v>
      </c>
      <c r="G513" s="13">
        <v>15</v>
      </c>
      <c r="H513" s="13">
        <v>38385</v>
      </c>
      <c r="I513" s="13">
        <v>5757.75</v>
      </c>
      <c r="J513" s="13">
        <v>32627.25</v>
      </c>
      <c r="K513" s="13">
        <v>25590</v>
      </c>
      <c r="L513" s="13">
        <v>7037.25</v>
      </c>
      <c r="M513" s="14">
        <v>41852</v>
      </c>
      <c r="N513" s="15">
        <v>8</v>
      </c>
      <c r="O513" s="12" t="s">
        <v>33</v>
      </c>
      <c r="P513" s="16" t="s">
        <v>19</v>
      </c>
      <c r="Q513" s="1" t="str">
        <f>IF(Data[[#This Row],[COGS]]=Data[[#This Row],[ Sales]]-Data[[#This Row],[Profit]], "OK", "Mismatch")</f>
        <v>OK</v>
      </c>
      <c r="R513" s="1" t="str">
        <f>IF(Data[[#This Row],[Gross Sales]]=Data[[#This Row],[Units Sold]]*Data[[#This Row],[Sale Price]], "OK", "Mismatch")</f>
        <v>OK</v>
      </c>
      <c r="S513" s="1" t="str">
        <f>IF(Data[[#This Row],[ Sales]]=Data[[#This Row],[Gross Sales]]-Data[[#This Row],[Discounts]], "OK", "Mismatch")</f>
        <v>OK</v>
      </c>
      <c r="T513" s="1" t="str">
        <f>IF(Data[[#This Row],[Profit]]=Data[[#This Row],[ Sales]]-Data[[#This Row],[COGS]], "OK", "Mismatch")</f>
        <v>OK</v>
      </c>
    </row>
    <row r="514" spans="1:20" x14ac:dyDescent="0.2">
      <c r="A514" s="11" t="s">
        <v>21</v>
      </c>
      <c r="B514" s="11" t="s">
        <v>15</v>
      </c>
      <c r="C514" s="12" t="s">
        <v>38</v>
      </c>
      <c r="D514" s="12" t="s">
        <v>46</v>
      </c>
      <c r="E514" s="11">
        <v>218</v>
      </c>
      <c r="F514" s="13">
        <v>10</v>
      </c>
      <c r="G514" s="13">
        <v>15</v>
      </c>
      <c r="H514" s="13">
        <v>3270</v>
      </c>
      <c r="I514" s="13">
        <v>130.80000000000001</v>
      </c>
      <c r="J514" s="13">
        <v>3139.2</v>
      </c>
      <c r="K514" s="13">
        <v>2180</v>
      </c>
      <c r="L514" s="13">
        <v>959.19999999999982</v>
      </c>
      <c r="M514" s="14">
        <v>41883</v>
      </c>
      <c r="N514" s="15">
        <v>9</v>
      </c>
      <c r="O514" s="12" t="s">
        <v>34</v>
      </c>
      <c r="P514" s="16" t="s">
        <v>19</v>
      </c>
      <c r="Q514" s="1" t="str">
        <f>IF(Data[[#This Row],[COGS]]=Data[[#This Row],[ Sales]]-Data[[#This Row],[Profit]], "OK", "Mismatch")</f>
        <v>OK</v>
      </c>
      <c r="R514" s="1" t="str">
        <f>IF(Data[[#This Row],[Gross Sales]]=Data[[#This Row],[Units Sold]]*Data[[#This Row],[Sale Price]], "OK", "Mismatch")</f>
        <v>OK</v>
      </c>
      <c r="S514" s="1" t="str">
        <f>IF(Data[[#This Row],[ Sales]]=Data[[#This Row],[Gross Sales]]-Data[[#This Row],[Discounts]], "OK", "Mismatch")</f>
        <v>OK</v>
      </c>
      <c r="T514" s="1" t="str">
        <f>IF(Data[[#This Row],[Profit]]=Data[[#This Row],[ Sales]]-Data[[#This Row],[COGS]], "OK", "Mismatch")</f>
        <v>OK</v>
      </c>
    </row>
    <row r="515" spans="1:20" x14ac:dyDescent="0.2">
      <c r="A515" s="11" t="s">
        <v>21</v>
      </c>
      <c r="B515" s="11" t="s">
        <v>15</v>
      </c>
      <c r="C515" s="12" t="s">
        <v>38</v>
      </c>
      <c r="D515" s="12" t="s">
        <v>46</v>
      </c>
      <c r="E515" s="11">
        <v>2363</v>
      </c>
      <c r="F515" s="13">
        <v>10</v>
      </c>
      <c r="G515" s="13">
        <v>15</v>
      </c>
      <c r="H515" s="13">
        <v>35445</v>
      </c>
      <c r="I515" s="13">
        <v>708.9</v>
      </c>
      <c r="J515" s="13">
        <v>34736.1</v>
      </c>
      <c r="K515" s="13">
        <v>23630</v>
      </c>
      <c r="L515" s="13">
        <v>11106.099999999999</v>
      </c>
      <c r="M515" s="14">
        <v>41671</v>
      </c>
      <c r="N515" s="15">
        <v>2</v>
      </c>
      <c r="O515" s="12" t="s">
        <v>39</v>
      </c>
      <c r="P515" s="16" t="s">
        <v>19</v>
      </c>
      <c r="Q515" s="1" t="str">
        <f>IF(Data[[#This Row],[COGS]]=Data[[#This Row],[ Sales]]-Data[[#This Row],[Profit]], "OK", "Mismatch")</f>
        <v>OK</v>
      </c>
      <c r="R515" s="1" t="str">
        <f>IF(Data[[#This Row],[Gross Sales]]=Data[[#This Row],[Units Sold]]*Data[[#This Row],[Sale Price]], "OK", "Mismatch")</f>
        <v>OK</v>
      </c>
      <c r="S515" s="1" t="str">
        <f>IF(Data[[#This Row],[ Sales]]=Data[[#This Row],[Gross Sales]]-Data[[#This Row],[Discounts]], "OK", "Mismatch")</f>
        <v>OK</v>
      </c>
      <c r="T515" s="1" t="str">
        <f>IF(Data[[#This Row],[Profit]]=Data[[#This Row],[ Sales]]-Data[[#This Row],[COGS]], "OK", "Mismatch")</f>
        <v>OK</v>
      </c>
    </row>
    <row r="516" spans="1:20" x14ac:dyDescent="0.2">
      <c r="A516" s="11" t="s">
        <v>21</v>
      </c>
      <c r="B516" s="11" t="s">
        <v>15</v>
      </c>
      <c r="C516" s="12" t="s">
        <v>38</v>
      </c>
      <c r="D516" s="12" t="s">
        <v>17</v>
      </c>
      <c r="E516" s="11">
        <v>2152</v>
      </c>
      <c r="F516" s="13">
        <v>10</v>
      </c>
      <c r="G516" s="13">
        <v>15</v>
      </c>
      <c r="H516" s="13">
        <v>32280</v>
      </c>
      <c r="I516" s="13">
        <v>0</v>
      </c>
      <c r="J516" s="13">
        <v>32280</v>
      </c>
      <c r="K516" s="13">
        <v>21520</v>
      </c>
      <c r="L516" s="13">
        <v>10760</v>
      </c>
      <c r="M516" s="14">
        <v>41609</v>
      </c>
      <c r="N516" s="15">
        <v>12</v>
      </c>
      <c r="O516" s="12" t="s">
        <v>25</v>
      </c>
      <c r="P516" s="16" t="s">
        <v>36</v>
      </c>
      <c r="Q516" s="1" t="str">
        <f>IF(Data[[#This Row],[COGS]]=Data[[#This Row],[ Sales]]-Data[[#This Row],[Profit]], "OK", "Mismatch")</f>
        <v>OK</v>
      </c>
      <c r="R516" s="1" t="str">
        <f>IF(Data[[#This Row],[Gross Sales]]=Data[[#This Row],[Units Sold]]*Data[[#This Row],[Sale Price]], "OK", "Mismatch")</f>
        <v>OK</v>
      </c>
      <c r="S516" s="1" t="str">
        <f>IF(Data[[#This Row],[ Sales]]=Data[[#This Row],[Gross Sales]]-Data[[#This Row],[Discounts]], "OK", "Mismatch")</f>
        <v>OK</v>
      </c>
      <c r="T516" s="1" t="str">
        <f>IF(Data[[#This Row],[Profit]]=Data[[#This Row],[ Sales]]-Data[[#This Row],[COGS]], "OK", "Mismatch")</f>
        <v>OK</v>
      </c>
    </row>
    <row r="517" spans="1:20" x14ac:dyDescent="0.2">
      <c r="A517" s="11" t="s">
        <v>21</v>
      </c>
      <c r="B517" s="11" t="s">
        <v>15</v>
      </c>
      <c r="C517" s="12" t="s">
        <v>42</v>
      </c>
      <c r="D517" s="12" t="s">
        <v>49</v>
      </c>
      <c r="E517" s="11">
        <v>384</v>
      </c>
      <c r="F517" s="13">
        <v>120</v>
      </c>
      <c r="G517" s="13">
        <v>15</v>
      </c>
      <c r="H517" s="13">
        <v>5760</v>
      </c>
      <c r="I517" s="13">
        <v>633.59999999999991</v>
      </c>
      <c r="J517" s="13">
        <v>5126.3999999999996</v>
      </c>
      <c r="K517" s="13">
        <v>3840</v>
      </c>
      <c r="L517" s="13">
        <v>1286.3999999999999</v>
      </c>
      <c r="M517" s="14">
        <v>41640</v>
      </c>
      <c r="N517" s="15">
        <v>1</v>
      </c>
      <c r="O517" s="12" t="s">
        <v>18</v>
      </c>
      <c r="P517" s="16" t="s">
        <v>19</v>
      </c>
      <c r="Q517" s="1" t="str">
        <f>IF(Data[[#This Row],[COGS]]=Data[[#This Row],[ Sales]]-Data[[#This Row],[Profit]], "OK", "Mismatch")</f>
        <v>OK</v>
      </c>
      <c r="R517" s="1" t="str">
        <f>IF(Data[[#This Row],[Gross Sales]]=Data[[#This Row],[Units Sold]]*Data[[#This Row],[Sale Price]], "OK", "Mismatch")</f>
        <v>OK</v>
      </c>
      <c r="S517" s="1" t="str">
        <f>IF(Data[[#This Row],[ Sales]]=Data[[#This Row],[Gross Sales]]-Data[[#This Row],[Discounts]], "OK", "Mismatch")</f>
        <v>OK</v>
      </c>
      <c r="T517" s="1" t="str">
        <f>IF(Data[[#This Row],[Profit]]=Data[[#This Row],[ Sales]]-Data[[#This Row],[COGS]], "OK", "Mismatch")</f>
        <v>OK</v>
      </c>
    </row>
    <row r="518" spans="1:20" x14ac:dyDescent="0.2">
      <c r="A518" s="11" t="s">
        <v>21</v>
      </c>
      <c r="B518" s="11" t="s">
        <v>15</v>
      </c>
      <c r="C518" s="12" t="s">
        <v>42</v>
      </c>
      <c r="D518" s="12" t="s">
        <v>48</v>
      </c>
      <c r="E518" s="11">
        <v>1262</v>
      </c>
      <c r="F518" s="13">
        <v>120</v>
      </c>
      <c r="G518" s="13">
        <v>15</v>
      </c>
      <c r="H518" s="13">
        <v>18930</v>
      </c>
      <c r="I518" s="13">
        <v>1325.1</v>
      </c>
      <c r="J518" s="13">
        <v>17604.900000000001</v>
      </c>
      <c r="K518" s="13">
        <v>12620</v>
      </c>
      <c r="L518" s="13">
        <v>4984.9000000000015</v>
      </c>
      <c r="M518" s="14">
        <v>41760</v>
      </c>
      <c r="N518" s="15">
        <v>5</v>
      </c>
      <c r="O518" s="12" t="s">
        <v>47</v>
      </c>
      <c r="P518" s="16" t="s">
        <v>19</v>
      </c>
      <c r="Q518" s="1" t="str">
        <f>IF(Data[[#This Row],[COGS]]=Data[[#This Row],[ Sales]]-Data[[#This Row],[Profit]], "OK", "Mismatch")</f>
        <v>OK</v>
      </c>
      <c r="R518" s="1" t="str">
        <f>IF(Data[[#This Row],[Gross Sales]]=Data[[#This Row],[Units Sold]]*Data[[#This Row],[Sale Price]], "OK", "Mismatch")</f>
        <v>OK</v>
      </c>
      <c r="S518" s="1" t="str">
        <f>IF(Data[[#This Row],[ Sales]]=Data[[#This Row],[Gross Sales]]-Data[[#This Row],[Discounts]], "OK", "Mismatch")</f>
        <v>OK</v>
      </c>
      <c r="T518" s="1" t="str">
        <f>IF(Data[[#This Row],[Profit]]=Data[[#This Row],[ Sales]]-Data[[#This Row],[COGS]], "OK", "Mismatch")</f>
        <v>OK</v>
      </c>
    </row>
    <row r="519" spans="1:20" x14ac:dyDescent="0.2">
      <c r="A519" s="11" t="s">
        <v>21</v>
      </c>
      <c r="B519" s="11" t="s">
        <v>15</v>
      </c>
      <c r="C519" s="12" t="s">
        <v>43</v>
      </c>
      <c r="D519" s="12" t="s">
        <v>49</v>
      </c>
      <c r="E519" s="11">
        <v>1565</v>
      </c>
      <c r="F519" s="13">
        <v>250</v>
      </c>
      <c r="G519" s="13">
        <v>15</v>
      </c>
      <c r="H519" s="13">
        <v>23475</v>
      </c>
      <c r="I519" s="13">
        <v>3051.75</v>
      </c>
      <c r="J519" s="13">
        <v>20423.25</v>
      </c>
      <c r="K519" s="13">
        <v>15650</v>
      </c>
      <c r="L519" s="13">
        <v>4773.25</v>
      </c>
      <c r="M519" s="14">
        <v>41913</v>
      </c>
      <c r="N519" s="15">
        <v>10</v>
      </c>
      <c r="O519" s="12" t="s">
        <v>35</v>
      </c>
      <c r="P519" s="16" t="s">
        <v>19</v>
      </c>
      <c r="Q519" s="1" t="str">
        <f>IF(Data[[#This Row],[COGS]]=Data[[#This Row],[ Sales]]-Data[[#This Row],[Profit]], "OK", "Mismatch")</f>
        <v>OK</v>
      </c>
      <c r="R519" s="1" t="str">
        <f>IF(Data[[#This Row],[Gross Sales]]=Data[[#This Row],[Units Sold]]*Data[[#This Row],[Sale Price]], "OK", "Mismatch")</f>
        <v>OK</v>
      </c>
      <c r="S519" s="1" t="str">
        <f>IF(Data[[#This Row],[ Sales]]=Data[[#This Row],[Gross Sales]]-Data[[#This Row],[Discounts]], "OK", "Mismatch")</f>
        <v>OK</v>
      </c>
      <c r="T519" s="1" t="str">
        <f>IF(Data[[#This Row],[Profit]]=Data[[#This Row],[ Sales]]-Data[[#This Row],[COGS]], "OK", "Mismatch")</f>
        <v>OK</v>
      </c>
    </row>
    <row r="520" spans="1:20" x14ac:dyDescent="0.2">
      <c r="A520" s="11" t="s">
        <v>21</v>
      </c>
      <c r="B520" s="11" t="s">
        <v>15</v>
      </c>
      <c r="C520" s="12" t="s">
        <v>43</v>
      </c>
      <c r="D520" s="12" t="s">
        <v>48</v>
      </c>
      <c r="E520" s="11">
        <v>2844</v>
      </c>
      <c r="F520" s="13">
        <v>250</v>
      </c>
      <c r="G520" s="13">
        <v>15</v>
      </c>
      <c r="H520" s="13">
        <v>42660</v>
      </c>
      <c r="I520" s="13">
        <v>2559.6</v>
      </c>
      <c r="J520" s="13">
        <v>40100.400000000001</v>
      </c>
      <c r="K520" s="13">
        <v>28440</v>
      </c>
      <c r="L520" s="13">
        <v>11660.400000000001</v>
      </c>
      <c r="M520" s="14">
        <v>41791</v>
      </c>
      <c r="N520" s="15">
        <v>6</v>
      </c>
      <c r="O520" s="12" t="s">
        <v>23</v>
      </c>
      <c r="P520" s="16" t="s">
        <v>19</v>
      </c>
      <c r="Q520" s="1" t="str">
        <f>IF(Data[[#This Row],[COGS]]=Data[[#This Row],[ Sales]]-Data[[#This Row],[Profit]], "OK", "Mismatch")</f>
        <v>OK</v>
      </c>
      <c r="R520" s="1" t="str">
        <f>IF(Data[[#This Row],[Gross Sales]]=Data[[#This Row],[Units Sold]]*Data[[#This Row],[Sale Price]], "OK", "Mismatch")</f>
        <v>OK</v>
      </c>
      <c r="S520" s="1" t="str">
        <f>IF(Data[[#This Row],[ Sales]]=Data[[#This Row],[Gross Sales]]-Data[[#This Row],[Discounts]], "OK", "Mismatch")</f>
        <v>OK</v>
      </c>
      <c r="T520" s="1" t="str">
        <f>IF(Data[[#This Row],[Profit]]=Data[[#This Row],[ Sales]]-Data[[#This Row],[COGS]], "OK", "Mismatch")</f>
        <v>OK</v>
      </c>
    </row>
    <row r="521" spans="1:20" x14ac:dyDescent="0.2">
      <c r="A521" s="11" t="s">
        <v>21</v>
      </c>
      <c r="B521" s="11" t="s">
        <v>22</v>
      </c>
      <c r="C521" s="12" t="s">
        <v>45</v>
      </c>
      <c r="D521" s="12" t="s">
        <v>49</v>
      </c>
      <c r="E521" s="11">
        <v>2072</v>
      </c>
      <c r="F521" s="13">
        <v>260</v>
      </c>
      <c r="G521" s="13">
        <v>15</v>
      </c>
      <c r="H521" s="13">
        <v>31080</v>
      </c>
      <c r="I521" s="13">
        <v>3108</v>
      </c>
      <c r="J521" s="13">
        <v>27972</v>
      </c>
      <c r="K521" s="13">
        <v>20720</v>
      </c>
      <c r="L521" s="13">
        <v>7252</v>
      </c>
      <c r="M521" s="14">
        <v>41974</v>
      </c>
      <c r="N521" s="15">
        <v>12</v>
      </c>
      <c r="O521" s="12" t="s">
        <v>25</v>
      </c>
      <c r="P521" s="16" t="s">
        <v>19</v>
      </c>
      <c r="Q521" s="1" t="str">
        <f>IF(Data[[#This Row],[COGS]]=Data[[#This Row],[ Sales]]-Data[[#This Row],[Profit]], "OK", "Mismatch")</f>
        <v>OK</v>
      </c>
      <c r="R521" s="1" t="str">
        <f>IF(Data[[#This Row],[Gross Sales]]=Data[[#This Row],[Units Sold]]*Data[[#This Row],[Sale Price]], "OK", "Mismatch")</f>
        <v>OK</v>
      </c>
      <c r="S521" s="1" t="str">
        <f>IF(Data[[#This Row],[ Sales]]=Data[[#This Row],[Gross Sales]]-Data[[#This Row],[Discounts]], "OK", "Mismatch")</f>
        <v>OK</v>
      </c>
      <c r="T521" s="1" t="str">
        <f>IF(Data[[#This Row],[Profit]]=Data[[#This Row],[ Sales]]-Data[[#This Row],[COGS]], "OK", "Mismatch")</f>
        <v>OK</v>
      </c>
    </row>
    <row r="522" spans="1:20" x14ac:dyDescent="0.2">
      <c r="A522" s="11" t="s">
        <v>21</v>
      </c>
      <c r="B522" s="11" t="s">
        <v>22</v>
      </c>
      <c r="C522" s="12" t="s">
        <v>45</v>
      </c>
      <c r="D522" s="12" t="s">
        <v>46</v>
      </c>
      <c r="E522" s="11">
        <v>321</v>
      </c>
      <c r="F522" s="13">
        <v>260</v>
      </c>
      <c r="G522" s="13">
        <v>15</v>
      </c>
      <c r="H522" s="13">
        <v>4815</v>
      </c>
      <c r="I522" s="13">
        <v>48.15</v>
      </c>
      <c r="J522" s="13">
        <v>4766.8500000000004</v>
      </c>
      <c r="K522" s="13">
        <v>3210</v>
      </c>
      <c r="L522" s="13">
        <v>1556.8500000000004</v>
      </c>
      <c r="M522" s="14">
        <v>41579</v>
      </c>
      <c r="N522" s="15">
        <v>11</v>
      </c>
      <c r="O522" s="12" t="s">
        <v>41</v>
      </c>
      <c r="P522" s="16" t="s">
        <v>36</v>
      </c>
      <c r="Q522" s="1" t="str">
        <f>IF(Data[[#This Row],[COGS]]=Data[[#This Row],[ Sales]]-Data[[#This Row],[Profit]], "OK", "Mismatch")</f>
        <v>OK</v>
      </c>
      <c r="R522" s="1" t="str">
        <f>IF(Data[[#This Row],[Gross Sales]]=Data[[#This Row],[Units Sold]]*Data[[#This Row],[Sale Price]], "OK", "Mismatch")</f>
        <v>OK</v>
      </c>
      <c r="S522" s="1" t="str">
        <f>IF(Data[[#This Row],[ Sales]]=Data[[#This Row],[Gross Sales]]-Data[[#This Row],[Discounts]], "OK", "Mismatch")</f>
        <v>OK</v>
      </c>
      <c r="T522" s="1" t="str">
        <f>IF(Data[[#This Row],[Profit]]=Data[[#This Row],[ Sales]]-Data[[#This Row],[COGS]], "OK", "Mismatch")</f>
        <v>OK</v>
      </c>
    </row>
    <row r="523" spans="1:20" x14ac:dyDescent="0.2">
      <c r="A523" s="11" t="s">
        <v>21</v>
      </c>
      <c r="B523" s="11" t="s">
        <v>22</v>
      </c>
      <c r="C523" s="12" t="s">
        <v>16</v>
      </c>
      <c r="D523" s="12" t="s">
        <v>48</v>
      </c>
      <c r="E523" s="11">
        <v>490</v>
      </c>
      <c r="F523" s="13">
        <v>3</v>
      </c>
      <c r="G523" s="13">
        <v>15</v>
      </c>
      <c r="H523" s="13">
        <v>7350</v>
      </c>
      <c r="I523" s="13">
        <v>588</v>
      </c>
      <c r="J523" s="13">
        <v>6762</v>
      </c>
      <c r="K523" s="13">
        <v>4900</v>
      </c>
      <c r="L523" s="13">
        <v>1862</v>
      </c>
      <c r="M523" s="14">
        <v>41944</v>
      </c>
      <c r="N523" s="15">
        <v>11</v>
      </c>
      <c r="O523" s="12" t="s">
        <v>41</v>
      </c>
      <c r="P523" s="16" t="s">
        <v>19</v>
      </c>
      <c r="Q523" s="1" t="str">
        <f>IF(Data[[#This Row],[COGS]]=Data[[#This Row],[ Sales]]-Data[[#This Row],[Profit]], "OK", "Mismatch")</f>
        <v>OK</v>
      </c>
      <c r="R523" s="1" t="str">
        <f>IF(Data[[#This Row],[Gross Sales]]=Data[[#This Row],[Units Sold]]*Data[[#This Row],[Sale Price]], "OK", "Mismatch")</f>
        <v>OK</v>
      </c>
      <c r="S523" s="1" t="str">
        <f>IF(Data[[#This Row],[ Sales]]=Data[[#This Row],[Gross Sales]]-Data[[#This Row],[Discounts]], "OK", "Mismatch")</f>
        <v>OK</v>
      </c>
      <c r="T523" s="1" t="str">
        <f>IF(Data[[#This Row],[Profit]]=Data[[#This Row],[ Sales]]-Data[[#This Row],[COGS]], "OK", "Mismatch")</f>
        <v>OK</v>
      </c>
    </row>
    <row r="524" spans="1:20" x14ac:dyDescent="0.2">
      <c r="A524" s="11" t="s">
        <v>21</v>
      </c>
      <c r="B524" s="11" t="s">
        <v>22</v>
      </c>
      <c r="C524" s="12" t="s">
        <v>16</v>
      </c>
      <c r="D524" s="12" t="s">
        <v>17</v>
      </c>
      <c r="E524" s="11">
        <v>2178</v>
      </c>
      <c r="F524" s="13">
        <v>3</v>
      </c>
      <c r="G524" s="13">
        <v>15</v>
      </c>
      <c r="H524" s="13">
        <v>32670</v>
      </c>
      <c r="I524" s="13">
        <v>0</v>
      </c>
      <c r="J524" s="13">
        <v>32670</v>
      </c>
      <c r="K524" s="13">
        <v>21780</v>
      </c>
      <c r="L524" s="13">
        <v>10890</v>
      </c>
      <c r="M524" s="14">
        <v>41791</v>
      </c>
      <c r="N524" s="15">
        <v>6</v>
      </c>
      <c r="O524" s="12" t="s">
        <v>23</v>
      </c>
      <c r="P524" s="16" t="s">
        <v>19</v>
      </c>
      <c r="Q524" s="1" t="str">
        <f>IF(Data[[#This Row],[COGS]]=Data[[#This Row],[ Sales]]-Data[[#This Row],[Profit]], "OK", "Mismatch")</f>
        <v>OK</v>
      </c>
      <c r="R524" s="1" t="str">
        <f>IF(Data[[#This Row],[Gross Sales]]=Data[[#This Row],[Units Sold]]*Data[[#This Row],[Sale Price]], "OK", "Mismatch")</f>
        <v>OK</v>
      </c>
      <c r="S524" s="1" t="str">
        <f>IF(Data[[#This Row],[ Sales]]=Data[[#This Row],[Gross Sales]]-Data[[#This Row],[Discounts]], "OK", "Mismatch")</f>
        <v>OK</v>
      </c>
      <c r="T524" s="1" t="str">
        <f>IF(Data[[#This Row],[Profit]]=Data[[#This Row],[ Sales]]-Data[[#This Row],[COGS]], "OK", "Mismatch")</f>
        <v>OK</v>
      </c>
    </row>
    <row r="525" spans="1:20" x14ac:dyDescent="0.2">
      <c r="A525" s="11" t="s">
        <v>21</v>
      </c>
      <c r="B525" s="11" t="s">
        <v>22</v>
      </c>
      <c r="C525" s="12" t="s">
        <v>26</v>
      </c>
      <c r="D525" s="12" t="s">
        <v>49</v>
      </c>
      <c r="E525" s="11">
        <v>2072</v>
      </c>
      <c r="F525" s="13">
        <v>5</v>
      </c>
      <c r="G525" s="13">
        <v>15</v>
      </c>
      <c r="H525" s="13">
        <v>31080</v>
      </c>
      <c r="I525" s="13">
        <v>3108</v>
      </c>
      <c r="J525" s="13">
        <v>27972</v>
      </c>
      <c r="K525" s="13">
        <v>20720</v>
      </c>
      <c r="L525" s="13">
        <v>7252</v>
      </c>
      <c r="M525" s="14">
        <v>41974</v>
      </c>
      <c r="N525" s="15">
        <v>12</v>
      </c>
      <c r="O525" s="12" t="s">
        <v>25</v>
      </c>
      <c r="P525" s="16" t="s">
        <v>19</v>
      </c>
      <c r="Q525" s="1" t="str">
        <f>IF(Data[[#This Row],[COGS]]=Data[[#This Row],[ Sales]]-Data[[#This Row],[Profit]], "OK", "Mismatch")</f>
        <v>OK</v>
      </c>
      <c r="R525" s="1" t="str">
        <f>IF(Data[[#This Row],[Gross Sales]]=Data[[#This Row],[Units Sold]]*Data[[#This Row],[Sale Price]], "OK", "Mismatch")</f>
        <v>OK</v>
      </c>
      <c r="S525" s="1" t="str">
        <f>IF(Data[[#This Row],[ Sales]]=Data[[#This Row],[Gross Sales]]-Data[[#This Row],[Discounts]], "OK", "Mismatch")</f>
        <v>OK</v>
      </c>
      <c r="T525" s="1" t="str">
        <f>IF(Data[[#This Row],[Profit]]=Data[[#This Row],[ Sales]]-Data[[#This Row],[COGS]], "OK", "Mismatch")</f>
        <v>OK</v>
      </c>
    </row>
    <row r="526" spans="1:20" x14ac:dyDescent="0.2">
      <c r="A526" s="11" t="s">
        <v>21</v>
      </c>
      <c r="B526" s="11" t="s">
        <v>22</v>
      </c>
      <c r="C526" s="12" t="s">
        <v>26</v>
      </c>
      <c r="D526" s="12" t="s">
        <v>48</v>
      </c>
      <c r="E526" s="11">
        <v>2501</v>
      </c>
      <c r="F526" s="13">
        <v>5</v>
      </c>
      <c r="G526" s="13">
        <v>15</v>
      </c>
      <c r="H526" s="13">
        <v>37515</v>
      </c>
      <c r="I526" s="13">
        <v>3001.2</v>
      </c>
      <c r="J526" s="13">
        <v>34513.800000000003</v>
      </c>
      <c r="K526" s="13">
        <v>25010</v>
      </c>
      <c r="L526" s="13">
        <v>9503.8000000000029</v>
      </c>
      <c r="M526" s="14">
        <v>41699</v>
      </c>
      <c r="N526" s="15">
        <v>3</v>
      </c>
      <c r="O526" s="12" t="s">
        <v>27</v>
      </c>
      <c r="P526" s="16" t="s">
        <v>19</v>
      </c>
      <c r="Q526" s="1" t="str">
        <f>IF(Data[[#This Row],[COGS]]=Data[[#This Row],[ Sales]]-Data[[#This Row],[Profit]], "OK", "Mismatch")</f>
        <v>OK</v>
      </c>
      <c r="R526" s="1" t="str">
        <f>IF(Data[[#This Row],[Gross Sales]]=Data[[#This Row],[Units Sold]]*Data[[#This Row],[Sale Price]], "OK", "Mismatch")</f>
        <v>OK</v>
      </c>
      <c r="S526" s="1" t="str">
        <f>IF(Data[[#This Row],[ Sales]]=Data[[#This Row],[Gross Sales]]-Data[[#This Row],[Discounts]], "OK", "Mismatch")</f>
        <v>OK</v>
      </c>
      <c r="T526" s="1" t="str">
        <f>IF(Data[[#This Row],[Profit]]=Data[[#This Row],[ Sales]]-Data[[#This Row],[COGS]], "OK", "Mismatch")</f>
        <v>OK</v>
      </c>
    </row>
    <row r="527" spans="1:20" x14ac:dyDescent="0.2">
      <c r="A527" s="11" t="s">
        <v>21</v>
      </c>
      <c r="B527" s="11" t="s">
        <v>22</v>
      </c>
      <c r="C527" s="12" t="s">
        <v>38</v>
      </c>
      <c r="D527" s="12" t="s">
        <v>49</v>
      </c>
      <c r="E527" s="11">
        <v>2167</v>
      </c>
      <c r="F527" s="13">
        <v>10</v>
      </c>
      <c r="G527" s="13">
        <v>15</v>
      </c>
      <c r="H527" s="13">
        <v>32505</v>
      </c>
      <c r="I527" s="13">
        <v>3250.5</v>
      </c>
      <c r="J527" s="13">
        <v>29254.5</v>
      </c>
      <c r="K527" s="13">
        <v>21670</v>
      </c>
      <c r="L527" s="13">
        <v>7584.5</v>
      </c>
      <c r="M527" s="14">
        <v>41548</v>
      </c>
      <c r="N527" s="15">
        <v>10</v>
      </c>
      <c r="O527" s="12" t="s">
        <v>35</v>
      </c>
      <c r="P527" s="16" t="s">
        <v>36</v>
      </c>
      <c r="Q527" s="1" t="str">
        <f>IF(Data[[#This Row],[COGS]]=Data[[#This Row],[ Sales]]-Data[[#This Row],[Profit]], "OK", "Mismatch")</f>
        <v>OK</v>
      </c>
      <c r="R527" s="1" t="str">
        <f>IF(Data[[#This Row],[Gross Sales]]=Data[[#This Row],[Units Sold]]*Data[[#This Row],[Sale Price]], "OK", "Mismatch")</f>
        <v>OK</v>
      </c>
      <c r="S527" s="1" t="str">
        <f>IF(Data[[#This Row],[ Sales]]=Data[[#This Row],[Gross Sales]]-Data[[#This Row],[Discounts]], "OK", "Mismatch")</f>
        <v>OK</v>
      </c>
      <c r="T527" s="1" t="str">
        <f>IF(Data[[#This Row],[Profit]]=Data[[#This Row],[ Sales]]-Data[[#This Row],[COGS]], "OK", "Mismatch")</f>
        <v>OK</v>
      </c>
    </row>
    <row r="528" spans="1:20" x14ac:dyDescent="0.2">
      <c r="A528" s="11" t="s">
        <v>21</v>
      </c>
      <c r="B528" s="11" t="s">
        <v>22</v>
      </c>
      <c r="C528" s="12" t="s">
        <v>38</v>
      </c>
      <c r="D528" s="12" t="s">
        <v>46</v>
      </c>
      <c r="E528" s="11">
        <v>2261</v>
      </c>
      <c r="F528" s="13">
        <v>10</v>
      </c>
      <c r="G528" s="13">
        <v>15</v>
      </c>
      <c r="H528" s="13">
        <v>33915</v>
      </c>
      <c r="I528" s="13">
        <v>1356.6</v>
      </c>
      <c r="J528" s="13">
        <v>32558.400000000001</v>
      </c>
      <c r="K528" s="13">
        <v>22610</v>
      </c>
      <c r="L528" s="13">
        <v>9948.4000000000015</v>
      </c>
      <c r="M528" s="14">
        <v>41609</v>
      </c>
      <c r="N528" s="15">
        <v>12</v>
      </c>
      <c r="O528" s="12" t="s">
        <v>25</v>
      </c>
      <c r="P528" s="16" t="s">
        <v>36</v>
      </c>
      <c r="Q528" s="1" t="str">
        <f>IF(Data[[#This Row],[COGS]]=Data[[#This Row],[ Sales]]-Data[[#This Row],[Profit]], "OK", "Mismatch")</f>
        <v>OK</v>
      </c>
      <c r="R528" s="1" t="str">
        <f>IF(Data[[#This Row],[Gross Sales]]=Data[[#This Row],[Units Sold]]*Data[[#This Row],[Sale Price]], "OK", "Mismatch")</f>
        <v>OK</v>
      </c>
      <c r="S528" s="1" t="str">
        <f>IF(Data[[#This Row],[ Sales]]=Data[[#This Row],[Gross Sales]]-Data[[#This Row],[Discounts]], "OK", "Mismatch")</f>
        <v>OK</v>
      </c>
      <c r="T528" s="1" t="str">
        <f>IF(Data[[#This Row],[Profit]]=Data[[#This Row],[ Sales]]-Data[[#This Row],[COGS]], "OK", "Mismatch")</f>
        <v>OK</v>
      </c>
    </row>
    <row r="529" spans="1:20" x14ac:dyDescent="0.2">
      <c r="A529" s="11" t="s">
        <v>21</v>
      </c>
      <c r="B529" s="11" t="s">
        <v>22</v>
      </c>
      <c r="C529" s="12" t="s">
        <v>38</v>
      </c>
      <c r="D529" s="12" t="s">
        <v>46</v>
      </c>
      <c r="E529" s="11">
        <v>2296</v>
      </c>
      <c r="F529" s="13">
        <v>10</v>
      </c>
      <c r="G529" s="13">
        <v>15</v>
      </c>
      <c r="H529" s="13">
        <v>34440</v>
      </c>
      <c r="I529" s="13">
        <v>344.4</v>
      </c>
      <c r="J529" s="13">
        <v>34095.599999999999</v>
      </c>
      <c r="K529" s="13">
        <v>22960</v>
      </c>
      <c r="L529" s="13">
        <v>11135.599999999999</v>
      </c>
      <c r="M529" s="14">
        <v>41671</v>
      </c>
      <c r="N529" s="15">
        <v>2</v>
      </c>
      <c r="O529" s="12" t="s">
        <v>39</v>
      </c>
      <c r="P529" s="16" t="s">
        <v>19</v>
      </c>
      <c r="Q529" s="1" t="str">
        <f>IF(Data[[#This Row],[COGS]]=Data[[#This Row],[ Sales]]-Data[[#This Row],[Profit]], "OK", "Mismatch")</f>
        <v>OK</v>
      </c>
      <c r="R529" s="1" t="str">
        <f>IF(Data[[#This Row],[Gross Sales]]=Data[[#This Row],[Units Sold]]*Data[[#This Row],[Sale Price]], "OK", "Mismatch")</f>
        <v>OK</v>
      </c>
      <c r="S529" s="1" t="str">
        <f>IF(Data[[#This Row],[ Sales]]=Data[[#This Row],[Gross Sales]]-Data[[#This Row],[Discounts]], "OK", "Mismatch")</f>
        <v>OK</v>
      </c>
      <c r="T529" s="1" t="str">
        <f>IF(Data[[#This Row],[Profit]]=Data[[#This Row],[ Sales]]-Data[[#This Row],[COGS]], "OK", "Mismatch")</f>
        <v>OK</v>
      </c>
    </row>
    <row r="530" spans="1:20" x14ac:dyDescent="0.2">
      <c r="A530" s="11" t="s">
        <v>21</v>
      </c>
      <c r="B530" s="11" t="s">
        <v>22</v>
      </c>
      <c r="C530" s="12" t="s">
        <v>38</v>
      </c>
      <c r="D530" s="12" t="s">
        <v>48</v>
      </c>
      <c r="E530" s="11">
        <v>1227</v>
      </c>
      <c r="F530" s="13">
        <v>10</v>
      </c>
      <c r="G530" s="13">
        <v>15</v>
      </c>
      <c r="H530" s="13">
        <v>18405</v>
      </c>
      <c r="I530" s="13">
        <v>1656.45</v>
      </c>
      <c r="J530" s="13">
        <v>16748.55</v>
      </c>
      <c r="K530" s="13">
        <v>12270</v>
      </c>
      <c r="L530" s="13">
        <v>4478.5499999999993</v>
      </c>
      <c r="M530" s="14">
        <v>41913</v>
      </c>
      <c r="N530" s="15">
        <v>10</v>
      </c>
      <c r="O530" s="12" t="s">
        <v>35</v>
      </c>
      <c r="P530" s="16" t="s">
        <v>19</v>
      </c>
      <c r="Q530" s="1" t="str">
        <f>IF(Data[[#This Row],[COGS]]=Data[[#This Row],[ Sales]]-Data[[#This Row],[Profit]], "OK", "Mismatch")</f>
        <v>OK</v>
      </c>
      <c r="R530" s="1" t="str">
        <f>IF(Data[[#This Row],[Gross Sales]]=Data[[#This Row],[Units Sold]]*Data[[#This Row],[Sale Price]], "OK", "Mismatch")</f>
        <v>OK</v>
      </c>
      <c r="S530" s="1" t="str">
        <f>IF(Data[[#This Row],[ Sales]]=Data[[#This Row],[Gross Sales]]-Data[[#This Row],[Discounts]], "OK", "Mismatch")</f>
        <v>OK</v>
      </c>
      <c r="T530" s="1" t="str">
        <f>IF(Data[[#This Row],[Profit]]=Data[[#This Row],[ Sales]]-Data[[#This Row],[COGS]], "OK", "Mismatch")</f>
        <v>OK</v>
      </c>
    </row>
    <row r="531" spans="1:20" x14ac:dyDescent="0.2">
      <c r="A531" s="11" t="s">
        <v>21</v>
      </c>
      <c r="B531" s="11" t="s">
        <v>22</v>
      </c>
      <c r="C531" s="12" t="s">
        <v>38</v>
      </c>
      <c r="D531" s="12" t="s">
        <v>48</v>
      </c>
      <c r="E531" s="11">
        <v>2101</v>
      </c>
      <c r="F531" s="13">
        <v>10</v>
      </c>
      <c r="G531" s="13">
        <v>15</v>
      </c>
      <c r="H531" s="13">
        <v>31515</v>
      </c>
      <c r="I531" s="13">
        <v>2206.0500000000002</v>
      </c>
      <c r="J531" s="13">
        <v>29308.95</v>
      </c>
      <c r="K531" s="13">
        <v>21010</v>
      </c>
      <c r="L531" s="13">
        <v>8298.9500000000007</v>
      </c>
      <c r="M531" s="14">
        <v>41852</v>
      </c>
      <c r="N531" s="15">
        <v>8</v>
      </c>
      <c r="O531" s="12" t="s">
        <v>33</v>
      </c>
      <c r="P531" s="16" t="s">
        <v>19</v>
      </c>
      <c r="Q531" s="1" t="str">
        <f>IF(Data[[#This Row],[COGS]]=Data[[#This Row],[ Sales]]-Data[[#This Row],[Profit]], "OK", "Mismatch")</f>
        <v>OK</v>
      </c>
      <c r="R531" s="1" t="str">
        <f>IF(Data[[#This Row],[Gross Sales]]=Data[[#This Row],[Units Sold]]*Data[[#This Row],[Sale Price]], "OK", "Mismatch")</f>
        <v>OK</v>
      </c>
      <c r="S531" s="1" t="str">
        <f>IF(Data[[#This Row],[ Sales]]=Data[[#This Row],[Gross Sales]]-Data[[#This Row],[Discounts]], "OK", "Mismatch")</f>
        <v>OK</v>
      </c>
      <c r="T531" s="1" t="str">
        <f>IF(Data[[#This Row],[Profit]]=Data[[#This Row],[ Sales]]-Data[[#This Row],[COGS]], "OK", "Mismatch")</f>
        <v>OK</v>
      </c>
    </row>
    <row r="532" spans="1:20" x14ac:dyDescent="0.2">
      <c r="A532" s="11" t="s">
        <v>21</v>
      </c>
      <c r="B532" s="11" t="s">
        <v>22</v>
      </c>
      <c r="C532" s="12" t="s">
        <v>38</v>
      </c>
      <c r="D532" s="12" t="s">
        <v>48</v>
      </c>
      <c r="E532" s="11">
        <v>2620</v>
      </c>
      <c r="F532" s="13">
        <v>10</v>
      </c>
      <c r="G532" s="13">
        <v>15</v>
      </c>
      <c r="H532" s="13">
        <v>39300</v>
      </c>
      <c r="I532" s="13">
        <v>1965</v>
      </c>
      <c r="J532" s="13">
        <v>37335</v>
      </c>
      <c r="K532" s="13">
        <v>26200</v>
      </c>
      <c r="L532" s="13">
        <v>11135</v>
      </c>
      <c r="M532" s="14">
        <v>41883</v>
      </c>
      <c r="N532" s="15">
        <v>9</v>
      </c>
      <c r="O532" s="12" t="s">
        <v>34</v>
      </c>
      <c r="P532" s="16" t="s">
        <v>19</v>
      </c>
      <c r="Q532" s="1" t="str">
        <f>IF(Data[[#This Row],[COGS]]=Data[[#This Row],[ Sales]]-Data[[#This Row],[Profit]], "OK", "Mismatch")</f>
        <v>OK</v>
      </c>
      <c r="R532" s="1" t="str">
        <f>IF(Data[[#This Row],[Gross Sales]]=Data[[#This Row],[Units Sold]]*Data[[#This Row],[Sale Price]], "OK", "Mismatch")</f>
        <v>OK</v>
      </c>
      <c r="S532" s="1" t="str">
        <f>IF(Data[[#This Row],[ Sales]]=Data[[#This Row],[Gross Sales]]-Data[[#This Row],[Discounts]], "OK", "Mismatch")</f>
        <v>OK</v>
      </c>
      <c r="T532" s="1" t="str">
        <f>IF(Data[[#This Row],[Profit]]=Data[[#This Row],[ Sales]]-Data[[#This Row],[COGS]], "OK", "Mismatch")</f>
        <v>OK</v>
      </c>
    </row>
    <row r="533" spans="1:20" x14ac:dyDescent="0.2">
      <c r="A533" s="11" t="s">
        <v>21</v>
      </c>
      <c r="B533" s="11" t="s">
        <v>22</v>
      </c>
      <c r="C533" s="12" t="s">
        <v>38</v>
      </c>
      <c r="D533" s="12" t="s">
        <v>48</v>
      </c>
      <c r="E533" s="11">
        <v>3801</v>
      </c>
      <c r="F533" s="13">
        <v>10</v>
      </c>
      <c r="G533" s="13">
        <v>15</v>
      </c>
      <c r="H533" s="13">
        <v>57015</v>
      </c>
      <c r="I533" s="13">
        <v>3420.8999999999996</v>
      </c>
      <c r="J533" s="13">
        <v>53594.100000000006</v>
      </c>
      <c r="K533" s="13">
        <v>38010</v>
      </c>
      <c r="L533" s="13">
        <v>15584.100000000002</v>
      </c>
      <c r="M533" s="14">
        <v>41730</v>
      </c>
      <c r="N533" s="15">
        <v>4</v>
      </c>
      <c r="O533" s="12" t="s">
        <v>44</v>
      </c>
      <c r="P533" s="16" t="s">
        <v>19</v>
      </c>
      <c r="Q533" s="1" t="str">
        <f>IF(Data[[#This Row],[COGS]]=Data[[#This Row],[ Sales]]-Data[[#This Row],[Profit]], "OK", "Mismatch")</f>
        <v>OK</v>
      </c>
      <c r="R533" s="1" t="str">
        <f>IF(Data[[#This Row],[Gross Sales]]=Data[[#This Row],[Units Sold]]*Data[[#This Row],[Sale Price]], "OK", "Mismatch")</f>
        <v>OK</v>
      </c>
      <c r="S533" s="1" t="str">
        <f>IF(Data[[#This Row],[ Sales]]=Data[[#This Row],[Gross Sales]]-Data[[#This Row],[Discounts]], "OK", "Mismatch")</f>
        <v>OK</v>
      </c>
      <c r="T533" s="1" t="str">
        <f>IF(Data[[#This Row],[Profit]]=Data[[#This Row],[ Sales]]-Data[[#This Row],[COGS]], "OK", "Mismatch")</f>
        <v>OK</v>
      </c>
    </row>
    <row r="534" spans="1:20" x14ac:dyDescent="0.2">
      <c r="A534" s="11" t="s">
        <v>21</v>
      </c>
      <c r="B534" s="11" t="s">
        <v>22</v>
      </c>
      <c r="C534" s="12" t="s">
        <v>38</v>
      </c>
      <c r="D534" s="12" t="s">
        <v>17</v>
      </c>
      <c r="E534" s="11">
        <v>549</v>
      </c>
      <c r="F534" s="13">
        <v>10</v>
      </c>
      <c r="G534" s="13">
        <v>15</v>
      </c>
      <c r="H534" s="13">
        <v>8235</v>
      </c>
      <c r="I534" s="13">
        <v>0</v>
      </c>
      <c r="J534" s="13">
        <v>8235</v>
      </c>
      <c r="K534" s="13">
        <v>5490</v>
      </c>
      <c r="L534" s="13">
        <v>2745</v>
      </c>
      <c r="M534" s="14">
        <v>41518</v>
      </c>
      <c r="N534" s="15">
        <v>9</v>
      </c>
      <c r="O534" s="12" t="s">
        <v>34</v>
      </c>
      <c r="P534" s="16" t="s">
        <v>36</v>
      </c>
      <c r="Q534" s="1" t="str">
        <f>IF(Data[[#This Row],[COGS]]=Data[[#This Row],[ Sales]]-Data[[#This Row],[Profit]], "OK", "Mismatch")</f>
        <v>OK</v>
      </c>
      <c r="R534" s="1" t="str">
        <f>IF(Data[[#This Row],[Gross Sales]]=Data[[#This Row],[Units Sold]]*Data[[#This Row],[Sale Price]], "OK", "Mismatch")</f>
        <v>OK</v>
      </c>
      <c r="S534" s="1" t="str">
        <f>IF(Data[[#This Row],[ Sales]]=Data[[#This Row],[Gross Sales]]-Data[[#This Row],[Discounts]], "OK", "Mismatch")</f>
        <v>OK</v>
      </c>
      <c r="T534" s="1" t="str">
        <f>IF(Data[[#This Row],[Profit]]=Data[[#This Row],[ Sales]]-Data[[#This Row],[COGS]], "OK", "Mismatch")</f>
        <v>OK</v>
      </c>
    </row>
    <row r="535" spans="1:20" x14ac:dyDescent="0.2">
      <c r="A535" s="11" t="s">
        <v>21</v>
      </c>
      <c r="B535" s="11" t="s">
        <v>22</v>
      </c>
      <c r="C535" s="12" t="s">
        <v>42</v>
      </c>
      <c r="D535" s="12" t="s">
        <v>49</v>
      </c>
      <c r="E535" s="11">
        <v>2826</v>
      </c>
      <c r="F535" s="13">
        <v>120</v>
      </c>
      <c r="G535" s="13">
        <v>15</v>
      </c>
      <c r="H535" s="13">
        <v>42390</v>
      </c>
      <c r="I535" s="13">
        <v>6358.5</v>
      </c>
      <c r="J535" s="13">
        <v>36031.5</v>
      </c>
      <c r="K535" s="13">
        <v>28260</v>
      </c>
      <c r="L535" s="13">
        <v>7771.5</v>
      </c>
      <c r="M535" s="14">
        <v>41760</v>
      </c>
      <c r="N535" s="15">
        <v>5</v>
      </c>
      <c r="O535" s="12" t="s">
        <v>47</v>
      </c>
      <c r="P535" s="16" t="s">
        <v>19</v>
      </c>
      <c r="Q535" s="1" t="str">
        <f>IF(Data[[#This Row],[COGS]]=Data[[#This Row],[ Sales]]-Data[[#This Row],[Profit]], "OK", "Mismatch")</f>
        <v>OK</v>
      </c>
      <c r="R535" s="1" t="str">
        <f>IF(Data[[#This Row],[Gross Sales]]=Data[[#This Row],[Units Sold]]*Data[[#This Row],[Sale Price]], "OK", "Mismatch")</f>
        <v>OK</v>
      </c>
      <c r="S535" s="1" t="str">
        <f>IF(Data[[#This Row],[ Sales]]=Data[[#This Row],[Gross Sales]]-Data[[#This Row],[Discounts]], "OK", "Mismatch")</f>
        <v>OK</v>
      </c>
      <c r="T535" s="1" t="str">
        <f>IF(Data[[#This Row],[Profit]]=Data[[#This Row],[ Sales]]-Data[[#This Row],[COGS]], "OK", "Mismatch")</f>
        <v>OK</v>
      </c>
    </row>
    <row r="536" spans="1:20" x14ac:dyDescent="0.2">
      <c r="A536" s="11" t="s">
        <v>21</v>
      </c>
      <c r="B536" s="11" t="s">
        <v>22</v>
      </c>
      <c r="C536" s="12" t="s">
        <v>42</v>
      </c>
      <c r="D536" s="12" t="s">
        <v>49</v>
      </c>
      <c r="E536" s="11">
        <v>3997.5</v>
      </c>
      <c r="F536" s="13">
        <v>120</v>
      </c>
      <c r="G536" s="13">
        <v>15</v>
      </c>
      <c r="H536" s="13">
        <v>59962.5</v>
      </c>
      <c r="I536" s="13">
        <v>7795.125</v>
      </c>
      <c r="J536" s="13">
        <v>52167.375</v>
      </c>
      <c r="K536" s="13">
        <v>39975</v>
      </c>
      <c r="L536" s="13">
        <v>12192.375</v>
      </c>
      <c r="M536" s="14">
        <v>41640</v>
      </c>
      <c r="N536" s="15">
        <v>1</v>
      </c>
      <c r="O536" s="12" t="s">
        <v>18</v>
      </c>
      <c r="P536" s="16" t="s">
        <v>19</v>
      </c>
      <c r="Q536" s="1" t="str">
        <f>IF(Data[[#This Row],[COGS]]=Data[[#This Row],[ Sales]]-Data[[#This Row],[Profit]], "OK", "Mismatch")</f>
        <v>OK</v>
      </c>
      <c r="R536" s="1" t="str">
        <f>IF(Data[[#This Row],[Gross Sales]]=Data[[#This Row],[Units Sold]]*Data[[#This Row],[Sale Price]], "OK", "Mismatch")</f>
        <v>OK</v>
      </c>
      <c r="S536" s="1" t="str">
        <f>IF(Data[[#This Row],[ Sales]]=Data[[#This Row],[Gross Sales]]-Data[[#This Row],[Discounts]], "OK", "Mismatch")</f>
        <v>OK</v>
      </c>
      <c r="T536" s="1" t="str">
        <f>IF(Data[[#This Row],[Profit]]=Data[[#This Row],[ Sales]]-Data[[#This Row],[COGS]], "OK", "Mismatch")</f>
        <v>OK</v>
      </c>
    </row>
    <row r="537" spans="1:20" x14ac:dyDescent="0.2">
      <c r="A537" s="11" t="s">
        <v>21</v>
      </c>
      <c r="B537" s="11" t="s">
        <v>22</v>
      </c>
      <c r="C537" s="12" t="s">
        <v>43</v>
      </c>
      <c r="D537" s="12" t="s">
        <v>49</v>
      </c>
      <c r="E537" s="11">
        <v>2167</v>
      </c>
      <c r="F537" s="13">
        <v>250</v>
      </c>
      <c r="G537" s="13">
        <v>15</v>
      </c>
      <c r="H537" s="13">
        <v>32505</v>
      </c>
      <c r="I537" s="13">
        <v>3250.5</v>
      </c>
      <c r="J537" s="13">
        <v>29254.5</v>
      </c>
      <c r="K537" s="13">
        <v>21670</v>
      </c>
      <c r="L537" s="13">
        <v>7584.5</v>
      </c>
      <c r="M537" s="14">
        <v>41548</v>
      </c>
      <c r="N537" s="15">
        <v>10</v>
      </c>
      <c r="O537" s="12" t="s">
        <v>35</v>
      </c>
      <c r="P537" s="16" t="s">
        <v>36</v>
      </c>
      <c r="Q537" s="1" t="str">
        <f>IF(Data[[#This Row],[COGS]]=Data[[#This Row],[ Sales]]-Data[[#This Row],[Profit]], "OK", "Mismatch")</f>
        <v>OK</v>
      </c>
      <c r="R537" s="1" t="str">
        <f>IF(Data[[#This Row],[Gross Sales]]=Data[[#This Row],[Units Sold]]*Data[[#This Row],[Sale Price]], "OK", "Mismatch")</f>
        <v>OK</v>
      </c>
      <c r="S537" s="1" t="str">
        <f>IF(Data[[#This Row],[ Sales]]=Data[[#This Row],[Gross Sales]]-Data[[#This Row],[Discounts]], "OK", "Mismatch")</f>
        <v>OK</v>
      </c>
      <c r="T537" s="1" t="str">
        <f>IF(Data[[#This Row],[Profit]]=Data[[#This Row],[ Sales]]-Data[[#This Row],[COGS]], "OK", "Mismatch")</f>
        <v>OK</v>
      </c>
    </row>
    <row r="538" spans="1:20" x14ac:dyDescent="0.2">
      <c r="A538" s="11" t="s">
        <v>21</v>
      </c>
      <c r="B538" s="11" t="s">
        <v>22</v>
      </c>
      <c r="C538" s="12" t="s">
        <v>43</v>
      </c>
      <c r="D538" s="12" t="s">
        <v>49</v>
      </c>
      <c r="E538" s="11">
        <v>3874.5</v>
      </c>
      <c r="F538" s="13">
        <v>250</v>
      </c>
      <c r="G538" s="13">
        <v>15</v>
      </c>
      <c r="H538" s="13">
        <v>58117.5</v>
      </c>
      <c r="I538" s="13">
        <v>6974.0999999999995</v>
      </c>
      <c r="J538" s="13">
        <v>51143.399999999994</v>
      </c>
      <c r="K538" s="13">
        <v>38745</v>
      </c>
      <c r="L538" s="13">
        <v>12398.399999999998</v>
      </c>
      <c r="M538" s="14">
        <v>41821</v>
      </c>
      <c r="N538" s="15">
        <v>7</v>
      </c>
      <c r="O538" s="12" t="s">
        <v>30</v>
      </c>
      <c r="P538" s="16" t="s">
        <v>19</v>
      </c>
      <c r="Q538" s="1" t="str">
        <f>IF(Data[[#This Row],[COGS]]=Data[[#This Row],[ Sales]]-Data[[#This Row],[Profit]], "OK", "Mismatch")</f>
        <v>OK</v>
      </c>
      <c r="R538" s="1" t="str">
        <f>IF(Data[[#This Row],[Gross Sales]]=Data[[#This Row],[Units Sold]]*Data[[#This Row],[Sale Price]], "OK", "Mismatch")</f>
        <v>OK</v>
      </c>
      <c r="S538" s="1" t="str">
        <f>IF(Data[[#This Row],[ Sales]]=Data[[#This Row],[Gross Sales]]-Data[[#This Row],[Discounts]], "OK", "Mismatch")</f>
        <v>OK</v>
      </c>
      <c r="T538" s="1" t="str">
        <f>IF(Data[[#This Row],[Profit]]=Data[[#This Row],[ Sales]]-Data[[#This Row],[COGS]], "OK", "Mismatch")</f>
        <v>OK</v>
      </c>
    </row>
    <row r="539" spans="1:20" x14ac:dyDescent="0.2">
      <c r="A539" s="11" t="s">
        <v>21</v>
      </c>
      <c r="B539" s="11" t="s">
        <v>22</v>
      </c>
      <c r="C539" s="12" t="s">
        <v>43</v>
      </c>
      <c r="D539" s="12" t="s">
        <v>48</v>
      </c>
      <c r="E539" s="11">
        <v>1227</v>
      </c>
      <c r="F539" s="13">
        <v>250</v>
      </c>
      <c r="G539" s="13">
        <v>15</v>
      </c>
      <c r="H539" s="13">
        <v>18405</v>
      </c>
      <c r="I539" s="13">
        <v>1656.45</v>
      </c>
      <c r="J539" s="13">
        <v>16748.55</v>
      </c>
      <c r="K539" s="13">
        <v>12270</v>
      </c>
      <c r="L539" s="13">
        <v>4478.5499999999993</v>
      </c>
      <c r="M539" s="14">
        <v>41913</v>
      </c>
      <c r="N539" s="15">
        <v>10</v>
      </c>
      <c r="O539" s="12" t="s">
        <v>35</v>
      </c>
      <c r="P539" s="16" t="s">
        <v>19</v>
      </c>
      <c r="Q539" s="1" t="str">
        <f>IF(Data[[#This Row],[COGS]]=Data[[#This Row],[ Sales]]-Data[[#This Row],[Profit]], "OK", "Mismatch")</f>
        <v>OK</v>
      </c>
      <c r="R539" s="1" t="str">
        <f>IF(Data[[#This Row],[Gross Sales]]=Data[[#This Row],[Units Sold]]*Data[[#This Row],[Sale Price]], "OK", "Mismatch")</f>
        <v>OK</v>
      </c>
      <c r="S539" s="1" t="str">
        <f>IF(Data[[#This Row],[ Sales]]=Data[[#This Row],[Gross Sales]]-Data[[#This Row],[Discounts]], "OK", "Mismatch")</f>
        <v>OK</v>
      </c>
      <c r="T539" s="1" t="str">
        <f>IF(Data[[#This Row],[Profit]]=Data[[#This Row],[ Sales]]-Data[[#This Row],[COGS]], "OK", "Mismatch")</f>
        <v>OK</v>
      </c>
    </row>
    <row r="540" spans="1:20" x14ac:dyDescent="0.2">
      <c r="A540" s="11" t="s">
        <v>21</v>
      </c>
      <c r="B540" s="11" t="s">
        <v>20</v>
      </c>
      <c r="C540" s="12" t="s">
        <v>45</v>
      </c>
      <c r="D540" s="12" t="s">
        <v>48</v>
      </c>
      <c r="E540" s="11">
        <v>711</v>
      </c>
      <c r="F540" s="13">
        <v>260</v>
      </c>
      <c r="G540" s="13">
        <v>15</v>
      </c>
      <c r="H540" s="13">
        <v>10665</v>
      </c>
      <c r="I540" s="13">
        <v>853.2</v>
      </c>
      <c r="J540" s="13">
        <v>9811.7999999999993</v>
      </c>
      <c r="K540" s="13">
        <v>7110</v>
      </c>
      <c r="L540" s="13">
        <v>2701.7999999999993</v>
      </c>
      <c r="M540" s="14">
        <v>41974</v>
      </c>
      <c r="N540" s="15">
        <v>12</v>
      </c>
      <c r="O540" s="12" t="s">
        <v>25</v>
      </c>
      <c r="P540" s="16" t="s">
        <v>19</v>
      </c>
      <c r="Q540" s="1" t="str">
        <f>IF(Data[[#This Row],[COGS]]=Data[[#This Row],[ Sales]]-Data[[#This Row],[Profit]], "OK", "Mismatch")</f>
        <v>OK</v>
      </c>
      <c r="R540" s="1" t="str">
        <f>IF(Data[[#This Row],[Gross Sales]]=Data[[#This Row],[Units Sold]]*Data[[#This Row],[Sale Price]], "OK", "Mismatch")</f>
        <v>OK</v>
      </c>
      <c r="S540" s="1" t="str">
        <f>IF(Data[[#This Row],[ Sales]]=Data[[#This Row],[Gross Sales]]-Data[[#This Row],[Discounts]], "OK", "Mismatch")</f>
        <v>OK</v>
      </c>
      <c r="T540" s="1" t="str">
        <f>IF(Data[[#This Row],[Profit]]=Data[[#This Row],[ Sales]]-Data[[#This Row],[COGS]], "OK", "Mismatch")</f>
        <v>OK</v>
      </c>
    </row>
    <row r="541" spans="1:20" x14ac:dyDescent="0.2">
      <c r="A541" s="11" t="s">
        <v>21</v>
      </c>
      <c r="B541" s="11" t="s">
        <v>20</v>
      </c>
      <c r="C541" s="12" t="s">
        <v>45</v>
      </c>
      <c r="D541" s="12" t="s">
        <v>48</v>
      </c>
      <c r="E541" s="11">
        <v>970</v>
      </c>
      <c r="F541" s="13">
        <v>260</v>
      </c>
      <c r="G541" s="13">
        <v>15</v>
      </c>
      <c r="H541" s="13">
        <v>14550</v>
      </c>
      <c r="I541" s="13">
        <v>1309.5</v>
      </c>
      <c r="J541" s="13">
        <v>13240.5</v>
      </c>
      <c r="K541" s="13">
        <v>9700</v>
      </c>
      <c r="L541" s="13">
        <v>3540.5</v>
      </c>
      <c r="M541" s="14">
        <v>41579</v>
      </c>
      <c r="N541" s="15">
        <v>11</v>
      </c>
      <c r="O541" s="12" t="s">
        <v>41</v>
      </c>
      <c r="P541" s="16" t="s">
        <v>36</v>
      </c>
      <c r="Q541" s="1" t="str">
        <f>IF(Data[[#This Row],[COGS]]=Data[[#This Row],[ Sales]]-Data[[#This Row],[Profit]], "OK", "Mismatch")</f>
        <v>OK</v>
      </c>
      <c r="R541" s="1" t="str">
        <f>IF(Data[[#This Row],[Gross Sales]]=Data[[#This Row],[Units Sold]]*Data[[#This Row],[Sale Price]], "OK", "Mismatch")</f>
        <v>OK</v>
      </c>
      <c r="S541" s="1" t="str">
        <f>IF(Data[[#This Row],[ Sales]]=Data[[#This Row],[Gross Sales]]-Data[[#This Row],[Discounts]], "OK", "Mismatch")</f>
        <v>OK</v>
      </c>
      <c r="T541" s="1" t="str">
        <f>IF(Data[[#This Row],[Profit]]=Data[[#This Row],[ Sales]]-Data[[#This Row],[COGS]], "OK", "Mismatch")</f>
        <v>OK</v>
      </c>
    </row>
    <row r="542" spans="1:20" x14ac:dyDescent="0.2">
      <c r="A542" s="11" t="s">
        <v>21</v>
      </c>
      <c r="B542" s="11" t="s">
        <v>20</v>
      </c>
      <c r="C542" s="12" t="s">
        <v>16</v>
      </c>
      <c r="D542" s="12" t="s">
        <v>49</v>
      </c>
      <c r="E542" s="11">
        <v>1513</v>
      </c>
      <c r="F542" s="13">
        <v>3</v>
      </c>
      <c r="G542" s="13">
        <v>15</v>
      </c>
      <c r="H542" s="13">
        <v>22695</v>
      </c>
      <c r="I542" s="13">
        <v>3177.3</v>
      </c>
      <c r="J542" s="13">
        <v>19517.7</v>
      </c>
      <c r="K542" s="13">
        <v>15130</v>
      </c>
      <c r="L542" s="13">
        <v>4387.7000000000007</v>
      </c>
      <c r="M542" s="14">
        <v>41944</v>
      </c>
      <c r="N542" s="15">
        <v>11</v>
      </c>
      <c r="O542" s="12" t="s">
        <v>41</v>
      </c>
      <c r="P542" s="16" t="s">
        <v>19</v>
      </c>
      <c r="Q542" s="1" t="str">
        <f>IF(Data[[#This Row],[COGS]]=Data[[#This Row],[ Sales]]-Data[[#This Row],[Profit]], "OK", "Mismatch")</f>
        <v>OK</v>
      </c>
      <c r="R542" s="1" t="str">
        <f>IF(Data[[#This Row],[Gross Sales]]=Data[[#This Row],[Units Sold]]*Data[[#This Row],[Sale Price]], "OK", "Mismatch")</f>
        <v>OK</v>
      </c>
      <c r="S542" s="1" t="str">
        <f>IF(Data[[#This Row],[ Sales]]=Data[[#This Row],[Gross Sales]]-Data[[#This Row],[Discounts]], "OK", "Mismatch")</f>
        <v>OK</v>
      </c>
      <c r="T542" s="1" t="str">
        <f>IF(Data[[#This Row],[Profit]]=Data[[#This Row],[ Sales]]-Data[[#This Row],[COGS]], "OK", "Mismatch")</f>
        <v>OK</v>
      </c>
    </row>
    <row r="543" spans="1:20" x14ac:dyDescent="0.2">
      <c r="A543" s="11" t="s">
        <v>21</v>
      </c>
      <c r="B543" s="11" t="s">
        <v>20</v>
      </c>
      <c r="C543" s="12" t="s">
        <v>16</v>
      </c>
      <c r="D543" s="12" t="s">
        <v>17</v>
      </c>
      <c r="E543" s="11">
        <v>888</v>
      </c>
      <c r="F543" s="13">
        <v>3</v>
      </c>
      <c r="G543" s="13">
        <v>15</v>
      </c>
      <c r="H543" s="13">
        <v>13320</v>
      </c>
      <c r="I543" s="13">
        <v>0</v>
      </c>
      <c r="J543" s="13">
        <v>13320</v>
      </c>
      <c r="K543" s="13">
        <v>8880</v>
      </c>
      <c r="L543" s="13">
        <v>4440</v>
      </c>
      <c r="M543" s="14">
        <v>41791</v>
      </c>
      <c r="N543" s="15">
        <v>6</v>
      </c>
      <c r="O543" s="12" t="s">
        <v>23</v>
      </c>
      <c r="P543" s="16" t="s">
        <v>19</v>
      </c>
      <c r="Q543" s="1" t="str">
        <f>IF(Data[[#This Row],[COGS]]=Data[[#This Row],[ Sales]]-Data[[#This Row],[Profit]], "OK", "Mismatch")</f>
        <v>OK</v>
      </c>
      <c r="R543" s="1" t="str">
        <f>IF(Data[[#This Row],[Gross Sales]]=Data[[#This Row],[Units Sold]]*Data[[#This Row],[Sale Price]], "OK", "Mismatch")</f>
        <v>OK</v>
      </c>
      <c r="S543" s="1" t="str">
        <f>IF(Data[[#This Row],[ Sales]]=Data[[#This Row],[Gross Sales]]-Data[[#This Row],[Discounts]], "OK", "Mismatch")</f>
        <v>OK</v>
      </c>
      <c r="T543" s="1" t="str">
        <f>IF(Data[[#This Row],[Profit]]=Data[[#This Row],[ Sales]]-Data[[#This Row],[COGS]], "OK", "Mismatch")</f>
        <v>OK</v>
      </c>
    </row>
    <row r="544" spans="1:20" x14ac:dyDescent="0.2">
      <c r="A544" s="11" t="s">
        <v>21</v>
      </c>
      <c r="B544" s="11" t="s">
        <v>20</v>
      </c>
      <c r="C544" s="12" t="s">
        <v>26</v>
      </c>
      <c r="D544" s="12" t="s">
        <v>48</v>
      </c>
      <c r="E544" s="11">
        <v>711</v>
      </c>
      <c r="F544" s="13">
        <v>5</v>
      </c>
      <c r="G544" s="13">
        <v>15</v>
      </c>
      <c r="H544" s="13">
        <v>10665</v>
      </c>
      <c r="I544" s="13">
        <v>853.2</v>
      </c>
      <c r="J544" s="13">
        <v>9811.7999999999993</v>
      </c>
      <c r="K544" s="13">
        <v>7110</v>
      </c>
      <c r="L544" s="13">
        <v>2701.7999999999993</v>
      </c>
      <c r="M544" s="14">
        <v>41974</v>
      </c>
      <c r="N544" s="15">
        <v>12</v>
      </c>
      <c r="O544" s="12" t="s">
        <v>25</v>
      </c>
      <c r="P544" s="16" t="s">
        <v>19</v>
      </c>
      <c r="Q544" s="1" t="str">
        <f>IF(Data[[#This Row],[COGS]]=Data[[#This Row],[ Sales]]-Data[[#This Row],[Profit]], "OK", "Mismatch")</f>
        <v>OK</v>
      </c>
      <c r="R544" s="1" t="str">
        <f>IF(Data[[#This Row],[Gross Sales]]=Data[[#This Row],[Units Sold]]*Data[[#This Row],[Sale Price]], "OK", "Mismatch")</f>
        <v>OK</v>
      </c>
      <c r="S544" s="1" t="str">
        <f>IF(Data[[#This Row],[ Sales]]=Data[[#This Row],[Gross Sales]]-Data[[#This Row],[Discounts]], "OK", "Mismatch")</f>
        <v>OK</v>
      </c>
      <c r="T544" s="1" t="str">
        <f>IF(Data[[#This Row],[Profit]]=Data[[#This Row],[ Sales]]-Data[[#This Row],[COGS]], "OK", "Mismatch")</f>
        <v>OK</v>
      </c>
    </row>
    <row r="545" spans="1:20" x14ac:dyDescent="0.2">
      <c r="A545" s="11" t="s">
        <v>21</v>
      </c>
      <c r="B545" s="11" t="s">
        <v>20</v>
      </c>
      <c r="C545" s="12" t="s">
        <v>26</v>
      </c>
      <c r="D545" s="12" t="s">
        <v>17</v>
      </c>
      <c r="E545" s="11">
        <v>921</v>
      </c>
      <c r="F545" s="13">
        <v>5</v>
      </c>
      <c r="G545" s="13">
        <v>15</v>
      </c>
      <c r="H545" s="13">
        <v>13815</v>
      </c>
      <c r="I545" s="13">
        <v>0</v>
      </c>
      <c r="J545" s="13">
        <v>13815</v>
      </c>
      <c r="K545" s="13">
        <v>9210</v>
      </c>
      <c r="L545" s="13">
        <v>4605</v>
      </c>
      <c r="M545" s="14">
        <v>41699</v>
      </c>
      <c r="N545" s="15">
        <v>3</v>
      </c>
      <c r="O545" s="12" t="s">
        <v>27</v>
      </c>
      <c r="P545" s="16" t="s">
        <v>19</v>
      </c>
      <c r="Q545" s="1" t="str">
        <f>IF(Data[[#This Row],[COGS]]=Data[[#This Row],[ Sales]]-Data[[#This Row],[Profit]], "OK", "Mismatch")</f>
        <v>OK</v>
      </c>
      <c r="R545" s="1" t="str">
        <f>IF(Data[[#This Row],[Gross Sales]]=Data[[#This Row],[Units Sold]]*Data[[#This Row],[Sale Price]], "OK", "Mismatch")</f>
        <v>OK</v>
      </c>
      <c r="S545" s="1" t="str">
        <f>IF(Data[[#This Row],[ Sales]]=Data[[#This Row],[Gross Sales]]-Data[[#This Row],[Discounts]], "OK", "Mismatch")</f>
        <v>OK</v>
      </c>
      <c r="T545" s="1" t="str">
        <f>IF(Data[[#This Row],[Profit]]=Data[[#This Row],[ Sales]]-Data[[#This Row],[COGS]], "OK", "Mismatch")</f>
        <v>OK</v>
      </c>
    </row>
    <row r="546" spans="1:20" x14ac:dyDescent="0.2">
      <c r="A546" s="11" t="s">
        <v>21</v>
      </c>
      <c r="B546" s="11" t="s">
        <v>20</v>
      </c>
      <c r="C546" s="12" t="s">
        <v>38</v>
      </c>
      <c r="D546" s="12" t="s">
        <v>49</v>
      </c>
      <c r="E546" s="11">
        <v>278</v>
      </c>
      <c r="F546" s="13">
        <v>10</v>
      </c>
      <c r="G546" s="13">
        <v>15</v>
      </c>
      <c r="H546" s="13">
        <v>4170</v>
      </c>
      <c r="I546" s="13">
        <v>583.79999999999995</v>
      </c>
      <c r="J546" s="13">
        <v>3586.2</v>
      </c>
      <c r="K546" s="13">
        <v>2780</v>
      </c>
      <c r="L546" s="13">
        <v>806.19999999999982</v>
      </c>
      <c r="M546" s="14">
        <v>41671</v>
      </c>
      <c r="N546" s="15">
        <v>2</v>
      </c>
      <c r="O546" s="12" t="s">
        <v>39</v>
      </c>
      <c r="P546" s="16" t="s">
        <v>19</v>
      </c>
      <c r="Q546" s="1" t="str">
        <f>IF(Data[[#This Row],[COGS]]=Data[[#This Row],[ Sales]]-Data[[#This Row],[Profit]], "OK", "Mismatch")</f>
        <v>OK</v>
      </c>
      <c r="R546" s="1" t="str">
        <f>IF(Data[[#This Row],[Gross Sales]]=Data[[#This Row],[Units Sold]]*Data[[#This Row],[Sale Price]], "OK", "Mismatch")</f>
        <v>OK</v>
      </c>
      <c r="S546" s="1" t="str">
        <f>IF(Data[[#This Row],[ Sales]]=Data[[#This Row],[Gross Sales]]-Data[[#This Row],[Discounts]], "OK", "Mismatch")</f>
        <v>OK</v>
      </c>
      <c r="T546" s="1" t="str">
        <f>IF(Data[[#This Row],[Profit]]=Data[[#This Row],[ Sales]]-Data[[#This Row],[COGS]], "OK", "Mismatch")</f>
        <v>OK</v>
      </c>
    </row>
    <row r="547" spans="1:20" x14ac:dyDescent="0.2">
      <c r="A547" s="11" t="s">
        <v>21</v>
      </c>
      <c r="B547" s="11" t="s">
        <v>20</v>
      </c>
      <c r="C547" s="12" t="s">
        <v>38</v>
      </c>
      <c r="D547" s="12" t="s">
        <v>49</v>
      </c>
      <c r="E547" s="11">
        <v>1175</v>
      </c>
      <c r="F547" s="13">
        <v>10</v>
      </c>
      <c r="G547" s="13">
        <v>15</v>
      </c>
      <c r="H547" s="13">
        <v>17625</v>
      </c>
      <c r="I547" s="13">
        <v>2643.75</v>
      </c>
      <c r="J547" s="13">
        <v>14981.25</v>
      </c>
      <c r="K547" s="13">
        <v>11750</v>
      </c>
      <c r="L547" s="13">
        <v>3231.25</v>
      </c>
      <c r="M547" s="14">
        <v>41913</v>
      </c>
      <c r="N547" s="15">
        <v>10</v>
      </c>
      <c r="O547" s="12" t="s">
        <v>35</v>
      </c>
      <c r="P547" s="16" t="s">
        <v>19</v>
      </c>
      <c r="Q547" s="1" t="str">
        <f>IF(Data[[#This Row],[COGS]]=Data[[#This Row],[ Sales]]-Data[[#This Row],[Profit]], "OK", "Mismatch")</f>
        <v>OK</v>
      </c>
      <c r="R547" s="1" t="str">
        <f>IF(Data[[#This Row],[Gross Sales]]=Data[[#This Row],[Units Sold]]*Data[[#This Row],[Sale Price]], "OK", "Mismatch")</f>
        <v>OK</v>
      </c>
      <c r="S547" s="1" t="str">
        <f>IF(Data[[#This Row],[ Sales]]=Data[[#This Row],[Gross Sales]]-Data[[#This Row],[Discounts]], "OK", "Mismatch")</f>
        <v>OK</v>
      </c>
      <c r="T547" s="1" t="str">
        <f>IF(Data[[#This Row],[Profit]]=Data[[#This Row],[ Sales]]-Data[[#This Row],[COGS]], "OK", "Mismatch")</f>
        <v>OK</v>
      </c>
    </row>
    <row r="548" spans="1:20" x14ac:dyDescent="0.2">
      <c r="A548" s="11" t="s">
        <v>21</v>
      </c>
      <c r="B548" s="11" t="s">
        <v>20</v>
      </c>
      <c r="C548" s="12" t="s">
        <v>38</v>
      </c>
      <c r="D548" s="12" t="s">
        <v>46</v>
      </c>
      <c r="E548" s="11">
        <v>747</v>
      </c>
      <c r="F548" s="13">
        <v>10</v>
      </c>
      <c r="G548" s="13">
        <v>15</v>
      </c>
      <c r="H548" s="13">
        <v>11205</v>
      </c>
      <c r="I548" s="13">
        <v>112.05</v>
      </c>
      <c r="J548" s="13">
        <v>11092.95</v>
      </c>
      <c r="K548" s="13">
        <v>7470</v>
      </c>
      <c r="L548" s="13">
        <v>3622.9500000000007</v>
      </c>
      <c r="M548" s="14">
        <v>41883</v>
      </c>
      <c r="N548" s="15">
        <v>9</v>
      </c>
      <c r="O548" s="12" t="s">
        <v>34</v>
      </c>
      <c r="P548" s="16" t="s">
        <v>19</v>
      </c>
      <c r="Q548" s="1" t="str">
        <f>IF(Data[[#This Row],[COGS]]=Data[[#This Row],[ Sales]]-Data[[#This Row],[Profit]], "OK", "Mismatch")</f>
        <v>OK</v>
      </c>
      <c r="R548" s="1" t="str">
        <f>IF(Data[[#This Row],[Gross Sales]]=Data[[#This Row],[Units Sold]]*Data[[#This Row],[Sale Price]], "OK", "Mismatch")</f>
        <v>OK</v>
      </c>
      <c r="S548" s="1" t="str">
        <f>IF(Data[[#This Row],[ Sales]]=Data[[#This Row],[Gross Sales]]-Data[[#This Row],[Discounts]], "OK", "Mismatch")</f>
        <v>OK</v>
      </c>
      <c r="T548" s="1" t="str">
        <f>IF(Data[[#This Row],[Profit]]=Data[[#This Row],[ Sales]]-Data[[#This Row],[COGS]], "OK", "Mismatch")</f>
        <v>OK</v>
      </c>
    </row>
    <row r="549" spans="1:20" x14ac:dyDescent="0.2">
      <c r="A549" s="11" t="s">
        <v>21</v>
      </c>
      <c r="B549" s="11" t="s">
        <v>20</v>
      </c>
      <c r="C549" s="12" t="s">
        <v>38</v>
      </c>
      <c r="D549" s="12" t="s">
        <v>46</v>
      </c>
      <c r="E549" s="11">
        <v>1945</v>
      </c>
      <c r="F549" s="13">
        <v>10</v>
      </c>
      <c r="G549" s="13">
        <v>15</v>
      </c>
      <c r="H549" s="13">
        <v>29175</v>
      </c>
      <c r="I549" s="13">
        <v>875.25</v>
      </c>
      <c r="J549" s="13">
        <v>28299.75</v>
      </c>
      <c r="K549" s="13">
        <v>19450</v>
      </c>
      <c r="L549" s="13">
        <v>8849.75</v>
      </c>
      <c r="M549" s="14">
        <v>41548</v>
      </c>
      <c r="N549" s="15">
        <v>10</v>
      </c>
      <c r="O549" s="12" t="s">
        <v>35</v>
      </c>
      <c r="P549" s="16" t="s">
        <v>36</v>
      </c>
      <c r="Q549" s="1" t="str">
        <f>IF(Data[[#This Row],[COGS]]=Data[[#This Row],[ Sales]]-Data[[#This Row],[Profit]], "OK", "Mismatch")</f>
        <v>OK</v>
      </c>
      <c r="R549" s="1" t="str">
        <f>IF(Data[[#This Row],[Gross Sales]]=Data[[#This Row],[Units Sold]]*Data[[#This Row],[Sale Price]], "OK", "Mismatch")</f>
        <v>OK</v>
      </c>
      <c r="S549" s="1" t="str">
        <f>IF(Data[[#This Row],[ Sales]]=Data[[#This Row],[Gross Sales]]-Data[[#This Row],[Discounts]], "OK", "Mismatch")</f>
        <v>OK</v>
      </c>
      <c r="T549" s="1" t="str">
        <f>IF(Data[[#This Row],[Profit]]=Data[[#This Row],[ Sales]]-Data[[#This Row],[COGS]], "OK", "Mismatch")</f>
        <v>OK</v>
      </c>
    </row>
    <row r="550" spans="1:20" x14ac:dyDescent="0.2">
      <c r="A550" s="11" t="s">
        <v>21</v>
      </c>
      <c r="B550" s="11" t="s">
        <v>20</v>
      </c>
      <c r="C550" s="12" t="s">
        <v>38</v>
      </c>
      <c r="D550" s="12" t="s">
        <v>48</v>
      </c>
      <c r="E550" s="11">
        <v>1743</v>
      </c>
      <c r="F550" s="13">
        <v>10</v>
      </c>
      <c r="G550" s="13">
        <v>15</v>
      </c>
      <c r="H550" s="13">
        <v>26145</v>
      </c>
      <c r="I550" s="13">
        <v>1568.7</v>
      </c>
      <c r="J550" s="13">
        <v>24576.3</v>
      </c>
      <c r="K550" s="13">
        <v>17430</v>
      </c>
      <c r="L550" s="13">
        <v>7146.2999999999993</v>
      </c>
      <c r="M550" s="14">
        <v>41852</v>
      </c>
      <c r="N550" s="15">
        <v>8</v>
      </c>
      <c r="O550" s="12" t="s">
        <v>33</v>
      </c>
      <c r="P550" s="16" t="s">
        <v>19</v>
      </c>
      <c r="Q550" s="1" t="str">
        <f>IF(Data[[#This Row],[COGS]]=Data[[#This Row],[ Sales]]-Data[[#This Row],[Profit]], "OK", "Mismatch")</f>
        <v>OK</v>
      </c>
      <c r="R550" s="1" t="str">
        <f>IF(Data[[#This Row],[Gross Sales]]=Data[[#This Row],[Units Sold]]*Data[[#This Row],[Sale Price]], "OK", "Mismatch")</f>
        <v>OK</v>
      </c>
      <c r="S550" s="1" t="str">
        <f>IF(Data[[#This Row],[ Sales]]=Data[[#This Row],[Gross Sales]]-Data[[#This Row],[Discounts]], "OK", "Mismatch")</f>
        <v>OK</v>
      </c>
      <c r="T550" s="1" t="str">
        <f>IF(Data[[#This Row],[Profit]]=Data[[#This Row],[ Sales]]-Data[[#This Row],[COGS]], "OK", "Mismatch")</f>
        <v>OK</v>
      </c>
    </row>
    <row r="551" spans="1:20" x14ac:dyDescent="0.2">
      <c r="A551" s="11" t="s">
        <v>21</v>
      </c>
      <c r="B551" s="11" t="s">
        <v>20</v>
      </c>
      <c r="C551" s="12" t="s">
        <v>38</v>
      </c>
      <c r="D551" s="12" t="s">
        <v>48</v>
      </c>
      <c r="E551" s="11">
        <v>2116</v>
      </c>
      <c r="F551" s="13">
        <v>10</v>
      </c>
      <c r="G551" s="13">
        <v>15</v>
      </c>
      <c r="H551" s="13">
        <v>31740</v>
      </c>
      <c r="I551" s="13">
        <v>1587</v>
      </c>
      <c r="J551" s="13">
        <v>30153</v>
      </c>
      <c r="K551" s="13">
        <v>21160</v>
      </c>
      <c r="L551" s="13">
        <v>8993</v>
      </c>
      <c r="M551" s="14">
        <v>41609</v>
      </c>
      <c r="N551" s="15">
        <v>12</v>
      </c>
      <c r="O551" s="12" t="s">
        <v>25</v>
      </c>
      <c r="P551" s="16" t="s">
        <v>36</v>
      </c>
      <c r="Q551" s="1" t="str">
        <f>IF(Data[[#This Row],[COGS]]=Data[[#This Row],[ Sales]]-Data[[#This Row],[Profit]], "OK", "Mismatch")</f>
        <v>OK</v>
      </c>
      <c r="R551" s="1" t="str">
        <f>IF(Data[[#This Row],[Gross Sales]]=Data[[#This Row],[Units Sold]]*Data[[#This Row],[Sale Price]], "OK", "Mismatch")</f>
        <v>OK</v>
      </c>
      <c r="S551" s="1" t="str">
        <f>IF(Data[[#This Row],[ Sales]]=Data[[#This Row],[Gross Sales]]-Data[[#This Row],[Discounts]], "OK", "Mismatch")</f>
        <v>OK</v>
      </c>
      <c r="T551" s="1" t="str">
        <f>IF(Data[[#This Row],[Profit]]=Data[[#This Row],[ Sales]]-Data[[#This Row],[COGS]], "OK", "Mismatch")</f>
        <v>OK</v>
      </c>
    </row>
    <row r="552" spans="1:20" x14ac:dyDescent="0.2">
      <c r="A552" s="11" t="s">
        <v>21</v>
      </c>
      <c r="B552" s="11" t="s">
        <v>20</v>
      </c>
      <c r="C552" s="12" t="s">
        <v>42</v>
      </c>
      <c r="D552" s="12" t="s">
        <v>49</v>
      </c>
      <c r="E552" s="11">
        <v>510</v>
      </c>
      <c r="F552" s="13">
        <v>120</v>
      </c>
      <c r="G552" s="13">
        <v>15</v>
      </c>
      <c r="H552" s="13">
        <v>7650</v>
      </c>
      <c r="I552" s="13">
        <v>765</v>
      </c>
      <c r="J552" s="13">
        <v>6885</v>
      </c>
      <c r="K552" s="13">
        <v>5100</v>
      </c>
      <c r="L552" s="13">
        <v>1785</v>
      </c>
      <c r="M552" s="14">
        <v>41730</v>
      </c>
      <c r="N552" s="15">
        <v>4</v>
      </c>
      <c r="O552" s="12" t="s">
        <v>44</v>
      </c>
      <c r="P552" s="16" t="s">
        <v>19</v>
      </c>
      <c r="Q552" s="1" t="str">
        <f>IF(Data[[#This Row],[COGS]]=Data[[#This Row],[ Sales]]-Data[[#This Row],[Profit]], "OK", "Mismatch")</f>
        <v>OK</v>
      </c>
      <c r="R552" s="1" t="str">
        <f>IF(Data[[#This Row],[Gross Sales]]=Data[[#This Row],[Units Sold]]*Data[[#This Row],[Sale Price]], "OK", "Mismatch")</f>
        <v>OK</v>
      </c>
      <c r="S552" s="1" t="str">
        <f>IF(Data[[#This Row],[ Sales]]=Data[[#This Row],[Gross Sales]]-Data[[#This Row],[Discounts]], "OK", "Mismatch")</f>
        <v>OK</v>
      </c>
      <c r="T552" s="1" t="str">
        <f>IF(Data[[#This Row],[Profit]]=Data[[#This Row],[ Sales]]-Data[[#This Row],[COGS]], "OK", "Mismatch")</f>
        <v>OK</v>
      </c>
    </row>
    <row r="553" spans="1:20" x14ac:dyDescent="0.2">
      <c r="A553" s="11" t="s">
        <v>21</v>
      </c>
      <c r="B553" s="11" t="s">
        <v>20</v>
      </c>
      <c r="C553" s="12" t="s">
        <v>42</v>
      </c>
      <c r="D553" s="12" t="s">
        <v>49</v>
      </c>
      <c r="E553" s="11">
        <v>660</v>
      </c>
      <c r="F553" s="13">
        <v>120</v>
      </c>
      <c r="G553" s="13">
        <v>15</v>
      </c>
      <c r="H553" s="13">
        <v>9900</v>
      </c>
      <c r="I553" s="13">
        <v>1287</v>
      </c>
      <c r="J553" s="13">
        <v>8613</v>
      </c>
      <c r="K553" s="13">
        <v>6600</v>
      </c>
      <c r="L553" s="13">
        <v>2013</v>
      </c>
      <c r="M553" s="14">
        <v>41518</v>
      </c>
      <c r="N553" s="15">
        <v>9</v>
      </c>
      <c r="O553" s="12" t="s">
        <v>34</v>
      </c>
      <c r="P553" s="16" t="s">
        <v>36</v>
      </c>
      <c r="Q553" s="1" t="str">
        <f>IF(Data[[#This Row],[COGS]]=Data[[#This Row],[ Sales]]-Data[[#This Row],[Profit]], "OK", "Mismatch")</f>
        <v>OK</v>
      </c>
      <c r="R553" s="1" t="str">
        <f>IF(Data[[#This Row],[Gross Sales]]=Data[[#This Row],[Units Sold]]*Data[[#This Row],[Sale Price]], "OK", "Mismatch")</f>
        <v>OK</v>
      </c>
      <c r="S553" s="1" t="str">
        <f>IF(Data[[#This Row],[ Sales]]=Data[[#This Row],[Gross Sales]]-Data[[#This Row],[Discounts]], "OK", "Mismatch")</f>
        <v>OK</v>
      </c>
      <c r="T553" s="1" t="str">
        <f>IF(Data[[#This Row],[Profit]]=Data[[#This Row],[ Sales]]-Data[[#This Row],[COGS]], "OK", "Mismatch")</f>
        <v>OK</v>
      </c>
    </row>
    <row r="554" spans="1:20" x14ac:dyDescent="0.2">
      <c r="A554" s="11" t="s">
        <v>21</v>
      </c>
      <c r="B554" s="11" t="s">
        <v>20</v>
      </c>
      <c r="C554" s="12" t="s">
        <v>42</v>
      </c>
      <c r="D554" s="12" t="s">
        <v>49</v>
      </c>
      <c r="E554" s="11">
        <v>681</v>
      </c>
      <c r="F554" s="13">
        <v>120</v>
      </c>
      <c r="G554" s="13">
        <v>15</v>
      </c>
      <c r="H554" s="13">
        <v>10215</v>
      </c>
      <c r="I554" s="13">
        <v>1021.5</v>
      </c>
      <c r="J554" s="13">
        <v>9193.5</v>
      </c>
      <c r="K554" s="13">
        <v>6810</v>
      </c>
      <c r="L554" s="13">
        <v>2383.5</v>
      </c>
      <c r="M554" s="14">
        <v>41640</v>
      </c>
      <c r="N554" s="15">
        <v>1</v>
      </c>
      <c r="O554" s="12" t="s">
        <v>18</v>
      </c>
      <c r="P554" s="16" t="s">
        <v>19</v>
      </c>
      <c r="Q554" s="1" t="str">
        <f>IF(Data[[#This Row],[COGS]]=Data[[#This Row],[ Sales]]-Data[[#This Row],[Profit]], "OK", "Mismatch")</f>
        <v>OK</v>
      </c>
      <c r="R554" s="1" t="str">
        <f>IF(Data[[#This Row],[Gross Sales]]=Data[[#This Row],[Units Sold]]*Data[[#This Row],[Sale Price]], "OK", "Mismatch")</f>
        <v>OK</v>
      </c>
      <c r="S554" s="1" t="str">
        <f>IF(Data[[#This Row],[ Sales]]=Data[[#This Row],[Gross Sales]]-Data[[#This Row],[Discounts]], "OK", "Mismatch")</f>
        <v>OK</v>
      </c>
      <c r="T554" s="1" t="str">
        <f>IF(Data[[#This Row],[Profit]]=Data[[#This Row],[ Sales]]-Data[[#This Row],[COGS]], "OK", "Mismatch")</f>
        <v>OK</v>
      </c>
    </row>
    <row r="555" spans="1:20" x14ac:dyDescent="0.2">
      <c r="A555" s="11" t="s">
        <v>21</v>
      </c>
      <c r="B555" s="11" t="s">
        <v>20</v>
      </c>
      <c r="C555" s="12" t="s">
        <v>42</v>
      </c>
      <c r="D555" s="12" t="s">
        <v>48</v>
      </c>
      <c r="E555" s="11">
        <v>1530</v>
      </c>
      <c r="F555" s="13">
        <v>120</v>
      </c>
      <c r="G555" s="13">
        <v>15</v>
      </c>
      <c r="H555" s="13">
        <v>22950</v>
      </c>
      <c r="I555" s="13">
        <v>1377</v>
      </c>
      <c r="J555" s="13">
        <v>21573</v>
      </c>
      <c r="K555" s="13">
        <v>15300</v>
      </c>
      <c r="L555" s="13">
        <v>6273</v>
      </c>
      <c r="M555" s="14">
        <v>41760</v>
      </c>
      <c r="N555" s="15">
        <v>5</v>
      </c>
      <c r="O555" s="12" t="s">
        <v>47</v>
      </c>
      <c r="P555" s="16" t="s">
        <v>19</v>
      </c>
      <c r="Q555" s="1" t="str">
        <f>IF(Data[[#This Row],[COGS]]=Data[[#This Row],[ Sales]]-Data[[#This Row],[Profit]], "OK", "Mismatch")</f>
        <v>OK</v>
      </c>
      <c r="R555" s="1" t="str">
        <f>IF(Data[[#This Row],[Gross Sales]]=Data[[#This Row],[Units Sold]]*Data[[#This Row],[Sale Price]], "OK", "Mismatch")</f>
        <v>OK</v>
      </c>
      <c r="S555" s="1" t="str">
        <f>IF(Data[[#This Row],[ Sales]]=Data[[#This Row],[Gross Sales]]-Data[[#This Row],[Discounts]], "OK", "Mismatch")</f>
        <v>OK</v>
      </c>
      <c r="T555" s="1" t="str">
        <f>IF(Data[[#This Row],[Profit]]=Data[[#This Row],[ Sales]]-Data[[#This Row],[COGS]], "OK", "Mismatch")</f>
        <v>OK</v>
      </c>
    </row>
    <row r="556" spans="1:20" x14ac:dyDescent="0.2">
      <c r="A556" s="11" t="s">
        <v>21</v>
      </c>
      <c r="B556" s="11" t="s">
        <v>20</v>
      </c>
      <c r="C556" s="12" t="s">
        <v>43</v>
      </c>
      <c r="D556" s="12" t="s">
        <v>49</v>
      </c>
      <c r="E556" s="11">
        <v>492</v>
      </c>
      <c r="F556" s="13">
        <v>250</v>
      </c>
      <c r="G556" s="13">
        <v>15</v>
      </c>
      <c r="H556" s="13">
        <v>7380</v>
      </c>
      <c r="I556" s="13">
        <v>1107</v>
      </c>
      <c r="J556" s="13">
        <v>6273</v>
      </c>
      <c r="K556" s="13">
        <v>4920</v>
      </c>
      <c r="L556" s="13">
        <v>1353</v>
      </c>
      <c r="M556" s="14">
        <v>41821</v>
      </c>
      <c r="N556" s="15">
        <v>7</v>
      </c>
      <c r="O556" s="12" t="s">
        <v>30</v>
      </c>
      <c r="P556" s="16" t="s">
        <v>19</v>
      </c>
      <c r="Q556" s="1" t="str">
        <f>IF(Data[[#This Row],[COGS]]=Data[[#This Row],[ Sales]]-Data[[#This Row],[Profit]], "OK", "Mismatch")</f>
        <v>OK</v>
      </c>
      <c r="R556" s="1" t="str">
        <f>IF(Data[[#This Row],[Gross Sales]]=Data[[#This Row],[Units Sold]]*Data[[#This Row],[Sale Price]], "OK", "Mismatch")</f>
        <v>OK</v>
      </c>
      <c r="S556" s="1" t="str">
        <f>IF(Data[[#This Row],[ Sales]]=Data[[#This Row],[Gross Sales]]-Data[[#This Row],[Discounts]], "OK", "Mismatch")</f>
        <v>OK</v>
      </c>
      <c r="T556" s="1" t="str">
        <f>IF(Data[[#This Row],[Profit]]=Data[[#This Row],[ Sales]]-Data[[#This Row],[COGS]], "OK", "Mismatch")</f>
        <v>OK</v>
      </c>
    </row>
    <row r="557" spans="1:20" x14ac:dyDescent="0.2">
      <c r="A557" s="11" t="s">
        <v>21</v>
      </c>
      <c r="B557" s="11" t="s">
        <v>20</v>
      </c>
      <c r="C557" s="12" t="s">
        <v>43</v>
      </c>
      <c r="D557" s="12" t="s">
        <v>49</v>
      </c>
      <c r="E557" s="11">
        <v>1175</v>
      </c>
      <c r="F557" s="13">
        <v>250</v>
      </c>
      <c r="G557" s="13">
        <v>15</v>
      </c>
      <c r="H557" s="13">
        <v>17625</v>
      </c>
      <c r="I557" s="13">
        <v>2643.75</v>
      </c>
      <c r="J557" s="13">
        <v>14981.25</v>
      </c>
      <c r="K557" s="13">
        <v>11750</v>
      </c>
      <c r="L557" s="13">
        <v>3231.25</v>
      </c>
      <c r="M557" s="14">
        <v>41913</v>
      </c>
      <c r="N557" s="15">
        <v>10</v>
      </c>
      <c r="O557" s="12" t="s">
        <v>35</v>
      </c>
      <c r="P557" s="16" t="s">
        <v>19</v>
      </c>
      <c r="Q557" s="1" t="str">
        <f>IF(Data[[#This Row],[COGS]]=Data[[#This Row],[ Sales]]-Data[[#This Row],[Profit]], "OK", "Mismatch")</f>
        <v>OK</v>
      </c>
      <c r="R557" s="1" t="str">
        <f>IF(Data[[#This Row],[Gross Sales]]=Data[[#This Row],[Units Sold]]*Data[[#This Row],[Sale Price]], "OK", "Mismatch")</f>
        <v>OK</v>
      </c>
      <c r="S557" s="1" t="str">
        <f>IF(Data[[#This Row],[ Sales]]=Data[[#This Row],[Gross Sales]]-Data[[#This Row],[Discounts]], "OK", "Mismatch")</f>
        <v>OK</v>
      </c>
      <c r="T557" s="1" t="str">
        <f>IF(Data[[#This Row],[Profit]]=Data[[#This Row],[ Sales]]-Data[[#This Row],[COGS]], "OK", "Mismatch")</f>
        <v>OK</v>
      </c>
    </row>
    <row r="558" spans="1:20" x14ac:dyDescent="0.2">
      <c r="A558" s="11" t="s">
        <v>21</v>
      </c>
      <c r="B558" s="11" t="s">
        <v>20</v>
      </c>
      <c r="C558" s="12" t="s">
        <v>43</v>
      </c>
      <c r="D558" s="12" t="s">
        <v>46</v>
      </c>
      <c r="E558" s="11">
        <v>1945</v>
      </c>
      <c r="F558" s="13">
        <v>250</v>
      </c>
      <c r="G558" s="13">
        <v>15</v>
      </c>
      <c r="H558" s="13">
        <v>29175</v>
      </c>
      <c r="I558" s="13">
        <v>875.25</v>
      </c>
      <c r="J558" s="13">
        <v>28299.75</v>
      </c>
      <c r="K558" s="13">
        <v>19450</v>
      </c>
      <c r="L558" s="13">
        <v>8849.75</v>
      </c>
      <c r="M558" s="14">
        <v>41548</v>
      </c>
      <c r="N558" s="15">
        <v>10</v>
      </c>
      <c r="O558" s="12" t="s">
        <v>35</v>
      </c>
      <c r="P558" s="16" t="s">
        <v>36</v>
      </c>
      <c r="Q558" s="1" t="str">
        <f>IF(Data[[#This Row],[COGS]]=Data[[#This Row],[ Sales]]-Data[[#This Row],[Profit]], "OK", "Mismatch")</f>
        <v>OK</v>
      </c>
      <c r="R558" s="1" t="str">
        <f>IF(Data[[#This Row],[Gross Sales]]=Data[[#This Row],[Units Sold]]*Data[[#This Row],[Sale Price]], "OK", "Mismatch")</f>
        <v>OK</v>
      </c>
      <c r="S558" s="1" t="str">
        <f>IF(Data[[#This Row],[ Sales]]=Data[[#This Row],[Gross Sales]]-Data[[#This Row],[Discounts]], "OK", "Mismatch")</f>
        <v>OK</v>
      </c>
      <c r="T558" s="1" t="str">
        <f>IF(Data[[#This Row],[Profit]]=Data[[#This Row],[ Sales]]-Data[[#This Row],[COGS]], "OK", "Mismatch")</f>
        <v>OK</v>
      </c>
    </row>
    <row r="559" spans="1:20" x14ac:dyDescent="0.2">
      <c r="A559" s="11" t="s">
        <v>21</v>
      </c>
      <c r="B559" s="11" t="s">
        <v>20</v>
      </c>
      <c r="C559" s="12" t="s">
        <v>43</v>
      </c>
      <c r="D559" s="12" t="s">
        <v>17</v>
      </c>
      <c r="E559" s="11">
        <v>888</v>
      </c>
      <c r="F559" s="13">
        <v>250</v>
      </c>
      <c r="G559" s="13">
        <v>15</v>
      </c>
      <c r="H559" s="13">
        <v>13320</v>
      </c>
      <c r="I559" s="13">
        <v>0</v>
      </c>
      <c r="J559" s="13">
        <v>13320</v>
      </c>
      <c r="K559" s="13">
        <v>8880</v>
      </c>
      <c r="L559" s="13">
        <v>4440</v>
      </c>
      <c r="M559" s="14">
        <v>41791</v>
      </c>
      <c r="N559" s="15">
        <v>6</v>
      </c>
      <c r="O559" s="12" t="s">
        <v>23</v>
      </c>
      <c r="P559" s="16" t="s">
        <v>19</v>
      </c>
      <c r="Q559" s="1" t="str">
        <f>IF(Data[[#This Row],[COGS]]=Data[[#This Row],[ Sales]]-Data[[#This Row],[Profit]], "OK", "Mismatch")</f>
        <v>OK</v>
      </c>
      <c r="R559" s="1" t="str">
        <f>IF(Data[[#This Row],[Gross Sales]]=Data[[#This Row],[Units Sold]]*Data[[#This Row],[Sale Price]], "OK", "Mismatch")</f>
        <v>OK</v>
      </c>
      <c r="S559" s="1" t="str">
        <f>IF(Data[[#This Row],[ Sales]]=Data[[#This Row],[Gross Sales]]-Data[[#This Row],[Discounts]], "OK", "Mismatch")</f>
        <v>OK</v>
      </c>
      <c r="T559" s="1" t="str">
        <f>IF(Data[[#This Row],[Profit]]=Data[[#This Row],[ Sales]]-Data[[#This Row],[COGS]], "OK", "Mismatch")</f>
        <v>OK</v>
      </c>
    </row>
    <row r="560" spans="1:20" x14ac:dyDescent="0.2">
      <c r="A560" s="11" t="s">
        <v>21</v>
      </c>
      <c r="B560" s="11" t="s">
        <v>24</v>
      </c>
      <c r="C560" s="12" t="s">
        <v>45</v>
      </c>
      <c r="D560" s="12" t="s">
        <v>49</v>
      </c>
      <c r="E560" s="11">
        <v>1870</v>
      </c>
      <c r="F560" s="13">
        <v>260</v>
      </c>
      <c r="G560" s="13">
        <v>15</v>
      </c>
      <c r="H560" s="13">
        <v>28050</v>
      </c>
      <c r="I560" s="13">
        <v>3927</v>
      </c>
      <c r="J560" s="13">
        <v>24123</v>
      </c>
      <c r="K560" s="13">
        <v>18700</v>
      </c>
      <c r="L560" s="13">
        <v>5423</v>
      </c>
      <c r="M560" s="14">
        <v>41579</v>
      </c>
      <c r="N560" s="15">
        <v>11</v>
      </c>
      <c r="O560" s="12" t="s">
        <v>41</v>
      </c>
      <c r="P560" s="16" t="s">
        <v>36</v>
      </c>
      <c r="Q560" s="1" t="str">
        <f>IF(Data[[#This Row],[COGS]]=Data[[#This Row],[ Sales]]-Data[[#This Row],[Profit]], "OK", "Mismatch")</f>
        <v>OK</v>
      </c>
      <c r="R560" s="1" t="str">
        <f>IF(Data[[#This Row],[Gross Sales]]=Data[[#This Row],[Units Sold]]*Data[[#This Row],[Sale Price]], "OK", "Mismatch")</f>
        <v>OK</v>
      </c>
      <c r="S560" s="1" t="str">
        <f>IF(Data[[#This Row],[ Sales]]=Data[[#This Row],[Gross Sales]]-Data[[#This Row],[Discounts]], "OK", "Mismatch")</f>
        <v>OK</v>
      </c>
      <c r="T560" s="1" t="str">
        <f>IF(Data[[#This Row],[Profit]]=Data[[#This Row],[ Sales]]-Data[[#This Row],[COGS]], "OK", "Mismatch")</f>
        <v>OK</v>
      </c>
    </row>
    <row r="561" spans="1:20" x14ac:dyDescent="0.2">
      <c r="A561" s="11" t="s">
        <v>21</v>
      </c>
      <c r="B561" s="11" t="s">
        <v>24</v>
      </c>
      <c r="C561" s="12" t="s">
        <v>45</v>
      </c>
      <c r="D561" s="12" t="s">
        <v>49</v>
      </c>
      <c r="E561" s="11">
        <v>2157</v>
      </c>
      <c r="F561" s="13">
        <v>260</v>
      </c>
      <c r="G561" s="13">
        <v>15</v>
      </c>
      <c r="H561" s="13">
        <v>32355</v>
      </c>
      <c r="I561" s="13">
        <v>3559.05</v>
      </c>
      <c r="J561" s="13">
        <v>28795.95</v>
      </c>
      <c r="K561" s="13">
        <v>21570</v>
      </c>
      <c r="L561" s="13">
        <v>7225.9500000000007</v>
      </c>
      <c r="M561" s="14">
        <v>41974</v>
      </c>
      <c r="N561" s="15">
        <v>12</v>
      </c>
      <c r="O561" s="12" t="s">
        <v>25</v>
      </c>
      <c r="P561" s="16" t="s">
        <v>19</v>
      </c>
      <c r="Q561" s="1" t="str">
        <f>IF(Data[[#This Row],[COGS]]=Data[[#This Row],[ Sales]]-Data[[#This Row],[Profit]], "OK", "Mismatch")</f>
        <v>OK</v>
      </c>
      <c r="R561" s="1" t="str">
        <f>IF(Data[[#This Row],[Gross Sales]]=Data[[#This Row],[Units Sold]]*Data[[#This Row],[Sale Price]], "OK", "Mismatch")</f>
        <v>OK</v>
      </c>
      <c r="S561" s="1" t="str">
        <f>IF(Data[[#This Row],[ Sales]]=Data[[#This Row],[Gross Sales]]-Data[[#This Row],[Discounts]], "OK", "Mismatch")</f>
        <v>OK</v>
      </c>
      <c r="T561" s="1" t="str">
        <f>IF(Data[[#This Row],[Profit]]=Data[[#This Row],[ Sales]]-Data[[#This Row],[COGS]], "OK", "Mismatch")</f>
        <v>OK</v>
      </c>
    </row>
    <row r="562" spans="1:20" x14ac:dyDescent="0.2">
      <c r="A562" s="11" t="s">
        <v>21</v>
      </c>
      <c r="B562" s="11" t="s">
        <v>24</v>
      </c>
      <c r="C562" s="12" t="s">
        <v>16</v>
      </c>
      <c r="D562" s="12" t="s">
        <v>48</v>
      </c>
      <c r="E562" s="11">
        <v>2791</v>
      </c>
      <c r="F562" s="13">
        <v>3</v>
      </c>
      <c r="G562" s="13">
        <v>15</v>
      </c>
      <c r="H562" s="13">
        <v>41865</v>
      </c>
      <c r="I562" s="13">
        <v>2093.25</v>
      </c>
      <c r="J562" s="13">
        <v>39771.75</v>
      </c>
      <c r="K562" s="13">
        <v>27910</v>
      </c>
      <c r="L562" s="13">
        <v>11861.75</v>
      </c>
      <c r="M562" s="14">
        <v>41944</v>
      </c>
      <c r="N562" s="15">
        <v>11</v>
      </c>
      <c r="O562" s="12" t="s">
        <v>41</v>
      </c>
      <c r="P562" s="16" t="s">
        <v>19</v>
      </c>
      <c r="Q562" s="1" t="str">
        <f>IF(Data[[#This Row],[COGS]]=Data[[#This Row],[ Sales]]-Data[[#This Row],[Profit]], "OK", "Mismatch")</f>
        <v>OK</v>
      </c>
      <c r="R562" s="1" t="str">
        <f>IF(Data[[#This Row],[Gross Sales]]=Data[[#This Row],[Units Sold]]*Data[[#This Row],[Sale Price]], "OK", "Mismatch")</f>
        <v>OK</v>
      </c>
      <c r="S562" s="1" t="str">
        <f>IF(Data[[#This Row],[ Sales]]=Data[[#This Row],[Gross Sales]]-Data[[#This Row],[Discounts]], "OK", "Mismatch")</f>
        <v>OK</v>
      </c>
      <c r="T562" s="1" t="str">
        <f>IF(Data[[#This Row],[Profit]]=Data[[#This Row],[ Sales]]-Data[[#This Row],[COGS]], "OK", "Mismatch")</f>
        <v>OK</v>
      </c>
    </row>
    <row r="563" spans="1:20" x14ac:dyDescent="0.2">
      <c r="A563" s="11" t="s">
        <v>21</v>
      </c>
      <c r="B563" s="11" t="s">
        <v>24</v>
      </c>
      <c r="C563" s="12" t="s">
        <v>16</v>
      </c>
      <c r="D563" s="12" t="s">
        <v>17</v>
      </c>
      <c r="E563" s="11">
        <v>2470</v>
      </c>
      <c r="F563" s="13">
        <v>3</v>
      </c>
      <c r="G563" s="13">
        <v>15</v>
      </c>
      <c r="H563" s="13">
        <v>37050</v>
      </c>
      <c r="I563" s="13">
        <v>0</v>
      </c>
      <c r="J563" s="13">
        <v>37050</v>
      </c>
      <c r="K563" s="13">
        <v>24700</v>
      </c>
      <c r="L563" s="13">
        <v>12350</v>
      </c>
      <c r="M563" s="14">
        <v>41791</v>
      </c>
      <c r="N563" s="15">
        <v>6</v>
      </c>
      <c r="O563" s="12" t="s">
        <v>23</v>
      </c>
      <c r="P563" s="16" t="s">
        <v>19</v>
      </c>
      <c r="Q563" s="1" t="str">
        <f>IF(Data[[#This Row],[COGS]]=Data[[#This Row],[ Sales]]-Data[[#This Row],[Profit]], "OK", "Mismatch")</f>
        <v>OK</v>
      </c>
      <c r="R563" s="1" t="str">
        <f>IF(Data[[#This Row],[Gross Sales]]=Data[[#This Row],[Units Sold]]*Data[[#This Row],[Sale Price]], "OK", "Mismatch")</f>
        <v>OK</v>
      </c>
      <c r="S563" s="1" t="str">
        <f>IF(Data[[#This Row],[ Sales]]=Data[[#This Row],[Gross Sales]]-Data[[#This Row],[Discounts]], "OK", "Mismatch")</f>
        <v>OK</v>
      </c>
      <c r="T563" s="1" t="str">
        <f>IF(Data[[#This Row],[Profit]]=Data[[#This Row],[ Sales]]-Data[[#This Row],[COGS]], "OK", "Mismatch")</f>
        <v>OK</v>
      </c>
    </row>
    <row r="564" spans="1:20" x14ac:dyDescent="0.2">
      <c r="A564" s="11" t="s">
        <v>21</v>
      </c>
      <c r="B564" s="11" t="s">
        <v>24</v>
      </c>
      <c r="C564" s="12" t="s">
        <v>26</v>
      </c>
      <c r="D564" s="12" t="s">
        <v>49</v>
      </c>
      <c r="E564" s="11">
        <v>2157</v>
      </c>
      <c r="F564" s="13">
        <v>5</v>
      </c>
      <c r="G564" s="13">
        <v>15</v>
      </c>
      <c r="H564" s="13">
        <v>32355</v>
      </c>
      <c r="I564" s="13">
        <v>3559.05</v>
      </c>
      <c r="J564" s="13">
        <v>28795.95</v>
      </c>
      <c r="K564" s="13">
        <v>21570</v>
      </c>
      <c r="L564" s="13">
        <v>7225.9500000000007</v>
      </c>
      <c r="M564" s="14">
        <v>41974</v>
      </c>
      <c r="N564" s="15">
        <v>12</v>
      </c>
      <c r="O564" s="12" t="s">
        <v>25</v>
      </c>
      <c r="P564" s="16" t="s">
        <v>19</v>
      </c>
      <c r="Q564" s="1" t="str">
        <f>IF(Data[[#This Row],[COGS]]=Data[[#This Row],[ Sales]]-Data[[#This Row],[Profit]], "OK", "Mismatch")</f>
        <v>OK</v>
      </c>
      <c r="R564" s="1" t="str">
        <f>IF(Data[[#This Row],[Gross Sales]]=Data[[#This Row],[Units Sold]]*Data[[#This Row],[Sale Price]], "OK", "Mismatch")</f>
        <v>OK</v>
      </c>
      <c r="S564" s="1" t="str">
        <f>IF(Data[[#This Row],[ Sales]]=Data[[#This Row],[Gross Sales]]-Data[[#This Row],[Discounts]], "OK", "Mismatch")</f>
        <v>OK</v>
      </c>
      <c r="T564" s="1" t="str">
        <f>IF(Data[[#This Row],[Profit]]=Data[[#This Row],[ Sales]]-Data[[#This Row],[COGS]], "OK", "Mismatch")</f>
        <v>OK</v>
      </c>
    </row>
    <row r="565" spans="1:20" x14ac:dyDescent="0.2">
      <c r="A565" s="11" t="s">
        <v>21</v>
      </c>
      <c r="B565" s="11" t="s">
        <v>24</v>
      </c>
      <c r="C565" s="12" t="s">
        <v>26</v>
      </c>
      <c r="D565" s="12" t="s">
        <v>46</v>
      </c>
      <c r="E565" s="11">
        <v>2031</v>
      </c>
      <c r="F565" s="13">
        <v>5</v>
      </c>
      <c r="G565" s="13">
        <v>15</v>
      </c>
      <c r="H565" s="13">
        <v>30465</v>
      </c>
      <c r="I565" s="13">
        <v>1218.5999999999999</v>
      </c>
      <c r="J565" s="13">
        <v>29246.400000000001</v>
      </c>
      <c r="K565" s="13">
        <v>20310</v>
      </c>
      <c r="L565" s="13">
        <v>8936.4000000000015</v>
      </c>
      <c r="M565" s="14">
        <v>41913</v>
      </c>
      <c r="N565" s="15">
        <v>10</v>
      </c>
      <c r="O565" s="12" t="s">
        <v>35</v>
      </c>
      <c r="P565" s="16" t="s">
        <v>19</v>
      </c>
      <c r="Q565" s="1" t="str">
        <f>IF(Data[[#This Row],[COGS]]=Data[[#This Row],[ Sales]]-Data[[#This Row],[Profit]], "OK", "Mismatch")</f>
        <v>OK</v>
      </c>
      <c r="R565" s="1" t="str">
        <f>IF(Data[[#This Row],[Gross Sales]]=Data[[#This Row],[Units Sold]]*Data[[#This Row],[Sale Price]], "OK", "Mismatch")</f>
        <v>OK</v>
      </c>
      <c r="S565" s="1" t="str">
        <f>IF(Data[[#This Row],[ Sales]]=Data[[#This Row],[Gross Sales]]-Data[[#This Row],[Discounts]], "OK", "Mismatch")</f>
        <v>OK</v>
      </c>
      <c r="T565" s="1" t="str">
        <f>IF(Data[[#This Row],[Profit]]=Data[[#This Row],[ Sales]]-Data[[#This Row],[COGS]], "OK", "Mismatch")</f>
        <v>OK</v>
      </c>
    </row>
    <row r="566" spans="1:20" x14ac:dyDescent="0.2">
      <c r="A566" s="11" t="s">
        <v>21</v>
      </c>
      <c r="B566" s="11" t="s">
        <v>24</v>
      </c>
      <c r="C566" s="12" t="s">
        <v>26</v>
      </c>
      <c r="D566" s="12" t="s">
        <v>46</v>
      </c>
      <c r="E566" s="11">
        <v>2214</v>
      </c>
      <c r="F566" s="13">
        <v>5</v>
      </c>
      <c r="G566" s="13">
        <v>15</v>
      </c>
      <c r="H566" s="13">
        <v>33210</v>
      </c>
      <c r="I566" s="13">
        <v>332.1</v>
      </c>
      <c r="J566" s="13">
        <v>32877.9</v>
      </c>
      <c r="K566" s="13">
        <v>22140</v>
      </c>
      <c r="L566" s="13">
        <v>10737.900000000001</v>
      </c>
      <c r="M566" s="14">
        <v>41699</v>
      </c>
      <c r="N566" s="15">
        <v>3</v>
      </c>
      <c r="O566" s="12" t="s">
        <v>27</v>
      </c>
      <c r="P566" s="16" t="s">
        <v>19</v>
      </c>
      <c r="Q566" s="1" t="str">
        <f>IF(Data[[#This Row],[COGS]]=Data[[#This Row],[ Sales]]-Data[[#This Row],[Profit]], "OK", "Mismatch")</f>
        <v>OK</v>
      </c>
      <c r="R566" s="1" t="str">
        <f>IF(Data[[#This Row],[Gross Sales]]=Data[[#This Row],[Units Sold]]*Data[[#This Row],[Sale Price]], "OK", "Mismatch")</f>
        <v>OK</v>
      </c>
      <c r="S566" s="1" t="str">
        <f>IF(Data[[#This Row],[ Sales]]=Data[[#This Row],[Gross Sales]]-Data[[#This Row],[Discounts]], "OK", "Mismatch")</f>
        <v>OK</v>
      </c>
      <c r="T566" s="1" t="str">
        <f>IF(Data[[#This Row],[Profit]]=Data[[#This Row],[ Sales]]-Data[[#This Row],[COGS]], "OK", "Mismatch")</f>
        <v>OK</v>
      </c>
    </row>
    <row r="567" spans="1:20" x14ac:dyDescent="0.2">
      <c r="A567" s="11" t="s">
        <v>21</v>
      </c>
      <c r="B567" s="11" t="s">
        <v>24</v>
      </c>
      <c r="C567" s="12" t="s">
        <v>26</v>
      </c>
      <c r="D567" s="12" t="s">
        <v>17</v>
      </c>
      <c r="E567" s="11">
        <v>2470</v>
      </c>
      <c r="F567" s="13">
        <v>5</v>
      </c>
      <c r="G567" s="13">
        <v>15</v>
      </c>
      <c r="H567" s="13">
        <v>37050</v>
      </c>
      <c r="I567" s="13">
        <v>0</v>
      </c>
      <c r="J567" s="13">
        <v>37050</v>
      </c>
      <c r="K567" s="13">
        <v>24700</v>
      </c>
      <c r="L567" s="13">
        <v>12350</v>
      </c>
      <c r="M567" s="14">
        <v>41791</v>
      </c>
      <c r="N567" s="15">
        <v>6</v>
      </c>
      <c r="O567" s="12" t="s">
        <v>23</v>
      </c>
      <c r="P567" s="16" t="s">
        <v>19</v>
      </c>
      <c r="Q567" s="1" t="str">
        <f>IF(Data[[#This Row],[COGS]]=Data[[#This Row],[ Sales]]-Data[[#This Row],[Profit]], "OK", "Mismatch")</f>
        <v>OK</v>
      </c>
      <c r="R567" s="1" t="str">
        <f>IF(Data[[#This Row],[Gross Sales]]=Data[[#This Row],[Units Sold]]*Data[[#This Row],[Sale Price]], "OK", "Mismatch")</f>
        <v>OK</v>
      </c>
      <c r="S567" s="1" t="str">
        <f>IF(Data[[#This Row],[ Sales]]=Data[[#This Row],[Gross Sales]]-Data[[#This Row],[Discounts]], "OK", "Mismatch")</f>
        <v>OK</v>
      </c>
      <c r="T567" s="1" t="str">
        <f>IF(Data[[#This Row],[Profit]]=Data[[#This Row],[ Sales]]-Data[[#This Row],[COGS]], "OK", "Mismatch")</f>
        <v>OK</v>
      </c>
    </row>
    <row r="568" spans="1:20" x14ac:dyDescent="0.2">
      <c r="A568" s="11" t="s">
        <v>21</v>
      </c>
      <c r="B568" s="11" t="s">
        <v>24</v>
      </c>
      <c r="C568" s="12" t="s">
        <v>38</v>
      </c>
      <c r="D568" s="12" t="s">
        <v>49</v>
      </c>
      <c r="E568" s="11">
        <v>380</v>
      </c>
      <c r="F568" s="13">
        <v>10</v>
      </c>
      <c r="G568" s="13">
        <v>15</v>
      </c>
      <c r="H568" s="13">
        <v>5700</v>
      </c>
      <c r="I568" s="13">
        <v>684</v>
      </c>
      <c r="J568" s="13">
        <v>5016</v>
      </c>
      <c r="K568" s="13">
        <v>3800</v>
      </c>
      <c r="L568" s="13">
        <v>1216</v>
      </c>
      <c r="M568" s="14">
        <v>41609</v>
      </c>
      <c r="N568" s="15">
        <v>12</v>
      </c>
      <c r="O568" s="12" t="s">
        <v>25</v>
      </c>
      <c r="P568" s="16" t="s">
        <v>36</v>
      </c>
      <c r="Q568" s="1" t="str">
        <f>IF(Data[[#This Row],[COGS]]=Data[[#This Row],[ Sales]]-Data[[#This Row],[Profit]], "OK", "Mismatch")</f>
        <v>OK</v>
      </c>
      <c r="R568" s="1" t="str">
        <f>IF(Data[[#This Row],[Gross Sales]]=Data[[#This Row],[Units Sold]]*Data[[#This Row],[Sale Price]], "OK", "Mismatch")</f>
        <v>OK</v>
      </c>
      <c r="S568" s="1" t="str">
        <f>IF(Data[[#This Row],[ Sales]]=Data[[#This Row],[Gross Sales]]-Data[[#This Row],[Discounts]], "OK", "Mismatch")</f>
        <v>OK</v>
      </c>
      <c r="T568" s="1" t="str">
        <f>IF(Data[[#This Row],[Profit]]=Data[[#This Row],[ Sales]]-Data[[#This Row],[COGS]], "OK", "Mismatch")</f>
        <v>OK</v>
      </c>
    </row>
    <row r="569" spans="1:20" x14ac:dyDescent="0.2">
      <c r="A569" s="11" t="s">
        <v>21</v>
      </c>
      <c r="B569" s="11" t="s">
        <v>24</v>
      </c>
      <c r="C569" s="12" t="s">
        <v>38</v>
      </c>
      <c r="D569" s="12" t="s">
        <v>49</v>
      </c>
      <c r="E569" s="11">
        <v>1984</v>
      </c>
      <c r="F569" s="13">
        <v>10</v>
      </c>
      <c r="G569" s="13">
        <v>15</v>
      </c>
      <c r="H569" s="13">
        <v>29760</v>
      </c>
      <c r="I569" s="13">
        <v>3273.6</v>
      </c>
      <c r="J569" s="13">
        <v>26486.400000000001</v>
      </c>
      <c r="K569" s="13">
        <v>19840</v>
      </c>
      <c r="L569" s="13">
        <v>6646.4000000000015</v>
      </c>
      <c r="M569" s="14">
        <v>41852</v>
      </c>
      <c r="N569" s="15">
        <v>8</v>
      </c>
      <c r="O569" s="12" t="s">
        <v>33</v>
      </c>
      <c r="P569" s="16" t="s">
        <v>19</v>
      </c>
      <c r="Q569" s="1" t="str">
        <f>IF(Data[[#This Row],[COGS]]=Data[[#This Row],[ Sales]]-Data[[#This Row],[Profit]], "OK", "Mismatch")</f>
        <v>OK</v>
      </c>
      <c r="R569" s="1" t="str">
        <f>IF(Data[[#This Row],[Gross Sales]]=Data[[#This Row],[Units Sold]]*Data[[#This Row],[Sale Price]], "OK", "Mismatch")</f>
        <v>OK</v>
      </c>
      <c r="S569" s="1" t="str">
        <f>IF(Data[[#This Row],[ Sales]]=Data[[#This Row],[Gross Sales]]-Data[[#This Row],[Discounts]], "OK", "Mismatch")</f>
        <v>OK</v>
      </c>
      <c r="T569" s="1" t="str">
        <f>IF(Data[[#This Row],[Profit]]=Data[[#This Row],[ Sales]]-Data[[#This Row],[COGS]], "OK", "Mismatch")</f>
        <v>OK</v>
      </c>
    </row>
    <row r="570" spans="1:20" x14ac:dyDescent="0.2">
      <c r="A570" s="11" t="s">
        <v>21</v>
      </c>
      <c r="B570" s="11" t="s">
        <v>24</v>
      </c>
      <c r="C570" s="12" t="s">
        <v>38</v>
      </c>
      <c r="D570" s="12" t="s">
        <v>46</v>
      </c>
      <c r="E570" s="11">
        <v>1514</v>
      </c>
      <c r="F570" s="13">
        <v>10</v>
      </c>
      <c r="G570" s="13">
        <v>15</v>
      </c>
      <c r="H570" s="13">
        <v>22710</v>
      </c>
      <c r="I570" s="13">
        <v>908.4</v>
      </c>
      <c r="J570" s="13">
        <v>21801.599999999999</v>
      </c>
      <c r="K570" s="13">
        <v>15140</v>
      </c>
      <c r="L570" s="13">
        <v>6661.5999999999985</v>
      </c>
      <c r="M570" s="14">
        <v>41548</v>
      </c>
      <c r="N570" s="15">
        <v>10</v>
      </c>
      <c r="O570" s="12" t="s">
        <v>35</v>
      </c>
      <c r="P570" s="16" t="s">
        <v>36</v>
      </c>
      <c r="Q570" s="1" t="str">
        <f>IF(Data[[#This Row],[COGS]]=Data[[#This Row],[ Sales]]-Data[[#This Row],[Profit]], "OK", "Mismatch")</f>
        <v>OK</v>
      </c>
      <c r="R570" s="1" t="str">
        <f>IF(Data[[#This Row],[Gross Sales]]=Data[[#This Row],[Units Sold]]*Data[[#This Row],[Sale Price]], "OK", "Mismatch")</f>
        <v>OK</v>
      </c>
      <c r="S570" s="1" t="str">
        <f>IF(Data[[#This Row],[ Sales]]=Data[[#This Row],[Gross Sales]]-Data[[#This Row],[Discounts]], "OK", "Mismatch")</f>
        <v>OK</v>
      </c>
      <c r="T570" s="1" t="str">
        <f>IF(Data[[#This Row],[Profit]]=Data[[#This Row],[ Sales]]-Data[[#This Row],[COGS]], "OK", "Mismatch")</f>
        <v>OK</v>
      </c>
    </row>
    <row r="571" spans="1:20" x14ac:dyDescent="0.2">
      <c r="A571" s="11" t="s">
        <v>21</v>
      </c>
      <c r="B571" s="11" t="s">
        <v>24</v>
      </c>
      <c r="C571" s="12" t="s">
        <v>38</v>
      </c>
      <c r="D571" s="12" t="s">
        <v>46</v>
      </c>
      <c r="E571" s="11">
        <v>2031</v>
      </c>
      <c r="F571" s="13">
        <v>10</v>
      </c>
      <c r="G571" s="13">
        <v>15</v>
      </c>
      <c r="H571" s="13">
        <v>30465</v>
      </c>
      <c r="I571" s="13">
        <v>1218.5999999999999</v>
      </c>
      <c r="J571" s="13">
        <v>29246.400000000001</v>
      </c>
      <c r="K571" s="13">
        <v>20310</v>
      </c>
      <c r="L571" s="13">
        <v>8936.4000000000015</v>
      </c>
      <c r="M571" s="14">
        <v>41913</v>
      </c>
      <c r="N571" s="15">
        <v>10</v>
      </c>
      <c r="O571" s="12" t="s">
        <v>35</v>
      </c>
      <c r="P571" s="16" t="s">
        <v>19</v>
      </c>
      <c r="Q571" s="1" t="str">
        <f>IF(Data[[#This Row],[COGS]]=Data[[#This Row],[ Sales]]-Data[[#This Row],[Profit]], "OK", "Mismatch")</f>
        <v>OK</v>
      </c>
      <c r="R571" s="1" t="str">
        <f>IF(Data[[#This Row],[Gross Sales]]=Data[[#This Row],[Units Sold]]*Data[[#This Row],[Sale Price]], "OK", "Mismatch")</f>
        <v>OK</v>
      </c>
      <c r="S571" s="1" t="str">
        <f>IF(Data[[#This Row],[ Sales]]=Data[[#This Row],[Gross Sales]]-Data[[#This Row],[Discounts]], "OK", "Mismatch")</f>
        <v>OK</v>
      </c>
      <c r="T571" s="1" t="str">
        <f>IF(Data[[#This Row],[Profit]]=Data[[#This Row],[ Sales]]-Data[[#This Row],[COGS]], "OK", "Mismatch")</f>
        <v>OK</v>
      </c>
    </row>
    <row r="572" spans="1:20" x14ac:dyDescent="0.2">
      <c r="A572" s="11" t="s">
        <v>21</v>
      </c>
      <c r="B572" s="11" t="s">
        <v>24</v>
      </c>
      <c r="C572" s="12" t="s">
        <v>38</v>
      </c>
      <c r="D572" s="12" t="s">
        <v>17</v>
      </c>
      <c r="E572" s="11">
        <v>974</v>
      </c>
      <c r="F572" s="13">
        <v>10</v>
      </c>
      <c r="G572" s="13">
        <v>15</v>
      </c>
      <c r="H572" s="13">
        <v>14610</v>
      </c>
      <c r="I572" s="13">
        <v>0</v>
      </c>
      <c r="J572" s="13">
        <v>14610</v>
      </c>
      <c r="K572" s="13">
        <v>9740</v>
      </c>
      <c r="L572" s="13">
        <v>4870</v>
      </c>
      <c r="M572" s="14">
        <v>41671</v>
      </c>
      <c r="N572" s="15">
        <v>2</v>
      </c>
      <c r="O572" s="12" t="s">
        <v>39</v>
      </c>
      <c r="P572" s="16" t="s">
        <v>19</v>
      </c>
      <c r="Q572" s="1" t="str">
        <f>IF(Data[[#This Row],[COGS]]=Data[[#This Row],[ Sales]]-Data[[#This Row],[Profit]], "OK", "Mismatch")</f>
        <v>OK</v>
      </c>
      <c r="R572" s="1" t="str">
        <f>IF(Data[[#This Row],[Gross Sales]]=Data[[#This Row],[Units Sold]]*Data[[#This Row],[Sale Price]], "OK", "Mismatch")</f>
        <v>OK</v>
      </c>
      <c r="S572" s="1" t="str">
        <f>IF(Data[[#This Row],[ Sales]]=Data[[#This Row],[Gross Sales]]-Data[[#This Row],[Discounts]], "OK", "Mismatch")</f>
        <v>OK</v>
      </c>
      <c r="T572" s="1" t="str">
        <f>IF(Data[[#This Row],[Profit]]=Data[[#This Row],[ Sales]]-Data[[#This Row],[COGS]], "OK", "Mismatch")</f>
        <v>OK</v>
      </c>
    </row>
    <row r="573" spans="1:20" x14ac:dyDescent="0.2">
      <c r="A573" s="11" t="s">
        <v>21</v>
      </c>
      <c r="B573" s="11" t="s">
        <v>24</v>
      </c>
      <c r="C573" s="12" t="s">
        <v>38</v>
      </c>
      <c r="D573" s="12" t="s">
        <v>17</v>
      </c>
      <c r="E573" s="11">
        <v>2472</v>
      </c>
      <c r="F573" s="13">
        <v>10</v>
      </c>
      <c r="G573" s="13">
        <v>15</v>
      </c>
      <c r="H573" s="13">
        <v>37080</v>
      </c>
      <c r="I573" s="13">
        <v>0</v>
      </c>
      <c r="J573" s="13">
        <v>37080</v>
      </c>
      <c r="K573" s="13">
        <v>24720</v>
      </c>
      <c r="L573" s="13">
        <v>12360</v>
      </c>
      <c r="M573" s="14">
        <v>41883</v>
      </c>
      <c r="N573" s="15">
        <v>9</v>
      </c>
      <c r="O573" s="12" t="s">
        <v>34</v>
      </c>
      <c r="P573" s="16" t="s">
        <v>19</v>
      </c>
      <c r="Q573" s="1" t="str">
        <f>IF(Data[[#This Row],[COGS]]=Data[[#This Row],[ Sales]]-Data[[#This Row],[Profit]], "OK", "Mismatch")</f>
        <v>OK</v>
      </c>
      <c r="R573" s="1" t="str">
        <f>IF(Data[[#This Row],[Gross Sales]]=Data[[#This Row],[Units Sold]]*Data[[#This Row],[Sale Price]], "OK", "Mismatch")</f>
        <v>OK</v>
      </c>
      <c r="S573" s="1" t="str">
        <f>IF(Data[[#This Row],[ Sales]]=Data[[#This Row],[Gross Sales]]-Data[[#This Row],[Discounts]], "OK", "Mismatch")</f>
        <v>OK</v>
      </c>
      <c r="T573" s="1" t="str">
        <f>IF(Data[[#This Row],[Profit]]=Data[[#This Row],[ Sales]]-Data[[#This Row],[COGS]], "OK", "Mismatch")</f>
        <v>OK</v>
      </c>
    </row>
    <row r="574" spans="1:20" x14ac:dyDescent="0.2">
      <c r="A574" s="11" t="s">
        <v>21</v>
      </c>
      <c r="B574" s="11" t="s">
        <v>24</v>
      </c>
      <c r="C574" s="12" t="s">
        <v>42</v>
      </c>
      <c r="D574" s="12" t="s">
        <v>49</v>
      </c>
      <c r="E574" s="11">
        <v>655</v>
      </c>
      <c r="F574" s="13">
        <v>120</v>
      </c>
      <c r="G574" s="13">
        <v>15</v>
      </c>
      <c r="H574" s="13">
        <v>9825</v>
      </c>
      <c r="I574" s="13">
        <v>1080.75</v>
      </c>
      <c r="J574" s="13">
        <v>8744.25</v>
      </c>
      <c r="K574" s="13">
        <v>6550</v>
      </c>
      <c r="L574" s="13">
        <v>2194.25</v>
      </c>
      <c r="M574" s="14">
        <v>41518</v>
      </c>
      <c r="N574" s="15">
        <v>9</v>
      </c>
      <c r="O574" s="12" t="s">
        <v>34</v>
      </c>
      <c r="P574" s="16" t="s">
        <v>36</v>
      </c>
      <c r="Q574" s="1" t="str">
        <f>IF(Data[[#This Row],[COGS]]=Data[[#This Row],[ Sales]]-Data[[#This Row],[Profit]], "OK", "Mismatch")</f>
        <v>OK</v>
      </c>
      <c r="R574" s="1" t="str">
        <f>IF(Data[[#This Row],[Gross Sales]]=Data[[#This Row],[Units Sold]]*Data[[#This Row],[Sale Price]], "OK", "Mismatch")</f>
        <v>OK</v>
      </c>
      <c r="S574" s="1" t="str">
        <f>IF(Data[[#This Row],[ Sales]]=Data[[#This Row],[Gross Sales]]-Data[[#This Row],[Discounts]], "OK", "Mismatch")</f>
        <v>OK</v>
      </c>
      <c r="T574" s="1" t="str">
        <f>IF(Data[[#This Row],[Profit]]=Data[[#This Row],[ Sales]]-Data[[#This Row],[COGS]], "OK", "Mismatch")</f>
        <v>OK</v>
      </c>
    </row>
    <row r="575" spans="1:20" x14ac:dyDescent="0.2">
      <c r="A575" s="11" t="s">
        <v>21</v>
      </c>
      <c r="B575" s="11" t="s">
        <v>24</v>
      </c>
      <c r="C575" s="12" t="s">
        <v>42</v>
      </c>
      <c r="D575" s="12" t="s">
        <v>48</v>
      </c>
      <c r="E575" s="11">
        <v>245</v>
      </c>
      <c r="F575" s="13">
        <v>120</v>
      </c>
      <c r="G575" s="13">
        <v>15</v>
      </c>
      <c r="H575" s="13">
        <v>3675</v>
      </c>
      <c r="I575" s="13">
        <v>330.75</v>
      </c>
      <c r="J575" s="13">
        <v>3344.25</v>
      </c>
      <c r="K575" s="13">
        <v>2450</v>
      </c>
      <c r="L575" s="13">
        <v>894.25</v>
      </c>
      <c r="M575" s="14">
        <v>41760</v>
      </c>
      <c r="N575" s="15">
        <v>5</v>
      </c>
      <c r="O575" s="12" t="s">
        <v>47</v>
      </c>
      <c r="P575" s="16" t="s">
        <v>19</v>
      </c>
      <c r="Q575" s="1" t="str">
        <f>IF(Data[[#This Row],[COGS]]=Data[[#This Row],[ Sales]]-Data[[#This Row],[Profit]], "OK", "Mismatch")</f>
        <v>OK</v>
      </c>
      <c r="R575" s="1" t="str">
        <f>IF(Data[[#This Row],[Gross Sales]]=Data[[#This Row],[Units Sold]]*Data[[#This Row],[Sale Price]], "OK", "Mismatch")</f>
        <v>OK</v>
      </c>
      <c r="S575" s="1" t="str">
        <f>IF(Data[[#This Row],[ Sales]]=Data[[#This Row],[Gross Sales]]-Data[[#This Row],[Discounts]], "OK", "Mismatch")</f>
        <v>OK</v>
      </c>
      <c r="T575" s="1" t="str">
        <f>IF(Data[[#This Row],[Profit]]=Data[[#This Row],[ Sales]]-Data[[#This Row],[COGS]], "OK", "Mismatch")</f>
        <v>OK</v>
      </c>
    </row>
    <row r="576" spans="1:20" x14ac:dyDescent="0.2">
      <c r="A576" s="11" t="s">
        <v>21</v>
      </c>
      <c r="B576" s="11" t="s">
        <v>24</v>
      </c>
      <c r="C576" s="12" t="s">
        <v>42</v>
      </c>
      <c r="D576" s="12" t="s">
        <v>48</v>
      </c>
      <c r="E576" s="11">
        <v>2628</v>
      </c>
      <c r="F576" s="13">
        <v>120</v>
      </c>
      <c r="G576" s="13">
        <v>15</v>
      </c>
      <c r="H576" s="13">
        <v>39420</v>
      </c>
      <c r="I576" s="13">
        <v>3547.8</v>
      </c>
      <c r="J576" s="13">
        <v>35872.199999999997</v>
      </c>
      <c r="K576" s="13">
        <v>26280</v>
      </c>
      <c r="L576" s="13">
        <v>9592.1999999999971</v>
      </c>
      <c r="M576" s="14">
        <v>41730</v>
      </c>
      <c r="N576" s="15">
        <v>4</v>
      </c>
      <c r="O576" s="12" t="s">
        <v>44</v>
      </c>
      <c r="P576" s="16" t="s">
        <v>19</v>
      </c>
      <c r="Q576" s="1" t="str">
        <f>IF(Data[[#This Row],[COGS]]=Data[[#This Row],[ Sales]]-Data[[#This Row],[Profit]], "OK", "Mismatch")</f>
        <v>OK</v>
      </c>
      <c r="R576" s="1" t="str">
        <f>IF(Data[[#This Row],[Gross Sales]]=Data[[#This Row],[Units Sold]]*Data[[#This Row],[Sale Price]], "OK", "Mismatch")</f>
        <v>OK</v>
      </c>
      <c r="S576" s="1" t="str">
        <f>IF(Data[[#This Row],[ Sales]]=Data[[#This Row],[Gross Sales]]-Data[[#This Row],[Discounts]], "OK", "Mismatch")</f>
        <v>OK</v>
      </c>
      <c r="T576" s="1" t="str">
        <f>IF(Data[[#This Row],[Profit]]=Data[[#This Row],[ Sales]]-Data[[#This Row],[COGS]], "OK", "Mismatch")</f>
        <v>OK</v>
      </c>
    </row>
    <row r="577" spans="1:20" x14ac:dyDescent="0.2">
      <c r="A577" s="11" t="s">
        <v>21</v>
      </c>
      <c r="B577" s="11" t="s">
        <v>24</v>
      </c>
      <c r="C577" s="12" t="s">
        <v>42</v>
      </c>
      <c r="D577" s="12" t="s">
        <v>48</v>
      </c>
      <c r="E577" s="11">
        <v>2861</v>
      </c>
      <c r="F577" s="13">
        <v>120</v>
      </c>
      <c r="G577" s="13">
        <v>15</v>
      </c>
      <c r="H577" s="13">
        <v>42915</v>
      </c>
      <c r="I577" s="13">
        <v>2145.75</v>
      </c>
      <c r="J577" s="13">
        <v>40769.25</v>
      </c>
      <c r="K577" s="13">
        <v>28610</v>
      </c>
      <c r="L577" s="13">
        <v>12159.25</v>
      </c>
      <c r="M577" s="14">
        <v>41640</v>
      </c>
      <c r="N577" s="15">
        <v>1</v>
      </c>
      <c r="O577" s="12" t="s">
        <v>18</v>
      </c>
      <c r="P577" s="16" t="s">
        <v>19</v>
      </c>
      <c r="Q577" s="1" t="str">
        <f>IF(Data[[#This Row],[COGS]]=Data[[#This Row],[ Sales]]-Data[[#This Row],[Profit]], "OK", "Mismatch")</f>
        <v>OK</v>
      </c>
      <c r="R577" s="1" t="str">
        <f>IF(Data[[#This Row],[Gross Sales]]=Data[[#This Row],[Units Sold]]*Data[[#This Row],[Sale Price]], "OK", "Mismatch")</f>
        <v>OK</v>
      </c>
      <c r="S577" s="1" t="str">
        <f>IF(Data[[#This Row],[ Sales]]=Data[[#This Row],[Gross Sales]]-Data[[#This Row],[Discounts]], "OK", "Mismatch")</f>
        <v>OK</v>
      </c>
      <c r="T577" s="1" t="str">
        <f>IF(Data[[#This Row],[Profit]]=Data[[#This Row],[ Sales]]-Data[[#This Row],[COGS]], "OK", "Mismatch")</f>
        <v>OK</v>
      </c>
    </row>
    <row r="578" spans="1:20" x14ac:dyDescent="0.2">
      <c r="A578" s="11" t="s">
        <v>21</v>
      </c>
      <c r="B578" s="11" t="s">
        <v>24</v>
      </c>
      <c r="C578" s="12" t="s">
        <v>43</v>
      </c>
      <c r="D578" s="12" t="s">
        <v>49</v>
      </c>
      <c r="E578" s="11">
        <v>641</v>
      </c>
      <c r="F578" s="13">
        <v>250</v>
      </c>
      <c r="G578" s="13">
        <v>15</v>
      </c>
      <c r="H578" s="13">
        <v>9615</v>
      </c>
      <c r="I578" s="13">
        <v>961.5</v>
      </c>
      <c r="J578" s="13">
        <v>8653.5</v>
      </c>
      <c r="K578" s="13">
        <v>6410</v>
      </c>
      <c r="L578" s="13">
        <v>2243.5</v>
      </c>
      <c r="M578" s="14">
        <v>41821</v>
      </c>
      <c r="N578" s="15">
        <v>7</v>
      </c>
      <c r="O578" s="12" t="s">
        <v>30</v>
      </c>
      <c r="P578" s="16" t="s">
        <v>19</v>
      </c>
      <c r="Q578" s="1" t="str">
        <f>IF(Data[[#This Row],[COGS]]=Data[[#This Row],[ Sales]]-Data[[#This Row],[Profit]], "OK", "Mismatch")</f>
        <v>OK</v>
      </c>
      <c r="R578" s="1" t="str">
        <f>IF(Data[[#This Row],[Gross Sales]]=Data[[#This Row],[Units Sold]]*Data[[#This Row],[Sale Price]], "OK", "Mismatch")</f>
        <v>OK</v>
      </c>
      <c r="S578" s="1" t="str">
        <f>IF(Data[[#This Row],[ Sales]]=Data[[#This Row],[Gross Sales]]-Data[[#This Row],[Discounts]], "OK", "Mismatch")</f>
        <v>OK</v>
      </c>
      <c r="T578" s="1" t="str">
        <f>IF(Data[[#This Row],[Profit]]=Data[[#This Row],[ Sales]]-Data[[#This Row],[COGS]], "OK", "Mismatch")</f>
        <v>OK</v>
      </c>
    </row>
    <row r="579" spans="1:20" x14ac:dyDescent="0.2">
      <c r="A579" s="11" t="s">
        <v>21</v>
      </c>
      <c r="B579" s="11" t="s">
        <v>24</v>
      </c>
      <c r="C579" s="12" t="s">
        <v>43</v>
      </c>
      <c r="D579" s="12" t="s">
        <v>46</v>
      </c>
      <c r="E579" s="11">
        <v>1514</v>
      </c>
      <c r="F579" s="13">
        <v>250</v>
      </c>
      <c r="G579" s="13">
        <v>15</v>
      </c>
      <c r="H579" s="13">
        <v>22710</v>
      </c>
      <c r="I579" s="13">
        <v>908.4</v>
      </c>
      <c r="J579" s="13">
        <v>21801.599999999999</v>
      </c>
      <c r="K579" s="13">
        <v>15140</v>
      </c>
      <c r="L579" s="13">
        <v>6661.5999999999985</v>
      </c>
      <c r="M579" s="14">
        <v>41548</v>
      </c>
      <c r="N579" s="15">
        <v>10</v>
      </c>
      <c r="O579" s="12" t="s">
        <v>35</v>
      </c>
      <c r="P579" s="16" t="s">
        <v>36</v>
      </c>
      <c r="Q579" s="1" t="str">
        <f>IF(Data[[#This Row],[COGS]]=Data[[#This Row],[ Sales]]-Data[[#This Row],[Profit]], "OK", "Mismatch")</f>
        <v>OK</v>
      </c>
      <c r="R579" s="1" t="str">
        <f>IF(Data[[#This Row],[Gross Sales]]=Data[[#This Row],[Units Sold]]*Data[[#This Row],[Sale Price]], "OK", "Mismatch")</f>
        <v>OK</v>
      </c>
      <c r="S579" s="1" t="str">
        <f>IF(Data[[#This Row],[ Sales]]=Data[[#This Row],[Gross Sales]]-Data[[#This Row],[Discounts]], "OK", "Mismatch")</f>
        <v>OK</v>
      </c>
      <c r="T579" s="1" t="str">
        <f>IF(Data[[#This Row],[Profit]]=Data[[#This Row],[ Sales]]-Data[[#This Row],[COGS]], "OK", "Mismatch")</f>
        <v>OK</v>
      </c>
    </row>
    <row r="580" spans="1:20" x14ac:dyDescent="0.2">
      <c r="A580" s="11" t="s">
        <v>21</v>
      </c>
      <c r="B580" s="11" t="s">
        <v>37</v>
      </c>
      <c r="C580" s="12" t="s">
        <v>45</v>
      </c>
      <c r="D580" s="12" t="s">
        <v>49</v>
      </c>
      <c r="E580" s="11">
        <v>2548</v>
      </c>
      <c r="F580" s="13">
        <v>260</v>
      </c>
      <c r="G580" s="13">
        <v>15</v>
      </c>
      <c r="H580" s="13">
        <v>38220</v>
      </c>
      <c r="I580" s="13">
        <v>4586.3999999999996</v>
      </c>
      <c r="J580" s="13">
        <v>33633.599999999999</v>
      </c>
      <c r="K580" s="13">
        <v>25480</v>
      </c>
      <c r="L580" s="13">
        <v>8153.5999999999985</v>
      </c>
      <c r="M580" s="14">
        <v>41579</v>
      </c>
      <c r="N580" s="15">
        <v>11</v>
      </c>
      <c r="O580" s="12" t="s">
        <v>41</v>
      </c>
      <c r="P580" s="16" t="s">
        <v>36</v>
      </c>
      <c r="Q580" s="1" t="str">
        <f>IF(Data[[#This Row],[COGS]]=Data[[#This Row],[ Sales]]-Data[[#This Row],[Profit]], "OK", "Mismatch")</f>
        <v>OK</v>
      </c>
      <c r="R580" s="1" t="str">
        <f>IF(Data[[#This Row],[Gross Sales]]=Data[[#This Row],[Units Sold]]*Data[[#This Row],[Sale Price]], "OK", "Mismatch")</f>
        <v>OK</v>
      </c>
      <c r="S580" s="1" t="str">
        <f>IF(Data[[#This Row],[ Sales]]=Data[[#This Row],[Gross Sales]]-Data[[#This Row],[Discounts]], "OK", "Mismatch")</f>
        <v>OK</v>
      </c>
      <c r="T580" s="1" t="str">
        <f>IF(Data[[#This Row],[Profit]]=Data[[#This Row],[ Sales]]-Data[[#This Row],[COGS]], "OK", "Mismatch")</f>
        <v>OK</v>
      </c>
    </row>
    <row r="581" spans="1:20" x14ac:dyDescent="0.2">
      <c r="A581" s="11" t="s">
        <v>21</v>
      </c>
      <c r="B581" s="11" t="s">
        <v>37</v>
      </c>
      <c r="C581" s="12" t="s">
        <v>45</v>
      </c>
      <c r="D581" s="12" t="s">
        <v>49</v>
      </c>
      <c r="E581" s="11">
        <v>3199.5</v>
      </c>
      <c r="F581" s="13">
        <v>260</v>
      </c>
      <c r="G581" s="13">
        <v>15</v>
      </c>
      <c r="H581" s="13">
        <v>47992.5</v>
      </c>
      <c r="I581" s="13">
        <v>5279.1749999999993</v>
      </c>
      <c r="J581" s="13">
        <v>42713.324999999997</v>
      </c>
      <c r="K581" s="13">
        <v>31995</v>
      </c>
      <c r="L581" s="13">
        <v>10718.324999999999</v>
      </c>
      <c r="M581" s="14">
        <v>41821</v>
      </c>
      <c r="N581" s="15">
        <v>7</v>
      </c>
      <c r="O581" s="12" t="s">
        <v>30</v>
      </c>
      <c r="P581" s="16" t="s">
        <v>19</v>
      </c>
      <c r="Q581" s="1" t="str">
        <f>IF(Data[[#This Row],[COGS]]=Data[[#This Row],[ Sales]]-Data[[#This Row],[Profit]], "OK", "Mismatch")</f>
        <v>OK</v>
      </c>
      <c r="R581" s="1" t="str">
        <f>IF(Data[[#This Row],[Gross Sales]]=Data[[#This Row],[Units Sold]]*Data[[#This Row],[Sale Price]], "OK", "Mismatch")</f>
        <v>OK</v>
      </c>
      <c r="S581" s="1" t="str">
        <f>IF(Data[[#This Row],[ Sales]]=Data[[#This Row],[Gross Sales]]-Data[[#This Row],[Discounts]], "OK", "Mismatch")</f>
        <v>OK</v>
      </c>
      <c r="T581" s="1" t="str">
        <f>IF(Data[[#This Row],[Profit]]=Data[[#This Row],[ Sales]]-Data[[#This Row],[COGS]], "OK", "Mismatch")</f>
        <v>OK</v>
      </c>
    </row>
    <row r="582" spans="1:20" x14ac:dyDescent="0.2">
      <c r="A582" s="11" t="s">
        <v>21</v>
      </c>
      <c r="B582" s="11" t="s">
        <v>37</v>
      </c>
      <c r="C582" s="12" t="s">
        <v>45</v>
      </c>
      <c r="D582" s="12" t="s">
        <v>46</v>
      </c>
      <c r="E582" s="11">
        <v>671</v>
      </c>
      <c r="F582" s="13">
        <v>260</v>
      </c>
      <c r="G582" s="13">
        <v>15</v>
      </c>
      <c r="H582" s="13">
        <v>10065</v>
      </c>
      <c r="I582" s="13">
        <v>402.6</v>
      </c>
      <c r="J582" s="13">
        <v>9662.4</v>
      </c>
      <c r="K582" s="13">
        <v>6710</v>
      </c>
      <c r="L582" s="13">
        <v>2952.3999999999996</v>
      </c>
      <c r="M582" s="14">
        <v>41548</v>
      </c>
      <c r="N582" s="15">
        <v>10</v>
      </c>
      <c r="O582" s="12" t="s">
        <v>35</v>
      </c>
      <c r="P582" s="16" t="s">
        <v>36</v>
      </c>
      <c r="Q582" s="1" t="str">
        <f>IF(Data[[#This Row],[COGS]]=Data[[#This Row],[ Sales]]-Data[[#This Row],[Profit]], "OK", "Mismatch")</f>
        <v>OK</v>
      </c>
      <c r="R582" s="1" t="str">
        <f>IF(Data[[#This Row],[Gross Sales]]=Data[[#This Row],[Units Sold]]*Data[[#This Row],[Sale Price]], "OK", "Mismatch")</f>
        <v>OK</v>
      </c>
      <c r="S582" s="1" t="str">
        <f>IF(Data[[#This Row],[ Sales]]=Data[[#This Row],[Gross Sales]]-Data[[#This Row],[Discounts]], "OK", "Mismatch")</f>
        <v>OK</v>
      </c>
      <c r="T582" s="1" t="str">
        <f>IF(Data[[#This Row],[Profit]]=Data[[#This Row],[ Sales]]-Data[[#This Row],[COGS]], "OK", "Mismatch")</f>
        <v>OK</v>
      </c>
    </row>
    <row r="583" spans="1:20" x14ac:dyDescent="0.2">
      <c r="A583" s="11" t="s">
        <v>21</v>
      </c>
      <c r="B583" s="11" t="s">
        <v>37</v>
      </c>
      <c r="C583" s="12" t="s">
        <v>45</v>
      </c>
      <c r="D583" s="12" t="s">
        <v>17</v>
      </c>
      <c r="E583" s="11">
        <v>615</v>
      </c>
      <c r="F583" s="13">
        <v>260</v>
      </c>
      <c r="G583" s="13">
        <v>15</v>
      </c>
      <c r="H583" s="13">
        <v>9225</v>
      </c>
      <c r="I583" s="13">
        <v>0</v>
      </c>
      <c r="J583" s="13">
        <v>9225</v>
      </c>
      <c r="K583" s="13">
        <v>6150</v>
      </c>
      <c r="L583" s="13">
        <v>3075</v>
      </c>
      <c r="M583" s="14">
        <v>41974</v>
      </c>
      <c r="N583" s="15">
        <v>12</v>
      </c>
      <c r="O583" s="12" t="s">
        <v>25</v>
      </c>
      <c r="P583" s="16" t="s">
        <v>19</v>
      </c>
      <c r="Q583" s="1" t="str">
        <f>IF(Data[[#This Row],[COGS]]=Data[[#This Row],[ Sales]]-Data[[#This Row],[Profit]], "OK", "Mismatch")</f>
        <v>OK</v>
      </c>
      <c r="R583" s="1" t="str">
        <f>IF(Data[[#This Row],[Gross Sales]]=Data[[#This Row],[Units Sold]]*Data[[#This Row],[Sale Price]], "OK", "Mismatch")</f>
        <v>OK</v>
      </c>
      <c r="S583" s="1" t="str">
        <f>IF(Data[[#This Row],[ Sales]]=Data[[#This Row],[Gross Sales]]-Data[[#This Row],[Discounts]], "OK", "Mismatch")</f>
        <v>OK</v>
      </c>
      <c r="T583" s="1" t="str">
        <f>IF(Data[[#This Row],[Profit]]=Data[[#This Row],[ Sales]]-Data[[#This Row],[COGS]], "OK", "Mismatch")</f>
        <v>OK</v>
      </c>
    </row>
    <row r="584" spans="1:20" x14ac:dyDescent="0.2">
      <c r="A584" s="11" t="s">
        <v>21</v>
      </c>
      <c r="B584" s="11" t="s">
        <v>37</v>
      </c>
      <c r="C584" s="12" t="s">
        <v>16</v>
      </c>
      <c r="D584" s="12" t="s">
        <v>49</v>
      </c>
      <c r="E584" s="11">
        <v>2567</v>
      </c>
      <c r="F584" s="13">
        <v>3</v>
      </c>
      <c r="G584" s="13">
        <v>15</v>
      </c>
      <c r="H584" s="13">
        <v>38505</v>
      </c>
      <c r="I584" s="13">
        <v>5005.6499999999996</v>
      </c>
      <c r="J584" s="13">
        <v>33499.35</v>
      </c>
      <c r="K584" s="13">
        <v>25670</v>
      </c>
      <c r="L584" s="13">
        <v>7829.3499999999985</v>
      </c>
      <c r="M584" s="14">
        <v>41791</v>
      </c>
      <c r="N584" s="15">
        <v>6</v>
      </c>
      <c r="O584" s="12" t="s">
        <v>23</v>
      </c>
      <c r="P584" s="16" t="s">
        <v>19</v>
      </c>
      <c r="Q584" s="1" t="str">
        <f>IF(Data[[#This Row],[COGS]]=Data[[#This Row],[ Sales]]-Data[[#This Row],[Profit]], "OK", "Mismatch")</f>
        <v>OK</v>
      </c>
      <c r="R584" s="1" t="str">
        <f>IF(Data[[#This Row],[Gross Sales]]=Data[[#This Row],[Units Sold]]*Data[[#This Row],[Sale Price]], "OK", "Mismatch")</f>
        <v>OK</v>
      </c>
      <c r="S584" s="1" t="str">
        <f>IF(Data[[#This Row],[ Sales]]=Data[[#This Row],[Gross Sales]]-Data[[#This Row],[Discounts]], "OK", "Mismatch")</f>
        <v>OK</v>
      </c>
      <c r="T584" s="1" t="str">
        <f>IF(Data[[#This Row],[Profit]]=Data[[#This Row],[ Sales]]-Data[[#This Row],[COGS]], "OK", "Mismatch")</f>
        <v>OK</v>
      </c>
    </row>
    <row r="585" spans="1:20" x14ac:dyDescent="0.2">
      <c r="A585" s="11" t="s">
        <v>21</v>
      </c>
      <c r="B585" s="11" t="s">
        <v>37</v>
      </c>
      <c r="C585" s="12" t="s">
        <v>16</v>
      </c>
      <c r="D585" s="12" t="s">
        <v>48</v>
      </c>
      <c r="E585" s="11">
        <v>2030</v>
      </c>
      <c r="F585" s="13">
        <v>3</v>
      </c>
      <c r="G585" s="13">
        <v>15</v>
      </c>
      <c r="H585" s="13">
        <v>30450</v>
      </c>
      <c r="I585" s="13">
        <v>1827</v>
      </c>
      <c r="J585" s="13">
        <v>28623</v>
      </c>
      <c r="K585" s="13">
        <v>20300</v>
      </c>
      <c r="L585" s="13">
        <v>8323</v>
      </c>
      <c r="M585" s="14">
        <v>41944</v>
      </c>
      <c r="N585" s="15">
        <v>11</v>
      </c>
      <c r="O585" s="12" t="s">
        <v>41</v>
      </c>
      <c r="P585" s="16" t="s">
        <v>19</v>
      </c>
      <c r="Q585" s="1" t="str">
        <f>IF(Data[[#This Row],[COGS]]=Data[[#This Row],[ Sales]]-Data[[#This Row],[Profit]], "OK", "Mismatch")</f>
        <v>OK</v>
      </c>
      <c r="R585" s="1" t="str">
        <f>IF(Data[[#This Row],[Gross Sales]]=Data[[#This Row],[Units Sold]]*Data[[#This Row],[Sale Price]], "OK", "Mismatch")</f>
        <v>OK</v>
      </c>
      <c r="S585" s="1" t="str">
        <f>IF(Data[[#This Row],[ Sales]]=Data[[#This Row],[Gross Sales]]-Data[[#This Row],[Discounts]], "OK", "Mismatch")</f>
        <v>OK</v>
      </c>
      <c r="T585" s="1" t="str">
        <f>IF(Data[[#This Row],[Profit]]=Data[[#This Row],[ Sales]]-Data[[#This Row],[COGS]], "OK", "Mismatch")</f>
        <v>OK</v>
      </c>
    </row>
    <row r="586" spans="1:20" x14ac:dyDescent="0.2">
      <c r="A586" s="11" t="s">
        <v>21</v>
      </c>
      <c r="B586" s="11" t="s">
        <v>37</v>
      </c>
      <c r="C586" s="12" t="s">
        <v>26</v>
      </c>
      <c r="D586" s="12" t="s">
        <v>49</v>
      </c>
      <c r="E586" s="11">
        <v>677</v>
      </c>
      <c r="F586" s="13">
        <v>5</v>
      </c>
      <c r="G586" s="13">
        <v>15</v>
      </c>
      <c r="H586" s="13">
        <v>10155</v>
      </c>
      <c r="I586" s="13">
        <v>1218.5999999999999</v>
      </c>
      <c r="J586" s="13">
        <v>8936.4</v>
      </c>
      <c r="K586" s="13">
        <v>6770</v>
      </c>
      <c r="L586" s="13">
        <v>2166.3999999999996</v>
      </c>
      <c r="M586" s="14">
        <v>41699</v>
      </c>
      <c r="N586" s="15">
        <v>3</v>
      </c>
      <c r="O586" s="12" t="s">
        <v>27</v>
      </c>
      <c r="P586" s="16" t="s">
        <v>19</v>
      </c>
      <c r="Q586" s="1" t="str">
        <f>IF(Data[[#This Row],[COGS]]=Data[[#This Row],[ Sales]]-Data[[#This Row],[Profit]], "OK", "Mismatch")</f>
        <v>OK</v>
      </c>
      <c r="R586" s="1" t="str">
        <f>IF(Data[[#This Row],[Gross Sales]]=Data[[#This Row],[Units Sold]]*Data[[#This Row],[Sale Price]], "OK", "Mismatch")</f>
        <v>OK</v>
      </c>
      <c r="S586" s="1" t="str">
        <f>IF(Data[[#This Row],[ Sales]]=Data[[#This Row],[Gross Sales]]-Data[[#This Row],[Discounts]], "OK", "Mismatch")</f>
        <v>OK</v>
      </c>
      <c r="T586" s="1" t="str">
        <f>IF(Data[[#This Row],[Profit]]=Data[[#This Row],[ Sales]]-Data[[#This Row],[COGS]], "OK", "Mismatch")</f>
        <v>OK</v>
      </c>
    </row>
    <row r="587" spans="1:20" x14ac:dyDescent="0.2">
      <c r="A587" s="11" t="s">
        <v>21</v>
      </c>
      <c r="B587" s="11" t="s">
        <v>37</v>
      </c>
      <c r="C587" s="12" t="s">
        <v>26</v>
      </c>
      <c r="D587" s="12" t="s">
        <v>17</v>
      </c>
      <c r="E587" s="11">
        <v>615</v>
      </c>
      <c r="F587" s="13">
        <v>5</v>
      </c>
      <c r="G587" s="13">
        <v>15</v>
      </c>
      <c r="H587" s="13">
        <v>9225</v>
      </c>
      <c r="I587" s="13">
        <v>0</v>
      </c>
      <c r="J587" s="13">
        <v>9225</v>
      </c>
      <c r="K587" s="13">
        <v>6150</v>
      </c>
      <c r="L587" s="13">
        <v>3075</v>
      </c>
      <c r="M587" s="14">
        <v>41974</v>
      </c>
      <c r="N587" s="15">
        <v>12</v>
      </c>
      <c r="O587" s="12" t="s">
        <v>25</v>
      </c>
      <c r="P587" s="16" t="s">
        <v>19</v>
      </c>
      <c r="Q587" s="1" t="str">
        <f>IF(Data[[#This Row],[COGS]]=Data[[#This Row],[ Sales]]-Data[[#This Row],[Profit]], "OK", "Mismatch")</f>
        <v>OK</v>
      </c>
      <c r="R587" s="1" t="str">
        <f>IF(Data[[#This Row],[Gross Sales]]=Data[[#This Row],[Units Sold]]*Data[[#This Row],[Sale Price]], "OK", "Mismatch")</f>
        <v>OK</v>
      </c>
      <c r="S587" s="1" t="str">
        <f>IF(Data[[#This Row],[ Sales]]=Data[[#This Row],[Gross Sales]]-Data[[#This Row],[Discounts]], "OK", "Mismatch")</f>
        <v>OK</v>
      </c>
      <c r="T587" s="1" t="str">
        <f>IF(Data[[#This Row],[Profit]]=Data[[#This Row],[ Sales]]-Data[[#This Row],[COGS]], "OK", "Mismatch")</f>
        <v>OK</v>
      </c>
    </row>
    <row r="588" spans="1:20" x14ac:dyDescent="0.2">
      <c r="A588" s="11" t="s">
        <v>21</v>
      </c>
      <c r="B588" s="11" t="s">
        <v>37</v>
      </c>
      <c r="C588" s="12" t="s">
        <v>38</v>
      </c>
      <c r="D588" s="12" t="s">
        <v>49</v>
      </c>
      <c r="E588" s="11">
        <v>1767</v>
      </c>
      <c r="F588" s="13">
        <v>10</v>
      </c>
      <c r="G588" s="13">
        <v>15</v>
      </c>
      <c r="H588" s="13">
        <v>26505</v>
      </c>
      <c r="I588" s="13">
        <v>3710.7</v>
      </c>
      <c r="J588" s="13">
        <v>22794.3</v>
      </c>
      <c r="K588" s="13">
        <v>17670</v>
      </c>
      <c r="L588" s="13">
        <v>5124.2999999999993</v>
      </c>
      <c r="M588" s="14">
        <v>41883</v>
      </c>
      <c r="N588" s="15">
        <v>9</v>
      </c>
      <c r="O588" s="12" t="s">
        <v>34</v>
      </c>
      <c r="P588" s="16" t="s">
        <v>19</v>
      </c>
      <c r="Q588" s="1" t="str">
        <f>IF(Data[[#This Row],[COGS]]=Data[[#This Row],[ Sales]]-Data[[#This Row],[Profit]], "OK", "Mismatch")</f>
        <v>OK</v>
      </c>
      <c r="R588" s="1" t="str">
        <f>IF(Data[[#This Row],[Gross Sales]]=Data[[#This Row],[Units Sold]]*Data[[#This Row],[Sale Price]], "OK", "Mismatch")</f>
        <v>OK</v>
      </c>
      <c r="S588" s="1" t="str">
        <f>IF(Data[[#This Row],[ Sales]]=Data[[#This Row],[Gross Sales]]-Data[[#This Row],[Discounts]], "OK", "Mismatch")</f>
        <v>OK</v>
      </c>
      <c r="T588" s="1" t="str">
        <f>IF(Data[[#This Row],[Profit]]=Data[[#This Row],[ Sales]]-Data[[#This Row],[COGS]], "OK", "Mismatch")</f>
        <v>OK</v>
      </c>
    </row>
    <row r="589" spans="1:20" x14ac:dyDescent="0.2">
      <c r="A589" s="11" t="s">
        <v>21</v>
      </c>
      <c r="B589" s="11" t="s">
        <v>37</v>
      </c>
      <c r="C589" s="12" t="s">
        <v>38</v>
      </c>
      <c r="D589" s="12" t="s">
        <v>46</v>
      </c>
      <c r="E589" s="11">
        <v>671</v>
      </c>
      <c r="F589" s="13">
        <v>10</v>
      </c>
      <c r="G589" s="13">
        <v>15</v>
      </c>
      <c r="H589" s="13">
        <v>10065</v>
      </c>
      <c r="I589" s="13">
        <v>402.6</v>
      </c>
      <c r="J589" s="13">
        <v>9662.4</v>
      </c>
      <c r="K589" s="13">
        <v>6710</v>
      </c>
      <c r="L589" s="13">
        <v>2952.3999999999996</v>
      </c>
      <c r="M589" s="14">
        <v>41548</v>
      </c>
      <c r="N589" s="15">
        <v>10</v>
      </c>
      <c r="O589" s="12" t="s">
        <v>35</v>
      </c>
      <c r="P589" s="16" t="s">
        <v>36</v>
      </c>
      <c r="Q589" s="1" t="str">
        <f>IF(Data[[#This Row],[COGS]]=Data[[#This Row],[ Sales]]-Data[[#This Row],[Profit]], "OK", "Mismatch")</f>
        <v>OK</v>
      </c>
      <c r="R589" s="1" t="str">
        <f>IF(Data[[#This Row],[Gross Sales]]=Data[[#This Row],[Units Sold]]*Data[[#This Row],[Sale Price]], "OK", "Mismatch")</f>
        <v>OK</v>
      </c>
      <c r="S589" s="1" t="str">
        <f>IF(Data[[#This Row],[ Sales]]=Data[[#This Row],[Gross Sales]]-Data[[#This Row],[Discounts]], "OK", "Mismatch")</f>
        <v>OK</v>
      </c>
      <c r="T589" s="1" t="str">
        <f>IF(Data[[#This Row],[Profit]]=Data[[#This Row],[ Sales]]-Data[[#This Row],[COGS]], "OK", "Mismatch")</f>
        <v>OK</v>
      </c>
    </row>
    <row r="590" spans="1:20" x14ac:dyDescent="0.2">
      <c r="A590" s="11" t="s">
        <v>21</v>
      </c>
      <c r="B590" s="11" t="s">
        <v>37</v>
      </c>
      <c r="C590" s="12" t="s">
        <v>38</v>
      </c>
      <c r="D590" s="12" t="s">
        <v>46</v>
      </c>
      <c r="E590" s="11">
        <v>1514</v>
      </c>
      <c r="F590" s="13">
        <v>10</v>
      </c>
      <c r="G590" s="13">
        <v>15</v>
      </c>
      <c r="H590" s="13">
        <v>22710</v>
      </c>
      <c r="I590" s="13">
        <v>227.1</v>
      </c>
      <c r="J590" s="13">
        <v>22482.9</v>
      </c>
      <c r="K590" s="13">
        <v>15140</v>
      </c>
      <c r="L590" s="13">
        <v>7342.9000000000015</v>
      </c>
      <c r="M590" s="14">
        <v>41671</v>
      </c>
      <c r="N590" s="15">
        <v>2</v>
      </c>
      <c r="O590" s="12" t="s">
        <v>39</v>
      </c>
      <c r="P590" s="16" t="s">
        <v>19</v>
      </c>
      <c r="Q590" s="1" t="str">
        <f>IF(Data[[#This Row],[COGS]]=Data[[#This Row],[ Sales]]-Data[[#This Row],[Profit]], "OK", "Mismatch")</f>
        <v>OK</v>
      </c>
      <c r="R590" s="1" t="str">
        <f>IF(Data[[#This Row],[Gross Sales]]=Data[[#This Row],[Units Sold]]*Data[[#This Row],[Sale Price]], "OK", "Mismatch")</f>
        <v>OK</v>
      </c>
      <c r="S590" s="1" t="str">
        <f>IF(Data[[#This Row],[ Sales]]=Data[[#This Row],[Gross Sales]]-Data[[#This Row],[Discounts]], "OK", "Mismatch")</f>
        <v>OK</v>
      </c>
      <c r="T590" s="1" t="str">
        <f>IF(Data[[#This Row],[Profit]]=Data[[#This Row],[ Sales]]-Data[[#This Row],[COGS]], "OK", "Mismatch")</f>
        <v>OK</v>
      </c>
    </row>
    <row r="591" spans="1:20" x14ac:dyDescent="0.2">
      <c r="A591" s="11" t="s">
        <v>21</v>
      </c>
      <c r="B591" s="11" t="s">
        <v>37</v>
      </c>
      <c r="C591" s="12" t="s">
        <v>38</v>
      </c>
      <c r="D591" s="12" t="s">
        <v>46</v>
      </c>
      <c r="E591" s="11">
        <v>1925</v>
      </c>
      <c r="F591" s="13">
        <v>10</v>
      </c>
      <c r="G591" s="13">
        <v>15</v>
      </c>
      <c r="H591" s="13">
        <v>28875</v>
      </c>
      <c r="I591" s="13">
        <v>577.5</v>
      </c>
      <c r="J591" s="13">
        <v>28297.5</v>
      </c>
      <c r="K591" s="13">
        <v>19250</v>
      </c>
      <c r="L591" s="13">
        <v>9047.5</v>
      </c>
      <c r="M591" s="14">
        <v>41609</v>
      </c>
      <c r="N591" s="15">
        <v>12</v>
      </c>
      <c r="O591" s="12" t="s">
        <v>25</v>
      </c>
      <c r="P591" s="16" t="s">
        <v>36</v>
      </c>
      <c r="Q591" s="1" t="str">
        <f>IF(Data[[#This Row],[COGS]]=Data[[#This Row],[ Sales]]-Data[[#This Row],[Profit]], "OK", "Mismatch")</f>
        <v>OK</v>
      </c>
      <c r="R591" s="1" t="str">
        <f>IF(Data[[#This Row],[Gross Sales]]=Data[[#This Row],[Units Sold]]*Data[[#This Row],[Sale Price]], "OK", "Mismatch")</f>
        <v>OK</v>
      </c>
      <c r="S591" s="1" t="str">
        <f>IF(Data[[#This Row],[ Sales]]=Data[[#This Row],[Gross Sales]]-Data[[#This Row],[Discounts]], "OK", "Mismatch")</f>
        <v>OK</v>
      </c>
      <c r="T591" s="1" t="str">
        <f>IF(Data[[#This Row],[Profit]]=Data[[#This Row],[ Sales]]-Data[[#This Row],[COGS]], "OK", "Mismatch")</f>
        <v>OK</v>
      </c>
    </row>
    <row r="592" spans="1:20" x14ac:dyDescent="0.2">
      <c r="A592" s="11" t="s">
        <v>21</v>
      </c>
      <c r="B592" s="11" t="s">
        <v>37</v>
      </c>
      <c r="C592" s="12" t="s">
        <v>38</v>
      </c>
      <c r="D592" s="12" t="s">
        <v>48</v>
      </c>
      <c r="E592" s="11">
        <v>1153</v>
      </c>
      <c r="F592" s="13">
        <v>10</v>
      </c>
      <c r="G592" s="13">
        <v>15</v>
      </c>
      <c r="H592" s="13">
        <v>17295</v>
      </c>
      <c r="I592" s="13">
        <v>1037.7</v>
      </c>
      <c r="J592" s="13">
        <v>16257.3</v>
      </c>
      <c r="K592" s="13">
        <v>11530</v>
      </c>
      <c r="L592" s="13">
        <v>4727.2999999999993</v>
      </c>
      <c r="M592" s="14">
        <v>41913</v>
      </c>
      <c r="N592" s="15">
        <v>10</v>
      </c>
      <c r="O592" s="12" t="s">
        <v>35</v>
      </c>
      <c r="P592" s="16" t="s">
        <v>19</v>
      </c>
      <c r="Q592" s="1" t="str">
        <f>IF(Data[[#This Row],[COGS]]=Data[[#This Row],[ Sales]]-Data[[#This Row],[Profit]], "OK", "Mismatch")</f>
        <v>OK</v>
      </c>
      <c r="R592" s="1" t="str">
        <f>IF(Data[[#This Row],[Gross Sales]]=Data[[#This Row],[Units Sold]]*Data[[#This Row],[Sale Price]], "OK", "Mismatch")</f>
        <v>OK</v>
      </c>
      <c r="S592" s="1" t="str">
        <f>IF(Data[[#This Row],[ Sales]]=Data[[#This Row],[Gross Sales]]-Data[[#This Row],[Discounts]], "OK", "Mismatch")</f>
        <v>OK</v>
      </c>
      <c r="T592" s="1" t="str">
        <f>IF(Data[[#This Row],[Profit]]=Data[[#This Row],[ Sales]]-Data[[#This Row],[COGS]], "OK", "Mismatch")</f>
        <v>OK</v>
      </c>
    </row>
    <row r="593" spans="1:20" x14ac:dyDescent="0.2">
      <c r="A593" s="11" t="s">
        <v>21</v>
      </c>
      <c r="B593" s="11" t="s">
        <v>37</v>
      </c>
      <c r="C593" s="12" t="s">
        <v>38</v>
      </c>
      <c r="D593" s="12" t="s">
        <v>48</v>
      </c>
      <c r="E593" s="11">
        <v>2198</v>
      </c>
      <c r="F593" s="13">
        <v>10</v>
      </c>
      <c r="G593" s="13">
        <v>15</v>
      </c>
      <c r="H593" s="13">
        <v>32970</v>
      </c>
      <c r="I593" s="13">
        <v>1978.2</v>
      </c>
      <c r="J593" s="13">
        <v>30991.8</v>
      </c>
      <c r="K593" s="13">
        <v>21980</v>
      </c>
      <c r="L593" s="13">
        <v>9011.7999999999993</v>
      </c>
      <c r="M593" s="14">
        <v>41852</v>
      </c>
      <c r="N593" s="15">
        <v>8</v>
      </c>
      <c r="O593" s="12" t="s">
        <v>33</v>
      </c>
      <c r="P593" s="16" t="s">
        <v>19</v>
      </c>
      <c r="Q593" s="1" t="str">
        <f>IF(Data[[#This Row],[COGS]]=Data[[#This Row],[ Sales]]-Data[[#This Row],[Profit]], "OK", "Mismatch")</f>
        <v>OK</v>
      </c>
      <c r="R593" s="1" t="str">
        <f>IF(Data[[#This Row],[Gross Sales]]=Data[[#This Row],[Units Sold]]*Data[[#This Row],[Sale Price]], "OK", "Mismatch")</f>
        <v>OK</v>
      </c>
      <c r="S593" s="1" t="str">
        <f>IF(Data[[#This Row],[ Sales]]=Data[[#This Row],[Gross Sales]]-Data[[#This Row],[Discounts]], "OK", "Mismatch")</f>
        <v>OK</v>
      </c>
      <c r="T593" s="1" t="str">
        <f>IF(Data[[#This Row],[Profit]]=Data[[#This Row],[ Sales]]-Data[[#This Row],[COGS]], "OK", "Mismatch")</f>
        <v>OK</v>
      </c>
    </row>
    <row r="594" spans="1:20" x14ac:dyDescent="0.2">
      <c r="A594" s="11" t="s">
        <v>21</v>
      </c>
      <c r="B594" s="11" t="s">
        <v>37</v>
      </c>
      <c r="C594" s="12" t="s">
        <v>38</v>
      </c>
      <c r="D594" s="12" t="s">
        <v>48</v>
      </c>
      <c r="E594" s="11">
        <v>2931</v>
      </c>
      <c r="F594" s="13">
        <v>10</v>
      </c>
      <c r="G594" s="13">
        <v>15</v>
      </c>
      <c r="H594" s="13">
        <v>43965</v>
      </c>
      <c r="I594" s="13">
        <v>3077.55</v>
      </c>
      <c r="J594" s="13">
        <v>40887.449999999997</v>
      </c>
      <c r="K594" s="13">
        <v>29310</v>
      </c>
      <c r="L594" s="13">
        <v>11577.449999999997</v>
      </c>
      <c r="M594" s="14">
        <v>41518</v>
      </c>
      <c r="N594" s="15">
        <v>9</v>
      </c>
      <c r="O594" s="12" t="s">
        <v>34</v>
      </c>
      <c r="P594" s="16" t="s">
        <v>36</v>
      </c>
      <c r="Q594" s="1" t="str">
        <f>IF(Data[[#This Row],[COGS]]=Data[[#This Row],[ Sales]]-Data[[#This Row],[Profit]], "OK", "Mismatch")</f>
        <v>OK</v>
      </c>
      <c r="R594" s="1" t="str">
        <f>IF(Data[[#This Row],[Gross Sales]]=Data[[#This Row],[Units Sold]]*Data[[#This Row],[Sale Price]], "OK", "Mismatch")</f>
        <v>OK</v>
      </c>
      <c r="S594" s="1" t="str">
        <f>IF(Data[[#This Row],[ Sales]]=Data[[#This Row],[Gross Sales]]-Data[[#This Row],[Discounts]], "OK", "Mismatch")</f>
        <v>OK</v>
      </c>
      <c r="T594" s="1" t="str">
        <f>IF(Data[[#This Row],[Profit]]=Data[[#This Row],[ Sales]]-Data[[#This Row],[COGS]], "OK", "Mismatch")</f>
        <v>OK</v>
      </c>
    </row>
    <row r="595" spans="1:20" x14ac:dyDescent="0.2">
      <c r="A595" s="11" t="s">
        <v>21</v>
      </c>
      <c r="B595" s="11" t="s">
        <v>37</v>
      </c>
      <c r="C595" s="12" t="s">
        <v>38</v>
      </c>
      <c r="D595" s="12" t="s">
        <v>48</v>
      </c>
      <c r="E595" s="11">
        <v>3675</v>
      </c>
      <c r="F595" s="13">
        <v>10</v>
      </c>
      <c r="G595" s="13">
        <v>15</v>
      </c>
      <c r="H595" s="13">
        <v>55125</v>
      </c>
      <c r="I595" s="13">
        <v>4961.25</v>
      </c>
      <c r="J595" s="13">
        <v>50163.75</v>
      </c>
      <c r="K595" s="13">
        <v>36750</v>
      </c>
      <c r="L595" s="13">
        <v>13413.75</v>
      </c>
      <c r="M595" s="14">
        <v>41730</v>
      </c>
      <c r="N595" s="15">
        <v>4</v>
      </c>
      <c r="O595" s="12" t="s">
        <v>44</v>
      </c>
      <c r="P595" s="16" t="s">
        <v>19</v>
      </c>
      <c r="Q595" s="1" t="str">
        <f>IF(Data[[#This Row],[COGS]]=Data[[#This Row],[ Sales]]-Data[[#This Row],[Profit]], "OK", "Mismatch")</f>
        <v>OK</v>
      </c>
      <c r="R595" s="1" t="str">
        <f>IF(Data[[#This Row],[Gross Sales]]=Data[[#This Row],[Units Sold]]*Data[[#This Row],[Sale Price]], "OK", "Mismatch")</f>
        <v>OK</v>
      </c>
      <c r="S595" s="1" t="str">
        <f>IF(Data[[#This Row],[ Sales]]=Data[[#This Row],[Gross Sales]]-Data[[#This Row],[Discounts]], "OK", "Mismatch")</f>
        <v>OK</v>
      </c>
      <c r="T595" s="1" t="str">
        <f>IF(Data[[#This Row],[Profit]]=Data[[#This Row],[ Sales]]-Data[[#This Row],[COGS]], "OK", "Mismatch")</f>
        <v>OK</v>
      </c>
    </row>
    <row r="596" spans="1:20" x14ac:dyDescent="0.2">
      <c r="A596" s="11" t="s">
        <v>21</v>
      </c>
      <c r="B596" s="11" t="s">
        <v>37</v>
      </c>
      <c r="C596" s="12" t="s">
        <v>42</v>
      </c>
      <c r="D596" s="12" t="s">
        <v>49</v>
      </c>
      <c r="E596" s="11">
        <v>790</v>
      </c>
      <c r="F596" s="13">
        <v>120</v>
      </c>
      <c r="G596" s="13">
        <v>15</v>
      </c>
      <c r="H596" s="13">
        <v>11850</v>
      </c>
      <c r="I596" s="13">
        <v>1185</v>
      </c>
      <c r="J596" s="13">
        <v>10665</v>
      </c>
      <c r="K596" s="13">
        <v>7900</v>
      </c>
      <c r="L596" s="13">
        <v>2765</v>
      </c>
      <c r="M596" s="14">
        <v>41760</v>
      </c>
      <c r="N596" s="15">
        <v>5</v>
      </c>
      <c r="O596" s="12" t="s">
        <v>47</v>
      </c>
      <c r="P596" s="16" t="s">
        <v>19</v>
      </c>
      <c r="Q596" s="1" t="str">
        <f>IF(Data[[#This Row],[COGS]]=Data[[#This Row],[ Sales]]-Data[[#This Row],[Profit]], "OK", "Mismatch")</f>
        <v>OK</v>
      </c>
      <c r="R596" s="1" t="str">
        <f>IF(Data[[#This Row],[Gross Sales]]=Data[[#This Row],[Units Sold]]*Data[[#This Row],[Sale Price]], "OK", "Mismatch")</f>
        <v>OK</v>
      </c>
      <c r="S596" s="1" t="str">
        <f>IF(Data[[#This Row],[ Sales]]=Data[[#This Row],[Gross Sales]]-Data[[#This Row],[Discounts]], "OK", "Mismatch")</f>
        <v>OK</v>
      </c>
      <c r="T596" s="1" t="str">
        <f>IF(Data[[#This Row],[Profit]]=Data[[#This Row],[ Sales]]-Data[[#This Row],[COGS]], "OK", "Mismatch")</f>
        <v>OK</v>
      </c>
    </row>
    <row r="597" spans="1:20" x14ac:dyDescent="0.2">
      <c r="A597" s="11" t="s">
        <v>21</v>
      </c>
      <c r="B597" s="11" t="s">
        <v>37</v>
      </c>
      <c r="C597" s="12" t="s">
        <v>42</v>
      </c>
      <c r="D597" s="12" t="s">
        <v>48</v>
      </c>
      <c r="E597" s="11">
        <v>555</v>
      </c>
      <c r="F597" s="13">
        <v>120</v>
      </c>
      <c r="G597" s="13">
        <v>15</v>
      </c>
      <c r="H597" s="13">
        <v>8325</v>
      </c>
      <c r="I597" s="13">
        <v>416.25</v>
      </c>
      <c r="J597" s="13">
        <v>7908.75</v>
      </c>
      <c r="K597" s="13">
        <v>5550</v>
      </c>
      <c r="L597" s="13">
        <v>2358.75</v>
      </c>
      <c r="M597" s="14">
        <v>41640</v>
      </c>
      <c r="N597" s="15">
        <v>1</v>
      </c>
      <c r="O597" s="12" t="s">
        <v>18</v>
      </c>
      <c r="P597" s="16" t="s">
        <v>19</v>
      </c>
      <c r="Q597" s="1" t="str">
        <f>IF(Data[[#This Row],[COGS]]=Data[[#This Row],[ Sales]]-Data[[#This Row],[Profit]], "OK", "Mismatch")</f>
        <v>OK</v>
      </c>
      <c r="R597" s="1" t="str">
        <f>IF(Data[[#This Row],[Gross Sales]]=Data[[#This Row],[Units Sold]]*Data[[#This Row],[Sale Price]], "OK", "Mismatch")</f>
        <v>OK</v>
      </c>
      <c r="S597" s="1" t="str">
        <f>IF(Data[[#This Row],[ Sales]]=Data[[#This Row],[Gross Sales]]-Data[[#This Row],[Discounts]], "OK", "Mismatch")</f>
        <v>OK</v>
      </c>
      <c r="T597" s="1" t="str">
        <f>IF(Data[[#This Row],[Profit]]=Data[[#This Row],[ Sales]]-Data[[#This Row],[COGS]], "OK", "Mismatch")</f>
        <v>OK</v>
      </c>
    </row>
    <row r="598" spans="1:20" x14ac:dyDescent="0.2">
      <c r="A598" s="11" t="s">
        <v>21</v>
      </c>
      <c r="B598" s="11" t="s">
        <v>37</v>
      </c>
      <c r="C598" s="12" t="s">
        <v>43</v>
      </c>
      <c r="D598" s="12" t="s">
        <v>49</v>
      </c>
      <c r="E598" s="11">
        <v>2567</v>
      </c>
      <c r="F598" s="13">
        <v>250</v>
      </c>
      <c r="G598" s="13">
        <v>15</v>
      </c>
      <c r="H598" s="13">
        <v>38505</v>
      </c>
      <c r="I598" s="13">
        <v>5005.6499999999996</v>
      </c>
      <c r="J598" s="13">
        <v>33499.35</v>
      </c>
      <c r="K598" s="13">
        <v>25670</v>
      </c>
      <c r="L598" s="13">
        <v>7829.3499999999985</v>
      </c>
      <c r="M598" s="14">
        <v>41791</v>
      </c>
      <c r="N598" s="15">
        <v>6</v>
      </c>
      <c r="O598" s="12" t="s">
        <v>23</v>
      </c>
      <c r="P598" s="16" t="s">
        <v>19</v>
      </c>
      <c r="Q598" s="1" t="str">
        <f>IF(Data[[#This Row],[COGS]]=Data[[#This Row],[ Sales]]-Data[[#This Row],[Profit]], "OK", "Mismatch")</f>
        <v>OK</v>
      </c>
      <c r="R598" s="1" t="str">
        <f>IF(Data[[#This Row],[Gross Sales]]=Data[[#This Row],[Units Sold]]*Data[[#This Row],[Sale Price]], "OK", "Mismatch")</f>
        <v>OK</v>
      </c>
      <c r="S598" s="1" t="str">
        <f>IF(Data[[#This Row],[ Sales]]=Data[[#This Row],[Gross Sales]]-Data[[#This Row],[Discounts]], "OK", "Mismatch")</f>
        <v>OK</v>
      </c>
      <c r="T598" s="1" t="str">
        <f>IF(Data[[#This Row],[Profit]]=Data[[#This Row],[ Sales]]-Data[[#This Row],[COGS]], "OK", "Mismatch")</f>
        <v>OK</v>
      </c>
    </row>
    <row r="599" spans="1:20" x14ac:dyDescent="0.2">
      <c r="A599" s="11" t="s">
        <v>21</v>
      </c>
      <c r="B599" s="11" t="s">
        <v>37</v>
      </c>
      <c r="C599" s="12" t="s">
        <v>43</v>
      </c>
      <c r="D599" s="12" t="s">
        <v>48</v>
      </c>
      <c r="E599" s="11">
        <v>1153</v>
      </c>
      <c r="F599" s="13">
        <v>250</v>
      </c>
      <c r="G599" s="13">
        <v>15</v>
      </c>
      <c r="H599" s="13">
        <v>17295</v>
      </c>
      <c r="I599" s="13">
        <v>1037.7</v>
      </c>
      <c r="J599" s="13">
        <v>16257.3</v>
      </c>
      <c r="K599" s="13">
        <v>11530</v>
      </c>
      <c r="L599" s="13">
        <v>4727.2999999999993</v>
      </c>
      <c r="M599" s="14">
        <v>41913</v>
      </c>
      <c r="N599" s="15">
        <v>10</v>
      </c>
      <c r="O599" s="12" t="s">
        <v>35</v>
      </c>
      <c r="P599" s="16" t="s">
        <v>19</v>
      </c>
      <c r="Q599" s="1" t="str">
        <f>IF(Data[[#This Row],[COGS]]=Data[[#This Row],[ Sales]]-Data[[#This Row],[Profit]], "OK", "Mismatch")</f>
        <v>OK</v>
      </c>
      <c r="R599" s="1" t="str">
        <f>IF(Data[[#This Row],[Gross Sales]]=Data[[#This Row],[Units Sold]]*Data[[#This Row],[Sale Price]], "OK", "Mismatch")</f>
        <v>OK</v>
      </c>
      <c r="S599" s="1" t="str">
        <f>IF(Data[[#This Row],[ Sales]]=Data[[#This Row],[Gross Sales]]-Data[[#This Row],[Discounts]], "OK", "Mismatch")</f>
        <v>OK</v>
      </c>
      <c r="T599" s="1" t="str">
        <f>IF(Data[[#This Row],[Profit]]=Data[[#This Row],[ Sales]]-Data[[#This Row],[COGS]], "OK", "Mismatch")</f>
        <v>OK</v>
      </c>
    </row>
    <row r="600" spans="1:20" x14ac:dyDescent="0.2">
      <c r="A600" s="11" t="s">
        <v>21</v>
      </c>
      <c r="B600" s="11" t="s">
        <v>37</v>
      </c>
      <c r="C600" s="12"/>
      <c r="D600" s="2" t="s">
        <v>17</v>
      </c>
      <c r="E600">
        <f>Data[[#This Row],[Gross Sales]]/Data[[#This Row],[Sale Price]]</f>
        <v>2178</v>
      </c>
      <c r="F600" s="13"/>
      <c r="G600" s="13">
        <f>G599</f>
        <v>15</v>
      </c>
      <c r="H600" s="13">
        <f>Data[[#This Row],[ Sales]]+Data[[#This Row],[Discounts]]</f>
        <v>32670</v>
      </c>
      <c r="I600" s="13">
        <v>0</v>
      </c>
      <c r="J600" s="13">
        <v>32670</v>
      </c>
      <c r="K600" s="13">
        <v>21780</v>
      </c>
      <c r="L600" s="13">
        <v>10890</v>
      </c>
      <c r="M600" s="14">
        <v>41791</v>
      </c>
      <c r="N600" s="15">
        <v>6</v>
      </c>
      <c r="O600" s="12" t="s">
        <v>23</v>
      </c>
      <c r="P600" s="16" t="s">
        <v>19</v>
      </c>
      <c r="Q600" s="1" t="str">
        <f>IF(Data[[#This Row],[COGS]]=Data[[#This Row],[ Sales]]-Data[[#This Row],[Profit]], "OK", "Mismatch")</f>
        <v>OK</v>
      </c>
      <c r="R600" s="1" t="str">
        <f>IF(Data[[#This Row],[Gross Sales]]=Data[[#This Row],[Units Sold]]*Data[[#This Row],[Sale Price]], "OK", "Mismatch")</f>
        <v>OK</v>
      </c>
      <c r="S600" s="1" t="str">
        <f>IF(Data[[#This Row],[ Sales]]=Data[[#This Row],[Gross Sales]]-Data[[#This Row],[Discounts]], "OK", "Mismatch")</f>
        <v>OK</v>
      </c>
      <c r="T600" s="1" t="str">
        <f>IF(Data[[#This Row],[Profit]]=Data[[#This Row],[ Sales]]-Data[[#This Row],[COGS]], "OK", "Mismatch")</f>
        <v>OK</v>
      </c>
    </row>
    <row r="601" spans="1:20" x14ac:dyDescent="0.2">
      <c r="A601" s="11" t="s">
        <v>40</v>
      </c>
      <c r="B601" s="11" t="s">
        <v>15</v>
      </c>
      <c r="C601" s="12" t="s">
        <v>45</v>
      </c>
      <c r="D601" s="12" t="s">
        <v>49</v>
      </c>
      <c r="E601" s="11">
        <v>888</v>
      </c>
      <c r="F601" s="13">
        <v>260</v>
      </c>
      <c r="G601" s="13">
        <v>300</v>
      </c>
      <c r="H601" s="13">
        <v>266400</v>
      </c>
      <c r="I601" s="13">
        <v>37296</v>
      </c>
      <c r="J601" s="13">
        <v>229104</v>
      </c>
      <c r="K601" s="13">
        <v>222000</v>
      </c>
      <c r="L601" s="13">
        <v>7104</v>
      </c>
      <c r="M601" s="14">
        <v>41699</v>
      </c>
      <c r="N601" s="15">
        <v>3</v>
      </c>
      <c r="O601" s="12" t="s">
        <v>27</v>
      </c>
      <c r="P601" s="16" t="s">
        <v>19</v>
      </c>
      <c r="Q601" s="1" t="str">
        <f>IF(Data[[#This Row],[COGS]]=Data[[#This Row],[ Sales]]-Data[[#This Row],[Profit]], "OK", "Mismatch")</f>
        <v>OK</v>
      </c>
      <c r="R601" s="1" t="str">
        <f>IF(Data[[#This Row],[Gross Sales]]=Data[[#This Row],[Units Sold]]*Data[[#This Row],[Sale Price]], "OK", "Mismatch")</f>
        <v>OK</v>
      </c>
      <c r="S601" s="1" t="str">
        <f>IF(Data[[#This Row],[ Sales]]=Data[[#This Row],[Gross Sales]]-Data[[#This Row],[Discounts]], "OK", "Mismatch")</f>
        <v>OK</v>
      </c>
      <c r="T601" s="1" t="str">
        <f>IF(Data[[#This Row],[Profit]]=Data[[#This Row],[ Sales]]-Data[[#This Row],[COGS]], "OK", "Mismatch")</f>
        <v>OK</v>
      </c>
    </row>
    <row r="602" spans="1:20" x14ac:dyDescent="0.2">
      <c r="A602" s="11" t="s">
        <v>40</v>
      </c>
      <c r="B602" s="11" t="s">
        <v>15</v>
      </c>
      <c r="C602" s="12" t="s">
        <v>45</v>
      </c>
      <c r="D602" s="12" t="s">
        <v>46</v>
      </c>
      <c r="E602" s="11">
        <v>1916</v>
      </c>
      <c r="F602" s="13">
        <v>260</v>
      </c>
      <c r="G602" s="13">
        <v>300</v>
      </c>
      <c r="H602" s="13">
        <v>574800</v>
      </c>
      <c r="I602" s="13">
        <v>11496</v>
      </c>
      <c r="J602" s="13">
        <v>563304</v>
      </c>
      <c r="K602" s="13">
        <v>479000</v>
      </c>
      <c r="L602" s="13">
        <v>84304</v>
      </c>
      <c r="M602" s="14">
        <v>41974</v>
      </c>
      <c r="N602" s="15">
        <v>12</v>
      </c>
      <c r="O602" s="12" t="s">
        <v>25</v>
      </c>
      <c r="P602" s="16" t="s">
        <v>19</v>
      </c>
      <c r="Q602" s="1" t="str">
        <f>IF(Data[[#This Row],[COGS]]=Data[[#This Row],[ Sales]]-Data[[#This Row],[Profit]], "OK", "Mismatch")</f>
        <v>OK</v>
      </c>
      <c r="R602" s="1" t="str">
        <f>IF(Data[[#This Row],[Gross Sales]]=Data[[#This Row],[Units Sold]]*Data[[#This Row],[Sale Price]], "OK", "Mismatch")</f>
        <v>OK</v>
      </c>
      <c r="S602" s="1" t="str">
        <f>IF(Data[[#This Row],[ Sales]]=Data[[#This Row],[Gross Sales]]-Data[[#This Row],[Discounts]], "OK", "Mismatch")</f>
        <v>OK</v>
      </c>
      <c r="T602" s="1" t="str">
        <f>IF(Data[[#This Row],[Profit]]=Data[[#This Row],[ Sales]]-Data[[#This Row],[COGS]], "OK", "Mismatch")</f>
        <v>OK</v>
      </c>
    </row>
    <row r="603" spans="1:20" x14ac:dyDescent="0.2">
      <c r="A603" s="11" t="s">
        <v>40</v>
      </c>
      <c r="B603" s="11" t="s">
        <v>15</v>
      </c>
      <c r="C603" s="12" t="s">
        <v>16</v>
      </c>
      <c r="D603" s="12" t="s">
        <v>49</v>
      </c>
      <c r="E603" s="11">
        <v>1496</v>
      </c>
      <c r="F603" s="13">
        <v>3</v>
      </c>
      <c r="G603" s="13">
        <v>300</v>
      </c>
      <c r="H603" s="13">
        <v>448800</v>
      </c>
      <c r="I603" s="13">
        <v>62832</v>
      </c>
      <c r="J603" s="13">
        <v>385968</v>
      </c>
      <c r="K603" s="13">
        <v>374000</v>
      </c>
      <c r="L603" s="13">
        <v>11968</v>
      </c>
      <c r="M603" s="14">
        <v>41913</v>
      </c>
      <c r="N603" s="15">
        <v>10</v>
      </c>
      <c r="O603" s="12" t="s">
        <v>35</v>
      </c>
      <c r="P603" s="16" t="s">
        <v>19</v>
      </c>
      <c r="Q603" s="1" t="str">
        <f>IF(Data[[#This Row],[COGS]]=Data[[#This Row],[ Sales]]-Data[[#This Row],[Profit]], "OK", "Mismatch")</f>
        <v>OK</v>
      </c>
      <c r="R603" s="1" t="str">
        <f>IF(Data[[#This Row],[Gross Sales]]=Data[[#This Row],[Units Sold]]*Data[[#This Row],[Sale Price]], "OK", "Mismatch")</f>
        <v>OK</v>
      </c>
      <c r="S603" s="1" t="str">
        <f>IF(Data[[#This Row],[ Sales]]=Data[[#This Row],[Gross Sales]]-Data[[#This Row],[Discounts]], "OK", "Mismatch")</f>
        <v>OK</v>
      </c>
      <c r="T603" s="1" t="str">
        <f>IF(Data[[#This Row],[Profit]]=Data[[#This Row],[ Sales]]-Data[[#This Row],[COGS]], "OK", "Mismatch")</f>
        <v>OK</v>
      </c>
    </row>
    <row r="604" spans="1:20" x14ac:dyDescent="0.2">
      <c r="A604" s="11" t="s">
        <v>40</v>
      </c>
      <c r="B604" s="11" t="s">
        <v>15</v>
      </c>
      <c r="C604" s="12" t="s">
        <v>16</v>
      </c>
      <c r="D604" s="12" t="s">
        <v>48</v>
      </c>
      <c r="E604" s="11">
        <v>1094</v>
      </c>
      <c r="F604" s="13">
        <v>3</v>
      </c>
      <c r="G604" s="13">
        <v>300</v>
      </c>
      <c r="H604" s="13">
        <v>328200</v>
      </c>
      <c r="I604" s="13">
        <v>29538</v>
      </c>
      <c r="J604" s="13">
        <v>298662</v>
      </c>
      <c r="K604" s="13">
        <v>273500</v>
      </c>
      <c r="L604" s="13">
        <v>25162</v>
      </c>
      <c r="M604" s="14">
        <v>41791</v>
      </c>
      <c r="N604" s="15">
        <v>6</v>
      </c>
      <c r="O604" s="12" t="s">
        <v>23</v>
      </c>
      <c r="P604" s="16" t="s">
        <v>19</v>
      </c>
      <c r="Q604" s="1" t="str">
        <f>IF(Data[[#This Row],[COGS]]=Data[[#This Row],[ Sales]]-Data[[#This Row],[Profit]], "OK", "Mismatch")</f>
        <v>OK</v>
      </c>
      <c r="R604" s="1" t="str">
        <f>IF(Data[[#This Row],[Gross Sales]]=Data[[#This Row],[Units Sold]]*Data[[#This Row],[Sale Price]], "OK", "Mismatch")</f>
        <v>OK</v>
      </c>
      <c r="S604" s="1" t="str">
        <f>IF(Data[[#This Row],[ Sales]]=Data[[#This Row],[Gross Sales]]-Data[[#This Row],[Discounts]], "OK", "Mismatch")</f>
        <v>OK</v>
      </c>
      <c r="T604" s="1" t="str">
        <f>IF(Data[[#This Row],[Profit]]=Data[[#This Row],[ Sales]]-Data[[#This Row],[COGS]], "OK", "Mismatch")</f>
        <v>OK</v>
      </c>
    </row>
    <row r="605" spans="1:20" x14ac:dyDescent="0.2">
      <c r="A605" s="11" t="s">
        <v>40</v>
      </c>
      <c r="B605" s="11" t="s">
        <v>15</v>
      </c>
      <c r="C605" s="12" t="s">
        <v>26</v>
      </c>
      <c r="D605" s="12" t="s">
        <v>48</v>
      </c>
      <c r="E605" s="11">
        <v>1283</v>
      </c>
      <c r="F605" s="13">
        <v>5</v>
      </c>
      <c r="G605" s="13">
        <v>300</v>
      </c>
      <c r="H605" s="13">
        <v>384900</v>
      </c>
      <c r="I605" s="13">
        <v>30792</v>
      </c>
      <c r="J605" s="13">
        <v>354108</v>
      </c>
      <c r="K605" s="13">
        <v>320750</v>
      </c>
      <c r="L605" s="13">
        <v>33358</v>
      </c>
      <c r="M605" s="14">
        <v>41518</v>
      </c>
      <c r="N605" s="15">
        <v>9</v>
      </c>
      <c r="O605" s="12" t="s">
        <v>34</v>
      </c>
      <c r="P605" s="16" t="s">
        <v>36</v>
      </c>
      <c r="Q605" s="1" t="str">
        <f>IF(Data[[#This Row],[COGS]]=Data[[#This Row],[ Sales]]-Data[[#This Row],[Profit]], "OK", "Mismatch")</f>
        <v>OK</v>
      </c>
      <c r="R605" s="1" t="str">
        <f>IF(Data[[#This Row],[Gross Sales]]=Data[[#This Row],[Units Sold]]*Data[[#This Row],[Sale Price]], "OK", "Mismatch")</f>
        <v>OK</v>
      </c>
      <c r="S605" s="1" t="str">
        <f>IF(Data[[#This Row],[ Sales]]=Data[[#This Row],[Gross Sales]]-Data[[#This Row],[Discounts]], "OK", "Mismatch")</f>
        <v>OK</v>
      </c>
      <c r="T605" s="1" t="str">
        <f>IF(Data[[#This Row],[Profit]]=Data[[#This Row],[ Sales]]-Data[[#This Row],[COGS]], "OK", "Mismatch")</f>
        <v>OK</v>
      </c>
    </row>
    <row r="606" spans="1:20" x14ac:dyDescent="0.2">
      <c r="A606" s="11" t="s">
        <v>40</v>
      </c>
      <c r="B606" s="11" t="s">
        <v>15</v>
      </c>
      <c r="C606" s="12" t="s">
        <v>26</v>
      </c>
      <c r="D606" s="12" t="s">
        <v>48</v>
      </c>
      <c r="E606" s="11">
        <v>3802.5</v>
      </c>
      <c r="F606" s="13">
        <v>5</v>
      </c>
      <c r="G606" s="13">
        <v>300</v>
      </c>
      <c r="H606" s="13">
        <v>1140750</v>
      </c>
      <c r="I606" s="13">
        <v>102667.5</v>
      </c>
      <c r="J606" s="13">
        <v>1038082.5</v>
      </c>
      <c r="K606" s="13">
        <v>950625</v>
      </c>
      <c r="L606" s="13">
        <v>87457.5</v>
      </c>
      <c r="M606" s="14">
        <v>41730</v>
      </c>
      <c r="N606" s="15">
        <v>4</v>
      </c>
      <c r="O606" s="12" t="s">
        <v>44</v>
      </c>
      <c r="P606" s="16" t="s">
        <v>19</v>
      </c>
      <c r="Q606" s="1" t="str">
        <f>IF(Data[[#This Row],[COGS]]=Data[[#This Row],[ Sales]]-Data[[#This Row],[Profit]], "OK", "Mismatch")</f>
        <v>OK</v>
      </c>
      <c r="R606" s="1" t="str">
        <f>IF(Data[[#This Row],[Gross Sales]]=Data[[#This Row],[Units Sold]]*Data[[#This Row],[Sale Price]], "OK", "Mismatch")</f>
        <v>OK</v>
      </c>
      <c r="S606" s="1" t="str">
        <f>IF(Data[[#This Row],[ Sales]]=Data[[#This Row],[Gross Sales]]-Data[[#This Row],[Discounts]], "OK", "Mismatch")</f>
        <v>OK</v>
      </c>
      <c r="T606" s="1" t="str">
        <f>IF(Data[[#This Row],[Profit]]=Data[[#This Row],[ Sales]]-Data[[#This Row],[COGS]], "OK", "Mismatch")</f>
        <v>OK</v>
      </c>
    </row>
    <row r="607" spans="1:20" x14ac:dyDescent="0.2">
      <c r="A607" s="11" t="s">
        <v>40</v>
      </c>
      <c r="B607" s="11" t="s">
        <v>15</v>
      </c>
      <c r="C607" s="12" t="s">
        <v>38</v>
      </c>
      <c r="D607" s="12" t="s">
        <v>49</v>
      </c>
      <c r="E607" s="11">
        <v>873</v>
      </c>
      <c r="F607" s="13">
        <v>10</v>
      </c>
      <c r="G607" s="13">
        <v>300</v>
      </c>
      <c r="H607" s="13">
        <v>261900</v>
      </c>
      <c r="I607" s="13">
        <v>28809</v>
      </c>
      <c r="J607" s="13">
        <v>233091</v>
      </c>
      <c r="K607" s="13">
        <v>218250</v>
      </c>
      <c r="L607" s="13">
        <v>14841</v>
      </c>
      <c r="M607" s="14">
        <v>41640</v>
      </c>
      <c r="N607" s="15">
        <v>1</v>
      </c>
      <c r="O607" s="12" t="s">
        <v>18</v>
      </c>
      <c r="P607" s="16" t="s">
        <v>19</v>
      </c>
      <c r="Q607" s="1" t="str">
        <f>IF(Data[[#This Row],[COGS]]=Data[[#This Row],[ Sales]]-Data[[#This Row],[Profit]], "OK", "Mismatch")</f>
        <v>OK</v>
      </c>
      <c r="R607" s="1" t="str">
        <f>IF(Data[[#This Row],[Gross Sales]]=Data[[#This Row],[Units Sold]]*Data[[#This Row],[Sale Price]], "OK", "Mismatch")</f>
        <v>OK</v>
      </c>
      <c r="S607" s="1" t="str">
        <f>IF(Data[[#This Row],[ Sales]]=Data[[#This Row],[Gross Sales]]-Data[[#This Row],[Discounts]], "OK", "Mismatch")</f>
        <v>OK</v>
      </c>
      <c r="T607" s="1" t="str">
        <f>IF(Data[[#This Row],[Profit]]=Data[[#This Row],[ Sales]]-Data[[#This Row],[COGS]], "OK", "Mismatch")</f>
        <v>OK</v>
      </c>
    </row>
    <row r="608" spans="1:20" x14ac:dyDescent="0.2">
      <c r="A608" s="11" t="s">
        <v>40</v>
      </c>
      <c r="B608" s="11" t="s">
        <v>15</v>
      </c>
      <c r="C608" s="12" t="s">
        <v>38</v>
      </c>
      <c r="D608" s="12" t="s">
        <v>49</v>
      </c>
      <c r="E608" s="11">
        <v>1366</v>
      </c>
      <c r="F608" s="13">
        <v>10</v>
      </c>
      <c r="G608" s="13">
        <v>300</v>
      </c>
      <c r="H608" s="13">
        <v>409800</v>
      </c>
      <c r="I608" s="13">
        <v>45078</v>
      </c>
      <c r="J608" s="13">
        <v>364722</v>
      </c>
      <c r="K608" s="13">
        <v>341500</v>
      </c>
      <c r="L608" s="13">
        <v>23222</v>
      </c>
      <c r="M608" s="14">
        <v>41944</v>
      </c>
      <c r="N608" s="15">
        <v>11</v>
      </c>
      <c r="O608" s="12" t="s">
        <v>41</v>
      </c>
      <c r="P608" s="16" t="s">
        <v>19</v>
      </c>
      <c r="Q608" s="1" t="str">
        <f>IF(Data[[#This Row],[COGS]]=Data[[#This Row],[ Sales]]-Data[[#This Row],[Profit]], "OK", "Mismatch")</f>
        <v>OK</v>
      </c>
      <c r="R608" s="1" t="str">
        <f>IF(Data[[#This Row],[Gross Sales]]=Data[[#This Row],[Units Sold]]*Data[[#This Row],[Sale Price]], "OK", "Mismatch")</f>
        <v>OK</v>
      </c>
      <c r="S608" s="1" t="str">
        <f>IF(Data[[#This Row],[ Sales]]=Data[[#This Row],[Gross Sales]]-Data[[#This Row],[Discounts]], "OK", "Mismatch")</f>
        <v>OK</v>
      </c>
      <c r="T608" s="1" t="str">
        <f>IF(Data[[#This Row],[Profit]]=Data[[#This Row],[ Sales]]-Data[[#This Row],[COGS]], "OK", "Mismatch")</f>
        <v>OK</v>
      </c>
    </row>
    <row r="609" spans="1:20" x14ac:dyDescent="0.2">
      <c r="A609" s="11" t="s">
        <v>40</v>
      </c>
      <c r="B609" s="11" t="s">
        <v>15</v>
      </c>
      <c r="C609" s="12" t="s">
        <v>38</v>
      </c>
      <c r="D609" s="12" t="s">
        <v>46</v>
      </c>
      <c r="E609" s="11">
        <v>1916</v>
      </c>
      <c r="F609" s="13">
        <v>10</v>
      </c>
      <c r="G609" s="13">
        <v>300</v>
      </c>
      <c r="H609" s="13">
        <v>574800</v>
      </c>
      <c r="I609" s="13">
        <v>11496</v>
      </c>
      <c r="J609" s="13">
        <v>563304</v>
      </c>
      <c r="K609" s="13">
        <v>479000</v>
      </c>
      <c r="L609" s="13">
        <v>84304</v>
      </c>
      <c r="M609" s="14">
        <v>41974</v>
      </c>
      <c r="N609" s="15">
        <v>12</v>
      </c>
      <c r="O609" s="12" t="s">
        <v>25</v>
      </c>
      <c r="P609" s="16" t="s">
        <v>19</v>
      </c>
      <c r="Q609" s="1" t="str">
        <f>IF(Data[[#This Row],[COGS]]=Data[[#This Row],[ Sales]]-Data[[#This Row],[Profit]], "OK", "Mismatch")</f>
        <v>OK</v>
      </c>
      <c r="R609" s="1" t="str">
        <f>IF(Data[[#This Row],[Gross Sales]]=Data[[#This Row],[Units Sold]]*Data[[#This Row],[Sale Price]], "OK", "Mismatch")</f>
        <v>OK</v>
      </c>
      <c r="S609" s="1" t="str">
        <f>IF(Data[[#This Row],[ Sales]]=Data[[#This Row],[Gross Sales]]-Data[[#This Row],[Discounts]], "OK", "Mismatch")</f>
        <v>OK</v>
      </c>
      <c r="T609" s="1" t="str">
        <f>IF(Data[[#This Row],[Profit]]=Data[[#This Row],[ Sales]]-Data[[#This Row],[COGS]], "OK", "Mismatch")</f>
        <v>OK</v>
      </c>
    </row>
    <row r="610" spans="1:20" x14ac:dyDescent="0.2">
      <c r="A610" s="11" t="s">
        <v>40</v>
      </c>
      <c r="B610" s="11" t="s">
        <v>15</v>
      </c>
      <c r="C610" s="12" t="s">
        <v>38</v>
      </c>
      <c r="D610" s="12" t="s">
        <v>48</v>
      </c>
      <c r="E610" s="11">
        <v>1094</v>
      </c>
      <c r="F610" s="13">
        <v>10</v>
      </c>
      <c r="G610" s="13">
        <v>300</v>
      </c>
      <c r="H610" s="13">
        <v>328200</v>
      </c>
      <c r="I610" s="13">
        <v>29538</v>
      </c>
      <c r="J610" s="13">
        <v>298662</v>
      </c>
      <c r="K610" s="13">
        <v>273500</v>
      </c>
      <c r="L610" s="13">
        <v>25162</v>
      </c>
      <c r="M610" s="14">
        <v>41791</v>
      </c>
      <c r="N610" s="15">
        <v>6</v>
      </c>
      <c r="O610" s="12" t="s">
        <v>23</v>
      </c>
      <c r="P610" s="16" t="s">
        <v>19</v>
      </c>
      <c r="Q610" s="1" t="str">
        <f>IF(Data[[#This Row],[COGS]]=Data[[#This Row],[ Sales]]-Data[[#This Row],[Profit]], "OK", "Mismatch")</f>
        <v>OK</v>
      </c>
      <c r="R610" s="1" t="str">
        <f>IF(Data[[#This Row],[Gross Sales]]=Data[[#This Row],[Units Sold]]*Data[[#This Row],[Sale Price]], "OK", "Mismatch")</f>
        <v>OK</v>
      </c>
      <c r="S610" s="1" t="str">
        <f>IF(Data[[#This Row],[ Sales]]=Data[[#This Row],[Gross Sales]]-Data[[#This Row],[Discounts]], "OK", "Mismatch")</f>
        <v>OK</v>
      </c>
      <c r="T610" s="1" t="str">
        <f>IF(Data[[#This Row],[Profit]]=Data[[#This Row],[ Sales]]-Data[[#This Row],[COGS]], "OK", "Mismatch")</f>
        <v>OK</v>
      </c>
    </row>
    <row r="611" spans="1:20" x14ac:dyDescent="0.2">
      <c r="A611" s="11" t="s">
        <v>40</v>
      </c>
      <c r="B611" s="11" t="s">
        <v>15</v>
      </c>
      <c r="C611" s="12" t="s">
        <v>38</v>
      </c>
      <c r="D611" s="12" t="s">
        <v>48</v>
      </c>
      <c r="E611" s="11">
        <v>1404</v>
      </c>
      <c r="F611" s="13">
        <v>10</v>
      </c>
      <c r="G611" s="13">
        <v>300</v>
      </c>
      <c r="H611" s="13">
        <v>421200</v>
      </c>
      <c r="I611" s="13">
        <v>29484</v>
      </c>
      <c r="J611" s="13">
        <v>391716</v>
      </c>
      <c r="K611" s="13">
        <v>351000</v>
      </c>
      <c r="L611" s="13">
        <v>40716</v>
      </c>
      <c r="M611" s="14">
        <v>41579</v>
      </c>
      <c r="N611" s="15">
        <v>11</v>
      </c>
      <c r="O611" s="12" t="s">
        <v>41</v>
      </c>
      <c r="P611" s="16" t="s">
        <v>36</v>
      </c>
      <c r="Q611" s="1" t="str">
        <f>IF(Data[[#This Row],[COGS]]=Data[[#This Row],[ Sales]]-Data[[#This Row],[Profit]], "OK", "Mismatch")</f>
        <v>OK</v>
      </c>
      <c r="R611" s="1" t="str">
        <f>IF(Data[[#This Row],[Gross Sales]]=Data[[#This Row],[Units Sold]]*Data[[#This Row],[Sale Price]], "OK", "Mismatch")</f>
        <v>OK</v>
      </c>
      <c r="S611" s="1" t="str">
        <f>IF(Data[[#This Row],[ Sales]]=Data[[#This Row],[Gross Sales]]-Data[[#This Row],[Discounts]], "OK", "Mismatch")</f>
        <v>OK</v>
      </c>
      <c r="T611" s="1" t="str">
        <f>IF(Data[[#This Row],[Profit]]=Data[[#This Row],[ Sales]]-Data[[#This Row],[COGS]], "OK", "Mismatch")</f>
        <v>OK</v>
      </c>
    </row>
    <row r="612" spans="1:20" x14ac:dyDescent="0.2">
      <c r="A612" s="11" t="s">
        <v>40</v>
      </c>
      <c r="B612" s="11" t="s">
        <v>15</v>
      </c>
      <c r="C612" s="12" t="s">
        <v>38</v>
      </c>
      <c r="D612" s="12" t="s">
        <v>48</v>
      </c>
      <c r="E612" s="11">
        <v>1702</v>
      </c>
      <c r="F612" s="13">
        <v>10</v>
      </c>
      <c r="G612" s="13">
        <v>300</v>
      </c>
      <c r="H612" s="13">
        <v>510600</v>
      </c>
      <c r="I612" s="13">
        <v>35742</v>
      </c>
      <c r="J612" s="13">
        <v>474858</v>
      </c>
      <c r="K612" s="13">
        <v>425500</v>
      </c>
      <c r="L612" s="13">
        <v>49358</v>
      </c>
      <c r="M612" s="14">
        <v>41760</v>
      </c>
      <c r="N612" s="15">
        <v>5</v>
      </c>
      <c r="O612" s="12" t="s">
        <v>47</v>
      </c>
      <c r="P612" s="16" t="s">
        <v>19</v>
      </c>
      <c r="Q612" s="1" t="str">
        <f>IF(Data[[#This Row],[COGS]]=Data[[#This Row],[ Sales]]-Data[[#This Row],[Profit]], "OK", "Mismatch")</f>
        <v>OK</v>
      </c>
      <c r="R612" s="1" t="str">
        <f>IF(Data[[#This Row],[Gross Sales]]=Data[[#This Row],[Units Sold]]*Data[[#This Row],[Sale Price]], "OK", "Mismatch")</f>
        <v>OK</v>
      </c>
      <c r="S612" s="1" t="str">
        <f>IF(Data[[#This Row],[ Sales]]=Data[[#This Row],[Gross Sales]]-Data[[#This Row],[Discounts]], "OK", "Mismatch")</f>
        <v>OK</v>
      </c>
      <c r="T612" s="1" t="str">
        <f>IF(Data[[#This Row],[Profit]]=Data[[#This Row],[ Sales]]-Data[[#This Row],[COGS]], "OK", "Mismatch")</f>
        <v>OK</v>
      </c>
    </row>
    <row r="613" spans="1:20" x14ac:dyDescent="0.2">
      <c r="A613" s="11" t="s">
        <v>40</v>
      </c>
      <c r="B613" s="11" t="s">
        <v>15</v>
      </c>
      <c r="C613" s="12" t="s">
        <v>42</v>
      </c>
      <c r="D613" s="12" t="s">
        <v>49</v>
      </c>
      <c r="E613" s="11">
        <v>269</v>
      </c>
      <c r="F613" s="13">
        <v>120</v>
      </c>
      <c r="G613" s="13">
        <v>300</v>
      </c>
      <c r="H613" s="13">
        <v>80700</v>
      </c>
      <c r="I613" s="13">
        <v>11298</v>
      </c>
      <c r="J613" s="13">
        <v>69402</v>
      </c>
      <c r="K613" s="13">
        <v>67250</v>
      </c>
      <c r="L613" s="13">
        <v>2152</v>
      </c>
      <c r="M613" s="14">
        <v>41548</v>
      </c>
      <c r="N613" s="15">
        <v>10</v>
      </c>
      <c r="O613" s="12" t="s">
        <v>35</v>
      </c>
      <c r="P613" s="16" t="s">
        <v>36</v>
      </c>
      <c r="Q613" s="1" t="str">
        <f>IF(Data[[#This Row],[COGS]]=Data[[#This Row],[ Sales]]-Data[[#This Row],[Profit]], "OK", "Mismatch")</f>
        <v>OK</v>
      </c>
      <c r="R613" s="1" t="str">
        <f>IF(Data[[#This Row],[Gross Sales]]=Data[[#This Row],[Units Sold]]*Data[[#This Row],[Sale Price]], "OK", "Mismatch")</f>
        <v>OK</v>
      </c>
      <c r="S613" s="1" t="str">
        <f>IF(Data[[#This Row],[ Sales]]=Data[[#This Row],[Gross Sales]]-Data[[#This Row],[Discounts]], "OK", "Mismatch")</f>
        <v>OK</v>
      </c>
      <c r="T613" s="1" t="str">
        <f>IF(Data[[#This Row],[Profit]]=Data[[#This Row],[ Sales]]-Data[[#This Row],[COGS]], "OK", "Mismatch")</f>
        <v>OK</v>
      </c>
    </row>
    <row r="614" spans="1:20" x14ac:dyDescent="0.2">
      <c r="A614" s="11" t="s">
        <v>40</v>
      </c>
      <c r="B614" s="11" t="s">
        <v>15</v>
      </c>
      <c r="C614" s="12" t="s">
        <v>42</v>
      </c>
      <c r="D614" s="12" t="s">
        <v>48</v>
      </c>
      <c r="E614" s="11">
        <v>3793.5</v>
      </c>
      <c r="F614" s="13">
        <v>120</v>
      </c>
      <c r="G614" s="13">
        <v>300</v>
      </c>
      <c r="H614" s="13">
        <v>1138050</v>
      </c>
      <c r="I614" s="13">
        <v>102424.5</v>
      </c>
      <c r="J614" s="13">
        <v>1035625.5</v>
      </c>
      <c r="K614" s="13">
        <v>948375</v>
      </c>
      <c r="L614" s="13">
        <v>87250.5</v>
      </c>
      <c r="M614" s="14">
        <v>41821</v>
      </c>
      <c r="N614" s="15">
        <v>7</v>
      </c>
      <c r="O614" s="12" t="s">
        <v>30</v>
      </c>
      <c r="P614" s="16" t="s">
        <v>19</v>
      </c>
      <c r="Q614" s="1" t="str">
        <f>IF(Data[[#This Row],[COGS]]=Data[[#This Row],[ Sales]]-Data[[#This Row],[Profit]], "OK", "Mismatch")</f>
        <v>OK</v>
      </c>
      <c r="R614" s="1" t="str">
        <f>IF(Data[[#This Row],[Gross Sales]]=Data[[#This Row],[Units Sold]]*Data[[#This Row],[Sale Price]], "OK", "Mismatch")</f>
        <v>OK</v>
      </c>
      <c r="S614" s="1" t="str">
        <f>IF(Data[[#This Row],[ Sales]]=Data[[#This Row],[Gross Sales]]-Data[[#This Row],[Discounts]], "OK", "Mismatch")</f>
        <v>OK</v>
      </c>
      <c r="T614" s="1" t="str">
        <f>IF(Data[[#This Row],[Profit]]=Data[[#This Row],[ Sales]]-Data[[#This Row],[COGS]], "OK", "Mismatch")</f>
        <v>OK</v>
      </c>
    </row>
    <row r="615" spans="1:20" x14ac:dyDescent="0.2">
      <c r="A615" s="11" t="s">
        <v>40</v>
      </c>
      <c r="B615" s="11" t="s">
        <v>15</v>
      </c>
      <c r="C615" s="12" t="s">
        <v>43</v>
      </c>
      <c r="D615" s="12" t="s">
        <v>49</v>
      </c>
      <c r="E615" s="11">
        <v>269</v>
      </c>
      <c r="F615" s="13">
        <v>250</v>
      </c>
      <c r="G615" s="13">
        <v>300</v>
      </c>
      <c r="H615" s="13">
        <v>80700</v>
      </c>
      <c r="I615" s="13">
        <v>11298</v>
      </c>
      <c r="J615" s="13">
        <v>69402</v>
      </c>
      <c r="K615" s="13">
        <v>67250</v>
      </c>
      <c r="L615" s="13">
        <v>2152</v>
      </c>
      <c r="M615" s="14">
        <v>41548</v>
      </c>
      <c r="N615" s="15">
        <v>10</v>
      </c>
      <c r="O615" s="12" t="s">
        <v>35</v>
      </c>
      <c r="P615" s="16" t="s">
        <v>36</v>
      </c>
      <c r="Q615" s="1" t="str">
        <f>IF(Data[[#This Row],[COGS]]=Data[[#This Row],[ Sales]]-Data[[#This Row],[Profit]], "OK", "Mismatch")</f>
        <v>OK</v>
      </c>
      <c r="R615" s="1" t="str">
        <f>IF(Data[[#This Row],[Gross Sales]]=Data[[#This Row],[Units Sold]]*Data[[#This Row],[Sale Price]], "OK", "Mismatch")</f>
        <v>OK</v>
      </c>
      <c r="S615" s="1" t="str">
        <f>IF(Data[[#This Row],[ Sales]]=Data[[#This Row],[Gross Sales]]-Data[[#This Row],[Discounts]], "OK", "Mismatch")</f>
        <v>OK</v>
      </c>
      <c r="T615" s="1" t="str">
        <f>IF(Data[[#This Row],[Profit]]=Data[[#This Row],[ Sales]]-Data[[#This Row],[COGS]], "OK", "Mismatch")</f>
        <v>OK</v>
      </c>
    </row>
    <row r="616" spans="1:20" x14ac:dyDescent="0.2">
      <c r="A616" s="11" t="s">
        <v>40</v>
      </c>
      <c r="B616" s="11" t="s">
        <v>15</v>
      </c>
      <c r="C616" s="12" t="s">
        <v>43</v>
      </c>
      <c r="D616" s="12" t="s">
        <v>49</v>
      </c>
      <c r="E616" s="11">
        <v>1496</v>
      </c>
      <c r="F616" s="13">
        <v>250</v>
      </c>
      <c r="G616" s="13">
        <v>300</v>
      </c>
      <c r="H616" s="13">
        <v>448800</v>
      </c>
      <c r="I616" s="13">
        <v>62832</v>
      </c>
      <c r="J616" s="13">
        <v>385968</v>
      </c>
      <c r="K616" s="13">
        <v>374000</v>
      </c>
      <c r="L616" s="13">
        <v>11968</v>
      </c>
      <c r="M616" s="14">
        <v>41913</v>
      </c>
      <c r="N616" s="15">
        <v>10</v>
      </c>
      <c r="O616" s="12" t="s">
        <v>35</v>
      </c>
      <c r="P616" s="16" t="s">
        <v>19</v>
      </c>
      <c r="Q616" s="1" t="str">
        <f>IF(Data[[#This Row],[COGS]]=Data[[#This Row],[ Sales]]-Data[[#This Row],[Profit]], "OK", "Mismatch")</f>
        <v>OK</v>
      </c>
      <c r="R616" s="1" t="str">
        <f>IF(Data[[#This Row],[Gross Sales]]=Data[[#This Row],[Units Sold]]*Data[[#This Row],[Sale Price]], "OK", "Mismatch")</f>
        <v>OK</v>
      </c>
      <c r="S616" s="1" t="str">
        <f>IF(Data[[#This Row],[ Sales]]=Data[[#This Row],[Gross Sales]]-Data[[#This Row],[Discounts]], "OK", "Mismatch")</f>
        <v>OK</v>
      </c>
      <c r="T616" s="1" t="str">
        <f>IF(Data[[#This Row],[Profit]]=Data[[#This Row],[ Sales]]-Data[[#This Row],[COGS]], "OK", "Mismatch")</f>
        <v>OK</v>
      </c>
    </row>
    <row r="617" spans="1:20" x14ac:dyDescent="0.2">
      <c r="A617" s="11" t="s">
        <v>40</v>
      </c>
      <c r="B617" s="11" t="s">
        <v>15</v>
      </c>
      <c r="C617" s="12" t="s">
        <v>43</v>
      </c>
      <c r="D617" s="12" t="s">
        <v>46</v>
      </c>
      <c r="E617" s="11">
        <v>1874</v>
      </c>
      <c r="F617" s="13">
        <v>250</v>
      </c>
      <c r="G617" s="13">
        <v>300</v>
      </c>
      <c r="H617" s="13">
        <v>562200</v>
      </c>
      <c r="I617" s="13">
        <v>16866</v>
      </c>
      <c r="J617" s="13">
        <v>545334</v>
      </c>
      <c r="K617" s="13">
        <v>468500</v>
      </c>
      <c r="L617" s="13">
        <v>76834</v>
      </c>
      <c r="M617" s="14">
        <v>41852</v>
      </c>
      <c r="N617" s="15">
        <v>8</v>
      </c>
      <c r="O617" s="12" t="s">
        <v>33</v>
      </c>
      <c r="P617" s="16" t="s">
        <v>19</v>
      </c>
      <c r="Q617" s="1" t="str">
        <f>IF(Data[[#This Row],[COGS]]=Data[[#This Row],[ Sales]]-Data[[#This Row],[Profit]], "OK", "Mismatch")</f>
        <v>OK</v>
      </c>
      <c r="R617" s="1" t="str">
        <f>IF(Data[[#This Row],[Gross Sales]]=Data[[#This Row],[Units Sold]]*Data[[#This Row],[Sale Price]], "OK", "Mismatch")</f>
        <v>OK</v>
      </c>
      <c r="S617" s="1" t="str">
        <f>IF(Data[[#This Row],[ Sales]]=Data[[#This Row],[Gross Sales]]-Data[[#This Row],[Discounts]], "OK", "Mismatch")</f>
        <v>OK</v>
      </c>
      <c r="T617" s="1" t="str">
        <f>IF(Data[[#This Row],[Profit]]=Data[[#This Row],[ Sales]]-Data[[#This Row],[COGS]], "OK", "Mismatch")</f>
        <v>OK</v>
      </c>
    </row>
    <row r="618" spans="1:20" x14ac:dyDescent="0.2">
      <c r="A618" s="11" t="s">
        <v>40</v>
      </c>
      <c r="B618" s="11" t="s">
        <v>15</v>
      </c>
      <c r="C618" s="12" t="s">
        <v>43</v>
      </c>
      <c r="D618" s="12" t="s">
        <v>48</v>
      </c>
      <c r="E618" s="11">
        <v>2134</v>
      </c>
      <c r="F618" s="13">
        <v>250</v>
      </c>
      <c r="G618" s="13">
        <v>300</v>
      </c>
      <c r="H618" s="13">
        <v>640200</v>
      </c>
      <c r="I618" s="13">
        <v>51216</v>
      </c>
      <c r="J618" s="13">
        <v>588984</v>
      </c>
      <c r="K618" s="13">
        <v>533500</v>
      </c>
      <c r="L618" s="13">
        <v>55484</v>
      </c>
      <c r="M618" s="14">
        <v>41883</v>
      </c>
      <c r="N618" s="15">
        <v>9</v>
      </c>
      <c r="O618" s="12" t="s">
        <v>34</v>
      </c>
      <c r="P618" s="16" t="s">
        <v>19</v>
      </c>
      <c r="Q618" s="1" t="str">
        <f>IF(Data[[#This Row],[COGS]]=Data[[#This Row],[ Sales]]-Data[[#This Row],[Profit]], "OK", "Mismatch")</f>
        <v>OK</v>
      </c>
      <c r="R618" s="1" t="str">
        <f>IF(Data[[#This Row],[Gross Sales]]=Data[[#This Row],[Units Sold]]*Data[[#This Row],[Sale Price]], "OK", "Mismatch")</f>
        <v>OK</v>
      </c>
      <c r="S618" s="1" t="str">
        <f>IF(Data[[#This Row],[ Sales]]=Data[[#This Row],[Gross Sales]]-Data[[#This Row],[Discounts]], "OK", "Mismatch")</f>
        <v>OK</v>
      </c>
      <c r="T618" s="1" t="str">
        <f>IF(Data[[#This Row],[Profit]]=Data[[#This Row],[ Sales]]-Data[[#This Row],[COGS]], "OK", "Mismatch")</f>
        <v>OK</v>
      </c>
    </row>
    <row r="619" spans="1:20" x14ac:dyDescent="0.2">
      <c r="A619" s="11" t="s">
        <v>40</v>
      </c>
      <c r="B619" s="11" t="s">
        <v>15</v>
      </c>
      <c r="C619" s="12" t="s">
        <v>43</v>
      </c>
      <c r="D619" s="12" t="s">
        <v>48</v>
      </c>
      <c r="E619" s="11">
        <v>2436</v>
      </c>
      <c r="F619" s="13">
        <v>250</v>
      </c>
      <c r="G619" s="13">
        <v>300</v>
      </c>
      <c r="H619" s="13">
        <v>730800</v>
      </c>
      <c r="I619" s="13">
        <v>43848</v>
      </c>
      <c r="J619" s="13">
        <v>686952</v>
      </c>
      <c r="K619" s="13">
        <v>609000</v>
      </c>
      <c r="L619" s="13">
        <v>77952</v>
      </c>
      <c r="M619" s="14">
        <v>41609</v>
      </c>
      <c r="N619" s="15">
        <v>12</v>
      </c>
      <c r="O619" s="12" t="s">
        <v>25</v>
      </c>
      <c r="P619" s="16" t="s">
        <v>36</v>
      </c>
      <c r="Q619" s="1" t="str">
        <f>IF(Data[[#This Row],[COGS]]=Data[[#This Row],[ Sales]]-Data[[#This Row],[Profit]], "OK", "Mismatch")</f>
        <v>OK</v>
      </c>
      <c r="R619" s="1" t="str">
        <f>IF(Data[[#This Row],[Gross Sales]]=Data[[#This Row],[Units Sold]]*Data[[#This Row],[Sale Price]], "OK", "Mismatch")</f>
        <v>OK</v>
      </c>
      <c r="S619" s="1" t="str">
        <f>IF(Data[[#This Row],[ Sales]]=Data[[#This Row],[Gross Sales]]-Data[[#This Row],[Discounts]], "OK", "Mismatch")</f>
        <v>OK</v>
      </c>
      <c r="T619" s="1" t="str">
        <f>IF(Data[[#This Row],[Profit]]=Data[[#This Row],[ Sales]]-Data[[#This Row],[COGS]], "OK", "Mismatch")</f>
        <v>OK</v>
      </c>
    </row>
    <row r="620" spans="1:20" x14ac:dyDescent="0.2">
      <c r="A620" s="11" t="s">
        <v>40</v>
      </c>
      <c r="B620" s="11" t="s">
        <v>15</v>
      </c>
      <c r="C620" s="12" t="s">
        <v>43</v>
      </c>
      <c r="D620" s="12" t="s">
        <v>17</v>
      </c>
      <c r="E620" s="11">
        <v>2001</v>
      </c>
      <c r="F620" s="13">
        <v>250</v>
      </c>
      <c r="G620" s="13">
        <v>300</v>
      </c>
      <c r="H620" s="13">
        <v>600300</v>
      </c>
      <c r="I620" s="13">
        <v>0</v>
      </c>
      <c r="J620" s="13">
        <v>600300</v>
      </c>
      <c r="K620" s="13">
        <v>500250</v>
      </c>
      <c r="L620" s="13">
        <v>100050</v>
      </c>
      <c r="M620" s="14">
        <v>41671</v>
      </c>
      <c r="N620" s="15">
        <v>2</v>
      </c>
      <c r="O620" s="12" t="s">
        <v>39</v>
      </c>
      <c r="P620" s="16" t="s">
        <v>19</v>
      </c>
      <c r="Q620" s="1" t="str">
        <f>IF(Data[[#This Row],[COGS]]=Data[[#This Row],[ Sales]]-Data[[#This Row],[Profit]], "OK", "Mismatch")</f>
        <v>OK</v>
      </c>
      <c r="R620" s="1" t="str">
        <f>IF(Data[[#This Row],[Gross Sales]]=Data[[#This Row],[Units Sold]]*Data[[#This Row],[Sale Price]], "OK", "Mismatch")</f>
        <v>OK</v>
      </c>
      <c r="S620" s="1" t="str">
        <f>IF(Data[[#This Row],[ Sales]]=Data[[#This Row],[Gross Sales]]-Data[[#This Row],[Discounts]], "OK", "Mismatch")</f>
        <v>OK</v>
      </c>
      <c r="T620" s="1" t="str">
        <f>IF(Data[[#This Row],[Profit]]=Data[[#This Row],[ Sales]]-Data[[#This Row],[COGS]], "OK", "Mismatch")</f>
        <v>OK</v>
      </c>
    </row>
    <row r="621" spans="1:20" x14ac:dyDescent="0.2">
      <c r="A621" s="11" t="s">
        <v>40</v>
      </c>
      <c r="B621" s="11" t="s">
        <v>22</v>
      </c>
      <c r="C621" s="12" t="s">
        <v>45</v>
      </c>
      <c r="D621" s="12" t="s">
        <v>49</v>
      </c>
      <c r="E621" s="11">
        <v>853</v>
      </c>
      <c r="F621" s="13">
        <v>260</v>
      </c>
      <c r="G621" s="13">
        <v>300</v>
      </c>
      <c r="H621" s="13">
        <v>255900</v>
      </c>
      <c r="I621" s="13">
        <v>25590</v>
      </c>
      <c r="J621" s="13">
        <v>230310</v>
      </c>
      <c r="K621" s="13">
        <v>213250</v>
      </c>
      <c r="L621" s="13">
        <v>17060</v>
      </c>
      <c r="M621" s="14">
        <v>41974</v>
      </c>
      <c r="N621" s="15">
        <v>12</v>
      </c>
      <c r="O621" s="12" t="s">
        <v>25</v>
      </c>
      <c r="P621" s="16" t="s">
        <v>19</v>
      </c>
      <c r="Q621" s="1" t="str">
        <f>IF(Data[[#This Row],[COGS]]=Data[[#This Row],[ Sales]]-Data[[#This Row],[Profit]], "OK", "Mismatch")</f>
        <v>OK</v>
      </c>
      <c r="R621" s="1" t="str">
        <f>IF(Data[[#This Row],[Gross Sales]]=Data[[#This Row],[Units Sold]]*Data[[#This Row],[Sale Price]], "OK", "Mismatch")</f>
        <v>OK</v>
      </c>
      <c r="S621" s="1" t="str">
        <f>IF(Data[[#This Row],[ Sales]]=Data[[#This Row],[Gross Sales]]-Data[[#This Row],[Discounts]], "OK", "Mismatch")</f>
        <v>OK</v>
      </c>
      <c r="T621" s="1" t="str">
        <f>IF(Data[[#This Row],[Profit]]=Data[[#This Row],[ Sales]]-Data[[#This Row],[COGS]], "OK", "Mismatch")</f>
        <v>OK</v>
      </c>
    </row>
    <row r="622" spans="1:20" x14ac:dyDescent="0.2">
      <c r="A622" s="11" t="s">
        <v>40</v>
      </c>
      <c r="B622" s="11" t="s">
        <v>22</v>
      </c>
      <c r="C622" s="12" t="s">
        <v>45</v>
      </c>
      <c r="D622" s="12" t="s">
        <v>49</v>
      </c>
      <c r="E622" s="11">
        <v>2475</v>
      </c>
      <c r="F622" s="13">
        <v>260</v>
      </c>
      <c r="G622" s="13">
        <v>300</v>
      </c>
      <c r="H622" s="13">
        <v>742500</v>
      </c>
      <c r="I622" s="13">
        <v>111375</v>
      </c>
      <c r="J622" s="13">
        <v>631125</v>
      </c>
      <c r="K622" s="13">
        <v>618750</v>
      </c>
      <c r="L622" s="13">
        <v>12375</v>
      </c>
      <c r="M622" s="14">
        <v>41699</v>
      </c>
      <c r="N622" s="15">
        <v>3</v>
      </c>
      <c r="O622" s="12" t="s">
        <v>27</v>
      </c>
      <c r="P622" s="16" t="s">
        <v>19</v>
      </c>
      <c r="Q622" s="1" t="str">
        <f>IF(Data[[#This Row],[COGS]]=Data[[#This Row],[ Sales]]-Data[[#This Row],[Profit]], "OK", "Mismatch")</f>
        <v>OK</v>
      </c>
      <c r="R622" s="1" t="str">
        <f>IF(Data[[#This Row],[Gross Sales]]=Data[[#This Row],[Units Sold]]*Data[[#This Row],[Sale Price]], "OK", "Mismatch")</f>
        <v>OK</v>
      </c>
      <c r="S622" s="1" t="str">
        <f>IF(Data[[#This Row],[ Sales]]=Data[[#This Row],[Gross Sales]]-Data[[#This Row],[Discounts]], "OK", "Mismatch")</f>
        <v>OK</v>
      </c>
      <c r="T622" s="1" t="str">
        <f>IF(Data[[#This Row],[Profit]]=Data[[#This Row],[ Sales]]-Data[[#This Row],[COGS]], "OK", "Mismatch")</f>
        <v>OK</v>
      </c>
    </row>
    <row r="623" spans="1:20" x14ac:dyDescent="0.2">
      <c r="A623" s="11" t="s">
        <v>40</v>
      </c>
      <c r="B623" s="11" t="s">
        <v>22</v>
      </c>
      <c r="C623" s="12" t="s">
        <v>16</v>
      </c>
      <c r="D623" s="12" t="s">
        <v>48</v>
      </c>
      <c r="E623" s="11">
        <v>448</v>
      </c>
      <c r="F623" s="13">
        <v>3</v>
      </c>
      <c r="G623" s="13">
        <v>300</v>
      </c>
      <c r="H623" s="13">
        <v>134400</v>
      </c>
      <c r="I623" s="13">
        <v>9408</v>
      </c>
      <c r="J623" s="13">
        <v>124992</v>
      </c>
      <c r="K623" s="13">
        <v>112000</v>
      </c>
      <c r="L623" s="13">
        <v>12992</v>
      </c>
      <c r="M623" s="14">
        <v>41791</v>
      </c>
      <c r="N623" s="15">
        <v>6</v>
      </c>
      <c r="O623" s="12" t="s">
        <v>23</v>
      </c>
      <c r="P623" s="16" t="s">
        <v>19</v>
      </c>
      <c r="Q623" s="1" t="str">
        <f>IF(Data[[#This Row],[COGS]]=Data[[#This Row],[ Sales]]-Data[[#This Row],[Profit]], "OK", "Mismatch")</f>
        <v>OK</v>
      </c>
      <c r="R623" s="1" t="str">
        <f>IF(Data[[#This Row],[Gross Sales]]=Data[[#This Row],[Units Sold]]*Data[[#This Row],[Sale Price]], "OK", "Mismatch")</f>
        <v>OK</v>
      </c>
      <c r="S623" s="1" t="str">
        <f>IF(Data[[#This Row],[ Sales]]=Data[[#This Row],[Gross Sales]]-Data[[#This Row],[Discounts]], "OK", "Mismatch")</f>
        <v>OK</v>
      </c>
      <c r="T623" s="1" t="str">
        <f>IF(Data[[#This Row],[Profit]]=Data[[#This Row],[ Sales]]-Data[[#This Row],[COGS]], "OK", "Mismatch")</f>
        <v>OK</v>
      </c>
    </row>
    <row r="624" spans="1:20" x14ac:dyDescent="0.2">
      <c r="A624" s="11" t="s">
        <v>40</v>
      </c>
      <c r="B624" s="11" t="s">
        <v>22</v>
      </c>
      <c r="C624" s="12" t="s">
        <v>16</v>
      </c>
      <c r="D624" s="12" t="s">
        <v>48</v>
      </c>
      <c r="E624" s="11">
        <v>2181</v>
      </c>
      <c r="F624" s="13">
        <v>3</v>
      </c>
      <c r="G624" s="13">
        <v>300</v>
      </c>
      <c r="H624" s="13">
        <v>654300</v>
      </c>
      <c r="I624" s="13">
        <v>45801</v>
      </c>
      <c r="J624" s="13">
        <v>608499</v>
      </c>
      <c r="K624" s="13">
        <v>545250</v>
      </c>
      <c r="L624" s="13">
        <v>63249</v>
      </c>
      <c r="M624" s="14">
        <v>41913</v>
      </c>
      <c r="N624" s="15">
        <v>10</v>
      </c>
      <c r="O624" s="12" t="s">
        <v>35</v>
      </c>
      <c r="P624" s="16" t="s">
        <v>19</v>
      </c>
      <c r="Q624" s="1" t="str">
        <f>IF(Data[[#This Row],[COGS]]=Data[[#This Row],[ Sales]]-Data[[#This Row],[Profit]], "OK", "Mismatch")</f>
        <v>OK</v>
      </c>
      <c r="R624" s="1" t="str">
        <f>IF(Data[[#This Row],[Gross Sales]]=Data[[#This Row],[Units Sold]]*Data[[#This Row],[Sale Price]], "OK", "Mismatch")</f>
        <v>OK</v>
      </c>
      <c r="S624" s="1" t="str">
        <f>IF(Data[[#This Row],[ Sales]]=Data[[#This Row],[Gross Sales]]-Data[[#This Row],[Discounts]], "OK", "Mismatch")</f>
        <v>OK</v>
      </c>
      <c r="T624" s="1" t="str">
        <f>IF(Data[[#This Row],[Profit]]=Data[[#This Row],[ Sales]]-Data[[#This Row],[COGS]], "OK", "Mismatch")</f>
        <v>OK</v>
      </c>
    </row>
    <row r="625" spans="1:20" x14ac:dyDescent="0.2">
      <c r="A625" s="11" t="s">
        <v>40</v>
      </c>
      <c r="B625" s="11" t="s">
        <v>22</v>
      </c>
      <c r="C625" s="12" t="s">
        <v>26</v>
      </c>
      <c r="D625" s="12" t="s">
        <v>49</v>
      </c>
      <c r="E625" s="11">
        <v>1186</v>
      </c>
      <c r="F625" s="13">
        <v>5</v>
      </c>
      <c r="G625" s="13">
        <v>300</v>
      </c>
      <c r="H625" s="13">
        <v>355800</v>
      </c>
      <c r="I625" s="13">
        <v>42696</v>
      </c>
      <c r="J625" s="13">
        <v>313104</v>
      </c>
      <c r="K625" s="13">
        <v>296500</v>
      </c>
      <c r="L625" s="13">
        <v>16604</v>
      </c>
      <c r="M625" s="14">
        <v>41609</v>
      </c>
      <c r="N625" s="15">
        <v>12</v>
      </c>
      <c r="O625" s="12" t="s">
        <v>25</v>
      </c>
      <c r="P625" s="16" t="s">
        <v>36</v>
      </c>
      <c r="Q625" s="1" t="str">
        <f>IF(Data[[#This Row],[COGS]]=Data[[#This Row],[ Sales]]-Data[[#This Row],[Profit]], "OK", "Mismatch")</f>
        <v>OK</v>
      </c>
      <c r="R625" s="1" t="str">
        <f>IF(Data[[#This Row],[Gross Sales]]=Data[[#This Row],[Units Sold]]*Data[[#This Row],[Sale Price]], "OK", "Mismatch")</f>
        <v>OK</v>
      </c>
      <c r="S625" s="1" t="str">
        <f>IF(Data[[#This Row],[ Sales]]=Data[[#This Row],[Gross Sales]]-Data[[#This Row],[Discounts]], "OK", "Mismatch")</f>
        <v>OK</v>
      </c>
      <c r="T625" s="1" t="str">
        <f>IF(Data[[#This Row],[Profit]]=Data[[#This Row],[ Sales]]-Data[[#This Row],[COGS]], "OK", "Mismatch")</f>
        <v>OK</v>
      </c>
    </row>
    <row r="626" spans="1:20" x14ac:dyDescent="0.2">
      <c r="A626" s="11" t="s">
        <v>40</v>
      </c>
      <c r="B626" s="11" t="s">
        <v>22</v>
      </c>
      <c r="C626" s="12" t="s">
        <v>26</v>
      </c>
      <c r="D626" s="12" t="s">
        <v>49</v>
      </c>
      <c r="E626" s="11">
        <v>1773</v>
      </c>
      <c r="F626" s="13">
        <v>5</v>
      </c>
      <c r="G626" s="13">
        <v>300</v>
      </c>
      <c r="H626" s="13">
        <v>531900</v>
      </c>
      <c r="I626" s="13">
        <v>63828</v>
      </c>
      <c r="J626" s="13">
        <v>468072</v>
      </c>
      <c r="K626" s="13">
        <v>443250</v>
      </c>
      <c r="L626" s="13">
        <v>24822</v>
      </c>
      <c r="M626" s="14">
        <v>41730</v>
      </c>
      <c r="N626" s="15">
        <v>4</v>
      </c>
      <c r="O626" s="12" t="s">
        <v>44</v>
      </c>
      <c r="P626" s="16" t="s">
        <v>19</v>
      </c>
      <c r="Q626" s="1" t="str">
        <f>IF(Data[[#This Row],[COGS]]=Data[[#This Row],[ Sales]]-Data[[#This Row],[Profit]], "OK", "Mismatch")</f>
        <v>OK</v>
      </c>
      <c r="R626" s="1" t="str">
        <f>IF(Data[[#This Row],[Gross Sales]]=Data[[#This Row],[Units Sold]]*Data[[#This Row],[Sale Price]], "OK", "Mismatch")</f>
        <v>OK</v>
      </c>
      <c r="S626" s="1" t="str">
        <f>IF(Data[[#This Row],[ Sales]]=Data[[#This Row],[Gross Sales]]-Data[[#This Row],[Discounts]], "OK", "Mismatch")</f>
        <v>OK</v>
      </c>
      <c r="T626" s="1" t="str">
        <f>IF(Data[[#This Row],[Profit]]=Data[[#This Row],[ Sales]]-Data[[#This Row],[COGS]], "OK", "Mismatch")</f>
        <v>OK</v>
      </c>
    </row>
    <row r="627" spans="1:20" x14ac:dyDescent="0.2">
      <c r="A627" s="11" t="s">
        <v>40</v>
      </c>
      <c r="B627" s="11" t="s">
        <v>22</v>
      </c>
      <c r="C627" s="12" t="s">
        <v>26</v>
      </c>
      <c r="D627" s="12" t="s">
        <v>48</v>
      </c>
      <c r="E627" s="11">
        <v>322</v>
      </c>
      <c r="F627" s="13">
        <v>5</v>
      </c>
      <c r="G627" s="13">
        <v>300</v>
      </c>
      <c r="H627" s="13">
        <v>96600</v>
      </c>
      <c r="I627" s="13">
        <v>8694</v>
      </c>
      <c r="J627" s="13">
        <v>87906</v>
      </c>
      <c r="K627" s="13">
        <v>80500</v>
      </c>
      <c r="L627" s="13">
        <v>7406</v>
      </c>
      <c r="M627" s="14">
        <v>41518</v>
      </c>
      <c r="N627" s="15">
        <v>9</v>
      </c>
      <c r="O627" s="12" t="s">
        <v>34</v>
      </c>
      <c r="P627" s="16" t="s">
        <v>36</v>
      </c>
      <c r="Q627" s="1" t="str">
        <f>IF(Data[[#This Row],[COGS]]=Data[[#This Row],[ Sales]]-Data[[#This Row],[Profit]], "OK", "Mismatch")</f>
        <v>OK</v>
      </c>
      <c r="R627" s="1" t="str">
        <f>IF(Data[[#This Row],[Gross Sales]]=Data[[#This Row],[Units Sold]]*Data[[#This Row],[Sale Price]], "OK", "Mismatch")</f>
        <v>OK</v>
      </c>
      <c r="S627" s="1" t="str">
        <f>IF(Data[[#This Row],[ Sales]]=Data[[#This Row],[Gross Sales]]-Data[[#This Row],[Discounts]], "OK", "Mismatch")</f>
        <v>OK</v>
      </c>
      <c r="T627" s="1" t="str">
        <f>IF(Data[[#This Row],[Profit]]=Data[[#This Row],[ Sales]]-Data[[#This Row],[COGS]], "OK", "Mismatch")</f>
        <v>OK</v>
      </c>
    </row>
    <row r="628" spans="1:20" x14ac:dyDescent="0.2">
      <c r="A628" s="11" t="s">
        <v>40</v>
      </c>
      <c r="B628" s="11" t="s">
        <v>22</v>
      </c>
      <c r="C628" s="12" t="s">
        <v>26</v>
      </c>
      <c r="D628" s="12" t="s">
        <v>48</v>
      </c>
      <c r="E628" s="11">
        <v>1562</v>
      </c>
      <c r="F628" s="13">
        <v>5</v>
      </c>
      <c r="G628" s="13">
        <v>300</v>
      </c>
      <c r="H628" s="13">
        <v>468600</v>
      </c>
      <c r="I628" s="13">
        <v>37488</v>
      </c>
      <c r="J628" s="13">
        <v>431112</v>
      </c>
      <c r="K628" s="13">
        <v>390500</v>
      </c>
      <c r="L628" s="13">
        <v>40612</v>
      </c>
      <c r="M628" s="14">
        <v>41852</v>
      </c>
      <c r="N628" s="15">
        <v>8</v>
      </c>
      <c r="O628" s="12" t="s">
        <v>33</v>
      </c>
      <c r="P628" s="16" t="s">
        <v>19</v>
      </c>
      <c r="Q628" s="1" t="str">
        <f>IF(Data[[#This Row],[COGS]]=Data[[#This Row],[ Sales]]-Data[[#This Row],[Profit]], "OK", "Mismatch")</f>
        <v>OK</v>
      </c>
      <c r="R628" s="1" t="str">
        <f>IF(Data[[#This Row],[Gross Sales]]=Data[[#This Row],[Units Sold]]*Data[[#This Row],[Sale Price]], "OK", "Mismatch")</f>
        <v>OK</v>
      </c>
      <c r="S628" s="1" t="str">
        <f>IF(Data[[#This Row],[ Sales]]=Data[[#This Row],[Gross Sales]]-Data[[#This Row],[Discounts]], "OK", "Mismatch")</f>
        <v>OK</v>
      </c>
      <c r="T628" s="1" t="str">
        <f>IF(Data[[#This Row],[Profit]]=Data[[#This Row],[ Sales]]-Data[[#This Row],[COGS]], "OK", "Mismatch")</f>
        <v>OK</v>
      </c>
    </row>
    <row r="629" spans="1:20" x14ac:dyDescent="0.2">
      <c r="A629" s="11" t="s">
        <v>40</v>
      </c>
      <c r="B629" s="11" t="s">
        <v>22</v>
      </c>
      <c r="C629" s="12" t="s">
        <v>26</v>
      </c>
      <c r="D629" s="12" t="s">
        <v>48</v>
      </c>
      <c r="E629" s="11">
        <v>2181</v>
      </c>
      <c r="F629" s="13">
        <v>5</v>
      </c>
      <c r="G629" s="13">
        <v>300</v>
      </c>
      <c r="H629" s="13">
        <v>654300</v>
      </c>
      <c r="I629" s="13">
        <v>45801</v>
      </c>
      <c r="J629" s="13">
        <v>608499</v>
      </c>
      <c r="K629" s="13">
        <v>545250</v>
      </c>
      <c r="L629" s="13">
        <v>63249</v>
      </c>
      <c r="M629" s="14">
        <v>41913</v>
      </c>
      <c r="N629" s="15">
        <v>10</v>
      </c>
      <c r="O629" s="12" t="s">
        <v>35</v>
      </c>
      <c r="P629" s="16" t="s">
        <v>19</v>
      </c>
      <c r="Q629" s="1" t="str">
        <f>IF(Data[[#This Row],[COGS]]=Data[[#This Row],[ Sales]]-Data[[#This Row],[Profit]], "OK", "Mismatch")</f>
        <v>OK</v>
      </c>
      <c r="R629" s="1" t="str">
        <f>IF(Data[[#This Row],[Gross Sales]]=Data[[#This Row],[Units Sold]]*Data[[#This Row],[Sale Price]], "OK", "Mismatch")</f>
        <v>OK</v>
      </c>
      <c r="S629" s="1" t="str">
        <f>IF(Data[[#This Row],[ Sales]]=Data[[#This Row],[Gross Sales]]-Data[[#This Row],[Discounts]], "OK", "Mismatch")</f>
        <v>OK</v>
      </c>
      <c r="T629" s="1" t="str">
        <f>IF(Data[[#This Row],[Profit]]=Data[[#This Row],[ Sales]]-Data[[#This Row],[COGS]], "OK", "Mismatch")</f>
        <v>OK</v>
      </c>
    </row>
    <row r="630" spans="1:20" x14ac:dyDescent="0.2">
      <c r="A630" s="11" t="s">
        <v>40</v>
      </c>
      <c r="B630" s="11" t="s">
        <v>22</v>
      </c>
      <c r="C630" s="12" t="s">
        <v>38</v>
      </c>
      <c r="D630" s="12" t="s">
        <v>46</v>
      </c>
      <c r="E630" s="11">
        <v>918</v>
      </c>
      <c r="F630" s="13">
        <v>10</v>
      </c>
      <c r="G630" s="13">
        <v>300</v>
      </c>
      <c r="H630" s="13">
        <v>275400</v>
      </c>
      <c r="I630" s="13">
        <v>5508</v>
      </c>
      <c r="J630" s="13">
        <v>269892</v>
      </c>
      <c r="K630" s="13">
        <v>229500</v>
      </c>
      <c r="L630" s="13">
        <v>40392</v>
      </c>
      <c r="M630" s="14">
        <v>41760</v>
      </c>
      <c r="N630" s="15">
        <v>5</v>
      </c>
      <c r="O630" s="12" t="s">
        <v>47</v>
      </c>
      <c r="P630" s="16" t="s">
        <v>19</v>
      </c>
      <c r="Q630" s="1" t="str">
        <f>IF(Data[[#This Row],[COGS]]=Data[[#This Row],[ Sales]]-Data[[#This Row],[Profit]], "OK", "Mismatch")</f>
        <v>OK</v>
      </c>
      <c r="R630" s="1" t="str">
        <f>IF(Data[[#This Row],[Gross Sales]]=Data[[#This Row],[Units Sold]]*Data[[#This Row],[Sale Price]], "OK", "Mismatch")</f>
        <v>OK</v>
      </c>
      <c r="S630" s="1" t="str">
        <f>IF(Data[[#This Row],[ Sales]]=Data[[#This Row],[Gross Sales]]-Data[[#This Row],[Discounts]], "OK", "Mismatch")</f>
        <v>OK</v>
      </c>
      <c r="T630" s="1" t="str">
        <f>IF(Data[[#This Row],[Profit]]=Data[[#This Row],[ Sales]]-Data[[#This Row],[COGS]], "OK", "Mismatch")</f>
        <v>OK</v>
      </c>
    </row>
    <row r="631" spans="1:20" x14ac:dyDescent="0.2">
      <c r="A631" s="11" t="s">
        <v>40</v>
      </c>
      <c r="B631" s="11" t="s">
        <v>22</v>
      </c>
      <c r="C631" s="12" t="s">
        <v>38</v>
      </c>
      <c r="D631" s="12" t="s">
        <v>46</v>
      </c>
      <c r="E631" s="11">
        <v>2434.5</v>
      </c>
      <c r="F631" s="13">
        <v>10</v>
      </c>
      <c r="G631" s="13">
        <v>300</v>
      </c>
      <c r="H631" s="13">
        <v>730350</v>
      </c>
      <c r="I631" s="13">
        <v>21910.5</v>
      </c>
      <c r="J631" s="13">
        <v>708439.5</v>
      </c>
      <c r="K631" s="13">
        <v>608625</v>
      </c>
      <c r="L631" s="13">
        <v>99814.5</v>
      </c>
      <c r="M631" s="14">
        <v>41640</v>
      </c>
      <c r="N631" s="15">
        <v>1</v>
      </c>
      <c r="O631" s="12" t="s">
        <v>18</v>
      </c>
      <c r="P631" s="16" t="s">
        <v>19</v>
      </c>
      <c r="Q631" s="1" t="str">
        <f>IF(Data[[#This Row],[COGS]]=Data[[#This Row],[ Sales]]-Data[[#This Row],[Profit]], "OK", "Mismatch")</f>
        <v>OK</v>
      </c>
      <c r="R631" s="1" t="str">
        <f>IF(Data[[#This Row],[Gross Sales]]=Data[[#This Row],[Units Sold]]*Data[[#This Row],[Sale Price]], "OK", "Mismatch")</f>
        <v>OK</v>
      </c>
      <c r="S631" s="1" t="str">
        <f>IF(Data[[#This Row],[ Sales]]=Data[[#This Row],[Gross Sales]]-Data[[#This Row],[Discounts]], "OK", "Mismatch")</f>
        <v>OK</v>
      </c>
      <c r="T631" s="1" t="str">
        <f>IF(Data[[#This Row],[Profit]]=Data[[#This Row],[ Sales]]-Data[[#This Row],[COGS]], "OK", "Mismatch")</f>
        <v>OK</v>
      </c>
    </row>
    <row r="632" spans="1:20" x14ac:dyDescent="0.2">
      <c r="A632" s="11" t="s">
        <v>40</v>
      </c>
      <c r="B632" s="11" t="s">
        <v>22</v>
      </c>
      <c r="C632" s="12" t="s">
        <v>38</v>
      </c>
      <c r="D632" s="12" t="s">
        <v>48</v>
      </c>
      <c r="E632" s="11">
        <v>448</v>
      </c>
      <c r="F632" s="13">
        <v>10</v>
      </c>
      <c r="G632" s="13">
        <v>300</v>
      </c>
      <c r="H632" s="13">
        <v>134400</v>
      </c>
      <c r="I632" s="13">
        <v>9408</v>
      </c>
      <c r="J632" s="13">
        <v>124992</v>
      </c>
      <c r="K632" s="13">
        <v>112000</v>
      </c>
      <c r="L632" s="13">
        <v>12992</v>
      </c>
      <c r="M632" s="14">
        <v>41791</v>
      </c>
      <c r="N632" s="15">
        <v>6</v>
      </c>
      <c r="O632" s="12" t="s">
        <v>23</v>
      </c>
      <c r="P632" s="16" t="s">
        <v>19</v>
      </c>
      <c r="Q632" s="1" t="str">
        <f>IF(Data[[#This Row],[COGS]]=Data[[#This Row],[ Sales]]-Data[[#This Row],[Profit]], "OK", "Mismatch")</f>
        <v>OK</v>
      </c>
      <c r="R632" s="1" t="str">
        <f>IF(Data[[#This Row],[Gross Sales]]=Data[[#This Row],[Units Sold]]*Data[[#This Row],[Sale Price]], "OK", "Mismatch")</f>
        <v>OK</v>
      </c>
      <c r="S632" s="1" t="str">
        <f>IF(Data[[#This Row],[ Sales]]=Data[[#This Row],[Gross Sales]]-Data[[#This Row],[Discounts]], "OK", "Mismatch")</f>
        <v>OK</v>
      </c>
      <c r="T632" s="1" t="str">
        <f>IF(Data[[#This Row],[Profit]]=Data[[#This Row],[ Sales]]-Data[[#This Row],[COGS]], "OK", "Mismatch")</f>
        <v>OK</v>
      </c>
    </row>
    <row r="633" spans="1:20" x14ac:dyDescent="0.2">
      <c r="A633" s="11" t="s">
        <v>40</v>
      </c>
      <c r="B633" s="11" t="s">
        <v>22</v>
      </c>
      <c r="C633" s="12" t="s">
        <v>38</v>
      </c>
      <c r="D633" s="12" t="s">
        <v>48</v>
      </c>
      <c r="E633" s="11">
        <v>1324</v>
      </c>
      <c r="F633" s="13">
        <v>10</v>
      </c>
      <c r="G633" s="13">
        <v>300</v>
      </c>
      <c r="H633" s="13">
        <v>397200</v>
      </c>
      <c r="I633" s="13">
        <v>35748</v>
      </c>
      <c r="J633" s="13">
        <v>361452</v>
      </c>
      <c r="K633" s="13">
        <v>331000</v>
      </c>
      <c r="L633" s="13">
        <v>30452</v>
      </c>
      <c r="M633" s="14">
        <v>41944</v>
      </c>
      <c r="N633" s="15">
        <v>11</v>
      </c>
      <c r="O633" s="12" t="s">
        <v>41</v>
      </c>
      <c r="P633" s="16" t="s">
        <v>19</v>
      </c>
      <c r="Q633" s="1" t="str">
        <f>IF(Data[[#This Row],[COGS]]=Data[[#This Row],[ Sales]]-Data[[#This Row],[Profit]], "OK", "Mismatch")</f>
        <v>OK</v>
      </c>
      <c r="R633" s="1" t="str">
        <f>IF(Data[[#This Row],[Gross Sales]]=Data[[#This Row],[Units Sold]]*Data[[#This Row],[Sale Price]], "OK", "Mismatch")</f>
        <v>OK</v>
      </c>
      <c r="S633" s="1" t="str">
        <f>IF(Data[[#This Row],[ Sales]]=Data[[#This Row],[Gross Sales]]-Data[[#This Row],[Discounts]], "OK", "Mismatch")</f>
        <v>OK</v>
      </c>
      <c r="T633" s="1" t="str">
        <f>IF(Data[[#This Row],[Profit]]=Data[[#This Row],[ Sales]]-Data[[#This Row],[COGS]], "OK", "Mismatch")</f>
        <v>OK</v>
      </c>
    </row>
    <row r="634" spans="1:20" x14ac:dyDescent="0.2">
      <c r="A634" s="11" t="s">
        <v>40</v>
      </c>
      <c r="B634" s="11" t="s">
        <v>22</v>
      </c>
      <c r="C634" s="12" t="s">
        <v>42</v>
      </c>
      <c r="D634" s="12" t="s">
        <v>49</v>
      </c>
      <c r="E634" s="11">
        <v>853</v>
      </c>
      <c r="F634" s="13">
        <v>120</v>
      </c>
      <c r="G634" s="13">
        <v>300</v>
      </c>
      <c r="H634" s="13">
        <v>255900</v>
      </c>
      <c r="I634" s="13">
        <v>25590</v>
      </c>
      <c r="J634" s="13">
        <v>230310</v>
      </c>
      <c r="K634" s="13">
        <v>213250</v>
      </c>
      <c r="L634" s="13">
        <v>17060</v>
      </c>
      <c r="M634" s="14">
        <v>41974</v>
      </c>
      <c r="N634" s="15">
        <v>12</v>
      </c>
      <c r="O634" s="12" t="s">
        <v>25</v>
      </c>
      <c r="P634" s="16" t="s">
        <v>19</v>
      </c>
      <c r="Q634" s="1" t="str">
        <f>IF(Data[[#This Row],[COGS]]=Data[[#This Row],[ Sales]]-Data[[#This Row],[Profit]], "OK", "Mismatch")</f>
        <v>OK</v>
      </c>
      <c r="R634" s="1" t="str">
        <f>IF(Data[[#This Row],[Gross Sales]]=Data[[#This Row],[Units Sold]]*Data[[#This Row],[Sale Price]], "OK", "Mismatch")</f>
        <v>OK</v>
      </c>
      <c r="S634" s="1" t="str">
        <f>IF(Data[[#This Row],[ Sales]]=Data[[#This Row],[Gross Sales]]-Data[[#This Row],[Discounts]], "OK", "Mismatch")</f>
        <v>OK</v>
      </c>
      <c r="T634" s="1" t="str">
        <f>IF(Data[[#This Row],[Profit]]=Data[[#This Row],[ Sales]]-Data[[#This Row],[COGS]], "OK", "Mismatch")</f>
        <v>OK</v>
      </c>
    </row>
    <row r="635" spans="1:20" x14ac:dyDescent="0.2">
      <c r="A635" s="11" t="s">
        <v>40</v>
      </c>
      <c r="B635" s="11" t="s">
        <v>22</v>
      </c>
      <c r="C635" s="12" t="s">
        <v>42</v>
      </c>
      <c r="D635" s="12" t="s">
        <v>48</v>
      </c>
      <c r="E635" s="11">
        <v>386</v>
      </c>
      <c r="F635" s="13">
        <v>120</v>
      </c>
      <c r="G635" s="13">
        <v>300</v>
      </c>
      <c r="H635" s="13">
        <v>115800</v>
      </c>
      <c r="I635" s="13">
        <v>9264</v>
      </c>
      <c r="J635" s="13">
        <v>106536</v>
      </c>
      <c r="K635" s="13">
        <v>96500</v>
      </c>
      <c r="L635" s="13">
        <v>10036</v>
      </c>
      <c r="M635" s="14">
        <v>41579</v>
      </c>
      <c r="N635" s="15">
        <v>11</v>
      </c>
      <c r="O635" s="12" t="s">
        <v>41</v>
      </c>
      <c r="P635" s="16" t="s">
        <v>36</v>
      </c>
      <c r="Q635" s="1" t="str">
        <f>IF(Data[[#This Row],[COGS]]=Data[[#This Row],[ Sales]]-Data[[#This Row],[Profit]], "OK", "Mismatch")</f>
        <v>OK</v>
      </c>
      <c r="R635" s="1" t="str">
        <f>IF(Data[[#This Row],[Gross Sales]]=Data[[#This Row],[Units Sold]]*Data[[#This Row],[Sale Price]], "OK", "Mismatch")</f>
        <v>OK</v>
      </c>
      <c r="S635" s="1" t="str">
        <f>IF(Data[[#This Row],[ Sales]]=Data[[#This Row],[Gross Sales]]-Data[[#This Row],[Discounts]], "OK", "Mismatch")</f>
        <v>OK</v>
      </c>
      <c r="T635" s="1" t="str">
        <f>IF(Data[[#This Row],[Profit]]=Data[[#This Row],[ Sales]]-Data[[#This Row],[COGS]], "OK", "Mismatch")</f>
        <v>OK</v>
      </c>
    </row>
    <row r="636" spans="1:20" x14ac:dyDescent="0.2">
      <c r="A636" s="11" t="s">
        <v>40</v>
      </c>
      <c r="B636" s="11" t="s">
        <v>22</v>
      </c>
      <c r="C636" s="12" t="s">
        <v>42</v>
      </c>
      <c r="D636" s="12" t="s">
        <v>48</v>
      </c>
      <c r="E636" s="11">
        <v>1221</v>
      </c>
      <c r="F636" s="13">
        <v>120</v>
      </c>
      <c r="G636" s="13">
        <v>300</v>
      </c>
      <c r="H636" s="13">
        <v>366300</v>
      </c>
      <c r="I636" s="13">
        <v>21978</v>
      </c>
      <c r="J636" s="13">
        <v>344322</v>
      </c>
      <c r="K636" s="13">
        <v>305250</v>
      </c>
      <c r="L636" s="13">
        <v>39072</v>
      </c>
      <c r="M636" s="14">
        <v>41548</v>
      </c>
      <c r="N636" s="15">
        <v>10</v>
      </c>
      <c r="O636" s="12" t="s">
        <v>35</v>
      </c>
      <c r="P636" s="16" t="s">
        <v>36</v>
      </c>
      <c r="Q636" s="1" t="str">
        <f>IF(Data[[#This Row],[COGS]]=Data[[#This Row],[ Sales]]-Data[[#This Row],[Profit]], "OK", "Mismatch")</f>
        <v>OK</v>
      </c>
      <c r="R636" s="1" t="str">
        <f>IF(Data[[#This Row],[Gross Sales]]=Data[[#This Row],[Units Sold]]*Data[[#This Row],[Sale Price]], "OK", "Mismatch")</f>
        <v>OK</v>
      </c>
      <c r="S636" s="1" t="str">
        <f>IF(Data[[#This Row],[ Sales]]=Data[[#This Row],[Gross Sales]]-Data[[#This Row],[Discounts]], "OK", "Mismatch")</f>
        <v>OK</v>
      </c>
      <c r="T636" s="1" t="str">
        <f>IF(Data[[#This Row],[Profit]]=Data[[#This Row],[ Sales]]-Data[[#This Row],[COGS]], "OK", "Mismatch")</f>
        <v>OK</v>
      </c>
    </row>
    <row r="637" spans="1:20" x14ac:dyDescent="0.2">
      <c r="A637" s="11" t="s">
        <v>40</v>
      </c>
      <c r="B637" s="11" t="s">
        <v>22</v>
      </c>
      <c r="C637" s="12" t="s">
        <v>42</v>
      </c>
      <c r="D637" s="12" t="s">
        <v>48</v>
      </c>
      <c r="E637" s="11">
        <v>1659</v>
      </c>
      <c r="F637" s="13">
        <v>120</v>
      </c>
      <c r="G637" s="13">
        <v>300</v>
      </c>
      <c r="H637" s="13">
        <v>497700</v>
      </c>
      <c r="I637" s="13">
        <v>34839</v>
      </c>
      <c r="J637" s="13">
        <v>462861</v>
      </c>
      <c r="K637" s="13">
        <v>414750</v>
      </c>
      <c r="L637" s="13">
        <v>48111</v>
      </c>
      <c r="M637" s="14">
        <v>41821</v>
      </c>
      <c r="N637" s="15">
        <v>7</v>
      </c>
      <c r="O637" s="12" t="s">
        <v>30</v>
      </c>
      <c r="P637" s="16" t="s">
        <v>19</v>
      </c>
      <c r="Q637" s="1" t="str">
        <f>IF(Data[[#This Row],[COGS]]=Data[[#This Row],[ Sales]]-Data[[#This Row],[Profit]], "OK", "Mismatch")</f>
        <v>OK</v>
      </c>
      <c r="R637" s="1" t="str">
        <f>IF(Data[[#This Row],[Gross Sales]]=Data[[#This Row],[Units Sold]]*Data[[#This Row],[Sale Price]], "OK", "Mismatch")</f>
        <v>OK</v>
      </c>
      <c r="S637" s="1" t="str">
        <f>IF(Data[[#This Row],[ Sales]]=Data[[#This Row],[Gross Sales]]-Data[[#This Row],[Discounts]], "OK", "Mismatch")</f>
        <v>OK</v>
      </c>
      <c r="T637" s="1" t="str">
        <f>IF(Data[[#This Row],[Profit]]=Data[[#This Row],[ Sales]]-Data[[#This Row],[COGS]], "OK", "Mismatch")</f>
        <v>OK</v>
      </c>
    </row>
    <row r="638" spans="1:20" x14ac:dyDescent="0.2">
      <c r="A638" s="11" t="s">
        <v>40</v>
      </c>
      <c r="B638" s="11" t="s">
        <v>22</v>
      </c>
      <c r="C638" s="12" t="s">
        <v>43</v>
      </c>
      <c r="D638" s="12" t="s">
        <v>48</v>
      </c>
      <c r="E638" s="11">
        <v>959</v>
      </c>
      <c r="F638" s="13">
        <v>250</v>
      </c>
      <c r="G638" s="13">
        <v>300</v>
      </c>
      <c r="H638" s="13">
        <v>287700</v>
      </c>
      <c r="I638" s="13">
        <v>20139</v>
      </c>
      <c r="J638" s="13">
        <v>267561</v>
      </c>
      <c r="K638" s="13">
        <v>239750</v>
      </c>
      <c r="L638" s="13">
        <v>27811</v>
      </c>
      <c r="M638" s="14">
        <v>41671</v>
      </c>
      <c r="N638" s="15">
        <v>2</v>
      </c>
      <c r="O638" s="12" t="s">
        <v>39</v>
      </c>
      <c r="P638" s="16" t="s">
        <v>19</v>
      </c>
      <c r="Q638" s="1" t="str">
        <f>IF(Data[[#This Row],[COGS]]=Data[[#This Row],[ Sales]]-Data[[#This Row],[Profit]], "OK", "Mismatch")</f>
        <v>OK</v>
      </c>
      <c r="R638" s="1" t="str">
        <f>IF(Data[[#This Row],[Gross Sales]]=Data[[#This Row],[Units Sold]]*Data[[#This Row],[Sale Price]], "OK", "Mismatch")</f>
        <v>OK</v>
      </c>
      <c r="S638" s="1" t="str">
        <f>IF(Data[[#This Row],[ Sales]]=Data[[#This Row],[Gross Sales]]-Data[[#This Row],[Discounts]], "OK", "Mismatch")</f>
        <v>OK</v>
      </c>
      <c r="T638" s="1" t="str">
        <f>IF(Data[[#This Row],[Profit]]=Data[[#This Row],[ Sales]]-Data[[#This Row],[COGS]], "OK", "Mismatch")</f>
        <v>OK</v>
      </c>
    </row>
    <row r="639" spans="1:20" x14ac:dyDescent="0.2">
      <c r="A639" s="11" t="s">
        <v>40</v>
      </c>
      <c r="B639" s="11" t="s">
        <v>22</v>
      </c>
      <c r="C639" s="12" t="s">
        <v>43</v>
      </c>
      <c r="D639" s="12" t="s">
        <v>48</v>
      </c>
      <c r="E639" s="11">
        <v>1221</v>
      </c>
      <c r="F639" s="13">
        <v>250</v>
      </c>
      <c r="G639" s="13">
        <v>300</v>
      </c>
      <c r="H639" s="13">
        <v>366300</v>
      </c>
      <c r="I639" s="13">
        <v>21978</v>
      </c>
      <c r="J639" s="13">
        <v>344322</v>
      </c>
      <c r="K639" s="13">
        <v>305250</v>
      </c>
      <c r="L639" s="13">
        <v>39072</v>
      </c>
      <c r="M639" s="14">
        <v>41548</v>
      </c>
      <c r="N639" s="15">
        <v>10</v>
      </c>
      <c r="O639" s="12" t="s">
        <v>35</v>
      </c>
      <c r="P639" s="16" t="s">
        <v>36</v>
      </c>
      <c r="Q639" s="1" t="str">
        <f>IF(Data[[#This Row],[COGS]]=Data[[#This Row],[ Sales]]-Data[[#This Row],[Profit]], "OK", "Mismatch")</f>
        <v>OK</v>
      </c>
      <c r="R639" s="1" t="str">
        <f>IF(Data[[#This Row],[Gross Sales]]=Data[[#This Row],[Units Sold]]*Data[[#This Row],[Sale Price]], "OK", "Mismatch")</f>
        <v>OK</v>
      </c>
      <c r="S639" s="1" t="str">
        <f>IF(Data[[#This Row],[ Sales]]=Data[[#This Row],[Gross Sales]]-Data[[#This Row],[Discounts]], "OK", "Mismatch")</f>
        <v>OK</v>
      </c>
      <c r="T639" s="1" t="str">
        <f>IF(Data[[#This Row],[Profit]]=Data[[#This Row],[ Sales]]-Data[[#This Row],[COGS]], "OK", "Mismatch")</f>
        <v>OK</v>
      </c>
    </row>
    <row r="640" spans="1:20" x14ac:dyDescent="0.2">
      <c r="A640" s="11" t="s">
        <v>40</v>
      </c>
      <c r="B640" s="11" t="s">
        <v>22</v>
      </c>
      <c r="C640" s="12" t="s">
        <v>43</v>
      </c>
      <c r="D640" s="12" t="s">
        <v>17</v>
      </c>
      <c r="E640" s="11">
        <v>2151</v>
      </c>
      <c r="F640" s="13">
        <v>250</v>
      </c>
      <c r="G640" s="13">
        <v>300</v>
      </c>
      <c r="H640" s="13">
        <v>645300</v>
      </c>
      <c r="I640" s="13">
        <v>0</v>
      </c>
      <c r="J640" s="13">
        <v>645300</v>
      </c>
      <c r="K640" s="13">
        <v>537750</v>
      </c>
      <c r="L640" s="13">
        <v>107550</v>
      </c>
      <c r="M640" s="14">
        <v>41883</v>
      </c>
      <c r="N640" s="15">
        <v>9</v>
      </c>
      <c r="O640" s="12" t="s">
        <v>34</v>
      </c>
      <c r="P640" s="16" t="s">
        <v>19</v>
      </c>
      <c r="Q640" s="1" t="str">
        <f>IF(Data[[#This Row],[COGS]]=Data[[#This Row],[ Sales]]-Data[[#This Row],[Profit]], "OK", "Mismatch")</f>
        <v>OK</v>
      </c>
      <c r="R640" s="1" t="str">
        <f>IF(Data[[#This Row],[Gross Sales]]=Data[[#This Row],[Units Sold]]*Data[[#This Row],[Sale Price]], "OK", "Mismatch")</f>
        <v>OK</v>
      </c>
      <c r="S640" s="1" t="str">
        <f>IF(Data[[#This Row],[ Sales]]=Data[[#This Row],[Gross Sales]]-Data[[#This Row],[Discounts]], "OK", "Mismatch")</f>
        <v>OK</v>
      </c>
      <c r="T640" s="1" t="str">
        <f>IF(Data[[#This Row],[Profit]]=Data[[#This Row],[ Sales]]-Data[[#This Row],[COGS]], "OK", "Mismatch")</f>
        <v>OK</v>
      </c>
    </row>
    <row r="641" spans="1:20" x14ac:dyDescent="0.2">
      <c r="A641" s="11" t="s">
        <v>40</v>
      </c>
      <c r="B641" s="11" t="s">
        <v>20</v>
      </c>
      <c r="C641" s="12" t="s">
        <v>45</v>
      </c>
      <c r="D641" s="12" t="s">
        <v>46</v>
      </c>
      <c r="E641" s="11">
        <v>259</v>
      </c>
      <c r="F641" s="13">
        <v>260</v>
      </c>
      <c r="G641" s="13">
        <v>300</v>
      </c>
      <c r="H641" s="13">
        <v>77700</v>
      </c>
      <c r="I641" s="13">
        <v>1554</v>
      </c>
      <c r="J641" s="13">
        <v>76146</v>
      </c>
      <c r="K641" s="13">
        <v>64750</v>
      </c>
      <c r="L641" s="13">
        <v>11396</v>
      </c>
      <c r="M641" s="14">
        <v>41699</v>
      </c>
      <c r="N641" s="15">
        <v>3</v>
      </c>
      <c r="O641" s="12" t="s">
        <v>27</v>
      </c>
      <c r="P641" s="16" t="s">
        <v>19</v>
      </c>
      <c r="Q641" s="1" t="str">
        <f>IF(Data[[#This Row],[COGS]]=Data[[#This Row],[ Sales]]-Data[[#This Row],[Profit]], "OK", "Mismatch")</f>
        <v>OK</v>
      </c>
      <c r="R641" s="1" t="str">
        <f>IF(Data[[#This Row],[Gross Sales]]=Data[[#This Row],[Units Sold]]*Data[[#This Row],[Sale Price]], "OK", "Mismatch")</f>
        <v>OK</v>
      </c>
      <c r="S641" s="1" t="str">
        <f>IF(Data[[#This Row],[ Sales]]=Data[[#This Row],[Gross Sales]]-Data[[#This Row],[Discounts]], "OK", "Mismatch")</f>
        <v>OK</v>
      </c>
      <c r="T641" s="1" t="str">
        <f>IF(Data[[#This Row],[Profit]]=Data[[#This Row],[ Sales]]-Data[[#This Row],[COGS]], "OK", "Mismatch")</f>
        <v>OK</v>
      </c>
    </row>
    <row r="642" spans="1:20" x14ac:dyDescent="0.2">
      <c r="A642" s="11" t="s">
        <v>40</v>
      </c>
      <c r="B642" s="11" t="s">
        <v>20</v>
      </c>
      <c r="C642" s="12" t="s">
        <v>45</v>
      </c>
      <c r="D642" s="12" t="s">
        <v>48</v>
      </c>
      <c r="E642" s="11">
        <v>1250</v>
      </c>
      <c r="F642" s="13">
        <v>260</v>
      </c>
      <c r="G642" s="13">
        <v>300</v>
      </c>
      <c r="H642" s="13">
        <v>375000</v>
      </c>
      <c r="I642" s="13">
        <v>18750</v>
      </c>
      <c r="J642" s="13">
        <v>356250</v>
      </c>
      <c r="K642" s="13">
        <v>312500</v>
      </c>
      <c r="L642" s="13">
        <v>43750</v>
      </c>
      <c r="M642" s="14">
        <v>41974</v>
      </c>
      <c r="N642" s="15">
        <v>12</v>
      </c>
      <c r="O642" s="12" t="s">
        <v>25</v>
      </c>
      <c r="P642" s="16" t="s">
        <v>19</v>
      </c>
      <c r="Q642" s="1" t="str">
        <f>IF(Data[[#This Row],[COGS]]=Data[[#This Row],[ Sales]]-Data[[#This Row],[Profit]], "OK", "Mismatch")</f>
        <v>OK</v>
      </c>
      <c r="R642" s="1" t="str">
        <f>IF(Data[[#This Row],[Gross Sales]]=Data[[#This Row],[Units Sold]]*Data[[#This Row],[Sale Price]], "OK", "Mismatch")</f>
        <v>OK</v>
      </c>
      <c r="S642" s="1" t="str">
        <f>IF(Data[[#This Row],[ Sales]]=Data[[#This Row],[Gross Sales]]-Data[[#This Row],[Discounts]], "OK", "Mismatch")</f>
        <v>OK</v>
      </c>
      <c r="T642" s="1" t="str">
        <f>IF(Data[[#This Row],[Profit]]=Data[[#This Row],[ Sales]]-Data[[#This Row],[COGS]], "OK", "Mismatch")</f>
        <v>OK</v>
      </c>
    </row>
    <row r="643" spans="1:20" x14ac:dyDescent="0.2">
      <c r="A643" s="11" t="s">
        <v>40</v>
      </c>
      <c r="B643" s="11" t="s">
        <v>20</v>
      </c>
      <c r="C643" s="12" t="s">
        <v>16</v>
      </c>
      <c r="D643" s="12" t="s">
        <v>49</v>
      </c>
      <c r="E643" s="11">
        <v>2811</v>
      </c>
      <c r="F643" s="13">
        <v>3</v>
      </c>
      <c r="G643" s="13">
        <v>300</v>
      </c>
      <c r="H643" s="13">
        <v>843300</v>
      </c>
      <c r="I643" s="13">
        <v>92763</v>
      </c>
      <c r="J643" s="13">
        <v>750537</v>
      </c>
      <c r="K643" s="13">
        <v>702750</v>
      </c>
      <c r="L643" s="13">
        <v>47787</v>
      </c>
      <c r="M643" s="14">
        <v>41821</v>
      </c>
      <c r="N643" s="15">
        <v>7</v>
      </c>
      <c r="O643" s="12" t="s">
        <v>30</v>
      </c>
      <c r="P643" s="16" t="s">
        <v>19</v>
      </c>
      <c r="Q643" s="1" t="str">
        <f>IF(Data[[#This Row],[COGS]]=Data[[#This Row],[ Sales]]-Data[[#This Row],[Profit]], "OK", "Mismatch")</f>
        <v>OK</v>
      </c>
      <c r="R643" s="1" t="str">
        <f>IF(Data[[#This Row],[Gross Sales]]=Data[[#This Row],[Units Sold]]*Data[[#This Row],[Sale Price]], "OK", "Mismatch")</f>
        <v>OK</v>
      </c>
      <c r="S643" s="1" t="str">
        <f>IF(Data[[#This Row],[ Sales]]=Data[[#This Row],[Gross Sales]]-Data[[#This Row],[Discounts]], "OK", "Mismatch")</f>
        <v>OK</v>
      </c>
      <c r="T643" s="1" t="str">
        <f>IF(Data[[#This Row],[Profit]]=Data[[#This Row],[ Sales]]-Data[[#This Row],[COGS]], "OK", "Mismatch")</f>
        <v>OK</v>
      </c>
    </row>
    <row r="644" spans="1:20" x14ac:dyDescent="0.2">
      <c r="A644" s="11" t="s">
        <v>40</v>
      </c>
      <c r="B644" s="11" t="s">
        <v>20</v>
      </c>
      <c r="C644" s="12" t="s">
        <v>16</v>
      </c>
      <c r="D644" s="12" t="s">
        <v>46</v>
      </c>
      <c r="E644" s="11">
        <v>214</v>
      </c>
      <c r="F644" s="13">
        <v>3</v>
      </c>
      <c r="G644" s="13">
        <v>300</v>
      </c>
      <c r="H644" s="13">
        <v>64200</v>
      </c>
      <c r="I644" s="13">
        <v>1284</v>
      </c>
      <c r="J644" s="13">
        <v>62916</v>
      </c>
      <c r="K644" s="13">
        <v>53500</v>
      </c>
      <c r="L644" s="13">
        <v>9416</v>
      </c>
      <c r="M644" s="14">
        <v>41548</v>
      </c>
      <c r="N644" s="15">
        <v>10</v>
      </c>
      <c r="O644" s="12" t="s">
        <v>35</v>
      </c>
      <c r="P644" s="16" t="s">
        <v>36</v>
      </c>
      <c r="Q644" s="1" t="str">
        <f>IF(Data[[#This Row],[COGS]]=Data[[#This Row],[ Sales]]-Data[[#This Row],[Profit]], "OK", "Mismatch")</f>
        <v>OK</v>
      </c>
      <c r="R644" s="1" t="str">
        <f>IF(Data[[#This Row],[Gross Sales]]=Data[[#This Row],[Units Sold]]*Data[[#This Row],[Sale Price]], "OK", "Mismatch")</f>
        <v>OK</v>
      </c>
      <c r="S644" s="1" t="str">
        <f>IF(Data[[#This Row],[ Sales]]=Data[[#This Row],[Gross Sales]]-Data[[#This Row],[Discounts]], "OK", "Mismatch")</f>
        <v>OK</v>
      </c>
      <c r="T644" s="1" t="str">
        <f>IF(Data[[#This Row],[Profit]]=Data[[#This Row],[ Sales]]-Data[[#This Row],[COGS]], "OK", "Mismatch")</f>
        <v>OK</v>
      </c>
    </row>
    <row r="645" spans="1:20" x14ac:dyDescent="0.2">
      <c r="A645" s="11" t="s">
        <v>40</v>
      </c>
      <c r="B645" s="11" t="s">
        <v>20</v>
      </c>
      <c r="C645" s="12" t="s">
        <v>16</v>
      </c>
      <c r="D645" s="12" t="s">
        <v>46</v>
      </c>
      <c r="E645" s="11">
        <v>689</v>
      </c>
      <c r="F645" s="13">
        <v>3</v>
      </c>
      <c r="G645" s="13">
        <v>300</v>
      </c>
      <c r="H645" s="13">
        <v>206700</v>
      </c>
      <c r="I645" s="13">
        <v>6201</v>
      </c>
      <c r="J645" s="13">
        <v>200499</v>
      </c>
      <c r="K645" s="13">
        <v>172250</v>
      </c>
      <c r="L645" s="13">
        <v>28249</v>
      </c>
      <c r="M645" s="14">
        <v>41791</v>
      </c>
      <c r="N645" s="15">
        <v>6</v>
      </c>
      <c r="O645" s="12" t="s">
        <v>23</v>
      </c>
      <c r="P645" s="16" t="s">
        <v>19</v>
      </c>
      <c r="Q645" s="1" t="str">
        <f>IF(Data[[#This Row],[COGS]]=Data[[#This Row],[ Sales]]-Data[[#This Row],[Profit]], "OK", "Mismatch")</f>
        <v>OK</v>
      </c>
      <c r="R645" s="1" t="str">
        <f>IF(Data[[#This Row],[Gross Sales]]=Data[[#This Row],[Units Sold]]*Data[[#This Row],[Sale Price]], "OK", "Mismatch")</f>
        <v>OK</v>
      </c>
      <c r="S645" s="1" t="str">
        <f>IF(Data[[#This Row],[ Sales]]=Data[[#This Row],[Gross Sales]]-Data[[#This Row],[Discounts]], "OK", "Mismatch")</f>
        <v>OK</v>
      </c>
      <c r="T645" s="1" t="str">
        <f>IF(Data[[#This Row],[Profit]]=Data[[#This Row],[ Sales]]-Data[[#This Row],[COGS]], "OK", "Mismatch")</f>
        <v>OK</v>
      </c>
    </row>
    <row r="646" spans="1:20" x14ac:dyDescent="0.2">
      <c r="A646" s="11" t="s">
        <v>40</v>
      </c>
      <c r="B646" s="11" t="s">
        <v>20</v>
      </c>
      <c r="C646" s="12" t="s">
        <v>16</v>
      </c>
      <c r="D646" s="12" t="s">
        <v>46</v>
      </c>
      <c r="E646" s="11">
        <v>2021</v>
      </c>
      <c r="F646" s="13">
        <v>3</v>
      </c>
      <c r="G646" s="13">
        <v>300</v>
      </c>
      <c r="H646" s="13">
        <v>606300</v>
      </c>
      <c r="I646" s="13">
        <v>24252</v>
      </c>
      <c r="J646" s="13">
        <v>582048</v>
      </c>
      <c r="K646" s="13">
        <v>505250</v>
      </c>
      <c r="L646" s="13">
        <v>76798</v>
      </c>
      <c r="M646" s="14">
        <v>41913</v>
      </c>
      <c r="N646" s="15">
        <v>10</v>
      </c>
      <c r="O646" s="12" t="s">
        <v>35</v>
      </c>
      <c r="P646" s="16" t="s">
        <v>19</v>
      </c>
      <c r="Q646" s="1" t="str">
        <f>IF(Data[[#This Row],[COGS]]=Data[[#This Row],[ Sales]]-Data[[#This Row],[Profit]], "OK", "Mismatch")</f>
        <v>OK</v>
      </c>
      <c r="R646" s="1" t="str">
        <f>IF(Data[[#This Row],[Gross Sales]]=Data[[#This Row],[Units Sold]]*Data[[#This Row],[Sale Price]], "OK", "Mismatch")</f>
        <v>OK</v>
      </c>
      <c r="S646" s="1" t="str">
        <f>IF(Data[[#This Row],[ Sales]]=Data[[#This Row],[Gross Sales]]-Data[[#This Row],[Discounts]], "OK", "Mismatch")</f>
        <v>OK</v>
      </c>
      <c r="T646" s="1" t="str">
        <f>IF(Data[[#This Row],[Profit]]=Data[[#This Row],[ Sales]]-Data[[#This Row],[COGS]], "OK", "Mismatch")</f>
        <v>OK</v>
      </c>
    </row>
    <row r="647" spans="1:20" x14ac:dyDescent="0.2">
      <c r="A647" s="11" t="s">
        <v>40</v>
      </c>
      <c r="B647" s="11" t="s">
        <v>20</v>
      </c>
      <c r="C647" s="12" t="s">
        <v>26</v>
      </c>
      <c r="D647" s="12" t="s">
        <v>46</v>
      </c>
      <c r="E647" s="11">
        <v>1859</v>
      </c>
      <c r="F647" s="13">
        <v>5</v>
      </c>
      <c r="G647" s="13">
        <v>300</v>
      </c>
      <c r="H647" s="13">
        <v>557700</v>
      </c>
      <c r="I647" s="13">
        <v>22308</v>
      </c>
      <c r="J647" s="13">
        <v>535392</v>
      </c>
      <c r="K647" s="13">
        <v>464750</v>
      </c>
      <c r="L647" s="13">
        <v>70642</v>
      </c>
      <c r="M647" s="14">
        <v>41852</v>
      </c>
      <c r="N647" s="15">
        <v>8</v>
      </c>
      <c r="O647" s="12" t="s">
        <v>33</v>
      </c>
      <c r="P647" s="16" t="s">
        <v>19</v>
      </c>
      <c r="Q647" s="1" t="str">
        <f>IF(Data[[#This Row],[COGS]]=Data[[#This Row],[ Sales]]-Data[[#This Row],[Profit]], "OK", "Mismatch")</f>
        <v>OK</v>
      </c>
      <c r="R647" s="1" t="str">
        <f>IF(Data[[#This Row],[Gross Sales]]=Data[[#This Row],[Units Sold]]*Data[[#This Row],[Sale Price]], "OK", "Mismatch")</f>
        <v>OK</v>
      </c>
      <c r="S647" s="1" t="str">
        <f>IF(Data[[#This Row],[ Sales]]=Data[[#This Row],[Gross Sales]]-Data[[#This Row],[Discounts]], "OK", "Mismatch")</f>
        <v>OK</v>
      </c>
      <c r="T647" s="1" t="str">
        <f>IF(Data[[#This Row],[Profit]]=Data[[#This Row],[ Sales]]-Data[[#This Row],[COGS]], "OK", "Mismatch")</f>
        <v>OK</v>
      </c>
    </row>
    <row r="648" spans="1:20" x14ac:dyDescent="0.2">
      <c r="A648" s="11" t="s">
        <v>40</v>
      </c>
      <c r="B648" s="11" t="s">
        <v>20</v>
      </c>
      <c r="C648" s="12" t="s">
        <v>26</v>
      </c>
      <c r="D648" s="12" t="s">
        <v>46</v>
      </c>
      <c r="E648" s="11">
        <v>2021</v>
      </c>
      <c r="F648" s="13">
        <v>5</v>
      </c>
      <c r="G648" s="13">
        <v>300</v>
      </c>
      <c r="H648" s="13">
        <v>606300</v>
      </c>
      <c r="I648" s="13">
        <v>24252</v>
      </c>
      <c r="J648" s="13">
        <v>582048</v>
      </c>
      <c r="K648" s="13">
        <v>505250</v>
      </c>
      <c r="L648" s="13">
        <v>76798</v>
      </c>
      <c r="M648" s="14">
        <v>41913</v>
      </c>
      <c r="N648" s="15">
        <v>10</v>
      </c>
      <c r="O648" s="12" t="s">
        <v>35</v>
      </c>
      <c r="P648" s="16" t="s">
        <v>19</v>
      </c>
      <c r="Q648" s="1" t="str">
        <f>IF(Data[[#This Row],[COGS]]=Data[[#This Row],[ Sales]]-Data[[#This Row],[Profit]], "OK", "Mismatch")</f>
        <v>OK</v>
      </c>
      <c r="R648" s="1" t="str">
        <f>IF(Data[[#This Row],[Gross Sales]]=Data[[#This Row],[Units Sold]]*Data[[#This Row],[Sale Price]], "OK", "Mismatch")</f>
        <v>OK</v>
      </c>
      <c r="S648" s="1" t="str">
        <f>IF(Data[[#This Row],[ Sales]]=Data[[#This Row],[Gross Sales]]-Data[[#This Row],[Discounts]], "OK", "Mismatch")</f>
        <v>OK</v>
      </c>
      <c r="T648" s="1" t="str">
        <f>IF(Data[[#This Row],[Profit]]=Data[[#This Row],[ Sales]]-Data[[#This Row],[COGS]], "OK", "Mismatch")</f>
        <v>OK</v>
      </c>
    </row>
    <row r="649" spans="1:20" x14ac:dyDescent="0.2">
      <c r="A649" s="11" t="s">
        <v>40</v>
      </c>
      <c r="B649" s="11" t="s">
        <v>20</v>
      </c>
      <c r="C649" s="12" t="s">
        <v>26</v>
      </c>
      <c r="D649" s="12" t="s">
        <v>48</v>
      </c>
      <c r="E649" s="11">
        <v>334</v>
      </c>
      <c r="F649" s="13">
        <v>5</v>
      </c>
      <c r="G649" s="13">
        <v>300</v>
      </c>
      <c r="H649" s="13">
        <v>100200</v>
      </c>
      <c r="I649" s="13">
        <v>9018</v>
      </c>
      <c r="J649" s="13">
        <v>91182</v>
      </c>
      <c r="K649" s="13">
        <v>83500</v>
      </c>
      <c r="L649" s="13">
        <v>7682</v>
      </c>
      <c r="M649" s="14">
        <v>41609</v>
      </c>
      <c r="N649" s="15">
        <v>12</v>
      </c>
      <c r="O649" s="12" t="s">
        <v>25</v>
      </c>
      <c r="P649" s="16" t="s">
        <v>36</v>
      </c>
      <c r="Q649" s="1" t="str">
        <f>IF(Data[[#This Row],[COGS]]=Data[[#This Row],[ Sales]]-Data[[#This Row],[Profit]], "OK", "Mismatch")</f>
        <v>OK</v>
      </c>
      <c r="R649" s="1" t="str">
        <f>IF(Data[[#This Row],[Gross Sales]]=Data[[#This Row],[Units Sold]]*Data[[#This Row],[Sale Price]], "OK", "Mismatch")</f>
        <v>OK</v>
      </c>
      <c r="S649" s="1" t="str">
        <f>IF(Data[[#This Row],[ Sales]]=Data[[#This Row],[Gross Sales]]-Data[[#This Row],[Discounts]], "OK", "Mismatch")</f>
        <v>OK</v>
      </c>
      <c r="T649" s="1" t="str">
        <f>IF(Data[[#This Row],[Profit]]=Data[[#This Row],[ Sales]]-Data[[#This Row],[COGS]], "OK", "Mismatch")</f>
        <v>OK</v>
      </c>
    </row>
    <row r="650" spans="1:20" x14ac:dyDescent="0.2">
      <c r="A650" s="11" t="s">
        <v>40</v>
      </c>
      <c r="B650" s="11" t="s">
        <v>20</v>
      </c>
      <c r="C650" s="12" t="s">
        <v>38</v>
      </c>
      <c r="D650" s="12" t="s">
        <v>49</v>
      </c>
      <c r="E650" s="11">
        <v>807</v>
      </c>
      <c r="F650" s="13">
        <v>10</v>
      </c>
      <c r="G650" s="13">
        <v>300</v>
      </c>
      <c r="H650" s="13">
        <v>242100</v>
      </c>
      <c r="I650" s="13">
        <v>31473</v>
      </c>
      <c r="J650" s="13">
        <v>210627</v>
      </c>
      <c r="K650" s="13">
        <v>201750</v>
      </c>
      <c r="L650" s="13">
        <v>8877</v>
      </c>
      <c r="M650" s="14">
        <v>41640</v>
      </c>
      <c r="N650" s="15">
        <v>1</v>
      </c>
      <c r="O650" s="12" t="s">
        <v>18</v>
      </c>
      <c r="P650" s="16" t="s">
        <v>19</v>
      </c>
      <c r="Q650" s="1" t="str">
        <f>IF(Data[[#This Row],[COGS]]=Data[[#This Row],[ Sales]]-Data[[#This Row],[Profit]], "OK", "Mismatch")</f>
        <v>OK</v>
      </c>
      <c r="R650" s="1" t="str">
        <f>IF(Data[[#This Row],[Gross Sales]]=Data[[#This Row],[Units Sold]]*Data[[#This Row],[Sale Price]], "OK", "Mismatch")</f>
        <v>OK</v>
      </c>
      <c r="S650" s="1" t="str">
        <f>IF(Data[[#This Row],[ Sales]]=Data[[#This Row],[Gross Sales]]-Data[[#This Row],[Discounts]], "OK", "Mismatch")</f>
        <v>OK</v>
      </c>
      <c r="T650" s="1" t="str">
        <f>IF(Data[[#This Row],[Profit]]=Data[[#This Row],[ Sales]]-Data[[#This Row],[COGS]], "OK", "Mismatch")</f>
        <v>OK</v>
      </c>
    </row>
    <row r="651" spans="1:20" x14ac:dyDescent="0.2">
      <c r="A651" s="11" t="s">
        <v>40</v>
      </c>
      <c r="B651" s="11" t="s">
        <v>20</v>
      </c>
      <c r="C651" s="12" t="s">
        <v>38</v>
      </c>
      <c r="D651" s="12" t="s">
        <v>49</v>
      </c>
      <c r="E651" s="11">
        <v>1359</v>
      </c>
      <c r="F651" s="13">
        <v>10</v>
      </c>
      <c r="G651" s="13">
        <v>300</v>
      </c>
      <c r="H651" s="13">
        <v>407700</v>
      </c>
      <c r="I651" s="13">
        <v>48924</v>
      </c>
      <c r="J651" s="13">
        <v>358776</v>
      </c>
      <c r="K651" s="13">
        <v>339750</v>
      </c>
      <c r="L651" s="13">
        <v>19026</v>
      </c>
      <c r="M651" s="14">
        <v>41944</v>
      </c>
      <c r="N651" s="15">
        <v>11</v>
      </c>
      <c r="O651" s="12" t="s">
        <v>41</v>
      </c>
      <c r="P651" s="16" t="s">
        <v>19</v>
      </c>
      <c r="Q651" s="1" t="str">
        <f>IF(Data[[#This Row],[COGS]]=Data[[#This Row],[ Sales]]-Data[[#This Row],[Profit]], "OK", "Mismatch")</f>
        <v>OK</v>
      </c>
      <c r="R651" s="1" t="str">
        <f>IF(Data[[#This Row],[Gross Sales]]=Data[[#This Row],[Units Sold]]*Data[[#This Row],[Sale Price]], "OK", "Mismatch")</f>
        <v>OK</v>
      </c>
      <c r="S651" s="1" t="str">
        <f>IF(Data[[#This Row],[ Sales]]=Data[[#This Row],[Gross Sales]]-Data[[#This Row],[Discounts]], "OK", "Mismatch")</f>
        <v>OK</v>
      </c>
      <c r="T651" s="1" t="str">
        <f>IF(Data[[#This Row],[Profit]]=Data[[#This Row],[ Sales]]-Data[[#This Row],[COGS]], "OK", "Mismatch")</f>
        <v>OK</v>
      </c>
    </row>
    <row r="652" spans="1:20" x14ac:dyDescent="0.2">
      <c r="A652" s="11" t="s">
        <v>40</v>
      </c>
      <c r="B652" s="11" t="s">
        <v>20</v>
      </c>
      <c r="C652" s="12" t="s">
        <v>38</v>
      </c>
      <c r="D652" s="12" t="s">
        <v>46</v>
      </c>
      <c r="E652" s="11">
        <v>689</v>
      </c>
      <c r="F652" s="13">
        <v>10</v>
      </c>
      <c r="G652" s="13">
        <v>300</v>
      </c>
      <c r="H652" s="13">
        <v>206700</v>
      </c>
      <c r="I652" s="13">
        <v>6201</v>
      </c>
      <c r="J652" s="13">
        <v>200499</v>
      </c>
      <c r="K652" s="13">
        <v>172250</v>
      </c>
      <c r="L652" s="13">
        <v>28249</v>
      </c>
      <c r="M652" s="14">
        <v>41791</v>
      </c>
      <c r="N652" s="15">
        <v>6</v>
      </c>
      <c r="O652" s="12" t="s">
        <v>23</v>
      </c>
      <c r="P652" s="16" t="s">
        <v>19</v>
      </c>
      <c r="Q652" s="1" t="str">
        <f>IF(Data[[#This Row],[COGS]]=Data[[#This Row],[ Sales]]-Data[[#This Row],[Profit]], "OK", "Mismatch")</f>
        <v>OK</v>
      </c>
      <c r="R652" s="1" t="str">
        <f>IF(Data[[#This Row],[Gross Sales]]=Data[[#This Row],[Units Sold]]*Data[[#This Row],[Sale Price]], "OK", "Mismatch")</f>
        <v>OK</v>
      </c>
      <c r="S652" s="1" t="str">
        <f>IF(Data[[#This Row],[ Sales]]=Data[[#This Row],[Gross Sales]]-Data[[#This Row],[Discounts]], "OK", "Mismatch")</f>
        <v>OK</v>
      </c>
      <c r="T652" s="1" t="str">
        <f>IF(Data[[#This Row],[Profit]]=Data[[#This Row],[ Sales]]-Data[[#This Row],[COGS]], "OK", "Mismatch")</f>
        <v>OK</v>
      </c>
    </row>
    <row r="653" spans="1:20" x14ac:dyDescent="0.2">
      <c r="A653" s="11" t="s">
        <v>40</v>
      </c>
      <c r="B653" s="11" t="s">
        <v>20</v>
      </c>
      <c r="C653" s="12" t="s">
        <v>38</v>
      </c>
      <c r="D653" s="12" t="s">
        <v>46</v>
      </c>
      <c r="E653" s="11">
        <v>1414.5</v>
      </c>
      <c r="F653" s="13">
        <v>10</v>
      </c>
      <c r="G653" s="13">
        <v>300</v>
      </c>
      <c r="H653" s="13">
        <v>424350</v>
      </c>
      <c r="I653" s="13">
        <v>16974</v>
      </c>
      <c r="J653" s="13">
        <v>407376</v>
      </c>
      <c r="K653" s="13">
        <v>353625</v>
      </c>
      <c r="L653" s="13">
        <v>53751</v>
      </c>
      <c r="M653" s="14">
        <v>41730</v>
      </c>
      <c r="N653" s="15">
        <v>4</v>
      </c>
      <c r="O653" s="12" t="s">
        <v>44</v>
      </c>
      <c r="P653" s="16" t="s">
        <v>19</v>
      </c>
      <c r="Q653" s="1" t="str">
        <f>IF(Data[[#This Row],[COGS]]=Data[[#This Row],[ Sales]]-Data[[#This Row],[Profit]], "OK", "Mismatch")</f>
        <v>OK</v>
      </c>
      <c r="R653" s="1" t="str">
        <f>IF(Data[[#This Row],[Gross Sales]]=Data[[#This Row],[Units Sold]]*Data[[#This Row],[Sale Price]], "OK", "Mismatch")</f>
        <v>OK</v>
      </c>
      <c r="S653" s="1" t="str">
        <f>IF(Data[[#This Row],[ Sales]]=Data[[#This Row],[Gross Sales]]-Data[[#This Row],[Discounts]], "OK", "Mismatch")</f>
        <v>OK</v>
      </c>
      <c r="T653" s="1" t="str">
        <f>IF(Data[[#This Row],[Profit]]=Data[[#This Row],[ Sales]]-Data[[#This Row],[COGS]], "OK", "Mismatch")</f>
        <v>OK</v>
      </c>
    </row>
    <row r="654" spans="1:20" x14ac:dyDescent="0.2">
      <c r="A654" s="11" t="s">
        <v>40</v>
      </c>
      <c r="B654" s="11" t="s">
        <v>20</v>
      </c>
      <c r="C654" s="12" t="s">
        <v>38</v>
      </c>
      <c r="D654" s="12" t="s">
        <v>46</v>
      </c>
      <c r="E654" s="11">
        <v>1728</v>
      </c>
      <c r="F654" s="13">
        <v>10</v>
      </c>
      <c r="G654" s="13">
        <v>300</v>
      </c>
      <c r="H654" s="13">
        <v>518400</v>
      </c>
      <c r="I654" s="13">
        <v>10368</v>
      </c>
      <c r="J654" s="13">
        <v>508032</v>
      </c>
      <c r="K654" s="13">
        <v>432000</v>
      </c>
      <c r="L654" s="13">
        <v>76032</v>
      </c>
      <c r="M654" s="14">
        <v>41760</v>
      </c>
      <c r="N654" s="15">
        <v>5</v>
      </c>
      <c r="O654" s="12" t="s">
        <v>47</v>
      </c>
      <c r="P654" s="16" t="s">
        <v>19</v>
      </c>
      <c r="Q654" s="1" t="str">
        <f>IF(Data[[#This Row],[COGS]]=Data[[#This Row],[ Sales]]-Data[[#This Row],[Profit]], "OK", "Mismatch")</f>
        <v>OK</v>
      </c>
      <c r="R654" s="1" t="str">
        <f>IF(Data[[#This Row],[Gross Sales]]=Data[[#This Row],[Units Sold]]*Data[[#This Row],[Sale Price]], "OK", "Mismatch")</f>
        <v>OK</v>
      </c>
      <c r="S654" s="1" t="str">
        <f>IF(Data[[#This Row],[ Sales]]=Data[[#This Row],[Gross Sales]]-Data[[#This Row],[Discounts]], "OK", "Mismatch")</f>
        <v>OK</v>
      </c>
      <c r="T654" s="1" t="str">
        <f>IF(Data[[#This Row],[Profit]]=Data[[#This Row],[ Sales]]-Data[[#This Row],[COGS]], "OK", "Mismatch")</f>
        <v>OK</v>
      </c>
    </row>
    <row r="655" spans="1:20" x14ac:dyDescent="0.2">
      <c r="A655" s="11" t="s">
        <v>40</v>
      </c>
      <c r="B655" s="11" t="s">
        <v>20</v>
      </c>
      <c r="C655" s="12" t="s">
        <v>38</v>
      </c>
      <c r="D655" s="12" t="s">
        <v>48</v>
      </c>
      <c r="E655" s="11">
        <v>1123</v>
      </c>
      <c r="F655" s="13">
        <v>10</v>
      </c>
      <c r="G655" s="13">
        <v>300</v>
      </c>
      <c r="H655" s="13">
        <v>336900</v>
      </c>
      <c r="I655" s="13">
        <v>23583</v>
      </c>
      <c r="J655" s="13">
        <v>313317</v>
      </c>
      <c r="K655" s="13">
        <v>280750</v>
      </c>
      <c r="L655" s="13">
        <v>32567</v>
      </c>
      <c r="M655" s="14">
        <v>41518</v>
      </c>
      <c r="N655" s="15">
        <v>9</v>
      </c>
      <c r="O655" s="12" t="s">
        <v>34</v>
      </c>
      <c r="P655" s="16" t="s">
        <v>36</v>
      </c>
      <c r="Q655" s="1" t="str">
        <f>IF(Data[[#This Row],[COGS]]=Data[[#This Row],[ Sales]]-Data[[#This Row],[Profit]], "OK", "Mismatch")</f>
        <v>OK</v>
      </c>
      <c r="R655" s="1" t="str">
        <f>IF(Data[[#This Row],[Gross Sales]]=Data[[#This Row],[Units Sold]]*Data[[#This Row],[Sale Price]], "OK", "Mismatch")</f>
        <v>OK</v>
      </c>
      <c r="S655" s="1" t="str">
        <f>IF(Data[[#This Row],[ Sales]]=Data[[#This Row],[Gross Sales]]-Data[[#This Row],[Discounts]], "OK", "Mismatch")</f>
        <v>OK</v>
      </c>
      <c r="T655" s="1" t="str">
        <f>IF(Data[[#This Row],[Profit]]=Data[[#This Row],[ Sales]]-Data[[#This Row],[COGS]], "OK", "Mismatch")</f>
        <v>OK</v>
      </c>
    </row>
    <row r="656" spans="1:20" x14ac:dyDescent="0.2">
      <c r="A656" s="11" t="s">
        <v>40</v>
      </c>
      <c r="B656" s="11" t="s">
        <v>20</v>
      </c>
      <c r="C656" s="12" t="s">
        <v>42</v>
      </c>
      <c r="D656" s="12" t="s">
        <v>49</v>
      </c>
      <c r="E656" s="11">
        <v>2536</v>
      </c>
      <c r="F656" s="13">
        <v>120</v>
      </c>
      <c r="G656" s="13">
        <v>300</v>
      </c>
      <c r="H656" s="13">
        <v>760800</v>
      </c>
      <c r="I656" s="13">
        <v>106512</v>
      </c>
      <c r="J656" s="13">
        <v>654288</v>
      </c>
      <c r="K656" s="13">
        <v>634000</v>
      </c>
      <c r="L656" s="13">
        <v>20288</v>
      </c>
      <c r="M656" s="14">
        <v>41579</v>
      </c>
      <c r="N656" s="15">
        <v>11</v>
      </c>
      <c r="O656" s="12" t="s">
        <v>41</v>
      </c>
      <c r="P656" s="16" t="s">
        <v>36</v>
      </c>
      <c r="Q656" s="1" t="str">
        <f>IF(Data[[#This Row],[COGS]]=Data[[#This Row],[ Sales]]-Data[[#This Row],[Profit]], "OK", "Mismatch")</f>
        <v>OK</v>
      </c>
      <c r="R656" s="1" t="str">
        <f>IF(Data[[#This Row],[Gross Sales]]=Data[[#This Row],[Units Sold]]*Data[[#This Row],[Sale Price]], "OK", "Mismatch")</f>
        <v>OK</v>
      </c>
      <c r="S656" s="1" t="str">
        <f>IF(Data[[#This Row],[ Sales]]=Data[[#This Row],[Gross Sales]]-Data[[#This Row],[Discounts]], "OK", "Mismatch")</f>
        <v>OK</v>
      </c>
      <c r="T656" s="1" t="str">
        <f>IF(Data[[#This Row],[Profit]]=Data[[#This Row],[ Sales]]-Data[[#This Row],[COGS]], "OK", "Mismatch")</f>
        <v>OK</v>
      </c>
    </row>
    <row r="657" spans="1:20" x14ac:dyDescent="0.2">
      <c r="A657" s="11" t="s">
        <v>40</v>
      </c>
      <c r="B657" s="11" t="s">
        <v>20</v>
      </c>
      <c r="C657" s="12" t="s">
        <v>42</v>
      </c>
      <c r="D657" s="12" t="s">
        <v>48</v>
      </c>
      <c r="E657" s="11">
        <v>1250</v>
      </c>
      <c r="F657" s="13">
        <v>120</v>
      </c>
      <c r="G657" s="13">
        <v>300</v>
      </c>
      <c r="H657" s="13">
        <v>375000</v>
      </c>
      <c r="I657" s="13">
        <v>18750</v>
      </c>
      <c r="J657" s="13">
        <v>356250</v>
      </c>
      <c r="K657" s="13">
        <v>312500</v>
      </c>
      <c r="L657" s="13">
        <v>43750</v>
      </c>
      <c r="M657" s="14">
        <v>41974</v>
      </c>
      <c r="N657" s="15">
        <v>12</v>
      </c>
      <c r="O657" s="12" t="s">
        <v>25</v>
      </c>
      <c r="P657" s="16" t="s">
        <v>19</v>
      </c>
      <c r="Q657" s="1" t="str">
        <f>IF(Data[[#This Row],[COGS]]=Data[[#This Row],[ Sales]]-Data[[#This Row],[Profit]], "OK", "Mismatch")</f>
        <v>OK</v>
      </c>
      <c r="R657" s="1" t="str">
        <f>IF(Data[[#This Row],[Gross Sales]]=Data[[#This Row],[Units Sold]]*Data[[#This Row],[Sale Price]], "OK", "Mismatch")</f>
        <v>OK</v>
      </c>
      <c r="S657" s="1" t="str">
        <f>IF(Data[[#This Row],[ Sales]]=Data[[#This Row],[Gross Sales]]-Data[[#This Row],[Discounts]], "OK", "Mismatch")</f>
        <v>OK</v>
      </c>
      <c r="T657" s="1" t="str">
        <f>IF(Data[[#This Row],[Profit]]=Data[[#This Row],[ Sales]]-Data[[#This Row],[COGS]], "OK", "Mismatch")</f>
        <v>OK</v>
      </c>
    </row>
    <row r="658" spans="1:20" x14ac:dyDescent="0.2">
      <c r="A658" s="11" t="s">
        <v>40</v>
      </c>
      <c r="B658" s="11" t="s">
        <v>20</v>
      </c>
      <c r="C658" s="12" t="s">
        <v>43</v>
      </c>
      <c r="D658" s="12" t="s">
        <v>46</v>
      </c>
      <c r="E658" s="11">
        <v>214</v>
      </c>
      <c r="F658" s="13">
        <v>250</v>
      </c>
      <c r="G658" s="13">
        <v>300</v>
      </c>
      <c r="H658" s="13">
        <v>64200</v>
      </c>
      <c r="I658" s="13">
        <v>1284</v>
      </c>
      <c r="J658" s="13">
        <v>62916</v>
      </c>
      <c r="K658" s="13">
        <v>53500</v>
      </c>
      <c r="L658" s="13">
        <v>9416</v>
      </c>
      <c r="M658" s="14">
        <v>41548</v>
      </c>
      <c r="N658" s="15">
        <v>10</v>
      </c>
      <c r="O658" s="12" t="s">
        <v>35</v>
      </c>
      <c r="P658" s="16" t="s">
        <v>36</v>
      </c>
      <c r="Q658" s="1" t="str">
        <f>IF(Data[[#This Row],[COGS]]=Data[[#This Row],[ Sales]]-Data[[#This Row],[Profit]], "OK", "Mismatch")</f>
        <v>OK</v>
      </c>
      <c r="R658" s="1" t="str">
        <f>IF(Data[[#This Row],[Gross Sales]]=Data[[#This Row],[Units Sold]]*Data[[#This Row],[Sale Price]], "OK", "Mismatch")</f>
        <v>OK</v>
      </c>
      <c r="S658" s="1" t="str">
        <f>IF(Data[[#This Row],[ Sales]]=Data[[#This Row],[Gross Sales]]-Data[[#This Row],[Discounts]], "OK", "Mismatch")</f>
        <v>OK</v>
      </c>
      <c r="T658" s="1" t="str">
        <f>IF(Data[[#This Row],[Profit]]=Data[[#This Row],[ Sales]]-Data[[#This Row],[COGS]], "OK", "Mismatch")</f>
        <v>OK</v>
      </c>
    </row>
    <row r="659" spans="1:20" x14ac:dyDescent="0.2">
      <c r="A659" s="11" t="s">
        <v>40</v>
      </c>
      <c r="B659" s="11" t="s">
        <v>20</v>
      </c>
      <c r="C659" s="12" t="s">
        <v>43</v>
      </c>
      <c r="D659" s="12" t="s">
        <v>46</v>
      </c>
      <c r="E659" s="11">
        <v>986</v>
      </c>
      <c r="F659" s="13">
        <v>250</v>
      </c>
      <c r="G659" s="13">
        <v>300</v>
      </c>
      <c r="H659" s="13">
        <v>295800</v>
      </c>
      <c r="I659" s="13">
        <v>2958</v>
      </c>
      <c r="J659" s="13">
        <v>292842</v>
      </c>
      <c r="K659" s="13">
        <v>246500</v>
      </c>
      <c r="L659" s="13">
        <v>46342</v>
      </c>
      <c r="M659" s="14">
        <v>41883</v>
      </c>
      <c r="N659" s="15">
        <v>9</v>
      </c>
      <c r="O659" s="12" t="s">
        <v>34</v>
      </c>
      <c r="P659" s="16" t="s">
        <v>19</v>
      </c>
      <c r="Q659" s="1" t="str">
        <f>IF(Data[[#This Row],[COGS]]=Data[[#This Row],[ Sales]]-Data[[#This Row],[Profit]], "OK", "Mismatch")</f>
        <v>OK</v>
      </c>
      <c r="R659" s="1" t="str">
        <f>IF(Data[[#This Row],[Gross Sales]]=Data[[#This Row],[Units Sold]]*Data[[#This Row],[Sale Price]], "OK", "Mismatch")</f>
        <v>OK</v>
      </c>
      <c r="S659" s="1" t="str">
        <f>IF(Data[[#This Row],[ Sales]]=Data[[#This Row],[Gross Sales]]-Data[[#This Row],[Discounts]], "OK", "Mismatch")</f>
        <v>OK</v>
      </c>
      <c r="T659" s="1" t="str">
        <f>IF(Data[[#This Row],[Profit]]=Data[[#This Row],[ Sales]]-Data[[#This Row],[COGS]], "OK", "Mismatch")</f>
        <v>OK</v>
      </c>
    </row>
    <row r="660" spans="1:20" x14ac:dyDescent="0.2">
      <c r="A660" s="11" t="s">
        <v>40</v>
      </c>
      <c r="B660" s="11" t="s">
        <v>20</v>
      </c>
      <c r="C660" s="12" t="s">
        <v>43</v>
      </c>
      <c r="D660" s="12" t="s">
        <v>48</v>
      </c>
      <c r="E660" s="11">
        <v>2659</v>
      </c>
      <c r="F660" s="13">
        <v>250</v>
      </c>
      <c r="G660" s="13">
        <v>300</v>
      </c>
      <c r="H660" s="13">
        <v>797700</v>
      </c>
      <c r="I660" s="13">
        <v>71793</v>
      </c>
      <c r="J660" s="13">
        <v>725907</v>
      </c>
      <c r="K660" s="13">
        <v>664750</v>
      </c>
      <c r="L660" s="13">
        <v>61157</v>
      </c>
      <c r="M660" s="14">
        <v>41671</v>
      </c>
      <c r="N660" s="15">
        <v>2</v>
      </c>
      <c r="O660" s="12" t="s">
        <v>39</v>
      </c>
      <c r="P660" s="16" t="s">
        <v>19</v>
      </c>
      <c r="Q660" s="1" t="str">
        <f>IF(Data[[#This Row],[COGS]]=Data[[#This Row],[ Sales]]-Data[[#This Row],[Profit]], "OK", "Mismatch")</f>
        <v>OK</v>
      </c>
      <c r="R660" s="1" t="str">
        <f>IF(Data[[#This Row],[Gross Sales]]=Data[[#This Row],[Units Sold]]*Data[[#This Row],[Sale Price]], "OK", "Mismatch")</f>
        <v>OK</v>
      </c>
      <c r="S660" s="1" t="str">
        <f>IF(Data[[#This Row],[ Sales]]=Data[[#This Row],[Gross Sales]]-Data[[#This Row],[Discounts]], "OK", "Mismatch")</f>
        <v>OK</v>
      </c>
      <c r="T660" s="1" t="str">
        <f>IF(Data[[#This Row],[Profit]]=Data[[#This Row],[ Sales]]-Data[[#This Row],[COGS]], "OK", "Mismatch")</f>
        <v>OK</v>
      </c>
    </row>
    <row r="661" spans="1:20" x14ac:dyDescent="0.2">
      <c r="A661" s="11" t="s">
        <v>40</v>
      </c>
      <c r="B661" s="11" t="s">
        <v>24</v>
      </c>
      <c r="C661" s="12" t="s">
        <v>45</v>
      </c>
      <c r="D661" s="12" t="s">
        <v>49</v>
      </c>
      <c r="E661" s="11">
        <v>546</v>
      </c>
      <c r="F661" s="13">
        <v>260</v>
      </c>
      <c r="G661" s="13">
        <v>300</v>
      </c>
      <c r="H661" s="13">
        <v>163800</v>
      </c>
      <c r="I661" s="13">
        <v>24570</v>
      </c>
      <c r="J661" s="13">
        <v>139230</v>
      </c>
      <c r="K661" s="13">
        <v>136500</v>
      </c>
      <c r="L661" s="13">
        <v>2730</v>
      </c>
      <c r="M661" s="14">
        <v>41913</v>
      </c>
      <c r="N661" s="15">
        <v>10</v>
      </c>
      <c r="O661" s="12" t="s">
        <v>35</v>
      </c>
      <c r="P661" s="16" t="s">
        <v>19</v>
      </c>
      <c r="Q661" s="1" t="str">
        <f>IF(Data[[#This Row],[COGS]]=Data[[#This Row],[ Sales]]-Data[[#This Row],[Profit]], "OK", "Mismatch")</f>
        <v>OK</v>
      </c>
      <c r="R661" s="1" t="str">
        <f>IF(Data[[#This Row],[Gross Sales]]=Data[[#This Row],[Units Sold]]*Data[[#This Row],[Sale Price]], "OK", "Mismatch")</f>
        <v>OK</v>
      </c>
      <c r="S661" s="1" t="str">
        <f>IF(Data[[#This Row],[ Sales]]=Data[[#This Row],[Gross Sales]]-Data[[#This Row],[Discounts]], "OK", "Mismatch")</f>
        <v>OK</v>
      </c>
      <c r="T661" s="1" t="str">
        <f>IF(Data[[#This Row],[Profit]]=Data[[#This Row],[ Sales]]-Data[[#This Row],[COGS]], "OK", "Mismatch")</f>
        <v>OK</v>
      </c>
    </row>
    <row r="662" spans="1:20" x14ac:dyDescent="0.2">
      <c r="A662" s="11" t="s">
        <v>40</v>
      </c>
      <c r="B662" s="11" t="s">
        <v>24</v>
      </c>
      <c r="C662" s="12" t="s">
        <v>45</v>
      </c>
      <c r="D662" s="12" t="s">
        <v>46</v>
      </c>
      <c r="E662" s="11">
        <v>1101</v>
      </c>
      <c r="F662" s="13">
        <v>260</v>
      </c>
      <c r="G662" s="13">
        <v>300</v>
      </c>
      <c r="H662" s="13">
        <v>330300</v>
      </c>
      <c r="I662" s="13">
        <v>6606</v>
      </c>
      <c r="J662" s="13">
        <v>323694</v>
      </c>
      <c r="K662" s="13">
        <v>275250</v>
      </c>
      <c r="L662" s="13">
        <v>48444</v>
      </c>
      <c r="M662" s="14">
        <v>41699</v>
      </c>
      <c r="N662" s="15">
        <v>3</v>
      </c>
      <c r="O662" s="12" t="s">
        <v>27</v>
      </c>
      <c r="P662" s="16" t="s">
        <v>19</v>
      </c>
      <c r="Q662" s="1" t="str">
        <f>IF(Data[[#This Row],[COGS]]=Data[[#This Row],[ Sales]]-Data[[#This Row],[Profit]], "OK", "Mismatch")</f>
        <v>OK</v>
      </c>
      <c r="R662" s="1" t="str">
        <f>IF(Data[[#This Row],[Gross Sales]]=Data[[#This Row],[Units Sold]]*Data[[#This Row],[Sale Price]], "OK", "Mismatch")</f>
        <v>OK</v>
      </c>
      <c r="S662" s="1" t="str">
        <f>IF(Data[[#This Row],[ Sales]]=Data[[#This Row],[Gross Sales]]-Data[[#This Row],[Discounts]], "OK", "Mismatch")</f>
        <v>OK</v>
      </c>
      <c r="T662" s="1" t="str">
        <f>IF(Data[[#This Row],[Profit]]=Data[[#This Row],[ Sales]]-Data[[#This Row],[COGS]], "OK", "Mismatch")</f>
        <v>OK</v>
      </c>
    </row>
    <row r="663" spans="1:20" x14ac:dyDescent="0.2">
      <c r="A663" s="11" t="s">
        <v>40</v>
      </c>
      <c r="B663" s="11" t="s">
        <v>24</v>
      </c>
      <c r="C663" s="12" t="s">
        <v>45</v>
      </c>
      <c r="D663" s="12" t="s">
        <v>48</v>
      </c>
      <c r="E663" s="11">
        <v>635</v>
      </c>
      <c r="F663" s="13">
        <v>260</v>
      </c>
      <c r="G663" s="13">
        <v>300</v>
      </c>
      <c r="H663" s="13">
        <v>190500</v>
      </c>
      <c r="I663" s="13">
        <v>15240</v>
      </c>
      <c r="J663" s="13">
        <v>175260</v>
      </c>
      <c r="K663" s="13">
        <v>158750</v>
      </c>
      <c r="L663" s="13">
        <v>16510</v>
      </c>
      <c r="M663" s="14">
        <v>41974</v>
      </c>
      <c r="N663" s="15">
        <v>12</v>
      </c>
      <c r="O663" s="12" t="s">
        <v>25</v>
      </c>
      <c r="P663" s="16" t="s">
        <v>19</v>
      </c>
      <c r="Q663" s="1" t="str">
        <f>IF(Data[[#This Row],[COGS]]=Data[[#This Row],[ Sales]]-Data[[#This Row],[Profit]], "OK", "Mismatch")</f>
        <v>OK</v>
      </c>
      <c r="R663" s="1" t="str">
        <f>IF(Data[[#This Row],[Gross Sales]]=Data[[#This Row],[Units Sold]]*Data[[#This Row],[Sale Price]], "OK", "Mismatch")</f>
        <v>OK</v>
      </c>
      <c r="S663" s="1" t="str">
        <f>IF(Data[[#This Row],[ Sales]]=Data[[#This Row],[Gross Sales]]-Data[[#This Row],[Discounts]], "OK", "Mismatch")</f>
        <v>OK</v>
      </c>
      <c r="T663" s="1" t="str">
        <f>IF(Data[[#This Row],[Profit]]=Data[[#This Row],[ Sales]]-Data[[#This Row],[COGS]], "OK", "Mismatch")</f>
        <v>OK</v>
      </c>
    </row>
    <row r="664" spans="1:20" x14ac:dyDescent="0.2">
      <c r="A664" s="11" t="s">
        <v>40</v>
      </c>
      <c r="B664" s="11" t="s">
        <v>24</v>
      </c>
      <c r="C664" s="12" t="s">
        <v>45</v>
      </c>
      <c r="D664" s="12" t="s">
        <v>48</v>
      </c>
      <c r="E664" s="11">
        <v>2460</v>
      </c>
      <c r="F664" s="13">
        <v>260</v>
      </c>
      <c r="G664" s="13">
        <v>300</v>
      </c>
      <c r="H664" s="13">
        <v>738000</v>
      </c>
      <c r="I664" s="13">
        <v>59040</v>
      </c>
      <c r="J664" s="13">
        <v>678960</v>
      </c>
      <c r="K664" s="13">
        <v>615000</v>
      </c>
      <c r="L664" s="13">
        <v>63960</v>
      </c>
      <c r="M664" s="14">
        <v>41791</v>
      </c>
      <c r="N664" s="15">
        <v>6</v>
      </c>
      <c r="O664" s="12" t="s">
        <v>23</v>
      </c>
      <c r="P664" s="16" t="s">
        <v>19</v>
      </c>
      <c r="Q664" s="1" t="str">
        <f>IF(Data[[#This Row],[COGS]]=Data[[#This Row],[ Sales]]-Data[[#This Row],[Profit]], "OK", "Mismatch")</f>
        <v>OK</v>
      </c>
      <c r="R664" s="1" t="str">
        <f>IF(Data[[#This Row],[Gross Sales]]=Data[[#This Row],[Units Sold]]*Data[[#This Row],[Sale Price]], "OK", "Mismatch")</f>
        <v>OK</v>
      </c>
      <c r="S664" s="1" t="str">
        <f>IF(Data[[#This Row],[ Sales]]=Data[[#This Row],[Gross Sales]]-Data[[#This Row],[Discounts]], "OK", "Mismatch")</f>
        <v>OK</v>
      </c>
      <c r="T664" s="1" t="str">
        <f>IF(Data[[#This Row],[Profit]]=Data[[#This Row],[ Sales]]-Data[[#This Row],[COGS]], "OK", "Mismatch")</f>
        <v>OK</v>
      </c>
    </row>
    <row r="665" spans="1:20" x14ac:dyDescent="0.2">
      <c r="A665" s="11" t="s">
        <v>40</v>
      </c>
      <c r="B665" s="11" t="s">
        <v>24</v>
      </c>
      <c r="C665" s="12" t="s">
        <v>16</v>
      </c>
      <c r="D665" s="12" t="s">
        <v>49</v>
      </c>
      <c r="E665" s="11">
        <v>801</v>
      </c>
      <c r="F665" s="13">
        <v>3</v>
      </c>
      <c r="G665" s="13">
        <v>300</v>
      </c>
      <c r="H665" s="13">
        <v>240300</v>
      </c>
      <c r="I665" s="13">
        <v>33642</v>
      </c>
      <c r="J665" s="13">
        <v>206658</v>
      </c>
      <c r="K665" s="13">
        <v>200250</v>
      </c>
      <c r="L665" s="13">
        <v>6408</v>
      </c>
      <c r="M665" s="14">
        <v>41821</v>
      </c>
      <c r="N665" s="15">
        <v>7</v>
      </c>
      <c r="O665" s="12" t="s">
        <v>30</v>
      </c>
      <c r="P665" s="16" t="s">
        <v>19</v>
      </c>
      <c r="Q665" s="1" t="str">
        <f>IF(Data[[#This Row],[COGS]]=Data[[#This Row],[ Sales]]-Data[[#This Row],[Profit]], "OK", "Mismatch")</f>
        <v>OK</v>
      </c>
      <c r="R665" s="1" t="str">
        <f>IF(Data[[#This Row],[Gross Sales]]=Data[[#This Row],[Units Sold]]*Data[[#This Row],[Sale Price]], "OK", "Mismatch")</f>
        <v>OK</v>
      </c>
      <c r="S665" s="1" t="str">
        <f>IF(Data[[#This Row],[ Sales]]=Data[[#This Row],[Gross Sales]]-Data[[#This Row],[Discounts]], "OK", "Mismatch")</f>
        <v>OK</v>
      </c>
      <c r="T665" s="1" t="str">
        <f>IF(Data[[#This Row],[Profit]]=Data[[#This Row],[ Sales]]-Data[[#This Row],[COGS]], "OK", "Mismatch")</f>
        <v>OK</v>
      </c>
    </row>
    <row r="666" spans="1:20" x14ac:dyDescent="0.2">
      <c r="A666" s="11" t="s">
        <v>31</v>
      </c>
      <c r="B666" s="11" t="s">
        <v>24</v>
      </c>
      <c r="C666" s="12" t="s">
        <v>16</v>
      </c>
      <c r="D666" s="12" t="s">
        <v>46</v>
      </c>
      <c r="E666" s="11">
        <v>494</v>
      </c>
      <c r="F666" s="13">
        <v>3</v>
      </c>
      <c r="G666" s="13">
        <v>300</v>
      </c>
      <c r="H666" s="13">
        <v>148200</v>
      </c>
      <c r="I666" s="13">
        <v>1482</v>
      </c>
      <c r="J666" s="13">
        <v>146718</v>
      </c>
      <c r="K666" s="13">
        <v>123500</v>
      </c>
      <c r="L666" s="13">
        <v>23218</v>
      </c>
      <c r="M666" s="14">
        <v>41548</v>
      </c>
      <c r="N666" s="15">
        <v>10</v>
      </c>
      <c r="O666" s="12" t="s">
        <v>35</v>
      </c>
      <c r="P666" s="16" t="s">
        <v>36</v>
      </c>
      <c r="Q666" s="1" t="str">
        <f>IF(Data[[#This Row],[COGS]]=Data[[#This Row],[ Sales]]-Data[[#This Row],[Profit]], "OK", "Mismatch")</f>
        <v>OK</v>
      </c>
      <c r="R666" s="1" t="str">
        <f>IF(Data[[#This Row],[Gross Sales]]=Data[[#This Row],[Units Sold]]*Data[[#This Row],[Sale Price]], "OK", "Mismatch")</f>
        <v>OK</v>
      </c>
      <c r="S666" s="1" t="str">
        <f>IF(Data[[#This Row],[ Sales]]=Data[[#This Row],[Gross Sales]]-Data[[#This Row],[Discounts]], "OK", "Mismatch")</f>
        <v>OK</v>
      </c>
      <c r="T666" s="1" t="str">
        <f>IF(Data[[#This Row],[Profit]]=Data[[#This Row],[ Sales]]-Data[[#This Row],[COGS]], "OK", "Mismatch")</f>
        <v>OK</v>
      </c>
    </row>
    <row r="667" spans="1:20" x14ac:dyDescent="0.2">
      <c r="A667" s="11" t="s">
        <v>40</v>
      </c>
      <c r="B667" s="11" t="s">
        <v>24</v>
      </c>
      <c r="C667" s="12" t="s">
        <v>26</v>
      </c>
      <c r="D667" s="12" t="s">
        <v>49</v>
      </c>
      <c r="E667" s="11">
        <v>546</v>
      </c>
      <c r="F667" s="13">
        <v>5</v>
      </c>
      <c r="G667" s="13">
        <v>300</v>
      </c>
      <c r="H667" s="13">
        <v>163800</v>
      </c>
      <c r="I667" s="13">
        <v>24570</v>
      </c>
      <c r="J667" s="13">
        <v>139230</v>
      </c>
      <c r="K667" s="13">
        <v>136500</v>
      </c>
      <c r="L667" s="13">
        <v>2730</v>
      </c>
      <c r="M667" s="14">
        <v>41913</v>
      </c>
      <c r="N667" s="15">
        <v>10</v>
      </c>
      <c r="O667" s="12" t="s">
        <v>35</v>
      </c>
      <c r="P667" s="16" t="s">
        <v>19</v>
      </c>
      <c r="Q667" s="1" t="str">
        <f>IF(Data[[#This Row],[COGS]]=Data[[#This Row],[ Sales]]-Data[[#This Row],[Profit]], "OK", "Mismatch")</f>
        <v>OK</v>
      </c>
      <c r="R667" s="1" t="str">
        <f>IF(Data[[#This Row],[Gross Sales]]=Data[[#This Row],[Units Sold]]*Data[[#This Row],[Sale Price]], "OK", "Mismatch")</f>
        <v>OK</v>
      </c>
      <c r="S667" s="1" t="str">
        <f>IF(Data[[#This Row],[ Sales]]=Data[[#This Row],[Gross Sales]]-Data[[#This Row],[Discounts]], "OK", "Mismatch")</f>
        <v>OK</v>
      </c>
      <c r="T667" s="1" t="str">
        <f>IF(Data[[#This Row],[Profit]]=Data[[#This Row],[ Sales]]-Data[[#This Row],[COGS]], "OK", "Mismatch")</f>
        <v>OK</v>
      </c>
    </row>
    <row r="668" spans="1:20" x14ac:dyDescent="0.2">
      <c r="A668" s="11" t="s">
        <v>40</v>
      </c>
      <c r="B668" s="11" t="s">
        <v>24</v>
      </c>
      <c r="C668" s="12" t="s">
        <v>26</v>
      </c>
      <c r="D668" s="12" t="s">
        <v>48</v>
      </c>
      <c r="E668" s="11">
        <v>1100</v>
      </c>
      <c r="F668" s="13">
        <v>5</v>
      </c>
      <c r="G668" s="13">
        <v>300</v>
      </c>
      <c r="H668" s="13">
        <v>330000</v>
      </c>
      <c r="I668" s="13">
        <v>16500</v>
      </c>
      <c r="J668" s="13">
        <v>313500</v>
      </c>
      <c r="K668" s="13">
        <v>275000</v>
      </c>
      <c r="L668" s="13">
        <v>38500</v>
      </c>
      <c r="M668" s="14">
        <v>41609</v>
      </c>
      <c r="N668" s="15">
        <v>12</v>
      </c>
      <c r="O668" s="12" t="s">
        <v>25</v>
      </c>
      <c r="P668" s="16" t="s">
        <v>36</v>
      </c>
      <c r="Q668" s="1" t="str">
        <f>IF(Data[[#This Row],[COGS]]=Data[[#This Row],[ Sales]]-Data[[#This Row],[Profit]], "OK", "Mismatch")</f>
        <v>OK</v>
      </c>
      <c r="R668" s="1" t="str">
        <f>IF(Data[[#This Row],[Gross Sales]]=Data[[#This Row],[Units Sold]]*Data[[#This Row],[Sale Price]], "OK", "Mismatch")</f>
        <v>OK</v>
      </c>
      <c r="S668" s="1" t="str">
        <f>IF(Data[[#This Row],[ Sales]]=Data[[#This Row],[Gross Sales]]-Data[[#This Row],[Discounts]], "OK", "Mismatch")</f>
        <v>OK</v>
      </c>
      <c r="T668" s="1" t="str">
        <f>IF(Data[[#This Row],[Profit]]=Data[[#This Row],[ Sales]]-Data[[#This Row],[COGS]], "OK", "Mismatch")</f>
        <v>OK</v>
      </c>
    </row>
    <row r="669" spans="1:20" x14ac:dyDescent="0.2">
      <c r="A669" s="11" t="s">
        <v>31</v>
      </c>
      <c r="B669" s="11" t="s">
        <v>32</v>
      </c>
      <c r="C669" s="12" t="s">
        <v>26</v>
      </c>
      <c r="D669" s="12" t="s">
        <v>17</v>
      </c>
      <c r="E669" s="11">
        <v>958</v>
      </c>
      <c r="F669" s="13">
        <v>5</v>
      </c>
      <c r="G669" s="13">
        <v>300</v>
      </c>
      <c r="H669" s="13">
        <v>287400</v>
      </c>
      <c r="I669" s="13">
        <v>0</v>
      </c>
      <c r="J669" s="13">
        <v>287400</v>
      </c>
      <c r="K669" s="13">
        <v>239500</v>
      </c>
      <c r="L669" s="13">
        <v>47900</v>
      </c>
      <c r="M669" s="14">
        <v>41852</v>
      </c>
      <c r="N669" s="15">
        <v>8</v>
      </c>
      <c r="O669" s="12" t="s">
        <v>33</v>
      </c>
      <c r="P669" s="16" t="s">
        <v>19</v>
      </c>
      <c r="Q669" s="1" t="str">
        <f>IF(Data[[#This Row],[COGS]]=Data[[#This Row],[ Sales]]-Data[[#This Row],[Profit]], "OK", "Mismatch")</f>
        <v>OK</v>
      </c>
      <c r="R669" s="1" t="str">
        <f>IF(Data[[#This Row],[Gross Sales]]=Data[[#This Row],[Units Sold]]*Data[[#This Row],[Sale Price]], "OK", "Mismatch")</f>
        <v>OK</v>
      </c>
      <c r="S669" s="1" t="str">
        <f>IF(Data[[#This Row],[ Sales]]=Data[[#This Row],[Gross Sales]]-Data[[#This Row],[Discounts]], "OK", "Mismatch")</f>
        <v>OK</v>
      </c>
      <c r="T669" s="1" t="str">
        <f>IF(Data[[#This Row],[Profit]]=Data[[#This Row],[ Sales]]-Data[[#This Row],[COGS]], "OK", "Mismatch")</f>
        <v>OK</v>
      </c>
    </row>
    <row r="670" spans="1:20" x14ac:dyDescent="0.2">
      <c r="A670" s="11" t="s">
        <v>40</v>
      </c>
      <c r="B670" s="11" t="s">
        <v>24</v>
      </c>
      <c r="C670" s="12" t="s">
        <v>38</v>
      </c>
      <c r="D670" s="12" t="s">
        <v>49</v>
      </c>
      <c r="E670" s="11">
        <v>591</v>
      </c>
      <c r="F670" s="13">
        <v>10</v>
      </c>
      <c r="G670" s="13">
        <v>300</v>
      </c>
      <c r="H670" s="13">
        <v>177300</v>
      </c>
      <c r="I670" s="13">
        <v>17730</v>
      </c>
      <c r="J670" s="13">
        <v>159570</v>
      </c>
      <c r="K670" s="13">
        <v>147750</v>
      </c>
      <c r="L670" s="13">
        <v>11820</v>
      </c>
      <c r="M670" s="14">
        <v>41760</v>
      </c>
      <c r="N670" s="15">
        <v>5</v>
      </c>
      <c r="O670" s="12" t="s">
        <v>47</v>
      </c>
      <c r="P670" s="16" t="s">
        <v>19</v>
      </c>
      <c r="Q670" s="1" t="str">
        <f>IF(Data[[#This Row],[COGS]]=Data[[#This Row],[ Sales]]-Data[[#This Row],[Profit]], "OK", "Mismatch")</f>
        <v>OK</v>
      </c>
      <c r="R670" s="1" t="str">
        <f>IF(Data[[#This Row],[Gross Sales]]=Data[[#This Row],[Units Sold]]*Data[[#This Row],[Sale Price]], "OK", "Mismatch")</f>
        <v>OK</v>
      </c>
      <c r="S670" s="1" t="str">
        <f>IF(Data[[#This Row],[ Sales]]=Data[[#This Row],[Gross Sales]]-Data[[#This Row],[Discounts]], "OK", "Mismatch")</f>
        <v>OK</v>
      </c>
      <c r="T670" s="1" t="str">
        <f>IF(Data[[#This Row],[Profit]]=Data[[#This Row],[ Sales]]-Data[[#This Row],[COGS]], "OK", "Mismatch")</f>
        <v>OK</v>
      </c>
    </row>
    <row r="671" spans="1:20" x14ac:dyDescent="0.2">
      <c r="A671" s="11" t="s">
        <v>40</v>
      </c>
      <c r="B671" s="11" t="s">
        <v>24</v>
      </c>
      <c r="C671" s="12" t="s">
        <v>38</v>
      </c>
      <c r="D671" s="12" t="s">
        <v>49</v>
      </c>
      <c r="E671" s="11">
        <v>2150</v>
      </c>
      <c r="F671" s="13">
        <v>10</v>
      </c>
      <c r="G671" s="13">
        <v>300</v>
      </c>
      <c r="H671" s="13">
        <v>645000</v>
      </c>
      <c r="I671" s="13">
        <v>77400</v>
      </c>
      <c r="J671" s="13">
        <v>567600</v>
      </c>
      <c r="K671" s="13">
        <v>537500</v>
      </c>
      <c r="L671" s="13">
        <v>30100</v>
      </c>
      <c r="M671" s="14">
        <v>41944</v>
      </c>
      <c r="N671" s="15">
        <v>11</v>
      </c>
      <c r="O671" s="12" t="s">
        <v>41</v>
      </c>
      <c r="P671" s="16" t="s">
        <v>19</v>
      </c>
      <c r="Q671" s="1" t="str">
        <f>IF(Data[[#This Row],[COGS]]=Data[[#This Row],[ Sales]]-Data[[#This Row],[Profit]], "OK", "Mismatch")</f>
        <v>OK</v>
      </c>
      <c r="R671" s="1" t="str">
        <f>IF(Data[[#This Row],[Gross Sales]]=Data[[#This Row],[Units Sold]]*Data[[#This Row],[Sale Price]], "OK", "Mismatch")</f>
        <v>OK</v>
      </c>
      <c r="S671" s="1" t="str">
        <f>IF(Data[[#This Row],[ Sales]]=Data[[#This Row],[Gross Sales]]-Data[[#This Row],[Discounts]], "OK", "Mismatch")</f>
        <v>OK</v>
      </c>
      <c r="T671" s="1" t="str">
        <f>IF(Data[[#This Row],[Profit]]=Data[[#This Row],[ Sales]]-Data[[#This Row],[COGS]], "OK", "Mismatch")</f>
        <v>OK</v>
      </c>
    </row>
    <row r="672" spans="1:20" x14ac:dyDescent="0.2">
      <c r="A672" s="11" t="s">
        <v>40</v>
      </c>
      <c r="B672" s="11" t="s">
        <v>24</v>
      </c>
      <c r="C672" s="12" t="s">
        <v>38</v>
      </c>
      <c r="D672" s="12" t="s">
        <v>48</v>
      </c>
      <c r="E672" s="11">
        <v>1607</v>
      </c>
      <c r="F672" s="13">
        <v>10</v>
      </c>
      <c r="G672" s="13">
        <v>300</v>
      </c>
      <c r="H672" s="13">
        <v>482100</v>
      </c>
      <c r="I672" s="13">
        <v>24105</v>
      </c>
      <c r="J672" s="13">
        <v>457995</v>
      </c>
      <c r="K672" s="13">
        <v>401750</v>
      </c>
      <c r="L672" s="13">
        <v>56245</v>
      </c>
      <c r="M672" s="14">
        <v>41730</v>
      </c>
      <c r="N672" s="15">
        <v>4</v>
      </c>
      <c r="O672" s="12" t="s">
        <v>44</v>
      </c>
      <c r="P672" s="16" t="s">
        <v>19</v>
      </c>
      <c r="Q672" s="1" t="str">
        <f>IF(Data[[#This Row],[COGS]]=Data[[#This Row],[ Sales]]-Data[[#This Row],[Profit]], "OK", "Mismatch")</f>
        <v>OK</v>
      </c>
      <c r="R672" s="1" t="str">
        <f>IF(Data[[#This Row],[Gross Sales]]=Data[[#This Row],[Units Sold]]*Data[[#This Row],[Sale Price]], "OK", "Mismatch")</f>
        <v>OK</v>
      </c>
      <c r="S672" s="1" t="str">
        <f>IF(Data[[#This Row],[ Sales]]=Data[[#This Row],[Gross Sales]]-Data[[#This Row],[Discounts]], "OK", "Mismatch")</f>
        <v>OK</v>
      </c>
      <c r="T672" s="1" t="str">
        <f>IF(Data[[#This Row],[Profit]]=Data[[#This Row],[ Sales]]-Data[[#This Row],[COGS]], "OK", "Mismatch")</f>
        <v>OK</v>
      </c>
    </row>
    <row r="673" spans="1:20" x14ac:dyDescent="0.2">
      <c r="A673" s="11" t="s">
        <v>40</v>
      </c>
      <c r="B673" s="11" t="s">
        <v>24</v>
      </c>
      <c r="C673" s="12" t="s">
        <v>38</v>
      </c>
      <c r="D673" s="12" t="s">
        <v>48</v>
      </c>
      <c r="E673" s="11">
        <v>2460</v>
      </c>
      <c r="F673" s="13">
        <v>10</v>
      </c>
      <c r="G673" s="13">
        <v>300</v>
      </c>
      <c r="H673" s="13">
        <v>738000</v>
      </c>
      <c r="I673" s="13">
        <v>59040</v>
      </c>
      <c r="J673" s="13">
        <v>678960</v>
      </c>
      <c r="K673" s="13">
        <v>615000</v>
      </c>
      <c r="L673" s="13">
        <v>63960</v>
      </c>
      <c r="M673" s="14">
        <v>41791</v>
      </c>
      <c r="N673" s="15">
        <v>6</v>
      </c>
      <c r="O673" s="12" t="s">
        <v>23</v>
      </c>
      <c r="P673" s="16" t="s">
        <v>19</v>
      </c>
      <c r="Q673" s="1" t="str">
        <f>IF(Data[[#This Row],[COGS]]=Data[[#This Row],[ Sales]]-Data[[#This Row],[Profit]], "OK", "Mismatch")</f>
        <v>OK</v>
      </c>
      <c r="R673" s="1" t="str">
        <f>IF(Data[[#This Row],[Gross Sales]]=Data[[#This Row],[Units Sold]]*Data[[#This Row],[Sale Price]], "OK", "Mismatch")</f>
        <v>OK</v>
      </c>
      <c r="S673" s="1" t="str">
        <f>IF(Data[[#This Row],[ Sales]]=Data[[#This Row],[Gross Sales]]-Data[[#This Row],[Discounts]], "OK", "Mismatch")</f>
        <v>OK</v>
      </c>
      <c r="T673" s="1" t="str">
        <f>IF(Data[[#This Row],[Profit]]=Data[[#This Row],[ Sales]]-Data[[#This Row],[COGS]], "OK", "Mismatch")</f>
        <v>OK</v>
      </c>
    </row>
    <row r="674" spans="1:20" x14ac:dyDescent="0.2">
      <c r="A674" s="11" t="s">
        <v>40</v>
      </c>
      <c r="B674" s="11" t="s">
        <v>24</v>
      </c>
      <c r="C674" s="12" t="s">
        <v>38</v>
      </c>
      <c r="D674" s="12" t="s">
        <v>48</v>
      </c>
      <c r="E674" s="11">
        <v>2565</v>
      </c>
      <c r="F674" s="13">
        <v>10</v>
      </c>
      <c r="G674" s="13">
        <v>300</v>
      </c>
      <c r="H674" s="13">
        <v>769500</v>
      </c>
      <c r="I674" s="13">
        <v>69255</v>
      </c>
      <c r="J674" s="13">
        <v>700245</v>
      </c>
      <c r="K674" s="13">
        <v>641250</v>
      </c>
      <c r="L674" s="13">
        <v>58995</v>
      </c>
      <c r="M674" s="14">
        <v>41640</v>
      </c>
      <c r="N674" s="15">
        <v>1</v>
      </c>
      <c r="O674" s="12" t="s">
        <v>18</v>
      </c>
      <c r="P674" s="16" t="s">
        <v>19</v>
      </c>
      <c r="Q674" s="1" t="str">
        <f>IF(Data[[#This Row],[COGS]]=Data[[#This Row],[ Sales]]-Data[[#This Row],[Profit]], "OK", "Mismatch")</f>
        <v>OK</v>
      </c>
      <c r="R674" s="1" t="str">
        <f>IF(Data[[#This Row],[Gross Sales]]=Data[[#This Row],[Units Sold]]*Data[[#This Row],[Sale Price]], "OK", "Mismatch")</f>
        <v>OK</v>
      </c>
      <c r="S674" s="1" t="str">
        <f>IF(Data[[#This Row],[ Sales]]=Data[[#This Row],[Gross Sales]]-Data[[#This Row],[Discounts]], "OK", "Mismatch")</f>
        <v>OK</v>
      </c>
      <c r="T674" s="1" t="str">
        <f>IF(Data[[#This Row],[Profit]]=Data[[#This Row],[ Sales]]-Data[[#This Row],[COGS]], "OK", "Mismatch")</f>
        <v>OK</v>
      </c>
    </row>
    <row r="675" spans="1:20" x14ac:dyDescent="0.2">
      <c r="A675" s="11" t="s">
        <v>40</v>
      </c>
      <c r="B675" s="11" t="s">
        <v>24</v>
      </c>
      <c r="C675" s="12" t="s">
        <v>38</v>
      </c>
      <c r="D675" s="12" t="s">
        <v>17</v>
      </c>
      <c r="E675" s="11">
        <v>788</v>
      </c>
      <c r="F675" s="13">
        <v>10</v>
      </c>
      <c r="G675" s="13">
        <v>300</v>
      </c>
      <c r="H675" s="13">
        <v>236400</v>
      </c>
      <c r="I675" s="13">
        <v>0</v>
      </c>
      <c r="J675" s="13">
        <v>236400</v>
      </c>
      <c r="K675" s="13">
        <v>197000</v>
      </c>
      <c r="L675" s="13">
        <v>39400</v>
      </c>
      <c r="M675" s="14">
        <v>41518</v>
      </c>
      <c r="N675" s="15">
        <v>9</v>
      </c>
      <c r="O675" s="12" t="s">
        <v>34</v>
      </c>
      <c r="P675" s="16" t="s">
        <v>36</v>
      </c>
      <c r="Q675" s="1" t="str">
        <f>IF(Data[[#This Row],[COGS]]=Data[[#This Row],[ Sales]]-Data[[#This Row],[Profit]], "OK", "Mismatch")</f>
        <v>OK</v>
      </c>
      <c r="R675" s="1" t="str">
        <f>IF(Data[[#This Row],[Gross Sales]]=Data[[#This Row],[Units Sold]]*Data[[#This Row],[Sale Price]], "OK", "Mismatch")</f>
        <v>OK</v>
      </c>
      <c r="S675" s="1" t="str">
        <f>IF(Data[[#This Row],[ Sales]]=Data[[#This Row],[Gross Sales]]-Data[[#This Row],[Discounts]], "OK", "Mismatch")</f>
        <v>OK</v>
      </c>
      <c r="T675" s="1" t="str">
        <f>IF(Data[[#This Row],[Profit]]=Data[[#This Row],[ Sales]]-Data[[#This Row],[COGS]], "OK", "Mismatch")</f>
        <v>OK</v>
      </c>
    </row>
    <row r="676" spans="1:20" x14ac:dyDescent="0.2">
      <c r="A676" s="11" t="s">
        <v>40</v>
      </c>
      <c r="B676" s="11" t="s">
        <v>24</v>
      </c>
      <c r="C676" s="12" t="s">
        <v>42</v>
      </c>
      <c r="D676" s="12" t="s">
        <v>49</v>
      </c>
      <c r="E676" s="11">
        <v>2605</v>
      </c>
      <c r="F676" s="13">
        <v>120</v>
      </c>
      <c r="G676" s="13">
        <v>300</v>
      </c>
      <c r="H676" s="13">
        <v>781500</v>
      </c>
      <c r="I676" s="13">
        <v>101595</v>
      </c>
      <c r="J676" s="13">
        <v>679905</v>
      </c>
      <c r="K676" s="13">
        <v>651250</v>
      </c>
      <c r="L676" s="13">
        <v>28655</v>
      </c>
      <c r="M676" s="14">
        <v>41579</v>
      </c>
      <c r="N676" s="15">
        <v>11</v>
      </c>
      <c r="O676" s="12" t="s">
        <v>41</v>
      </c>
      <c r="P676" s="16" t="s">
        <v>36</v>
      </c>
      <c r="Q676" s="1" t="str">
        <f>IF(Data[[#This Row],[COGS]]=Data[[#This Row],[ Sales]]-Data[[#This Row],[Profit]], "OK", "Mismatch")</f>
        <v>OK</v>
      </c>
      <c r="R676" s="1" t="str">
        <f>IF(Data[[#This Row],[Gross Sales]]=Data[[#This Row],[Units Sold]]*Data[[#This Row],[Sale Price]], "OK", "Mismatch")</f>
        <v>OK</v>
      </c>
      <c r="S676" s="1" t="str">
        <f>IF(Data[[#This Row],[ Sales]]=Data[[#This Row],[Gross Sales]]-Data[[#This Row],[Discounts]], "OK", "Mismatch")</f>
        <v>OK</v>
      </c>
      <c r="T676" s="1" t="str">
        <f>IF(Data[[#This Row],[Profit]]=Data[[#This Row],[ Sales]]-Data[[#This Row],[COGS]], "OK", "Mismatch")</f>
        <v>OK</v>
      </c>
    </row>
    <row r="677" spans="1:20" x14ac:dyDescent="0.2">
      <c r="A677" s="11" t="s">
        <v>40</v>
      </c>
      <c r="B677" s="11" t="s">
        <v>24</v>
      </c>
      <c r="C677" s="12" t="s">
        <v>42</v>
      </c>
      <c r="D677" s="12" t="s">
        <v>48</v>
      </c>
      <c r="E677" s="11">
        <v>635</v>
      </c>
      <c r="F677" s="13">
        <v>120</v>
      </c>
      <c r="G677" s="13">
        <v>300</v>
      </c>
      <c r="H677" s="13">
        <v>190500</v>
      </c>
      <c r="I677" s="13">
        <v>15240</v>
      </c>
      <c r="J677" s="13">
        <v>175260</v>
      </c>
      <c r="K677" s="13">
        <v>158750</v>
      </c>
      <c r="L677" s="13">
        <v>16510</v>
      </c>
      <c r="M677" s="14">
        <v>41974</v>
      </c>
      <c r="N677" s="15">
        <v>12</v>
      </c>
      <c r="O677" s="12" t="s">
        <v>25</v>
      </c>
      <c r="P677" s="16" t="s">
        <v>19</v>
      </c>
      <c r="Q677" s="1" t="str">
        <f>IF(Data[[#This Row],[COGS]]=Data[[#This Row],[ Sales]]-Data[[#This Row],[Profit]], "OK", "Mismatch")</f>
        <v>OK</v>
      </c>
      <c r="R677" s="1" t="str">
        <f>IF(Data[[#This Row],[Gross Sales]]=Data[[#This Row],[Units Sold]]*Data[[#This Row],[Sale Price]], "OK", "Mismatch")</f>
        <v>OK</v>
      </c>
      <c r="S677" s="1" t="str">
        <f>IF(Data[[#This Row],[ Sales]]=Data[[#This Row],[Gross Sales]]-Data[[#This Row],[Discounts]], "OK", "Mismatch")</f>
        <v>OK</v>
      </c>
      <c r="T677" s="1" t="str">
        <f>IF(Data[[#This Row],[Profit]]=Data[[#This Row],[ Sales]]-Data[[#This Row],[COGS]], "OK", "Mismatch")</f>
        <v>OK</v>
      </c>
    </row>
    <row r="678" spans="1:20" x14ac:dyDescent="0.2">
      <c r="A678" s="11" t="s">
        <v>40</v>
      </c>
      <c r="B678" s="11" t="s">
        <v>24</v>
      </c>
      <c r="C678" s="12" t="s">
        <v>43</v>
      </c>
      <c r="D678" s="12" t="s">
        <v>49</v>
      </c>
      <c r="E678" s="11">
        <v>432</v>
      </c>
      <c r="F678" s="13">
        <v>250</v>
      </c>
      <c r="G678" s="13">
        <v>300</v>
      </c>
      <c r="H678" s="13">
        <v>129600</v>
      </c>
      <c r="I678" s="13">
        <v>12960</v>
      </c>
      <c r="J678" s="13">
        <v>116640</v>
      </c>
      <c r="K678" s="13">
        <v>108000</v>
      </c>
      <c r="L678" s="13">
        <v>8640</v>
      </c>
      <c r="M678" s="14">
        <v>41883</v>
      </c>
      <c r="N678" s="15">
        <v>9</v>
      </c>
      <c r="O678" s="12" t="s">
        <v>34</v>
      </c>
      <c r="P678" s="16" t="s">
        <v>19</v>
      </c>
      <c r="Q678" s="1" t="str">
        <f>IF(Data[[#This Row],[COGS]]=Data[[#This Row],[ Sales]]-Data[[#This Row],[Profit]], "OK", "Mismatch")</f>
        <v>OK</v>
      </c>
      <c r="R678" s="1" t="str">
        <f>IF(Data[[#This Row],[Gross Sales]]=Data[[#This Row],[Units Sold]]*Data[[#This Row],[Sale Price]], "OK", "Mismatch")</f>
        <v>OK</v>
      </c>
      <c r="S678" s="1" t="str">
        <f>IF(Data[[#This Row],[ Sales]]=Data[[#This Row],[Gross Sales]]-Data[[#This Row],[Discounts]], "OK", "Mismatch")</f>
        <v>OK</v>
      </c>
      <c r="T678" s="1" t="str">
        <f>IF(Data[[#This Row],[Profit]]=Data[[#This Row],[ Sales]]-Data[[#This Row],[COGS]], "OK", "Mismatch")</f>
        <v>OK</v>
      </c>
    </row>
    <row r="679" spans="1:20" x14ac:dyDescent="0.2">
      <c r="A679" s="11" t="s">
        <v>40</v>
      </c>
      <c r="B679" s="11" t="s">
        <v>24</v>
      </c>
      <c r="C679" s="12" t="s">
        <v>43</v>
      </c>
      <c r="D679" s="12" t="s">
        <v>46</v>
      </c>
      <c r="E679" s="11">
        <v>494</v>
      </c>
      <c r="F679" s="13">
        <v>250</v>
      </c>
      <c r="G679" s="13">
        <v>300</v>
      </c>
      <c r="H679" s="13">
        <v>148200</v>
      </c>
      <c r="I679" s="13">
        <v>1482</v>
      </c>
      <c r="J679" s="13">
        <v>146718</v>
      </c>
      <c r="K679" s="13">
        <v>123500</v>
      </c>
      <c r="L679" s="13">
        <v>23218</v>
      </c>
      <c r="M679" s="14">
        <v>41548</v>
      </c>
      <c r="N679" s="15">
        <v>10</v>
      </c>
      <c r="O679" s="12" t="s">
        <v>35</v>
      </c>
      <c r="P679" s="16" t="s">
        <v>36</v>
      </c>
      <c r="Q679" s="1" t="str">
        <f>IF(Data[[#This Row],[COGS]]=Data[[#This Row],[ Sales]]-Data[[#This Row],[Profit]], "OK", "Mismatch")</f>
        <v>OK</v>
      </c>
      <c r="R679" s="1" t="str">
        <f>IF(Data[[#This Row],[Gross Sales]]=Data[[#This Row],[Units Sold]]*Data[[#This Row],[Sale Price]], "OK", "Mismatch")</f>
        <v>OK</v>
      </c>
      <c r="S679" s="1" t="str">
        <f>IF(Data[[#This Row],[ Sales]]=Data[[#This Row],[Gross Sales]]-Data[[#This Row],[Discounts]], "OK", "Mismatch")</f>
        <v>OK</v>
      </c>
      <c r="T679" s="1" t="str">
        <f>IF(Data[[#This Row],[Profit]]=Data[[#This Row],[ Sales]]-Data[[#This Row],[COGS]], "OK", "Mismatch")</f>
        <v>OK</v>
      </c>
    </row>
    <row r="680" spans="1:20" x14ac:dyDescent="0.2">
      <c r="A680" s="11" t="s">
        <v>40</v>
      </c>
      <c r="B680" s="11" t="s">
        <v>24</v>
      </c>
      <c r="C680" s="12" t="s">
        <v>43</v>
      </c>
      <c r="D680" s="12" t="s">
        <v>48</v>
      </c>
      <c r="E680" s="11">
        <v>2747</v>
      </c>
      <c r="F680" s="13">
        <v>250</v>
      </c>
      <c r="G680" s="13">
        <v>300</v>
      </c>
      <c r="H680" s="13">
        <v>824100</v>
      </c>
      <c r="I680" s="13">
        <v>57687</v>
      </c>
      <c r="J680" s="13">
        <v>766413</v>
      </c>
      <c r="K680" s="13">
        <v>686750</v>
      </c>
      <c r="L680" s="13">
        <v>79663</v>
      </c>
      <c r="M680" s="14">
        <v>41671</v>
      </c>
      <c r="N680" s="15">
        <v>2</v>
      </c>
      <c r="O680" s="12" t="s">
        <v>39</v>
      </c>
      <c r="P680" s="16" t="s">
        <v>19</v>
      </c>
      <c r="Q680" s="1" t="str">
        <f>IF(Data[[#This Row],[COGS]]=Data[[#This Row],[ Sales]]-Data[[#This Row],[Profit]], "OK", "Mismatch")</f>
        <v>OK</v>
      </c>
      <c r="R680" s="1" t="str">
        <f>IF(Data[[#This Row],[Gross Sales]]=Data[[#This Row],[Units Sold]]*Data[[#This Row],[Sale Price]], "OK", "Mismatch")</f>
        <v>OK</v>
      </c>
      <c r="S680" s="1" t="str">
        <f>IF(Data[[#This Row],[ Sales]]=Data[[#This Row],[Gross Sales]]-Data[[#This Row],[Discounts]], "OK", "Mismatch")</f>
        <v>OK</v>
      </c>
      <c r="T680" s="1" t="str">
        <f>IF(Data[[#This Row],[Profit]]=Data[[#This Row],[ Sales]]-Data[[#This Row],[COGS]], "OK", "Mismatch")</f>
        <v>OK</v>
      </c>
    </row>
    <row r="681" spans="1:20" x14ac:dyDescent="0.2">
      <c r="A681" s="11" t="s">
        <v>40</v>
      </c>
      <c r="B681" s="11" t="s">
        <v>37</v>
      </c>
      <c r="C681" s="12" t="s">
        <v>45</v>
      </c>
      <c r="D681" s="12" t="s">
        <v>49</v>
      </c>
      <c r="E681" s="11">
        <v>2993</v>
      </c>
      <c r="F681" s="13">
        <v>260</v>
      </c>
      <c r="G681" s="13">
        <v>300</v>
      </c>
      <c r="H681" s="13">
        <v>897900</v>
      </c>
      <c r="I681" s="13">
        <v>89790</v>
      </c>
      <c r="J681" s="13">
        <v>808110</v>
      </c>
      <c r="K681" s="13">
        <v>748250</v>
      </c>
      <c r="L681" s="13">
        <v>59860</v>
      </c>
      <c r="M681" s="14">
        <v>41699</v>
      </c>
      <c r="N681" s="15">
        <v>3</v>
      </c>
      <c r="O681" s="12" t="s">
        <v>27</v>
      </c>
      <c r="P681" s="16" t="s">
        <v>19</v>
      </c>
      <c r="Q681" s="1" t="str">
        <f>IF(Data[[#This Row],[COGS]]=Data[[#This Row],[ Sales]]-Data[[#This Row],[Profit]], "OK", "Mismatch")</f>
        <v>OK</v>
      </c>
      <c r="R681" s="1" t="str">
        <f>IF(Data[[#This Row],[Gross Sales]]=Data[[#This Row],[Units Sold]]*Data[[#This Row],[Sale Price]], "OK", "Mismatch")</f>
        <v>OK</v>
      </c>
      <c r="S681" s="1" t="str">
        <f>IF(Data[[#This Row],[ Sales]]=Data[[#This Row],[Gross Sales]]-Data[[#This Row],[Discounts]], "OK", "Mismatch")</f>
        <v>OK</v>
      </c>
      <c r="T681" s="1" t="str">
        <f>IF(Data[[#This Row],[Profit]]=Data[[#This Row],[ Sales]]-Data[[#This Row],[COGS]], "OK", "Mismatch")</f>
        <v>OK</v>
      </c>
    </row>
    <row r="682" spans="1:20" x14ac:dyDescent="0.2">
      <c r="A682" s="11" t="s">
        <v>40</v>
      </c>
      <c r="B682" s="11" t="s">
        <v>37</v>
      </c>
      <c r="C682" s="12" t="s">
        <v>45</v>
      </c>
      <c r="D682" s="12" t="s">
        <v>48</v>
      </c>
      <c r="E682" s="11">
        <v>1372</v>
      </c>
      <c r="F682" s="13">
        <v>260</v>
      </c>
      <c r="G682" s="13">
        <v>300</v>
      </c>
      <c r="H682" s="13">
        <v>411600</v>
      </c>
      <c r="I682" s="13">
        <v>28812</v>
      </c>
      <c r="J682" s="13">
        <v>382788</v>
      </c>
      <c r="K682" s="13">
        <v>343000</v>
      </c>
      <c r="L682" s="13">
        <v>39788</v>
      </c>
      <c r="M682" s="14">
        <v>41974</v>
      </c>
      <c r="N682" s="15">
        <v>12</v>
      </c>
      <c r="O682" s="12" t="s">
        <v>25</v>
      </c>
      <c r="P682" s="16" t="s">
        <v>19</v>
      </c>
      <c r="Q682" s="1" t="str">
        <f>IF(Data[[#This Row],[COGS]]=Data[[#This Row],[ Sales]]-Data[[#This Row],[Profit]], "OK", "Mismatch")</f>
        <v>OK</v>
      </c>
      <c r="R682" s="1" t="str">
        <f>IF(Data[[#This Row],[Gross Sales]]=Data[[#This Row],[Units Sold]]*Data[[#This Row],[Sale Price]], "OK", "Mismatch")</f>
        <v>OK</v>
      </c>
      <c r="S682" s="1" t="str">
        <f>IF(Data[[#This Row],[ Sales]]=Data[[#This Row],[Gross Sales]]-Data[[#This Row],[Discounts]], "OK", "Mismatch")</f>
        <v>OK</v>
      </c>
      <c r="T682" s="1" t="str">
        <f>IF(Data[[#This Row],[Profit]]=Data[[#This Row],[ Sales]]-Data[[#This Row],[COGS]], "OK", "Mismatch")</f>
        <v>OK</v>
      </c>
    </row>
    <row r="683" spans="1:20" x14ac:dyDescent="0.2">
      <c r="A683" s="11" t="s">
        <v>40</v>
      </c>
      <c r="B683" s="11" t="s">
        <v>37</v>
      </c>
      <c r="C683" s="12" t="s">
        <v>16</v>
      </c>
      <c r="D683" s="12" t="s">
        <v>49</v>
      </c>
      <c r="E683" s="11">
        <v>1010</v>
      </c>
      <c r="F683" s="13">
        <v>3</v>
      </c>
      <c r="G683" s="13">
        <v>300</v>
      </c>
      <c r="H683" s="13">
        <v>303000</v>
      </c>
      <c r="I683" s="13">
        <v>42420</v>
      </c>
      <c r="J683" s="13">
        <v>260580</v>
      </c>
      <c r="K683" s="13">
        <v>252500</v>
      </c>
      <c r="L683" s="13">
        <v>8080</v>
      </c>
      <c r="M683" s="14">
        <v>41913</v>
      </c>
      <c r="N683" s="15">
        <v>10</v>
      </c>
      <c r="O683" s="12" t="s">
        <v>35</v>
      </c>
      <c r="P683" s="16" t="s">
        <v>19</v>
      </c>
      <c r="Q683" s="1" t="str">
        <f>IF(Data[[#This Row],[COGS]]=Data[[#This Row],[ Sales]]-Data[[#This Row],[Profit]], "OK", "Mismatch")</f>
        <v>OK</v>
      </c>
      <c r="R683" s="1" t="str">
        <f>IF(Data[[#This Row],[Gross Sales]]=Data[[#This Row],[Units Sold]]*Data[[#This Row],[Sale Price]], "OK", "Mismatch")</f>
        <v>OK</v>
      </c>
      <c r="S683" s="1" t="str">
        <f>IF(Data[[#This Row],[ Sales]]=Data[[#This Row],[Gross Sales]]-Data[[#This Row],[Discounts]], "OK", "Mismatch")</f>
        <v>OK</v>
      </c>
      <c r="T683" s="1" t="str">
        <f>IF(Data[[#This Row],[Profit]]=Data[[#This Row],[ Sales]]-Data[[#This Row],[COGS]], "OK", "Mismatch")</f>
        <v>OK</v>
      </c>
    </row>
    <row r="684" spans="1:20" x14ac:dyDescent="0.2">
      <c r="A684" s="11" t="s">
        <v>40</v>
      </c>
      <c r="B684" s="11" t="s">
        <v>37</v>
      </c>
      <c r="C684" s="12" t="s">
        <v>16</v>
      </c>
      <c r="D684" s="12" t="s">
        <v>48</v>
      </c>
      <c r="E684" s="11">
        <v>991</v>
      </c>
      <c r="F684" s="13">
        <v>3</v>
      </c>
      <c r="G684" s="13">
        <v>300</v>
      </c>
      <c r="H684" s="13">
        <v>297300</v>
      </c>
      <c r="I684" s="13">
        <v>14865</v>
      </c>
      <c r="J684" s="13">
        <v>282435</v>
      </c>
      <c r="K684" s="13">
        <v>247750</v>
      </c>
      <c r="L684" s="13">
        <v>34685</v>
      </c>
      <c r="M684" s="14">
        <v>41791</v>
      </c>
      <c r="N684" s="15">
        <v>6</v>
      </c>
      <c r="O684" s="12" t="s">
        <v>23</v>
      </c>
      <c r="P684" s="16" t="s">
        <v>19</v>
      </c>
      <c r="Q684" s="1" t="str">
        <f>IF(Data[[#This Row],[COGS]]=Data[[#This Row],[ Sales]]-Data[[#This Row],[Profit]], "OK", "Mismatch")</f>
        <v>OK</v>
      </c>
      <c r="R684" s="1" t="str">
        <f>IF(Data[[#This Row],[Gross Sales]]=Data[[#This Row],[Units Sold]]*Data[[#This Row],[Sale Price]], "OK", "Mismatch")</f>
        <v>OK</v>
      </c>
      <c r="S684" s="1" t="str">
        <f>IF(Data[[#This Row],[ Sales]]=Data[[#This Row],[Gross Sales]]-Data[[#This Row],[Discounts]], "OK", "Mismatch")</f>
        <v>OK</v>
      </c>
      <c r="T684" s="1" t="str">
        <f>IF(Data[[#This Row],[Profit]]=Data[[#This Row],[ Sales]]-Data[[#This Row],[COGS]], "OK", "Mismatch")</f>
        <v>OK</v>
      </c>
    </row>
    <row r="685" spans="1:20" x14ac:dyDescent="0.2">
      <c r="A685" s="11" t="s">
        <v>31</v>
      </c>
      <c r="B685" s="11" t="s">
        <v>37</v>
      </c>
      <c r="C685" s="12" t="s">
        <v>26</v>
      </c>
      <c r="D685" s="12" t="s">
        <v>46</v>
      </c>
      <c r="E685" s="11">
        <v>2301</v>
      </c>
      <c r="F685" s="13">
        <v>5</v>
      </c>
      <c r="G685" s="13">
        <v>300</v>
      </c>
      <c r="H685" s="13">
        <v>690300</v>
      </c>
      <c r="I685" s="13">
        <v>6903</v>
      </c>
      <c r="J685" s="13">
        <v>683397</v>
      </c>
      <c r="K685" s="13">
        <v>575250</v>
      </c>
      <c r="L685" s="13">
        <v>108147</v>
      </c>
      <c r="M685" s="14">
        <v>41730</v>
      </c>
      <c r="N685" s="15">
        <v>4</v>
      </c>
      <c r="O685" s="12" t="s">
        <v>44</v>
      </c>
      <c r="P685" s="16" t="s">
        <v>19</v>
      </c>
      <c r="Q685" s="1" t="str">
        <f>IF(Data[[#This Row],[COGS]]=Data[[#This Row],[ Sales]]-Data[[#This Row],[Profit]], "OK", "Mismatch")</f>
        <v>OK</v>
      </c>
      <c r="R685" s="1" t="str">
        <f>IF(Data[[#This Row],[Gross Sales]]=Data[[#This Row],[Units Sold]]*Data[[#This Row],[Sale Price]], "OK", "Mismatch")</f>
        <v>OK</v>
      </c>
      <c r="S685" s="1" t="str">
        <f>IF(Data[[#This Row],[ Sales]]=Data[[#This Row],[Gross Sales]]-Data[[#This Row],[Discounts]], "OK", "Mismatch")</f>
        <v>OK</v>
      </c>
      <c r="T685" s="1" t="str">
        <f>IF(Data[[#This Row],[Profit]]=Data[[#This Row],[ Sales]]-Data[[#This Row],[COGS]], "OK", "Mismatch")</f>
        <v>OK</v>
      </c>
    </row>
    <row r="686" spans="1:20" x14ac:dyDescent="0.2">
      <c r="A686" s="11" t="s">
        <v>40</v>
      </c>
      <c r="B686" s="11" t="s">
        <v>37</v>
      </c>
      <c r="C686" s="12" t="s">
        <v>26</v>
      </c>
      <c r="D686" s="12" t="s">
        <v>46</v>
      </c>
      <c r="E686" s="11">
        <v>2498</v>
      </c>
      <c r="F686" s="13">
        <v>5</v>
      </c>
      <c r="G686" s="13">
        <v>300</v>
      </c>
      <c r="H686" s="13">
        <v>749400</v>
      </c>
      <c r="I686" s="13">
        <v>7494</v>
      </c>
      <c r="J686" s="13">
        <v>741906</v>
      </c>
      <c r="K686" s="13">
        <v>624500</v>
      </c>
      <c r="L686" s="13">
        <v>117406</v>
      </c>
      <c r="M686" s="14">
        <v>41518</v>
      </c>
      <c r="N686" s="15">
        <v>9</v>
      </c>
      <c r="O686" s="12" t="s">
        <v>34</v>
      </c>
      <c r="P686" s="16" t="s">
        <v>36</v>
      </c>
      <c r="Q686" s="1" t="str">
        <f>IF(Data[[#This Row],[COGS]]=Data[[#This Row],[ Sales]]-Data[[#This Row],[Profit]], "OK", "Mismatch")</f>
        <v>OK</v>
      </c>
      <c r="R686" s="1" t="str">
        <f>IF(Data[[#This Row],[Gross Sales]]=Data[[#This Row],[Units Sold]]*Data[[#This Row],[Sale Price]], "OK", "Mismatch")</f>
        <v>OK</v>
      </c>
      <c r="S686" s="1" t="str">
        <f>IF(Data[[#This Row],[ Sales]]=Data[[#This Row],[Gross Sales]]-Data[[#This Row],[Discounts]], "OK", "Mismatch")</f>
        <v>OK</v>
      </c>
      <c r="T686" s="1" t="str">
        <f>IF(Data[[#This Row],[Profit]]=Data[[#This Row],[ Sales]]-Data[[#This Row],[COGS]], "OK", "Mismatch")</f>
        <v>OK</v>
      </c>
    </row>
    <row r="687" spans="1:20" x14ac:dyDescent="0.2">
      <c r="A687" s="11" t="s">
        <v>40</v>
      </c>
      <c r="B687" s="11" t="s">
        <v>37</v>
      </c>
      <c r="C687" s="12" t="s">
        <v>38</v>
      </c>
      <c r="D687" s="12" t="s">
        <v>49</v>
      </c>
      <c r="E687" s="11">
        <v>3495</v>
      </c>
      <c r="F687" s="13">
        <v>10</v>
      </c>
      <c r="G687" s="13">
        <v>300</v>
      </c>
      <c r="H687" s="13">
        <v>1048500</v>
      </c>
      <c r="I687" s="13">
        <v>125820</v>
      </c>
      <c r="J687" s="13">
        <v>922680</v>
      </c>
      <c r="K687" s="13">
        <v>873750</v>
      </c>
      <c r="L687" s="13">
        <v>48930</v>
      </c>
      <c r="M687" s="14">
        <v>41640</v>
      </c>
      <c r="N687" s="15">
        <v>1</v>
      </c>
      <c r="O687" s="12" t="s">
        <v>18</v>
      </c>
      <c r="P687" s="16" t="s">
        <v>19</v>
      </c>
      <c r="Q687" s="1" t="str">
        <f>IF(Data[[#This Row],[COGS]]=Data[[#This Row],[ Sales]]-Data[[#This Row],[Profit]], "OK", "Mismatch")</f>
        <v>OK</v>
      </c>
      <c r="R687" s="1" t="str">
        <f>IF(Data[[#This Row],[Gross Sales]]=Data[[#This Row],[Units Sold]]*Data[[#This Row],[Sale Price]], "OK", "Mismatch")</f>
        <v>OK</v>
      </c>
      <c r="S687" s="1" t="str">
        <f>IF(Data[[#This Row],[ Sales]]=Data[[#This Row],[Gross Sales]]-Data[[#This Row],[Discounts]], "OK", "Mismatch")</f>
        <v>OK</v>
      </c>
      <c r="T687" s="1" t="str">
        <f>IF(Data[[#This Row],[Profit]]=Data[[#This Row],[ Sales]]-Data[[#This Row],[COGS]], "OK", "Mismatch")</f>
        <v>OK</v>
      </c>
    </row>
    <row r="688" spans="1:20" x14ac:dyDescent="0.2">
      <c r="A688" s="11" t="s">
        <v>40</v>
      </c>
      <c r="B688" s="11" t="s">
        <v>37</v>
      </c>
      <c r="C688" s="12" t="s">
        <v>38</v>
      </c>
      <c r="D688" s="12" t="s">
        <v>46</v>
      </c>
      <c r="E688" s="11">
        <v>2905</v>
      </c>
      <c r="F688" s="13">
        <v>10</v>
      </c>
      <c r="G688" s="13">
        <v>300</v>
      </c>
      <c r="H688" s="13">
        <v>871500</v>
      </c>
      <c r="I688" s="13">
        <v>8715</v>
      </c>
      <c r="J688" s="13">
        <v>862785</v>
      </c>
      <c r="K688" s="13">
        <v>726250</v>
      </c>
      <c r="L688" s="13">
        <v>136535</v>
      </c>
      <c r="M688" s="14">
        <v>41944</v>
      </c>
      <c r="N688" s="15">
        <v>11</v>
      </c>
      <c r="O688" s="12" t="s">
        <v>41</v>
      </c>
      <c r="P688" s="16" t="s">
        <v>19</v>
      </c>
      <c r="Q688" s="1" t="str">
        <f>IF(Data[[#This Row],[COGS]]=Data[[#This Row],[ Sales]]-Data[[#This Row],[Profit]], "OK", "Mismatch")</f>
        <v>OK</v>
      </c>
      <c r="R688" s="1" t="str">
        <f>IF(Data[[#This Row],[Gross Sales]]=Data[[#This Row],[Units Sold]]*Data[[#This Row],[Sale Price]], "OK", "Mismatch")</f>
        <v>OK</v>
      </c>
      <c r="S688" s="1" t="str">
        <f>IF(Data[[#This Row],[ Sales]]=Data[[#This Row],[Gross Sales]]-Data[[#This Row],[Discounts]], "OK", "Mismatch")</f>
        <v>OK</v>
      </c>
      <c r="T688" s="1" t="str">
        <f>IF(Data[[#This Row],[Profit]]=Data[[#This Row],[ Sales]]-Data[[#This Row],[COGS]], "OK", "Mismatch")</f>
        <v>OK</v>
      </c>
    </row>
    <row r="689" spans="1:20" x14ac:dyDescent="0.2">
      <c r="A689" s="11" t="s">
        <v>40</v>
      </c>
      <c r="B689" s="11" t="s">
        <v>37</v>
      </c>
      <c r="C689" s="12" t="s">
        <v>38</v>
      </c>
      <c r="D689" s="12" t="s">
        <v>46</v>
      </c>
      <c r="E689" s="11">
        <v>2918</v>
      </c>
      <c r="F689" s="13">
        <v>10</v>
      </c>
      <c r="G689" s="13">
        <v>300</v>
      </c>
      <c r="H689" s="13">
        <v>875400</v>
      </c>
      <c r="I689" s="13">
        <v>35016</v>
      </c>
      <c r="J689" s="13">
        <v>840384</v>
      </c>
      <c r="K689" s="13">
        <v>729500</v>
      </c>
      <c r="L689" s="13">
        <v>110884</v>
      </c>
      <c r="M689" s="14">
        <v>41760</v>
      </c>
      <c r="N689" s="15">
        <v>5</v>
      </c>
      <c r="O689" s="12" t="s">
        <v>47</v>
      </c>
      <c r="P689" s="16" t="s">
        <v>19</v>
      </c>
      <c r="Q689" s="1" t="str">
        <f>IF(Data[[#This Row],[COGS]]=Data[[#This Row],[ Sales]]-Data[[#This Row],[Profit]], "OK", "Mismatch")</f>
        <v>OK</v>
      </c>
      <c r="R689" s="1" t="str">
        <f>IF(Data[[#This Row],[Gross Sales]]=Data[[#This Row],[Units Sold]]*Data[[#This Row],[Sale Price]], "OK", "Mismatch")</f>
        <v>OK</v>
      </c>
      <c r="S689" s="1" t="str">
        <f>IF(Data[[#This Row],[ Sales]]=Data[[#This Row],[Gross Sales]]-Data[[#This Row],[Discounts]], "OK", "Mismatch")</f>
        <v>OK</v>
      </c>
      <c r="T689" s="1" t="str">
        <f>IF(Data[[#This Row],[Profit]]=Data[[#This Row],[ Sales]]-Data[[#This Row],[COGS]], "OK", "Mismatch")</f>
        <v>OK</v>
      </c>
    </row>
    <row r="690" spans="1:20" x14ac:dyDescent="0.2">
      <c r="A690" s="11" t="s">
        <v>40</v>
      </c>
      <c r="B690" s="11" t="s">
        <v>37</v>
      </c>
      <c r="C690" s="12" t="s">
        <v>38</v>
      </c>
      <c r="D690" s="12" t="s">
        <v>48</v>
      </c>
      <c r="E690" s="11">
        <v>991</v>
      </c>
      <c r="F690" s="13">
        <v>10</v>
      </c>
      <c r="G690" s="13">
        <v>300</v>
      </c>
      <c r="H690" s="13">
        <v>297300</v>
      </c>
      <c r="I690" s="13">
        <v>14865</v>
      </c>
      <c r="J690" s="13">
        <v>282435</v>
      </c>
      <c r="K690" s="13">
        <v>247750</v>
      </c>
      <c r="L690" s="13">
        <v>34685</v>
      </c>
      <c r="M690" s="14">
        <v>41791</v>
      </c>
      <c r="N690" s="15">
        <v>6</v>
      </c>
      <c r="O690" s="12" t="s">
        <v>23</v>
      </c>
      <c r="P690" s="16" t="s">
        <v>19</v>
      </c>
      <c r="Q690" s="1" t="str">
        <f>IF(Data[[#This Row],[COGS]]=Data[[#This Row],[ Sales]]-Data[[#This Row],[Profit]], "OK", "Mismatch")</f>
        <v>OK</v>
      </c>
      <c r="R690" s="1" t="str">
        <f>IF(Data[[#This Row],[Gross Sales]]=Data[[#This Row],[Units Sold]]*Data[[#This Row],[Sale Price]], "OK", "Mismatch")</f>
        <v>OK</v>
      </c>
      <c r="S690" s="1" t="str">
        <f>IF(Data[[#This Row],[ Sales]]=Data[[#This Row],[Gross Sales]]-Data[[#This Row],[Discounts]], "OK", "Mismatch")</f>
        <v>OK</v>
      </c>
      <c r="T690" s="1" t="str">
        <f>IF(Data[[#This Row],[Profit]]=Data[[#This Row],[ Sales]]-Data[[#This Row],[COGS]], "OK", "Mismatch")</f>
        <v>OK</v>
      </c>
    </row>
    <row r="691" spans="1:20" x14ac:dyDescent="0.2">
      <c r="A691" s="11" t="s">
        <v>40</v>
      </c>
      <c r="B691" s="11" t="s">
        <v>37</v>
      </c>
      <c r="C691" s="12" t="s">
        <v>42</v>
      </c>
      <c r="D691" s="12" t="s">
        <v>49</v>
      </c>
      <c r="E691" s="11">
        <v>2294</v>
      </c>
      <c r="F691" s="13">
        <v>120</v>
      </c>
      <c r="G691" s="13">
        <v>300</v>
      </c>
      <c r="H691" s="13">
        <v>688200</v>
      </c>
      <c r="I691" s="13">
        <v>68820</v>
      </c>
      <c r="J691" s="13">
        <v>619380</v>
      </c>
      <c r="K691" s="13">
        <v>573500</v>
      </c>
      <c r="L691" s="13">
        <v>45880</v>
      </c>
      <c r="M691" s="14">
        <v>41548</v>
      </c>
      <c r="N691" s="15">
        <v>10</v>
      </c>
      <c r="O691" s="12" t="s">
        <v>35</v>
      </c>
      <c r="P691" s="16" t="s">
        <v>36</v>
      </c>
      <c r="Q691" s="1" t="str">
        <f>IF(Data[[#This Row],[COGS]]=Data[[#This Row],[ Sales]]-Data[[#This Row],[Profit]], "OK", "Mismatch")</f>
        <v>OK</v>
      </c>
      <c r="R691" s="1" t="str">
        <f>IF(Data[[#This Row],[Gross Sales]]=Data[[#This Row],[Units Sold]]*Data[[#This Row],[Sale Price]], "OK", "Mismatch")</f>
        <v>OK</v>
      </c>
      <c r="S691" s="1" t="str">
        <f>IF(Data[[#This Row],[ Sales]]=Data[[#This Row],[Gross Sales]]-Data[[#This Row],[Discounts]], "OK", "Mismatch")</f>
        <v>OK</v>
      </c>
      <c r="T691" s="1" t="str">
        <f>IF(Data[[#This Row],[Profit]]=Data[[#This Row],[ Sales]]-Data[[#This Row],[COGS]], "OK", "Mismatch")</f>
        <v>OK</v>
      </c>
    </row>
    <row r="692" spans="1:20" x14ac:dyDescent="0.2">
      <c r="A692" s="11" t="s">
        <v>40</v>
      </c>
      <c r="B692" s="11" t="s">
        <v>37</v>
      </c>
      <c r="C692" s="12" t="s">
        <v>42</v>
      </c>
      <c r="D692" s="12" t="s">
        <v>49</v>
      </c>
      <c r="E692" s="11">
        <v>2460</v>
      </c>
      <c r="F692" s="13">
        <v>120</v>
      </c>
      <c r="G692" s="13">
        <v>300</v>
      </c>
      <c r="H692" s="13">
        <v>738000</v>
      </c>
      <c r="I692" s="13">
        <v>103320</v>
      </c>
      <c r="J692" s="13">
        <v>634680</v>
      </c>
      <c r="K692" s="13">
        <v>615000</v>
      </c>
      <c r="L692" s="13">
        <v>19680</v>
      </c>
      <c r="M692" s="14">
        <v>41821</v>
      </c>
      <c r="N692" s="15">
        <v>7</v>
      </c>
      <c r="O692" s="12" t="s">
        <v>30</v>
      </c>
      <c r="P692" s="16" t="s">
        <v>19</v>
      </c>
      <c r="Q692" s="1" t="str">
        <f>IF(Data[[#This Row],[COGS]]=Data[[#This Row],[ Sales]]-Data[[#This Row],[Profit]], "OK", "Mismatch")</f>
        <v>OK</v>
      </c>
      <c r="R692" s="1" t="str">
        <f>IF(Data[[#This Row],[Gross Sales]]=Data[[#This Row],[Units Sold]]*Data[[#This Row],[Sale Price]], "OK", "Mismatch")</f>
        <v>OK</v>
      </c>
      <c r="S692" s="1" t="str">
        <f>IF(Data[[#This Row],[ Sales]]=Data[[#This Row],[Gross Sales]]-Data[[#This Row],[Discounts]], "OK", "Mismatch")</f>
        <v>OK</v>
      </c>
      <c r="T692" s="1" t="str">
        <f>IF(Data[[#This Row],[Profit]]=Data[[#This Row],[ Sales]]-Data[[#This Row],[COGS]], "OK", "Mismatch")</f>
        <v>OK</v>
      </c>
    </row>
    <row r="693" spans="1:20" x14ac:dyDescent="0.2">
      <c r="A693" s="11" t="s">
        <v>40</v>
      </c>
      <c r="B693" s="11" t="s">
        <v>37</v>
      </c>
      <c r="C693" s="12" t="s">
        <v>42</v>
      </c>
      <c r="D693" s="12" t="s">
        <v>49</v>
      </c>
      <c r="E693" s="11">
        <v>2574</v>
      </c>
      <c r="F693" s="13">
        <v>120</v>
      </c>
      <c r="G693" s="13">
        <v>300</v>
      </c>
      <c r="H693" s="13">
        <v>772200</v>
      </c>
      <c r="I693" s="13">
        <v>115830</v>
      </c>
      <c r="J693" s="13">
        <v>656370</v>
      </c>
      <c r="K693" s="13">
        <v>643500</v>
      </c>
      <c r="L693" s="13">
        <v>12870</v>
      </c>
      <c r="M693" s="14">
        <v>41579</v>
      </c>
      <c r="N693" s="15">
        <v>11</v>
      </c>
      <c r="O693" s="12" t="s">
        <v>41</v>
      </c>
      <c r="P693" s="16" t="s">
        <v>36</v>
      </c>
      <c r="Q693" s="1" t="str">
        <f>IF(Data[[#This Row],[COGS]]=Data[[#This Row],[ Sales]]-Data[[#This Row],[Profit]], "OK", "Mismatch")</f>
        <v>OK</v>
      </c>
      <c r="R693" s="1" t="str">
        <f>IF(Data[[#This Row],[Gross Sales]]=Data[[#This Row],[Units Sold]]*Data[[#This Row],[Sale Price]], "OK", "Mismatch")</f>
        <v>OK</v>
      </c>
      <c r="S693" s="1" t="str">
        <f>IF(Data[[#This Row],[ Sales]]=Data[[#This Row],[Gross Sales]]-Data[[#This Row],[Discounts]], "OK", "Mismatch")</f>
        <v>OK</v>
      </c>
      <c r="T693" s="1" t="str">
        <f>IF(Data[[#This Row],[Profit]]=Data[[#This Row],[ Sales]]-Data[[#This Row],[COGS]], "OK", "Mismatch")</f>
        <v>OK</v>
      </c>
    </row>
    <row r="694" spans="1:20" x14ac:dyDescent="0.2">
      <c r="A694" s="11" t="s">
        <v>40</v>
      </c>
      <c r="B694" s="11" t="s">
        <v>37</v>
      </c>
      <c r="C694" s="12" t="s">
        <v>42</v>
      </c>
      <c r="D694" s="12" t="s">
        <v>48</v>
      </c>
      <c r="E694" s="11">
        <v>1372</v>
      </c>
      <c r="F694" s="13">
        <v>120</v>
      </c>
      <c r="G694" s="13">
        <v>300</v>
      </c>
      <c r="H694" s="13">
        <v>411600</v>
      </c>
      <c r="I694" s="13">
        <v>28812</v>
      </c>
      <c r="J694" s="13">
        <v>382788</v>
      </c>
      <c r="K694" s="13">
        <v>343000</v>
      </c>
      <c r="L694" s="13">
        <v>39788</v>
      </c>
      <c r="M694" s="14">
        <v>41974</v>
      </c>
      <c r="N694" s="15">
        <v>12</v>
      </c>
      <c r="O694" s="12" t="s">
        <v>25</v>
      </c>
      <c r="P694" s="16" t="s">
        <v>19</v>
      </c>
      <c r="Q694" s="1" t="str">
        <f>IF(Data[[#This Row],[COGS]]=Data[[#This Row],[ Sales]]-Data[[#This Row],[Profit]], "OK", "Mismatch")</f>
        <v>OK</v>
      </c>
      <c r="R694" s="1" t="str">
        <f>IF(Data[[#This Row],[Gross Sales]]=Data[[#This Row],[Units Sold]]*Data[[#This Row],[Sale Price]], "OK", "Mismatch")</f>
        <v>OK</v>
      </c>
      <c r="S694" s="1" t="str">
        <f>IF(Data[[#This Row],[ Sales]]=Data[[#This Row],[Gross Sales]]-Data[[#This Row],[Discounts]], "OK", "Mismatch")</f>
        <v>OK</v>
      </c>
      <c r="T694" s="1" t="str">
        <f>IF(Data[[#This Row],[Profit]]=Data[[#This Row],[ Sales]]-Data[[#This Row],[COGS]], "OK", "Mismatch")</f>
        <v>OK</v>
      </c>
    </row>
    <row r="695" spans="1:20" x14ac:dyDescent="0.2">
      <c r="A695" s="11" t="s">
        <v>40</v>
      </c>
      <c r="B695" s="11" t="s">
        <v>37</v>
      </c>
      <c r="C695" s="12" t="s">
        <v>43</v>
      </c>
      <c r="D695" s="12" t="s">
        <v>49</v>
      </c>
      <c r="E695" s="11">
        <v>1010</v>
      </c>
      <c r="F695" s="13">
        <v>250</v>
      </c>
      <c r="G695" s="13">
        <v>300</v>
      </c>
      <c r="H695" s="13">
        <v>303000</v>
      </c>
      <c r="I695" s="13">
        <v>42420</v>
      </c>
      <c r="J695" s="13">
        <v>260580</v>
      </c>
      <c r="K695" s="13">
        <v>252500</v>
      </c>
      <c r="L695" s="13">
        <v>8080</v>
      </c>
      <c r="M695" s="14">
        <v>41913</v>
      </c>
      <c r="N695" s="15">
        <v>10</v>
      </c>
      <c r="O695" s="12" t="s">
        <v>35</v>
      </c>
      <c r="P695" s="16" t="s">
        <v>19</v>
      </c>
      <c r="Q695" s="1" t="str">
        <f>IF(Data[[#This Row],[COGS]]=Data[[#This Row],[ Sales]]-Data[[#This Row],[Profit]], "OK", "Mismatch")</f>
        <v>OK</v>
      </c>
      <c r="R695" s="1" t="str">
        <f>IF(Data[[#This Row],[Gross Sales]]=Data[[#This Row],[Units Sold]]*Data[[#This Row],[Sale Price]], "OK", "Mismatch")</f>
        <v>OK</v>
      </c>
      <c r="S695" s="1" t="str">
        <f>IF(Data[[#This Row],[ Sales]]=Data[[#This Row],[Gross Sales]]-Data[[#This Row],[Discounts]], "OK", "Mismatch")</f>
        <v>OK</v>
      </c>
      <c r="T695" s="1" t="str">
        <f>IF(Data[[#This Row],[Profit]]=Data[[#This Row],[ Sales]]-Data[[#This Row],[COGS]], "OK", "Mismatch")</f>
        <v>OK</v>
      </c>
    </row>
    <row r="696" spans="1:20" x14ac:dyDescent="0.2">
      <c r="A696" s="11" t="s">
        <v>40</v>
      </c>
      <c r="B696" s="11" t="s">
        <v>37</v>
      </c>
      <c r="C696" s="12" t="s">
        <v>43</v>
      </c>
      <c r="D696" s="12" t="s">
        <v>49</v>
      </c>
      <c r="E696" s="11">
        <v>2294</v>
      </c>
      <c r="F696" s="13">
        <v>250</v>
      </c>
      <c r="G696" s="13">
        <v>300</v>
      </c>
      <c r="H696" s="13">
        <v>688200</v>
      </c>
      <c r="I696" s="13">
        <v>68820</v>
      </c>
      <c r="J696" s="13">
        <v>619380</v>
      </c>
      <c r="K696" s="13">
        <v>573500</v>
      </c>
      <c r="L696" s="13">
        <v>45880</v>
      </c>
      <c r="M696" s="14">
        <v>41548</v>
      </c>
      <c r="N696" s="15">
        <v>10</v>
      </c>
      <c r="O696" s="12" t="s">
        <v>35</v>
      </c>
      <c r="P696" s="16" t="s">
        <v>36</v>
      </c>
      <c r="Q696" s="1" t="str">
        <f>IF(Data[[#This Row],[COGS]]=Data[[#This Row],[ Sales]]-Data[[#This Row],[Profit]], "OK", "Mismatch")</f>
        <v>OK</v>
      </c>
      <c r="R696" s="1" t="str">
        <f>IF(Data[[#This Row],[Gross Sales]]=Data[[#This Row],[Units Sold]]*Data[[#This Row],[Sale Price]], "OK", "Mismatch")</f>
        <v>OK</v>
      </c>
      <c r="S696" s="1" t="str">
        <f>IF(Data[[#This Row],[ Sales]]=Data[[#This Row],[Gross Sales]]-Data[[#This Row],[Discounts]], "OK", "Mismatch")</f>
        <v>OK</v>
      </c>
      <c r="T696" s="1" t="str">
        <f>IF(Data[[#This Row],[Profit]]=Data[[#This Row],[ Sales]]-Data[[#This Row],[COGS]], "OK", "Mismatch")</f>
        <v>OK</v>
      </c>
    </row>
    <row r="697" spans="1:20" x14ac:dyDescent="0.2">
      <c r="A697" s="11" t="s">
        <v>40</v>
      </c>
      <c r="B697" s="11" t="s">
        <v>37</v>
      </c>
      <c r="C697" s="12" t="s">
        <v>43</v>
      </c>
      <c r="D697" s="12" t="s">
        <v>49</v>
      </c>
      <c r="E697" s="11">
        <v>2541</v>
      </c>
      <c r="F697" s="13">
        <v>250</v>
      </c>
      <c r="G697" s="13">
        <v>300</v>
      </c>
      <c r="H697" s="13">
        <v>762300</v>
      </c>
      <c r="I697" s="13">
        <v>106722</v>
      </c>
      <c r="J697" s="13">
        <v>655578</v>
      </c>
      <c r="K697" s="13">
        <v>635250</v>
      </c>
      <c r="L697" s="13">
        <v>20328</v>
      </c>
      <c r="M697" s="14">
        <v>41852</v>
      </c>
      <c r="N697" s="15">
        <v>8</v>
      </c>
      <c r="O697" s="12" t="s">
        <v>33</v>
      </c>
      <c r="P697" s="16" t="s">
        <v>19</v>
      </c>
      <c r="Q697" s="1" t="str">
        <f>IF(Data[[#This Row],[COGS]]=Data[[#This Row],[ Sales]]-Data[[#This Row],[Profit]], "OK", "Mismatch")</f>
        <v>OK</v>
      </c>
      <c r="R697" s="1" t="str">
        <f>IF(Data[[#This Row],[Gross Sales]]=Data[[#This Row],[Units Sold]]*Data[[#This Row],[Sale Price]], "OK", "Mismatch")</f>
        <v>OK</v>
      </c>
      <c r="S697" s="1" t="str">
        <f>IF(Data[[#This Row],[ Sales]]=Data[[#This Row],[Gross Sales]]-Data[[#This Row],[Discounts]], "OK", "Mismatch")</f>
        <v>OK</v>
      </c>
      <c r="T697" s="1" t="str">
        <f>IF(Data[[#This Row],[Profit]]=Data[[#This Row],[ Sales]]-Data[[#This Row],[COGS]], "OK", "Mismatch")</f>
        <v>OK</v>
      </c>
    </row>
    <row r="698" spans="1:20" x14ac:dyDescent="0.2">
      <c r="A698" s="11" t="s">
        <v>40</v>
      </c>
      <c r="B698" s="11" t="s">
        <v>37</v>
      </c>
      <c r="C698" s="12" t="s">
        <v>43</v>
      </c>
      <c r="D698" s="12" t="s">
        <v>46</v>
      </c>
      <c r="E698" s="11">
        <v>2844</v>
      </c>
      <c r="F698" s="13">
        <v>250</v>
      </c>
      <c r="G698" s="13">
        <v>300</v>
      </c>
      <c r="H698" s="13">
        <v>853200</v>
      </c>
      <c r="I698" s="13">
        <v>25596</v>
      </c>
      <c r="J698" s="13">
        <v>827604</v>
      </c>
      <c r="K698" s="13">
        <v>711000</v>
      </c>
      <c r="L698" s="13">
        <v>116604</v>
      </c>
      <c r="M698" s="14">
        <v>41671</v>
      </c>
      <c r="N698" s="15">
        <v>2</v>
      </c>
      <c r="O698" s="12" t="s">
        <v>39</v>
      </c>
      <c r="P698" s="16" t="s">
        <v>19</v>
      </c>
      <c r="Q698" s="1" t="str">
        <f>IF(Data[[#This Row],[COGS]]=Data[[#This Row],[ Sales]]-Data[[#This Row],[Profit]], "OK", "Mismatch")</f>
        <v>OK</v>
      </c>
      <c r="R698" s="1" t="str">
        <f>IF(Data[[#This Row],[Gross Sales]]=Data[[#This Row],[Units Sold]]*Data[[#This Row],[Sale Price]], "OK", "Mismatch")</f>
        <v>OK</v>
      </c>
      <c r="S698" s="1" t="str">
        <f>IF(Data[[#This Row],[ Sales]]=Data[[#This Row],[Gross Sales]]-Data[[#This Row],[Discounts]], "OK", "Mismatch")</f>
        <v>OK</v>
      </c>
      <c r="T698" s="1" t="str">
        <f>IF(Data[[#This Row],[Profit]]=Data[[#This Row],[ Sales]]-Data[[#This Row],[COGS]], "OK", "Mismatch")</f>
        <v>OK</v>
      </c>
    </row>
    <row r="699" spans="1:20" x14ac:dyDescent="0.2">
      <c r="A699" s="11" t="s">
        <v>40</v>
      </c>
      <c r="B699" s="11" t="s">
        <v>37</v>
      </c>
      <c r="C699" s="12" t="s">
        <v>43</v>
      </c>
      <c r="D699" s="12" t="s">
        <v>48</v>
      </c>
      <c r="E699" s="11">
        <v>808</v>
      </c>
      <c r="F699" s="13">
        <v>250</v>
      </c>
      <c r="G699" s="13">
        <v>300</v>
      </c>
      <c r="H699" s="13">
        <v>242400</v>
      </c>
      <c r="I699" s="13">
        <v>19392</v>
      </c>
      <c r="J699" s="13">
        <v>223008</v>
      </c>
      <c r="K699" s="13">
        <v>202000</v>
      </c>
      <c r="L699" s="13">
        <v>21008</v>
      </c>
      <c r="M699" s="14">
        <v>41609</v>
      </c>
      <c r="N699" s="15">
        <v>12</v>
      </c>
      <c r="O699" s="12" t="s">
        <v>25</v>
      </c>
      <c r="P699" s="16" t="s">
        <v>36</v>
      </c>
      <c r="Q699" s="1" t="str">
        <f>IF(Data[[#This Row],[COGS]]=Data[[#This Row],[ Sales]]-Data[[#This Row],[Profit]], "OK", "Mismatch")</f>
        <v>OK</v>
      </c>
      <c r="R699" s="1" t="str">
        <f>IF(Data[[#This Row],[Gross Sales]]=Data[[#This Row],[Units Sold]]*Data[[#This Row],[Sale Price]], "OK", "Mismatch")</f>
        <v>OK</v>
      </c>
      <c r="S699" s="1" t="str">
        <f>IF(Data[[#This Row],[ Sales]]=Data[[#This Row],[Gross Sales]]-Data[[#This Row],[Discounts]], "OK", "Mismatch")</f>
        <v>OK</v>
      </c>
      <c r="T699" s="1" t="str">
        <f>IF(Data[[#This Row],[Profit]]=Data[[#This Row],[ Sales]]-Data[[#This Row],[COGS]], "OK", "Mismatch")</f>
        <v>OK</v>
      </c>
    </row>
    <row r="700" spans="1:20" x14ac:dyDescent="0.2">
      <c r="A700" s="11" t="s">
        <v>40</v>
      </c>
      <c r="B700" s="11" t="s">
        <v>37</v>
      </c>
      <c r="C700" s="12" t="s">
        <v>43</v>
      </c>
      <c r="D700" s="12" t="s">
        <v>48</v>
      </c>
      <c r="E700" s="11">
        <v>1867</v>
      </c>
      <c r="F700" s="13">
        <v>250</v>
      </c>
      <c r="G700" s="13">
        <v>300</v>
      </c>
      <c r="H700" s="13">
        <v>560100</v>
      </c>
      <c r="I700" s="13">
        <v>50409</v>
      </c>
      <c r="J700" s="13">
        <v>509691</v>
      </c>
      <c r="K700" s="13">
        <v>466750</v>
      </c>
      <c r="L700" s="13">
        <v>42941</v>
      </c>
      <c r="M700" s="14">
        <v>41883</v>
      </c>
      <c r="N700" s="15">
        <v>9</v>
      </c>
      <c r="O700" s="12" t="s">
        <v>34</v>
      </c>
      <c r="P700" s="16" t="s">
        <v>19</v>
      </c>
      <c r="Q700" s="1" t="str">
        <f>IF(Data[[#This Row],[COGS]]=Data[[#This Row],[ Sales]]-Data[[#This Row],[Profit]], "OK", "Mismatch")</f>
        <v>OK</v>
      </c>
      <c r="R700" s="1" t="str">
        <f>IF(Data[[#This Row],[Gross Sales]]=Data[[#This Row],[Units Sold]]*Data[[#This Row],[Sale Price]], "OK", "Mismatch")</f>
        <v>OK</v>
      </c>
      <c r="S700" s="1" t="str">
        <f>IF(Data[[#This Row],[ Sales]]=Data[[#This Row],[Gross Sales]]-Data[[#This Row],[Discounts]], "OK", "Mismatch")</f>
        <v>OK</v>
      </c>
      <c r="T700" s="1" t="str">
        <f>IF(Data[[#This Row],[Profit]]=Data[[#This Row],[ Sales]]-Data[[#This Row],[COGS]], "OK", "Mismatch")</f>
        <v>OK</v>
      </c>
    </row>
    <row r="701" spans="1:20" x14ac:dyDescent="0.2">
      <c r="A701" s="11" t="s">
        <v>40</v>
      </c>
      <c r="B701" s="11" t="s">
        <v>15</v>
      </c>
      <c r="C701" s="12" t="s">
        <v>38</v>
      </c>
      <c r="D701" s="12" t="s">
        <v>17</v>
      </c>
      <c r="E701" s="11">
        <v>292</v>
      </c>
      <c r="F701" s="13">
        <v>10</v>
      </c>
      <c r="G701" s="13">
        <v>300</v>
      </c>
      <c r="H701" s="13">
        <f>Data[[#This Row],[Units Sold]]*Data[[#This Row],[Sale Price]]</f>
        <v>87600</v>
      </c>
      <c r="I701" s="13">
        <v>0</v>
      </c>
      <c r="J701" s="13">
        <f>Data[[#This Row],[Gross Sales]]-Data[[#This Row],[Discounts]]</f>
        <v>87600</v>
      </c>
      <c r="K701" s="13">
        <f>Data[[#This Row],[ Sales]]-Data[[#This Row],[Profit]]</f>
        <v>84680</v>
      </c>
      <c r="L701" s="13">
        <v>2920</v>
      </c>
      <c r="M701" s="14">
        <v>41671</v>
      </c>
      <c r="N701" s="15">
        <v>2</v>
      </c>
      <c r="O701" s="12" t="s">
        <v>39</v>
      </c>
      <c r="P701" s="16" t="s">
        <v>19</v>
      </c>
      <c r="Q701" s="1" t="str">
        <f>IF(Data[[#This Row],[COGS]]=Data[[#This Row],[ Sales]]-Data[[#This Row],[Profit]], "OK", "Mismatch")</f>
        <v>OK</v>
      </c>
      <c r="R701" s="1" t="str">
        <f>IF(Data[[#This Row],[Gross Sales]]=Data[[#This Row],[Units Sold]]*Data[[#This Row],[Sale Price]], "OK", "Mismatch")</f>
        <v>OK</v>
      </c>
      <c r="S701" s="1" t="str">
        <f>IF(Data[[#This Row],[ Sales]]=Data[[#This Row],[Gross Sales]]-Data[[#This Row],[Discounts]], "OK", "Mismatch")</f>
        <v>OK</v>
      </c>
      <c r="T701" s="1" t="str">
        <f>IF(Data[[#This Row],[Profit]]=Data[[#This Row],[ Sales]]-Data[[#This Row],[COGS]], "OK", "Mismatch")</f>
        <v>OK</v>
      </c>
    </row>
  </sheetData>
  <phoneticPr fontId="6" type="noConversion"/>
  <conditionalFormatting sqref="A2:P701">
    <cfRule type="containsBlanks" dxfId="0" priority="1">
      <formula>LEN(TRIM(A2))=0</formula>
    </cfRule>
  </conditionalFormatting>
  <dataValidations count="3">
    <dataValidation showInputMessage="1" showErrorMessage="1" sqref="X42" xr:uid="{F97E6F33-D19F-4D69-908B-9A77AD8C4027}"/>
    <dataValidation type="list" showInputMessage="1" showErrorMessage="1" sqref="AC42:AD42" xr:uid="{201CD7AE-2479-40D4-B552-B151E2A858BB}">
      <formula1>$W$20:$W$25</formula1>
    </dataValidation>
    <dataValidation type="list" allowBlank="1" showInputMessage="1" showErrorMessage="1" sqref="AG42" xr:uid="{9E93F9F7-FFFD-4076-8072-98FD6634B8BD}">
      <formula1>$W$29:$W$35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768F-750F-4669-AF61-6DE6E6F8CCF6}">
  <dimension ref="A1:N231"/>
  <sheetViews>
    <sheetView workbookViewId="0">
      <selection activeCell="G6" sqref="G6"/>
    </sheetView>
  </sheetViews>
  <sheetFormatPr defaultRowHeight="12.85" x14ac:dyDescent="0.2"/>
  <cols>
    <col min="1" max="1" width="24.5" style="17" bestFit="1" customWidth="1"/>
    <col min="2" max="3" width="14.5" style="17" bestFit="1" customWidth="1"/>
    <col min="4" max="4" width="13.5" style="17" bestFit="1" customWidth="1"/>
    <col min="5" max="6" width="9" style="17"/>
    <col min="7" max="7" width="27.625" style="17" bestFit="1" customWidth="1"/>
    <col min="8" max="8" width="10.375" style="17" bestFit="1" customWidth="1"/>
    <col min="9" max="9" width="10.75" style="17" bestFit="1" customWidth="1"/>
    <col min="10" max="10" width="10.375" style="17" bestFit="1" customWidth="1"/>
    <col min="11" max="11" width="11.125" style="17" customWidth="1"/>
    <col min="12" max="12" width="13" style="17" bestFit="1" customWidth="1"/>
    <col min="13" max="13" width="17.625" style="17" bestFit="1" customWidth="1"/>
    <col min="14" max="16384" width="9" style="17"/>
  </cols>
  <sheetData>
    <row r="1" spans="1:14" x14ac:dyDescent="0.2">
      <c r="A1" s="18" t="s">
        <v>13</v>
      </c>
      <c r="B1" t="s">
        <v>70</v>
      </c>
      <c r="C1"/>
      <c r="D1"/>
    </row>
    <row r="2" spans="1:14" x14ac:dyDescent="0.2">
      <c r="A2" s="18" t="s">
        <v>50</v>
      </c>
      <c r="B2" t="s">
        <v>70</v>
      </c>
      <c r="C2"/>
      <c r="D2"/>
    </row>
    <row r="3" spans="1:14" x14ac:dyDescent="0.2">
      <c r="A3"/>
      <c r="B3"/>
      <c r="C3"/>
      <c r="D3"/>
    </row>
    <row r="4" spans="1:14" x14ac:dyDescent="0.2">
      <c r="A4" s="18" t="s">
        <v>56</v>
      </c>
      <c r="B4" t="s">
        <v>60</v>
      </c>
      <c r="C4" t="s">
        <v>61</v>
      </c>
      <c r="D4" t="s">
        <v>62</v>
      </c>
    </row>
    <row r="5" spans="1:14" x14ac:dyDescent="0.2">
      <c r="A5" s="19" t="s">
        <v>45</v>
      </c>
      <c r="B5" s="21"/>
      <c r="C5" s="22"/>
      <c r="D5" s="22"/>
    </row>
    <row r="6" spans="1:14" x14ac:dyDescent="0.2">
      <c r="A6" s="20" t="s">
        <v>22</v>
      </c>
      <c r="B6" s="21">
        <v>4016427.1300000004</v>
      </c>
      <c r="C6" s="22">
        <v>3348559.5</v>
      </c>
      <c r="D6" s="22">
        <v>667867.63</v>
      </c>
    </row>
    <row r="7" spans="1:14" x14ac:dyDescent="0.2">
      <c r="A7" s="20" t="s">
        <v>15</v>
      </c>
      <c r="B7" s="21">
        <v>3855765.8750000005</v>
      </c>
      <c r="C7" s="22">
        <v>3208904.5</v>
      </c>
      <c r="D7" s="22">
        <v>646861.37499999988</v>
      </c>
    </row>
    <row r="8" spans="1:14" x14ac:dyDescent="0.2">
      <c r="A8" s="20" t="s">
        <v>20</v>
      </c>
      <c r="B8" s="21">
        <v>3960250.26</v>
      </c>
      <c r="C8" s="22">
        <v>3348113</v>
      </c>
      <c r="D8" s="22">
        <v>612137.26</v>
      </c>
    </row>
    <row r="9" spans="1:14" x14ac:dyDescent="0.2">
      <c r="A9" s="20" t="s">
        <v>24</v>
      </c>
      <c r="B9" s="21">
        <v>3077555.3899999997</v>
      </c>
      <c r="C9" s="22">
        <v>2578944</v>
      </c>
      <c r="D9" s="22">
        <v>498611.39</v>
      </c>
    </row>
    <row r="10" spans="1:14" x14ac:dyDescent="0.2">
      <c r="A10" s="20" t="s">
        <v>37</v>
      </c>
      <c r="B10" s="21">
        <v>2837117.4050000003</v>
      </c>
      <c r="C10" s="22">
        <v>2448491</v>
      </c>
      <c r="D10" s="22">
        <v>388626.40500000003</v>
      </c>
      <c r="G10" s="18" t="s">
        <v>56</v>
      </c>
      <c r="H10" t="s">
        <v>71</v>
      </c>
      <c r="I10" t="s">
        <v>77</v>
      </c>
      <c r="J10" t="s">
        <v>78</v>
      </c>
      <c r="K10"/>
      <c r="L10" s="18" t="s">
        <v>0</v>
      </c>
      <c r="M10" t="s">
        <v>59</v>
      </c>
      <c r="N10"/>
    </row>
    <row r="11" spans="1:14" x14ac:dyDescent="0.2">
      <c r="A11" s="19" t="s">
        <v>63</v>
      </c>
      <c r="B11" s="21">
        <v>17747116.060000002</v>
      </c>
      <c r="C11" s="22">
        <v>14933012</v>
      </c>
      <c r="D11" s="22">
        <v>2814104.0599999996</v>
      </c>
      <c r="G11" s="19" t="s">
        <v>15</v>
      </c>
      <c r="H11" s="23"/>
      <c r="I11" s="23"/>
      <c r="J11" s="23"/>
      <c r="K11"/>
      <c r="L11" s="19" t="s">
        <v>38</v>
      </c>
      <c r="M11" s="21">
        <v>33092903.949999996</v>
      </c>
      <c r="N11"/>
    </row>
    <row r="12" spans="1:14" x14ac:dyDescent="0.2">
      <c r="A12" s="19" t="s">
        <v>16</v>
      </c>
      <c r="B12" s="21"/>
      <c r="C12" s="22"/>
      <c r="D12" s="22"/>
      <c r="G12" s="20" t="s">
        <v>45</v>
      </c>
      <c r="H12" s="23">
        <v>3.2453726151876604E-2</v>
      </c>
      <c r="I12" s="23">
        <v>3.148770138071056E-2</v>
      </c>
      <c r="J12" s="23">
        <v>3.8321631772963605E-2</v>
      </c>
      <c r="L12" s="19" t="s">
        <v>43</v>
      </c>
      <c r="M12" s="21">
        <v>20479251.02</v>
      </c>
      <c r="N12"/>
    </row>
    <row r="13" spans="1:14" x14ac:dyDescent="0.2">
      <c r="A13" s="20" t="s">
        <v>15</v>
      </c>
      <c r="B13" s="21">
        <v>2610204.34</v>
      </c>
      <c r="C13" s="22">
        <v>2174099</v>
      </c>
      <c r="D13" s="22">
        <v>436105.34</v>
      </c>
      <c r="G13" s="20" t="s">
        <v>16</v>
      </c>
      <c r="H13" s="23">
        <v>2.1969917157067996E-2</v>
      </c>
      <c r="I13" s="23">
        <v>2.1333567291922043E-2</v>
      </c>
      <c r="J13" s="23">
        <v>2.5835934714301189E-2</v>
      </c>
      <c r="L13" s="19" t="s">
        <v>42</v>
      </c>
      <c r="M13" s="21">
        <v>18250059.465000004</v>
      </c>
      <c r="N13"/>
    </row>
    <row r="14" spans="1:14" x14ac:dyDescent="0.2">
      <c r="A14" s="20" t="s">
        <v>24</v>
      </c>
      <c r="B14" s="21">
        <v>2879601.42</v>
      </c>
      <c r="C14" s="22">
        <v>2485933</v>
      </c>
      <c r="D14" s="22">
        <v>393668.42000000004</v>
      </c>
      <c r="G14" s="20" t="s">
        <v>26</v>
      </c>
      <c r="H14" s="23">
        <v>2.2826042970174588E-2</v>
      </c>
      <c r="I14" s="23">
        <v>2.3452628041866014E-2</v>
      </c>
      <c r="J14" s="23">
        <v>1.9068181035724125E-2</v>
      </c>
      <c r="L14" s="19" t="s">
        <v>45</v>
      </c>
      <c r="M14" s="21">
        <v>17747116.059999995</v>
      </c>
      <c r="N14"/>
    </row>
    <row r="15" spans="1:14" x14ac:dyDescent="0.2">
      <c r="A15" s="20" t="s">
        <v>22</v>
      </c>
      <c r="B15" s="21">
        <v>3423321.8949999996</v>
      </c>
      <c r="C15" s="22">
        <v>3034457</v>
      </c>
      <c r="D15" s="22">
        <v>388864.89499999996</v>
      </c>
      <c r="G15" s="20" t="s">
        <v>38</v>
      </c>
      <c r="H15" s="23">
        <v>6.4753836864873987E-2</v>
      </c>
      <c r="I15" s="23">
        <v>6.3077983698383869E-2</v>
      </c>
      <c r="J15" s="23">
        <v>7.4942724163974933E-2</v>
      </c>
      <c r="L15" s="19" t="s">
        <v>26</v>
      </c>
      <c r="M15" s="21">
        <v>15390801.880000003</v>
      </c>
      <c r="N15"/>
    </row>
    <row r="16" spans="1:14" x14ac:dyDescent="0.2">
      <c r="A16" s="20" t="s">
        <v>20</v>
      </c>
      <c r="B16" s="21">
        <v>3062340.6799999997</v>
      </c>
      <c r="C16" s="22">
        <v>2692666</v>
      </c>
      <c r="D16" s="22">
        <v>369674.68</v>
      </c>
      <c r="G16" s="20" t="s">
        <v>42</v>
      </c>
      <c r="H16" s="23">
        <v>2.802409980862194E-2</v>
      </c>
      <c r="I16" s="23">
        <v>2.9034722705152134E-2</v>
      </c>
      <c r="J16" s="23">
        <v>2.1953364385372959E-2</v>
      </c>
      <c r="L16" s="19" t="s">
        <v>16</v>
      </c>
      <c r="M16" s="21">
        <v>13815307.884999998</v>
      </c>
      <c r="N16"/>
    </row>
    <row r="17" spans="1:14" x14ac:dyDescent="0.2">
      <c r="A17" s="20" t="s">
        <v>37</v>
      </c>
      <c r="B17" s="21">
        <v>1839839.55</v>
      </c>
      <c r="C17" s="22">
        <v>1601348</v>
      </c>
      <c r="D17" s="22">
        <v>238491.55000000002</v>
      </c>
      <c r="G17" s="20" t="s">
        <v>43</v>
      </c>
      <c r="H17" s="23">
        <v>4.0138289377417473E-2</v>
      </c>
      <c r="I17" s="23">
        <v>4.1997399994208602E-2</v>
      </c>
      <c r="J17" s="23">
        <v>2.8958215698379784E-2</v>
      </c>
      <c r="L17" s="19" t="s">
        <v>58</v>
      </c>
      <c r="M17" s="21">
        <v>32670</v>
      </c>
      <c r="N17"/>
    </row>
    <row r="18" spans="1:14" x14ac:dyDescent="0.2">
      <c r="A18" s="19" t="s">
        <v>64</v>
      </c>
      <c r="B18" s="21">
        <v>13815307.885</v>
      </c>
      <c r="C18" s="22">
        <v>11988503</v>
      </c>
      <c r="D18" s="22">
        <v>1826804.885</v>
      </c>
      <c r="G18" s="19" t="s">
        <v>72</v>
      </c>
      <c r="H18" s="23">
        <v>0.21016591233003257</v>
      </c>
      <c r="I18" s="23">
        <v>0.21038400311224323</v>
      </c>
      <c r="J18" s="23">
        <v>0.20908005177071656</v>
      </c>
      <c r="L18" s="19" t="s">
        <v>57</v>
      </c>
      <c r="M18" s="21">
        <v>118808110.25999999</v>
      </c>
      <c r="N18"/>
    </row>
    <row r="19" spans="1:14" x14ac:dyDescent="0.2">
      <c r="A19" s="19" t="s">
        <v>26</v>
      </c>
      <c r="B19" s="21"/>
      <c r="C19" s="22"/>
      <c r="D19" s="22"/>
      <c r="G19" s="19" t="s">
        <v>22</v>
      </c>
      <c r="H19" s="23"/>
      <c r="I19" s="23"/>
      <c r="J19" s="23"/>
      <c r="L19"/>
      <c r="M19"/>
      <c r="N19"/>
    </row>
    <row r="20" spans="1:14" ht="13.55" thickBot="1" x14ac:dyDescent="0.25">
      <c r="A20" s="20" t="s">
        <v>20</v>
      </c>
      <c r="B20" s="21">
        <v>3547504.37</v>
      </c>
      <c r="C20" s="22">
        <v>3001971</v>
      </c>
      <c r="D20" s="22">
        <v>545533.37</v>
      </c>
      <c r="G20" s="20" t="s">
        <v>45</v>
      </c>
      <c r="H20" s="23">
        <v>3.3806001300840834E-2</v>
      </c>
      <c r="I20" s="23">
        <v>3.2858080254972208E-2</v>
      </c>
      <c r="J20" s="23">
        <v>3.9566093106025851E-2</v>
      </c>
      <c r="L20"/>
      <c r="M20"/>
      <c r="N20"/>
    </row>
    <row r="21" spans="1:14" x14ac:dyDescent="0.2">
      <c r="A21" s="20" t="s">
        <v>22</v>
      </c>
      <c r="B21" s="21">
        <v>3527382.37</v>
      </c>
      <c r="C21" s="22">
        <v>3066144</v>
      </c>
      <c r="D21" s="22">
        <v>461238.37</v>
      </c>
      <c r="G21" s="20" t="s">
        <v>16</v>
      </c>
      <c r="H21" s="23">
        <v>2.8813873796228164E-2</v>
      </c>
      <c r="I21" s="23">
        <v>2.9775917565825604E-2</v>
      </c>
      <c r="J21" s="23">
        <v>2.3037296539188411E-2</v>
      </c>
      <c r="L21" s="27" t="s">
        <v>85</v>
      </c>
      <c r="M21" s="27"/>
      <c r="N21"/>
    </row>
    <row r="22" spans="1:14" x14ac:dyDescent="0.2">
      <c r="A22" s="20" t="s">
        <v>37</v>
      </c>
      <c r="B22" s="21">
        <v>3662666.7999999993</v>
      </c>
      <c r="C22" s="22">
        <v>3209605</v>
      </c>
      <c r="D22" s="22">
        <v>434521.8</v>
      </c>
      <c r="G22" s="20" t="s">
        <v>26</v>
      </c>
      <c r="H22" s="23">
        <v>2.9689743926409294E-2</v>
      </c>
      <c r="I22" s="23">
        <v>3.0086849472228734E-2</v>
      </c>
      <c r="J22" s="23">
        <v>2.7324876175675115E-2</v>
      </c>
      <c r="L22"/>
      <c r="M22"/>
      <c r="N22"/>
    </row>
    <row r="23" spans="1:14" x14ac:dyDescent="0.2">
      <c r="A23" s="20" t="s">
        <v>24</v>
      </c>
      <c r="B23" s="21">
        <v>1941329.3099999998</v>
      </c>
      <c r="C23" s="22">
        <v>1603640</v>
      </c>
      <c r="D23" s="22">
        <v>337689.31</v>
      </c>
      <c r="G23" s="20" t="s">
        <v>38</v>
      </c>
      <c r="H23" s="23">
        <v>4.7115900149828728E-2</v>
      </c>
      <c r="I23" s="23">
        <v>4.6698195471399979E-2</v>
      </c>
      <c r="J23" s="23">
        <v>4.9689492538371877E-2</v>
      </c>
      <c r="L23" t="s">
        <v>86</v>
      </c>
      <c r="M23">
        <v>16972587.18</v>
      </c>
      <c r="N23"/>
    </row>
    <row r="24" spans="1:14" x14ac:dyDescent="0.2">
      <c r="A24" s="20" t="s">
        <v>15</v>
      </c>
      <c r="B24" s="21">
        <v>2711919.03</v>
      </c>
      <c r="C24" s="22">
        <v>2390052</v>
      </c>
      <c r="D24" s="22">
        <v>321867.03000000003</v>
      </c>
      <c r="G24" s="20" t="s">
        <v>42</v>
      </c>
      <c r="H24" s="23">
        <v>3.3483372694796038E-2</v>
      </c>
      <c r="I24" s="23">
        <v>3.2088836072669893E-2</v>
      </c>
      <c r="J24" s="23">
        <v>4.1939498685661353E-2</v>
      </c>
      <c r="L24" t="s">
        <v>87</v>
      </c>
      <c r="M24">
        <v>3696279.9375536717</v>
      </c>
      <c r="N24"/>
    </row>
    <row r="25" spans="1:14" x14ac:dyDescent="0.2">
      <c r="A25" s="19" t="s">
        <v>65</v>
      </c>
      <c r="B25" s="21">
        <v>15390801.879999999</v>
      </c>
      <c r="C25" s="22">
        <v>13271412</v>
      </c>
      <c r="D25" s="22">
        <v>2100849.88</v>
      </c>
      <c r="G25" s="20" t="s">
        <v>43</v>
      </c>
      <c r="H25" s="23">
        <v>3.1803582951795702E-2</v>
      </c>
      <c r="I25" s="23">
        <v>3.0154541704258336E-2</v>
      </c>
      <c r="J25" s="23">
        <v>4.179440541455888E-2</v>
      </c>
      <c r="L25" t="s">
        <v>88</v>
      </c>
      <c r="M25">
        <v>17747116.059999995</v>
      </c>
      <c r="N25"/>
    </row>
    <row r="26" spans="1:14" x14ac:dyDescent="0.2">
      <c r="A26" s="19" t="s">
        <v>38</v>
      </c>
      <c r="B26" s="21"/>
      <c r="C26" s="22"/>
      <c r="D26" s="22"/>
      <c r="G26" s="19" t="s">
        <v>73</v>
      </c>
      <c r="H26" s="23">
        <v>0.20471247481989877</v>
      </c>
      <c r="I26" s="23">
        <v>0.20166242054135475</v>
      </c>
      <c r="J26" s="23">
        <v>0.22335166245948151</v>
      </c>
      <c r="L26" t="s">
        <v>89</v>
      </c>
      <c r="M26" t="e">
        <v>#N/A</v>
      </c>
      <c r="N26"/>
    </row>
    <row r="27" spans="1:14" x14ac:dyDescent="0.2">
      <c r="A27" s="20" t="s">
        <v>15</v>
      </c>
      <c r="B27" s="21">
        <v>7693280.9900000002</v>
      </c>
      <c r="C27" s="22">
        <v>6428263</v>
      </c>
      <c r="D27" s="22">
        <v>1265017.9899999998</v>
      </c>
      <c r="G27" s="19" t="s">
        <v>20</v>
      </c>
      <c r="H27" s="23"/>
      <c r="I27" s="23"/>
      <c r="J27" s="23"/>
      <c r="L27" t="s">
        <v>90</v>
      </c>
      <c r="M27">
        <v>9779437.4908443708</v>
      </c>
      <c r="N27"/>
    </row>
    <row r="28" spans="1:14" x14ac:dyDescent="0.2">
      <c r="A28" s="20" t="s">
        <v>37</v>
      </c>
      <c r="B28" s="21">
        <v>6944325.7699999996</v>
      </c>
      <c r="C28" s="22">
        <v>5923722.5</v>
      </c>
      <c r="D28" s="22">
        <v>1020603.2700000001</v>
      </c>
      <c r="G28" s="20" t="s">
        <v>45</v>
      </c>
      <c r="H28" s="23">
        <v>3.3333164304468595E-2</v>
      </c>
      <c r="I28" s="23">
        <v>3.2853698928364802E-2</v>
      </c>
      <c r="J28" s="23">
        <v>3.6264491247805432E-2</v>
      </c>
      <c r="L28" t="s">
        <v>91</v>
      </c>
      <c r="M28" s="28">
        <v>95637397637332.453</v>
      </c>
    </row>
    <row r="29" spans="1:14" x14ac:dyDescent="0.2">
      <c r="A29" s="20" t="s">
        <v>24</v>
      </c>
      <c r="B29" s="21">
        <v>7627731.3900000006</v>
      </c>
      <c r="C29" s="22">
        <v>6699080</v>
      </c>
      <c r="D29" s="22">
        <v>928651.3899999999</v>
      </c>
      <c r="G29" s="20" t="s">
        <v>16</v>
      </c>
      <c r="H29" s="23">
        <v>2.5775518803374326E-2</v>
      </c>
      <c r="I29" s="23">
        <v>2.6422058657710874E-2</v>
      </c>
      <c r="J29" s="23">
        <v>2.1900421806369495E-2</v>
      </c>
      <c r="L29" t="s">
        <v>92</v>
      </c>
      <c r="M29">
        <v>2.2601284237917163</v>
      </c>
    </row>
    <row r="30" spans="1:14" x14ac:dyDescent="0.2">
      <c r="A30" s="20" t="s">
        <v>22</v>
      </c>
      <c r="B30" s="21">
        <v>5597751.0600000005</v>
      </c>
      <c r="C30" s="22">
        <v>4759002.5</v>
      </c>
      <c r="D30" s="22">
        <v>838748.55999999994</v>
      </c>
      <c r="G30" s="20" t="s">
        <v>26</v>
      </c>
      <c r="H30" s="23">
        <v>2.9859109468508779E-2</v>
      </c>
      <c r="I30" s="23">
        <v>2.9457145390756587E-2</v>
      </c>
      <c r="J30" s="23">
        <v>3.2318715775855239E-2</v>
      </c>
      <c r="L30" t="s">
        <v>93</v>
      </c>
      <c r="M30">
        <v>-0.16509397449079433</v>
      </c>
    </row>
    <row r="31" spans="1:14" x14ac:dyDescent="0.2">
      <c r="A31" s="20" t="s">
        <v>20</v>
      </c>
      <c r="B31" s="21">
        <v>5229814.74</v>
      </c>
      <c r="C31" s="22">
        <v>4485398</v>
      </c>
      <c r="D31" s="22">
        <v>744416.74</v>
      </c>
      <c r="G31" s="20" t="s">
        <v>38</v>
      </c>
      <c r="H31" s="23">
        <v>4.4019004498557043E-2</v>
      </c>
      <c r="I31" s="23">
        <v>4.4013423521216163E-2</v>
      </c>
      <c r="J31" s="23">
        <v>4.4101047455353148E-2</v>
      </c>
      <c r="L31" t="s">
        <v>94</v>
      </c>
      <c r="M31">
        <v>33060233.949999996</v>
      </c>
    </row>
    <row r="32" spans="1:14" x14ac:dyDescent="0.2">
      <c r="A32" s="19" t="s">
        <v>66</v>
      </c>
      <c r="B32" s="21">
        <v>33092903.949999999</v>
      </c>
      <c r="C32" s="22">
        <v>28295466</v>
      </c>
      <c r="D32" s="22">
        <v>4797437.95</v>
      </c>
      <c r="G32" s="20" t="s">
        <v>42</v>
      </c>
      <c r="H32" s="23">
        <v>3.6974807446954173E-2</v>
      </c>
      <c r="I32" s="23">
        <v>3.5365773996964944E-2</v>
      </c>
      <c r="J32" s="23">
        <v>4.6729767416649651E-2</v>
      </c>
      <c r="L32" t="s">
        <v>95</v>
      </c>
      <c r="M32">
        <v>32670</v>
      </c>
    </row>
    <row r="33" spans="1:13" x14ac:dyDescent="0.2">
      <c r="A33" s="19" t="s">
        <v>42</v>
      </c>
      <c r="B33" s="21"/>
      <c r="C33" s="22"/>
      <c r="D33" s="22"/>
      <c r="G33" s="20" t="s">
        <v>43</v>
      </c>
      <c r="H33" s="23">
        <v>2.7725243359156521E-2</v>
      </c>
      <c r="I33" s="23">
        <v>2.6376773501399126E-2</v>
      </c>
      <c r="J33" s="23">
        <v>3.5896922259598285E-2</v>
      </c>
      <c r="L33" t="s">
        <v>96</v>
      </c>
      <c r="M33">
        <v>33092903.949999996</v>
      </c>
    </row>
    <row r="34" spans="1:13" x14ac:dyDescent="0.2">
      <c r="A34" s="20" t="s">
        <v>20</v>
      </c>
      <c r="B34" s="21">
        <v>4392907</v>
      </c>
      <c r="C34" s="22">
        <v>3604118</v>
      </c>
      <c r="D34" s="22">
        <v>788789</v>
      </c>
      <c r="G34" s="19" t="s">
        <v>74</v>
      </c>
      <c r="H34" s="23">
        <v>0.19768684788101942</v>
      </c>
      <c r="I34" s="23">
        <v>0.19448887399641249</v>
      </c>
      <c r="J34" s="23">
        <v>0.21721136596163124</v>
      </c>
      <c r="L34" t="s">
        <v>97</v>
      </c>
      <c r="M34">
        <v>118808110.25999999</v>
      </c>
    </row>
    <row r="35" spans="1:13" ht="13.55" thickBot="1" x14ac:dyDescent="0.25">
      <c r="A35" s="20" t="s">
        <v>22</v>
      </c>
      <c r="B35" s="21">
        <v>3978096.2350000003</v>
      </c>
      <c r="C35" s="22">
        <v>3270166</v>
      </c>
      <c r="D35" s="22">
        <v>707930.23499999999</v>
      </c>
      <c r="G35" s="19" t="s">
        <v>24</v>
      </c>
      <c r="H35" s="23"/>
      <c r="I35" s="23"/>
      <c r="J35" s="23"/>
      <c r="L35" s="26" t="s">
        <v>98</v>
      </c>
      <c r="M35" s="26">
        <v>7</v>
      </c>
    </row>
    <row r="36" spans="1:13" x14ac:dyDescent="0.2">
      <c r="A36" s="20" t="s">
        <v>15</v>
      </c>
      <c r="B36" s="21">
        <v>3329490.34</v>
      </c>
      <c r="C36" s="22">
        <v>2958922</v>
      </c>
      <c r="D36" s="22">
        <v>370568.34</v>
      </c>
      <c r="G36" s="20" t="s">
        <v>45</v>
      </c>
      <c r="H36" s="23">
        <v>2.5903580010363515E-2</v>
      </c>
      <c r="I36" s="23">
        <v>2.5306149980336038E-2</v>
      </c>
      <c r="J36" s="23">
        <v>2.9538944237295896E-2</v>
      </c>
      <c r="L36"/>
      <c r="M36"/>
    </row>
    <row r="37" spans="1:13" x14ac:dyDescent="0.2">
      <c r="A37" s="20" t="s">
        <v>37</v>
      </c>
      <c r="B37" s="21">
        <v>4298828</v>
      </c>
      <c r="C37" s="22">
        <v>4033427</v>
      </c>
      <c r="D37" s="22">
        <v>265401</v>
      </c>
      <c r="G37" s="20" t="s">
        <v>16</v>
      </c>
      <c r="H37" s="23">
        <v>2.423741454769605E-2</v>
      </c>
      <c r="I37" s="23">
        <v>2.4393470094374561E-2</v>
      </c>
      <c r="J37" s="23">
        <v>2.3321868973679848E-2</v>
      </c>
      <c r="L37"/>
      <c r="M37"/>
    </row>
    <row r="38" spans="1:13" x14ac:dyDescent="0.2">
      <c r="A38" s="20" t="s">
        <v>24</v>
      </c>
      <c r="B38" s="21">
        <v>2250737.8899999997</v>
      </c>
      <c r="C38" s="22">
        <v>2077434</v>
      </c>
      <c r="D38" s="22">
        <v>173303.88999999998</v>
      </c>
      <c r="G38" s="20" t="s">
        <v>26</v>
      </c>
      <c r="H38" s="23">
        <v>1.6340040303238473E-2</v>
      </c>
      <c r="I38" s="23">
        <v>1.5735880404718398E-2</v>
      </c>
      <c r="J38" s="23">
        <v>2.0005531156480256E-2</v>
      </c>
    </row>
    <row r="39" spans="1:13" x14ac:dyDescent="0.2">
      <c r="A39" s="19" t="s">
        <v>67</v>
      </c>
      <c r="B39" s="21">
        <v>18250059.465</v>
      </c>
      <c r="C39" s="22">
        <v>15944067</v>
      </c>
      <c r="D39" s="22">
        <v>2305992.4649999999</v>
      </c>
      <c r="G39" s="20" t="s">
        <v>38</v>
      </c>
      <c r="H39" s="23">
        <v>6.4202110220484554E-2</v>
      </c>
      <c r="I39" s="23">
        <v>6.5735403021651317E-2</v>
      </c>
      <c r="J39" s="23">
        <v>5.5015553545813146E-2</v>
      </c>
    </row>
    <row r="40" spans="1:13" x14ac:dyDescent="0.2">
      <c r="A40" s="19" t="s">
        <v>43</v>
      </c>
      <c r="B40" s="21"/>
      <c r="C40" s="22"/>
      <c r="D40" s="22"/>
      <c r="G40" s="20" t="s">
        <v>42</v>
      </c>
      <c r="H40" s="23">
        <v>1.8944311840954957E-2</v>
      </c>
      <c r="I40" s="23">
        <v>2.0385032159771371E-2</v>
      </c>
      <c r="J40" s="23">
        <v>1.0266941440740978E-2</v>
      </c>
    </row>
    <row r="41" spans="1:13" x14ac:dyDescent="0.2">
      <c r="A41" s="20" t="s">
        <v>22</v>
      </c>
      <c r="B41" s="21">
        <v>3778523.5899999994</v>
      </c>
      <c r="C41" s="22">
        <v>3073042.5</v>
      </c>
      <c r="D41" s="22">
        <v>705481.09000000008</v>
      </c>
      <c r="G41" s="20" t="s">
        <v>43</v>
      </c>
      <c r="H41" s="23">
        <v>2.6701853123137123E-2</v>
      </c>
      <c r="I41" s="23">
        <v>2.5481344169022927E-2</v>
      </c>
      <c r="J41" s="23">
        <v>3.4099859206484333E-2</v>
      </c>
    </row>
    <row r="42" spans="1:13" x14ac:dyDescent="0.2">
      <c r="A42" s="20" t="s">
        <v>37</v>
      </c>
      <c r="B42" s="21">
        <v>5465592.6400000006</v>
      </c>
      <c r="C42" s="22">
        <v>4817696</v>
      </c>
      <c r="D42" s="22">
        <v>647896.6399999999</v>
      </c>
      <c r="G42" s="19" t="s">
        <v>75</v>
      </c>
      <c r="H42" s="23">
        <v>0.17632931004587468</v>
      </c>
      <c r="I42" s="23">
        <v>0.17703727982987461</v>
      </c>
      <c r="J42" s="23">
        <v>0.17224869856049446</v>
      </c>
    </row>
    <row r="43" spans="1:13" x14ac:dyDescent="0.2">
      <c r="A43" s="20" t="s">
        <v>20</v>
      </c>
      <c r="B43" s="21">
        <v>3293983.77</v>
      </c>
      <c r="C43" s="22">
        <v>2688051</v>
      </c>
      <c r="D43" s="22">
        <v>605932.77</v>
      </c>
      <c r="G43" s="19" t="s">
        <v>37</v>
      </c>
      <c r="H43" s="23"/>
      <c r="I43" s="23"/>
      <c r="J43" s="23"/>
    </row>
    <row r="44" spans="1:13" x14ac:dyDescent="0.2">
      <c r="A44" s="20" t="s">
        <v>24</v>
      </c>
      <c r="B44" s="21">
        <v>3172396.71</v>
      </c>
      <c r="C44" s="22">
        <v>2596798</v>
      </c>
      <c r="D44" s="22">
        <v>575598.71</v>
      </c>
      <c r="G44" s="20" t="s">
        <v>45</v>
      </c>
      <c r="H44" s="23">
        <v>2.3879829405511501E-2</v>
      </c>
      <c r="I44" s="23">
        <v>2.4026066665853531E-2</v>
      </c>
      <c r="J44" s="23">
        <v>2.3023167814990694E-2</v>
      </c>
    </row>
    <row r="45" spans="1:13" x14ac:dyDescent="0.2">
      <c r="A45" s="20" t="s">
        <v>15</v>
      </c>
      <c r="B45" s="21">
        <v>4768754.3100000005</v>
      </c>
      <c r="C45" s="22">
        <v>4279945.5</v>
      </c>
      <c r="D45" s="22">
        <v>488808.81</v>
      </c>
      <c r="G45" s="20" t="s">
        <v>16</v>
      </c>
      <c r="H45" s="23">
        <v>1.5485807711053482E-2</v>
      </c>
      <c r="I45" s="23">
        <v>1.5713389921887078E-2</v>
      </c>
      <c r="J45" s="23">
        <v>1.4128816023469232E-2</v>
      </c>
    </row>
    <row r="46" spans="1:13" x14ac:dyDescent="0.2">
      <c r="A46" s="19" t="s">
        <v>68</v>
      </c>
      <c r="B46" s="21">
        <v>20479251.02</v>
      </c>
      <c r="C46" s="22">
        <v>17455533</v>
      </c>
      <c r="D46" s="22">
        <v>3023718.0199999996</v>
      </c>
      <c r="G46" s="20" t="s">
        <v>26</v>
      </c>
      <c r="H46" s="23">
        <v>3.0828424019072518E-2</v>
      </c>
      <c r="I46" s="23">
        <v>3.1494575108120398E-2</v>
      </c>
      <c r="J46" s="23">
        <v>2.5742121976173548E-2</v>
      </c>
    </row>
    <row r="47" spans="1:13" x14ac:dyDescent="0.2">
      <c r="A47" s="19" t="s">
        <v>58</v>
      </c>
      <c r="B47" s="21"/>
      <c r="C47" s="22"/>
      <c r="D47" s="22"/>
      <c r="G47" s="20" t="s">
        <v>38</v>
      </c>
      <c r="H47" s="23">
        <v>5.8449930352423074E-2</v>
      </c>
      <c r="I47" s="23">
        <v>5.8127128788717841E-2</v>
      </c>
      <c r="J47" s="23">
        <v>6.0463005229246469E-2</v>
      </c>
    </row>
    <row r="48" spans="1:13" x14ac:dyDescent="0.2">
      <c r="A48" s="20" t="s">
        <v>37</v>
      </c>
      <c r="B48" s="21">
        <v>32670</v>
      </c>
      <c r="C48" s="22">
        <v>21780</v>
      </c>
      <c r="D48" s="22">
        <v>10890</v>
      </c>
      <c r="G48" s="20" t="s">
        <v>42</v>
      </c>
      <c r="H48" s="23">
        <v>3.6182950731161651E-2</v>
      </c>
      <c r="I48" s="23">
        <v>3.9578412170538348E-2</v>
      </c>
      <c r="J48" s="23">
        <v>1.5722996900497135E-2</v>
      </c>
    </row>
    <row r="49" spans="1:10" x14ac:dyDescent="0.2">
      <c r="A49" s="19" t="s">
        <v>69</v>
      </c>
      <c r="B49" s="21">
        <v>32670</v>
      </c>
      <c r="C49" s="22">
        <v>21780</v>
      </c>
      <c r="D49" s="22">
        <v>10890</v>
      </c>
      <c r="G49" s="20" t="s">
        <v>43</v>
      </c>
      <c r="H49" s="23">
        <v>4.6003531476420959E-2</v>
      </c>
      <c r="I49" s="23">
        <v>4.7274131402490711E-2</v>
      </c>
      <c r="J49" s="23">
        <v>3.8382963374525743E-2</v>
      </c>
    </row>
    <row r="50" spans="1:10" x14ac:dyDescent="0.2">
      <c r="A50" s="19" t="s">
        <v>57</v>
      </c>
      <c r="B50" s="21">
        <v>118808110.25999999</v>
      </c>
      <c r="C50" s="22">
        <v>101909773</v>
      </c>
      <c r="D50" s="22">
        <v>16879797.260000002</v>
      </c>
      <c r="G50" s="20" t="s">
        <v>58</v>
      </c>
      <c r="H50" s="23">
        <v>2.7498122753156232E-4</v>
      </c>
      <c r="I50" s="23">
        <v>2.1371846250702571E-4</v>
      </c>
      <c r="J50" s="23">
        <v>6.4514992877349293E-4</v>
      </c>
    </row>
    <row r="51" spans="1:10" x14ac:dyDescent="0.2">
      <c r="A51"/>
      <c r="B51"/>
      <c r="C51"/>
      <c r="D51"/>
      <c r="G51" s="19" t="s">
        <v>76</v>
      </c>
      <c r="H51" s="23">
        <v>0.21110545492317473</v>
      </c>
      <c r="I51" s="23">
        <v>0.21642742252011493</v>
      </c>
      <c r="J51" s="23">
        <v>0.17810822124767631</v>
      </c>
    </row>
    <row r="52" spans="1:10" x14ac:dyDescent="0.2">
      <c r="A52"/>
      <c r="B52"/>
      <c r="C52"/>
      <c r="D52"/>
      <c r="G52" s="19" t="s">
        <v>57</v>
      </c>
      <c r="H52" s="23">
        <v>1</v>
      </c>
      <c r="I52" s="23">
        <v>1</v>
      </c>
      <c r="J52" s="23">
        <v>1</v>
      </c>
    </row>
    <row r="53" spans="1:10" x14ac:dyDescent="0.2">
      <c r="A53"/>
      <c r="B53"/>
      <c r="C53"/>
      <c r="D53"/>
    </row>
    <row r="54" spans="1:10" x14ac:dyDescent="0.2">
      <c r="A54"/>
      <c r="B54"/>
      <c r="C54"/>
      <c r="D54"/>
    </row>
    <row r="55" spans="1:10" x14ac:dyDescent="0.2">
      <c r="A55"/>
      <c r="B55"/>
      <c r="C55"/>
      <c r="D55"/>
    </row>
    <row r="56" spans="1:10" x14ac:dyDescent="0.2">
      <c r="A56"/>
      <c r="B56"/>
      <c r="C56"/>
      <c r="D56"/>
    </row>
    <row r="57" spans="1:10" x14ac:dyDescent="0.2">
      <c r="A57"/>
      <c r="B57"/>
      <c r="C57"/>
      <c r="D57"/>
    </row>
    <row r="58" spans="1:10" x14ac:dyDescent="0.2">
      <c r="A58"/>
      <c r="B58"/>
      <c r="C58"/>
      <c r="D58"/>
    </row>
    <row r="59" spans="1:10" x14ac:dyDescent="0.2">
      <c r="A59"/>
      <c r="B59"/>
      <c r="C59"/>
      <c r="D59"/>
    </row>
    <row r="60" spans="1:10" x14ac:dyDescent="0.2">
      <c r="A60"/>
      <c r="B60"/>
      <c r="C60"/>
      <c r="D60"/>
    </row>
    <row r="61" spans="1:10" x14ac:dyDescent="0.2">
      <c r="A61"/>
      <c r="B61"/>
      <c r="C61"/>
      <c r="D61"/>
    </row>
    <row r="62" spans="1:10" x14ac:dyDescent="0.2">
      <c r="A62"/>
      <c r="B62"/>
      <c r="C62"/>
      <c r="D62"/>
    </row>
    <row r="63" spans="1:10" x14ac:dyDescent="0.2">
      <c r="A63"/>
      <c r="B63"/>
      <c r="C63"/>
      <c r="D63"/>
    </row>
    <row r="64" spans="1:10" x14ac:dyDescent="0.2">
      <c r="A64"/>
      <c r="B64"/>
      <c r="C64"/>
      <c r="D64"/>
    </row>
    <row r="65" spans="1:4" x14ac:dyDescent="0.2">
      <c r="A65"/>
      <c r="B65"/>
      <c r="C65"/>
      <c r="D65"/>
    </row>
    <row r="66" spans="1:4" x14ac:dyDescent="0.2">
      <c r="A66"/>
      <c r="B66"/>
      <c r="C66"/>
      <c r="D66"/>
    </row>
    <row r="67" spans="1:4" x14ac:dyDescent="0.2">
      <c r="A67"/>
      <c r="B67"/>
      <c r="C67"/>
      <c r="D67"/>
    </row>
    <row r="68" spans="1:4" x14ac:dyDescent="0.2">
      <c r="A68"/>
      <c r="B68"/>
      <c r="C68"/>
      <c r="D68"/>
    </row>
    <row r="69" spans="1:4" x14ac:dyDescent="0.2">
      <c r="A69"/>
      <c r="B69"/>
      <c r="C69"/>
      <c r="D69"/>
    </row>
    <row r="70" spans="1:4" x14ac:dyDescent="0.2">
      <c r="A70"/>
      <c r="B70"/>
      <c r="C70"/>
      <c r="D70"/>
    </row>
    <row r="71" spans="1:4" x14ac:dyDescent="0.2">
      <c r="A71"/>
      <c r="B71"/>
      <c r="C71"/>
      <c r="D71"/>
    </row>
    <row r="72" spans="1:4" x14ac:dyDescent="0.2">
      <c r="A72"/>
      <c r="B72"/>
      <c r="C72"/>
      <c r="D72"/>
    </row>
    <row r="73" spans="1:4" x14ac:dyDescent="0.2">
      <c r="A73"/>
      <c r="B73"/>
      <c r="C73"/>
      <c r="D73"/>
    </row>
    <row r="74" spans="1:4" x14ac:dyDescent="0.2">
      <c r="A74"/>
      <c r="B74"/>
      <c r="C74"/>
      <c r="D74"/>
    </row>
    <row r="75" spans="1:4" x14ac:dyDescent="0.2">
      <c r="A75"/>
      <c r="B75"/>
      <c r="C75"/>
      <c r="D75"/>
    </row>
    <row r="76" spans="1:4" x14ac:dyDescent="0.2">
      <c r="A76"/>
      <c r="B76"/>
      <c r="C76"/>
      <c r="D76"/>
    </row>
    <row r="77" spans="1:4" x14ac:dyDescent="0.2">
      <c r="A77"/>
      <c r="B77"/>
      <c r="C77"/>
      <c r="D77"/>
    </row>
    <row r="78" spans="1:4" x14ac:dyDescent="0.2">
      <c r="A78"/>
      <c r="B78"/>
      <c r="C78"/>
      <c r="D78"/>
    </row>
    <row r="79" spans="1:4" x14ac:dyDescent="0.2">
      <c r="A79"/>
      <c r="B79"/>
      <c r="C79"/>
      <c r="D79"/>
    </row>
    <row r="80" spans="1:4" x14ac:dyDescent="0.2">
      <c r="A80"/>
      <c r="B80"/>
      <c r="C80"/>
      <c r="D80"/>
    </row>
    <row r="81" spans="1:4" x14ac:dyDescent="0.2">
      <c r="A81"/>
      <c r="B81"/>
      <c r="C81"/>
      <c r="D81"/>
    </row>
    <row r="82" spans="1:4" x14ac:dyDescent="0.2">
      <c r="A82"/>
      <c r="B82"/>
      <c r="C82"/>
      <c r="D82"/>
    </row>
    <row r="83" spans="1:4" x14ac:dyDescent="0.2">
      <c r="A83"/>
      <c r="B83"/>
      <c r="C83"/>
      <c r="D83"/>
    </row>
    <row r="84" spans="1:4" x14ac:dyDescent="0.2">
      <c r="A84"/>
      <c r="B84"/>
      <c r="C84"/>
      <c r="D84"/>
    </row>
    <row r="85" spans="1:4" x14ac:dyDescent="0.2">
      <c r="A85"/>
      <c r="B85"/>
      <c r="C85"/>
      <c r="D85"/>
    </row>
    <row r="86" spans="1:4" x14ac:dyDescent="0.2">
      <c r="A86"/>
      <c r="B86"/>
      <c r="C86"/>
      <c r="D86"/>
    </row>
    <row r="87" spans="1:4" x14ac:dyDescent="0.2">
      <c r="A87"/>
      <c r="B87"/>
      <c r="C87"/>
      <c r="D87"/>
    </row>
    <row r="88" spans="1:4" x14ac:dyDescent="0.2">
      <c r="A88"/>
      <c r="B88"/>
      <c r="C88"/>
      <c r="D88"/>
    </row>
    <row r="89" spans="1:4" x14ac:dyDescent="0.2">
      <c r="A89"/>
      <c r="B89"/>
      <c r="C89"/>
      <c r="D89"/>
    </row>
    <row r="90" spans="1:4" x14ac:dyDescent="0.2">
      <c r="A90"/>
      <c r="B90"/>
      <c r="C90"/>
      <c r="D90"/>
    </row>
    <row r="91" spans="1:4" x14ac:dyDescent="0.2">
      <c r="A91"/>
      <c r="B91"/>
      <c r="C91"/>
      <c r="D91"/>
    </row>
    <row r="92" spans="1:4" x14ac:dyDescent="0.2">
      <c r="A92"/>
      <c r="B92"/>
      <c r="C92"/>
      <c r="D92"/>
    </row>
    <row r="93" spans="1:4" x14ac:dyDescent="0.2">
      <c r="A93"/>
      <c r="B93"/>
      <c r="C93"/>
      <c r="D93"/>
    </row>
    <row r="94" spans="1:4" x14ac:dyDescent="0.2">
      <c r="A94"/>
      <c r="B94"/>
      <c r="C94"/>
      <c r="D94"/>
    </row>
    <row r="95" spans="1:4" x14ac:dyDescent="0.2">
      <c r="A95"/>
      <c r="B95"/>
      <c r="C95"/>
      <c r="D95"/>
    </row>
    <row r="96" spans="1:4" x14ac:dyDescent="0.2">
      <c r="A96"/>
      <c r="B96"/>
      <c r="C96"/>
      <c r="D96"/>
    </row>
    <row r="97" spans="1:4" x14ac:dyDescent="0.2">
      <c r="A97"/>
      <c r="B97"/>
      <c r="C97"/>
      <c r="D97"/>
    </row>
    <row r="98" spans="1:4" x14ac:dyDescent="0.2">
      <c r="A98"/>
      <c r="B98"/>
      <c r="C98"/>
      <c r="D98"/>
    </row>
    <row r="99" spans="1:4" x14ac:dyDescent="0.2">
      <c r="A99"/>
      <c r="B99"/>
      <c r="C99"/>
      <c r="D99"/>
    </row>
    <row r="100" spans="1:4" x14ac:dyDescent="0.2">
      <c r="A100"/>
      <c r="B100"/>
      <c r="C100"/>
      <c r="D100"/>
    </row>
    <row r="101" spans="1:4" x14ac:dyDescent="0.2">
      <c r="A101"/>
      <c r="B101"/>
      <c r="C101"/>
      <c r="D101"/>
    </row>
    <row r="102" spans="1:4" x14ac:dyDescent="0.2">
      <c r="A102"/>
      <c r="B102"/>
      <c r="C102"/>
      <c r="D102"/>
    </row>
    <row r="103" spans="1:4" x14ac:dyDescent="0.2">
      <c r="A103"/>
      <c r="B103"/>
      <c r="C103"/>
      <c r="D103"/>
    </row>
    <row r="104" spans="1:4" x14ac:dyDescent="0.2">
      <c r="A104"/>
      <c r="B104"/>
      <c r="C104"/>
      <c r="D104"/>
    </row>
    <row r="105" spans="1:4" x14ac:dyDescent="0.2">
      <c r="A105"/>
      <c r="B105"/>
      <c r="C105"/>
      <c r="D105"/>
    </row>
    <row r="106" spans="1:4" x14ac:dyDescent="0.2">
      <c r="A106"/>
      <c r="B106"/>
      <c r="C106"/>
      <c r="D106"/>
    </row>
    <row r="107" spans="1:4" x14ac:dyDescent="0.2">
      <c r="A107"/>
      <c r="B107"/>
      <c r="C107"/>
      <c r="D107"/>
    </row>
    <row r="108" spans="1:4" x14ac:dyDescent="0.2">
      <c r="A108"/>
      <c r="B108"/>
      <c r="C108"/>
      <c r="D108"/>
    </row>
    <row r="109" spans="1:4" x14ac:dyDescent="0.2">
      <c r="A109"/>
      <c r="B109"/>
      <c r="C109"/>
      <c r="D109"/>
    </row>
    <row r="110" spans="1:4" x14ac:dyDescent="0.2">
      <c r="A110"/>
      <c r="B110"/>
      <c r="C110"/>
      <c r="D110"/>
    </row>
    <row r="111" spans="1:4" x14ac:dyDescent="0.2">
      <c r="A111"/>
      <c r="B111"/>
      <c r="C111"/>
      <c r="D111"/>
    </row>
    <row r="112" spans="1:4" x14ac:dyDescent="0.2">
      <c r="A112"/>
      <c r="B112"/>
      <c r="C112"/>
      <c r="D112"/>
    </row>
    <row r="113" spans="1:4" x14ac:dyDescent="0.2">
      <c r="A113"/>
      <c r="B113"/>
      <c r="C113"/>
      <c r="D113"/>
    </row>
    <row r="114" spans="1:4" x14ac:dyDescent="0.2">
      <c r="A114"/>
      <c r="B114"/>
      <c r="C114"/>
      <c r="D114"/>
    </row>
    <row r="115" spans="1:4" x14ac:dyDescent="0.2">
      <c r="A115"/>
      <c r="B115"/>
      <c r="C115"/>
      <c r="D115"/>
    </row>
    <row r="116" spans="1:4" x14ac:dyDescent="0.2">
      <c r="A116"/>
      <c r="B116"/>
      <c r="C116"/>
      <c r="D116"/>
    </row>
    <row r="117" spans="1:4" x14ac:dyDescent="0.2">
      <c r="A117"/>
      <c r="B117"/>
      <c r="C117"/>
      <c r="D117"/>
    </row>
    <row r="118" spans="1:4" x14ac:dyDescent="0.2">
      <c r="A118"/>
      <c r="B118"/>
      <c r="C118"/>
      <c r="D118"/>
    </row>
    <row r="119" spans="1:4" x14ac:dyDescent="0.2">
      <c r="A119"/>
      <c r="B119"/>
      <c r="C119"/>
      <c r="D119"/>
    </row>
    <row r="120" spans="1:4" x14ac:dyDescent="0.2">
      <c r="A120"/>
      <c r="B120"/>
      <c r="C120"/>
      <c r="D120"/>
    </row>
    <row r="121" spans="1:4" x14ac:dyDescent="0.2">
      <c r="A121"/>
      <c r="B121"/>
      <c r="C121"/>
      <c r="D121"/>
    </row>
    <row r="122" spans="1:4" x14ac:dyDescent="0.2">
      <c r="A122"/>
      <c r="B122"/>
      <c r="C122"/>
      <c r="D122"/>
    </row>
    <row r="123" spans="1:4" x14ac:dyDescent="0.2">
      <c r="A123"/>
      <c r="B123"/>
      <c r="C123"/>
      <c r="D123"/>
    </row>
    <row r="124" spans="1:4" x14ac:dyDescent="0.2">
      <c r="A124"/>
      <c r="B124"/>
      <c r="C124"/>
      <c r="D124"/>
    </row>
    <row r="125" spans="1:4" x14ac:dyDescent="0.2">
      <c r="A125"/>
      <c r="B125"/>
      <c r="C125"/>
      <c r="D125"/>
    </row>
    <row r="126" spans="1:4" x14ac:dyDescent="0.2">
      <c r="A126"/>
      <c r="B126"/>
      <c r="C126"/>
      <c r="D126"/>
    </row>
    <row r="127" spans="1:4" x14ac:dyDescent="0.2">
      <c r="A127"/>
      <c r="B127"/>
      <c r="C127"/>
      <c r="D127"/>
    </row>
    <row r="128" spans="1:4" x14ac:dyDescent="0.2">
      <c r="A128"/>
      <c r="B128"/>
      <c r="C128"/>
      <c r="D128"/>
    </row>
    <row r="129" spans="1:4" x14ac:dyDescent="0.2">
      <c r="A129"/>
      <c r="B129"/>
      <c r="C129"/>
      <c r="D129"/>
    </row>
    <row r="130" spans="1:4" x14ac:dyDescent="0.2">
      <c r="A130"/>
      <c r="B130"/>
      <c r="C130"/>
      <c r="D130"/>
    </row>
    <row r="131" spans="1:4" x14ac:dyDescent="0.2">
      <c r="A131"/>
      <c r="B131"/>
      <c r="C131"/>
      <c r="D131"/>
    </row>
    <row r="132" spans="1:4" x14ac:dyDescent="0.2">
      <c r="A132"/>
      <c r="B132"/>
      <c r="C132"/>
      <c r="D132"/>
    </row>
    <row r="133" spans="1:4" x14ac:dyDescent="0.2">
      <c r="A133"/>
      <c r="B133"/>
      <c r="C133"/>
      <c r="D133"/>
    </row>
    <row r="134" spans="1:4" x14ac:dyDescent="0.2">
      <c r="A134"/>
      <c r="B134"/>
      <c r="C134"/>
      <c r="D134"/>
    </row>
    <row r="135" spans="1:4" x14ac:dyDescent="0.2">
      <c r="A135"/>
      <c r="B135"/>
      <c r="C135"/>
      <c r="D135"/>
    </row>
    <row r="136" spans="1:4" x14ac:dyDescent="0.2">
      <c r="A136"/>
      <c r="B136"/>
      <c r="C136"/>
      <c r="D136"/>
    </row>
    <row r="137" spans="1:4" x14ac:dyDescent="0.2">
      <c r="A137"/>
      <c r="B137"/>
      <c r="C137"/>
      <c r="D137"/>
    </row>
    <row r="138" spans="1:4" x14ac:dyDescent="0.2">
      <c r="A138"/>
      <c r="B138"/>
      <c r="C138"/>
      <c r="D138"/>
    </row>
    <row r="139" spans="1:4" x14ac:dyDescent="0.2">
      <c r="A139"/>
      <c r="B139"/>
      <c r="C139"/>
      <c r="D139"/>
    </row>
    <row r="140" spans="1:4" x14ac:dyDescent="0.2">
      <c r="A140"/>
      <c r="B140"/>
      <c r="C140"/>
      <c r="D140"/>
    </row>
    <row r="141" spans="1:4" x14ac:dyDescent="0.2">
      <c r="A141"/>
      <c r="B141"/>
      <c r="C141"/>
      <c r="D141"/>
    </row>
    <row r="142" spans="1:4" x14ac:dyDescent="0.2">
      <c r="A142"/>
      <c r="B142"/>
      <c r="C142"/>
      <c r="D142"/>
    </row>
    <row r="143" spans="1:4" x14ac:dyDescent="0.2">
      <c r="A143"/>
      <c r="B143"/>
      <c r="C143"/>
      <c r="D143"/>
    </row>
    <row r="144" spans="1:4" x14ac:dyDescent="0.2">
      <c r="A144"/>
      <c r="B144"/>
      <c r="C144"/>
      <c r="D144"/>
    </row>
    <row r="145" spans="1:4" x14ac:dyDescent="0.2">
      <c r="A145"/>
      <c r="B145"/>
      <c r="C145"/>
      <c r="D145"/>
    </row>
    <row r="146" spans="1:4" x14ac:dyDescent="0.2">
      <c r="A146"/>
      <c r="B146"/>
      <c r="C146"/>
      <c r="D146"/>
    </row>
    <row r="147" spans="1:4" x14ac:dyDescent="0.2">
      <c r="A147"/>
      <c r="B147"/>
      <c r="C147"/>
      <c r="D147"/>
    </row>
    <row r="148" spans="1:4" x14ac:dyDescent="0.2">
      <c r="A148"/>
      <c r="B148"/>
      <c r="C148"/>
      <c r="D148"/>
    </row>
    <row r="149" spans="1:4" x14ac:dyDescent="0.2">
      <c r="A149"/>
      <c r="B149"/>
      <c r="C149"/>
      <c r="D149"/>
    </row>
    <row r="150" spans="1:4" x14ac:dyDescent="0.2">
      <c r="A150"/>
      <c r="B150"/>
      <c r="C150"/>
      <c r="D150"/>
    </row>
    <row r="151" spans="1:4" x14ac:dyDescent="0.2">
      <c r="A151"/>
      <c r="B151"/>
      <c r="C151"/>
      <c r="D151"/>
    </row>
    <row r="152" spans="1:4" x14ac:dyDescent="0.2">
      <c r="A152"/>
      <c r="B152"/>
      <c r="C152"/>
      <c r="D152"/>
    </row>
    <row r="153" spans="1:4" x14ac:dyDescent="0.2">
      <c r="A153"/>
      <c r="B153"/>
      <c r="C153"/>
      <c r="D153"/>
    </row>
    <row r="154" spans="1:4" x14ac:dyDescent="0.2">
      <c r="A154"/>
      <c r="B154"/>
      <c r="C154"/>
      <c r="D154"/>
    </row>
    <row r="155" spans="1:4" x14ac:dyDescent="0.2">
      <c r="A155"/>
      <c r="B155"/>
      <c r="C155"/>
      <c r="D155"/>
    </row>
    <row r="156" spans="1:4" x14ac:dyDescent="0.2">
      <c r="A156"/>
      <c r="B156"/>
      <c r="C156"/>
      <c r="D156"/>
    </row>
    <row r="157" spans="1:4" x14ac:dyDescent="0.2">
      <c r="A157"/>
      <c r="B157"/>
      <c r="C157"/>
      <c r="D157"/>
    </row>
    <row r="158" spans="1:4" x14ac:dyDescent="0.2">
      <c r="A158"/>
      <c r="B158"/>
      <c r="C158"/>
      <c r="D158"/>
    </row>
    <row r="159" spans="1:4" x14ac:dyDescent="0.2">
      <c r="A159"/>
      <c r="B159"/>
      <c r="C159"/>
      <c r="D159"/>
    </row>
    <row r="160" spans="1:4" x14ac:dyDescent="0.2">
      <c r="A160"/>
      <c r="B160"/>
      <c r="C160"/>
      <c r="D160"/>
    </row>
    <row r="161" spans="1:4" x14ac:dyDescent="0.2">
      <c r="A161"/>
      <c r="B161"/>
      <c r="C161"/>
      <c r="D161"/>
    </row>
    <row r="162" spans="1:4" x14ac:dyDescent="0.2">
      <c r="A162"/>
      <c r="B162"/>
      <c r="C162"/>
      <c r="D162"/>
    </row>
    <row r="163" spans="1:4" x14ac:dyDescent="0.2">
      <c r="A163"/>
      <c r="B163"/>
      <c r="C163"/>
      <c r="D163"/>
    </row>
    <row r="164" spans="1:4" x14ac:dyDescent="0.2">
      <c r="A164"/>
      <c r="B164"/>
      <c r="C164"/>
      <c r="D164"/>
    </row>
    <row r="165" spans="1:4" x14ac:dyDescent="0.2">
      <c r="A165"/>
      <c r="B165"/>
      <c r="C165"/>
      <c r="D165"/>
    </row>
    <row r="166" spans="1:4" x14ac:dyDescent="0.2">
      <c r="A166"/>
      <c r="B166"/>
      <c r="C166"/>
      <c r="D166"/>
    </row>
    <row r="167" spans="1:4" x14ac:dyDescent="0.2">
      <c r="A167"/>
      <c r="B167"/>
      <c r="C167"/>
      <c r="D167"/>
    </row>
    <row r="168" spans="1:4" x14ac:dyDescent="0.2">
      <c r="A168"/>
      <c r="B168"/>
      <c r="C168"/>
      <c r="D168"/>
    </row>
    <row r="169" spans="1:4" x14ac:dyDescent="0.2">
      <c r="A169"/>
      <c r="B169"/>
      <c r="C169"/>
      <c r="D169"/>
    </row>
    <row r="170" spans="1:4" x14ac:dyDescent="0.2">
      <c r="A170"/>
      <c r="B170"/>
      <c r="C170"/>
      <c r="D170"/>
    </row>
    <row r="171" spans="1:4" x14ac:dyDescent="0.2">
      <c r="A171"/>
      <c r="B171"/>
      <c r="C171"/>
      <c r="D171"/>
    </row>
    <row r="172" spans="1:4" x14ac:dyDescent="0.2">
      <c r="A172"/>
      <c r="B172"/>
      <c r="C172"/>
      <c r="D172"/>
    </row>
    <row r="173" spans="1:4" x14ac:dyDescent="0.2">
      <c r="A173"/>
      <c r="B173"/>
      <c r="C173"/>
      <c r="D173"/>
    </row>
    <row r="174" spans="1:4" x14ac:dyDescent="0.2">
      <c r="A174"/>
      <c r="B174"/>
      <c r="C174"/>
      <c r="D174"/>
    </row>
    <row r="175" spans="1:4" x14ac:dyDescent="0.2">
      <c r="A175"/>
      <c r="B175"/>
      <c r="C175"/>
      <c r="D175"/>
    </row>
    <row r="176" spans="1:4" x14ac:dyDescent="0.2">
      <c r="A176"/>
      <c r="B176"/>
      <c r="C176"/>
      <c r="D176"/>
    </row>
    <row r="177" spans="1:4" x14ac:dyDescent="0.2">
      <c r="A177"/>
      <c r="B177"/>
      <c r="C177"/>
      <c r="D177"/>
    </row>
    <row r="178" spans="1:4" x14ac:dyDescent="0.2">
      <c r="A178"/>
      <c r="B178"/>
      <c r="C178"/>
      <c r="D178"/>
    </row>
    <row r="179" spans="1:4" x14ac:dyDescent="0.2">
      <c r="A179"/>
      <c r="B179"/>
      <c r="C179"/>
      <c r="D179"/>
    </row>
    <row r="180" spans="1:4" x14ac:dyDescent="0.2">
      <c r="A180"/>
      <c r="B180"/>
      <c r="C180"/>
      <c r="D180"/>
    </row>
    <row r="181" spans="1:4" x14ac:dyDescent="0.2">
      <c r="A181"/>
      <c r="B181"/>
      <c r="C181"/>
      <c r="D181"/>
    </row>
    <row r="182" spans="1:4" x14ac:dyDescent="0.2">
      <c r="A182"/>
      <c r="B182"/>
      <c r="C182"/>
      <c r="D182"/>
    </row>
    <row r="183" spans="1:4" x14ac:dyDescent="0.2">
      <c r="A183"/>
      <c r="B183"/>
      <c r="C183"/>
      <c r="D183"/>
    </row>
    <row r="184" spans="1:4" x14ac:dyDescent="0.2">
      <c r="A184"/>
      <c r="B184"/>
      <c r="C184"/>
      <c r="D184"/>
    </row>
    <row r="185" spans="1:4" x14ac:dyDescent="0.2">
      <c r="A185"/>
      <c r="B185"/>
      <c r="C185"/>
      <c r="D185"/>
    </row>
    <row r="186" spans="1:4" x14ac:dyDescent="0.2">
      <c r="A186"/>
      <c r="B186"/>
      <c r="C186"/>
      <c r="D186"/>
    </row>
    <row r="187" spans="1:4" x14ac:dyDescent="0.2">
      <c r="A187"/>
      <c r="B187"/>
      <c r="C187"/>
      <c r="D187"/>
    </row>
    <row r="188" spans="1:4" x14ac:dyDescent="0.2">
      <c r="A188"/>
      <c r="B188"/>
      <c r="C188"/>
      <c r="D188"/>
    </row>
    <row r="189" spans="1:4" x14ac:dyDescent="0.2">
      <c r="A189"/>
      <c r="B189"/>
      <c r="C189"/>
      <c r="D189"/>
    </row>
    <row r="190" spans="1:4" x14ac:dyDescent="0.2">
      <c r="A190"/>
      <c r="B190"/>
      <c r="C190"/>
      <c r="D190"/>
    </row>
    <row r="191" spans="1:4" x14ac:dyDescent="0.2">
      <c r="A191"/>
      <c r="B191"/>
      <c r="C191"/>
      <c r="D191"/>
    </row>
    <row r="192" spans="1:4" x14ac:dyDescent="0.2">
      <c r="A192"/>
      <c r="B192"/>
      <c r="C192"/>
      <c r="D192"/>
    </row>
    <row r="193" spans="1:4" x14ac:dyDescent="0.2">
      <c r="A193"/>
      <c r="B193"/>
      <c r="C193"/>
      <c r="D193"/>
    </row>
    <row r="194" spans="1:4" x14ac:dyDescent="0.2">
      <c r="A194"/>
      <c r="B194"/>
      <c r="C194"/>
      <c r="D194"/>
    </row>
    <row r="195" spans="1:4" x14ac:dyDescent="0.2">
      <c r="A195"/>
      <c r="B195"/>
      <c r="C195"/>
      <c r="D195"/>
    </row>
    <row r="196" spans="1:4" x14ac:dyDescent="0.2">
      <c r="A196"/>
      <c r="B196"/>
      <c r="C196"/>
      <c r="D196"/>
    </row>
    <row r="197" spans="1:4" x14ac:dyDescent="0.2">
      <c r="A197"/>
      <c r="B197"/>
      <c r="C197"/>
      <c r="D197"/>
    </row>
    <row r="198" spans="1:4" x14ac:dyDescent="0.2">
      <c r="A198"/>
      <c r="B198"/>
      <c r="C198"/>
      <c r="D198"/>
    </row>
    <row r="199" spans="1:4" x14ac:dyDescent="0.2">
      <c r="A199"/>
      <c r="B199"/>
      <c r="C199"/>
      <c r="D199"/>
    </row>
    <row r="200" spans="1:4" x14ac:dyDescent="0.2">
      <c r="A200"/>
      <c r="B200"/>
      <c r="C200"/>
      <c r="D200"/>
    </row>
    <row r="201" spans="1:4" x14ac:dyDescent="0.2">
      <c r="A201"/>
      <c r="B201"/>
      <c r="C201"/>
      <c r="D201"/>
    </row>
    <row r="202" spans="1:4" x14ac:dyDescent="0.2">
      <c r="A202"/>
      <c r="B202"/>
      <c r="C202"/>
      <c r="D202"/>
    </row>
    <row r="203" spans="1:4" x14ac:dyDescent="0.2">
      <c r="A203"/>
      <c r="B203"/>
      <c r="C203"/>
      <c r="D203"/>
    </row>
    <row r="204" spans="1:4" x14ac:dyDescent="0.2">
      <c r="A204"/>
      <c r="B204"/>
      <c r="C204"/>
      <c r="D204"/>
    </row>
    <row r="205" spans="1:4" x14ac:dyDescent="0.2">
      <c r="A205"/>
      <c r="B205"/>
      <c r="C205"/>
      <c r="D205"/>
    </row>
    <row r="206" spans="1:4" x14ac:dyDescent="0.2">
      <c r="A206"/>
      <c r="B206"/>
      <c r="C206"/>
      <c r="D206"/>
    </row>
    <row r="207" spans="1:4" x14ac:dyDescent="0.2">
      <c r="A207"/>
      <c r="B207"/>
      <c r="C207"/>
      <c r="D207"/>
    </row>
    <row r="208" spans="1:4" x14ac:dyDescent="0.2">
      <c r="A208"/>
      <c r="B208"/>
      <c r="C208"/>
      <c r="D208"/>
    </row>
    <row r="209" spans="1:4" x14ac:dyDescent="0.2">
      <c r="A209"/>
      <c r="B209"/>
      <c r="C209"/>
      <c r="D209"/>
    </row>
    <row r="210" spans="1:4" x14ac:dyDescent="0.2">
      <c r="A210"/>
      <c r="B210"/>
      <c r="C210"/>
      <c r="D210"/>
    </row>
    <row r="211" spans="1:4" x14ac:dyDescent="0.2">
      <c r="A211"/>
      <c r="B211"/>
      <c r="C211"/>
      <c r="D211"/>
    </row>
    <row r="212" spans="1:4" x14ac:dyDescent="0.2">
      <c r="A212"/>
      <c r="B212"/>
      <c r="C212"/>
      <c r="D212"/>
    </row>
    <row r="213" spans="1:4" x14ac:dyDescent="0.2">
      <c r="A213"/>
      <c r="B213"/>
      <c r="C213"/>
      <c r="D213"/>
    </row>
    <row r="214" spans="1:4" x14ac:dyDescent="0.2">
      <c r="A214"/>
      <c r="B214"/>
      <c r="C214"/>
      <c r="D214"/>
    </row>
    <row r="215" spans="1:4" x14ac:dyDescent="0.2">
      <c r="A215"/>
      <c r="B215"/>
      <c r="C215"/>
      <c r="D215"/>
    </row>
    <row r="216" spans="1:4" x14ac:dyDescent="0.2">
      <c r="A216"/>
      <c r="B216"/>
      <c r="C216"/>
      <c r="D216"/>
    </row>
    <row r="217" spans="1:4" x14ac:dyDescent="0.2">
      <c r="A217"/>
      <c r="B217"/>
      <c r="C217"/>
      <c r="D217"/>
    </row>
    <row r="218" spans="1:4" x14ac:dyDescent="0.2">
      <c r="A218"/>
      <c r="B218"/>
      <c r="C218"/>
      <c r="D218"/>
    </row>
    <row r="219" spans="1:4" x14ac:dyDescent="0.2">
      <c r="A219"/>
      <c r="B219"/>
      <c r="C219"/>
      <c r="D219"/>
    </row>
    <row r="220" spans="1:4" x14ac:dyDescent="0.2">
      <c r="A220"/>
      <c r="B220"/>
      <c r="C220"/>
      <c r="D220"/>
    </row>
    <row r="221" spans="1:4" x14ac:dyDescent="0.2">
      <c r="A221"/>
      <c r="B221"/>
      <c r="C221"/>
      <c r="D221"/>
    </row>
    <row r="222" spans="1:4" x14ac:dyDescent="0.2">
      <c r="A222"/>
      <c r="B222"/>
      <c r="C222"/>
      <c r="D222"/>
    </row>
    <row r="223" spans="1:4" x14ac:dyDescent="0.2">
      <c r="A223"/>
      <c r="B223"/>
      <c r="C223"/>
      <c r="D223"/>
    </row>
    <row r="224" spans="1:4" x14ac:dyDescent="0.2">
      <c r="A224"/>
      <c r="B224"/>
      <c r="C224"/>
      <c r="D224"/>
    </row>
    <row r="225" spans="1:4" x14ac:dyDescent="0.2">
      <c r="A225"/>
      <c r="B225"/>
      <c r="C225"/>
      <c r="D225"/>
    </row>
    <row r="226" spans="1:4" x14ac:dyDescent="0.2">
      <c r="A226"/>
      <c r="B226"/>
      <c r="C226"/>
      <c r="D226"/>
    </row>
    <row r="227" spans="1:4" x14ac:dyDescent="0.2">
      <c r="A227"/>
      <c r="B227"/>
      <c r="C227"/>
      <c r="D227"/>
    </row>
    <row r="228" spans="1:4" x14ac:dyDescent="0.2">
      <c r="A228"/>
      <c r="B228"/>
      <c r="C228"/>
      <c r="D228"/>
    </row>
    <row r="229" spans="1:4" x14ac:dyDescent="0.2">
      <c r="A229"/>
      <c r="B229"/>
      <c r="C229"/>
      <c r="D229"/>
    </row>
    <row r="230" spans="1:4" x14ac:dyDescent="0.2">
      <c r="A230"/>
      <c r="B230"/>
      <c r="C230"/>
      <c r="D230"/>
    </row>
    <row r="231" spans="1:4" x14ac:dyDescent="0.2">
      <c r="A231"/>
      <c r="B231"/>
      <c r="C231"/>
      <c r="D2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E17C-F576-49B0-89D3-FF1B5CC58A98}">
  <dimension ref="A1:R95"/>
  <sheetViews>
    <sheetView showGridLines="0" showRowColHeaders="0" tabSelected="1" workbookViewId="0">
      <selection activeCell="K3" sqref="K3"/>
    </sheetView>
  </sheetViews>
  <sheetFormatPr defaultRowHeight="12.85" x14ac:dyDescent="0.2"/>
  <cols>
    <col min="1" max="1" width="12.5" bestFit="1" customWidth="1"/>
    <col min="2" max="2" width="25.875" customWidth="1"/>
    <col min="6" max="6" width="13.125" bestFit="1" customWidth="1"/>
    <col min="7" max="7" width="25.75" customWidth="1"/>
    <col min="8" max="8" width="20.5" customWidth="1"/>
    <col min="10" max="10" width="9.5" bestFit="1" customWidth="1"/>
    <col min="11" max="11" width="23" customWidth="1"/>
  </cols>
  <sheetData>
    <row r="1" spans="1:18" ht="32.799999999999997" x14ac:dyDescent="0.5">
      <c r="A1" s="33"/>
      <c r="B1" s="44" t="s">
        <v>82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34"/>
    </row>
    <row r="2" spans="1:18" s="32" customFormat="1" ht="22.85" x14ac:dyDescent="0.35">
      <c r="A2" s="35"/>
      <c r="B2" s="36" t="s">
        <v>50</v>
      </c>
      <c r="G2" s="36" t="s">
        <v>51</v>
      </c>
      <c r="H2" s="37"/>
      <c r="K2" s="36" t="s">
        <v>0</v>
      </c>
      <c r="R2" s="38"/>
    </row>
    <row r="3" spans="1:18" s="32" customFormat="1" ht="15.7" x14ac:dyDescent="0.25">
      <c r="A3" s="35"/>
      <c r="B3" s="39" t="s">
        <v>21</v>
      </c>
      <c r="G3" s="39" t="s">
        <v>24</v>
      </c>
      <c r="K3" s="39" t="s">
        <v>42</v>
      </c>
      <c r="R3" s="38"/>
    </row>
    <row r="4" spans="1:18" x14ac:dyDescent="0.2">
      <c r="A4" s="40"/>
      <c r="R4" s="41"/>
    </row>
    <row r="5" spans="1:18" x14ac:dyDescent="0.2">
      <c r="A5" s="40"/>
      <c r="R5" s="41"/>
    </row>
    <row r="6" spans="1:18" x14ac:dyDescent="0.2">
      <c r="A6" s="40"/>
      <c r="R6" s="41"/>
    </row>
    <row r="7" spans="1:18" x14ac:dyDescent="0.2">
      <c r="A7" s="40"/>
      <c r="R7" s="41"/>
    </row>
    <row r="8" spans="1:18" x14ac:dyDescent="0.2">
      <c r="A8" s="40"/>
      <c r="R8" s="41"/>
    </row>
    <row r="9" spans="1:18" x14ac:dyDescent="0.2">
      <c r="A9" s="40"/>
      <c r="R9" s="41"/>
    </row>
    <row r="10" spans="1:18" x14ac:dyDescent="0.2">
      <c r="A10" s="40"/>
      <c r="R10" s="41"/>
    </row>
    <row r="11" spans="1:18" x14ac:dyDescent="0.2">
      <c r="A11" s="40"/>
      <c r="R11" s="41"/>
    </row>
    <row r="12" spans="1:18" x14ac:dyDescent="0.2">
      <c r="A12" s="40"/>
      <c r="R12" s="41"/>
    </row>
    <row r="13" spans="1:18" x14ac:dyDescent="0.2">
      <c r="A13" s="40"/>
      <c r="R13" s="41"/>
    </row>
    <row r="14" spans="1:18" x14ac:dyDescent="0.2">
      <c r="A14" s="40"/>
      <c r="R14" s="41"/>
    </row>
    <row r="15" spans="1:18" x14ac:dyDescent="0.2">
      <c r="A15" s="40"/>
      <c r="R15" s="41"/>
    </row>
    <row r="16" spans="1:18" x14ac:dyDescent="0.2">
      <c r="A16" s="40"/>
      <c r="R16" s="41"/>
    </row>
    <row r="17" spans="1:18" x14ac:dyDescent="0.2">
      <c r="A17" s="40"/>
      <c r="R17" s="41"/>
    </row>
    <row r="18" spans="1:18" x14ac:dyDescent="0.2">
      <c r="A18" s="40"/>
      <c r="R18" s="41"/>
    </row>
    <row r="19" spans="1:18" x14ac:dyDescent="0.2">
      <c r="A19" s="40"/>
      <c r="R19" s="41"/>
    </row>
    <row r="20" spans="1:18" x14ac:dyDescent="0.2">
      <c r="A20" s="40"/>
      <c r="R20" s="41"/>
    </row>
    <row r="21" spans="1:18" x14ac:dyDescent="0.2">
      <c r="A21" s="40"/>
      <c r="R21" s="41"/>
    </row>
    <row r="22" spans="1:18" x14ac:dyDescent="0.2">
      <c r="A22" s="40"/>
      <c r="R22" s="41"/>
    </row>
    <row r="23" spans="1:18" x14ac:dyDescent="0.2">
      <c r="A23" s="40"/>
      <c r="R23" s="41"/>
    </row>
    <row r="24" spans="1:18" x14ac:dyDescent="0.2">
      <c r="A24" s="40"/>
      <c r="R24" s="41"/>
    </row>
    <row r="25" spans="1:18" x14ac:dyDescent="0.2">
      <c r="A25" s="40"/>
      <c r="R25" s="41"/>
    </row>
    <row r="26" spans="1:18" x14ac:dyDescent="0.2">
      <c r="A26" s="40"/>
      <c r="R26" s="41"/>
    </row>
    <row r="27" spans="1:18" x14ac:dyDescent="0.2">
      <c r="A27" s="40"/>
      <c r="R27" s="41"/>
    </row>
    <row r="28" spans="1:18" x14ac:dyDescent="0.2">
      <c r="A28" s="40"/>
      <c r="R28" s="41"/>
    </row>
    <row r="29" spans="1:18" x14ac:dyDescent="0.2">
      <c r="A29" s="40"/>
      <c r="R29" s="41"/>
    </row>
    <row r="30" spans="1:18" x14ac:dyDescent="0.2">
      <c r="A30" s="40"/>
      <c r="R30" s="41"/>
    </row>
    <row r="31" spans="1:18" x14ac:dyDescent="0.2">
      <c r="A31" s="40"/>
      <c r="R31" s="41"/>
    </row>
    <row r="32" spans="1:18" x14ac:dyDescent="0.2">
      <c r="A32" s="40"/>
      <c r="R32" s="41"/>
    </row>
    <row r="33" spans="1:18" x14ac:dyDescent="0.2">
      <c r="A33" s="40"/>
      <c r="R33" s="41"/>
    </row>
    <row r="34" spans="1:18" x14ac:dyDescent="0.2">
      <c r="A34" s="40"/>
      <c r="R34" s="41"/>
    </row>
    <row r="35" spans="1:18" x14ac:dyDescent="0.2">
      <c r="A35" s="40"/>
      <c r="R35" s="41"/>
    </row>
    <row r="36" spans="1:18" x14ac:dyDescent="0.2">
      <c r="A36" s="40"/>
      <c r="R36" s="41"/>
    </row>
    <row r="37" spans="1:18" x14ac:dyDescent="0.2">
      <c r="A37" s="40"/>
      <c r="R37" s="41"/>
    </row>
    <row r="38" spans="1:18" ht="13.55" thickBot="1" x14ac:dyDescent="0.25">
      <c r="A38" s="42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43"/>
    </row>
    <row r="95" spans="1:11" x14ac:dyDescent="0.2">
      <c r="A95" s="4" t="s">
        <v>60</v>
      </c>
      <c r="B95" s="25" cm="1">
        <f t="array" ref="B95">SUMPRODUCT(
  N((Data[ [ Sales] ]&lt;&gt;"")*(ISNUMBER(Data[ [ Sales] ] ))*Data[ [ Sales] ]) *
  ( (Data[Segment]=$B$3) + ($B$3="") ) *
  ( (Data[Country]=$G$3) + ($G$3="") ) *
  ( (Data[Product]=$K$3) + ($K$3="") )
)</f>
        <v>88729.95</v>
      </c>
      <c r="F95" t="s">
        <v>61</v>
      </c>
      <c r="G95" s="25" cm="1">
        <f t="array" ref="G95">SUMPRODUCT(
N((Data[COGS]&lt;&gt;"")*(ISNUMBER(Data[COGS]))*Data[COGS])*
((Data[Segment]=$B$3)+($B$3=""))*
((Data[Country]=$G$3)+($G$3=""))*
((Data[Product]=$K$3)+($K$3=""))
)</f>
        <v>63890</v>
      </c>
      <c r="H95" s="25"/>
      <c r="J95" t="s">
        <v>78</v>
      </c>
      <c r="K95" s="25" cm="1">
        <f t="array" ref="K95">SUMPRODUCT(
N((Data[Profit]&lt;&gt;"")*(ISNUMBER(Data[Profit]))*Data[Profit])*
((Data[Segment]=$B$3)+($B$3=""))*
((Data[Country]=$G$3)+($G$3=""))*
((Data[Product]=$K$3)+($K$3=""))
)</f>
        <v>24839.949999999997</v>
      </c>
    </row>
  </sheetData>
  <mergeCells count="1">
    <mergeCell ref="B1:Q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E77DC852-BBBB-4534-B94A-DC2EB38961A5}">
          <x14:formula1>
            <xm:f>'Cleaned Data'!$W$11:$W$16</xm:f>
          </x14:formula1>
          <xm:sqref>B3 B4:B5</xm:sqref>
        </x14:dataValidation>
        <x14:dataValidation type="list" showInputMessage="1" showErrorMessage="1" xr:uid="{CD9898D9-5E7A-4B6F-9965-590113DA076E}">
          <x14:formula1>
            <xm:f>'Cleaned Data'!$W$20:$W$25</xm:f>
          </x14:formula1>
          <xm:sqref>G3:H3 G4:H5 H95</xm:sqref>
        </x14:dataValidation>
        <x14:dataValidation type="list" allowBlank="1" showInputMessage="1" showErrorMessage="1" xr:uid="{A8F3A635-1CCE-49FC-AA41-CF26B768FA25}">
          <x14:formula1>
            <xm:f>'Cleaned Data'!$W$29:$W$35</xm:f>
          </x14:formula1>
          <xm:sqref>K3 K4:K5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Cleaned Data</vt:lpstr>
      <vt:lpstr>Report</vt:lpstr>
      <vt:lpstr>Dashboard</vt:lpstr>
      <vt:lpstr>country</vt:lpstr>
      <vt:lpstr>product</vt:lpstr>
      <vt:lpstr>segment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kaka chiro</dc:creator>
  <cp:keywords/>
  <dc:description/>
  <cp:lastModifiedBy>kaka chiro</cp:lastModifiedBy>
  <cp:revision/>
  <dcterms:created xsi:type="dcterms:W3CDTF">2024-10-02T07:42:44Z</dcterms:created>
  <dcterms:modified xsi:type="dcterms:W3CDTF">2025-11-17T13:17:07Z</dcterms:modified>
  <cp:category/>
  <cp:contentStatus/>
</cp:coreProperties>
</file>