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55" firstSheet="2" activeTab="8"/>
  </bookViews>
  <sheets>
    <sheet name="脚裸支撑板100" sheetId="2" state="hidden" r:id="rId1"/>
    <sheet name="竞品链接数据" sheetId="14" r:id="rId2"/>
    <sheet name="体量 &amp; 热度趋势分析" sheetId="12" r:id="rId3"/>
    <sheet name="类目分析" sheetId="13" r:id="rId4"/>
    <sheet name="主要款式竞品分析" sheetId="4" r:id="rId5"/>
    <sheet name="数据处理" sheetId="9" state="hidden" r:id="rId6"/>
    <sheet name="维度分析" sheetId="11" r:id="rId7"/>
    <sheet name="专利情况" sheetId="6" r:id="rId8"/>
    <sheet name="结论" sheetId="10" r:id="rId9"/>
  </sheets>
  <definedNames>
    <definedName name="_xlnm._FilterDatabase" localSheetId="1" hidden="1">竞品链接数据!$A$1:$X$28</definedName>
    <definedName name="_xlnm._FilterDatabase" localSheetId="5" hidden="1">数据处理!$W$1:$W$91</definedName>
  </definedNames>
  <calcPr calcId="144525"/>
  <pivotCaches>
    <pivotCache cacheId="0" r:id="rId10"/>
    <pivotCache cacheId="1" r:id="rId11"/>
    <pivotCache cacheId="2" r:id="rId12"/>
    <pivotCache cacheId="3" r:id="rId13"/>
  </pivotCaches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6" name="ID_8877D54C17414481AB3BA7C66BE052CB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27635" y="952500"/>
          <a:ext cx="300990" cy="304800"/>
        </a:xfrm>
        <a:prstGeom prst="rect">
          <a:avLst/>
        </a:prstGeom>
      </xdr:spPr>
    </xdr:pic>
  </etc:cellImage>
  <etc:cellImage>
    <xdr:pic>
      <xdr:nvPicPr>
        <xdr:cNvPr id="27" name="ID_614825DAF2124151A1253144A4B470B4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27635" y="342900"/>
          <a:ext cx="300990" cy="304800"/>
        </a:xfrm>
        <a:prstGeom prst="rect">
          <a:avLst/>
        </a:prstGeom>
      </xdr:spPr>
    </xdr:pic>
  </etc:cellImage>
  <etc:cellImage>
    <xdr:pic>
      <xdr:nvPicPr>
        <xdr:cNvPr id="28" name="ID_B38C996F00B2405B80D52D3ABF388CD6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27635" y="647700"/>
          <a:ext cx="300990" cy="304800"/>
        </a:xfrm>
        <a:prstGeom prst="rect">
          <a:avLst/>
        </a:prstGeom>
      </xdr:spPr>
    </xdr:pic>
  </etc:cellImage>
  <etc:cellImage>
    <xdr:pic>
      <xdr:nvPicPr>
        <xdr:cNvPr id="30" name="ID_021C57CA4EB84FC3881FB07FD0F951B7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27635" y="8877300"/>
          <a:ext cx="300990" cy="304800"/>
        </a:xfrm>
        <a:prstGeom prst="rect">
          <a:avLst/>
        </a:prstGeom>
      </xdr:spPr>
    </xdr:pic>
  </etc:cellImage>
  <etc:cellImage>
    <xdr:pic>
      <xdr:nvPicPr>
        <xdr:cNvPr id="29" name="ID_F72DEAA3DFC647B893662E9DBB4D486D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27635" y="7658100"/>
          <a:ext cx="300990" cy="304800"/>
        </a:xfrm>
        <a:prstGeom prst="rect">
          <a:avLst/>
        </a:prstGeom>
      </xdr:spPr>
    </xdr:pic>
  </etc:cellImage>
  <etc:cellImage>
    <xdr:pic>
      <xdr:nvPicPr>
        <xdr:cNvPr id="31" name="ID_B8D751CD43D442F2B85266B842546C7B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27635" y="6438900"/>
          <a:ext cx="300990" cy="304800"/>
        </a:xfrm>
        <a:prstGeom prst="rect">
          <a:avLst/>
        </a:prstGeom>
      </xdr:spPr>
    </xdr:pic>
  </etc:cellImage>
  <etc:cellImage>
    <xdr:pic>
      <xdr:nvPicPr>
        <xdr:cNvPr id="33" name="ID_85534CA9B2784E9AB01AF40ABD502BE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27635" y="4000500"/>
          <a:ext cx="300990" cy="304800"/>
        </a:xfrm>
        <a:prstGeom prst="rect">
          <a:avLst/>
        </a:prstGeom>
      </xdr:spPr>
    </xdr:pic>
  </etc:cellImage>
  <etc:cellImage>
    <xdr:pic>
      <xdr:nvPicPr>
        <xdr:cNvPr id="35" name="ID_AE192F8990BF441CBA516E16FC09DD34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127635" y="2781300"/>
          <a:ext cx="300990" cy="304800"/>
        </a:xfrm>
        <a:prstGeom prst="rect">
          <a:avLst/>
        </a:prstGeom>
      </xdr:spPr>
    </xdr:pic>
  </etc:cellImage>
  <etc:cellImage>
    <xdr:pic>
      <xdr:nvPicPr>
        <xdr:cNvPr id="36" name="ID_FDB1A7ADA8BE46FF9945402DEB22039B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27635" y="8572500"/>
          <a:ext cx="300990" cy="304800"/>
        </a:xfrm>
        <a:prstGeom prst="rect">
          <a:avLst/>
        </a:prstGeom>
      </xdr:spPr>
    </xdr:pic>
  </etc:cellImage>
  <etc:cellImage>
    <xdr:pic>
      <xdr:nvPicPr>
        <xdr:cNvPr id="37" name="ID_412F33EC37204B53B6051E1D259DE6EC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27635" y="6134100"/>
          <a:ext cx="300990" cy="304800"/>
        </a:xfrm>
        <a:prstGeom prst="rect">
          <a:avLst/>
        </a:prstGeom>
      </xdr:spPr>
    </xdr:pic>
  </etc:cellImage>
  <etc:cellImage>
    <xdr:pic>
      <xdr:nvPicPr>
        <xdr:cNvPr id="38" name="ID_F537BB0854E240348D8745B8562D565E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27635" y="4914900"/>
          <a:ext cx="300990" cy="304800"/>
        </a:xfrm>
        <a:prstGeom prst="rect">
          <a:avLst/>
        </a:prstGeom>
      </xdr:spPr>
    </xdr:pic>
  </etc:cellImage>
  <etc:cellImage>
    <xdr:pic>
      <xdr:nvPicPr>
        <xdr:cNvPr id="39" name="ID_2521DADA816B447E9AB9390B003D6D8B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27635" y="3695700"/>
          <a:ext cx="300990" cy="304800"/>
        </a:xfrm>
        <a:prstGeom prst="rect">
          <a:avLst/>
        </a:prstGeom>
      </xdr:spPr>
    </xdr:pic>
  </etc:cellImage>
  <etc:cellImage>
    <xdr:pic>
      <xdr:nvPicPr>
        <xdr:cNvPr id="40" name="ID_3DFC190ABA49468C9E0FDAFC535C96FB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27635" y="2476500"/>
          <a:ext cx="300990" cy="304800"/>
        </a:xfrm>
        <a:prstGeom prst="rect">
          <a:avLst/>
        </a:prstGeom>
      </xdr:spPr>
    </xdr:pic>
  </etc:cellImage>
  <etc:cellImage>
    <xdr:pic>
      <xdr:nvPicPr>
        <xdr:cNvPr id="41" name="ID_7EE3EFC01581443BA15264F8416AF015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27635" y="9486900"/>
          <a:ext cx="300990" cy="304800"/>
        </a:xfrm>
        <a:prstGeom prst="rect">
          <a:avLst/>
        </a:prstGeom>
      </xdr:spPr>
    </xdr:pic>
  </etc:cellImage>
  <etc:cellImage>
    <xdr:pic>
      <xdr:nvPicPr>
        <xdr:cNvPr id="42" name="ID_B2D267317431494CA2EECD3B5D802772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127635" y="8267700"/>
          <a:ext cx="300990" cy="304800"/>
        </a:xfrm>
        <a:prstGeom prst="rect">
          <a:avLst/>
        </a:prstGeom>
      </xdr:spPr>
    </xdr:pic>
  </etc:cellImage>
  <etc:cellImage>
    <xdr:pic>
      <xdr:nvPicPr>
        <xdr:cNvPr id="43" name="ID_A0BACF0E4B744ED3A2C65175565E51D8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27635" y="7048500"/>
          <a:ext cx="300990" cy="304800"/>
        </a:xfrm>
        <a:prstGeom prst="rect">
          <a:avLst/>
        </a:prstGeom>
      </xdr:spPr>
    </xdr:pic>
  </etc:cellImage>
  <etc:cellImage>
    <xdr:pic>
      <xdr:nvPicPr>
        <xdr:cNvPr id="44" name="ID_F2BC79C63D2049939351E468FD4DE830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27635" y="5829300"/>
          <a:ext cx="300990" cy="304800"/>
        </a:xfrm>
        <a:prstGeom prst="rect">
          <a:avLst/>
        </a:prstGeom>
      </xdr:spPr>
    </xdr:pic>
  </etc:cellImage>
  <etc:cellImage>
    <xdr:pic>
      <xdr:nvPicPr>
        <xdr:cNvPr id="45" name="ID_5C8D0DC0A8924B7EB51DE87ED5DFCA4E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27635" y="4610100"/>
          <a:ext cx="300990" cy="304800"/>
        </a:xfrm>
        <a:prstGeom prst="rect">
          <a:avLst/>
        </a:prstGeom>
      </xdr:spPr>
    </xdr:pic>
  </etc:cellImage>
  <etc:cellImage>
    <xdr:pic>
      <xdr:nvPicPr>
        <xdr:cNvPr id="46" name="ID_0FAC7BC21CFE41928B8A61CD021D7AC9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27635" y="3390900"/>
          <a:ext cx="300990" cy="304800"/>
        </a:xfrm>
        <a:prstGeom prst="rect">
          <a:avLst/>
        </a:prstGeom>
      </xdr:spPr>
    </xdr:pic>
  </etc:cellImage>
  <etc:cellImage>
    <xdr:pic>
      <xdr:nvPicPr>
        <xdr:cNvPr id="47" name="ID_36BA0399C74A47348D42C737096B5687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27635" y="1257300"/>
          <a:ext cx="300990" cy="304800"/>
        </a:xfrm>
        <a:prstGeom prst="rect">
          <a:avLst/>
        </a:prstGeom>
      </xdr:spPr>
    </xdr:pic>
  </etc:cellImage>
  <etc:cellImage>
    <xdr:pic>
      <xdr:nvPicPr>
        <xdr:cNvPr id="48" name="ID_9ED0A86D501D4A0CA08A05B885F6C297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27635" y="2171700"/>
          <a:ext cx="300990" cy="304800"/>
        </a:xfrm>
        <a:prstGeom prst="rect">
          <a:avLst/>
        </a:prstGeom>
      </xdr:spPr>
    </xdr:pic>
  </etc:cellImage>
  <etc:cellImage>
    <xdr:pic>
      <xdr:nvPicPr>
        <xdr:cNvPr id="49" name="ID_EBE986DFD40340F99F8F8E1963FEA683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27635" y="9182100"/>
          <a:ext cx="300990" cy="304800"/>
        </a:xfrm>
        <a:prstGeom prst="rect">
          <a:avLst/>
        </a:prstGeom>
      </xdr:spPr>
    </xdr:pic>
  </etc:cellImage>
  <etc:cellImage>
    <xdr:pic>
      <xdr:nvPicPr>
        <xdr:cNvPr id="51" name="ID_C23C4DBFCE75420784D4C3A200F1136D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27635" y="6743700"/>
          <a:ext cx="300990" cy="304800"/>
        </a:xfrm>
        <a:prstGeom prst="rect">
          <a:avLst/>
        </a:prstGeom>
      </xdr:spPr>
    </xdr:pic>
  </etc:cellImage>
  <etc:cellImage>
    <xdr:pic>
      <xdr:nvPicPr>
        <xdr:cNvPr id="52" name="ID_6C66296A341A4A70B93CE3EF69178F99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27635" y="5524500"/>
          <a:ext cx="300990" cy="304800"/>
        </a:xfrm>
        <a:prstGeom prst="rect">
          <a:avLst/>
        </a:prstGeom>
      </xdr:spPr>
    </xdr:pic>
  </etc:cellImage>
  <etc:cellImage>
    <xdr:pic>
      <xdr:nvPicPr>
        <xdr:cNvPr id="53" name="ID_02322F9C1C174AE286BB3106417066BA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127635" y="4305300"/>
          <a:ext cx="300990" cy="304800"/>
        </a:xfrm>
        <a:prstGeom prst="rect">
          <a:avLst/>
        </a:prstGeom>
      </xdr:spPr>
    </xdr:pic>
  </etc:cellImage>
  <etc:cellImage>
    <xdr:pic>
      <xdr:nvPicPr>
        <xdr:cNvPr id="54" name="ID_67426249F2E344E4BA7E5E34F91C09D4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127635" y="3086100"/>
          <a:ext cx="300990" cy="304800"/>
        </a:xfrm>
        <a:prstGeom prst="rect">
          <a:avLst/>
        </a:prstGeom>
      </xdr:spPr>
    </xdr:pic>
  </etc:cellImage>
  <etc:cellImage>
    <xdr:pic>
      <xdr:nvPicPr>
        <xdr:cNvPr id="55" name="ID_12E25DB0CFE04381962AC1F96D58B1C9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127635" y="1866900"/>
          <a:ext cx="300990" cy="304800"/>
        </a:xfrm>
        <a:prstGeom prst="rect">
          <a:avLst/>
        </a:prstGeom>
      </xdr:spPr>
    </xdr:pic>
  </etc:cellImage>
  <etc:cellImage>
    <xdr:pic>
      <xdr:nvPicPr>
        <xdr:cNvPr id="56" name="ID_30FF1ECC83924323B4A6D17B8C62F3D6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090295" y="668020"/>
          <a:ext cx="4495800" cy="1419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" name="ID_035BE35BD4FB43E29BB7A8A9E040FE60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429260" y="13855700"/>
          <a:ext cx="11534775" cy="4638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" name="ID_4E8B3E4790964F3B9B5FC4898F08A56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543560" y="8493125"/>
          <a:ext cx="11410950" cy="4581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" name="ID_1FD74AFF0DC147E88827CDA5AFF29F83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343535" y="3114675"/>
          <a:ext cx="11496675" cy="4629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" name="ID_70C7BFF468644DF2808EB3E90E3B2E6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600710" y="20015200"/>
          <a:ext cx="11410950" cy="477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" name="ID_F5A49527941F43E38CC17D0F210BE783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724535" y="26435050"/>
          <a:ext cx="15935325" cy="5867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" name="ID_ADCF483C78354D45A112A233A944042B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495935" y="32610425"/>
          <a:ext cx="15906750" cy="2790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" name="ID_D629B3B5D3F54957A8A21CF166E7F230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934085" y="36156900"/>
          <a:ext cx="15240000" cy="5210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" name="ID_7D9AC098B35D4D9796FD8BA628E30A88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895985" y="41529000"/>
          <a:ext cx="15830550" cy="7543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" name="ID_6CC69943F460417485C553EE430EF170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229360" y="47698025"/>
          <a:ext cx="15944850" cy="5953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" name="ID_8F1FB6E09C6E408FBFFCD090FB4F413E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876935" y="835025"/>
          <a:ext cx="11353800" cy="2447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9" name="ID_A573F10053D4401C9E1243BF128D0B08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629285" y="9867900"/>
          <a:ext cx="15897225" cy="5581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" name="ID_D20FED541F1F4DA484871E9BEA42590B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943610" y="4489450"/>
          <a:ext cx="15973425" cy="5410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1" name="ID_E3D6B884C45C45C99AA0A63F5BBDD4C2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791210" y="14986000"/>
          <a:ext cx="15601950" cy="5572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" name="ID_81919C5894454F6D8CD1D63B947C914A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610235" y="19773900"/>
          <a:ext cx="15744825" cy="5200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" name="ID_4F0A4984EE2B474DB379D443582B6C2A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829310" y="24663400"/>
          <a:ext cx="15849600" cy="5524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" name="ID_98C3837B6D754384A8528CBB2697924E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629285" y="29660850"/>
          <a:ext cx="16087725" cy="5267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" name="ID_7B81FD17B9B7466098F732594B64456E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991235" y="34324925"/>
          <a:ext cx="15887700" cy="5114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" name="ID_DD0F9678DBD54EB7AB78882B3C085A31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734060" y="39878000"/>
          <a:ext cx="15878175" cy="6467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" name="ID_F9BC4A8A26BA4BD8BA7E843C6815EDD9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076960" y="45802550"/>
          <a:ext cx="15659100" cy="5695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" name="ID_3BA03E04B0B34769B5781229DEA829D5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334010" y="50317400"/>
          <a:ext cx="15868650" cy="452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" name="ID_1F5CEB443D2445678CB2969273DDF4C5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530860" y="1270000"/>
          <a:ext cx="5981700" cy="7762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" name="ID_2341C339EF7643AC914BAA9978DE6B79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7136130" y="1400810"/>
          <a:ext cx="5934075" cy="819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" name="ID_90DB7D5C3ECB4DBC92B139D8DAF8AC09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3286740" y="1270000"/>
          <a:ext cx="5867400" cy="714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" name="ID_C2C9A7B8C7104E3D8FDFF1D414ABB70B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626745" y="8808720"/>
          <a:ext cx="5772150" cy="8258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" name="ID_37FE39C9BF2841989FEE62FF942FEA21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7150100" y="8954135"/>
          <a:ext cx="5753100" cy="812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" name="ID_A6A767FB49D448428428808E25027B57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3110210" y="8658225"/>
          <a:ext cx="6543675" cy="838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" name="ID_07B8DE1661FA4324B7F0307C898D5CEE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1323975" y="8442325"/>
          <a:ext cx="11372850" cy="3829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" name="ID_17EDE11729DA423D8FB672E7789B4CDA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1685925" y="9756775"/>
          <a:ext cx="11477625" cy="3886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" name="ID_69848698F6024F0B85CEEDEDFF0467D3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5534025" y="8680450"/>
          <a:ext cx="11410950" cy="3886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" name="ID_A5EFE50A8D004CAAA64025DD6AE26405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9182100" y="8518525"/>
          <a:ext cx="11477625" cy="3800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" name="ID_D150B547F3834FDABA45DBB05F1420E5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13144500" y="8528050"/>
          <a:ext cx="11201400" cy="3771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" name="ID_4F00F314D5FF4767A10D2F8F2B75628C" descr="图片1"/>
        <xdr:cNvPicPr/>
      </xdr:nvPicPr>
      <xdr:blipFill>
        <a:blip r:embed="rId60"/>
        <a:stretch>
          <a:fillRect/>
        </a:stretch>
      </xdr:blipFill>
      <xdr:spPr>
        <a:xfrm>
          <a:off x="0" y="0"/>
          <a:ext cx="8345170" cy="7211060"/>
        </a:xfrm>
        <a:prstGeom prst="rect">
          <a:avLst/>
        </a:prstGeom>
      </xdr:spPr>
    </xdr:pic>
  </etc:cellImage>
  <etc:cellImage>
    <xdr:pic>
      <xdr:nvPicPr>
        <xdr:cNvPr id="104" name="ID_B5C0D57241F84A73AE9DE56A42DE11DE" descr="222"/>
        <xdr:cNvPicPr/>
      </xdr:nvPicPr>
      <xdr:blipFill>
        <a:blip r:embed="rId61"/>
        <a:stretch>
          <a:fillRect/>
        </a:stretch>
      </xdr:blipFill>
      <xdr:spPr>
        <a:xfrm>
          <a:off x="0" y="0"/>
          <a:ext cx="7851140" cy="5346065"/>
        </a:xfrm>
        <a:prstGeom prst="rect">
          <a:avLst/>
        </a:prstGeom>
      </xdr:spPr>
    </xdr:pic>
  </etc:cellImage>
  <etc:cellImage>
    <xdr:pic>
      <xdr:nvPicPr>
        <xdr:cNvPr id="105" name="ID_95163ABF9D6D42DB96FFB9A95F657E09" descr="333"/>
        <xdr:cNvPicPr/>
      </xdr:nvPicPr>
      <xdr:blipFill>
        <a:blip r:embed="rId62"/>
        <a:stretch>
          <a:fillRect/>
        </a:stretch>
      </xdr:blipFill>
      <xdr:spPr>
        <a:xfrm>
          <a:off x="0" y="0"/>
          <a:ext cx="6858000" cy="6010275"/>
        </a:xfrm>
        <a:prstGeom prst="rect">
          <a:avLst/>
        </a:prstGeom>
      </xdr:spPr>
    </xdr:pic>
  </etc:cellImage>
  <etc:cellImage>
    <xdr:pic>
      <xdr:nvPicPr>
        <xdr:cNvPr id="106" name="ID_72C12F069EDF41FB93EB6F131D4D899B" descr="444"/>
        <xdr:cNvPicPr/>
      </xdr:nvPicPr>
      <xdr:blipFill>
        <a:blip r:embed="rId63"/>
        <a:stretch>
          <a:fillRect/>
        </a:stretch>
      </xdr:blipFill>
      <xdr:spPr>
        <a:xfrm>
          <a:off x="0" y="0"/>
          <a:ext cx="7259955" cy="6169025"/>
        </a:xfrm>
        <a:prstGeom prst="rect">
          <a:avLst/>
        </a:prstGeom>
      </xdr:spPr>
    </xdr:pic>
  </etc:cellImage>
  <etc:cellImage>
    <xdr:pic>
      <xdr:nvPicPr>
        <xdr:cNvPr id="107" name="ID_4089FA3D95604CECBC3ADE9699B76E9E" descr="555"/>
        <xdr:cNvPicPr/>
      </xdr:nvPicPr>
      <xdr:blipFill>
        <a:blip r:embed="rId64"/>
        <a:stretch>
          <a:fillRect/>
        </a:stretch>
      </xdr:blipFill>
      <xdr:spPr>
        <a:xfrm>
          <a:off x="0" y="0"/>
          <a:ext cx="6382385" cy="5376545"/>
        </a:xfrm>
        <a:prstGeom prst="rect">
          <a:avLst/>
        </a:prstGeom>
      </xdr:spPr>
    </xdr:pic>
  </etc:cellImage>
  <etc:cellImage>
    <xdr:pic>
      <xdr:nvPicPr>
        <xdr:cNvPr id="109" name="ID_FAE7B2231823450195033EE2337EB58B" descr="111111111"/>
        <xdr:cNvPicPr/>
      </xdr:nvPicPr>
      <xdr:blipFill>
        <a:blip r:embed="rId65"/>
        <a:stretch>
          <a:fillRect/>
        </a:stretch>
      </xdr:blipFill>
      <xdr:spPr>
        <a:xfrm>
          <a:off x="0" y="0"/>
          <a:ext cx="10058400" cy="5942330"/>
        </a:xfrm>
        <a:prstGeom prst="rect">
          <a:avLst/>
        </a:prstGeom>
      </xdr:spPr>
    </xdr:pic>
  </etc:cellImage>
  <etc:cellImage>
    <xdr:pic>
      <xdr:nvPicPr>
        <xdr:cNvPr id="110" name="ID_CEBF22B0B5E741398D21635BCA180B98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2280285" y="2726690"/>
          <a:ext cx="1423670" cy="112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" name="ID_A4A475AB86114F1B9CD6F8FD1B40263F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4467860" y="2828290"/>
          <a:ext cx="879475" cy="8426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" name="ID_E5E26A0BAFD3492EB256603C928D8A3B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6398260" y="2660015"/>
          <a:ext cx="1683385" cy="1473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" name="ID_203EDB5F727644929B67616A069B07D6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8855075" y="2715260"/>
          <a:ext cx="730885" cy="94551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<sst xmlns="http://schemas.openxmlformats.org/spreadsheetml/2006/main" count="1699" uniqueCount="878">
  <si>
    <t>#</t>
  </si>
  <si>
    <t>产品名</t>
  </si>
  <si>
    <t>Image</t>
  </si>
  <si>
    <t>ASIN</t>
  </si>
  <si>
    <t>URL</t>
  </si>
  <si>
    <t>品牌</t>
  </si>
  <si>
    <t>售价</t>
  </si>
  <si>
    <t>类目</t>
  </si>
  <si>
    <t>BSR排名</t>
  </si>
  <si>
    <t>预估月销量</t>
  </si>
  <si>
    <t>评价数</t>
  </si>
  <si>
    <t>评分</t>
  </si>
  <si>
    <t>卖家数</t>
  </si>
  <si>
    <t>物流配送</t>
  </si>
  <si>
    <t>BuyBox卖家</t>
  </si>
  <si>
    <t>变体总数</t>
  </si>
  <si>
    <t>上架时间</t>
  </si>
  <si>
    <t>Ankle Support Brace, Breathable Neoprene Sleeve, Adjustable Wrap!</t>
  </si>
  <si>
    <t>https://images-na.ssl-images-amazon.com/images/I/81hq0fLwPrL._SX466_.jpg</t>
  </si>
  <si>
    <t>B01LXAGV0H</t>
  </si>
  <si>
    <t>https://www.amazon.com/dp/B01LXAGV0H?psc=1</t>
  </si>
  <si>
    <t>Bodyprox</t>
  </si>
  <si>
    <t>Health &amp; Household</t>
  </si>
  <si>
    <t>N.A.</t>
  </si>
  <si>
    <t>Bodyprox US</t>
  </si>
  <si>
    <t>Med Spec ASO Ankle Stabilizer</t>
  </si>
  <si>
    <t>https://images-na.ssl-images-amazon.com/images/I/81LIKBzVqsL._AC_SY741_.jpg</t>
  </si>
  <si>
    <t>B00TZTO0UI</t>
  </si>
  <si>
    <t>https://www.amazon.com/dp/B00TZTO0UI?psc=1</t>
  </si>
  <si>
    <t>Med-Spec</t>
  </si>
  <si>
    <t>FBA</t>
  </si>
  <si>
    <t>Amazon Warehouse</t>
  </si>
  <si>
    <t>POWERLIX Ankle Brace Compression Support Sleeve (Pair) for Injury Recovery, Joint Pain and More. Achilles Tendon Support, Plantar Fasciitis Foot Socks with Arch Support, Eases Swelling</t>
  </si>
  <si>
    <t>https://images-na.ssl-images-amazon.com/images/I/713J1jQauZL._AC_SX679_.jpg</t>
  </si>
  <si>
    <t>B074VG8LTH</t>
  </si>
  <si>
    <t>https://www.amazon.com/dp/B074VG8LTH?psc=1</t>
  </si>
  <si>
    <t>POWERLIX</t>
  </si>
  <si>
    <t>Sports &amp; Outdoors</t>
  </si>
  <si>
    <t>Sleeve Stars Ankle Brace for Plantar Fasciitis and Ankle Support – Breathable Orthopedic Ankle Brace for pain with Compression Foot Brace for Sprained Ankle; Plantar Fasciitis Brace – Ankle Brace for Women &amp; Men (Single)</t>
  </si>
  <si>
    <t>https://images-na.ssl-images-amazon.com/images/I/81nv%2BPV49nL._SX342_.jpg</t>
  </si>
  <si>
    <t>B016F59BDU</t>
  </si>
  <si>
    <t>https://www.amazon.com/dp/B016F59BDU?psc=1</t>
  </si>
  <si>
    <t xml:space="preserve"> SS SLEEVE STARS</t>
  </si>
  <si>
    <t>SS SLEEVE STARS</t>
  </si>
  <si>
    <t>Ankle Support,Adjustable Ankle Brace Breathable Nylon Material Super Elastic and Comfortable,1 Size Fits all, Protects Against Chronic Ankle Strain, Sprains Fatigue (Blue(1 Pair))</t>
  </si>
  <si>
    <t>https://images-na.ssl-images-amazon.com/images/I/71FkBfyjXnL._AC_SX466_.jpg</t>
  </si>
  <si>
    <t>B07DCKMJ9D</t>
  </si>
  <si>
    <t>https://www.amazon.com/dp/B07DCKMJ9D?psc=1</t>
  </si>
  <si>
    <t xml:space="preserve"> Candy Li</t>
  </si>
  <si>
    <t>Candy li</t>
  </si>
  <si>
    <t>Ankle Brace Compression Support Sleeve (1 Pair) - BEST Ankle Compression Socks for Plantar Fasciitis, Arch Support, Foot &amp; Ankle Swelling, Achilles Tendon, Joint Pain, Injury Recovery, Heel Spurs</t>
  </si>
  <si>
    <t>https://images-na.ssl-images-amazon.com/images/I/61EbLHTtT1L._AC_SX569_.jpg</t>
  </si>
  <si>
    <t>B07CQCXP6V</t>
  </si>
  <si>
    <t>https://www.amazon.com/dp/B07CQCXP6V?psc=1</t>
  </si>
  <si>
    <t>Crucial Compression</t>
  </si>
  <si>
    <t>Profect</t>
  </si>
  <si>
    <t>BLITZU Plantar Fasciitis Compression Socks For Women &amp; Men - Best Ankle and Nano Sleeve For Everyday Use - Provides Foot &amp; Arch Support. Heel Pain, and Achilles Tendonitis Relief. (Small/Medium, Black)</t>
  </si>
  <si>
    <t>https://images-na.ssl-images-amazon.com/images/I/71TEY2Y1jXL._AC_SY355_.jpg</t>
  </si>
  <si>
    <t>B01ETP3VW0</t>
  </si>
  <si>
    <t>https://www.amazon.com/dp/B01ETP3VW0?psc=1</t>
  </si>
  <si>
    <t>Blitzu</t>
  </si>
  <si>
    <t>BLITZU</t>
  </si>
  <si>
    <t>Plantar Fasciitis Foot Compression Sleeves for Injury Rehab &amp; Joint Pain. Best Ankle Brace - Instant Relief &amp; Support for Achilles Tendonitis, Fallen Arch, Heel Spurs, Swelling &amp; Fatigue</t>
  </si>
  <si>
    <t>https://images-na.ssl-images-amazon.com/images/I/61Wql3c3NZL._AC_SX425_.jpg</t>
  </si>
  <si>
    <t>B07MTNXZVV</t>
  </si>
  <si>
    <t>https://www.amazon.com/dp/B07MTNXZVV?psc=1</t>
  </si>
  <si>
    <t>Run Forever Sports</t>
  </si>
  <si>
    <t>Zenith Ankle Brace, Lace Up Adjustable Support – for Running, Basketball, Injury Recovery, Sprain! Ankle Wrap for Men, Women, and Children</t>
  </si>
  <si>
    <t>https://images-na.ssl-images-amazon.com/images/I/71O6pdLdBYL._AC_SY355_.jpg</t>
  </si>
  <si>
    <t>B01LZ2KEDB</t>
  </si>
  <si>
    <t>https://www.amazon.com/dp/B01LZ2KEDB?psc=1</t>
  </si>
  <si>
    <t>Z-Athletics</t>
  </si>
  <si>
    <t>Z Athletics</t>
  </si>
  <si>
    <t>Powerlix Plantar Fasciitis Socks (Pair), Nano Socks, Ankle Compression Support Brace for Women &amp; Men, Toeless Sleeve for Arch and Heel Pain – Better Than Night Splint &amp; Insoles (Small, Black)</t>
  </si>
  <si>
    <t>https://images-na.ssl-images-amazon.com/images/I/81n7OgNBJ2L._AC_SX466_.jpg</t>
  </si>
  <si>
    <t>B082X7Y8YP</t>
  </si>
  <si>
    <t>https://www.amazon.com/dp/B082X7Y8YP?psc=1</t>
  </si>
  <si>
    <t>PowerLix</t>
  </si>
  <si>
    <t>SNEINO Ankle Brace,Lace Up Ankle Brace for Women，Ankle Brace for Men,Ankle Brace Stabilizer,Ankle Brace for Sprained Ankle,Ankle Braces, Volleyball Ankle Braces,Ankle Supports for Women (Small)</t>
  </si>
  <si>
    <t>https://images-na.ssl-images-amazon.com/images/I/61-5vb9x2fL._AC_SX425_.jpg</t>
  </si>
  <si>
    <t>B07RPGGF7T</t>
  </si>
  <si>
    <t>https://www.amazon.com/dp/B07RPGGF7T?psc=1</t>
  </si>
  <si>
    <t>SNEINO</t>
  </si>
  <si>
    <t>lekeke</t>
  </si>
  <si>
    <t>CopperJoint Ankle Support - Ankle Compression Brace - Adjustable Ankle Sleeve Wrap for Women &amp; Men - Copper Infused to Alleviate Achilles Tendon Pain, Sprain, Sports Injury - Healing Stabilizer (Small)</t>
  </si>
  <si>
    <t>https://images-na.ssl-images-amazon.com/images/I/711KijfL%2BjL._SX385_.jpg</t>
  </si>
  <si>
    <t>B085RWNPGN</t>
  </si>
  <si>
    <t>https://www.amazon.com/dp/B085RWNPGN?psc=1</t>
  </si>
  <si>
    <t xml:space="preserve"> CopperJoint</t>
  </si>
  <si>
    <t>CopperJoint LLC</t>
  </si>
  <si>
    <t>Langov Ankle Brace Support for Men &amp; Women (Pair), Best Compression Sleeve Socks for Your Foot or Sprained Ankle, Helps With Achilles Tendonitis and Injury Recovery, Swelling or Heel pain, Nano socks</t>
  </si>
  <si>
    <t>https://images-na.ssl-images-amazon.com/images/I/81q3cmOdebL._SX385_.jpg</t>
  </si>
  <si>
    <t>B084M37KXY</t>
  </si>
  <si>
    <t>https://www.amazon.com/dp/B084M37KXY?psc=1</t>
  </si>
  <si>
    <t>LANGOV</t>
  </si>
  <si>
    <t>Langov</t>
  </si>
  <si>
    <t>Ankle Brace for Women &amp; Men - Ankle Brace Stabilizer - Ankle Brace for Women Sprained Ankle,Running Ankle Brace,Adjustable Ankle Brace,Ankle Support Brace,Volleyball Ankle Brace (1 Pack)</t>
  </si>
  <si>
    <t>https://images-na.ssl-images-amazon.com/images/I/71ARcTeLDKL._AC_SX466_.jpg</t>
  </si>
  <si>
    <t>B0882NRB94</t>
  </si>
  <si>
    <t>https://www.amazon.com/dp/B0882NRB94?psc=1</t>
  </si>
  <si>
    <t>gonicc Professional Foot Sleeve Pair(2 Pcs) with Compression Wrap Support, Breathable, Stabiling Ligaments, Prevent Re-Injury, Boots Circulation, Ankle Brace, Volleyball Protective Gear Ankle Guards.</t>
  </si>
  <si>
    <t>https://images-na.ssl-images-amazon.com/images/I/91sv%2BA0Mn-L._AC_SY450_.jpg</t>
  </si>
  <si>
    <t>B078T8NQ6C</t>
  </si>
  <si>
    <t>https://www.amazon.com/dp/B078T8NQ6C?psc=1</t>
  </si>
  <si>
    <t>gonicc</t>
  </si>
  <si>
    <t>Gonicc</t>
  </si>
  <si>
    <t>ComfiLife Ankle Brace for Men &amp; Women – Adjustable Compression Ankle Support Wrap – Perfect Ankle Sleeve for Plantar Fasciitis, Achilles Tendon, Minor Sprains, Sports – Breathable, One Size Fits All</t>
  </si>
  <si>
    <t>https://images-na.ssl-images-amazon.com/images/I/81Z5N%2BqmUVL._AC_SX522_.jpg</t>
  </si>
  <si>
    <t>B07JPZ171H</t>
  </si>
  <si>
    <t>https://www.amazon.com/dp/B07JPZ171H?psc=1</t>
  </si>
  <si>
    <t>ComfiLife</t>
  </si>
  <si>
    <t>Ankle Support, Ankle Brace for Men &amp; Women, Ankle Support Brace for Ankle Sprains, Sprained Ankle, Ankle Braces, Volleyball, Basketball, Ankle Supports for Women -S</t>
  </si>
  <si>
    <t>https://images-na.ssl-images-amazon.com/images/I/51lOTLnBurL._AC_SY450_.jpg</t>
  </si>
  <si>
    <t>B07Z5S98M8</t>
  </si>
  <si>
    <t>https://www.amazon.com/dp/B07Z5S98M8?psc=1</t>
  </si>
  <si>
    <t>ZOUYUE</t>
  </si>
  <si>
    <t>SB SOX Compression Ankle Brace (Pair) – Great Ankle Support That Stays in Place – For Sprained Ankle and Achilles Tendon Support – Perfect Ankle Sleeve for Sports, Any Use</t>
  </si>
  <si>
    <t>https://images-na.ssl-images-amazon.com/images/I/817Q745wrLL._AC_SY679_.jpg</t>
  </si>
  <si>
    <t>B07RCBDQ6N</t>
  </si>
  <si>
    <t>https://www.amazon.com/dp/B07RCBDQ6N?psc=1</t>
  </si>
  <si>
    <t>SB SOX</t>
  </si>
  <si>
    <t>ACE - 229083 Deluxe Ankle Stabilizer, Support to sprained or strained ankle, Satisfaction Guarantee, One Size Fits Most</t>
  </si>
  <si>
    <t>https://images-na.ssl-images-amazon.com/images/I/71yBGbPuJSL._SY550_.jpg</t>
  </si>
  <si>
    <t>B005YU8V0C</t>
  </si>
  <si>
    <t>https://www.amazon.com/dp/B005YU8V0C?psc=1</t>
  </si>
  <si>
    <t>ACE</t>
  </si>
  <si>
    <t>ZenToes Ankle Bone Protection Socks Malleolar Sleeves with Gel Pads for Boots, Skates, Splints, Braces - 1 Pair</t>
  </si>
  <si>
    <t>https://images-na.ssl-images-amazon.com/images/I/81Om1DqJIhL._SX466_.jpg</t>
  </si>
  <si>
    <t>B0791SG9BX</t>
  </si>
  <si>
    <t>https://www.amazon.com/dp/B0791SG9BX?psc=1</t>
  </si>
  <si>
    <t>ZenToes</t>
  </si>
  <si>
    <t>Ankle Support Brace, Adjustable Compression Ankle Braces for Sports Protection, One Size Fits Most for Men &amp; Women</t>
  </si>
  <si>
    <t>https://images-na.ssl-images-amazon.com/images/I/61%2BkAhosM3L._AC_SY450_.jpg</t>
  </si>
  <si>
    <t>B07R7X3V9J</t>
  </si>
  <si>
    <t>https://www.amazon.com/dp/B07R7X3V9J?psc=1</t>
  </si>
  <si>
    <t>Champion Ankle Support, Figure-8 Style, Knit Elastic, Small</t>
  </si>
  <si>
    <t>https://images-na.ssl-images-amazon.com/images/I/81IAEVfTQCL._AC_SX679_.jpg</t>
  </si>
  <si>
    <t>B00D65Q6B8</t>
  </si>
  <si>
    <t>https://www.amazon.com/dp/B00D65Q6B8?psc=1</t>
  </si>
  <si>
    <t>Champion</t>
  </si>
  <si>
    <t>Aircast A60 Ankle Support Brace, Left Foot, Black, Small (Shoe Size: Men’s 4-7 / Women</t>
  </si>
  <si>
    <t>https://images-na.ssl-images-amazon.com/images/I/71tJvUnzV8L._AC_SY355_.jpg</t>
  </si>
  <si>
    <t>B00NOW6MN0</t>
  </si>
  <si>
    <t>https://www.amazon.com/dp/B00NOW6MN0?psc=1</t>
  </si>
  <si>
    <t>AIRCAST</t>
  </si>
  <si>
    <t>Aircast AirSport Ankle Support Brace, Left Foot, X-Small</t>
  </si>
  <si>
    <t>https://images-na.ssl-images-amazon.com/images/I/91qImqNkCEL._AC_SX569_.jpg</t>
  </si>
  <si>
    <t>B00VM6816Q</t>
  </si>
  <si>
    <t>https://www.amazon.com/dp/B00VM6816Q?psc=1</t>
  </si>
  <si>
    <t>Thx4COPPER Infused Compression Ankle Brace, Silicone Ankle Sleeve Support, Pain Relief from Plantar Fasciitis, Achilles Tendonitis- Reduce Foot Swelling &amp; Prevent Ankle Injuries</t>
  </si>
  <si>
    <t>https://images-na.ssl-images-amazon.com/images/I/41pHP49aZPL._AC_SY450_.jpg</t>
  </si>
  <si>
    <t>B07H28V1Z5</t>
  </si>
  <si>
    <t>https://www.amazon.com/dp/B07H28V1Z5?psc=1</t>
  </si>
  <si>
    <t>Thx4COPPER</t>
  </si>
  <si>
    <t>POWERLIX Ankle Compression Sleeve - Ankle Support Brace (Pair) for Men &amp; Women – Best Ankle Brace for Injury Recovery, Swelling, Foot &amp; Achilles Tendonitis Pain Relief - Nano socks with Arch Support</t>
  </si>
  <si>
    <t>https://images-na.ssl-images-amazon.com/images/I/71sirkYF1wL._AC_SX466_.jpg</t>
  </si>
  <si>
    <t>B07SCTSQ3Z</t>
  </si>
  <si>
    <t>https://www.amazon.com/dp/B07SCTSQ3Z?psc=1</t>
  </si>
  <si>
    <t>Compression Ankle Brace with Silicone Ankle Support and Anti-Microbial Copper. Plantar Fasciitis, Foot, &amp; Achilles Tendon Pain Relief. Prevent and Support Ankle Injuries &amp; Soreness - S</t>
  </si>
  <si>
    <t>https://images-na.ssl-images-amazon.com/images/I/71T5hnEmlRL._AC_SY355_.jpg</t>
  </si>
  <si>
    <t>B076HB8DDS</t>
  </si>
  <si>
    <t>https://www.amazon.com/dp/B076HB8DDS?psc=1</t>
  </si>
  <si>
    <t>Treat My Feet</t>
  </si>
  <si>
    <t>Distinguished Excell</t>
  </si>
  <si>
    <t>CopperJoint Compression Ankle Sleeve – Copper-Infused High-Performance Breathable Design, Provides Comfortable and Durable Joint Support - All Lifestyles - Single</t>
  </si>
  <si>
    <t>https://images-na.ssl-images-amazon.com/images/I/71IBYRN5%2BXL._AC_SX466_.jpg</t>
  </si>
  <si>
    <t>B015O54V82</t>
  </si>
  <si>
    <t>https://www.amazon.com/dp/B015O54V82?psc=1</t>
  </si>
  <si>
    <t>CopperJoint</t>
  </si>
  <si>
    <t>Plantar Fasciitis Sock with Arch Support, Eases Swelling, Achilles Tendon &amp; Ankle Brace Sleeve with Compression Effective Joint Pain Foot Pain Relief from Heel Spurs -Single</t>
  </si>
  <si>
    <t>https://images-na.ssl-images-amazon.com/images/I/71L7QzpP8cL._AC_SY355_.jpg</t>
  </si>
  <si>
    <t>B07RQQJSYV</t>
  </si>
  <si>
    <t>https://www.amazon.com/dp/B07RQQJSYV?psc=1</t>
  </si>
  <si>
    <t xml:space="preserve"> U-pick</t>
  </si>
  <si>
    <t>CM Ltd Co.</t>
  </si>
  <si>
    <t>2 Pack Kids Child Adjustable Nonslip Ankle Tendon Compression Brace Sports Dance Foot Support Stabilizer Wraps Protector Guard for Injury Prevention &amp; Protection for Sprains, Sore or Weak Ankles</t>
  </si>
  <si>
    <t>https://images-na.ssl-images-amazon.com/images/I/51wpov0wEwL._AC_SX569_.jpg</t>
  </si>
  <si>
    <t>B07146Y11Z</t>
  </si>
  <si>
    <t>https://www.amazon.com/dp/B07146Y11Z?psc=1</t>
  </si>
  <si>
    <t>BXT</t>
  </si>
  <si>
    <t>Holiberty</t>
  </si>
  <si>
    <t>Vive Ankle Ice Pack Wrap - Foot Cold / Hot Compression Brace - Adjustable Freeze Support For Cooling / Heating Achilles Injuries, Tendonitis, Plantar Fasciitis, Sore Feet, Inflammation, Muscle Sprain</t>
  </si>
  <si>
    <t>https://images-na.ssl-images-amazon.com/images/I/71GbVb2aVEL._AC_SX679_.jpg</t>
  </si>
  <si>
    <t>B077BK31YN</t>
  </si>
  <si>
    <t>https://www.amazon.com/dp/B077BK31YN?psc=1</t>
  </si>
  <si>
    <t xml:space="preserve"> Vive</t>
  </si>
  <si>
    <t>Vive Health Direct</t>
  </si>
  <si>
    <t>Ankle Brace, 2PCS Breathable &amp; Strong Ankle Brace for Sprained Ankle, Stabilize Ligaments, Prevent Re-Injury, Compression Ankle Brace Men Women with Adjustable Wrap, ankle support for men for volleyball</t>
  </si>
  <si>
    <t>https://images-na.ssl-images-amazon.com/images/I/81m%2Bo7J0aQL._AC_SX569_.jpg</t>
  </si>
  <si>
    <t>B07V6LFXT6</t>
  </si>
  <si>
    <t>https://www.amazon.com/dp/B07V6LFXT6?psc=1</t>
  </si>
  <si>
    <t xml:space="preserve"> Vinaco</t>
  </si>
  <si>
    <t>McDavid Ankle Lightweight Brace Laced</t>
  </si>
  <si>
    <t>https://images-na.ssl-images-amazon.com/images/I/61VO972UzzL._AC_SY355_.jpg</t>
  </si>
  <si>
    <t>B000UW1JMG</t>
  </si>
  <si>
    <t>https://www.amazon.com/dp/B000UW1JMG?psc=1</t>
  </si>
  <si>
    <t>McDavid Sports</t>
  </si>
  <si>
    <t>Adjustable Drop Foot Brace Foot Up Afo Brace Unisex Fits for Right /Left Foot Orthosis Ankle Brace Support, Improve Walking Gait, Effective Relieve Pain for Achilles Tendon</t>
  </si>
  <si>
    <t>https://images-na.ssl-images-amazon.com/images/I/71nhuZPOpBL._SX342_.jpg</t>
  </si>
  <si>
    <t>B07ZH5Z474</t>
  </si>
  <si>
    <t>https://www.amazon.com/dp/B07ZH5Z474?psc=1</t>
  </si>
  <si>
    <t xml:space="preserve"> TENB</t>
  </si>
  <si>
    <t>Qegeey</t>
  </si>
  <si>
    <t>CompressionZ Plantar Fasciitis Socks - Compression Foot Sleeves - Ankle Brace Arch Support - Pain Relief for Heel Spurs, Edema, Achilles Tendonitis</t>
  </si>
  <si>
    <t>https://images-na.ssl-images-amazon.com/images/I/71W63PhBaPL._AC_SX466_.jpg</t>
  </si>
  <si>
    <t>B00UYMA3VU</t>
  </si>
  <si>
    <t>https://www.amazon.com/dp/B00UYMA3VU?psc=1</t>
  </si>
  <si>
    <t>CompressionZ</t>
  </si>
  <si>
    <t>compressionz</t>
  </si>
  <si>
    <t>Ankle Compression Socks by SPARTHOS (Pair) – Plantar Fasciitis Ankle Brace with Arch Support – for Men and Women – Foot Sleeves – for Sports, Running, Basketball, Football and Everyday Wear (Blue-S)</t>
  </si>
  <si>
    <t>https://images-na.ssl-images-amazon.com/images/I/71aeBBVqCCL._AC_SX569_PIbundle-2,TopRight,0,0_SH20_.jpg</t>
  </si>
  <si>
    <t>B074CYCL9J</t>
  </si>
  <si>
    <t>https://www.amazon.com/dp/B074CYCL9J?psc=1</t>
  </si>
  <si>
    <t>Sparthos</t>
  </si>
  <si>
    <t>Ultra Zoom Ankle Brace for Injury Prevention, Provides Support and Helps Prevent Sprained Ankles in Volleyball, Basketball, Football - Supportive, Secure Brace for Athletes - Black, Small/Medium</t>
  </si>
  <si>
    <t>https://images-na.ssl-images-amazon.com/images/I/812F6idM88L._SX342_.jpg</t>
  </si>
  <si>
    <t>B00IUIJY7O</t>
  </si>
  <si>
    <t>https://www.amazon.com/dp/B00IUIJY7O?psc=1</t>
  </si>
  <si>
    <t xml:space="preserve"> Ultra Ankle</t>
  </si>
  <si>
    <t>Ultra Ankle</t>
  </si>
  <si>
    <t>Aircast Air-Stirrup Ankle Support Brace</t>
  </si>
  <si>
    <t>https://images-na.ssl-images-amazon.com/images/I/81VF5QbKGYL._AC_SY741_.jpg</t>
  </si>
  <si>
    <t>B00Y7WJ8PK</t>
  </si>
  <si>
    <t>https://www.amazon.com/dp/B00Y7WJ8PK?psc=1</t>
  </si>
  <si>
    <t>ActiveWrap Foot &amp; Ankle Ice Pack Wrap with Reusable Hot Cold Packs for Plantar Fasciitis Pain Achilles Injuries</t>
  </si>
  <si>
    <t>https://images-na.ssl-images-amazon.com/images/I/71TTfNI9-xL._AC_SX466_.jpg</t>
  </si>
  <si>
    <t>B000LQQ7YG</t>
  </si>
  <si>
    <t>https://www.amazon.com/dp/B000LQQ7YG?psc=1</t>
  </si>
  <si>
    <t>AW-ACTIVEWRAP</t>
  </si>
  <si>
    <t>ActiveWrap</t>
  </si>
  <si>
    <t>IRUFA, AN-OS-11,3D Breathable Elastic Knit Patented Fabric Adjustable Athletics Achillies Tendon Ankle Wrap, Plantar Fasciitis, Pain Relief for Sprains, Strains, Arthritis and Torn Tendons (S/M)</t>
  </si>
  <si>
    <t>https://images-na.ssl-images-amazon.com/images/I/61gQIycK4AL._SX342_.jpg</t>
  </si>
  <si>
    <t>B01EZZ4WHM</t>
  </si>
  <si>
    <t>https://www.amazon.com/dp/B01EZZ4WHM?psc=1</t>
  </si>
  <si>
    <t xml:space="preserve"> IRUFA</t>
  </si>
  <si>
    <t>Irufa Industrial Gro</t>
  </si>
  <si>
    <t>NEWZILL Plantar Fasciitis Socks with Arch Support, 24/7 Foot Care Compression Sleeve, Eases Swelling &amp; Heel Spurs, Ankle Brace Support, Increases Circulation</t>
  </si>
  <si>
    <t>https://images-na.ssl-images-amazon.com/images/I/81ypaMhtTyL._AC_SX425_.jpg</t>
  </si>
  <si>
    <t>B073V2YDSY</t>
  </si>
  <si>
    <t>https://www.amazon.com/dp/B073V2YDSY?psc=1</t>
  </si>
  <si>
    <t>NEWZILL</t>
  </si>
  <si>
    <t>NZ GROUP (Same Day S</t>
  </si>
  <si>
    <t>Copper Compression Recovery Ankle Sleeve - Guaranteed Highest Copper Content Infused Ankle Brace Wrap Sock Stabilizer for Men and Women. Wear to Support Stiff and Sore Muscles and Joints. Fit for Men and Women - S/M</t>
  </si>
  <si>
    <t>https://images-na.ssl-images-amazon.com/images/I/31Jb%2BNIsxOL._SX466_.jpg</t>
  </si>
  <si>
    <t>B00YGIHM08</t>
  </si>
  <si>
    <t>https://www.amazon.com/dp/B00YGIHM08?psc=1</t>
  </si>
  <si>
    <t xml:space="preserve"> Copper Compression</t>
  </si>
  <si>
    <t>Copper Compression</t>
  </si>
  <si>
    <t>Ankle Brace for Women and Men, Lace Up Ankle Support Brace Stabilizer For Sprained Ankle (X-Small)</t>
  </si>
  <si>
    <t>https://images-na.ssl-images-amazon.com/images/I/61jqbpuYSXL._AC_SX569_.jpg</t>
  </si>
  <si>
    <t>B086BJFNFD</t>
  </si>
  <si>
    <t>https://www.amazon.com/dp/B086BJFNFD?psc=1</t>
  </si>
  <si>
    <t>Ankle Brace for Women and Men - Lace Up Adjustable Support,Volleyball Ankle Braces,Basketball Ankle Brace,Ankle Support,Ankle Brace for sprained Ankle,Ankle Brace Stabilizer (Small)</t>
  </si>
  <si>
    <t>https://images-na.ssl-images-amazon.com/images/I/71Cnt-S4NdL._AC_SY355_.jpg</t>
  </si>
  <si>
    <t>B07QB2XT5T</t>
  </si>
  <si>
    <t>https://www.amazon.com/dp/B07QB2XT5T?psc=1</t>
  </si>
  <si>
    <t>BLITZU Plantar Fasciitis Compression Ankle Sleeves For Women &amp; Men - Best Ankle Brace and Nano Socks For Everyday Use. Provides Foot &amp; Arch Support. Heel Pain, and Achilles Tendonitis Relief. BLACK S</t>
  </si>
  <si>
    <t>https://images-na.ssl-images-amazon.com/images/I/61QLnj94r5L._SX342_.jpg</t>
  </si>
  <si>
    <t>B07FQSRV1P</t>
  </si>
  <si>
    <t>https://www.amazon.com/dp/B07FQSRV1P?psc=1</t>
  </si>
  <si>
    <t>Industrial &amp; Scientific</t>
  </si>
  <si>
    <t>Bracoo Ankle Support, Compression Brace for Arthritis, Pain Relief, Sprains, Sports Injuries and Recovery, Breathable Neoprene Sleeve, FS10, S/M</t>
  </si>
  <si>
    <t>https://images-na.ssl-images-amazon.com/images/I/61XrP9TlyqL._AC_SX466_.jpg</t>
  </si>
  <si>
    <t>B005BIRDB0</t>
  </si>
  <si>
    <t>https://www.amazon.com/dp/B005BIRDB0?psc=1</t>
  </si>
  <si>
    <t>Bracoo</t>
  </si>
  <si>
    <t>Comfytopia, Inc</t>
  </si>
  <si>
    <t>Aircast AC141AB08 Air-Stirrup Universe Ankle Support Brace, One Size Fits Most</t>
  </si>
  <si>
    <t>https://images-na.ssl-images-amazon.com/images/I/81ExM7xctWL._AC_SX679_.jpg</t>
  </si>
  <si>
    <t>B00Y7WJQW0</t>
  </si>
  <si>
    <t>https://www.amazon.com/dp/B00Y7WJQW0?psc=1</t>
  </si>
  <si>
    <t>Ankle Compression Sleeve - 20-30 mmhg Open Toe Сompression Socks for Swelling, Plantar Fasciitis, Sprain, Neuropathy - Nano Brace for Women and Men</t>
  </si>
  <si>
    <t>https://images-na.ssl-images-amazon.com/images/I/71-4BmJE%2B9L._AC_SX466_.jpg</t>
  </si>
  <si>
    <t>B07X6G3XR8</t>
  </si>
  <si>
    <t>https://www.amazon.com/dp/B07X6G3XR8?psc=1</t>
  </si>
  <si>
    <t>KEMFORD</t>
  </si>
  <si>
    <t>BIOSKIN™ TriLok Ankle Brace-Foot and Ankle Support for Ankle Sprains, Plantar Fasciitis, PTTD, Tendonitis and Active Ankle Stability - Lightweight, Hypoallergenic (XSmall)</t>
  </si>
  <si>
    <t>https://images-na.ssl-images-amazon.com/images/I/81g154XHkVL._AC_SX425_.jpg</t>
  </si>
  <si>
    <t>B01LQPJXHI</t>
  </si>
  <si>
    <t>https://www.amazon.com/dp/B01LQPJXHI?psc=1</t>
  </si>
  <si>
    <t>BioSkin Braces</t>
  </si>
  <si>
    <t>BioSkin</t>
  </si>
  <si>
    <t>Aircast Airlift PTTD Ankle Support Brace, Left Foot, Small</t>
  </si>
  <si>
    <t>https://images-na.ssl-images-amazon.com/images/I/91edIrqZG4L._AC_SY879_.jpg</t>
  </si>
  <si>
    <t>B00P3D4FSW</t>
  </si>
  <si>
    <t>https://www.amazon.com/dp/B00P3D4FSW?psc=1</t>
  </si>
  <si>
    <t>MedellaRx</t>
  </si>
  <si>
    <t>Incrediwear Ankle Sleeve, Black, Sm/Med</t>
  </si>
  <si>
    <t>https://images-na.ssl-images-amazon.com/images/I/51LJHi1i2ZL._AC_SX466_.jpg</t>
  </si>
  <si>
    <t>B01N6ABE16</t>
  </si>
  <si>
    <t>https://www.amazon.com/dp/B01N6ABE16?psc=1</t>
  </si>
  <si>
    <t>Incrediwear</t>
  </si>
  <si>
    <t>Professional Product</t>
  </si>
  <si>
    <t>Zamst A2-DX Strong Ankle Brace Active Ankle Stabilizer Brace with ThreeWay Support, Ankle Sprain Support for Men and Women, Sports Brace for Basketball, Soccer, Hockey, Volleyball, Football &amp; Baseball</t>
  </si>
  <si>
    <t>https://images-na.ssl-images-amazon.com/images/I/81mzuPMmDwL._AC_SY550_.jpg</t>
  </si>
  <si>
    <t>B0090Q207G</t>
  </si>
  <si>
    <t>https://www.amazon.com/dp/B0090Q207G?psc=1</t>
  </si>
  <si>
    <t>Zamst</t>
  </si>
  <si>
    <t>Trend Essentials</t>
  </si>
  <si>
    <t>DonJoy Stabilizing Pro Ankle Support Brace, Black, XX-Small</t>
  </si>
  <si>
    <t>https://images-na.ssl-images-amazon.com/images/I/41t0PFg2pDL._AC_SY450_.jpg</t>
  </si>
  <si>
    <t>B00VM680NA</t>
  </si>
  <si>
    <t>https://www.amazon.com/dp/B00VM680NA?psc=1</t>
  </si>
  <si>
    <t>DonJoy</t>
  </si>
  <si>
    <t>Ankle Brace Men Women Compression Support for Sprained Ankles for Jogging and Running - Elastic Neoprene Slim Fit for Runners Foot and Ankle Stabilizer - Plantar Fasciitisstic Walk Support</t>
  </si>
  <si>
    <t>https://images-na.ssl-images-amazon.com/images/I/61vXj2xmafL._AC_SX466_.jpg</t>
  </si>
  <si>
    <t>B01LYZPB8S</t>
  </si>
  <si>
    <t>https://www.amazon.com/dp/B01LYZPB8S?psc=1</t>
  </si>
  <si>
    <t>SENTEQ</t>
  </si>
  <si>
    <t>Ankle Foot Orthosis Support - AFO - Drop Foot Support Splint Left, Small</t>
  </si>
  <si>
    <t>https://images-na.ssl-images-amazon.com/images/I/71HhPdl2ZkL._AC_SX522_.jpg</t>
  </si>
  <si>
    <t>B01LZC78JU</t>
  </si>
  <si>
    <t>https://www.amazon.com/dp/B01LZC78JU?psc=1</t>
  </si>
  <si>
    <t>MARS Wellness</t>
  </si>
  <si>
    <t>Surgical Medical Sou</t>
  </si>
  <si>
    <t>Ankle Support for Men and Women - Neoprene Breathable Adjustable Ankle Brace Sprain for Running, Basketball by Cotill</t>
  </si>
  <si>
    <t>https://images-na.ssl-images-amazon.com/images/I/61Iq2KpRzoL._AC_SX569_.jpg</t>
  </si>
  <si>
    <t>B06XQF1NSZ</t>
  </si>
  <si>
    <t>https://www.amazon.com/dp/B06XQF1NSZ?psc=1</t>
  </si>
  <si>
    <t>Cotill</t>
  </si>
  <si>
    <t>Best Fitness</t>
  </si>
  <si>
    <t>GelPaq Ankle Ice Pack Wrap and Foot Ice Pack - Complete Coverage Boot Wrap Design - Hot &amp; Cold Therapy for Achilles Tendon Injuries, Plantar Fasciitis, Sprains, Swelling &amp; Sore Feet</t>
  </si>
  <si>
    <t>https://images-na.ssl-images-amazon.com/images/I/81CcKg-T1CL._AC_SX522_.jpg</t>
  </si>
  <si>
    <t>B087QX8VBF</t>
  </si>
  <si>
    <t>https://www.amazon.com/dp/B087QX8VBF?psc=1</t>
  </si>
  <si>
    <t xml:space="preserve"> GelPaq</t>
  </si>
  <si>
    <t>MKB Merchandise, Inc</t>
  </si>
  <si>
    <t>Aircast AirHeel Ankle Support Brace (with and Without Stabilizers)</t>
  </si>
  <si>
    <t>https://images-na.ssl-images-amazon.com/images/I/41147BENw8L._AC_.jpg</t>
  </si>
  <si>
    <t>B00Y7WJRY2</t>
  </si>
  <si>
    <t>https://www.amazon.com/dp/B00Y7WJRY2?psc=1</t>
  </si>
  <si>
    <t>NeoAlly Copper Ankle Support Brace Compression Sleeve with Silicone Gel Reduce Foot Swelling Pain Relief from Plantar Fasciitis and Achilles Tendon [1 Pair]</t>
  </si>
  <si>
    <t>https://images-na.ssl-images-amazon.com/images/I/71WZ4U3C7cL._AC_SY450_.jpg</t>
  </si>
  <si>
    <t>B07HYH47LM</t>
  </si>
  <si>
    <t>https://www.amazon.com/dp/B07HYH47LM?psc=1</t>
  </si>
  <si>
    <t>NeoAlly</t>
  </si>
  <si>
    <t>Neoally</t>
  </si>
  <si>
    <t>Mueller Lite Ankle Brace, Black, One Size Fits Most | Rigid Ankle Brace</t>
  </si>
  <si>
    <t>https://images-na.ssl-images-amazon.com/images/I/812Ec6nn3uL._AC_SY355_.jpg</t>
  </si>
  <si>
    <t>B000UTM7Y8</t>
  </si>
  <si>
    <t>https://www.amazon.com/dp/B000UTM7Y8?psc=1</t>
  </si>
  <si>
    <t>Mueller Sports Medi..</t>
  </si>
  <si>
    <t>Premium Ankle Compression Socks Men &amp; Women | Best Free Size Medical Ankle Support Pair(2 Pcs) With Compression Wrap Support For Improved Injury Prevention and Recovery - Bonus Kinesiology Tape &amp; Carr</t>
  </si>
  <si>
    <t>https://images-na.ssl-images-amazon.com/images/I/715qDc7ClcL._SX342_.jpg</t>
  </si>
  <si>
    <t>B07P6L98KV</t>
  </si>
  <si>
    <t>https://www.amazon.com/dp/B07P6L98KV?psc=1</t>
  </si>
  <si>
    <t>MARAKYM</t>
  </si>
  <si>
    <t>FUTURO Wrap Around Ankle Support, Ideal for Walking, Running, Exercise, and General Support, Large</t>
  </si>
  <si>
    <t>https://images-na.ssl-images-amazon.com/images/I/81%2B1vrEK77L._AC_SY679_.jpg</t>
  </si>
  <si>
    <t>B0057D80TI</t>
  </si>
  <si>
    <t>https://www.amazon.com/dp/B0057D80TI?psc=1</t>
  </si>
  <si>
    <t>Futuro</t>
  </si>
  <si>
    <t>VANWALK Ankle Brace (Pair), Adjustable Ankle Support Compression Socks for Achilles Tendon Support and Plantar Fasciitis, Relieve Ankle Swelling Joint Pain (Black, S)</t>
  </si>
  <si>
    <t>https://images-na.ssl-images-amazon.com/images/I/71XIjgK-h0L._AC_SX679_.jpg</t>
  </si>
  <si>
    <t>B07P7FBTHN</t>
  </si>
  <si>
    <t>https://www.amazon.com/dp/B07P7FBTHN?psc=1</t>
  </si>
  <si>
    <t>VANWALK</t>
  </si>
  <si>
    <t>Vanwalk Direct</t>
  </si>
  <si>
    <t>Zensah Ankle Support - Compression Ankle Brace - Great for Running, Soccer, Volleyball, Sports - Ankle Sleeve Helps Sprains, Tendonitis, Pain</t>
  </si>
  <si>
    <t>https://images-na.ssl-images-amazon.com/images/I/81HY5zDglAL._AC_UX522_.jpg</t>
  </si>
  <si>
    <t>B01NAG3XP6</t>
  </si>
  <si>
    <t>https://www.amazon.com/dp/B01NAG3XP6?psc=1</t>
  </si>
  <si>
    <t>Zensah</t>
  </si>
  <si>
    <t>Velpeau Ankle Brace - Stirrup Ankle Splint - Adjustable Rigid Stabilizer for Sprains, Tendonitis, Post-Op Cast Support and Injury Protection for Women and Men (Foam Pads, Small - Left Foot)</t>
  </si>
  <si>
    <t>https://images-na.ssl-images-amazon.com/images/I/61UMPsxsb3L._AC_SY679_.jpg</t>
  </si>
  <si>
    <t>B06XS8JQH8</t>
  </si>
  <si>
    <t>https://www.amazon.com/dp/B06XS8JQH8?psc=1</t>
  </si>
  <si>
    <t>Velpeau</t>
  </si>
  <si>
    <t>Velpeau Brace</t>
  </si>
  <si>
    <t>SPOTBRACE Medical Compression Breathable Ankle Brace, Elastic Thin Ankle Support, Pain Relief Ankle Sleeve for Unisex Ankle Swelling, Achilles Tendonitis, Plantar Fasciitis and Sprained - Nude,1 Pair</t>
  </si>
  <si>
    <t>https://images-na.ssl-images-amazon.com/images/I/61VatGWI2LL._AC_SX466_.jpg</t>
  </si>
  <si>
    <t>B089369SNF</t>
  </si>
  <si>
    <t>https://www.amazon.com/dp/B089369SNF?psc=1</t>
  </si>
  <si>
    <t>SPOTBRACE</t>
  </si>
  <si>
    <t>Alchgo</t>
  </si>
  <si>
    <t>Doc Miller Premium Ankle Brace Compression Support Sleeve Socks for Swollen Foot Plantar Fasciitis Achilles Tendonitis, Use as Injury Support Recovery Eases Pain Swelling 1 Pair</t>
  </si>
  <si>
    <t>https://images-na.ssl-images-amazon.com/images/I/91xKVjFIfjL._AC_SX679_.jpg</t>
  </si>
  <si>
    <t>B076DXH284</t>
  </si>
  <si>
    <t>https://www.amazon.com/dp/B076DXH284?psc=1</t>
  </si>
  <si>
    <t>Doc Miller</t>
  </si>
  <si>
    <t>scalefin</t>
  </si>
  <si>
    <t>BraceAbility Kids Elastic Ankle Support | Youth Foot Sleeve Wrap &amp; Arch Support Strap for Child Ankle Instability, Athletic Protection, Gymnastics, Soccer (Small)</t>
  </si>
  <si>
    <t>https://images-na.ssl-images-amazon.com/images/I/81%2BevXUa%2BzL._AC_SX679_.jpg</t>
  </si>
  <si>
    <t>B00FJZ29NW</t>
  </si>
  <si>
    <t>https://www.amazon.com/dp/B00FJZ29NW?psc=1</t>
  </si>
  <si>
    <t>BraceAbility</t>
  </si>
  <si>
    <t>Neotech Care Ankle Support Sleeve (1 Unit) - Open Heel, Light, Elastic &amp; Breathable Knitted Fabric - Medium Compression - for Men, Women, Kids - Right or Left Foot - Black Color (Size S)</t>
  </si>
  <si>
    <t>https://images-na.ssl-images-amazon.com/images/I/51vrooIpvZL._AC_SY450_.jpg</t>
  </si>
  <si>
    <t>B01GO2Z5SY</t>
  </si>
  <si>
    <t>https://www.amazon.com/dp/B01GO2Z5SY?psc=1</t>
  </si>
  <si>
    <t>NeoTech-Care</t>
  </si>
  <si>
    <t>NEOtech Care (US)</t>
  </si>
  <si>
    <t>OrthoSleeve FS6 Compression Foot Sleeve (Single Sleeve) for Plantar Fasciitis, Heel Pain, Achilles Tendonitis and Swelling</t>
  </si>
  <si>
    <t>https://images-na.ssl-images-amazon.com/images/I/61xHGmC8icL._AC_SY355_.jpg</t>
  </si>
  <si>
    <t>B00E3MXV7A</t>
  </si>
  <si>
    <t>https://www.amazon.com/dp/B00E3MXV7A?psc=1</t>
  </si>
  <si>
    <t>Orthosleeve</t>
  </si>
  <si>
    <t>Orthomen Ankle Foot Orthosis Support - AFO Splint - Drop Foot Brace (S/Left)</t>
  </si>
  <si>
    <t>https://images-na.ssl-images-amazon.com/images/I/51UXfTu8RFL._AC_SY450_.jpg</t>
  </si>
  <si>
    <t>B081RBW7V9</t>
  </si>
  <si>
    <t>https://www.amazon.com/dp/B081RBW7V9?psc=1</t>
  </si>
  <si>
    <t>Orthomen</t>
  </si>
  <si>
    <t>Ankle Brace, 2PCS Ankle Braces for Men &amp; Women, Adjustable Compression Ankle Wrap Support for Ankle Protection, Breathable &amp; Comfortable, Ankle Support Brace for Sprains, Sports Injuries and Recovery</t>
  </si>
  <si>
    <t>https://images-na.ssl-images-amazon.com/images/I/81x-Pkf%2BInL._AC_SY450_.jpg</t>
  </si>
  <si>
    <t>B07VW67VQZ</t>
  </si>
  <si>
    <t>https://www.amazon.com/dp/B07VW67VQZ?psc=1</t>
  </si>
  <si>
    <t xml:space="preserve"> Sinvic</t>
  </si>
  <si>
    <t>Swedish AFO (Women Left)</t>
  </si>
  <si>
    <t>https://images-na.ssl-images-amazon.com/images/I/61mOhMVLihL._AC_SX466_.jpg</t>
  </si>
  <si>
    <t>B07BVLJCRC</t>
  </si>
  <si>
    <t>https://www.amazon.com/dp/B07BVLJCRC?psc=1</t>
  </si>
  <si>
    <t>Brace-On</t>
  </si>
  <si>
    <t>Brace On Store</t>
  </si>
  <si>
    <t>DonJoy Performance POD Ankle Brace, Best Support for Stability, Ankle Sprain, Roll, Strains for Football, Soccer, Basketball, Lacrosse, Volleyball</t>
  </si>
  <si>
    <t>https://images-na.ssl-images-amazon.com/images/I/61ueNKB3diL._AC_SY355_.jpg</t>
  </si>
  <si>
    <t>B01GD6NQZU</t>
  </si>
  <si>
    <t>https://www.amazon.com/dp/B01GD6NQZU?psc=1</t>
  </si>
  <si>
    <t>DONJOY PERFORMANCE</t>
  </si>
  <si>
    <t>Motion Store</t>
  </si>
  <si>
    <t>Active Ankle T2 Ankle Brace, Rigid Ankle Stabilizer for Protection &amp; Sprain Support for Volleyball, Cheerleading, Ankle Braces to Wear Over Compression Socks or Sleeves for Stability, Various Sizes</t>
  </si>
  <si>
    <t>https://images-na.ssl-images-amazon.com/images/I/71MQMaqmwfL._AC_SX425_.jpg</t>
  </si>
  <si>
    <t>B0002V8R66</t>
  </si>
  <si>
    <t>https://www.amazon.com/dp/B0002V8R66?psc=1</t>
  </si>
  <si>
    <t>Cramer</t>
  </si>
  <si>
    <t>FUNNYGAT</t>
  </si>
  <si>
    <t>Silipos 10845 Gel Tubing Ankle Sleeve, 3 Inch x 10 Inch (1/Bag)</t>
  </si>
  <si>
    <t>https://images-na.ssl-images-amazon.com/images/I/81f-D8MJ63L._SX385_.jpg</t>
  </si>
  <si>
    <t>B00JFTW43I</t>
  </si>
  <si>
    <t>https://www.amazon.com/dp/B00JFTW43I?psc=1</t>
  </si>
  <si>
    <t xml:space="preserve"> Silipos</t>
  </si>
  <si>
    <t>1 Pack Adjustable Ankle Brace for Women and Men-Ankle Support Brace for Sprained Ankle,Plantar Fasciitis，Achilles Tendon-Compression Ankle Wrap for Volleyball,Running,Tennis-Universal Size fits All</t>
  </si>
  <si>
    <t>https://images-na.ssl-images-amazon.com/images/I/718pcH3z7%2BL._AC_SX569_.jpg</t>
  </si>
  <si>
    <t>B08HXZPPJW</t>
  </si>
  <si>
    <t>https://www.amazon.com/dp/B08HXZPPJW?psc=1</t>
  </si>
  <si>
    <t xml:space="preserve"> MUSEFITR</t>
  </si>
  <si>
    <t>MUSEMET US</t>
  </si>
  <si>
    <t>Medical AFO Ankle Foot Orthosis Foot Drop Orthosis Postural Correction Brace Splint Leaf Spring Recovery Equipment Injection (Medium, Left)</t>
  </si>
  <si>
    <t>https://images-na.ssl-images-amazon.com/images/I/61-erYKNH-L._AC_SY450_.jpg</t>
  </si>
  <si>
    <t>B08D6PVDT9</t>
  </si>
  <si>
    <t>https://www.amazon.com/dp/B08D6PVDT9?psc=1</t>
  </si>
  <si>
    <t>Furlove</t>
  </si>
  <si>
    <t>SPOTBRACE Ankle Support for Men and Women - Neoprene Breathable Adjustable Ankle Brace,Elastic Sprain Foot Sleeve for Plantar Fasciitis, Running, Basketball-1 Pair</t>
  </si>
  <si>
    <t>https://images-na.ssl-images-amazon.com/images/I/61OAOd7INQL._AC_SX425_.jpg</t>
  </si>
  <si>
    <t>B086GQF6MY</t>
  </si>
  <si>
    <t>https://www.amazon.com/dp/B086GQF6MY?psc=1</t>
  </si>
  <si>
    <t xml:space="preserve"> SPOTBRACE</t>
  </si>
  <si>
    <t>DonJoy Velocity ES (Extra Support) Ankle Brace: Standard Calf, Left Foot, Small</t>
  </si>
  <si>
    <t>https://images-na.ssl-images-amazon.com/images/I/81F8GY3u7bL._AC_SY741_.jpg</t>
  </si>
  <si>
    <t>B00OLG1HL0</t>
  </si>
  <si>
    <t>https://www.amazon.com/dp/B00OLG1HL0?psc=1</t>
  </si>
  <si>
    <t>Ankle Brace for Women and Man, Ankle Support with Adjustable Compression Strap for Sprained Ankle, Injury Recovery and More! (Small)</t>
  </si>
  <si>
    <t>https://images-na.ssl-images-amazon.com/images/I/81MJDwhivGL._AC_SX466_.jpg</t>
  </si>
  <si>
    <t>B08C4PDRQX</t>
  </si>
  <si>
    <t>https://www.amazon.com/dp/B08C4PDRQX?psc=1</t>
  </si>
  <si>
    <t>FUTURO Comfort Ankle Support, Small</t>
  </si>
  <si>
    <t>https://images-na.ssl-images-amazon.com/images/I/81nkDyjBIpL._AC_SY355_.jpg</t>
  </si>
  <si>
    <t>B005XXNLWI</t>
  </si>
  <si>
    <t>https://www.amazon.com/dp/B005XXNLWI?psc=1</t>
  </si>
  <si>
    <t>Ankle Brace Compression Support Adjustable Sleeve (2Pcs in a Pack) for Injury Recovery, Joint Pain and More, Arch Brace Support &amp; Foot Stabilizer, Ankle Wrap Protect Against Ankle Sprains or Swelling</t>
  </si>
  <si>
    <t>https://images-na.ssl-images-amazon.com/images/I/61TTDQFKxKL._AC_SX679_.jpg</t>
  </si>
  <si>
    <t>B08KRRLGY8</t>
  </si>
  <si>
    <t>https://www.amazon.com/dp/B08KRRLGY8?psc=1</t>
  </si>
  <si>
    <t xml:space="preserve"> XinDingLi</t>
  </si>
  <si>
    <t>Superwindy</t>
  </si>
  <si>
    <t>Core Products FootFlexor AFO Foot Drop Brace, XSmall - Small</t>
  </si>
  <si>
    <t>https://images-na.ssl-images-amazon.com/images/I/81366TQdr%2BL._AC_SY355_.jpg</t>
  </si>
  <si>
    <t>B07WGQLMVZ</t>
  </si>
  <si>
    <t>https://www.amazon.com/dp/B07WGQLMVZ?psc=1</t>
  </si>
  <si>
    <t>Core Products</t>
  </si>
  <si>
    <t>Core Products Intern</t>
  </si>
  <si>
    <t>Absolute Athletics Bunga Pad 5 Ankle Sleeve</t>
  </si>
  <si>
    <t>https://images-na.ssl-images-amazon.com/images/I/61qYEYnw79L._AC_SY355_.jpg</t>
  </si>
  <si>
    <t>B000289XWQ</t>
  </si>
  <si>
    <t>https://www.amazon.com/dp/B000289XWQ?psc=1</t>
  </si>
  <si>
    <t xml:space="preserve"> Bunga Pads by Abso..</t>
  </si>
  <si>
    <t>Bungapads by Absolut</t>
  </si>
  <si>
    <t>Mueller Adjustable Ankle Stabilizer (44547)</t>
  </si>
  <si>
    <t>https://images-na.ssl-images-amazon.com/images/I/81JWAvxOckL._AC_SY450_.jpg</t>
  </si>
  <si>
    <t>B0027VKR5S</t>
  </si>
  <si>
    <t>https://www.amazon.com/dp/B0027VKR5S?psc=1</t>
  </si>
  <si>
    <t>Premium Air Stirrup Ankle Brace Stabilizer with Air &amp; Gel Cold Therapy - One Size Fits All</t>
  </si>
  <si>
    <t>https://images-na.ssl-images-amazon.com/images/I/71pVLqqtIrL._AC_SY355_.jpg</t>
  </si>
  <si>
    <t>B01HQSRYGQ</t>
  </si>
  <si>
    <t>https://www.amazon.com/dp/B01HQSRYGQ?psc=1</t>
  </si>
  <si>
    <t>Mars Wellness</t>
  </si>
  <si>
    <t>Vive Lace Up Ankle Brace - Men, Women Foot Support Stabilizer Compression Sleeve - Sprained Adjustable Leg Splint - Sprain Rolled Immobilizer Wrap Guard for Running, Volleyball, Basketball, Soccer (L)</t>
  </si>
  <si>
    <t>https://images-na.ssl-images-amazon.com/images/I/61oJHXnjv%2BL._AC_SX466_.jpg</t>
  </si>
  <si>
    <t>B073RLMLVF</t>
  </si>
  <si>
    <t>https://www.amazon.com/dp/B073RLMLVF?psc=1</t>
  </si>
  <si>
    <t>Vive</t>
  </si>
  <si>
    <t>Mighty Grip Black Pole Dancing Ankle Protectors with Tack Strips for Gripping The Pole (1 Pair)</t>
  </si>
  <si>
    <t>https://images-na.ssl-images-amazon.com/images/I/61mtedtSGxL._AC_SX425_.jpg</t>
  </si>
  <si>
    <t>B00JBNCAZA</t>
  </si>
  <si>
    <t>https://www.amazon.com/dp/B00JBNCAZA?psc=1</t>
  </si>
  <si>
    <t xml:space="preserve"> Mighty Grip</t>
  </si>
  <si>
    <t>Microfiber Products</t>
  </si>
  <si>
    <t>Swede-O Ankle Lok Reinforced Laced Ankle Brace with Stays, High Support for Sports, Black, Small</t>
  </si>
  <si>
    <t>https://images-na.ssl-images-amazon.com/images/I/81PpJLrdTZL._AC_SX679_.jpg</t>
  </si>
  <si>
    <t>B00021MRKI</t>
  </si>
  <si>
    <t>https://www.amazon.com/dp/B00021MRKI?psc=1</t>
  </si>
  <si>
    <t>ACE Brand Compression Ankle Support, Medium, America’s Most Trusted Brand of Braces and Supports, Money Back Satisfaction Guarantee</t>
  </si>
  <si>
    <t>https://images-na.ssl-images-amazon.com/images/I/71m0W4mpESL._AC_SY679_.jpg</t>
  </si>
  <si>
    <t>B005P22ES4</t>
  </si>
  <si>
    <t>https://www.amazon.com/dp/B005P22ES4?psc=1</t>
  </si>
  <si>
    <t>Compression Ankle Brace - Shock Doctor 849 Ultra Gel Lace Up Ankle Support - Gel Cushions for Boosted Comfort - For Men &amp; Women - Includes 1 Brace</t>
  </si>
  <si>
    <t>https://images-na.ssl-images-amazon.com/images/I/91CiSsktYmL._AC_SX679_.jpg</t>
  </si>
  <si>
    <t>B015VJHO62</t>
  </si>
  <si>
    <t>https://www.amazon.com/dp/B015VJHO62?psc=1</t>
  </si>
  <si>
    <t>Shock Doctor</t>
  </si>
  <si>
    <t>Ankle Brace, Husoo Breathable Ankle Support, Compression Ankle Wrap for Sports Protect, Ankle Sprain, Plantar Fasciitis, One Size Fits All</t>
  </si>
  <si>
    <t>https://images-na.ssl-images-amazon.com/images/I/71V1lSihj9L._AC_SX679_.jpg</t>
  </si>
  <si>
    <t>B07PNLWWZH</t>
  </si>
  <si>
    <t>https://www.amazon.com/dp/B07PNLWWZH?psc=1</t>
  </si>
  <si>
    <t xml:space="preserve"> Husoo Ankle Support</t>
  </si>
  <si>
    <t>Husoo</t>
  </si>
  <si>
    <t>Heating Ankle Brace, Heated Ankle Wrap Foot Heat Therapy with 3 Level Temperature and 4 Feet USB Cable, Pain Relief for Chronic Ankle, Arthritis, Tendonitis</t>
  </si>
  <si>
    <t>https://images-na.ssl-images-amazon.com/images/I/61l4vJkCUKL._SX342_.jpg</t>
  </si>
  <si>
    <t>B07WX1QJHN</t>
  </si>
  <si>
    <t>https://www.amazon.com/dp/B07WX1QJHN?psc=1</t>
  </si>
  <si>
    <t xml:space="preserve"> Yosoo Health Gear</t>
  </si>
  <si>
    <t>Freesol</t>
  </si>
  <si>
    <t>Neotech Care Ankle Brace Support (1 Unit) - Elastic &amp; Breathable Fabric - Adjustable Compression Strap - for Men, Women, Youth - Left or Right Foot - Grey Color (Size S)</t>
  </si>
  <si>
    <t>https://images-na.ssl-images-amazon.com/images/I/81TAch1toTL._AC_SX466_.jpg</t>
  </si>
  <si>
    <t>B01GO1ZSY6</t>
  </si>
  <si>
    <t>https://www.amazon.com/dp/B01GO1ZSY6?psc=1</t>
  </si>
  <si>
    <t>Ankle Brace, 2PCS Breathable &amp; Strong Ankle Support for Sprained Ankle, Stabiling Ligaments, Prevent Re-Injury, Compression Ankle Support Brace with Adjustable Wrap</t>
  </si>
  <si>
    <t>https://images-na.ssl-images-amazon.com/images/I/716uSY3jmTL._AC_SY450_.jpg</t>
  </si>
  <si>
    <t>B08M5GGP2T</t>
  </si>
  <si>
    <t>https://www.amazon.com/dp/B08M5GGP2T?psc=1</t>
  </si>
  <si>
    <t xml:space="preserve"> queenfoot</t>
  </si>
  <si>
    <t>HOMEMAKER.L</t>
  </si>
  <si>
    <t>Ankle/Foot Ice Therapy Wrap - Perfect for Sprained Ankles, Plantar Fasciitis, Achilles tendonitis, and Swelling Feet - Ice Packs Included</t>
  </si>
  <si>
    <t>https://images-na.ssl-images-amazon.com/images/I/711G31XkGsL._AC_SX466_.jpg</t>
  </si>
  <si>
    <t>B0040K8M92</t>
  </si>
  <si>
    <t>https://www.amazon.com/dp/B0040K8M92?psc=1</t>
  </si>
  <si>
    <t xml:space="preserve"> Pro Ice</t>
  </si>
  <si>
    <t>ProIce Kansas</t>
  </si>
  <si>
    <t>ACE-207248 Adjustable Ankle Support, Support to stiff, weak and injured ankles, Satisfaction Guarantee, One Size Fits Most,1Count(Pack of 1)</t>
  </si>
  <si>
    <t>https://images-na.ssl-images-amazon.com/images/I/818qDpjH94L._SY445_.jpg</t>
  </si>
  <si>
    <t>B005YU8VTI</t>
  </si>
  <si>
    <t>https://www.amazon.com/dp/B005YU8VTI?psc=1</t>
  </si>
  <si>
    <t>Shock Doctor 851 Ultra Wrap Laced Ankle Brace</t>
  </si>
  <si>
    <t>https://images-na.ssl-images-amazon.com/images/I/51nb79HIYfL._AC_SY450_.jpg</t>
  </si>
  <si>
    <t>B005K1I2G8</t>
  </si>
  <si>
    <t>https://www.amazon.com/dp/B005K1I2G8?psc=1</t>
  </si>
  <si>
    <t>Copper Fit Foot Relief Compression Ankle Sleeve</t>
  </si>
  <si>
    <t>https://images-na.ssl-images-amazon.com/images/I/7189ASjjp0L._AC_UX522_.jpg</t>
  </si>
  <si>
    <t>B077GYPHPV</t>
  </si>
  <si>
    <t>https://www.amazon.com/dp/B077GYPHPV?psc=1</t>
  </si>
  <si>
    <t>Copper Fit</t>
  </si>
  <si>
    <t>1King Investments, L</t>
  </si>
  <si>
    <t>图片</t>
  </si>
  <si>
    <t>商品标题</t>
  </si>
  <si>
    <t>款式</t>
  </si>
  <si>
    <t>配件</t>
  </si>
  <si>
    <t>评论来源</t>
  </si>
  <si>
    <r>
      <rPr>
        <b/>
        <sz val="10"/>
        <rFont val="Times New Roman"/>
        <charset val="134"/>
      </rPr>
      <t>BSR</t>
    </r>
    <r>
      <rPr>
        <b/>
        <sz val="10"/>
        <rFont val="微软雅黑"/>
        <charset val="134"/>
      </rPr>
      <t>排名</t>
    </r>
  </si>
  <si>
    <r>
      <rPr>
        <b/>
        <sz val="10"/>
        <rFont val="微软雅黑"/>
        <charset val="134"/>
      </rPr>
      <t>近</t>
    </r>
    <r>
      <rPr>
        <b/>
        <sz val="10"/>
        <rFont val="Times New Roman"/>
        <charset val="134"/>
      </rPr>
      <t>30</t>
    </r>
    <r>
      <rPr>
        <b/>
        <sz val="10"/>
        <rFont val="微软雅黑"/>
        <charset val="134"/>
      </rPr>
      <t>天销量</t>
    </r>
  </si>
  <si>
    <r>
      <rPr>
        <b/>
        <sz val="10"/>
        <rFont val="微软雅黑"/>
        <charset val="134"/>
      </rPr>
      <t>近</t>
    </r>
    <r>
      <rPr>
        <b/>
        <sz val="10"/>
        <rFont val="Times New Roman"/>
        <charset val="134"/>
      </rPr>
      <t>30</t>
    </r>
    <r>
      <rPr>
        <b/>
        <sz val="10"/>
        <rFont val="微软雅黑"/>
        <charset val="134"/>
      </rPr>
      <t>天销售额</t>
    </r>
  </si>
  <si>
    <t>价格</t>
  </si>
  <si>
    <r>
      <rPr>
        <b/>
        <sz val="10"/>
        <rFont val="Times New Roman"/>
        <charset val="134"/>
      </rPr>
      <t>FBA</t>
    </r>
    <r>
      <rPr>
        <b/>
        <sz val="10"/>
        <rFont val="微软雅黑"/>
        <charset val="134"/>
      </rPr>
      <t>运费</t>
    </r>
  </si>
  <si>
    <t>评分数</t>
  </si>
  <si>
    <t>留评率</t>
  </si>
  <si>
    <r>
      <rPr>
        <b/>
        <sz val="10"/>
        <rFont val="微软雅黑"/>
        <charset val="134"/>
      </rPr>
      <t>月新增</t>
    </r>
    <r>
      <rPr>
        <b/>
        <sz val="10"/>
        <rFont val="Times New Roman"/>
        <charset val="134"/>
      </rPr>
      <t xml:space="preserve">
</t>
    </r>
    <r>
      <rPr>
        <b/>
        <sz val="10"/>
        <rFont val="宋体"/>
        <charset val="134"/>
      </rPr>
      <t>评论</t>
    </r>
    <r>
      <rPr>
        <b/>
        <sz val="10"/>
        <rFont val="微软雅黑"/>
        <charset val="134"/>
      </rPr>
      <t>数</t>
    </r>
  </si>
  <si>
    <t>变体数</t>
  </si>
  <si>
    <r>
      <rPr>
        <b/>
        <sz val="10"/>
        <rFont val="Times New Roman"/>
        <charset val="134"/>
      </rPr>
      <t>Buybox</t>
    </r>
    <r>
      <rPr>
        <b/>
        <sz val="10"/>
        <rFont val="微软雅黑"/>
        <charset val="134"/>
      </rPr>
      <t>卖家</t>
    </r>
  </si>
  <si>
    <r>
      <rPr>
        <b/>
        <sz val="10"/>
        <rFont val="Times New Roman"/>
        <charset val="134"/>
      </rPr>
      <t>Buybox</t>
    </r>
    <r>
      <rPr>
        <b/>
        <sz val="10"/>
        <rFont val="微软雅黑"/>
        <charset val="134"/>
      </rPr>
      <t>卖家国籍</t>
    </r>
  </si>
  <si>
    <t>配送方式</t>
  </si>
  <si>
    <t>重量</t>
  </si>
  <si>
    <t>体积</t>
  </si>
  <si>
    <t>B08P79QQFN</t>
  </si>
  <si>
    <t>HAUTURE</t>
  </si>
  <si>
    <t>Baby Nasal Aspirator | Baby Nose Sucker | Snot Sucker for Baby - Baby Nose Cleaner, Automatic Booger Sucker for Infants, Rechargeable, with Music Soothing Function</t>
  </si>
  <si>
    <t>电动款</t>
  </si>
  <si>
    <t>无</t>
  </si>
  <si>
    <t>2021-01-27</t>
  </si>
  <si>
    <t>HAUTURE STORE</t>
  </si>
  <si>
    <t>UNKNOWN</t>
  </si>
  <si>
    <t>9.9 ounces</t>
  </si>
  <si>
    <t>8.54 x 2.95 x 2.64 inches</t>
  </si>
  <si>
    <t>B08Q3MKRGT</t>
  </si>
  <si>
    <t>FridaBaby</t>
  </si>
  <si>
    <t>Electric NoseFrida | USB Rechargeable Nasal Aspirator with Different Levels of Suction by Frida Baby</t>
  </si>
  <si>
    <t>硅胶吸头</t>
  </si>
  <si>
    <t>2020-12-12</t>
  </si>
  <si>
    <t>Amazon.com</t>
  </si>
  <si>
    <t>AMZ</t>
  </si>
  <si>
    <t>8 ounces</t>
  </si>
  <si>
    <t>2.63 x 4 x 9.5 inches</t>
  </si>
  <si>
    <t>B08NXZSXPM</t>
  </si>
  <si>
    <t>oogiebear</t>
  </si>
  <si>
    <t>oogiebear-Brite - Patented Curved Scoop and Loop; Newborn, Infant and Baby Nasal Booger, Snot Picker, Ear Cleaner Gadget with Built-in LED Light</t>
  </si>
  <si>
    <t>手动款</t>
  </si>
  <si>
    <t>收纳盒</t>
  </si>
  <si>
    <t>2020-12-10</t>
  </si>
  <si>
    <t>US</t>
  </si>
  <si>
    <t>3.8 ounces</t>
  </si>
  <si>
    <t>4.5 x 0.75 x 3 inches</t>
  </si>
  <si>
    <t>B08CMWHD3B</t>
  </si>
  <si>
    <t>GROWNSY</t>
  </si>
  <si>
    <t>Baby Nasal Aspirator | Baby Nose Sucker | Snot Sucker for Baby - Baby Nose Cleaner, Automatic Booger Sucker for Infants, Rechargeable, With Music &amp; Light soothing Function</t>
  </si>
  <si>
    <t>绑变体+国际评论</t>
  </si>
  <si>
    <t>2020-11-14</t>
  </si>
  <si>
    <t>Heyvalue</t>
  </si>
  <si>
    <t>CN</t>
  </si>
  <si>
    <t>10.8 ounces</t>
  </si>
  <si>
    <t>6.81 x 4.13 x 2.24 inches</t>
  </si>
  <si>
    <t>B08K8JZH8P</t>
  </si>
  <si>
    <t>LKTINA</t>
  </si>
  <si>
    <t>Baby Nasal Aspirator - Electric Nose Suction Automatic Snot Sucker &amp; Ear Wax Remover - Safe and Hygienic for Newborns Infant Toddlers Kids (Blue)</t>
  </si>
  <si>
    <t>收纳盒，镊子，硅胶吸头</t>
  </si>
  <si>
    <t>2020-09-29</t>
  </si>
  <si>
    <t>CarloKargo</t>
  </si>
  <si>
    <t>11.2 ounces</t>
  </si>
  <si>
    <t>7.05 x 4.29 x 2.28 inches</t>
  </si>
  <si>
    <t>B08G88B8BV</t>
  </si>
  <si>
    <t>DynaBliss</t>
  </si>
  <si>
    <t>Baby Nasal Aspirator Electric, DynaBliss Baby Nose Sucker with 4 Medical Silicone Tips and 3 Suction Levels, Rechargeable Nasal Aspirator Newborn Includes Nasal Tweezers</t>
  </si>
  <si>
    <t>2020-09-25</t>
  </si>
  <si>
    <t>TENMAND</t>
  </si>
  <si>
    <t>10.4 ounces</t>
  </si>
  <si>
    <t>8.1 x 4.5 x 2 inches</t>
  </si>
  <si>
    <t>B087XRDRF6</t>
  </si>
  <si>
    <t>FridaBaby 3-in-1 Nose, Nail + Ear Picker by Frida Baby The Makers of NoseFrida The SnotSucker, Safely Clean Baby's Boogers, Ear Wax &amp; More</t>
  </si>
  <si>
    <t>2020-05-16</t>
  </si>
  <si>
    <t>2.39 ounces</t>
  </si>
  <si>
    <t>5.75 x 0.5 x 0.62 inches</t>
  </si>
  <si>
    <t>B0832MYP86</t>
  </si>
  <si>
    <t>LN LOVE NEST</t>
  </si>
  <si>
    <t>LN LOVE NEST Nasal Aspirator Baby Nose Sucker Snot Sucker Electric Safe USB Rechargeable Baby Nose Suction Baby Nose Cleaner Mucus Suction Automatic Booger Sucker Infants Toddler (Blue)</t>
  </si>
  <si>
    <t>绑变体</t>
  </si>
  <si>
    <t>2020-04-12</t>
  </si>
  <si>
    <t>ILove Nest</t>
  </si>
  <si>
    <t>8.8 ounces</t>
  </si>
  <si>
    <t>9 x 6.5 x 2.2 inches</t>
  </si>
  <si>
    <t>B086PWGK5X</t>
  </si>
  <si>
    <t>Comezy</t>
  </si>
  <si>
    <t>Comezy Baby Nasal Aspirator - Electric Nose Suction for Baby - Automatic Snot Sucker for Toddlers - Battery Powered Booger Sucker for Infants - Mucus Remover for Kids with 3 Suction Levels</t>
  </si>
  <si>
    <t>2020-04-07</t>
  </si>
  <si>
    <t>mingdianshanghang</t>
  </si>
  <si>
    <t>7.2 ounces</t>
  </si>
  <si>
    <t>8 x 1.9 x 1.5 inches</t>
  </si>
  <si>
    <t>B083GK8HH3</t>
  </si>
  <si>
    <t>COCOBELA</t>
  </si>
  <si>
    <t>2 in 1 Baby Nasal Aspirator,Blackhead Remover - COCOBELA USB Electric Nose Sucker for Baby Infants with 3 Silicon Tip and 4 Replacement Blackhead Remover Probes</t>
  </si>
  <si>
    <t>2020-01-08</t>
  </si>
  <si>
    <t>13.4 ounces</t>
  </si>
  <si>
    <t>6.81 x 6.22 x 2.2 inches</t>
  </si>
  <si>
    <t>B07XB5KYDM</t>
  </si>
  <si>
    <t>Aibaolo</t>
  </si>
  <si>
    <t>Electric Baby Nasal Aspirator USB Rechargeable - Nose Cleaner with 4 Silicone Tips (2 Different Sizes) and 3 Adjustable Strengths of Suction for Newborns and Toddlers - Wonderful Music (White)</t>
  </si>
  <si>
    <t>2019-10-13</t>
  </si>
  <si>
    <t>5.6 ounces</t>
  </si>
  <si>
    <t>8.5 x 4.3 x 2.4 inches</t>
  </si>
  <si>
    <t>B07QMW1FNC</t>
  </si>
  <si>
    <t>Safety 1st</t>
  </si>
  <si>
    <t>Safety 1St Nasal Aspirator, White, One Size</t>
  </si>
  <si>
    <t>球形</t>
  </si>
  <si>
    <t>国际评论</t>
  </si>
  <si>
    <t>2019-05-14</t>
  </si>
  <si>
    <t>0.704 ounces</t>
  </si>
  <si>
    <t>7.63 x 3.63 x 2.25 inches</t>
  </si>
  <si>
    <t>B07PHWF42C</t>
  </si>
  <si>
    <t>Watolt</t>
  </si>
  <si>
    <t>Baby Nasal Aspirator - Electric Nose Suction for Baby - Automatic Booger Sucker for Infants - Battery Powered Snot Sucker Mucus Remover for Kids Toddlers</t>
  </si>
  <si>
    <t>收纳盒，镊子，说明书，硅胶吸头</t>
  </si>
  <si>
    <t>2019-03-18</t>
  </si>
  <si>
    <t>Watolt LLC</t>
  </si>
  <si>
    <t>10.5 ounces</t>
  </si>
  <si>
    <t>6.81 x 4.09 x 2.2 inches</t>
  </si>
  <si>
    <t>B07P5CC7LM</t>
  </si>
  <si>
    <t>Molucky</t>
  </si>
  <si>
    <t>Baby Nasal Aspirator with 24 Filters,Snot Sucker Infant Premium Mucus Aspirator,Mouth Suction Nasal Congestion Relief for Toddlers,Fast and Safe,Baby Shower Gift and Registry Essential</t>
  </si>
  <si>
    <t>嘴吸款</t>
  </si>
  <si>
    <t>过滤器，软管</t>
  </si>
  <si>
    <t>2019-03-06</t>
  </si>
  <si>
    <t>0.81 ounces</t>
  </si>
  <si>
    <t>7 x 3.5 x 1 inches</t>
  </si>
  <si>
    <t>B07N28G62S</t>
  </si>
  <si>
    <t>Braun</t>
  </si>
  <si>
    <t>Braun Nasal Aspirator – Quickly and Gently Clear Stuffed Infant Noses, Toddler and Baby Nasal Aspirator with Two Adjustable Nasal Tips and Two Suction Levels</t>
  </si>
  <si>
    <t>2019-02-05</t>
  </si>
  <si>
    <t>3.52 ounces</t>
  </si>
  <si>
    <t>4.48 x 2.52 x 6.73 inches</t>
  </si>
  <si>
    <t>B07KXKN6Q1</t>
  </si>
  <si>
    <t>BOAOBOYO</t>
  </si>
  <si>
    <t>Baby Nasal Aspirator Infant Booger Sucker,Snot Sucker for Baby,Mucus Aspirator for Newborns,Nose Cleaner with 24 Hygiene Filters, Fast and Reusable (Update)</t>
  </si>
  <si>
    <t>2018-11-29</t>
  </si>
  <si>
    <t>Baby Carelove</t>
  </si>
  <si>
    <t>1.44 ounces</t>
  </si>
  <si>
    <t>7.8 x 3.54 x 1.06 inches</t>
  </si>
  <si>
    <t>B07FVKBRXQ</t>
  </si>
  <si>
    <t>Baby Nasal Aspirator with 24 Hygiene Filters, Snot Sucker for Newborns to Toddlers, Mucus Aspirator for Baby, Non-Toxic Mucus Extractor, Cleanable and Reusable Nasal Congestion Relief for Infant</t>
  </si>
  <si>
    <t>过滤器</t>
  </si>
  <si>
    <t>2018-07-27</t>
  </si>
  <si>
    <t>Moluckybaby</t>
  </si>
  <si>
    <t>1.13 ounces</t>
  </si>
  <si>
    <t>7.8 x 3.5 x 1 inches</t>
  </si>
  <si>
    <t>B07F172CJ4</t>
  </si>
  <si>
    <t>Baby Sick Day Prep Kit by FridaBaby - Includes NoseFrida Nasal Aspirator, MediFrida Pacifier Medicine Dispenser, Breathefrida Vapor Chest Rub + Snot Wipes. Soothe Stuffy Noses for Babies with A Cold</t>
  </si>
  <si>
    <t>奶嘴药水分配器，湿巾</t>
  </si>
  <si>
    <t>2018-06-25</t>
  </si>
  <si>
    <t>7.05 Ounces</t>
  </si>
  <si>
    <t>7.87 x 2.75 x 9.35 inches</t>
  </si>
  <si>
    <t>B07BPZMSRX</t>
  </si>
  <si>
    <t>Ravifun</t>
  </si>
  <si>
    <t>Electric Baby Nasal Aspirator, Ravifun Snot Sucker Nose Mucus Boogies Vacuum Cleaner with 5 Levels of Suction for Newborn Infant Toddlers and Kids</t>
  </si>
  <si>
    <t>2018-04-16</t>
  </si>
  <si>
    <t>5.1 ounces</t>
  </si>
  <si>
    <t>9.3 x 4.3 x 2.2 inches</t>
  </si>
  <si>
    <t>B01F4U8L9M</t>
  </si>
  <si>
    <t>NeilMed</t>
  </si>
  <si>
    <t>NeilMed Naspira Plus Nasal Oral Aspirator, 1 Count</t>
  </si>
  <si>
    <t>2016-05-06</t>
  </si>
  <si>
    <t>4 Ounces</t>
  </si>
  <si>
    <t>2 x 3.75 x 5.59 inches</t>
  </si>
  <si>
    <t>B01962MDHA</t>
  </si>
  <si>
    <t>OCCObaby</t>
  </si>
  <si>
    <t>OCCObaby Baby Nasal Aspirator - Safe Hygienic and Quick Battery Operated Nose Cleaner with 3 Sizes of Nose Tips Includes Bonus Manual Snot Sucker for Newborns and Toddlers (Limited Edition)</t>
  </si>
  <si>
    <t>硅胶吸头+手动款</t>
  </si>
  <si>
    <t>2016-02-12</t>
  </si>
  <si>
    <t>10.87 x 8.58 x 2.01 inches</t>
  </si>
  <si>
    <t>B00RP0GHBO</t>
  </si>
  <si>
    <t>FridaBaby NoseFrida The Snotsucker, 24 Hygiene Filters</t>
  </si>
  <si>
    <t>2015-01-20</t>
  </si>
  <si>
    <t>1.6 ounces</t>
  </si>
  <si>
    <t>3 x 1.5 x 6 inches</t>
  </si>
  <si>
    <t>B00GXTTPKI</t>
  </si>
  <si>
    <t>oogiebear - PATENTED CURVED SCOOP AND LOOP; The Safe Nasal Booger and Ear Cleaner - Baby Shower Registry. Easy Nose Cleaner Gadget for Infants and Toddlers. Dual Earwax and Snot Removal (Blue, Single)</t>
  </si>
  <si>
    <t>2014-12-26</t>
  </si>
  <si>
    <t>0.7 ounces</t>
  </si>
  <si>
    <t>3.5 x 0.75 x 0.25 inches</t>
  </si>
  <si>
    <t>B00L4MJEC8</t>
  </si>
  <si>
    <t>BoogieBulb</t>
  </si>
  <si>
    <t>BoogieBulb Baby Nasal Aspirator and Booger Sucker for Newborns Toddlers &amp; Adult - BPA Free - Blue 2 Ounce Bulb Syringe - Safe Nose Cleaner - Cleanable &amp; Reusable Ear Syringe Nose Sucker</t>
  </si>
  <si>
    <t>2014-07-11</t>
  </si>
  <si>
    <t>BoogieBulb®</t>
  </si>
  <si>
    <t>0.3 ounces</t>
  </si>
  <si>
    <t>3 x 7 x 5.5 inches</t>
  </si>
  <si>
    <t>B007AHURTA</t>
  </si>
  <si>
    <t>TOMY</t>
  </si>
  <si>
    <t>The First Years American Red Cross Nasal Aspirator</t>
  </si>
  <si>
    <t>2014-01-21</t>
  </si>
  <si>
    <t>2 x 3.63 x 7.5 inches</t>
  </si>
  <si>
    <t>B004JA1XB2</t>
  </si>
  <si>
    <t>BABY-VAC</t>
  </si>
  <si>
    <t>BABY-VAC Baby Nasal Aspirator The Snotsucker Safe Hygienic Quick Best Results for Newborns and Toddlers</t>
  </si>
  <si>
    <t>清洁刷</t>
  </si>
  <si>
    <t>2013-11-08</t>
  </si>
  <si>
    <t>Baby Vac U.S.</t>
  </si>
  <si>
    <t>4 ounces</t>
  </si>
  <si>
    <t>7.48 x 3.94 x 1.61 inches</t>
  </si>
  <si>
    <t>B001OTK6JG</t>
  </si>
  <si>
    <t>Briggs</t>
  </si>
  <si>
    <t>Briggs Baby Nasal Aspirator, Ear Syringe, Snot Sucker, Mucus Sucker and Nasal Bulb Syringe, 2 Ounces</t>
  </si>
  <si>
    <t>2009-01-02</t>
  </si>
  <si>
    <t>0.2 Ounces</t>
  </si>
  <si>
    <t>2 x 5.3 x 5.3 inches</t>
  </si>
  <si>
    <r>
      <rPr>
        <b/>
        <sz val="11"/>
        <color theme="1"/>
        <rFont val="Times New Roman"/>
        <charset val="134"/>
      </rPr>
      <t xml:space="preserve">1. Nasal Aspirator </t>
    </r>
    <r>
      <rPr>
        <b/>
        <sz val="11"/>
        <color theme="1"/>
        <rFont val="微软雅黑"/>
        <charset val="134"/>
      </rPr>
      <t>前台搜索结果体量（整体市场容量较小）</t>
    </r>
  </si>
  <si>
    <r>
      <rPr>
        <b/>
        <sz val="11"/>
        <color theme="1"/>
        <rFont val="Times New Roman"/>
        <charset val="134"/>
      </rPr>
      <t xml:space="preserve">2. </t>
    </r>
    <r>
      <rPr>
        <b/>
        <sz val="11"/>
        <color theme="1"/>
        <rFont val="微软雅黑"/>
        <charset val="134"/>
      </rPr>
      <t>谷歌趋势近</t>
    </r>
    <r>
      <rPr>
        <b/>
        <sz val="11"/>
        <color theme="1"/>
        <rFont val="Times New Roman"/>
        <charset val="134"/>
      </rPr>
      <t>5</t>
    </r>
    <r>
      <rPr>
        <b/>
        <sz val="11"/>
        <color theme="1"/>
        <rFont val="微软雅黑"/>
        <charset val="134"/>
      </rPr>
      <t>年，近</t>
    </r>
    <r>
      <rPr>
        <b/>
        <sz val="11"/>
        <color theme="1"/>
        <rFont val="Times New Roman"/>
        <charset val="134"/>
      </rPr>
      <t>3</t>
    </r>
    <r>
      <rPr>
        <b/>
        <sz val="11"/>
        <color theme="1"/>
        <rFont val="微软雅黑"/>
        <charset val="134"/>
      </rPr>
      <t>年，近</t>
    </r>
    <r>
      <rPr>
        <b/>
        <sz val="11"/>
        <color theme="1"/>
        <rFont val="Times New Roman"/>
        <charset val="134"/>
      </rPr>
      <t>1</t>
    </r>
    <r>
      <rPr>
        <b/>
        <sz val="11"/>
        <color theme="1"/>
        <rFont val="微软雅黑"/>
        <charset val="134"/>
      </rPr>
      <t>年数据</t>
    </r>
  </si>
  <si>
    <r>
      <rPr>
        <b/>
        <sz val="11"/>
        <color theme="1"/>
        <rFont val="Times New Roman"/>
        <charset val="134"/>
      </rPr>
      <t xml:space="preserve">3. </t>
    </r>
    <r>
      <rPr>
        <b/>
        <sz val="11"/>
        <color theme="1"/>
        <rFont val="微软雅黑"/>
        <charset val="134"/>
      </rPr>
      <t>卖家精灵近</t>
    </r>
    <r>
      <rPr>
        <b/>
        <sz val="11"/>
        <color theme="1"/>
        <rFont val="Times New Roman"/>
        <charset val="134"/>
      </rPr>
      <t>3</t>
    </r>
    <r>
      <rPr>
        <b/>
        <sz val="11"/>
        <color theme="1"/>
        <rFont val="微软雅黑"/>
        <charset val="134"/>
      </rPr>
      <t>年搜索趋势对比数据</t>
    </r>
  </si>
  <si>
    <r>
      <rPr>
        <b/>
        <sz val="11"/>
        <color theme="1"/>
        <rFont val="Times New Roman"/>
        <charset val="134"/>
      </rPr>
      <t xml:space="preserve">4. </t>
    </r>
    <r>
      <rPr>
        <b/>
        <sz val="11"/>
        <color theme="1"/>
        <rFont val="微软雅黑"/>
        <charset val="134"/>
      </rPr>
      <t>数魔市场洞察及关键词风险评估数据</t>
    </r>
  </si>
  <si>
    <r>
      <rPr>
        <b/>
        <sz val="11"/>
        <color theme="1"/>
        <rFont val="Times New Roman"/>
        <charset val="134"/>
      </rPr>
      <t xml:space="preserve">1. </t>
    </r>
    <r>
      <rPr>
        <b/>
        <sz val="11"/>
        <color theme="1"/>
        <rFont val="微软雅黑"/>
        <charset val="134"/>
      </rPr>
      <t>卖家精灵细分类目数据</t>
    </r>
  </si>
  <si>
    <r>
      <rPr>
        <b/>
        <sz val="11"/>
        <color theme="1"/>
        <rFont val="Times New Roman"/>
        <charset val="134"/>
      </rPr>
      <t xml:space="preserve">2. Sorftime </t>
    </r>
    <r>
      <rPr>
        <b/>
        <sz val="11"/>
        <color theme="1"/>
        <rFont val="微软雅黑"/>
        <charset val="134"/>
      </rPr>
      <t>类目分析</t>
    </r>
  </si>
  <si>
    <r>
      <rPr>
        <b/>
        <sz val="11"/>
        <color theme="1"/>
        <rFont val="微软雅黑"/>
        <charset val="134"/>
      </rPr>
      <t>品牌名</t>
    </r>
  </si>
  <si>
    <t>主销款式</t>
  </si>
  <si>
    <t>嘴吸款，手动款，电动款</t>
  </si>
  <si>
    <t>品牌信息</t>
  </si>
  <si>
    <t>亚马逊自营品牌
美国注册品牌</t>
  </si>
  <si>
    <t>美国注册品牌</t>
  </si>
  <si>
    <r>
      <rPr>
        <b/>
        <sz val="11"/>
        <color theme="1"/>
        <rFont val="微软雅黑"/>
        <charset val="134"/>
      </rPr>
      <t>店铺简介</t>
    </r>
  </si>
  <si>
    <t>/</t>
  </si>
  <si>
    <r>
      <rPr>
        <sz val="11"/>
        <color theme="1"/>
        <rFont val="微软雅黑"/>
        <charset val="134"/>
      </rPr>
      <t>店铺共计</t>
    </r>
    <r>
      <rPr>
        <sz val="11"/>
        <color theme="1"/>
        <rFont val="Times New Roman"/>
        <charset val="134"/>
      </rPr>
      <t>4</t>
    </r>
    <r>
      <rPr>
        <sz val="11"/>
        <color theme="1"/>
        <rFont val="微软雅黑"/>
        <charset val="134"/>
      </rPr>
      <t>条链接，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微软雅黑"/>
        <charset val="134"/>
      </rPr>
      <t>条手动款吸鼻器，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微软雅黑"/>
        <charset val="134"/>
      </rPr>
      <t>条婴儿胸部磨砂膏</t>
    </r>
  </si>
  <si>
    <r>
      <rPr>
        <sz val="11"/>
        <color theme="1"/>
        <rFont val="微软雅黑"/>
        <charset val="134"/>
      </rPr>
      <t>手动款吸鼻器链接只有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条</t>
    </r>
    <r>
      <rPr>
        <sz val="11"/>
        <color theme="1"/>
        <rFont val="微软雅黑"/>
        <charset val="134"/>
      </rPr>
      <t>，其余是婴儿助行器，汽车收纳袋，解压玩具，紫外线杀菌盒，脱毛器</t>
    </r>
  </si>
  <si>
    <r>
      <rPr>
        <sz val="11"/>
        <color theme="1"/>
        <rFont val="微软雅黑"/>
        <charset val="134"/>
      </rPr>
      <t>店铺仅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微软雅黑"/>
        <charset val="134"/>
      </rPr>
      <t>条球形吸鼻器链接</t>
    </r>
  </si>
  <si>
    <r>
      <rPr>
        <b/>
        <sz val="11"/>
        <color theme="1"/>
        <rFont val="微软雅黑"/>
        <charset val="134"/>
      </rPr>
      <t>店铺</t>
    </r>
    <r>
      <rPr>
        <b/>
        <sz val="11"/>
        <color theme="1"/>
        <rFont val="Times New Roman"/>
        <charset val="134"/>
      </rPr>
      <t>FB</t>
    </r>
  </si>
  <si>
    <t>5.0 / 1306</t>
  </si>
  <si>
    <t>4.85 / 446</t>
  </si>
  <si>
    <t>5.0 / 1089</t>
  </si>
  <si>
    <r>
      <rPr>
        <b/>
        <sz val="11"/>
        <color theme="1"/>
        <rFont val="微软雅黑"/>
        <charset val="134"/>
      </rPr>
      <t>售价区间</t>
    </r>
  </si>
  <si>
    <r>
      <rPr>
        <sz val="11"/>
        <color theme="1"/>
        <rFont val="微软雅黑"/>
        <charset val="134"/>
      </rPr>
      <t>嘴吸款：</t>
    </r>
    <r>
      <rPr>
        <sz val="11"/>
        <color theme="1"/>
        <rFont val="Times New Roman"/>
        <charset val="134"/>
      </rPr>
      <t xml:space="preserve">$17.53-36.94
</t>
    </r>
    <r>
      <rPr>
        <sz val="11"/>
        <color theme="1"/>
        <rFont val="微软雅黑"/>
        <charset val="134"/>
      </rPr>
      <t>手动款：</t>
    </r>
    <r>
      <rPr>
        <sz val="11"/>
        <color theme="1"/>
        <rFont val="Times New Roman"/>
        <charset val="134"/>
      </rPr>
      <t xml:space="preserve">$9.99
</t>
    </r>
    <r>
      <rPr>
        <sz val="11"/>
        <color theme="1"/>
        <rFont val="微软雅黑"/>
        <charset val="134"/>
      </rPr>
      <t>电动款：</t>
    </r>
    <r>
      <rPr>
        <sz val="11"/>
        <color theme="1"/>
        <rFont val="Times New Roman"/>
        <charset val="134"/>
      </rPr>
      <t>$39.99</t>
    </r>
  </si>
  <si>
    <r>
      <rPr>
        <sz val="11"/>
        <color theme="1"/>
        <rFont val="微软雅黑"/>
        <charset val="134"/>
      </rPr>
      <t>手动款：</t>
    </r>
    <r>
      <rPr>
        <sz val="11"/>
        <color theme="1"/>
        <rFont val="Times New Roman"/>
        <charset val="134"/>
      </rPr>
      <t>$12.95-21.99</t>
    </r>
  </si>
  <si>
    <r>
      <rPr>
        <sz val="11"/>
        <color theme="1"/>
        <rFont val="微软雅黑"/>
        <charset val="134"/>
      </rPr>
      <t>电动款：</t>
    </r>
    <r>
      <rPr>
        <sz val="11"/>
        <color theme="1"/>
        <rFont val="Times New Roman"/>
        <charset val="134"/>
      </rPr>
      <t>$39.99</t>
    </r>
  </si>
  <si>
    <r>
      <rPr>
        <sz val="11"/>
        <color theme="1"/>
        <rFont val="微软雅黑"/>
        <charset val="134"/>
      </rPr>
      <t>球形：</t>
    </r>
    <r>
      <rPr>
        <sz val="11"/>
        <color theme="1"/>
        <rFont val="Times New Roman"/>
        <charset val="134"/>
      </rPr>
      <t>$14.97</t>
    </r>
  </si>
  <si>
    <r>
      <rPr>
        <b/>
        <sz val="11"/>
        <color theme="1"/>
        <rFont val="微软雅黑"/>
        <charset val="134"/>
      </rPr>
      <t>销量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微软雅黑"/>
        <charset val="134"/>
      </rPr>
      <t>月</t>
    </r>
  </si>
  <si>
    <r>
      <rPr>
        <sz val="11"/>
        <color theme="1"/>
        <rFont val="微软雅黑"/>
        <charset val="134"/>
      </rPr>
      <t>嘴吸款：</t>
    </r>
    <r>
      <rPr>
        <sz val="11"/>
        <color theme="1"/>
        <rFont val="Times New Roman"/>
        <charset val="134"/>
      </rPr>
      <t xml:space="preserve">29,800
</t>
    </r>
    <r>
      <rPr>
        <sz val="11"/>
        <color theme="1"/>
        <rFont val="微软雅黑"/>
        <charset val="134"/>
      </rPr>
      <t>手动款：</t>
    </r>
    <r>
      <rPr>
        <sz val="11"/>
        <color theme="1"/>
        <rFont val="Times New Roman"/>
        <charset val="134"/>
      </rPr>
      <t xml:space="preserve">2,986
</t>
    </r>
    <r>
      <rPr>
        <sz val="11"/>
        <color theme="1"/>
        <rFont val="微软雅黑"/>
        <charset val="134"/>
      </rPr>
      <t>电动款：</t>
    </r>
    <r>
      <rPr>
        <sz val="11"/>
        <color theme="1"/>
        <rFont val="Times New Roman"/>
        <charset val="134"/>
      </rPr>
      <t>2,247</t>
    </r>
  </si>
  <si>
    <r>
      <rPr>
        <sz val="11"/>
        <color theme="1"/>
        <rFont val="微软雅黑"/>
        <charset val="134"/>
      </rPr>
      <t>手动款：</t>
    </r>
    <r>
      <rPr>
        <sz val="11"/>
        <color theme="1"/>
        <rFont val="Times New Roman"/>
        <charset val="134"/>
      </rPr>
      <t>19,224</t>
    </r>
  </si>
  <si>
    <r>
      <rPr>
        <sz val="11"/>
        <color theme="1"/>
        <rFont val="微软雅黑"/>
        <charset val="134"/>
      </rPr>
      <t>电动款：</t>
    </r>
    <r>
      <rPr>
        <sz val="11"/>
        <color theme="1"/>
        <rFont val="Times New Roman"/>
        <charset val="134"/>
      </rPr>
      <t>10,368</t>
    </r>
  </si>
  <si>
    <r>
      <rPr>
        <sz val="11"/>
        <color theme="1"/>
        <rFont val="微软雅黑"/>
        <charset val="134"/>
      </rPr>
      <t>球形：</t>
    </r>
    <r>
      <rPr>
        <sz val="11"/>
        <color theme="1"/>
        <rFont val="Times New Roman"/>
        <charset val="134"/>
      </rPr>
      <t>1,036</t>
    </r>
  </si>
  <si>
    <r>
      <rPr>
        <b/>
        <sz val="11"/>
        <color theme="1"/>
        <rFont val="微软雅黑"/>
        <charset val="134"/>
      </rPr>
      <t>销售额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微软雅黑"/>
        <charset val="134"/>
      </rPr>
      <t>月</t>
    </r>
  </si>
  <si>
    <r>
      <rPr>
        <sz val="11"/>
        <color theme="1"/>
        <rFont val="微软雅黑"/>
        <charset val="134"/>
      </rPr>
      <t>嘴吸款：</t>
    </r>
    <r>
      <rPr>
        <sz val="11"/>
        <color theme="1"/>
        <rFont val="Times New Roman"/>
        <charset val="134"/>
      </rPr>
      <t xml:space="preserve">$530,440
</t>
    </r>
    <r>
      <rPr>
        <sz val="11"/>
        <color theme="1"/>
        <rFont val="微软雅黑"/>
        <charset val="134"/>
      </rPr>
      <t>手动款：</t>
    </r>
    <r>
      <rPr>
        <sz val="11"/>
        <color theme="1"/>
        <rFont val="Times New Roman"/>
        <charset val="134"/>
      </rPr>
      <t xml:space="preserve">$29,830.14
</t>
    </r>
    <r>
      <rPr>
        <sz val="11"/>
        <color theme="1"/>
        <rFont val="微软雅黑"/>
        <charset val="134"/>
      </rPr>
      <t>电动款：</t>
    </r>
    <r>
      <rPr>
        <sz val="11"/>
        <color theme="1"/>
        <rFont val="Times New Roman"/>
        <charset val="134"/>
      </rPr>
      <t>$89,857.53</t>
    </r>
  </si>
  <si>
    <r>
      <rPr>
        <sz val="11"/>
        <color theme="1"/>
        <rFont val="微软雅黑"/>
        <charset val="134"/>
      </rPr>
      <t>手动款：</t>
    </r>
    <r>
      <rPr>
        <sz val="11"/>
        <color theme="1"/>
        <rFont val="Times New Roman"/>
        <charset val="134"/>
      </rPr>
      <t>$248,951</t>
    </r>
  </si>
  <si>
    <r>
      <rPr>
        <sz val="11"/>
        <color theme="1"/>
        <rFont val="微软雅黑"/>
        <charset val="134"/>
      </rPr>
      <t>电动款：</t>
    </r>
    <r>
      <rPr>
        <sz val="11"/>
        <color theme="1"/>
        <rFont val="Times New Roman"/>
        <charset val="134"/>
      </rPr>
      <t>414,616</t>
    </r>
  </si>
  <si>
    <r>
      <rPr>
        <sz val="11"/>
        <color theme="1"/>
        <rFont val="微软雅黑"/>
        <charset val="134"/>
      </rPr>
      <t>球形：</t>
    </r>
    <r>
      <rPr>
        <sz val="11"/>
        <color theme="1"/>
        <rFont val="Times New Roman"/>
        <charset val="134"/>
      </rPr>
      <t>$15,508.92</t>
    </r>
  </si>
  <si>
    <r>
      <rPr>
        <b/>
        <sz val="11"/>
        <color theme="1"/>
        <rFont val="微软雅黑"/>
        <charset val="134"/>
      </rPr>
      <t>评分</t>
    </r>
    <r>
      <rPr>
        <b/>
        <sz val="11"/>
        <color theme="1"/>
        <rFont val="Times New Roman"/>
        <charset val="134"/>
      </rPr>
      <t xml:space="preserve"> / </t>
    </r>
    <r>
      <rPr>
        <b/>
        <sz val="11"/>
        <color theme="1"/>
        <rFont val="微软雅黑"/>
        <charset val="134"/>
      </rPr>
      <t>评论数</t>
    </r>
  </si>
  <si>
    <r>
      <rPr>
        <sz val="11"/>
        <color theme="1"/>
        <rFont val="微软雅黑"/>
        <charset val="134"/>
      </rPr>
      <t>嘴吸款：</t>
    </r>
    <r>
      <rPr>
        <sz val="11"/>
        <color theme="1"/>
        <rFont val="Times New Roman"/>
        <charset val="134"/>
      </rPr>
      <t xml:space="preserve">4.7 / 17002
</t>
    </r>
    <r>
      <rPr>
        <sz val="11"/>
        <color theme="1"/>
        <rFont val="微软雅黑"/>
        <charset val="134"/>
      </rPr>
      <t>手动款：</t>
    </r>
    <r>
      <rPr>
        <sz val="11"/>
        <color theme="1"/>
        <rFont val="Times New Roman"/>
        <charset val="134"/>
      </rPr>
      <t xml:space="preserve">4.7 / 8251
</t>
    </r>
    <r>
      <rPr>
        <sz val="11"/>
        <color theme="1"/>
        <rFont val="微软雅黑"/>
        <charset val="134"/>
      </rPr>
      <t>电动款：</t>
    </r>
    <r>
      <rPr>
        <sz val="11"/>
        <color theme="1"/>
        <rFont val="Times New Roman"/>
        <charset val="134"/>
      </rPr>
      <t>2.6 / 79</t>
    </r>
  </si>
  <si>
    <r>
      <rPr>
        <sz val="11"/>
        <color theme="1"/>
        <rFont val="微软雅黑"/>
        <charset val="134"/>
      </rPr>
      <t>手动款：</t>
    </r>
    <r>
      <rPr>
        <sz val="11"/>
        <color theme="1"/>
        <rFont val="Times New Roman"/>
        <charset val="134"/>
      </rPr>
      <t>4.7 / 17795</t>
    </r>
  </si>
  <si>
    <r>
      <rPr>
        <sz val="11"/>
        <color theme="1"/>
        <rFont val="微软雅黑"/>
        <charset val="134"/>
      </rPr>
      <t>电动款：</t>
    </r>
    <r>
      <rPr>
        <sz val="11"/>
        <color theme="1"/>
        <rFont val="Times New Roman"/>
        <charset val="134"/>
      </rPr>
      <t>4.3 / 7821</t>
    </r>
  </si>
  <si>
    <r>
      <rPr>
        <sz val="11"/>
        <color theme="1"/>
        <rFont val="微软雅黑"/>
        <charset val="134"/>
      </rPr>
      <t>球形：</t>
    </r>
    <r>
      <rPr>
        <sz val="11"/>
        <color theme="1"/>
        <rFont val="Times New Roman"/>
        <charset val="134"/>
      </rPr>
      <t>4.1 / 1843</t>
    </r>
  </si>
  <si>
    <r>
      <rPr>
        <b/>
        <sz val="11"/>
        <color theme="1"/>
        <rFont val="微软雅黑"/>
        <charset val="134"/>
      </rPr>
      <t>历史趋势曲线图</t>
    </r>
  </si>
  <si>
    <r>
      <rPr>
        <b/>
        <sz val="11"/>
        <color theme="1"/>
        <rFont val="微软雅黑"/>
        <charset val="134"/>
      </rPr>
      <t>历史趋势曲线解读</t>
    </r>
  </si>
  <si>
    <r>
      <rPr>
        <sz val="11"/>
        <color theme="1"/>
        <rFont val="微软雅黑"/>
        <charset val="134"/>
      </rPr>
      <t>嘴吸款</t>
    </r>
    <r>
      <rPr>
        <sz val="11"/>
        <color theme="1"/>
        <rFont val="Times New Roman"/>
        <charset val="134"/>
      </rPr>
      <t>2015</t>
    </r>
    <r>
      <rPr>
        <sz val="11"/>
        <color theme="1"/>
        <rFont val="微软雅黑"/>
        <charset val="134"/>
      </rPr>
      <t>年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微软雅黑"/>
        <charset val="134"/>
      </rPr>
      <t>月上架，近一两个月</t>
    </r>
    <r>
      <rPr>
        <sz val="11"/>
        <color theme="1"/>
        <rFont val="Times New Roman"/>
        <charset val="134"/>
      </rPr>
      <t>BSR</t>
    </r>
    <r>
      <rPr>
        <sz val="11"/>
        <color theme="1"/>
        <rFont val="微软雅黑"/>
        <charset val="134"/>
      </rPr>
      <t>排名维持在</t>
    </r>
    <r>
      <rPr>
        <sz val="11"/>
        <color theme="1"/>
        <rFont val="Times New Roman"/>
        <charset val="134"/>
      </rPr>
      <t>40</t>
    </r>
    <r>
      <rPr>
        <sz val="11"/>
        <color theme="1"/>
        <rFont val="微软雅黑"/>
        <charset val="134"/>
      </rPr>
      <t>左右，有合并国际评论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微软雅黑"/>
        <charset val="134"/>
      </rPr>
      <t>手动款</t>
    </r>
    <r>
      <rPr>
        <sz val="11"/>
        <color theme="1"/>
        <rFont val="Times New Roman"/>
        <charset val="134"/>
      </rPr>
      <t>2020</t>
    </r>
    <r>
      <rPr>
        <sz val="11"/>
        <color theme="1"/>
        <rFont val="微软雅黑"/>
        <charset val="134"/>
      </rPr>
      <t>年</t>
    </r>
    <r>
      <rPr>
        <sz val="11"/>
        <color theme="1"/>
        <rFont val="Times New Roman"/>
        <charset val="134"/>
      </rPr>
      <t>5</t>
    </r>
    <r>
      <rPr>
        <sz val="11"/>
        <color theme="1"/>
        <rFont val="微软雅黑"/>
        <charset val="134"/>
      </rPr>
      <t>月上架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微软雅黑"/>
        <charset val="134"/>
      </rPr>
      <t>电动款</t>
    </r>
    <r>
      <rPr>
        <sz val="11"/>
        <color theme="1"/>
        <rFont val="Times New Roman"/>
        <charset val="134"/>
      </rPr>
      <t>2021</t>
    </r>
    <r>
      <rPr>
        <sz val="11"/>
        <color theme="1"/>
        <rFont val="微软雅黑"/>
        <charset val="134"/>
      </rPr>
      <t>年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微软雅黑"/>
        <charset val="134"/>
      </rPr>
      <t>月上架，评分较低，主要差评点是吸力不够强，不起作用</t>
    </r>
  </si>
  <si>
    <r>
      <rPr>
        <sz val="11"/>
        <color theme="1"/>
        <rFont val="微软雅黑"/>
        <charset val="134"/>
      </rPr>
      <t>手动款主链接</t>
    </r>
    <r>
      <rPr>
        <sz val="11"/>
        <color theme="1"/>
        <rFont val="Times New Roman"/>
        <charset val="134"/>
      </rPr>
      <t>2014</t>
    </r>
    <r>
      <rPr>
        <sz val="11"/>
        <color theme="1"/>
        <rFont val="微软雅黑"/>
        <charset val="134"/>
      </rPr>
      <t>年</t>
    </r>
    <r>
      <rPr>
        <sz val="11"/>
        <color theme="1"/>
        <rFont val="Times New Roman"/>
        <charset val="134"/>
      </rPr>
      <t>12</t>
    </r>
    <r>
      <rPr>
        <sz val="11"/>
        <color theme="1"/>
        <rFont val="微软雅黑"/>
        <charset val="134"/>
      </rPr>
      <t>月上架，近一两个月</t>
    </r>
    <r>
      <rPr>
        <sz val="11"/>
        <color theme="1"/>
        <rFont val="Times New Roman"/>
        <charset val="134"/>
      </rPr>
      <t>BSR</t>
    </r>
    <r>
      <rPr>
        <sz val="11"/>
        <color theme="1"/>
        <rFont val="微软雅黑"/>
        <charset val="134"/>
      </rPr>
      <t>排名维持在</t>
    </r>
    <r>
      <rPr>
        <sz val="11"/>
        <color theme="1"/>
        <rFont val="Times New Roman"/>
        <charset val="134"/>
      </rPr>
      <t>90</t>
    </r>
    <r>
      <rPr>
        <sz val="11"/>
        <color theme="1"/>
        <rFont val="微软雅黑"/>
        <charset val="134"/>
      </rPr>
      <t>左右，近半年价格一直维持</t>
    </r>
    <r>
      <rPr>
        <sz val="11"/>
        <color theme="1"/>
        <rFont val="Times New Roman"/>
        <charset val="134"/>
      </rPr>
      <t xml:space="preserve">$12.95
</t>
    </r>
    <r>
      <rPr>
        <sz val="11"/>
        <color theme="1"/>
        <rFont val="微软雅黑"/>
        <charset val="134"/>
      </rPr>
      <t>有合并国际评论</t>
    </r>
  </si>
  <si>
    <r>
      <rPr>
        <sz val="11"/>
        <color theme="1"/>
        <rFont val="微软雅黑"/>
        <charset val="134"/>
      </rPr>
      <t>电动款</t>
    </r>
    <r>
      <rPr>
        <sz val="11"/>
        <color theme="1"/>
        <rFont val="Times New Roman"/>
        <charset val="134"/>
      </rPr>
      <t>2019</t>
    </r>
    <r>
      <rPr>
        <sz val="11"/>
        <color theme="1"/>
        <rFont val="微软雅黑"/>
        <charset val="134"/>
      </rPr>
      <t>年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微软雅黑"/>
        <charset val="134"/>
      </rPr>
      <t>月上架，近半年</t>
    </r>
    <r>
      <rPr>
        <sz val="11"/>
        <color theme="1"/>
        <rFont val="Times New Roman"/>
        <charset val="134"/>
      </rPr>
      <t>BSR</t>
    </r>
    <r>
      <rPr>
        <sz val="11"/>
        <color theme="1"/>
        <rFont val="微软雅黑"/>
        <charset val="134"/>
      </rPr>
      <t>排名维持在</t>
    </r>
    <r>
      <rPr>
        <sz val="11"/>
        <color theme="1"/>
        <rFont val="Times New Roman"/>
        <charset val="134"/>
      </rPr>
      <t>320</t>
    </r>
    <r>
      <rPr>
        <sz val="11"/>
        <color theme="1"/>
        <rFont val="微软雅黑"/>
        <charset val="134"/>
      </rPr>
      <t>左右，近半年价格一直维持在</t>
    </r>
    <r>
      <rPr>
        <sz val="11"/>
        <color theme="1"/>
        <rFont val="Times New Roman"/>
        <charset val="134"/>
      </rPr>
      <t>$39.99</t>
    </r>
    <r>
      <rPr>
        <sz val="11"/>
        <color theme="1"/>
        <rFont val="微软雅黑"/>
        <charset val="134"/>
      </rPr>
      <t>左右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微软雅黑"/>
        <charset val="134"/>
      </rPr>
      <t>有合并国际评论</t>
    </r>
  </si>
  <si>
    <r>
      <rPr>
        <sz val="11"/>
        <color theme="1"/>
        <rFont val="微软雅黑"/>
        <charset val="134"/>
      </rPr>
      <t>球形款</t>
    </r>
    <r>
      <rPr>
        <sz val="11"/>
        <color theme="1"/>
        <rFont val="Times New Roman"/>
        <charset val="134"/>
      </rPr>
      <t>2014</t>
    </r>
    <r>
      <rPr>
        <sz val="11"/>
        <color theme="1"/>
        <rFont val="微软雅黑"/>
        <charset val="134"/>
      </rPr>
      <t>年</t>
    </r>
    <r>
      <rPr>
        <sz val="11"/>
        <color theme="1"/>
        <rFont val="Times New Roman"/>
        <charset val="134"/>
      </rPr>
      <t>7</t>
    </r>
    <r>
      <rPr>
        <sz val="11"/>
        <color theme="1"/>
        <rFont val="微软雅黑"/>
        <charset val="134"/>
      </rPr>
      <t>月上架，近半年</t>
    </r>
    <r>
      <rPr>
        <sz val="11"/>
        <color theme="1"/>
        <rFont val="Times New Roman"/>
        <charset val="134"/>
      </rPr>
      <t>BSR</t>
    </r>
    <r>
      <rPr>
        <sz val="11"/>
        <color theme="1"/>
        <rFont val="微软雅黑"/>
        <charset val="134"/>
      </rPr>
      <t>排名一直波动不定，但价格一直维持在</t>
    </r>
    <r>
      <rPr>
        <sz val="11"/>
        <color theme="1"/>
        <rFont val="Times New Roman"/>
        <charset val="134"/>
      </rPr>
      <t xml:space="preserve">$14.95
</t>
    </r>
    <r>
      <rPr>
        <sz val="11"/>
        <color theme="1"/>
        <rFont val="微软雅黑"/>
        <charset val="134"/>
      </rPr>
      <t>有合并国际评论</t>
    </r>
  </si>
  <si>
    <t>90天平均售价</t>
  </si>
  <si>
    <t>×2</t>
  </si>
  <si>
    <t>180天平均排名</t>
  </si>
  <si>
    <t>精确预估</t>
  </si>
  <si>
    <t>粗略评估</t>
  </si>
  <si>
    <t>数量</t>
  </si>
  <si>
    <t>尺寸</t>
  </si>
  <si>
    <t>颜色</t>
  </si>
  <si>
    <t>变体策略</t>
  </si>
  <si>
    <t>材料</t>
  </si>
  <si>
    <t>今天</t>
  </si>
  <si>
    <t>上线天数</t>
  </si>
  <si>
    <t>绑结式</t>
  </si>
  <si>
    <t>低价策略</t>
  </si>
  <si>
    <t>黑色</t>
  </si>
  <si>
    <t>平均售价</t>
  </si>
  <si>
    <t>年份</t>
  </si>
  <si>
    <t>排名情况</t>
  </si>
  <si>
    <t>鞋系式</t>
  </si>
  <si>
    <t>没有低价</t>
  </si>
  <si>
    <t>自营</t>
  </si>
  <si>
    <t>每天单量</t>
  </si>
  <si>
    <t>1W2名左右、销量1600左右</t>
  </si>
  <si>
    <t>直穿式</t>
  </si>
  <si>
    <t>价格平稳</t>
  </si>
  <si>
    <t>1W到3W</t>
  </si>
  <si>
    <t>组合</t>
  </si>
  <si>
    <t>求和项:精确预估</t>
  </si>
  <si>
    <t>求和项:数量</t>
  </si>
  <si>
    <t>尼龙</t>
  </si>
  <si>
    <t>汇总</t>
  </si>
  <si>
    <t>第一、第二</t>
  </si>
  <si>
    <t>护板式</t>
  </si>
  <si>
    <t>2014以前</t>
  </si>
  <si>
    <t>氯丁橡胶</t>
  </si>
  <si>
    <t>总计</t>
  </si>
  <si>
    <t>混合材料</t>
  </si>
  <si>
    <t>矽胶</t>
  </si>
  <si>
    <t>氨纶尼龙</t>
  </si>
  <si>
    <t>(空白)</t>
  </si>
  <si>
    <t>左右脚</t>
  </si>
  <si>
    <t>0.8尼龙</t>
  </si>
  <si>
    <t>铜浸尼龙</t>
  </si>
  <si>
    <t>涤纶</t>
  </si>
  <si>
    <t>丝绒</t>
  </si>
  <si>
    <t>热塑性树脂</t>
  </si>
  <si>
    <t>0.38尼龙</t>
  </si>
  <si>
    <t>Aircell</t>
  </si>
  <si>
    <t>品牌市场份额情况</t>
  </si>
  <si>
    <t>市场基本情况</t>
  </si>
  <si>
    <t>市场新老卖家进入情况</t>
  </si>
  <si>
    <t>整个市场属于专利产品市场，专利性较强</t>
  </si>
  <si>
    <t>Nasal Aspirator</t>
  </si>
  <si>
    <t>产品特点</t>
  </si>
  <si>
    <t>专利性较强，款式较多且大部分款式有外观专利</t>
  </si>
  <si>
    <t>市场容量</t>
  </si>
  <si>
    <r>
      <rPr>
        <sz val="12"/>
        <color theme="1"/>
        <rFont val="Times New Roman"/>
        <charset val="134"/>
      </rPr>
      <t xml:space="preserve">1. </t>
    </r>
    <r>
      <rPr>
        <sz val="12"/>
        <color theme="1"/>
        <rFont val="微软雅黑"/>
        <charset val="134"/>
      </rPr>
      <t>前台搜索体量不足</t>
    </r>
    <r>
      <rPr>
        <sz val="12"/>
        <color theme="1"/>
        <rFont val="Times New Roman"/>
        <charset val="134"/>
      </rPr>
      <t>1K</t>
    </r>
    <r>
      <rPr>
        <sz val="12"/>
        <color theme="1"/>
        <rFont val="微软雅黑"/>
        <charset val="134"/>
      </rPr>
      <t>，整体月均销量</t>
    </r>
    <r>
      <rPr>
        <sz val="12"/>
        <color theme="1"/>
        <rFont val="Times New Roman"/>
        <charset val="134"/>
      </rPr>
      <t>3516</t>
    </r>
    <r>
      <rPr>
        <sz val="12"/>
        <color theme="1"/>
        <rFont val="微软雅黑"/>
        <charset val="134"/>
      </rPr>
      <t>；整体均价</t>
    </r>
    <r>
      <rPr>
        <sz val="12"/>
        <color theme="1"/>
        <rFont val="Times New Roman"/>
        <charset val="134"/>
      </rPr>
      <t>$21.79</t>
    </r>
    <r>
      <rPr>
        <sz val="12"/>
        <color theme="1"/>
        <rFont val="微软雅黑"/>
        <charset val="134"/>
      </rPr>
      <t>；整体月均额</t>
    </r>
    <r>
      <rPr>
        <sz val="12"/>
        <color theme="1"/>
        <rFont val="Times New Roman"/>
        <charset val="134"/>
      </rPr>
      <t xml:space="preserve">$72725.89
2. </t>
    </r>
    <r>
      <rPr>
        <sz val="12"/>
        <color theme="1"/>
        <rFont val="微软雅黑"/>
        <charset val="134"/>
      </rPr>
      <t>产品无季节性，主要适用对象是婴幼儿</t>
    </r>
  </si>
  <si>
    <t>主要款式</t>
  </si>
  <si>
    <r>
      <rPr>
        <sz val="12"/>
        <color theme="1"/>
        <rFont val="微软雅黑"/>
        <charset val="134"/>
      </rPr>
      <t>售价</t>
    </r>
  </si>
  <si>
    <t>采购价</t>
  </si>
  <si>
    <r>
      <rPr>
        <sz val="12"/>
        <color theme="1"/>
        <rFont val="微软雅黑"/>
        <charset val="134"/>
      </rPr>
      <t>佣金费率</t>
    </r>
  </si>
  <si>
    <t>佣金</t>
  </si>
  <si>
    <r>
      <rPr>
        <sz val="12"/>
        <color theme="1"/>
        <rFont val="Times New Roman"/>
        <charset val="134"/>
      </rPr>
      <t>FBA</t>
    </r>
    <r>
      <rPr>
        <sz val="12"/>
        <color theme="1"/>
        <rFont val="微软雅黑"/>
        <charset val="134"/>
      </rPr>
      <t>费用</t>
    </r>
  </si>
  <si>
    <t>回款</t>
  </si>
  <si>
    <t>成本回款比</t>
  </si>
  <si>
    <t>竞争环境</t>
  </si>
  <si>
    <r>
      <rPr>
        <sz val="12"/>
        <color theme="1"/>
        <rFont val="微软雅黑"/>
        <charset val="134"/>
      </rPr>
      <t>品牌垄断系数为</t>
    </r>
    <r>
      <rPr>
        <sz val="12"/>
        <color theme="1"/>
        <rFont val="Times New Roman"/>
        <charset val="134"/>
      </rPr>
      <t>60%</t>
    </r>
    <r>
      <rPr>
        <sz val="12"/>
        <color theme="1"/>
        <rFont val="微软雅黑"/>
        <charset val="134"/>
      </rPr>
      <t>左右，主要三大品牌是</t>
    </r>
    <r>
      <rPr>
        <sz val="12"/>
        <color theme="1"/>
        <rFont val="Times New Roman"/>
        <charset val="134"/>
      </rPr>
      <t>FridaBaby</t>
    </r>
    <r>
      <rPr>
        <sz val="12"/>
        <color theme="1"/>
        <rFont val="微软雅黑"/>
        <charset val="134"/>
      </rPr>
      <t>（自营，嘴吸款，手动款，电动款），</t>
    </r>
    <r>
      <rPr>
        <sz val="12"/>
        <color theme="1"/>
        <rFont val="Times New Roman"/>
        <charset val="134"/>
      </rPr>
      <t>oogiebear</t>
    </r>
    <r>
      <rPr>
        <sz val="12"/>
        <color theme="1"/>
        <rFont val="微软雅黑"/>
        <charset val="134"/>
      </rPr>
      <t>（手动款），</t>
    </r>
    <r>
      <rPr>
        <sz val="12"/>
        <color theme="1"/>
        <rFont val="Times New Roman"/>
        <charset val="134"/>
      </rPr>
      <t>Watolt</t>
    </r>
    <r>
      <rPr>
        <sz val="12"/>
        <color theme="1"/>
        <rFont val="微软雅黑"/>
        <charset val="134"/>
      </rPr>
      <t>（电动款）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微软雅黑"/>
        <charset val="134"/>
      </rPr>
      <t>亚马逊自营占比为</t>
    </r>
    <r>
      <rPr>
        <sz val="12"/>
        <color theme="1"/>
        <rFont val="Times New Roman"/>
        <charset val="134"/>
      </rPr>
      <t>15%</t>
    </r>
    <r>
      <rPr>
        <sz val="12"/>
        <color theme="1"/>
        <rFont val="微软雅黑"/>
        <charset val="134"/>
      </rPr>
      <t>左右，自营的市场份额为</t>
    </r>
    <r>
      <rPr>
        <sz val="12"/>
        <color theme="1"/>
        <rFont val="Times New Roman"/>
        <charset val="134"/>
      </rPr>
      <t>43%</t>
    </r>
    <r>
      <rPr>
        <sz val="12"/>
        <color theme="1"/>
        <rFont val="微软雅黑"/>
        <charset val="134"/>
      </rPr>
      <t>左右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微软雅黑"/>
        <charset val="134"/>
      </rPr>
      <t>球形和手动款</t>
    </r>
    <r>
      <rPr>
        <sz val="12"/>
        <color theme="1"/>
        <rFont val="Times New Roman"/>
        <charset val="134"/>
      </rPr>
      <t>2014</t>
    </r>
    <r>
      <rPr>
        <sz val="12"/>
        <color theme="1"/>
        <rFont val="微软雅黑"/>
        <charset val="134"/>
      </rPr>
      <t>年开始上架，嘴吸款</t>
    </r>
    <r>
      <rPr>
        <sz val="12"/>
        <color theme="1"/>
        <rFont val="Times New Roman"/>
        <charset val="134"/>
      </rPr>
      <t>2015</t>
    </r>
    <r>
      <rPr>
        <sz val="12"/>
        <color theme="1"/>
        <rFont val="微软雅黑"/>
        <charset val="134"/>
      </rPr>
      <t>年开始上架，电动款</t>
    </r>
    <r>
      <rPr>
        <sz val="12"/>
        <color theme="1"/>
        <rFont val="Times New Roman"/>
        <charset val="134"/>
      </rPr>
      <t>2019</t>
    </r>
    <r>
      <rPr>
        <sz val="12"/>
        <color theme="1"/>
        <rFont val="微软雅黑"/>
        <charset val="134"/>
      </rPr>
      <t>年开始上架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微软雅黑"/>
        <charset val="134"/>
      </rPr>
      <t>整体竞争较为激烈，平均评分在</t>
    </r>
    <r>
      <rPr>
        <sz val="12"/>
        <color theme="1"/>
        <rFont val="Times New Roman"/>
        <charset val="134"/>
      </rPr>
      <t>4</t>
    </r>
    <r>
      <rPr>
        <sz val="12"/>
        <color theme="1"/>
        <rFont val="微软雅黑"/>
        <charset val="134"/>
      </rPr>
      <t>分左右，产品有部分缺陷需进一步改进，如吸力，尺寸不匹配导致漏气不起作用等，如能改进或解决此类问题，新品还有进入机会</t>
    </r>
  </si>
  <si>
    <t>主差评点</t>
  </si>
  <si>
    <r>
      <rPr>
        <sz val="12"/>
        <color theme="1"/>
        <rFont val="微软雅黑"/>
        <charset val="134"/>
      </rPr>
      <t>吸力不强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微软雅黑"/>
        <charset val="134"/>
      </rPr>
      <t>不易清洗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微软雅黑"/>
        <charset val="134"/>
      </rPr>
      <t>使用时不舒适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微软雅黑"/>
        <charset val="134"/>
      </rPr>
      <t>管子容易从圆筒上脱落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微软雅黑"/>
        <charset val="134"/>
      </rPr>
      <t>海绵起不了阻当细菌的作用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微软雅黑"/>
        <charset val="134"/>
      </rPr>
      <t>与孩子鼻孔太小不匹配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微软雅黑"/>
        <charset val="134"/>
      </rPr>
      <t>对粘性或硬鼻涕没有太大作用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微软雅黑"/>
        <charset val="134"/>
      </rPr>
      <t>没有附带过滤器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微软雅黑"/>
        <charset val="134"/>
      </rPr>
      <t>试用前进行清洁和消毒</t>
    </r>
  </si>
  <si>
    <t>进入市场的重要条件</t>
  </si>
  <si>
    <r>
      <rPr>
        <sz val="12"/>
        <color theme="1"/>
        <rFont val="微软雅黑"/>
        <charset val="134"/>
      </rPr>
      <t>配件差异化，如搭配酒精棉消毒，过滤器棉片数量差异化，硅胶吸头数量，增强吸力等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微软雅黑"/>
        <charset val="134"/>
      </rPr>
      <t>避免外观专利侵权</t>
    </r>
  </si>
  <si>
    <t>产品评级</t>
  </si>
  <si>
    <t>B</t>
  </si>
</sst>
</file>

<file path=xl/styles.xml><?xml version="1.0" encoding="utf-8"?>
<styleSheet xmlns="http://schemas.openxmlformats.org/spreadsheetml/2006/main">
  <numFmts count="10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_);[Red]\(0\)"/>
    <numFmt numFmtId="178" formatCode="#,##0_ "/>
    <numFmt numFmtId="179" formatCode="#,##0.0"/>
    <numFmt numFmtId="180" formatCode="#,##0.00%"/>
  </numFmts>
  <fonts count="41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0070C0"/>
      <name val="微软雅黑"/>
      <charset val="134"/>
    </font>
    <font>
      <b/>
      <sz val="36"/>
      <color rgb="FFFF0000"/>
      <name val="Times New Roman"/>
      <charset val="134"/>
    </font>
    <font>
      <b/>
      <sz val="18"/>
      <color theme="1"/>
      <name val="微软雅黑"/>
      <charset val="134"/>
    </font>
    <font>
      <b/>
      <sz val="18"/>
      <color theme="1"/>
      <name val="Times New Roman"/>
      <charset val="134"/>
    </font>
    <font>
      <sz val="18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微软雅黑"/>
      <charset val="134"/>
    </font>
    <font>
      <sz val="11"/>
      <color theme="1"/>
      <name val="Times New Roman"/>
      <charset val="134"/>
    </font>
    <font>
      <b/>
      <sz val="11"/>
      <color theme="1"/>
      <name val="微软雅黑"/>
      <charset val="134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sz val="10"/>
      <name val="微软雅黑"/>
      <charset val="134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1"/>
      <name val="宋体"/>
      <charset val="134"/>
    </font>
    <font>
      <b/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6"/>
        <bgColor rgb="FF0000FF"/>
      </patternFill>
    </fill>
    <fill>
      <patternFill patternType="solid">
        <fgColor theme="5" tint="0.6"/>
        <bgColor rgb="FF0000FF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22" fillId="8" borderId="4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12" borderId="44" applyNumberFormat="0" applyFont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7" fillId="0" borderId="46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33" fillId="16" borderId="47" applyNumberFormat="0" applyAlignment="0" applyProtection="0">
      <alignment vertical="center"/>
    </xf>
    <xf numFmtId="0" fontId="34" fillId="16" borderId="43" applyNumberFormat="0" applyAlignment="0" applyProtection="0">
      <alignment vertical="center"/>
    </xf>
    <xf numFmtId="0" fontId="35" fillId="17" borderId="48" applyNumberForma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6" fillId="0" borderId="49" applyNumberFormat="0" applyFill="0" applyAlignment="0" applyProtection="0">
      <alignment vertical="center"/>
    </xf>
    <xf numFmtId="0" fontId="10" fillId="0" borderId="50" applyNumberFormat="0" applyFill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7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176" fontId="1" fillId="0" borderId="12" xfId="0" applyNumberFormat="1" applyFont="1" applyBorder="1" applyAlignment="1">
      <alignment horizontal="center" vertical="center"/>
    </xf>
    <xf numFmtId="9" fontId="1" fillId="0" borderId="12" xfId="0" applyNumberFormat="1" applyFont="1" applyBorder="1" applyAlignment="1">
      <alignment horizontal="center" vertical="center"/>
    </xf>
    <xf numFmtId="10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7" fillId="2" borderId="28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7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26" fontId="0" fillId="0" borderId="0" xfId="0" applyNumberFormat="1">
      <alignment vertical="center"/>
    </xf>
    <xf numFmtId="3" fontId="0" fillId="0" borderId="0" xfId="0" applyNumberFormat="1">
      <alignment vertical="center"/>
    </xf>
    <xf numFmtId="26" fontId="10" fillId="0" borderId="0" xfId="0" applyNumberFormat="1" applyFont="1">
      <alignment vertical="center"/>
    </xf>
    <xf numFmtId="0" fontId="0" fillId="0" borderId="35" xfId="0" applyBorder="1">
      <alignment vertical="center"/>
    </xf>
    <xf numFmtId="0" fontId="0" fillId="0" borderId="36" xfId="0" applyNumberFormat="1" applyBorder="1">
      <alignment vertical="center"/>
    </xf>
    <xf numFmtId="0" fontId="0" fillId="0" borderId="37" xfId="0" applyBorder="1">
      <alignment vertical="center"/>
    </xf>
    <xf numFmtId="0" fontId="0" fillId="0" borderId="38" xfId="0" applyNumberFormat="1" applyBorder="1">
      <alignment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10" fillId="0" borderId="0" xfId="0" applyNumberFormat="1" applyFont="1">
      <alignment vertical="center"/>
    </xf>
    <xf numFmtId="14" fontId="0" fillId="0" borderId="0" xfId="0" applyNumberFormat="1">
      <alignment vertical="center"/>
    </xf>
    <xf numFmtId="177" fontId="0" fillId="0" borderId="0" xfId="0" applyNumberFormat="1" applyAlignment="1">
      <alignment vertical="center" wrapText="1"/>
    </xf>
    <xf numFmtId="0" fontId="0" fillId="4" borderId="0" xfId="0" applyFill="1">
      <alignment vertical="center"/>
    </xf>
    <xf numFmtId="176" fontId="0" fillId="4" borderId="0" xfId="0" applyNumberFormat="1" applyFill="1">
      <alignment vertical="center"/>
    </xf>
    <xf numFmtId="176" fontId="0" fillId="0" borderId="0" xfId="0" applyNumberFormat="1">
      <alignment vertical="center"/>
    </xf>
    <xf numFmtId="0" fontId="0" fillId="0" borderId="36" xfId="0" applyBorder="1">
      <alignment vertical="center"/>
    </xf>
    <xf numFmtId="0" fontId="0" fillId="0" borderId="39" xfId="0" applyBorder="1">
      <alignment vertical="center"/>
    </xf>
    <xf numFmtId="0" fontId="0" fillId="0" borderId="40" xfId="0" applyNumberFormat="1" applyBorder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/>
    </xf>
    <xf numFmtId="176" fontId="11" fillId="3" borderId="6" xfId="0" applyNumberFormat="1" applyFont="1" applyFill="1" applyBorder="1" applyAlignment="1">
      <alignment horizontal="center" vertical="center"/>
    </xf>
    <xf numFmtId="176" fontId="12" fillId="0" borderId="6" xfId="0" applyNumberFormat="1" applyFont="1" applyBorder="1" applyAlignment="1">
      <alignment horizontal="left" vertical="center" wrapText="1"/>
    </xf>
    <xf numFmtId="176" fontId="13" fillId="0" borderId="6" xfId="0" applyNumberFormat="1" applyFont="1" applyBorder="1" applyAlignment="1">
      <alignment horizontal="left" vertical="center" wrapText="1"/>
    </xf>
    <xf numFmtId="178" fontId="14" fillId="3" borderId="6" xfId="0" applyNumberFormat="1" applyFont="1" applyFill="1" applyBorder="1" applyAlignment="1">
      <alignment horizontal="center" vertical="center"/>
    </xf>
    <xf numFmtId="178" fontId="13" fillId="0" borderId="6" xfId="0" applyNumberFormat="1" applyFont="1" applyBorder="1" applyAlignment="1">
      <alignment horizontal="left" vertical="center" wrapText="1"/>
    </xf>
    <xf numFmtId="178" fontId="12" fillId="0" borderId="6" xfId="0" applyNumberFormat="1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6" xfId="0" applyFont="1" applyBorder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1" fillId="2" borderId="23" xfId="0" applyFont="1" applyFill="1" applyBorder="1" applyAlignment="1">
      <alignment horizontal="left" vertical="center"/>
    </xf>
    <xf numFmtId="0" fontId="11" fillId="2" borderId="24" xfId="0" applyFont="1" applyFill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1" fillId="2" borderId="27" xfId="0" applyFont="1" applyFill="1" applyBorder="1" applyAlignment="1">
      <alignment horizontal="left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left" vertical="center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left" vertical="center" wrapText="1"/>
    </xf>
    <xf numFmtId="0" fontId="17" fillId="0" borderId="0" xfId="0" applyFont="1" applyFill="1" applyAlignment="1">
      <alignment horizontal="left" vertical="center" wrapText="1"/>
    </xf>
    <xf numFmtId="3" fontId="15" fillId="0" borderId="0" xfId="0" applyNumberFormat="1" applyFont="1" applyFill="1" applyAlignment="1">
      <alignment horizontal="center" vertical="center"/>
    </xf>
    <xf numFmtId="176" fontId="15" fillId="0" borderId="0" xfId="0" applyNumberFormat="1" applyFont="1" applyFill="1" applyAlignment="1">
      <alignment horizontal="center" vertical="center"/>
    </xf>
    <xf numFmtId="179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3" fontId="15" fillId="0" borderId="0" xfId="0" applyNumberFormat="1" applyFont="1" applyFill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3" fontId="19" fillId="5" borderId="6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3" fontId="20" fillId="0" borderId="0" xfId="0" applyNumberFormat="1" applyFont="1" applyFill="1" applyBorder="1" applyAlignment="1">
      <alignment horizontal="center" vertical="center"/>
    </xf>
    <xf numFmtId="3" fontId="18" fillId="5" borderId="6" xfId="0" applyNumberFormat="1" applyFont="1" applyFill="1" applyBorder="1" applyAlignment="1">
      <alignment horizontal="center" vertical="center"/>
    </xf>
    <xf numFmtId="176" fontId="18" fillId="5" borderId="6" xfId="0" applyNumberFormat="1" applyFont="1" applyFill="1" applyBorder="1" applyAlignment="1">
      <alignment horizontal="center" vertical="center"/>
    </xf>
    <xf numFmtId="176" fontId="19" fillId="5" borderId="6" xfId="0" applyNumberFormat="1" applyFont="1" applyFill="1" applyBorder="1" applyAlignment="1">
      <alignment horizontal="center" vertical="center"/>
    </xf>
    <xf numFmtId="179" fontId="18" fillId="5" borderId="6" xfId="0" applyNumberFormat="1" applyFont="1" applyFill="1" applyBorder="1" applyAlignment="1">
      <alignment horizontal="center" vertical="center"/>
    </xf>
    <xf numFmtId="180" fontId="18" fillId="5" borderId="6" xfId="0" applyNumberFormat="1" applyFont="1" applyFill="1" applyBorder="1" applyAlignment="1">
      <alignment horizontal="center" vertical="center"/>
    </xf>
    <xf numFmtId="3" fontId="18" fillId="5" borderId="6" xfId="0" applyNumberFormat="1" applyFont="1" applyFill="1" applyBorder="1" applyAlignment="1">
      <alignment horizontal="center" vertical="center" wrapText="1"/>
    </xf>
    <xf numFmtId="176" fontId="20" fillId="0" borderId="0" xfId="0" applyNumberFormat="1" applyFont="1" applyFill="1" applyBorder="1" applyAlignment="1">
      <alignment horizontal="center" vertical="center"/>
    </xf>
    <xf numFmtId="179" fontId="20" fillId="0" borderId="0" xfId="0" applyNumberFormat="1" applyFont="1" applyFill="1" applyBorder="1" applyAlignment="1">
      <alignment horizontal="center" vertical="center"/>
    </xf>
    <xf numFmtId="180" fontId="20" fillId="0" borderId="0" xfId="0" applyNumberFormat="1" applyFont="1" applyFill="1" applyBorder="1" applyAlignment="1">
      <alignment horizontal="center" vertical="center"/>
    </xf>
    <xf numFmtId="3" fontId="15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center" vertical="center"/>
    </xf>
    <xf numFmtId="3" fontId="15" fillId="0" borderId="0" xfId="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0000FF"/>
      <color rgb="00F4B084"/>
      <color rgb="00808080"/>
      <color rgb="0000B050"/>
      <color rgb="00A9D08E"/>
      <color rgb="00FFFF00"/>
      <color rgb="00FFFFFF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13.jpeg"/><Relationship Id="rId8" Type="http://schemas.openxmlformats.org/officeDocument/2006/relationships/image" Target="media/image112.jpeg"/><Relationship Id="rId7" Type="http://schemas.openxmlformats.org/officeDocument/2006/relationships/image" Target="media/image111.jpeg"/><Relationship Id="rId69" Type="http://schemas.openxmlformats.org/officeDocument/2006/relationships/image" Target="media/image104.png"/><Relationship Id="rId68" Type="http://schemas.openxmlformats.org/officeDocument/2006/relationships/image" Target="media/image103.png"/><Relationship Id="rId67" Type="http://schemas.openxmlformats.org/officeDocument/2006/relationships/image" Target="media/image102.png"/><Relationship Id="rId66" Type="http://schemas.openxmlformats.org/officeDocument/2006/relationships/image" Target="media/image101.png"/><Relationship Id="rId65" Type="http://schemas.openxmlformats.org/officeDocument/2006/relationships/image" Target="media/image169.png"/><Relationship Id="rId64" Type="http://schemas.openxmlformats.org/officeDocument/2006/relationships/image" Target="media/image168.png"/><Relationship Id="rId63" Type="http://schemas.openxmlformats.org/officeDocument/2006/relationships/image" Target="media/image167.png"/><Relationship Id="rId62" Type="http://schemas.openxmlformats.org/officeDocument/2006/relationships/image" Target="media/image166.png"/><Relationship Id="rId61" Type="http://schemas.openxmlformats.org/officeDocument/2006/relationships/image" Target="media/image165.png"/><Relationship Id="rId60" Type="http://schemas.openxmlformats.org/officeDocument/2006/relationships/image" Target="media/image164.png"/><Relationship Id="rId6" Type="http://schemas.openxmlformats.org/officeDocument/2006/relationships/image" Target="media/image110.jpeg"/><Relationship Id="rId59" Type="http://schemas.openxmlformats.org/officeDocument/2006/relationships/image" Target="media/image163.png"/><Relationship Id="rId58" Type="http://schemas.openxmlformats.org/officeDocument/2006/relationships/image" Target="media/image162.png"/><Relationship Id="rId57" Type="http://schemas.openxmlformats.org/officeDocument/2006/relationships/image" Target="media/image161.png"/><Relationship Id="rId56" Type="http://schemas.openxmlformats.org/officeDocument/2006/relationships/image" Target="media/image160.png"/><Relationship Id="rId55" Type="http://schemas.openxmlformats.org/officeDocument/2006/relationships/image" Target="media/image159.png"/><Relationship Id="rId54" Type="http://schemas.openxmlformats.org/officeDocument/2006/relationships/image" Target="media/image158.png"/><Relationship Id="rId53" Type="http://schemas.openxmlformats.org/officeDocument/2006/relationships/image" Target="media/image157.png"/><Relationship Id="rId52" Type="http://schemas.openxmlformats.org/officeDocument/2006/relationships/image" Target="media/image156.png"/><Relationship Id="rId51" Type="http://schemas.openxmlformats.org/officeDocument/2006/relationships/image" Target="media/image155.png"/><Relationship Id="rId50" Type="http://schemas.openxmlformats.org/officeDocument/2006/relationships/image" Target="media/image154.png"/><Relationship Id="rId5" Type="http://schemas.openxmlformats.org/officeDocument/2006/relationships/image" Target="media/image109.jpeg"/><Relationship Id="rId49" Type="http://schemas.openxmlformats.org/officeDocument/2006/relationships/image" Target="media/image153.png"/><Relationship Id="rId48" Type="http://schemas.openxmlformats.org/officeDocument/2006/relationships/image" Target="media/image152.png"/><Relationship Id="rId47" Type="http://schemas.openxmlformats.org/officeDocument/2006/relationships/image" Target="media/image151.png"/><Relationship Id="rId46" Type="http://schemas.openxmlformats.org/officeDocument/2006/relationships/image" Target="media/image150.png"/><Relationship Id="rId45" Type="http://schemas.openxmlformats.org/officeDocument/2006/relationships/image" Target="media/image149.png"/><Relationship Id="rId44" Type="http://schemas.openxmlformats.org/officeDocument/2006/relationships/image" Target="media/image148.png"/><Relationship Id="rId43" Type="http://schemas.openxmlformats.org/officeDocument/2006/relationships/image" Target="media/image147.png"/><Relationship Id="rId42" Type="http://schemas.openxmlformats.org/officeDocument/2006/relationships/image" Target="media/image146.png"/><Relationship Id="rId41" Type="http://schemas.openxmlformats.org/officeDocument/2006/relationships/image" Target="media/image145.png"/><Relationship Id="rId40" Type="http://schemas.openxmlformats.org/officeDocument/2006/relationships/image" Target="media/image144.png"/><Relationship Id="rId4" Type="http://schemas.openxmlformats.org/officeDocument/2006/relationships/image" Target="media/image108.jpeg"/><Relationship Id="rId39" Type="http://schemas.openxmlformats.org/officeDocument/2006/relationships/image" Target="media/image143.png"/><Relationship Id="rId38" Type="http://schemas.openxmlformats.org/officeDocument/2006/relationships/image" Target="media/image142.png"/><Relationship Id="rId37" Type="http://schemas.openxmlformats.org/officeDocument/2006/relationships/image" Target="media/image141.png"/><Relationship Id="rId36" Type="http://schemas.openxmlformats.org/officeDocument/2006/relationships/image" Target="media/image140.png"/><Relationship Id="rId35" Type="http://schemas.openxmlformats.org/officeDocument/2006/relationships/image" Target="media/image139.png"/><Relationship Id="rId34" Type="http://schemas.openxmlformats.org/officeDocument/2006/relationships/image" Target="media/image138.png"/><Relationship Id="rId33" Type="http://schemas.openxmlformats.org/officeDocument/2006/relationships/image" Target="media/image137.png"/><Relationship Id="rId32" Type="http://schemas.openxmlformats.org/officeDocument/2006/relationships/image" Target="media/image136.png"/><Relationship Id="rId31" Type="http://schemas.openxmlformats.org/officeDocument/2006/relationships/image" Target="media/image135.png"/><Relationship Id="rId30" Type="http://schemas.openxmlformats.org/officeDocument/2006/relationships/image" Target="media/image134.png"/><Relationship Id="rId3" Type="http://schemas.openxmlformats.org/officeDocument/2006/relationships/image" Target="media/image107.jpeg"/><Relationship Id="rId29" Type="http://schemas.openxmlformats.org/officeDocument/2006/relationships/image" Target="media/image133.png"/><Relationship Id="rId28" Type="http://schemas.openxmlformats.org/officeDocument/2006/relationships/image" Target="media/image132.png"/><Relationship Id="rId27" Type="http://schemas.openxmlformats.org/officeDocument/2006/relationships/image" Target="media/image131.jpeg"/><Relationship Id="rId26" Type="http://schemas.openxmlformats.org/officeDocument/2006/relationships/image" Target="media/image130.jpeg"/><Relationship Id="rId25" Type="http://schemas.openxmlformats.org/officeDocument/2006/relationships/image" Target="media/image129.jpeg"/><Relationship Id="rId24" Type="http://schemas.openxmlformats.org/officeDocument/2006/relationships/image" Target="media/image128.jpeg"/><Relationship Id="rId23" Type="http://schemas.openxmlformats.org/officeDocument/2006/relationships/image" Target="media/image127.jpeg"/><Relationship Id="rId22" Type="http://schemas.openxmlformats.org/officeDocument/2006/relationships/image" Target="media/image126.jpeg"/><Relationship Id="rId21" Type="http://schemas.openxmlformats.org/officeDocument/2006/relationships/image" Target="media/image125.jpeg"/><Relationship Id="rId20" Type="http://schemas.openxmlformats.org/officeDocument/2006/relationships/image" Target="media/image124.jpeg"/><Relationship Id="rId2" Type="http://schemas.openxmlformats.org/officeDocument/2006/relationships/image" Target="media/image106.jpeg"/><Relationship Id="rId19" Type="http://schemas.openxmlformats.org/officeDocument/2006/relationships/image" Target="media/image123.jpeg"/><Relationship Id="rId18" Type="http://schemas.openxmlformats.org/officeDocument/2006/relationships/image" Target="media/image122.jpeg"/><Relationship Id="rId17" Type="http://schemas.openxmlformats.org/officeDocument/2006/relationships/image" Target="media/image121.jpeg"/><Relationship Id="rId16" Type="http://schemas.openxmlformats.org/officeDocument/2006/relationships/image" Target="media/image120.jpeg"/><Relationship Id="rId15" Type="http://schemas.openxmlformats.org/officeDocument/2006/relationships/image" Target="media/image119.jpeg"/><Relationship Id="rId14" Type="http://schemas.openxmlformats.org/officeDocument/2006/relationships/image" Target="media/image118.jpeg"/><Relationship Id="rId13" Type="http://schemas.openxmlformats.org/officeDocument/2006/relationships/image" Target="media/image117.jpeg"/><Relationship Id="rId12" Type="http://schemas.openxmlformats.org/officeDocument/2006/relationships/image" Target="media/image116.jpeg"/><Relationship Id="rId11" Type="http://schemas.openxmlformats.org/officeDocument/2006/relationships/image" Target="media/image115.jpeg"/><Relationship Id="rId10" Type="http://schemas.openxmlformats.org/officeDocument/2006/relationships/image" Target="media/image114.jpeg"/><Relationship Id="rId1" Type="http://schemas.openxmlformats.org/officeDocument/2006/relationships/image" Target="media/image105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www.wps.cn/officeDocument/2020/cellImage" Target="cellimages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solidFill>
                  <a:srgbClr val="333333"/>
                </a:solidFill>
                <a:latin typeface="Calibri" panose="020F0502020204030204" pitchFamily="2" charset="0"/>
                <a:ea typeface="Calibri" panose="020F0502020204030204" pitchFamily="2" charset="0"/>
                <a:cs typeface="Calibri" panose="020F0502020204030204" pitchFamily="2" charset="0"/>
              </a:rPr>
              <a:t>BSR</a:t>
            </a:r>
            <a:r>
              <a:rPr lang="zh-CN" altLang="en-US" sz="1400" b="0" i="0" u="none" strike="noStrike" baseline="0">
                <a:solidFill>
                  <a:srgbClr val="333333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前</a:t>
            </a:r>
            <a:r>
              <a:rPr lang="en-US" altLang="zh-CN" sz="1400" b="0" i="0" u="none" strike="noStrike" baseline="0">
                <a:solidFill>
                  <a:srgbClr val="333333"/>
                </a:solidFill>
                <a:latin typeface="Calibri" panose="020F0502020204030204" pitchFamily="2" charset="0"/>
                <a:ea typeface="Calibri" panose="020F0502020204030204" pitchFamily="2" charset="0"/>
                <a:cs typeface="Calibri" panose="020F0502020204030204" pitchFamily="2" charset="0"/>
              </a:rPr>
              <a:t>4</a:t>
            </a:r>
            <a:r>
              <a:rPr lang="zh-CN" altLang="en-US" sz="1400" b="0" i="0" u="none" strike="noStrike" baseline="0">
                <a:solidFill>
                  <a:srgbClr val="333333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万名市场份额情况</a:t>
            </a:r>
            <a:endParaRPr lang="zh-CN" altLang="en-US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explosion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explosion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explosion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explosion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explosion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explosion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explosion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explosion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explosion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explosion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explosion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explosion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explosion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explosion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explosion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explosion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explosion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explosion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explosion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explosion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explosion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explosion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explosion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explosion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explosion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explosion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explosion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explosion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explosion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explosion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explosion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explosion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explosion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explosion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explosion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explosion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explosion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数据处理!$B$53:$B$91</c:f>
              <c:strCache>
                <c:ptCount val="39"/>
                <c:pt idx="0">
                  <c:v>Bodyprox</c:v>
                </c:pt>
                <c:pt idx="1">
                  <c:v>Med-Spec</c:v>
                </c:pt>
                <c:pt idx="2">
                  <c:v>POWERLIX</c:v>
                </c:pt>
                <c:pt idx="3">
                  <c:v>AIRCAST</c:v>
                </c:pt>
                <c:pt idx="4">
                  <c:v>SNEINO</c:v>
                </c:pt>
                <c:pt idx="5">
                  <c:v> SS SLEEVE STARS</c:v>
                </c:pt>
                <c:pt idx="6">
                  <c:v>Blitzu</c:v>
                </c:pt>
                <c:pt idx="7">
                  <c:v>Crucial Compression</c:v>
                </c:pt>
                <c:pt idx="8">
                  <c:v> Candy Li</c:v>
                </c:pt>
                <c:pt idx="9">
                  <c:v>Run Forever Sports</c:v>
                </c:pt>
                <c:pt idx="10">
                  <c:v>Z-Athletics</c:v>
                </c:pt>
                <c:pt idx="11">
                  <c:v> CopperJoint</c:v>
                </c:pt>
                <c:pt idx="12">
                  <c:v>LANGOV</c:v>
                </c:pt>
                <c:pt idx="13">
                  <c:v>ComfiLife</c:v>
                </c:pt>
                <c:pt idx="14">
                  <c:v>ZOUYUE</c:v>
                </c:pt>
                <c:pt idx="15">
                  <c:v>ACE</c:v>
                </c:pt>
                <c:pt idx="16">
                  <c:v>gonicc</c:v>
                </c:pt>
                <c:pt idx="17">
                  <c:v>ZenToes</c:v>
                </c:pt>
                <c:pt idx="18">
                  <c:v>SB SOX</c:v>
                </c:pt>
                <c:pt idx="19">
                  <c:v>Champion</c:v>
                </c:pt>
                <c:pt idx="20">
                  <c:v>Treat My Feet</c:v>
                </c:pt>
                <c:pt idx="21">
                  <c:v>Thx4COPPER</c:v>
                </c:pt>
                <c:pt idx="22">
                  <c:v>CopperJoint</c:v>
                </c:pt>
                <c:pt idx="23">
                  <c:v> U-pick</c:v>
                </c:pt>
                <c:pt idx="24">
                  <c:v> Vive</c:v>
                </c:pt>
                <c:pt idx="25">
                  <c:v>BXT</c:v>
                </c:pt>
                <c:pt idx="26">
                  <c:v> Vinaco</c:v>
                </c:pt>
                <c:pt idx="27">
                  <c:v>McDavid Sports</c:v>
                </c:pt>
                <c:pt idx="28">
                  <c:v> TENB</c:v>
                </c:pt>
                <c:pt idx="29">
                  <c:v>CompressionZ</c:v>
                </c:pt>
                <c:pt idx="30">
                  <c:v>Sparthos</c:v>
                </c:pt>
                <c:pt idx="31">
                  <c:v> Ultra Ankle</c:v>
                </c:pt>
                <c:pt idx="32">
                  <c:v> IRUFA</c:v>
                </c:pt>
                <c:pt idx="33">
                  <c:v>AW-ACTIVEWRAP</c:v>
                </c:pt>
                <c:pt idx="34">
                  <c:v>KEMFORD</c:v>
                </c:pt>
                <c:pt idx="35">
                  <c:v> Copper Compression</c:v>
                </c:pt>
                <c:pt idx="36">
                  <c:v>Bracoo</c:v>
                </c:pt>
                <c:pt idx="37">
                  <c:v>NEWZILL</c:v>
                </c:pt>
                <c:pt idx="38">
                  <c:v>BioSkin Braces</c:v>
                </c:pt>
              </c:strCache>
            </c:strRef>
          </c:cat>
          <c:val>
            <c:numRef>
              <c:f>数据处理!$C$53:$C$91</c:f>
              <c:numCache>
                <c:formatCode>General</c:formatCode>
                <c:ptCount val="39"/>
                <c:pt idx="0">
                  <c:v>22237.2</c:v>
                </c:pt>
                <c:pt idx="1">
                  <c:v>10584</c:v>
                </c:pt>
                <c:pt idx="2">
                  <c:v>9893.4</c:v>
                </c:pt>
                <c:pt idx="3">
                  <c:v>4449.6</c:v>
                </c:pt>
                <c:pt idx="4">
                  <c:v>3898.8</c:v>
                </c:pt>
                <c:pt idx="5">
                  <c:v>3888</c:v>
                </c:pt>
                <c:pt idx="6">
                  <c:v>3780</c:v>
                </c:pt>
                <c:pt idx="7">
                  <c:v>3780</c:v>
                </c:pt>
                <c:pt idx="8">
                  <c:v>3672</c:v>
                </c:pt>
                <c:pt idx="9">
                  <c:v>3456</c:v>
                </c:pt>
                <c:pt idx="10">
                  <c:v>2700</c:v>
                </c:pt>
                <c:pt idx="11">
                  <c:v>1620</c:v>
                </c:pt>
                <c:pt idx="12">
                  <c:v>1512</c:v>
                </c:pt>
                <c:pt idx="13">
                  <c:v>1296</c:v>
                </c:pt>
                <c:pt idx="14">
                  <c:v>1296</c:v>
                </c:pt>
                <c:pt idx="15">
                  <c:v>1188</c:v>
                </c:pt>
                <c:pt idx="16">
                  <c:v>1080</c:v>
                </c:pt>
                <c:pt idx="17">
                  <c:v>1080</c:v>
                </c:pt>
                <c:pt idx="18">
                  <c:v>972</c:v>
                </c:pt>
                <c:pt idx="19">
                  <c:v>964.8</c:v>
                </c:pt>
                <c:pt idx="20">
                  <c:v>957.6</c:v>
                </c:pt>
                <c:pt idx="21">
                  <c:v>950.4</c:v>
                </c:pt>
                <c:pt idx="22">
                  <c:v>946.8</c:v>
                </c:pt>
                <c:pt idx="23">
                  <c:v>939.6</c:v>
                </c:pt>
                <c:pt idx="24">
                  <c:v>921.6</c:v>
                </c:pt>
                <c:pt idx="25">
                  <c:v>921.6</c:v>
                </c:pt>
                <c:pt idx="26">
                  <c:v>918</c:v>
                </c:pt>
                <c:pt idx="27">
                  <c:v>910.8</c:v>
                </c:pt>
                <c:pt idx="28">
                  <c:v>896.4</c:v>
                </c:pt>
                <c:pt idx="29">
                  <c:v>885.6</c:v>
                </c:pt>
                <c:pt idx="30">
                  <c:v>882</c:v>
                </c:pt>
                <c:pt idx="31">
                  <c:v>874.8</c:v>
                </c:pt>
                <c:pt idx="32">
                  <c:v>871.2</c:v>
                </c:pt>
                <c:pt idx="33">
                  <c:v>871.2</c:v>
                </c:pt>
                <c:pt idx="34">
                  <c:v>867.6</c:v>
                </c:pt>
                <c:pt idx="35">
                  <c:v>856.8</c:v>
                </c:pt>
                <c:pt idx="36">
                  <c:v>849.6</c:v>
                </c:pt>
                <c:pt idx="37">
                  <c:v>478.8</c:v>
                </c:pt>
                <c:pt idx="3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[《亚马逊十七特训营》-亚马逊美国站模板.xlsx]数据处理!数据透视表4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款式比列</a:t>
            </a:r>
            <a:endParaRPr lang="zh-CN" altLang="en-US" sz="1400" b="0" i="0" u="none" strike="noStrike" baseline="0">
              <a:solidFill>
                <a:srgbClr val="333333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数据处理!$AC$6</c:f>
              <c:strCache>
                <c:ptCount val="1"/>
                <c:pt idx="0">
                  <c:v>汇总</c:v>
                </c:pt>
              </c:strCache>
            </c:strRef>
          </c:tx>
          <c:explosion val="0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explosion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explosion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数据处理!$AB$7:$AB$11</c:f>
              <c:strCache>
                <c:ptCount val="4"/>
                <c:pt idx="0">
                  <c:v>绑结式</c:v>
                </c:pt>
                <c:pt idx="1">
                  <c:v>护板式</c:v>
                </c:pt>
                <c:pt idx="2">
                  <c:v>鞋系式</c:v>
                </c:pt>
                <c:pt idx="3">
                  <c:v>直穿式</c:v>
                </c:pt>
              </c:strCache>
            </c:strRef>
          </c:cat>
          <c:val>
            <c:numRef>
              <c:f>数据处理!$AC$7:$AC$11</c:f>
              <c:numCache>
                <c:formatCode>General</c:formatCode>
                <c:ptCount val="4"/>
                <c:pt idx="0">
                  <c:v>17</c:v>
                </c:pt>
                <c:pt idx="1">
                  <c:v>4</c:v>
                </c:pt>
                <c:pt idx="2">
                  <c:v>3</c:v>
                </c:pt>
                <c:pt idx="3">
                  <c:v>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[《亚马逊十七特训营》-亚马逊美国站模板.xlsx]数据处理!数据透视表5</c:name>
    <c:fmtId val="0"/>
  </c:pivotSource>
  <c:chart>
    <c:title>
      <c:layout/>
      <c:overlay val="0"/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数据处理!$AC$14</c:f>
              <c:strCache>
                <c:ptCount val="1"/>
                <c:pt idx="0">
                  <c:v>汇总</c:v>
                </c:pt>
              </c:strCache>
            </c:strRef>
          </c:tx>
          <c:explosion val="0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explosion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数据处理!$AB$15:$AB$18</c:f>
              <c:strCache>
                <c:ptCount val="3"/>
                <c:pt idx="0">
                  <c:v>低价策略</c:v>
                </c:pt>
                <c:pt idx="1">
                  <c:v>价格平稳</c:v>
                </c:pt>
                <c:pt idx="2">
                  <c:v>没有低价</c:v>
                </c:pt>
              </c:strCache>
            </c:strRef>
          </c:cat>
          <c:val>
            <c:numRef>
              <c:f>数据处理!$AC$15:$AC$18</c:f>
              <c:numCache>
                <c:formatCode>General</c:formatCode>
                <c:ptCount val="3"/>
                <c:pt idx="0">
                  <c:v>14</c:v>
                </c:pt>
                <c:pt idx="1">
                  <c:v>21</c:v>
                </c:pt>
                <c:pt idx="2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[《亚马逊十七特训营》-亚马逊美国站模板.xlsx]数据处理!数据透视表6</c:name>
    <c:fmtId val="0"/>
  </c:pivotSource>
  <c:chart>
    <c:title>
      <c:layout/>
      <c:overlay val="0"/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数据处理!$AC$21</c:f>
              <c:strCache>
                <c:ptCount val="1"/>
                <c:pt idx="0">
                  <c:v>汇总</c:v>
                </c:pt>
              </c:strCache>
            </c:strRef>
          </c:tx>
          <c:explosion val="0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explosion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数据处理!$AB$22:$AB$25</c:f>
              <c:strCache>
                <c:ptCount val="3"/>
                <c:pt idx="0">
                  <c:v>FBA</c:v>
                </c:pt>
                <c:pt idx="1">
                  <c:v>自营</c:v>
                </c:pt>
                <c:pt idx="2">
                  <c:v>(空白)</c:v>
                </c:pt>
              </c:strCache>
            </c:strRef>
          </c:cat>
          <c:val>
            <c:numRef>
              <c:f>数据处理!$AC$22:$AC$25</c:f>
              <c:numCache>
                <c:formatCode>General</c:formatCode>
                <c:ptCount val="3"/>
                <c:pt idx="0">
                  <c:v>43</c:v>
                </c:pt>
                <c:pt idx="1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数据处理!$E$1</c:f>
              <c:strCache>
                <c:ptCount val="1"/>
                <c:pt idx="0">
                  <c:v>售价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数据处理!$D$2:$D$51</c:f>
              <c:strCache>
                <c:ptCount val="50"/>
                <c:pt idx="0">
                  <c:v>Bodyprox</c:v>
                </c:pt>
                <c:pt idx="1">
                  <c:v>Med-Spec</c:v>
                </c:pt>
                <c:pt idx="2">
                  <c:v>POWERLIX</c:v>
                </c:pt>
                <c:pt idx="3">
                  <c:v> SS SLEEVE STARS</c:v>
                </c:pt>
                <c:pt idx="4">
                  <c:v> Candy Li</c:v>
                </c:pt>
                <c:pt idx="5">
                  <c:v>Crucial Compression</c:v>
                </c:pt>
                <c:pt idx="6">
                  <c:v>Blitzu</c:v>
                </c:pt>
                <c:pt idx="7">
                  <c:v>Run Forever Sports</c:v>
                </c:pt>
                <c:pt idx="8">
                  <c:v>Z-Athletics</c:v>
                </c:pt>
                <c:pt idx="9">
                  <c:v>POWERLIX</c:v>
                </c:pt>
                <c:pt idx="10">
                  <c:v>SNEINO</c:v>
                </c:pt>
                <c:pt idx="11">
                  <c:v> CopperJoint</c:v>
                </c:pt>
                <c:pt idx="12">
                  <c:v>LANGOV</c:v>
                </c:pt>
                <c:pt idx="13">
                  <c:v>SNEINO</c:v>
                </c:pt>
                <c:pt idx="14">
                  <c:v>gonicc</c:v>
                </c:pt>
                <c:pt idx="15">
                  <c:v>ComfiLife</c:v>
                </c:pt>
                <c:pt idx="16">
                  <c:v>ZOUYUE</c:v>
                </c:pt>
                <c:pt idx="17">
                  <c:v>SB SOX</c:v>
                </c:pt>
                <c:pt idx="18">
                  <c:v>ACE</c:v>
                </c:pt>
                <c:pt idx="19">
                  <c:v>ZenToes</c:v>
                </c:pt>
                <c:pt idx="20">
                  <c:v>Bodyprox</c:v>
                </c:pt>
                <c:pt idx="21">
                  <c:v>Champion</c:v>
                </c:pt>
                <c:pt idx="22">
                  <c:v>AIRCAST</c:v>
                </c:pt>
                <c:pt idx="23">
                  <c:v>AIRCAST</c:v>
                </c:pt>
                <c:pt idx="24">
                  <c:v>Thx4COPPER</c:v>
                </c:pt>
                <c:pt idx="25">
                  <c:v>POWERLIX</c:v>
                </c:pt>
                <c:pt idx="26">
                  <c:v>Treat My Feet</c:v>
                </c:pt>
                <c:pt idx="27">
                  <c:v>CopperJoint</c:v>
                </c:pt>
                <c:pt idx="28">
                  <c:v> U-pick</c:v>
                </c:pt>
                <c:pt idx="29">
                  <c:v>BXT</c:v>
                </c:pt>
                <c:pt idx="30">
                  <c:v> Vive</c:v>
                </c:pt>
                <c:pt idx="31">
                  <c:v> Vinaco</c:v>
                </c:pt>
                <c:pt idx="32">
                  <c:v>McDavid Sports</c:v>
                </c:pt>
                <c:pt idx="33">
                  <c:v> TENB</c:v>
                </c:pt>
                <c:pt idx="34">
                  <c:v>CompressionZ</c:v>
                </c:pt>
                <c:pt idx="35">
                  <c:v>Sparthos</c:v>
                </c:pt>
                <c:pt idx="36">
                  <c:v> Ultra Ankle</c:v>
                </c:pt>
                <c:pt idx="37">
                  <c:v>AIRCAST</c:v>
                </c:pt>
                <c:pt idx="38">
                  <c:v>AW-ACTIVEWRAP</c:v>
                </c:pt>
                <c:pt idx="39">
                  <c:v> IRUFA</c:v>
                </c:pt>
                <c:pt idx="40">
                  <c:v>NEWZILL</c:v>
                </c:pt>
                <c:pt idx="41">
                  <c:v> Copper Compression</c:v>
                </c:pt>
                <c:pt idx="42">
                  <c:v>Bodyprox</c:v>
                </c:pt>
                <c:pt idx="43">
                  <c:v>SNEINO</c:v>
                </c:pt>
                <c:pt idx="44">
                  <c:v>Blitzu</c:v>
                </c:pt>
                <c:pt idx="45">
                  <c:v>Bracoo</c:v>
                </c:pt>
                <c:pt idx="46">
                  <c:v>AIRCAST</c:v>
                </c:pt>
                <c:pt idx="47">
                  <c:v>KEMFORD</c:v>
                </c:pt>
                <c:pt idx="48">
                  <c:v>BioSkin Braces</c:v>
                </c:pt>
                <c:pt idx="49">
                  <c:v>AIRCAST</c:v>
                </c:pt>
              </c:strCache>
            </c:strRef>
          </c:cat>
          <c:val>
            <c:numRef>
              <c:f>数据处理!$E$2:$E$51</c:f>
              <c:numCache>
                <c:formatCode>"$"#,##0.00_);[Red]\("$"#,##0.00\)</c:formatCode>
                <c:ptCount val="50"/>
                <c:pt idx="0">
                  <c:v>9.99</c:v>
                </c:pt>
                <c:pt idx="1">
                  <c:v>25.94</c:v>
                </c:pt>
                <c:pt idx="2">
                  <c:v>22.97</c:v>
                </c:pt>
                <c:pt idx="3">
                  <c:v>13.95</c:v>
                </c:pt>
                <c:pt idx="4">
                  <c:v>13.9</c:v>
                </c:pt>
                <c:pt idx="5">
                  <c:v>9.95</c:v>
                </c:pt>
                <c:pt idx="6">
                  <c:v>8.95</c:v>
                </c:pt>
                <c:pt idx="7">
                  <c:v>12.99</c:v>
                </c:pt>
                <c:pt idx="8">
                  <c:v>28.99</c:v>
                </c:pt>
                <c:pt idx="9">
                  <c:v>20.19</c:v>
                </c:pt>
                <c:pt idx="10">
                  <c:v>19.97</c:v>
                </c:pt>
                <c:pt idx="11">
                  <c:v>16.97</c:v>
                </c:pt>
                <c:pt idx="12">
                  <c:v>15.97</c:v>
                </c:pt>
                <c:pt idx="13">
                  <c:v>8.97</c:v>
                </c:pt>
                <c:pt idx="14">
                  <c:v>15.95</c:v>
                </c:pt>
                <c:pt idx="15">
                  <c:v>13.95</c:v>
                </c:pt>
                <c:pt idx="16">
                  <c:v>21.99</c:v>
                </c:pt>
                <c:pt idx="17">
                  <c:v>9.95</c:v>
                </c:pt>
                <c:pt idx="18">
                  <c:v>9.99</c:v>
                </c:pt>
                <c:pt idx="19">
                  <c:v>12.99</c:v>
                </c:pt>
                <c:pt idx="20">
                  <c:v>9.99</c:v>
                </c:pt>
                <c:pt idx="21">
                  <c:v>9.57</c:v>
                </c:pt>
                <c:pt idx="22">
                  <c:v>36.44</c:v>
                </c:pt>
                <c:pt idx="23">
                  <c:v>38.21</c:v>
                </c:pt>
                <c:pt idx="24">
                  <c:v>15.79</c:v>
                </c:pt>
                <c:pt idx="25">
                  <c:v>13.95</c:v>
                </c:pt>
                <c:pt idx="26">
                  <c:v>19.99</c:v>
                </c:pt>
                <c:pt idx="27">
                  <c:v>19.06</c:v>
                </c:pt>
                <c:pt idx="28">
                  <c:v>10.99</c:v>
                </c:pt>
                <c:pt idx="29">
                  <c:v>11.84</c:v>
                </c:pt>
                <c:pt idx="30">
                  <c:v>19.99</c:v>
                </c:pt>
                <c:pt idx="31">
                  <c:v>18.95</c:v>
                </c:pt>
                <c:pt idx="32">
                  <c:v>20.64</c:v>
                </c:pt>
                <c:pt idx="33">
                  <c:v>21.99</c:v>
                </c:pt>
                <c:pt idx="34">
                  <c:v>12.99</c:v>
                </c:pt>
                <c:pt idx="35">
                  <c:v>12.97</c:v>
                </c:pt>
                <c:pt idx="36">
                  <c:v>56.95</c:v>
                </c:pt>
                <c:pt idx="37">
                  <c:v>34.62</c:v>
                </c:pt>
                <c:pt idx="38">
                  <c:v>29.95</c:v>
                </c:pt>
                <c:pt idx="39">
                  <c:v>14.99</c:v>
                </c:pt>
                <c:pt idx="40">
                  <c:v>12.99</c:v>
                </c:pt>
                <c:pt idx="41">
                  <c:v>17.95</c:v>
                </c:pt>
                <c:pt idx="42">
                  <c:v>19.99</c:v>
                </c:pt>
                <c:pt idx="43">
                  <c:v>16.97</c:v>
                </c:pt>
                <c:pt idx="44">
                  <c:v>10.95</c:v>
                </c:pt>
                <c:pt idx="45">
                  <c:v>7.99</c:v>
                </c:pt>
                <c:pt idx="46">
                  <c:v>25.04</c:v>
                </c:pt>
                <c:pt idx="47">
                  <c:v>10.99</c:v>
                </c:pt>
                <c:pt idx="48">
                  <c:v>69.95</c:v>
                </c:pt>
                <c:pt idx="49">
                  <c:v>47.75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12090316"/>
        <c:axId val="988964309"/>
      </c:lineChart>
      <c:catAx>
        <c:axId val="9120903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8964309"/>
        <c:crosses val="autoZero"/>
        <c:auto val="1"/>
        <c:lblAlgn val="ctr"/>
        <c:lblOffset val="100"/>
        <c:noMultiLvlLbl val="0"/>
      </c:catAx>
      <c:valAx>
        <c:axId val="9889643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20903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3175">
          <a:noFill/>
        </a:ln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104.png"/><Relationship Id="rId3" Type="http://schemas.openxmlformats.org/officeDocument/2006/relationships/image" Target="../media/image103.png"/><Relationship Id="rId2" Type="http://schemas.openxmlformats.org/officeDocument/2006/relationships/image" Target="../media/image102.png"/><Relationship Id="rId1" Type="http://schemas.openxmlformats.org/officeDocument/2006/relationships/image" Target="../media/image10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113665</xdr:colOff>
      <xdr:row>1</xdr:row>
      <xdr:rowOff>0</xdr:rowOff>
    </xdr:from>
    <xdr:to>
      <xdr:col>1</xdr:col>
      <xdr:colOff>1427480</xdr:colOff>
      <xdr:row>1</xdr:row>
      <xdr:rowOff>1316355</xdr:rowOff>
    </xdr:to>
    <xdr:pic>
      <xdr:nvPicPr>
        <xdr:cNvPr id="176932" name="图片 1" descr="81hq0fLwPrL._SX466_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9465" y="171450"/>
          <a:ext cx="1313815" cy="1316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380365</xdr:colOff>
      <xdr:row>2</xdr:row>
      <xdr:rowOff>38100</xdr:rowOff>
    </xdr:from>
    <xdr:to>
      <xdr:col>1</xdr:col>
      <xdr:colOff>989965</xdr:colOff>
      <xdr:row>2</xdr:row>
      <xdr:rowOff>1228725</xdr:rowOff>
    </xdr:to>
    <xdr:pic>
      <xdr:nvPicPr>
        <xdr:cNvPr id="176933" name="图片 2" descr="81LIKBzVqsL._AC_SY741_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66165" y="1607820"/>
          <a:ext cx="609600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124460</xdr:colOff>
      <xdr:row>2</xdr:row>
      <xdr:rowOff>1392555</xdr:rowOff>
    </xdr:from>
    <xdr:to>
      <xdr:col>1</xdr:col>
      <xdr:colOff>1295400</xdr:colOff>
      <xdr:row>3</xdr:row>
      <xdr:rowOff>1228725</xdr:rowOff>
    </xdr:to>
    <xdr:pic>
      <xdr:nvPicPr>
        <xdr:cNvPr id="176934" name="图片 3" descr="713J1jQauZL._AC_SX679_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0260" y="2962275"/>
          <a:ext cx="1170940" cy="1234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85725</xdr:colOff>
      <xdr:row>4</xdr:row>
      <xdr:rowOff>16510</xdr:rowOff>
    </xdr:from>
    <xdr:to>
      <xdr:col>1</xdr:col>
      <xdr:colOff>1381125</xdr:colOff>
      <xdr:row>4</xdr:row>
      <xdr:rowOff>1234440</xdr:rowOff>
    </xdr:to>
    <xdr:pic>
      <xdr:nvPicPr>
        <xdr:cNvPr id="176935" name="图片 4" descr="81nv%2BPV49nL._SX342_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71525" y="4382770"/>
          <a:ext cx="1295400" cy="1217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113665</xdr:colOff>
      <xdr:row>5</xdr:row>
      <xdr:rowOff>38100</xdr:rowOff>
    </xdr:from>
    <xdr:to>
      <xdr:col>1</xdr:col>
      <xdr:colOff>1427480</xdr:colOff>
      <xdr:row>5</xdr:row>
      <xdr:rowOff>1228725</xdr:rowOff>
    </xdr:to>
    <xdr:pic>
      <xdr:nvPicPr>
        <xdr:cNvPr id="176936" name="图片 5" descr="71FkBfyjXnL._AC_SX466_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99465" y="5802630"/>
          <a:ext cx="1313815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199390</xdr:colOff>
      <xdr:row>6</xdr:row>
      <xdr:rowOff>27305</xdr:rowOff>
    </xdr:from>
    <xdr:to>
      <xdr:col>1</xdr:col>
      <xdr:colOff>1200150</xdr:colOff>
      <xdr:row>6</xdr:row>
      <xdr:rowOff>1245235</xdr:rowOff>
    </xdr:to>
    <xdr:pic>
      <xdr:nvPicPr>
        <xdr:cNvPr id="176937" name="图片 6" descr="61EbLHTtT1L._AC_SX569_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85190" y="7190105"/>
          <a:ext cx="1000760" cy="1217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257810</xdr:colOff>
      <xdr:row>7</xdr:row>
      <xdr:rowOff>38100</xdr:rowOff>
    </xdr:from>
    <xdr:to>
      <xdr:col>1</xdr:col>
      <xdr:colOff>1143635</xdr:colOff>
      <xdr:row>7</xdr:row>
      <xdr:rowOff>1267460</xdr:rowOff>
    </xdr:to>
    <xdr:pic>
      <xdr:nvPicPr>
        <xdr:cNvPr id="176938" name="图片 7" descr="71TEY2Y1jXL._AC_SY355_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43610" y="8599170"/>
          <a:ext cx="885825" cy="1229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151765</xdr:colOff>
      <xdr:row>8</xdr:row>
      <xdr:rowOff>87630</xdr:rowOff>
    </xdr:from>
    <xdr:to>
      <xdr:col>1</xdr:col>
      <xdr:colOff>1343025</xdr:colOff>
      <xdr:row>8</xdr:row>
      <xdr:rowOff>1261745</xdr:rowOff>
    </xdr:to>
    <xdr:pic>
      <xdr:nvPicPr>
        <xdr:cNvPr id="176939" name="图片 8" descr="61Wql3c3NZL._AC_SX425_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37565" y="10046970"/>
          <a:ext cx="1191260" cy="1174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104140</xdr:colOff>
      <xdr:row>9</xdr:row>
      <xdr:rowOff>38100</xdr:rowOff>
    </xdr:from>
    <xdr:to>
      <xdr:col>1</xdr:col>
      <xdr:colOff>1285875</xdr:colOff>
      <xdr:row>9</xdr:row>
      <xdr:rowOff>1240155</xdr:rowOff>
    </xdr:to>
    <xdr:pic>
      <xdr:nvPicPr>
        <xdr:cNvPr id="176940" name="图片 9" descr="71O6pdLdBYL._AC_SY355_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89940" y="11395710"/>
          <a:ext cx="1181735" cy="1202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95250</xdr:colOff>
      <xdr:row>10</xdr:row>
      <xdr:rowOff>0</xdr:rowOff>
    </xdr:from>
    <xdr:to>
      <xdr:col>1</xdr:col>
      <xdr:colOff>1351915</xdr:colOff>
      <xdr:row>10</xdr:row>
      <xdr:rowOff>1267460</xdr:rowOff>
    </xdr:to>
    <xdr:pic>
      <xdr:nvPicPr>
        <xdr:cNvPr id="176941" name="图片 10" descr="81n7OgNBJ2L._AC_SX466_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81050" y="12755880"/>
          <a:ext cx="1256665" cy="1267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113665</xdr:colOff>
      <xdr:row>11</xdr:row>
      <xdr:rowOff>10795</xdr:rowOff>
    </xdr:from>
    <xdr:to>
      <xdr:col>1</xdr:col>
      <xdr:colOff>1370330</xdr:colOff>
      <xdr:row>11</xdr:row>
      <xdr:rowOff>1289050</xdr:rowOff>
    </xdr:to>
    <xdr:pic>
      <xdr:nvPicPr>
        <xdr:cNvPr id="176942" name="图片 11" descr="61-5vb9x2fL._AC_SX425_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99465" y="14164945"/>
          <a:ext cx="1256665" cy="1278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151765</xdr:colOff>
      <xdr:row>12</xdr:row>
      <xdr:rowOff>54610</xdr:rowOff>
    </xdr:from>
    <xdr:to>
      <xdr:col>1</xdr:col>
      <xdr:colOff>1381125</xdr:colOff>
      <xdr:row>12</xdr:row>
      <xdr:rowOff>1272540</xdr:rowOff>
    </xdr:to>
    <xdr:pic>
      <xdr:nvPicPr>
        <xdr:cNvPr id="176943" name="图片 12" descr="711KijfL%2BjL._SX385_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37565" y="15607030"/>
          <a:ext cx="1229360" cy="1217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142875</xdr:colOff>
      <xdr:row>13</xdr:row>
      <xdr:rowOff>27305</xdr:rowOff>
    </xdr:from>
    <xdr:to>
      <xdr:col>1</xdr:col>
      <xdr:colOff>1351915</xdr:colOff>
      <xdr:row>13</xdr:row>
      <xdr:rowOff>1240155</xdr:rowOff>
    </xdr:to>
    <xdr:pic>
      <xdr:nvPicPr>
        <xdr:cNvPr id="176944" name="图片 13" descr="81q3cmOdebL._SX385_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28675" y="16977995"/>
          <a:ext cx="1209040" cy="1212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162560</xdr:colOff>
      <xdr:row>14</xdr:row>
      <xdr:rowOff>54610</xdr:rowOff>
    </xdr:from>
    <xdr:to>
      <xdr:col>1</xdr:col>
      <xdr:colOff>1333500</xdr:colOff>
      <xdr:row>14</xdr:row>
      <xdr:rowOff>1272540</xdr:rowOff>
    </xdr:to>
    <xdr:pic>
      <xdr:nvPicPr>
        <xdr:cNvPr id="176945" name="图片 14" descr="71ARcTeLDKL._AC_SX466_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48360" y="18403570"/>
          <a:ext cx="1170940" cy="1217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238125</xdr:colOff>
      <xdr:row>15</xdr:row>
      <xdr:rowOff>54610</xdr:rowOff>
    </xdr:from>
    <xdr:to>
      <xdr:col>1</xdr:col>
      <xdr:colOff>1247775</xdr:colOff>
      <xdr:row>15</xdr:row>
      <xdr:rowOff>1196340</xdr:rowOff>
    </xdr:to>
    <xdr:pic>
      <xdr:nvPicPr>
        <xdr:cNvPr id="176946" name="图片 15" descr="91sv%2BA0Mn-L._AC_SY450_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23925" y="19801840"/>
          <a:ext cx="1009650" cy="1141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124460</xdr:colOff>
      <xdr:row>16</xdr:row>
      <xdr:rowOff>92710</xdr:rowOff>
    </xdr:from>
    <xdr:to>
      <xdr:col>1</xdr:col>
      <xdr:colOff>1428750</xdr:colOff>
      <xdr:row>16</xdr:row>
      <xdr:rowOff>1179830</xdr:rowOff>
    </xdr:to>
    <xdr:pic>
      <xdr:nvPicPr>
        <xdr:cNvPr id="176947" name="图片 16" descr="81Z5N%2BqmUVL._AC_SX522_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10260" y="21238210"/>
          <a:ext cx="1304290" cy="1087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247015</xdr:colOff>
      <xdr:row>16</xdr:row>
      <xdr:rowOff>1381760</xdr:rowOff>
    </xdr:from>
    <xdr:to>
      <xdr:col>1</xdr:col>
      <xdr:colOff>1152525</xdr:colOff>
      <xdr:row>17</xdr:row>
      <xdr:rowOff>1256030</xdr:rowOff>
    </xdr:to>
    <xdr:pic>
      <xdr:nvPicPr>
        <xdr:cNvPr id="176948" name="图片 17" descr="51lOTLnBurL._AC_SY450_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32815" y="22527260"/>
          <a:ext cx="905510" cy="1272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257810</xdr:colOff>
      <xdr:row>17</xdr:row>
      <xdr:rowOff>1360170</xdr:rowOff>
    </xdr:from>
    <xdr:to>
      <xdr:col>1</xdr:col>
      <xdr:colOff>1257300</xdr:colOff>
      <xdr:row>18</xdr:row>
      <xdr:rowOff>1267460</xdr:rowOff>
    </xdr:to>
    <xdr:pic>
      <xdr:nvPicPr>
        <xdr:cNvPr id="176949" name="图片 18" descr="817Q745wrLL._AC_SY679_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43610" y="23903940"/>
          <a:ext cx="999490" cy="1305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400685</xdr:colOff>
      <xdr:row>19</xdr:row>
      <xdr:rowOff>16510</xdr:rowOff>
    </xdr:from>
    <xdr:to>
      <xdr:col>1</xdr:col>
      <xdr:colOff>953135</xdr:colOff>
      <xdr:row>19</xdr:row>
      <xdr:rowOff>1196340</xdr:rowOff>
    </xdr:to>
    <xdr:pic>
      <xdr:nvPicPr>
        <xdr:cNvPr id="176950" name="图片 19" descr="71yBGbPuJSL._SY550_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086485" y="25356820"/>
          <a:ext cx="552450" cy="1179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190500</xdr:colOff>
      <xdr:row>20</xdr:row>
      <xdr:rowOff>87630</xdr:rowOff>
    </xdr:from>
    <xdr:to>
      <xdr:col>1</xdr:col>
      <xdr:colOff>1351915</xdr:colOff>
      <xdr:row>20</xdr:row>
      <xdr:rowOff>1250950</xdr:rowOff>
    </xdr:to>
    <xdr:pic>
      <xdr:nvPicPr>
        <xdr:cNvPr id="176951" name="图片 20" descr="81Om1DqJIhL._SX466_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76300" y="26826210"/>
          <a:ext cx="1161415" cy="1163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190500</xdr:colOff>
      <xdr:row>21</xdr:row>
      <xdr:rowOff>87630</xdr:rowOff>
    </xdr:from>
    <xdr:to>
      <xdr:col>1</xdr:col>
      <xdr:colOff>1200150</xdr:colOff>
      <xdr:row>21</xdr:row>
      <xdr:rowOff>1185545</xdr:rowOff>
    </xdr:to>
    <xdr:pic>
      <xdr:nvPicPr>
        <xdr:cNvPr id="176952" name="图片 21" descr="61%2BkAhosM3L._AC_SY450_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76300" y="28224480"/>
          <a:ext cx="1009650" cy="1097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219710</xdr:colOff>
      <xdr:row>22</xdr:row>
      <xdr:rowOff>65405</xdr:rowOff>
    </xdr:from>
    <xdr:to>
      <xdr:col>1</xdr:col>
      <xdr:colOff>1324610</xdr:colOff>
      <xdr:row>22</xdr:row>
      <xdr:rowOff>1179830</xdr:rowOff>
    </xdr:to>
    <xdr:pic>
      <xdr:nvPicPr>
        <xdr:cNvPr id="176953" name="图片 22" descr="81IAEVfTQCL._AC_SX679_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05510" y="29600525"/>
          <a:ext cx="1104900" cy="111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142875</xdr:colOff>
      <xdr:row>23</xdr:row>
      <xdr:rowOff>65405</xdr:rowOff>
    </xdr:from>
    <xdr:to>
      <xdr:col>1</xdr:col>
      <xdr:colOff>1361440</xdr:colOff>
      <xdr:row>23</xdr:row>
      <xdr:rowOff>1283335</xdr:rowOff>
    </xdr:to>
    <xdr:pic>
      <xdr:nvPicPr>
        <xdr:cNvPr id="176954" name="图片 23" descr="71tJvUnzV8L._AC_SY355_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828675" y="30998795"/>
          <a:ext cx="1218565" cy="1217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210185</xdr:colOff>
      <xdr:row>24</xdr:row>
      <xdr:rowOff>76200</xdr:rowOff>
    </xdr:from>
    <xdr:to>
      <xdr:col>1</xdr:col>
      <xdr:colOff>1077595</xdr:colOff>
      <xdr:row>24</xdr:row>
      <xdr:rowOff>1190625</xdr:rowOff>
    </xdr:to>
    <xdr:pic>
      <xdr:nvPicPr>
        <xdr:cNvPr id="176955" name="图片 24" descr="91qImqNkCEL._AC_SX569_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895985" y="32407860"/>
          <a:ext cx="867410" cy="111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162560</xdr:colOff>
      <xdr:row>25</xdr:row>
      <xdr:rowOff>103505</xdr:rowOff>
    </xdr:from>
    <xdr:to>
      <xdr:col>1</xdr:col>
      <xdr:colOff>1134110</xdr:colOff>
      <xdr:row>25</xdr:row>
      <xdr:rowOff>1130935</xdr:rowOff>
    </xdr:to>
    <xdr:pic>
      <xdr:nvPicPr>
        <xdr:cNvPr id="176956" name="图片 25" descr="41pHP49aZPL._AC_SY450_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848360" y="33833435"/>
          <a:ext cx="971550" cy="1027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162560</xdr:colOff>
      <xdr:row>26</xdr:row>
      <xdr:rowOff>92710</xdr:rowOff>
    </xdr:from>
    <xdr:to>
      <xdr:col>1</xdr:col>
      <xdr:colOff>1353820</xdr:colOff>
      <xdr:row>26</xdr:row>
      <xdr:rowOff>1294765</xdr:rowOff>
    </xdr:to>
    <xdr:pic>
      <xdr:nvPicPr>
        <xdr:cNvPr id="176957" name="图片 26" descr="71sirkYF1wL._AC_SX466_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848360" y="35220910"/>
          <a:ext cx="1191260" cy="1202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162560</xdr:colOff>
      <xdr:row>27</xdr:row>
      <xdr:rowOff>65405</xdr:rowOff>
    </xdr:from>
    <xdr:to>
      <xdr:col>1</xdr:col>
      <xdr:colOff>1296670</xdr:colOff>
      <xdr:row>27</xdr:row>
      <xdr:rowOff>1207135</xdr:rowOff>
    </xdr:to>
    <xdr:pic>
      <xdr:nvPicPr>
        <xdr:cNvPr id="176958" name="图片 27" descr="71T5hnEmlRL._AC_SY355_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848360" y="36591875"/>
          <a:ext cx="1134110" cy="1141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85725</xdr:colOff>
      <xdr:row>28</xdr:row>
      <xdr:rowOff>103505</xdr:rowOff>
    </xdr:from>
    <xdr:to>
      <xdr:col>1</xdr:col>
      <xdr:colOff>1267460</xdr:colOff>
      <xdr:row>28</xdr:row>
      <xdr:rowOff>1207135</xdr:rowOff>
    </xdr:to>
    <xdr:pic>
      <xdr:nvPicPr>
        <xdr:cNvPr id="176959" name="图片 28" descr="71IBYRN5%2BXL._AC_SX466_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771525" y="38028245"/>
          <a:ext cx="1181735" cy="1103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353060</xdr:colOff>
      <xdr:row>28</xdr:row>
      <xdr:rowOff>1381760</xdr:rowOff>
    </xdr:from>
    <xdr:to>
      <xdr:col>1</xdr:col>
      <xdr:colOff>1048385</xdr:colOff>
      <xdr:row>29</xdr:row>
      <xdr:rowOff>1212850</xdr:rowOff>
    </xdr:to>
    <xdr:pic>
      <xdr:nvPicPr>
        <xdr:cNvPr id="176960" name="图片 29" descr="71L7QzpP8cL._AC_SY355_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038860" y="39306500"/>
          <a:ext cx="695325" cy="1229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30</xdr:row>
      <xdr:rowOff>125730</xdr:rowOff>
    </xdr:from>
    <xdr:to>
      <xdr:col>2</xdr:col>
      <xdr:colOff>0</xdr:colOff>
      <xdr:row>30</xdr:row>
      <xdr:rowOff>1212850</xdr:rowOff>
    </xdr:to>
    <xdr:pic>
      <xdr:nvPicPr>
        <xdr:cNvPr id="176961" name="图片 30" descr="51wpov0wEwL._AC_SX569_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85800" y="40847010"/>
          <a:ext cx="1571625" cy="1087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124460</xdr:colOff>
      <xdr:row>31</xdr:row>
      <xdr:rowOff>27305</xdr:rowOff>
    </xdr:from>
    <xdr:to>
      <xdr:col>1</xdr:col>
      <xdr:colOff>1267460</xdr:colOff>
      <xdr:row>31</xdr:row>
      <xdr:rowOff>1169035</xdr:rowOff>
    </xdr:to>
    <xdr:pic>
      <xdr:nvPicPr>
        <xdr:cNvPr id="176962" name="图片 31" descr="71GbVb2aVEL._AC_SX679_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810260" y="42146855"/>
          <a:ext cx="1143000" cy="1141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190500</xdr:colOff>
      <xdr:row>32</xdr:row>
      <xdr:rowOff>38100</xdr:rowOff>
    </xdr:from>
    <xdr:to>
      <xdr:col>1</xdr:col>
      <xdr:colOff>1399540</xdr:colOff>
      <xdr:row>32</xdr:row>
      <xdr:rowOff>1190625</xdr:rowOff>
    </xdr:to>
    <xdr:pic>
      <xdr:nvPicPr>
        <xdr:cNvPr id="176963" name="图片 32" descr="81m%2Bo7J0aQL._AC_SX569_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876300" y="43555920"/>
          <a:ext cx="1209040" cy="115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342265</xdr:colOff>
      <xdr:row>33</xdr:row>
      <xdr:rowOff>38100</xdr:rowOff>
    </xdr:from>
    <xdr:to>
      <xdr:col>1</xdr:col>
      <xdr:colOff>1209675</xdr:colOff>
      <xdr:row>33</xdr:row>
      <xdr:rowOff>1256030</xdr:rowOff>
    </xdr:to>
    <xdr:pic>
      <xdr:nvPicPr>
        <xdr:cNvPr id="176964" name="图片 33" descr="61VO972UzzL._AC_SY355_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028065" y="44954190"/>
          <a:ext cx="867410" cy="1217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133350</xdr:colOff>
      <xdr:row>34</xdr:row>
      <xdr:rowOff>87630</xdr:rowOff>
    </xdr:from>
    <xdr:to>
      <xdr:col>1</xdr:col>
      <xdr:colOff>1295400</xdr:colOff>
      <xdr:row>34</xdr:row>
      <xdr:rowOff>1250950</xdr:rowOff>
    </xdr:to>
    <xdr:pic>
      <xdr:nvPicPr>
        <xdr:cNvPr id="176965" name="图片 34" descr="71nhuZPOpBL._SX342_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819150" y="46401990"/>
          <a:ext cx="1162050" cy="1163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162560</xdr:colOff>
      <xdr:row>35</xdr:row>
      <xdr:rowOff>153035</xdr:rowOff>
    </xdr:from>
    <xdr:to>
      <xdr:col>1</xdr:col>
      <xdr:colOff>1333500</xdr:colOff>
      <xdr:row>35</xdr:row>
      <xdr:rowOff>1289050</xdr:rowOff>
    </xdr:to>
    <xdr:pic>
      <xdr:nvPicPr>
        <xdr:cNvPr id="176966" name="图片 35" descr="71W63PhBaPL._AC_SX466_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848360" y="47865665"/>
          <a:ext cx="1170940" cy="1136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56515</xdr:colOff>
      <xdr:row>36</xdr:row>
      <xdr:rowOff>16510</xdr:rowOff>
    </xdr:from>
    <xdr:to>
      <xdr:col>2</xdr:col>
      <xdr:colOff>0</xdr:colOff>
      <xdr:row>36</xdr:row>
      <xdr:rowOff>1217930</xdr:rowOff>
    </xdr:to>
    <xdr:pic>
      <xdr:nvPicPr>
        <xdr:cNvPr id="176967" name="图片 36" descr="71aeBBVqCCL._AC_SX569_PIbundle-2,TopRight,0,0_SH20_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742315" y="49127410"/>
          <a:ext cx="1515110" cy="1201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162560</xdr:colOff>
      <xdr:row>37</xdr:row>
      <xdr:rowOff>114935</xdr:rowOff>
    </xdr:from>
    <xdr:to>
      <xdr:col>1</xdr:col>
      <xdr:colOff>1143635</xdr:colOff>
      <xdr:row>37</xdr:row>
      <xdr:rowOff>1212850</xdr:rowOff>
    </xdr:to>
    <xdr:pic>
      <xdr:nvPicPr>
        <xdr:cNvPr id="176968" name="图片 37" descr="812F6idM88L._SX342_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848360" y="50624105"/>
          <a:ext cx="981075" cy="1097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219710</xdr:colOff>
      <xdr:row>38</xdr:row>
      <xdr:rowOff>27305</xdr:rowOff>
    </xdr:from>
    <xdr:to>
      <xdr:col>1</xdr:col>
      <xdr:colOff>1066800</xdr:colOff>
      <xdr:row>38</xdr:row>
      <xdr:rowOff>1245235</xdr:rowOff>
    </xdr:to>
    <xdr:pic>
      <xdr:nvPicPr>
        <xdr:cNvPr id="176969" name="图片 38" descr="81VF5QbKGYL._AC_SY741_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905510" y="51934745"/>
          <a:ext cx="847090" cy="1217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133350</xdr:colOff>
      <xdr:row>39</xdr:row>
      <xdr:rowOff>114935</xdr:rowOff>
    </xdr:from>
    <xdr:to>
      <xdr:col>1</xdr:col>
      <xdr:colOff>1066800</xdr:colOff>
      <xdr:row>39</xdr:row>
      <xdr:rowOff>1217930</xdr:rowOff>
    </xdr:to>
    <xdr:pic>
      <xdr:nvPicPr>
        <xdr:cNvPr id="176970" name="图片 39" descr="71TTfNI9-xL._AC_SX466_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819150" y="53420645"/>
          <a:ext cx="933450" cy="1102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142875</xdr:colOff>
      <xdr:row>40</xdr:row>
      <xdr:rowOff>92710</xdr:rowOff>
    </xdr:from>
    <xdr:to>
      <xdr:col>1</xdr:col>
      <xdr:colOff>1399540</xdr:colOff>
      <xdr:row>40</xdr:row>
      <xdr:rowOff>1141730</xdr:rowOff>
    </xdr:to>
    <xdr:pic>
      <xdr:nvPicPr>
        <xdr:cNvPr id="176971" name="图片 40" descr="61gQIycK4AL._SX342_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828675" y="54796690"/>
          <a:ext cx="1256665" cy="1049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323850</xdr:colOff>
      <xdr:row>41</xdr:row>
      <xdr:rowOff>65405</xdr:rowOff>
    </xdr:from>
    <xdr:to>
      <xdr:col>1</xdr:col>
      <xdr:colOff>1285875</xdr:colOff>
      <xdr:row>41</xdr:row>
      <xdr:rowOff>1141730</xdr:rowOff>
    </xdr:to>
    <xdr:pic>
      <xdr:nvPicPr>
        <xdr:cNvPr id="176972" name="图片 41" descr="81ypaMhtTyL._AC_SX425_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009650" y="56167655"/>
          <a:ext cx="962025" cy="107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95250</xdr:colOff>
      <xdr:row>42</xdr:row>
      <xdr:rowOff>65405</xdr:rowOff>
    </xdr:from>
    <xdr:to>
      <xdr:col>2</xdr:col>
      <xdr:colOff>0</xdr:colOff>
      <xdr:row>42</xdr:row>
      <xdr:rowOff>1026795</xdr:rowOff>
    </xdr:to>
    <xdr:pic>
      <xdr:nvPicPr>
        <xdr:cNvPr id="176973" name="图片 42" descr="31Jb%2BNIsxOL._SX466_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781050" y="57565925"/>
          <a:ext cx="1476375" cy="961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437515</xdr:colOff>
      <xdr:row>43</xdr:row>
      <xdr:rowOff>65405</xdr:rowOff>
    </xdr:from>
    <xdr:to>
      <xdr:col>1</xdr:col>
      <xdr:colOff>1037590</xdr:colOff>
      <xdr:row>43</xdr:row>
      <xdr:rowOff>1201420</xdr:rowOff>
    </xdr:to>
    <xdr:pic>
      <xdr:nvPicPr>
        <xdr:cNvPr id="176974" name="图片 43" descr="61jqbpuYSXL._AC_SX569_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123315" y="58964195"/>
          <a:ext cx="600075" cy="1136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180975</xdr:colOff>
      <xdr:row>44</xdr:row>
      <xdr:rowOff>16510</xdr:rowOff>
    </xdr:from>
    <xdr:to>
      <xdr:col>1</xdr:col>
      <xdr:colOff>1276985</xdr:colOff>
      <xdr:row>44</xdr:row>
      <xdr:rowOff>1196340</xdr:rowOff>
    </xdr:to>
    <xdr:pic>
      <xdr:nvPicPr>
        <xdr:cNvPr id="176975" name="图片 44" descr="71Cnt-S4NdL._AC_SY355_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866775" y="60313570"/>
          <a:ext cx="1096010" cy="1179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142875</xdr:colOff>
      <xdr:row>45</xdr:row>
      <xdr:rowOff>27305</xdr:rowOff>
    </xdr:from>
    <xdr:to>
      <xdr:col>1</xdr:col>
      <xdr:colOff>1381125</xdr:colOff>
      <xdr:row>45</xdr:row>
      <xdr:rowOff>1256030</xdr:rowOff>
    </xdr:to>
    <xdr:pic>
      <xdr:nvPicPr>
        <xdr:cNvPr id="176976" name="图片 45" descr="61QLnj94r5L._SX342_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828675" y="61722635"/>
          <a:ext cx="1238250" cy="122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219710</xdr:colOff>
      <xdr:row>46</xdr:row>
      <xdr:rowOff>54610</xdr:rowOff>
    </xdr:from>
    <xdr:to>
      <xdr:col>1</xdr:col>
      <xdr:colOff>1295400</xdr:colOff>
      <xdr:row>46</xdr:row>
      <xdr:rowOff>1190625</xdr:rowOff>
    </xdr:to>
    <xdr:pic>
      <xdr:nvPicPr>
        <xdr:cNvPr id="176977" name="图片 46" descr="61XrP9TlyqL._AC_SX466_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905510" y="63148210"/>
          <a:ext cx="1075690" cy="1136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276225</xdr:colOff>
      <xdr:row>47</xdr:row>
      <xdr:rowOff>76200</xdr:rowOff>
    </xdr:from>
    <xdr:to>
      <xdr:col>1</xdr:col>
      <xdr:colOff>1229360</xdr:colOff>
      <xdr:row>47</xdr:row>
      <xdr:rowOff>1201420</xdr:rowOff>
    </xdr:to>
    <xdr:pic>
      <xdr:nvPicPr>
        <xdr:cNvPr id="176978" name="图片 47" descr="81ExM7xctWL._AC_SX679_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962025" y="64568070"/>
          <a:ext cx="953135" cy="1125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190500</xdr:colOff>
      <xdr:row>48</xdr:row>
      <xdr:rowOff>54610</xdr:rowOff>
    </xdr:from>
    <xdr:to>
      <xdr:col>1</xdr:col>
      <xdr:colOff>1324610</xdr:colOff>
      <xdr:row>48</xdr:row>
      <xdr:rowOff>1245235</xdr:rowOff>
    </xdr:to>
    <xdr:pic>
      <xdr:nvPicPr>
        <xdr:cNvPr id="176979" name="图片 48" descr="71-4BmJE%2B9L._AC_SX466_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876300" y="65944750"/>
          <a:ext cx="1134110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180975</xdr:colOff>
      <xdr:row>49</xdr:row>
      <xdr:rowOff>16510</xdr:rowOff>
    </xdr:from>
    <xdr:to>
      <xdr:col>1</xdr:col>
      <xdr:colOff>1123315</xdr:colOff>
      <xdr:row>49</xdr:row>
      <xdr:rowOff>1267460</xdr:rowOff>
    </xdr:to>
    <xdr:pic>
      <xdr:nvPicPr>
        <xdr:cNvPr id="176980" name="图片 49" descr="81g154XHkVL._AC_SX425_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866775" y="67304920"/>
          <a:ext cx="942340" cy="1250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332740</xdr:colOff>
      <xdr:row>50</xdr:row>
      <xdr:rowOff>38100</xdr:rowOff>
    </xdr:from>
    <xdr:to>
      <xdr:col>1</xdr:col>
      <xdr:colOff>1104900</xdr:colOff>
      <xdr:row>50</xdr:row>
      <xdr:rowOff>1179830</xdr:rowOff>
    </xdr:to>
    <xdr:pic>
      <xdr:nvPicPr>
        <xdr:cNvPr id="176981" name="图片 50" descr="91edIrqZG4L._AC_SY879_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1018540" y="68724780"/>
          <a:ext cx="772160" cy="1141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2</xdr:col>
      <xdr:colOff>0</xdr:colOff>
      <xdr:row>52</xdr:row>
      <xdr:rowOff>180340</xdr:rowOff>
    </xdr:to>
    <xdr:pic>
      <xdr:nvPicPr>
        <xdr:cNvPr id="176982" name="图片 51" descr="51LJHi1i2ZL._AC_SX466_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685800" y="70084950"/>
          <a:ext cx="1571625" cy="1578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52</xdr:row>
      <xdr:rowOff>10795</xdr:rowOff>
    </xdr:from>
    <xdr:to>
      <xdr:col>1</xdr:col>
      <xdr:colOff>828675</xdr:colOff>
      <xdr:row>53</xdr:row>
      <xdr:rowOff>10795</xdr:rowOff>
    </xdr:to>
    <xdr:pic>
      <xdr:nvPicPr>
        <xdr:cNvPr id="176983" name="图片 52" descr="81mzuPMmDwL._AC_SY550_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685800" y="71494015"/>
          <a:ext cx="828675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53</xdr:row>
      <xdr:rowOff>10795</xdr:rowOff>
    </xdr:from>
    <xdr:to>
      <xdr:col>1</xdr:col>
      <xdr:colOff>905510</xdr:colOff>
      <xdr:row>54</xdr:row>
      <xdr:rowOff>10795</xdr:rowOff>
    </xdr:to>
    <xdr:pic>
      <xdr:nvPicPr>
        <xdr:cNvPr id="176984" name="图片 53" descr="41t0PFg2pDL._AC_SY450_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685800" y="72892285"/>
          <a:ext cx="90551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16510</xdr:rowOff>
    </xdr:from>
    <xdr:to>
      <xdr:col>2</xdr:col>
      <xdr:colOff>0</xdr:colOff>
      <xdr:row>55</xdr:row>
      <xdr:rowOff>201930</xdr:rowOff>
    </xdr:to>
    <xdr:pic>
      <xdr:nvPicPr>
        <xdr:cNvPr id="176985" name="图片 54" descr="61vXj2xmafL._AC_SX466_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685800" y="74296270"/>
          <a:ext cx="1571625" cy="158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</xdr:row>
      <xdr:rowOff>27305</xdr:rowOff>
    </xdr:from>
    <xdr:to>
      <xdr:col>1</xdr:col>
      <xdr:colOff>1009650</xdr:colOff>
      <xdr:row>56</xdr:row>
      <xdr:rowOff>27305</xdr:rowOff>
    </xdr:to>
    <xdr:pic>
      <xdr:nvPicPr>
        <xdr:cNvPr id="176986" name="图片 55" descr="71HhPdl2ZkL._AC_SX522_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685800" y="75705335"/>
          <a:ext cx="100965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</xdr:row>
      <xdr:rowOff>27305</xdr:rowOff>
    </xdr:from>
    <xdr:to>
      <xdr:col>1</xdr:col>
      <xdr:colOff>1238885</xdr:colOff>
      <xdr:row>57</xdr:row>
      <xdr:rowOff>27305</xdr:rowOff>
    </xdr:to>
    <xdr:pic>
      <xdr:nvPicPr>
        <xdr:cNvPr id="176987" name="图片 56" descr="61Iq2KpRzoL._AC_SX569_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685800" y="77103605"/>
          <a:ext cx="1238885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</xdr:row>
      <xdr:rowOff>38100</xdr:rowOff>
    </xdr:from>
    <xdr:to>
      <xdr:col>2</xdr:col>
      <xdr:colOff>0</xdr:colOff>
      <xdr:row>58</xdr:row>
      <xdr:rowOff>87630</xdr:rowOff>
    </xdr:to>
    <xdr:pic>
      <xdr:nvPicPr>
        <xdr:cNvPr id="176988" name="图片 57" descr="81CcKg-T1CL._AC_SX522_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685800" y="78512670"/>
          <a:ext cx="1571625" cy="1447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58</xdr:row>
      <xdr:rowOff>48895</xdr:rowOff>
    </xdr:from>
    <xdr:to>
      <xdr:col>1</xdr:col>
      <xdr:colOff>1037590</xdr:colOff>
      <xdr:row>59</xdr:row>
      <xdr:rowOff>48895</xdr:rowOff>
    </xdr:to>
    <xdr:pic>
      <xdr:nvPicPr>
        <xdr:cNvPr id="176989" name="图片 58" descr="41147BENw8L._AC_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685800" y="79921735"/>
          <a:ext cx="103759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59</xdr:row>
      <xdr:rowOff>48895</xdr:rowOff>
    </xdr:from>
    <xdr:to>
      <xdr:col>1</xdr:col>
      <xdr:colOff>1295400</xdr:colOff>
      <xdr:row>60</xdr:row>
      <xdr:rowOff>48895</xdr:rowOff>
    </xdr:to>
    <xdr:pic>
      <xdr:nvPicPr>
        <xdr:cNvPr id="176990" name="图片 59" descr="71WZ4U3C7cL._AC_SY450_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685800" y="81320005"/>
          <a:ext cx="129540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60</xdr:row>
      <xdr:rowOff>54610</xdr:rowOff>
    </xdr:from>
    <xdr:to>
      <xdr:col>1</xdr:col>
      <xdr:colOff>847090</xdr:colOff>
      <xdr:row>61</xdr:row>
      <xdr:rowOff>54610</xdr:rowOff>
    </xdr:to>
    <xdr:pic>
      <xdr:nvPicPr>
        <xdr:cNvPr id="176991" name="图片 60" descr="812Ec6nn3uL._AC_SY355_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685800" y="82723990"/>
          <a:ext cx="84709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61</xdr:row>
      <xdr:rowOff>65405</xdr:rowOff>
    </xdr:from>
    <xdr:to>
      <xdr:col>2</xdr:col>
      <xdr:colOff>0</xdr:colOff>
      <xdr:row>62</xdr:row>
      <xdr:rowOff>240030</xdr:rowOff>
    </xdr:to>
    <xdr:pic>
      <xdr:nvPicPr>
        <xdr:cNvPr id="176992" name="图片 61" descr="715qDc7ClcL._SX342_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685800" y="84133055"/>
          <a:ext cx="1571625" cy="1572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62</xdr:row>
      <xdr:rowOff>65405</xdr:rowOff>
    </xdr:from>
    <xdr:to>
      <xdr:col>1</xdr:col>
      <xdr:colOff>942340</xdr:colOff>
      <xdr:row>63</xdr:row>
      <xdr:rowOff>65405</xdr:rowOff>
    </xdr:to>
    <xdr:pic>
      <xdr:nvPicPr>
        <xdr:cNvPr id="176993" name="图片 62" descr="81%2B1vrEK77L._AC_SY679_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685800" y="85531325"/>
          <a:ext cx="94234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63</xdr:row>
      <xdr:rowOff>76200</xdr:rowOff>
    </xdr:from>
    <xdr:to>
      <xdr:col>1</xdr:col>
      <xdr:colOff>1009650</xdr:colOff>
      <xdr:row>64</xdr:row>
      <xdr:rowOff>76200</xdr:rowOff>
    </xdr:to>
    <xdr:pic>
      <xdr:nvPicPr>
        <xdr:cNvPr id="176994" name="图片 63" descr="71XIjgK-h0L._AC_SX679_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685800" y="86940390"/>
          <a:ext cx="100965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</xdr:row>
      <xdr:rowOff>87630</xdr:rowOff>
    </xdr:from>
    <xdr:to>
      <xdr:col>1</xdr:col>
      <xdr:colOff>1266190</xdr:colOff>
      <xdr:row>65</xdr:row>
      <xdr:rowOff>87630</xdr:rowOff>
    </xdr:to>
    <xdr:pic>
      <xdr:nvPicPr>
        <xdr:cNvPr id="176995" name="图片 64" descr="81HY5zDglAL._AC_UX522_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685800" y="88350090"/>
          <a:ext cx="126619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65</xdr:row>
      <xdr:rowOff>87630</xdr:rowOff>
    </xdr:from>
    <xdr:to>
      <xdr:col>1</xdr:col>
      <xdr:colOff>923925</xdr:colOff>
      <xdr:row>66</xdr:row>
      <xdr:rowOff>87630</xdr:rowOff>
    </xdr:to>
    <xdr:pic>
      <xdr:nvPicPr>
        <xdr:cNvPr id="176996" name="图片 65" descr="61UMPsxsb3L._AC_SY679_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685800" y="89748360"/>
          <a:ext cx="923925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66</xdr:row>
      <xdr:rowOff>92710</xdr:rowOff>
    </xdr:from>
    <xdr:to>
      <xdr:col>2</xdr:col>
      <xdr:colOff>0</xdr:colOff>
      <xdr:row>67</xdr:row>
      <xdr:rowOff>191135</xdr:rowOff>
    </xdr:to>
    <xdr:pic>
      <xdr:nvPicPr>
        <xdr:cNvPr id="176997" name="图片 66" descr="61VatGWI2LL._AC_SX466_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685800" y="91151710"/>
          <a:ext cx="1571625" cy="1496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67</xdr:row>
      <xdr:rowOff>103505</xdr:rowOff>
    </xdr:from>
    <xdr:to>
      <xdr:col>2</xdr:col>
      <xdr:colOff>0</xdr:colOff>
      <xdr:row>68</xdr:row>
      <xdr:rowOff>245745</xdr:rowOff>
    </xdr:to>
    <xdr:pic>
      <xdr:nvPicPr>
        <xdr:cNvPr id="176998" name="图片 67" descr="91xKVjFIfjL._AC_SX679_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685800" y="92560775"/>
          <a:ext cx="1571625" cy="1540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68</xdr:row>
      <xdr:rowOff>103505</xdr:rowOff>
    </xdr:from>
    <xdr:to>
      <xdr:col>2</xdr:col>
      <xdr:colOff>0</xdr:colOff>
      <xdr:row>69</xdr:row>
      <xdr:rowOff>163830</xdr:rowOff>
    </xdr:to>
    <xdr:pic>
      <xdr:nvPicPr>
        <xdr:cNvPr id="176999" name="图片 68" descr="81%2BevXUa%2BzL._AC_SX679_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685800" y="93959045"/>
          <a:ext cx="1571625" cy="1458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69</xdr:row>
      <xdr:rowOff>114935</xdr:rowOff>
    </xdr:from>
    <xdr:to>
      <xdr:col>1</xdr:col>
      <xdr:colOff>1075690</xdr:colOff>
      <xdr:row>70</xdr:row>
      <xdr:rowOff>114935</xdr:rowOff>
    </xdr:to>
    <xdr:pic>
      <xdr:nvPicPr>
        <xdr:cNvPr id="177000" name="图片 69" descr="51vrooIpvZL._AC_SY450_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685800" y="95368745"/>
          <a:ext cx="107569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70</xdr:row>
      <xdr:rowOff>125730</xdr:rowOff>
    </xdr:from>
    <xdr:to>
      <xdr:col>1</xdr:col>
      <xdr:colOff>915035</xdr:colOff>
      <xdr:row>71</xdr:row>
      <xdr:rowOff>125730</xdr:rowOff>
    </xdr:to>
    <xdr:pic>
      <xdr:nvPicPr>
        <xdr:cNvPr id="177001" name="图片 70" descr="61xHGmC8icL._AC_SY355_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685800" y="96777810"/>
          <a:ext cx="915035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71</xdr:row>
      <xdr:rowOff>125730</xdr:rowOff>
    </xdr:from>
    <xdr:to>
      <xdr:col>1</xdr:col>
      <xdr:colOff>638175</xdr:colOff>
      <xdr:row>72</xdr:row>
      <xdr:rowOff>125730</xdr:rowOff>
    </xdr:to>
    <xdr:pic>
      <xdr:nvPicPr>
        <xdr:cNvPr id="177002" name="图片 71" descr="51UXfTu8RFL._AC_SY450_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685800" y="98176080"/>
          <a:ext cx="638175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72</xdr:row>
      <xdr:rowOff>130810</xdr:rowOff>
    </xdr:from>
    <xdr:to>
      <xdr:col>1</xdr:col>
      <xdr:colOff>1372235</xdr:colOff>
      <xdr:row>73</xdr:row>
      <xdr:rowOff>130810</xdr:rowOff>
    </xdr:to>
    <xdr:pic>
      <xdr:nvPicPr>
        <xdr:cNvPr id="177003" name="图片 72" descr="81x-Pkf%2BInL._AC_SY450_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685800" y="99579430"/>
          <a:ext cx="1372235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73</xdr:row>
      <xdr:rowOff>142240</xdr:rowOff>
    </xdr:from>
    <xdr:to>
      <xdr:col>1</xdr:col>
      <xdr:colOff>867410</xdr:colOff>
      <xdr:row>74</xdr:row>
      <xdr:rowOff>142240</xdr:rowOff>
    </xdr:to>
    <xdr:pic>
      <xdr:nvPicPr>
        <xdr:cNvPr id="177004" name="图片 73" descr="61mOhMVLihL._AC_SX466_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685800" y="100989130"/>
          <a:ext cx="86741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74</xdr:row>
      <xdr:rowOff>142240</xdr:rowOff>
    </xdr:from>
    <xdr:to>
      <xdr:col>1</xdr:col>
      <xdr:colOff>1048385</xdr:colOff>
      <xdr:row>75</xdr:row>
      <xdr:rowOff>142240</xdr:rowOff>
    </xdr:to>
    <xdr:pic>
      <xdr:nvPicPr>
        <xdr:cNvPr id="177005" name="图片 74" descr="61ueNKB3diL._AC_SY355_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685800" y="102387400"/>
          <a:ext cx="1048385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75</xdr:row>
      <xdr:rowOff>153035</xdr:rowOff>
    </xdr:from>
    <xdr:to>
      <xdr:col>1</xdr:col>
      <xdr:colOff>828675</xdr:colOff>
      <xdr:row>76</xdr:row>
      <xdr:rowOff>153035</xdr:rowOff>
    </xdr:to>
    <xdr:pic>
      <xdr:nvPicPr>
        <xdr:cNvPr id="177006" name="图片 75" descr="71MQMaqmwfL._AC_SX425_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685800" y="103796465"/>
          <a:ext cx="828675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76</xdr:row>
      <xdr:rowOff>163830</xdr:rowOff>
    </xdr:from>
    <xdr:to>
      <xdr:col>2</xdr:col>
      <xdr:colOff>0</xdr:colOff>
      <xdr:row>77</xdr:row>
      <xdr:rowOff>38100</xdr:rowOff>
    </xdr:to>
    <xdr:pic>
      <xdr:nvPicPr>
        <xdr:cNvPr id="177007" name="图片 76" descr="81f-D8MJ63L._SX385_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685800" y="105205530"/>
          <a:ext cx="1571625" cy="1272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</xdr:row>
      <xdr:rowOff>163830</xdr:rowOff>
    </xdr:from>
    <xdr:to>
      <xdr:col>1</xdr:col>
      <xdr:colOff>1381125</xdr:colOff>
      <xdr:row>78</xdr:row>
      <xdr:rowOff>163830</xdr:rowOff>
    </xdr:to>
    <xdr:pic>
      <xdr:nvPicPr>
        <xdr:cNvPr id="177008" name="图片 77" descr="718pcH3z7%2BL._AC_SX569_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685800" y="106603800"/>
          <a:ext cx="1381125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</xdr:row>
      <xdr:rowOff>169545</xdr:rowOff>
    </xdr:from>
    <xdr:to>
      <xdr:col>1</xdr:col>
      <xdr:colOff>810260</xdr:colOff>
      <xdr:row>79</xdr:row>
      <xdr:rowOff>169545</xdr:rowOff>
    </xdr:to>
    <xdr:pic>
      <xdr:nvPicPr>
        <xdr:cNvPr id="177009" name="图片 78" descr="61-erYKNH-L._AC_SY450_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685800" y="108007785"/>
          <a:ext cx="81026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</xdr:row>
      <xdr:rowOff>180340</xdr:rowOff>
    </xdr:from>
    <xdr:to>
      <xdr:col>2</xdr:col>
      <xdr:colOff>0</xdr:colOff>
      <xdr:row>80</xdr:row>
      <xdr:rowOff>354965</xdr:rowOff>
    </xdr:to>
    <xdr:pic>
      <xdr:nvPicPr>
        <xdr:cNvPr id="177010" name="图片 79" descr="61OAOd7INQL._AC_SX425_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685800" y="109416850"/>
          <a:ext cx="1571625" cy="1572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80</xdr:row>
      <xdr:rowOff>180340</xdr:rowOff>
    </xdr:from>
    <xdr:to>
      <xdr:col>1</xdr:col>
      <xdr:colOff>933450</xdr:colOff>
      <xdr:row>81</xdr:row>
      <xdr:rowOff>180340</xdr:rowOff>
    </xdr:to>
    <xdr:pic>
      <xdr:nvPicPr>
        <xdr:cNvPr id="177011" name="图片 80" descr="81F8GY3u7bL._AC_SY741_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685800" y="110815120"/>
          <a:ext cx="93345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81</xdr:row>
      <xdr:rowOff>191135</xdr:rowOff>
    </xdr:from>
    <xdr:to>
      <xdr:col>1</xdr:col>
      <xdr:colOff>1304290</xdr:colOff>
      <xdr:row>82</xdr:row>
      <xdr:rowOff>191135</xdr:rowOff>
    </xdr:to>
    <xdr:pic>
      <xdr:nvPicPr>
        <xdr:cNvPr id="177012" name="图片 81" descr="81MJDwhivGL._AC_SX466_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685800" y="112224185"/>
          <a:ext cx="130429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82</xdr:row>
      <xdr:rowOff>201930</xdr:rowOff>
    </xdr:from>
    <xdr:to>
      <xdr:col>1</xdr:col>
      <xdr:colOff>942340</xdr:colOff>
      <xdr:row>83</xdr:row>
      <xdr:rowOff>201930</xdr:rowOff>
    </xdr:to>
    <xdr:pic>
      <xdr:nvPicPr>
        <xdr:cNvPr id="177013" name="图片 82" descr="81nkDyjBIpL._AC_SY355_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685800" y="113633250"/>
          <a:ext cx="94234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83</xdr:row>
      <xdr:rowOff>201930</xdr:rowOff>
    </xdr:from>
    <xdr:to>
      <xdr:col>1</xdr:col>
      <xdr:colOff>933450</xdr:colOff>
      <xdr:row>84</xdr:row>
      <xdr:rowOff>201930</xdr:rowOff>
    </xdr:to>
    <xdr:pic>
      <xdr:nvPicPr>
        <xdr:cNvPr id="177014" name="图片 83" descr="61TTDQFKxKL._AC_SX679_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685800" y="115031520"/>
          <a:ext cx="93345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84</xdr:row>
      <xdr:rowOff>207645</xdr:rowOff>
    </xdr:from>
    <xdr:to>
      <xdr:col>1</xdr:col>
      <xdr:colOff>742950</xdr:colOff>
      <xdr:row>85</xdr:row>
      <xdr:rowOff>207645</xdr:rowOff>
    </xdr:to>
    <xdr:pic>
      <xdr:nvPicPr>
        <xdr:cNvPr id="177015" name="图片 84" descr="81366TQdr%2BL._AC_SY355_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685800" y="116435505"/>
          <a:ext cx="74295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85</xdr:row>
      <xdr:rowOff>218440</xdr:rowOff>
    </xdr:from>
    <xdr:to>
      <xdr:col>1</xdr:col>
      <xdr:colOff>847090</xdr:colOff>
      <xdr:row>86</xdr:row>
      <xdr:rowOff>218440</xdr:rowOff>
    </xdr:to>
    <xdr:pic>
      <xdr:nvPicPr>
        <xdr:cNvPr id="177016" name="图片 85" descr="61qYEYnw79L._AC_SY355_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685800" y="117844570"/>
          <a:ext cx="84709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86</xdr:row>
      <xdr:rowOff>218440</xdr:rowOff>
    </xdr:from>
    <xdr:to>
      <xdr:col>1</xdr:col>
      <xdr:colOff>942340</xdr:colOff>
      <xdr:row>87</xdr:row>
      <xdr:rowOff>218440</xdr:rowOff>
    </xdr:to>
    <xdr:pic>
      <xdr:nvPicPr>
        <xdr:cNvPr id="177017" name="图片 86" descr="81JWAvxOckL._AC_SY450_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685800" y="119242840"/>
          <a:ext cx="94234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87</xdr:row>
      <xdr:rowOff>229235</xdr:rowOff>
    </xdr:from>
    <xdr:to>
      <xdr:col>1</xdr:col>
      <xdr:colOff>1048385</xdr:colOff>
      <xdr:row>88</xdr:row>
      <xdr:rowOff>229235</xdr:rowOff>
    </xdr:to>
    <xdr:pic>
      <xdr:nvPicPr>
        <xdr:cNvPr id="177018" name="图片 87" descr="71pVLqqtIrL._AC_SY355_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685800" y="120651905"/>
          <a:ext cx="1048385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88</xdr:row>
      <xdr:rowOff>240030</xdr:rowOff>
    </xdr:from>
    <xdr:to>
      <xdr:col>2</xdr:col>
      <xdr:colOff>0</xdr:colOff>
      <xdr:row>89</xdr:row>
      <xdr:rowOff>409575</xdr:rowOff>
    </xdr:to>
    <xdr:pic>
      <xdr:nvPicPr>
        <xdr:cNvPr id="177019" name="图片 88" descr="61oJHXnjv%2BL._AC_SX466_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685800" y="122060970"/>
          <a:ext cx="1571625" cy="1567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</xdr:row>
      <xdr:rowOff>240030</xdr:rowOff>
    </xdr:from>
    <xdr:to>
      <xdr:col>2</xdr:col>
      <xdr:colOff>0</xdr:colOff>
      <xdr:row>90</xdr:row>
      <xdr:rowOff>153035</xdr:rowOff>
    </xdr:to>
    <xdr:pic>
      <xdr:nvPicPr>
        <xdr:cNvPr id="177020" name="图片 89" descr="61mtedtSGxL._AC_SX425_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685800" y="123459240"/>
          <a:ext cx="1571625" cy="1311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</xdr:row>
      <xdr:rowOff>245745</xdr:rowOff>
    </xdr:from>
    <xdr:to>
      <xdr:col>1</xdr:col>
      <xdr:colOff>742950</xdr:colOff>
      <xdr:row>91</xdr:row>
      <xdr:rowOff>245745</xdr:rowOff>
    </xdr:to>
    <xdr:pic>
      <xdr:nvPicPr>
        <xdr:cNvPr id="177021" name="图片 90" descr="81PpJLrdTZL._AC_SX679_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685800" y="124863225"/>
          <a:ext cx="74295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</xdr:row>
      <xdr:rowOff>256540</xdr:rowOff>
    </xdr:from>
    <xdr:to>
      <xdr:col>1</xdr:col>
      <xdr:colOff>989965</xdr:colOff>
      <xdr:row>92</xdr:row>
      <xdr:rowOff>256540</xdr:rowOff>
    </xdr:to>
    <xdr:pic>
      <xdr:nvPicPr>
        <xdr:cNvPr id="177022" name="图片 91" descr="71m0W4mpESL._AC_SY679_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685800" y="126272290"/>
          <a:ext cx="989965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92</xdr:row>
      <xdr:rowOff>256540</xdr:rowOff>
    </xdr:from>
    <xdr:to>
      <xdr:col>1</xdr:col>
      <xdr:colOff>1181735</xdr:colOff>
      <xdr:row>93</xdr:row>
      <xdr:rowOff>256540</xdr:rowOff>
    </xdr:to>
    <xdr:pic>
      <xdr:nvPicPr>
        <xdr:cNvPr id="177023" name="图片 92" descr="91CiSsktYmL._AC_SX679_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685800" y="127670560"/>
          <a:ext cx="1181735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93</xdr:row>
      <xdr:rowOff>267335</xdr:rowOff>
    </xdr:from>
    <xdr:to>
      <xdr:col>1</xdr:col>
      <xdr:colOff>1324610</xdr:colOff>
      <xdr:row>94</xdr:row>
      <xdr:rowOff>267335</xdr:rowOff>
    </xdr:to>
    <xdr:pic>
      <xdr:nvPicPr>
        <xdr:cNvPr id="177024" name="图片 93" descr="71V1lSihj9L._AC_SX679_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685800" y="129079625"/>
          <a:ext cx="132461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94</xdr:row>
      <xdr:rowOff>278765</xdr:rowOff>
    </xdr:from>
    <xdr:to>
      <xdr:col>2</xdr:col>
      <xdr:colOff>0</xdr:colOff>
      <xdr:row>95</xdr:row>
      <xdr:rowOff>447675</xdr:rowOff>
    </xdr:to>
    <xdr:pic>
      <xdr:nvPicPr>
        <xdr:cNvPr id="177025" name="图片 94" descr="61l4vJkCUKL._SX342_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685800" y="130489325"/>
          <a:ext cx="1571625" cy="1567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95</xdr:row>
      <xdr:rowOff>278765</xdr:rowOff>
    </xdr:from>
    <xdr:to>
      <xdr:col>2</xdr:col>
      <xdr:colOff>0</xdr:colOff>
      <xdr:row>96</xdr:row>
      <xdr:rowOff>459105</xdr:rowOff>
    </xdr:to>
    <xdr:pic>
      <xdr:nvPicPr>
        <xdr:cNvPr id="177026" name="图片 95" descr="81TAch1toTL._AC_SX466_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685800" y="131887595"/>
          <a:ext cx="1571625" cy="1578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96</xdr:row>
      <xdr:rowOff>283845</xdr:rowOff>
    </xdr:from>
    <xdr:to>
      <xdr:col>2</xdr:col>
      <xdr:colOff>0</xdr:colOff>
      <xdr:row>97</xdr:row>
      <xdr:rowOff>420370</xdr:rowOff>
    </xdr:to>
    <xdr:pic>
      <xdr:nvPicPr>
        <xdr:cNvPr id="177027" name="图片 96" descr="716uSY3jmTL._AC_SY450_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685800" y="133290945"/>
          <a:ext cx="1571625" cy="1534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97</xdr:row>
      <xdr:rowOff>294640</xdr:rowOff>
    </xdr:from>
    <xdr:to>
      <xdr:col>1</xdr:col>
      <xdr:colOff>1191260</xdr:colOff>
      <xdr:row>98</xdr:row>
      <xdr:rowOff>294640</xdr:rowOff>
    </xdr:to>
    <xdr:pic>
      <xdr:nvPicPr>
        <xdr:cNvPr id="177028" name="图片 97" descr="711G31XkGsL._AC_SX466_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685800" y="134700010"/>
          <a:ext cx="119126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98</xdr:row>
      <xdr:rowOff>294640</xdr:rowOff>
    </xdr:from>
    <xdr:to>
      <xdr:col>1</xdr:col>
      <xdr:colOff>989965</xdr:colOff>
      <xdr:row>99</xdr:row>
      <xdr:rowOff>294640</xdr:rowOff>
    </xdr:to>
    <xdr:pic>
      <xdr:nvPicPr>
        <xdr:cNvPr id="177029" name="图片 98" descr="818qDpjH94L._SY445_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685800" y="136098280"/>
          <a:ext cx="989965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99</xdr:row>
      <xdr:rowOff>306070</xdr:rowOff>
    </xdr:from>
    <xdr:to>
      <xdr:col>1</xdr:col>
      <xdr:colOff>1019175</xdr:colOff>
      <xdr:row>100</xdr:row>
      <xdr:rowOff>306070</xdr:rowOff>
    </xdr:to>
    <xdr:pic>
      <xdr:nvPicPr>
        <xdr:cNvPr id="177030" name="图片 99" descr="51nb79HIYfL._AC_SY450_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685800" y="137507980"/>
          <a:ext cx="1019175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316865</xdr:rowOff>
    </xdr:from>
    <xdr:to>
      <xdr:col>1</xdr:col>
      <xdr:colOff>1152525</xdr:colOff>
      <xdr:row>102</xdr:row>
      <xdr:rowOff>142875</xdr:rowOff>
    </xdr:to>
    <xdr:pic>
      <xdr:nvPicPr>
        <xdr:cNvPr id="177031" name="图片 100" descr="7189ASjjp0L._AC_UX522_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685800" y="138917045"/>
          <a:ext cx="1152525" cy="13957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209550</xdr:colOff>
      <xdr:row>51</xdr:row>
      <xdr:rowOff>161925</xdr:rowOff>
    </xdr:from>
    <xdr:to>
      <xdr:col>16</xdr:col>
      <xdr:colOff>209550</xdr:colOff>
      <xdr:row>85</xdr:row>
      <xdr:rowOff>9525</xdr:rowOff>
    </xdr:to>
    <xdr:graphicFrame>
      <xdr:nvGraphicFramePr>
        <xdr:cNvPr id="16554" name="图表 51"/>
        <xdr:cNvGraphicFramePr/>
      </xdr:nvGraphicFramePr>
      <xdr:xfrm>
        <a:off x="1943735" y="17192625"/>
        <a:ext cx="8059420" cy="5676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133350</xdr:colOff>
      <xdr:row>2</xdr:row>
      <xdr:rowOff>85725</xdr:rowOff>
    </xdr:from>
    <xdr:to>
      <xdr:col>35</xdr:col>
      <xdr:colOff>590550</xdr:colOff>
      <xdr:row>10</xdr:row>
      <xdr:rowOff>238125</xdr:rowOff>
    </xdr:to>
    <xdr:graphicFrame>
      <xdr:nvGraphicFramePr>
        <xdr:cNvPr id="16555" name="图表 53"/>
        <xdr:cNvGraphicFramePr/>
      </xdr:nvGraphicFramePr>
      <xdr:xfrm>
        <a:off x="18530570" y="874395"/>
        <a:ext cx="4572000" cy="280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104775</xdr:colOff>
      <xdr:row>11</xdr:row>
      <xdr:rowOff>0</xdr:rowOff>
    </xdr:from>
    <xdr:to>
      <xdr:col>35</xdr:col>
      <xdr:colOff>561975</xdr:colOff>
      <xdr:row>19</xdr:row>
      <xdr:rowOff>153035</xdr:rowOff>
    </xdr:to>
    <xdr:graphicFrame>
      <xdr:nvGraphicFramePr>
        <xdr:cNvPr id="16556" name="图表 54"/>
        <xdr:cNvGraphicFramePr/>
      </xdr:nvGraphicFramePr>
      <xdr:xfrm>
        <a:off x="18501995" y="3771900"/>
        <a:ext cx="4572000" cy="2804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114300</xdr:colOff>
      <xdr:row>19</xdr:row>
      <xdr:rowOff>295275</xdr:rowOff>
    </xdr:from>
    <xdr:to>
      <xdr:col>34</xdr:col>
      <xdr:colOff>180975</xdr:colOff>
      <xdr:row>27</xdr:row>
      <xdr:rowOff>28575</xdr:rowOff>
    </xdr:to>
    <xdr:graphicFrame>
      <xdr:nvGraphicFramePr>
        <xdr:cNvPr id="16557" name="图表 55"/>
        <xdr:cNvGraphicFramePr/>
      </xdr:nvGraphicFramePr>
      <xdr:xfrm>
        <a:off x="18511520" y="6718935"/>
        <a:ext cx="3495675" cy="2385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276225</xdr:colOff>
      <xdr:row>91</xdr:row>
      <xdr:rowOff>161925</xdr:rowOff>
    </xdr:from>
    <xdr:to>
      <xdr:col>24</xdr:col>
      <xdr:colOff>152400</xdr:colOff>
      <xdr:row>125</xdr:row>
      <xdr:rowOff>28575</xdr:rowOff>
    </xdr:to>
    <xdr:graphicFrame>
      <xdr:nvGraphicFramePr>
        <xdr:cNvPr id="16558" name="图表 58"/>
        <xdr:cNvGraphicFramePr/>
      </xdr:nvGraphicFramePr>
      <xdr:xfrm>
        <a:off x="276225" y="24050625"/>
        <a:ext cx="14214475" cy="569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5803265</xdr:colOff>
      <xdr:row>25</xdr:row>
      <xdr:rowOff>33655</xdr:rowOff>
    </xdr:from>
    <xdr:to>
      <xdr:col>1</xdr:col>
      <xdr:colOff>1083310</xdr:colOff>
      <xdr:row>31</xdr:row>
      <xdr:rowOff>14605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03265" y="12543155"/>
          <a:ext cx="1423670" cy="112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2945130</xdr:colOff>
      <xdr:row>27</xdr:row>
      <xdr:rowOff>145415</xdr:rowOff>
    </xdr:from>
    <xdr:to>
      <xdr:col>1</xdr:col>
      <xdr:colOff>3824605</xdr:colOff>
      <xdr:row>32</xdr:row>
      <xdr:rowOff>35560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88755" y="13035915"/>
          <a:ext cx="879475" cy="842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1283335</xdr:colOff>
      <xdr:row>8</xdr:row>
      <xdr:rowOff>10160</xdr:rowOff>
    </xdr:from>
    <xdr:to>
      <xdr:col>2</xdr:col>
      <xdr:colOff>2966720</xdr:colOff>
      <xdr:row>15</xdr:row>
      <xdr:rowOff>149860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46585" y="9281160"/>
          <a:ext cx="1683385" cy="147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4022090</xdr:colOff>
      <xdr:row>29</xdr:row>
      <xdr:rowOff>136525</xdr:rowOff>
    </xdr:from>
    <xdr:to>
      <xdr:col>0</xdr:col>
      <xdr:colOff>4752975</xdr:colOff>
      <xdr:row>34</xdr:row>
      <xdr:rowOff>129540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22090" y="13408025"/>
          <a:ext cx="730885" cy="9455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4" refreshedDate="44182.6571841435" refreshedBy="NING MEI" recordCount="53">
  <cacheSource type="worksheet">
    <worksheetSource ref="D1:K65536" sheet="数据处理"/>
  </cacheSource>
  <cacheFields count="8">
    <cacheField name="品牌" numFmtId="0">
      <sharedItems containsBlank="1" count="40">
        <s v="Bodyprox"/>
        <s v="Med-Spec"/>
        <s v="POWERLIX"/>
        <s v=" SS SLEEVE STARS"/>
        <s v=" Candy Li"/>
        <s v="Crucial Compression"/>
        <s v="Blitzu"/>
        <s v="Run Forever Sports"/>
        <s v="Z-Athletics"/>
        <s v="SNEINO"/>
        <s v=" CopperJoint"/>
        <s v="LANGOV"/>
        <s v="gonicc"/>
        <s v="ComfiLife"/>
        <s v="ZOUYUE"/>
        <s v="SB SOX"/>
        <s v="ACE"/>
        <s v="ZenToes"/>
        <s v="Champion"/>
        <s v="AIRCAST"/>
        <s v="Thx4COPPER"/>
        <s v="Treat My Feet"/>
        <s v="CopperJoint"/>
        <s v=" U-pick"/>
        <s v="BXT"/>
        <s v=" Vive"/>
        <s v=" Vinaco"/>
        <s v="McDavid Sports"/>
        <s v=" TENB"/>
        <s v="CompressionZ"/>
        <s v="Sparthos"/>
        <s v=" Ultra Ankle"/>
        <s v="AW-ACTIVEWRAP"/>
        <s v=" IRUFA"/>
        <s v="NEWZILL"/>
        <s v=" Copper Compression"/>
        <s v="Bracoo"/>
        <s v="KEMFORD"/>
        <s v="BioSkin Braces"/>
        <m/>
      </sharedItems>
    </cacheField>
    <cacheField name="售价" numFmtId="0"/>
    <cacheField name="90天平均售价" numFmtId="0"/>
    <cacheField name="BSR排名" numFmtId="0"/>
    <cacheField name="预估月销量" numFmtId="0"/>
    <cacheField name="×2" numFmtId="0"/>
    <cacheField name="180天平均排名" numFmtId="0"/>
    <cacheField name="精确预估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1" refreshedVersion="4" refreshedDate="44182.6789564815" refreshedBy="NING MEI" recordCount="50">
  <cacheSource type="worksheet">
    <worksheetSource ref="C1:M51" sheet="数据处理"/>
  </cacheSource>
  <cacheFields count="11">
    <cacheField name="款式" numFmtId="0">
      <sharedItems count="4">
        <s v="绑结式"/>
        <s v="鞋系式"/>
        <s v="直穿式"/>
        <s v="护板式"/>
      </sharedItems>
    </cacheField>
    <cacheField name="品牌" numFmtId="0"/>
    <cacheField name="售价" numFmtId="0"/>
    <cacheField name="90天平均售价" numFmtId="0"/>
    <cacheField name="BSR排名" numFmtId="0"/>
    <cacheField name="预估月销量" numFmtId="0"/>
    <cacheField name="×2" numFmtId="0"/>
    <cacheField name="180天平均排名" numFmtId="0"/>
    <cacheField name="精确预估" numFmtId="0"/>
    <cacheField name="粗略评估" numFmtId="0"/>
    <cacheField name="数量" numFmtI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1" refreshedVersion="4" refreshedDate="44182.6804952546" refreshedBy="NING MEI" recordCount="50">
  <cacheSource type="worksheet">
    <worksheetSource ref="D1:M51" sheet="数据处理"/>
  </cacheSource>
  <cacheFields count="10">
    <cacheField name="品牌" numFmtId="0"/>
    <cacheField name="售价" numFmtId="0"/>
    <cacheField name="90天平均售价" numFmtId="0"/>
    <cacheField name="BSR排名" numFmtId="0"/>
    <cacheField name="预估月销量" numFmtId="0"/>
    <cacheField name="×2" numFmtId="0"/>
    <cacheField name="180天平均排名" numFmtId="0"/>
    <cacheField name="精确预估" numFmtId="0"/>
    <cacheField name="粗略评估" numFmtId="0">
      <sharedItems count="3">
        <s v="低价策略"/>
        <s v="没有低价"/>
        <s v="价格平稳"/>
      </sharedItems>
    </cacheField>
    <cacheField name="数量" numFmtId="0"/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1" refreshedVersion="4" refreshedDate="44182.6878070602" refreshedBy="NING MEI" recordCount="64">
  <cacheSource type="worksheet">
    <worksheetSource ref="M1:U65536" sheet="数据处理"/>
  </cacheSource>
  <cacheFields count="9">
    <cacheField name="数量" numFmtId="0"/>
    <cacheField name="尺寸" numFmtId="0"/>
    <cacheField name="颜色" numFmtId="0"/>
    <cacheField name="变体策略" numFmtId="0"/>
    <cacheField name="材料" numFmtId="0"/>
    <cacheField name="评价数" numFmtId="0"/>
    <cacheField name="评分" numFmtId="0"/>
    <cacheField name="卖家数" numFmtId="0"/>
    <cacheField name="物流配送" numFmtId="0">
      <sharedItems containsBlank="1" count="3">
        <s v="FBA"/>
        <s v="自营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4"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"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  <r>
    <m/>
    <m/>
    <m/>
    <m/>
    <m/>
    <m/>
    <m/>
    <m/>
    <x v="4294967295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64"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  <r>
    <m/>
    <m/>
    <m/>
    <m/>
    <m/>
    <m/>
    <m/>
    <m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数据透视表1" cacheId="0" dataOnRows="1" autoFormatId="1" applyNumberFormats="0" applyBorderFormats="0" applyFontFormats="0" applyPatternFormats="0" applyAlignmentFormats="0" applyWidthHeightFormats="1" dataCaption="数据" updatedVersion="6" createdVersion="1" useAutoFormatting="1" indent="0" compactData="0" gridDropZones="1" showDrill="0">
  <location ref="Z5:AA47" firstHeaderRow="2" firstDataRow="2" firstDataCol="1"/>
  <pivotFields count="8">
    <pivotField axis="axisRow" compact="0" outline="0" showAll="0" includeNewItemsInFilter="1">
      <items count="41">
        <item x="4"/>
        <item x="35"/>
        <item x="10"/>
        <item x="33"/>
        <item x="3"/>
        <item x="28"/>
        <item x="31"/>
        <item x="23"/>
        <item x="26"/>
        <item x="25"/>
        <item x="16"/>
        <item x="19"/>
        <item x="32"/>
        <item x="38"/>
        <item x="6"/>
        <item x="0"/>
        <item x="36"/>
        <item x="24"/>
        <item x="18"/>
        <item x="13"/>
        <item x="29"/>
        <item x="22"/>
        <item x="5"/>
        <item x="12"/>
        <item x="37"/>
        <item x="11"/>
        <item x="27"/>
        <item x="1"/>
        <item x="34"/>
        <item x="2"/>
        <item x="7"/>
        <item x="15"/>
        <item x="9"/>
        <item x="30"/>
        <item x="20"/>
        <item x="21"/>
        <item x="8"/>
        <item x="17"/>
        <item x="14"/>
        <item x="39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求和项:精确预估" fld="7" baseField="0" baseItem="0"/>
  </dataFields>
  <pivotTableStyleInfo showRowHeaders="1" showColHeaders="1" showLastColumn="1"/>
</pivotTableDefinition>
</file>

<file path=xl/pivotTables/pivotTable2.xml><?xml version="1.0" encoding="utf-8"?>
<pivotTableDefinition xmlns="http://schemas.openxmlformats.org/spreadsheetml/2006/main" name="数据透视表4" cacheId="1" dataOnRows="1" autoFormatId="1" applyNumberFormats="0" applyBorderFormats="0" applyFontFormats="0" applyPatternFormats="0" applyAlignmentFormats="0" applyWidthHeightFormats="1" dataCaption="数据" updatedVersion="6" createdVersion="1" useAutoFormatting="1" indent="0" compactData="0" gridDropZones="1" showDrill="0" chartFormat="4">
  <location ref="AB5:AC11" firstHeaderRow="2" firstDataRow="2" firstDataCol="1"/>
  <pivotFields count="11">
    <pivotField axis="axisRow" compact="0" outline="0" showAll="0" includeNewItemsInFilter="1">
      <items count="5">
        <item x="0"/>
        <item x="3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numFmtId="3" showAll="0" includeNewItemsInFilter="1"/>
    <pivotField compact="0" outline="0" showAll="0" includeNewItemsInFilter="1"/>
    <pivotField compact="0" outline="0" numFmtId="3" showAll="0" includeNewItemsInFilter="1"/>
    <pivotField compact="0" outline="0" numFmtId="3" showAll="0" includeNewItemsInFilter="1"/>
    <pivotField compact="0" outline="0" numFmtId="3" showAll="0" includeNewItemsInFilter="1"/>
    <pivotField compact="0" outline="0" showAll="0" includeNewItemsInFilter="1"/>
    <pivotField dataField="1" compact="0" outline="0" numFmtId="3" showAll="0" includeNewItemsInFilter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求和项:数量" fld="10" baseField="0" baseItem="0"/>
  </dataFields>
  <pivotTableStyleInfo showRowHeaders="1" showColHeaders="1" showLastColumn="1"/>
</pivotTableDefinition>
</file>

<file path=xl/pivotTables/pivotTable3.xml><?xml version="1.0" encoding="utf-8"?>
<pivotTableDefinition xmlns="http://schemas.openxmlformats.org/spreadsheetml/2006/main" name="数据透视表5" cacheId="2" dataOnRows="1" autoFormatId="1" applyNumberFormats="0" applyBorderFormats="0" applyFontFormats="0" applyPatternFormats="0" applyAlignmentFormats="0" applyWidthHeightFormats="1" dataCaption="数据" updatedVersion="6" createdVersion="1" useAutoFormatting="1" indent="0" compactData="0" gridDropZones="1" showDrill="0" chartFormat="4">
  <location ref="AB13:AC18" firstHeaderRow="2" firstDataRow="2" firstDataCol="1"/>
  <pivotFields count="10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numFmtId="3" showAll="0" includeNewItemsInFilter="1"/>
    <pivotField compact="0" outline="0" showAll="0" includeNewItemsInFilter="1"/>
    <pivotField compact="0" outline="0" numFmtId="3" showAll="0" includeNewItemsInFilter="1"/>
    <pivotField compact="0" outline="0" numFmtId="3" showAll="0" includeNewItemsInFilter="1"/>
    <pivotField compact="0" outline="0" numFmtId="3" showAll="0" includeNewItemsInFilter="1"/>
    <pivotField axis="axisRow" compact="0" outline="0" showAll="0" includeNewItemsInFilter="1">
      <items count="4">
        <item x="0"/>
        <item x="2"/>
        <item x="1"/>
        <item t="default"/>
      </items>
    </pivotField>
    <pivotField dataField="1" compact="0" outline="0" numFmtId="3" showAll="0" includeNewItemsInFilter="1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数量" fld="9" baseField="0" baseItem="0"/>
  </dataFields>
  <pivotTableStyleInfo showRowHeaders="1" showColHeaders="1" showLastColumn="1"/>
</pivotTableDefinition>
</file>

<file path=xl/pivotTables/pivotTable4.xml><?xml version="1.0" encoding="utf-8"?>
<pivotTableDefinition xmlns="http://schemas.openxmlformats.org/spreadsheetml/2006/main" name="数据透视表6" cacheId="3" dataOnRows="1" autoFormatId="1" applyNumberFormats="0" applyBorderFormats="0" applyFontFormats="0" applyPatternFormats="0" applyAlignmentFormats="0" applyWidthHeightFormats="1" dataCaption="数据" updatedVersion="6" createdVersion="1" useAutoFormatting="1" indent="0" compactData="0" gridDropZones="1" showDrill="0" chartFormat="2">
  <location ref="AB20:AC25" firstHeaderRow="2" firstDataRow="2" firstDataCol="1"/>
  <pivotFields count="9"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数量" fld="0" baseField="0" baseItem="0"/>
  </dataFields>
  <pivotTableStyleInfo showRowHeaders="1" showColHeaders="1" showLastColumn="1"/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9"/>
  <sheetViews>
    <sheetView workbookViewId="0">
      <selection activeCell="E5" sqref="E5"/>
    </sheetView>
  </sheetViews>
  <sheetFormatPr defaultColWidth="9" defaultRowHeight="13.5"/>
  <cols>
    <col min="2" max="2" width="20.625" customWidth="1"/>
    <col min="19" max="19" width="11.5"/>
  </cols>
  <sheetData>
    <row r="1" spans="1:19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ht="110.1" customHeight="1" spans="1:19">
      <c r="A2">
        <v>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73">
        <v>9.99</v>
      </c>
      <c r="I2" t="s">
        <v>22</v>
      </c>
      <c r="J2" s="74">
        <v>1403</v>
      </c>
      <c r="K2" s="74">
        <v>3840</v>
      </c>
      <c r="L2" s="74">
        <f>K2*2</f>
        <v>7680</v>
      </c>
      <c r="M2">
        <v>15792</v>
      </c>
      <c r="N2">
        <v>4.3</v>
      </c>
      <c r="O2">
        <v>1</v>
      </c>
      <c r="P2" t="s">
        <v>23</v>
      </c>
      <c r="Q2" t="s">
        <v>24</v>
      </c>
      <c r="R2">
        <v>1</v>
      </c>
      <c r="S2" s="84">
        <v>42671</v>
      </c>
    </row>
    <row r="3" ht="110.1" customHeight="1" spans="1:19">
      <c r="A3">
        <v>2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s="73">
        <v>25.94</v>
      </c>
      <c r="I3" t="s">
        <v>22</v>
      </c>
      <c r="J3" s="74">
        <v>2211</v>
      </c>
      <c r="K3" s="74">
        <v>2610</v>
      </c>
      <c r="L3" s="74">
        <f t="shared" ref="L3:L66" si="0">K3*2</f>
        <v>5220</v>
      </c>
      <c r="M3">
        <v>10543</v>
      </c>
      <c r="N3">
        <v>4.5</v>
      </c>
      <c r="O3">
        <v>5</v>
      </c>
      <c r="P3" t="s">
        <v>30</v>
      </c>
      <c r="Q3" t="s">
        <v>31</v>
      </c>
      <c r="R3">
        <v>18</v>
      </c>
      <c r="S3" s="84">
        <v>40137</v>
      </c>
    </row>
    <row r="4" ht="110.1" customHeight="1" spans="1:19">
      <c r="A4">
        <v>3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s="73">
        <v>22.97</v>
      </c>
      <c r="I4" t="s">
        <v>37</v>
      </c>
      <c r="J4" s="74">
        <v>2673</v>
      </c>
      <c r="K4" s="74">
        <v>1110</v>
      </c>
      <c r="L4" s="74">
        <f t="shared" si="0"/>
        <v>2220</v>
      </c>
      <c r="M4">
        <v>7172</v>
      </c>
      <c r="N4">
        <v>4.5</v>
      </c>
      <c r="O4">
        <v>4</v>
      </c>
      <c r="P4" t="s">
        <v>30</v>
      </c>
      <c r="Q4" t="s">
        <v>31</v>
      </c>
      <c r="R4">
        <v>15</v>
      </c>
      <c r="S4" s="84">
        <v>42657</v>
      </c>
    </row>
    <row r="5" ht="110.1" customHeight="1" spans="1:19">
      <c r="A5">
        <v>4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s="73">
        <v>13.95</v>
      </c>
      <c r="I5" t="s">
        <v>22</v>
      </c>
      <c r="J5" s="74">
        <v>5557</v>
      </c>
      <c r="K5" s="74">
        <v>1080</v>
      </c>
      <c r="L5" s="74">
        <f t="shared" si="0"/>
        <v>2160</v>
      </c>
      <c r="M5">
        <v>5296</v>
      </c>
      <c r="N5">
        <v>4.3</v>
      </c>
      <c r="O5">
        <v>3</v>
      </c>
      <c r="P5" t="s">
        <v>23</v>
      </c>
      <c r="Q5" t="s">
        <v>43</v>
      </c>
      <c r="R5">
        <v>2</v>
      </c>
      <c r="S5" s="84">
        <v>42283</v>
      </c>
    </row>
    <row r="6" ht="110.1" customHeight="1" spans="1:19">
      <c r="A6">
        <v>5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s="73">
        <v>13.9</v>
      </c>
      <c r="I6" t="s">
        <v>22</v>
      </c>
      <c r="J6" s="74">
        <v>5917</v>
      </c>
      <c r="K6" s="74">
        <v>1020</v>
      </c>
      <c r="L6" s="74">
        <f t="shared" si="0"/>
        <v>2040</v>
      </c>
      <c r="M6">
        <v>7608</v>
      </c>
      <c r="N6">
        <v>4.4</v>
      </c>
      <c r="O6">
        <v>1</v>
      </c>
      <c r="P6" t="s">
        <v>23</v>
      </c>
      <c r="Q6" t="s">
        <v>49</v>
      </c>
      <c r="R6">
        <v>5</v>
      </c>
      <c r="S6" s="84">
        <v>42990</v>
      </c>
    </row>
    <row r="7" ht="110.1" customHeight="1" spans="1:19">
      <c r="A7">
        <v>6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s="73">
        <v>9.95</v>
      </c>
      <c r="I7" t="s">
        <v>22</v>
      </c>
      <c r="J7" s="74">
        <v>5743</v>
      </c>
      <c r="K7" s="74">
        <v>1050</v>
      </c>
      <c r="L7" s="74">
        <f t="shared" si="0"/>
        <v>2100</v>
      </c>
      <c r="M7">
        <v>9352</v>
      </c>
      <c r="N7">
        <v>4.3</v>
      </c>
      <c r="O7">
        <v>5</v>
      </c>
      <c r="P7" t="s">
        <v>23</v>
      </c>
      <c r="Q7" t="s">
        <v>55</v>
      </c>
      <c r="R7">
        <v>12</v>
      </c>
      <c r="S7" s="84">
        <v>42844</v>
      </c>
    </row>
    <row r="8" ht="110.1" customHeight="1" spans="1:19">
      <c r="A8">
        <v>7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s="73">
        <v>8.95</v>
      </c>
      <c r="I8" t="s">
        <v>22</v>
      </c>
      <c r="J8" s="74">
        <v>6361</v>
      </c>
      <c r="K8">
        <v>930</v>
      </c>
      <c r="L8" s="74">
        <f t="shared" si="0"/>
        <v>1860</v>
      </c>
      <c r="M8">
        <v>7753</v>
      </c>
      <c r="N8">
        <v>4.2</v>
      </c>
      <c r="O8">
        <v>1</v>
      </c>
      <c r="P8" t="s">
        <v>23</v>
      </c>
      <c r="Q8" t="s">
        <v>61</v>
      </c>
      <c r="R8">
        <v>24</v>
      </c>
      <c r="S8" s="84">
        <v>42486</v>
      </c>
    </row>
    <row r="9" ht="110.1" customHeight="1" spans="1:19">
      <c r="A9">
        <v>8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s="73">
        <v>12.99</v>
      </c>
      <c r="I9" t="s">
        <v>22</v>
      </c>
      <c r="J9" s="74">
        <v>6281</v>
      </c>
      <c r="K9">
        <v>960</v>
      </c>
      <c r="L9" s="74">
        <f t="shared" si="0"/>
        <v>1920</v>
      </c>
      <c r="M9">
        <v>2689</v>
      </c>
      <c r="N9">
        <v>4.4</v>
      </c>
      <c r="O9">
        <v>1</v>
      </c>
      <c r="P9" t="s">
        <v>23</v>
      </c>
      <c r="Q9" t="s">
        <v>66</v>
      </c>
      <c r="R9">
        <v>12</v>
      </c>
      <c r="S9" s="84">
        <v>42156</v>
      </c>
    </row>
    <row r="10" ht="110.1" customHeight="1" spans="1:19">
      <c r="A10">
        <v>9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s="73">
        <v>28.99</v>
      </c>
      <c r="I10" t="s">
        <v>22</v>
      </c>
      <c r="J10" s="74">
        <v>7804</v>
      </c>
      <c r="K10">
        <v>750</v>
      </c>
      <c r="L10" s="74">
        <f t="shared" si="0"/>
        <v>1500</v>
      </c>
      <c r="M10">
        <v>2767</v>
      </c>
      <c r="N10">
        <v>4.3</v>
      </c>
      <c r="O10">
        <v>1</v>
      </c>
      <c r="P10" t="s">
        <v>23</v>
      </c>
      <c r="Q10" t="s">
        <v>72</v>
      </c>
      <c r="R10">
        <v>3</v>
      </c>
      <c r="S10" s="84">
        <v>42643</v>
      </c>
    </row>
    <row r="11" ht="110.1" customHeight="1" spans="1:19">
      <c r="A11">
        <v>10</v>
      </c>
      <c r="C11" t="s">
        <v>73</v>
      </c>
      <c r="D11" t="s">
        <v>74</v>
      </c>
      <c r="E11" t="s">
        <v>75</v>
      </c>
      <c r="F11" t="s">
        <v>76</v>
      </c>
      <c r="G11" t="s">
        <v>36</v>
      </c>
      <c r="H11" s="73">
        <v>20.19</v>
      </c>
      <c r="I11" t="s">
        <v>22</v>
      </c>
      <c r="J11" s="74">
        <v>9298</v>
      </c>
      <c r="K11">
        <v>630</v>
      </c>
      <c r="L11" s="74">
        <f t="shared" si="0"/>
        <v>1260</v>
      </c>
      <c r="M11">
        <v>1204</v>
      </c>
      <c r="N11">
        <v>4.1</v>
      </c>
      <c r="O11">
        <v>1</v>
      </c>
      <c r="P11" t="s">
        <v>23</v>
      </c>
      <c r="Q11" t="s">
        <v>77</v>
      </c>
      <c r="R11">
        <v>40</v>
      </c>
      <c r="S11" s="84">
        <v>43870</v>
      </c>
    </row>
    <row r="12" ht="110.1" customHeight="1" spans="1:19">
      <c r="A12">
        <v>11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s="73">
        <v>19.97</v>
      </c>
      <c r="I12" t="s">
        <v>22</v>
      </c>
      <c r="J12" s="74">
        <v>12171</v>
      </c>
      <c r="K12">
        <v>450</v>
      </c>
      <c r="L12" s="74">
        <f t="shared" si="0"/>
        <v>900</v>
      </c>
      <c r="M12">
        <v>2155</v>
      </c>
      <c r="N12">
        <v>4.3</v>
      </c>
      <c r="O12">
        <v>1</v>
      </c>
      <c r="P12" t="s">
        <v>23</v>
      </c>
      <c r="Q12" t="s">
        <v>83</v>
      </c>
      <c r="R12">
        <v>4</v>
      </c>
      <c r="S12" s="84">
        <v>43318</v>
      </c>
    </row>
    <row r="13" ht="110.1" customHeight="1" spans="1:19">
      <c r="A13">
        <v>12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 s="73">
        <v>16.97</v>
      </c>
      <c r="I13" t="s">
        <v>22</v>
      </c>
      <c r="J13" s="74">
        <v>12550</v>
      </c>
      <c r="K13">
        <v>450</v>
      </c>
      <c r="L13" s="74">
        <f t="shared" si="0"/>
        <v>900</v>
      </c>
      <c r="M13">
        <v>84</v>
      </c>
      <c r="N13">
        <v>4.4</v>
      </c>
      <c r="O13">
        <v>1</v>
      </c>
      <c r="P13" t="s">
        <v>23</v>
      </c>
      <c r="Q13" t="s">
        <v>89</v>
      </c>
      <c r="R13">
        <v>4</v>
      </c>
      <c r="S13" s="84">
        <v>43902</v>
      </c>
    </row>
    <row r="14" ht="110.1" customHeight="1" spans="1:19">
      <c r="A14">
        <v>13</v>
      </c>
      <c r="C14" t="s">
        <v>90</v>
      </c>
      <c r="D14" t="s">
        <v>91</v>
      </c>
      <c r="E14" t="s">
        <v>92</v>
      </c>
      <c r="F14" t="s">
        <v>93</v>
      </c>
      <c r="G14" t="s">
        <v>94</v>
      </c>
      <c r="H14" s="73">
        <v>15.97</v>
      </c>
      <c r="I14" t="s">
        <v>22</v>
      </c>
      <c r="J14" s="74">
        <v>13234</v>
      </c>
      <c r="K14">
        <v>420</v>
      </c>
      <c r="L14" s="74">
        <f t="shared" si="0"/>
        <v>840</v>
      </c>
      <c r="M14">
        <v>720</v>
      </c>
      <c r="N14">
        <v>4.5</v>
      </c>
      <c r="O14">
        <v>1</v>
      </c>
      <c r="P14" t="s">
        <v>23</v>
      </c>
      <c r="Q14" t="s">
        <v>95</v>
      </c>
      <c r="R14">
        <v>8</v>
      </c>
      <c r="S14" s="84">
        <v>43870</v>
      </c>
    </row>
    <row r="15" ht="110.1" customHeight="1" spans="1:19">
      <c r="A15">
        <v>14</v>
      </c>
      <c r="C15" t="s">
        <v>96</v>
      </c>
      <c r="D15" t="s">
        <v>97</v>
      </c>
      <c r="E15" t="s">
        <v>98</v>
      </c>
      <c r="F15" t="s">
        <v>99</v>
      </c>
      <c r="G15" t="s">
        <v>82</v>
      </c>
      <c r="H15" s="73">
        <v>8.97</v>
      </c>
      <c r="I15" t="s">
        <v>22</v>
      </c>
      <c r="J15" s="74">
        <v>13688</v>
      </c>
      <c r="K15">
        <v>390</v>
      </c>
      <c r="L15" s="74">
        <f t="shared" si="0"/>
        <v>780</v>
      </c>
      <c r="M15">
        <v>1233</v>
      </c>
      <c r="N15">
        <v>4.3</v>
      </c>
      <c r="O15">
        <v>1</v>
      </c>
      <c r="P15" t="s">
        <v>23</v>
      </c>
      <c r="Q15" t="s">
        <v>83</v>
      </c>
      <c r="R15">
        <v>6</v>
      </c>
      <c r="S15" s="84">
        <v>43956</v>
      </c>
    </row>
    <row r="16" ht="110.1" customHeight="1" spans="1:19">
      <c r="A16">
        <v>15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s="73">
        <v>15.95</v>
      </c>
      <c r="I16" t="s">
        <v>37</v>
      </c>
      <c r="J16" s="74">
        <v>10542</v>
      </c>
      <c r="K16">
        <v>300</v>
      </c>
      <c r="L16" s="74">
        <f t="shared" si="0"/>
        <v>600</v>
      </c>
      <c r="M16">
        <v>2529</v>
      </c>
      <c r="N16">
        <v>4.3</v>
      </c>
      <c r="O16">
        <v>1</v>
      </c>
      <c r="P16" t="s">
        <v>23</v>
      </c>
      <c r="Q16" t="s">
        <v>105</v>
      </c>
      <c r="R16">
        <v>12</v>
      </c>
      <c r="S16" s="84">
        <v>43679</v>
      </c>
    </row>
    <row r="17" ht="110.1" customHeight="1" spans="1:19">
      <c r="A17">
        <v>16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s="73">
        <v>13.95</v>
      </c>
      <c r="I17" t="s">
        <v>22</v>
      </c>
      <c r="J17" s="74">
        <v>15046</v>
      </c>
      <c r="K17">
        <v>360</v>
      </c>
      <c r="L17" s="74">
        <f t="shared" si="0"/>
        <v>720</v>
      </c>
      <c r="M17">
        <v>3100</v>
      </c>
      <c r="N17">
        <v>4.3</v>
      </c>
      <c r="O17">
        <v>1</v>
      </c>
      <c r="P17" t="s">
        <v>23</v>
      </c>
      <c r="Q17" t="s">
        <v>110</v>
      </c>
      <c r="R17">
        <v>1</v>
      </c>
      <c r="S17" s="84">
        <v>43592</v>
      </c>
    </row>
    <row r="18" ht="110.1" customHeight="1" spans="1:19">
      <c r="A18">
        <v>17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s="73">
        <v>21.99</v>
      </c>
      <c r="I18" t="s">
        <v>22</v>
      </c>
      <c r="J18" s="74">
        <v>15551</v>
      </c>
      <c r="K18">
        <v>360</v>
      </c>
      <c r="L18" s="74">
        <f t="shared" si="0"/>
        <v>720</v>
      </c>
      <c r="M18">
        <v>1883</v>
      </c>
      <c r="N18">
        <v>4</v>
      </c>
      <c r="O18">
        <v>2</v>
      </c>
      <c r="P18" t="s">
        <v>23</v>
      </c>
      <c r="Q18" t="s">
        <v>115</v>
      </c>
      <c r="R18">
        <v>4</v>
      </c>
      <c r="S18" s="84">
        <v>43753</v>
      </c>
    </row>
    <row r="19" ht="110.1" customHeight="1" spans="1:19">
      <c r="A19">
        <v>18</v>
      </c>
      <c r="C19" t="s">
        <v>116</v>
      </c>
      <c r="D19" t="s">
        <v>117</v>
      </c>
      <c r="E19" t="s">
        <v>118</v>
      </c>
      <c r="F19" t="s">
        <v>119</v>
      </c>
      <c r="G19" t="s">
        <v>120</v>
      </c>
      <c r="H19" s="73">
        <v>9.95</v>
      </c>
      <c r="I19" t="s">
        <v>37</v>
      </c>
      <c r="J19" s="74">
        <v>11792</v>
      </c>
      <c r="K19">
        <v>270</v>
      </c>
      <c r="L19" s="74">
        <f t="shared" si="0"/>
        <v>540</v>
      </c>
      <c r="M19">
        <v>2698</v>
      </c>
      <c r="N19">
        <v>4.5</v>
      </c>
      <c r="O19">
        <v>1</v>
      </c>
      <c r="P19" t="s">
        <v>23</v>
      </c>
      <c r="Q19" t="s">
        <v>120</v>
      </c>
      <c r="R19">
        <v>15</v>
      </c>
      <c r="S19" s="84">
        <v>43586</v>
      </c>
    </row>
    <row r="20" ht="110.1" customHeight="1" spans="1:19">
      <c r="A20">
        <v>19</v>
      </c>
      <c r="C20" t="s">
        <v>121</v>
      </c>
      <c r="D20" t="s">
        <v>122</v>
      </c>
      <c r="E20" t="s">
        <v>123</v>
      </c>
      <c r="F20" t="s">
        <v>124</v>
      </c>
      <c r="G20" t="s">
        <v>125</v>
      </c>
      <c r="H20" s="73">
        <v>9.99</v>
      </c>
      <c r="I20" t="s">
        <v>22</v>
      </c>
      <c r="J20" s="74">
        <v>15881</v>
      </c>
      <c r="K20">
        <v>330</v>
      </c>
      <c r="L20" s="74">
        <f t="shared" si="0"/>
        <v>660</v>
      </c>
      <c r="M20">
        <v>937</v>
      </c>
      <c r="N20">
        <v>4.4</v>
      </c>
      <c r="O20">
        <v>7</v>
      </c>
      <c r="P20" t="s">
        <v>23</v>
      </c>
      <c r="Q20" t="s">
        <v>23</v>
      </c>
      <c r="R20">
        <v>1</v>
      </c>
      <c r="S20" s="84">
        <v>40837</v>
      </c>
    </row>
    <row r="21" ht="110.1" customHeight="1" spans="1:19">
      <c r="A21">
        <v>20</v>
      </c>
      <c r="C21" t="s">
        <v>126</v>
      </c>
      <c r="D21" t="s">
        <v>127</v>
      </c>
      <c r="E21" t="s">
        <v>128</v>
      </c>
      <c r="F21" t="s">
        <v>129</v>
      </c>
      <c r="G21" t="s">
        <v>130</v>
      </c>
      <c r="H21" s="73">
        <v>12.99</v>
      </c>
      <c r="I21" t="s">
        <v>22</v>
      </c>
      <c r="J21" s="74">
        <v>17699</v>
      </c>
      <c r="K21">
        <v>300</v>
      </c>
      <c r="L21" s="74">
        <f t="shared" si="0"/>
        <v>600</v>
      </c>
      <c r="M21">
        <v>667</v>
      </c>
      <c r="N21">
        <v>4.4</v>
      </c>
      <c r="O21">
        <v>2</v>
      </c>
      <c r="P21" t="s">
        <v>23</v>
      </c>
      <c r="Q21" t="s">
        <v>130</v>
      </c>
      <c r="R21">
        <v>1</v>
      </c>
      <c r="S21" s="84">
        <v>43115</v>
      </c>
    </row>
    <row r="22" ht="110.1" customHeight="1" spans="1:19">
      <c r="A22">
        <v>21</v>
      </c>
      <c r="C22" t="s">
        <v>131</v>
      </c>
      <c r="D22" t="s">
        <v>132</v>
      </c>
      <c r="E22" t="s">
        <v>133</v>
      </c>
      <c r="F22" t="s">
        <v>134</v>
      </c>
      <c r="G22" t="s">
        <v>21</v>
      </c>
      <c r="H22" s="73">
        <v>9.99</v>
      </c>
      <c r="I22" t="s">
        <v>22</v>
      </c>
      <c r="J22" s="74">
        <v>19387</v>
      </c>
      <c r="K22">
        <v>270</v>
      </c>
      <c r="L22" s="74">
        <f t="shared" si="0"/>
        <v>540</v>
      </c>
      <c r="M22">
        <v>3767</v>
      </c>
      <c r="N22">
        <v>4.4</v>
      </c>
      <c r="O22">
        <v>1</v>
      </c>
      <c r="P22" t="s">
        <v>23</v>
      </c>
      <c r="Q22" t="s">
        <v>24</v>
      </c>
      <c r="R22">
        <v>2</v>
      </c>
      <c r="S22" s="84">
        <v>43585</v>
      </c>
    </row>
    <row r="23" ht="110.1" customHeight="1" spans="1:19">
      <c r="A23">
        <v>22</v>
      </c>
      <c r="C23" t="s">
        <v>135</v>
      </c>
      <c r="D23" t="s">
        <v>136</v>
      </c>
      <c r="E23" t="s">
        <v>137</v>
      </c>
      <c r="F23" t="s">
        <v>138</v>
      </c>
      <c r="G23" t="s">
        <v>139</v>
      </c>
      <c r="H23" s="73">
        <v>9.57</v>
      </c>
      <c r="I23" t="s">
        <v>22</v>
      </c>
      <c r="J23" s="74">
        <v>20521</v>
      </c>
      <c r="K23">
        <v>268</v>
      </c>
      <c r="L23" s="74">
        <f t="shared" si="0"/>
        <v>536</v>
      </c>
      <c r="M23">
        <v>1090</v>
      </c>
      <c r="N23">
        <v>3.7</v>
      </c>
      <c r="O23">
        <v>2</v>
      </c>
      <c r="P23" t="s">
        <v>23</v>
      </c>
      <c r="Q23" t="s">
        <v>23</v>
      </c>
      <c r="R23">
        <v>14</v>
      </c>
      <c r="S23" s="84">
        <v>41429</v>
      </c>
    </row>
    <row r="24" ht="110.1" customHeight="1" spans="1:19">
      <c r="A24">
        <v>23</v>
      </c>
      <c r="C24" t="s">
        <v>140</v>
      </c>
      <c r="D24" t="s">
        <v>141</v>
      </c>
      <c r="E24" t="s">
        <v>142</v>
      </c>
      <c r="F24" t="s">
        <v>143</v>
      </c>
      <c r="G24" t="s">
        <v>144</v>
      </c>
      <c r="H24" s="73">
        <v>36.44</v>
      </c>
      <c r="I24" t="s">
        <v>22</v>
      </c>
      <c r="J24" s="74">
        <v>21118</v>
      </c>
      <c r="K24">
        <v>267</v>
      </c>
      <c r="L24" s="74">
        <f t="shared" si="0"/>
        <v>534</v>
      </c>
      <c r="M24">
        <v>2149</v>
      </c>
      <c r="N24">
        <v>4</v>
      </c>
      <c r="O24">
        <v>6</v>
      </c>
      <c r="P24" t="s">
        <v>23</v>
      </c>
      <c r="Q24" t="s">
        <v>23</v>
      </c>
      <c r="R24">
        <v>24</v>
      </c>
      <c r="S24" s="84">
        <v>39247</v>
      </c>
    </row>
    <row r="25" ht="110.1" customHeight="1" spans="1:19">
      <c r="A25">
        <v>24</v>
      </c>
      <c r="C25" t="s">
        <v>145</v>
      </c>
      <c r="D25" t="s">
        <v>146</v>
      </c>
      <c r="E25" t="s">
        <v>147</v>
      </c>
      <c r="F25" t="s">
        <v>148</v>
      </c>
      <c r="G25" t="s">
        <v>144</v>
      </c>
      <c r="H25" s="73">
        <v>38.21</v>
      </c>
      <c r="I25" t="s">
        <v>22</v>
      </c>
      <c r="J25" s="74">
        <v>21477</v>
      </c>
      <c r="K25">
        <v>267</v>
      </c>
      <c r="L25" s="74">
        <f t="shared" si="0"/>
        <v>534</v>
      </c>
      <c r="M25">
        <v>1419</v>
      </c>
      <c r="N25">
        <v>4.3</v>
      </c>
      <c r="O25">
        <v>4</v>
      </c>
      <c r="P25" t="s">
        <v>23</v>
      </c>
      <c r="Q25" t="s">
        <v>23</v>
      </c>
      <c r="R25">
        <v>10</v>
      </c>
      <c r="S25" s="84">
        <v>40807</v>
      </c>
    </row>
    <row r="26" ht="110.1" customHeight="1" spans="1:19">
      <c r="A26">
        <v>25</v>
      </c>
      <c r="C26" t="s">
        <v>149</v>
      </c>
      <c r="D26" t="s">
        <v>150</v>
      </c>
      <c r="E26" t="s">
        <v>151</v>
      </c>
      <c r="F26" t="s">
        <v>152</v>
      </c>
      <c r="G26" t="s">
        <v>153</v>
      </c>
      <c r="H26" s="73">
        <v>15.79</v>
      </c>
      <c r="I26" t="s">
        <v>22</v>
      </c>
      <c r="J26" s="74">
        <v>22995</v>
      </c>
      <c r="K26">
        <v>264</v>
      </c>
      <c r="L26" s="74">
        <f t="shared" si="0"/>
        <v>528</v>
      </c>
      <c r="M26">
        <v>1112</v>
      </c>
      <c r="N26">
        <v>4.3</v>
      </c>
      <c r="O26">
        <v>1</v>
      </c>
      <c r="P26" t="s">
        <v>23</v>
      </c>
      <c r="Q26" t="s">
        <v>153</v>
      </c>
      <c r="R26">
        <v>5</v>
      </c>
      <c r="S26" s="84">
        <v>43245</v>
      </c>
    </row>
    <row r="27" ht="110.1" customHeight="1" spans="1:19">
      <c r="A27">
        <v>26</v>
      </c>
      <c r="C27" t="s">
        <v>154</v>
      </c>
      <c r="D27" t="s">
        <v>155</v>
      </c>
      <c r="E27" t="s">
        <v>156</v>
      </c>
      <c r="F27" t="s">
        <v>157</v>
      </c>
      <c r="G27" t="s">
        <v>36</v>
      </c>
      <c r="H27" s="73">
        <v>13.95</v>
      </c>
      <c r="I27" t="s">
        <v>22</v>
      </c>
      <c r="J27" s="74">
        <v>22930</v>
      </c>
      <c r="K27">
        <v>264</v>
      </c>
      <c r="L27" s="74">
        <f t="shared" si="0"/>
        <v>528</v>
      </c>
      <c r="M27">
        <v>822</v>
      </c>
      <c r="N27">
        <v>4.5</v>
      </c>
      <c r="O27">
        <v>1</v>
      </c>
      <c r="P27" t="s">
        <v>23</v>
      </c>
      <c r="Q27" t="s">
        <v>77</v>
      </c>
      <c r="R27">
        <v>5</v>
      </c>
      <c r="S27" s="84">
        <v>43611</v>
      </c>
    </row>
    <row r="28" ht="110.1" customHeight="1" spans="1:19">
      <c r="A28">
        <v>27</v>
      </c>
      <c r="C28" t="s">
        <v>158</v>
      </c>
      <c r="D28" t="s">
        <v>159</v>
      </c>
      <c r="E28" t="s">
        <v>160</v>
      </c>
      <c r="F28" t="s">
        <v>161</v>
      </c>
      <c r="G28" t="s">
        <v>162</v>
      </c>
      <c r="H28" s="73">
        <v>19.99</v>
      </c>
      <c r="I28" t="s">
        <v>22</v>
      </c>
      <c r="J28" s="74">
        <v>21642</v>
      </c>
      <c r="K28">
        <v>266</v>
      </c>
      <c r="L28" s="74">
        <f t="shared" si="0"/>
        <v>532</v>
      </c>
      <c r="M28">
        <v>1392</v>
      </c>
      <c r="N28">
        <v>4.3</v>
      </c>
      <c r="O28">
        <v>1</v>
      </c>
      <c r="P28" t="s">
        <v>23</v>
      </c>
      <c r="Q28" t="s">
        <v>163</v>
      </c>
      <c r="R28">
        <v>4</v>
      </c>
      <c r="S28" s="84">
        <v>43024</v>
      </c>
    </row>
    <row r="29" ht="110.1" customHeight="1" spans="1:19">
      <c r="A29">
        <v>28</v>
      </c>
      <c r="C29" t="s">
        <v>164</v>
      </c>
      <c r="D29" t="s">
        <v>165</v>
      </c>
      <c r="E29" t="s">
        <v>166</v>
      </c>
      <c r="F29" t="s">
        <v>167</v>
      </c>
      <c r="G29" t="s">
        <v>168</v>
      </c>
      <c r="H29" s="73">
        <v>19.06</v>
      </c>
      <c r="I29" t="s">
        <v>22</v>
      </c>
      <c r="J29" s="74">
        <v>23220</v>
      </c>
      <c r="K29">
        <v>263</v>
      </c>
      <c r="L29" s="74">
        <f t="shared" si="0"/>
        <v>526</v>
      </c>
      <c r="M29">
        <v>1520</v>
      </c>
      <c r="N29">
        <v>4</v>
      </c>
      <c r="O29">
        <v>2</v>
      </c>
      <c r="P29" t="s">
        <v>30</v>
      </c>
      <c r="Q29" t="s">
        <v>31</v>
      </c>
      <c r="R29">
        <v>5</v>
      </c>
      <c r="S29" s="84">
        <v>42588</v>
      </c>
    </row>
    <row r="30" ht="110.1" customHeight="1" spans="1:19">
      <c r="A30">
        <v>29</v>
      </c>
      <c r="C30" t="s">
        <v>169</v>
      </c>
      <c r="D30" t="s">
        <v>170</v>
      </c>
      <c r="E30" t="s">
        <v>171</v>
      </c>
      <c r="F30" t="s">
        <v>172</v>
      </c>
      <c r="G30" t="s">
        <v>173</v>
      </c>
      <c r="H30" s="73">
        <v>10.99</v>
      </c>
      <c r="I30" t="s">
        <v>22</v>
      </c>
      <c r="J30" s="74">
        <v>24478</v>
      </c>
      <c r="K30">
        <v>261</v>
      </c>
      <c r="L30" s="74">
        <f t="shared" si="0"/>
        <v>522</v>
      </c>
      <c r="M30">
        <v>497</v>
      </c>
      <c r="N30">
        <v>4.1</v>
      </c>
      <c r="O30">
        <v>2</v>
      </c>
      <c r="P30" t="s">
        <v>23</v>
      </c>
      <c r="Q30" t="s">
        <v>174</v>
      </c>
      <c r="R30">
        <v>3</v>
      </c>
      <c r="S30" s="84">
        <v>43599</v>
      </c>
    </row>
    <row r="31" ht="110.1" customHeight="1" spans="1:19">
      <c r="A31">
        <v>30</v>
      </c>
      <c r="C31" t="s">
        <v>175</v>
      </c>
      <c r="D31" t="s">
        <v>176</v>
      </c>
      <c r="E31" t="s">
        <v>177</v>
      </c>
      <c r="F31" t="s">
        <v>178</v>
      </c>
      <c r="G31" t="s">
        <v>179</v>
      </c>
      <c r="H31" s="73">
        <v>11.84</v>
      </c>
      <c r="I31" t="s">
        <v>22</v>
      </c>
      <c r="J31" s="74">
        <v>26551</v>
      </c>
      <c r="K31">
        <v>256</v>
      </c>
      <c r="L31" s="74">
        <f t="shared" si="0"/>
        <v>512</v>
      </c>
      <c r="M31">
        <v>138</v>
      </c>
      <c r="N31">
        <v>4.3</v>
      </c>
      <c r="O31">
        <v>3</v>
      </c>
      <c r="P31" t="s">
        <v>23</v>
      </c>
      <c r="Q31" t="s">
        <v>180</v>
      </c>
      <c r="R31">
        <v>9</v>
      </c>
      <c r="S31" s="84">
        <v>42867</v>
      </c>
    </row>
    <row r="32" ht="110.1" customHeight="1" spans="1:19">
      <c r="A32">
        <v>31</v>
      </c>
      <c r="C32" t="s">
        <v>181</v>
      </c>
      <c r="D32" t="s">
        <v>182</v>
      </c>
      <c r="E32" t="s">
        <v>183</v>
      </c>
      <c r="F32" t="s">
        <v>184</v>
      </c>
      <c r="G32" t="s">
        <v>185</v>
      </c>
      <c r="H32" s="73">
        <v>19.99</v>
      </c>
      <c r="I32" t="s">
        <v>22</v>
      </c>
      <c r="J32" s="74">
        <v>26997</v>
      </c>
      <c r="K32">
        <v>256</v>
      </c>
      <c r="L32" s="74">
        <f t="shared" si="0"/>
        <v>512</v>
      </c>
      <c r="M32">
        <v>1107</v>
      </c>
      <c r="N32">
        <v>4.5</v>
      </c>
      <c r="O32">
        <v>1</v>
      </c>
      <c r="P32" t="s">
        <v>23</v>
      </c>
      <c r="Q32" t="s">
        <v>186</v>
      </c>
      <c r="R32">
        <v>1</v>
      </c>
      <c r="S32" s="84">
        <v>43048</v>
      </c>
    </row>
    <row r="33" ht="110.1" customHeight="1" spans="1:19">
      <c r="A33">
        <v>32</v>
      </c>
      <c r="C33" t="s">
        <v>187</v>
      </c>
      <c r="D33" t="s">
        <v>188</v>
      </c>
      <c r="E33" t="s">
        <v>189</v>
      </c>
      <c r="F33" t="s">
        <v>190</v>
      </c>
      <c r="G33" t="s">
        <v>191</v>
      </c>
      <c r="H33" s="73">
        <v>18.95</v>
      </c>
      <c r="I33" t="s">
        <v>22</v>
      </c>
      <c r="J33" s="74">
        <v>27203</v>
      </c>
      <c r="K33">
        <v>255</v>
      </c>
      <c r="L33" s="74">
        <f t="shared" si="0"/>
        <v>510</v>
      </c>
      <c r="M33">
        <v>83</v>
      </c>
      <c r="N33">
        <v>4.1</v>
      </c>
      <c r="O33">
        <v>4</v>
      </c>
      <c r="P33" t="s">
        <v>30</v>
      </c>
      <c r="Q33" t="s">
        <v>31</v>
      </c>
      <c r="R33">
        <v>4</v>
      </c>
      <c r="S33" s="84">
        <v>43656</v>
      </c>
    </row>
    <row r="34" ht="110.1" customHeight="1" spans="1:19">
      <c r="A34">
        <v>33</v>
      </c>
      <c r="C34" t="s">
        <v>192</v>
      </c>
      <c r="D34" t="s">
        <v>193</v>
      </c>
      <c r="E34" t="s">
        <v>194</v>
      </c>
      <c r="F34" t="s">
        <v>195</v>
      </c>
      <c r="G34" t="s">
        <v>196</v>
      </c>
      <c r="H34" s="73">
        <v>20.64</v>
      </c>
      <c r="I34" t="s">
        <v>22</v>
      </c>
      <c r="J34" s="74">
        <v>28280</v>
      </c>
      <c r="K34">
        <v>253</v>
      </c>
      <c r="L34" s="74">
        <f t="shared" si="0"/>
        <v>506</v>
      </c>
      <c r="M34">
        <v>1928</v>
      </c>
      <c r="N34">
        <v>4.3</v>
      </c>
      <c r="O34">
        <v>3</v>
      </c>
      <c r="P34" t="s">
        <v>23</v>
      </c>
      <c r="Q34" t="s">
        <v>23</v>
      </c>
      <c r="R34">
        <v>6</v>
      </c>
      <c r="S34" s="84">
        <v>38722</v>
      </c>
    </row>
    <row r="35" ht="110.1" customHeight="1" spans="1:19">
      <c r="A35">
        <v>34</v>
      </c>
      <c r="C35" t="s">
        <v>197</v>
      </c>
      <c r="D35" t="s">
        <v>198</v>
      </c>
      <c r="E35" t="s">
        <v>199</v>
      </c>
      <c r="F35" t="s">
        <v>200</v>
      </c>
      <c r="G35" t="s">
        <v>201</v>
      </c>
      <c r="H35" s="73">
        <v>21.99</v>
      </c>
      <c r="I35" t="s">
        <v>22</v>
      </c>
      <c r="J35" s="74">
        <v>30478</v>
      </c>
      <c r="K35">
        <v>249</v>
      </c>
      <c r="L35" s="74">
        <f t="shared" si="0"/>
        <v>498</v>
      </c>
      <c r="M35">
        <v>423</v>
      </c>
      <c r="N35">
        <v>3.9</v>
      </c>
      <c r="O35">
        <v>1</v>
      </c>
      <c r="P35" t="s">
        <v>23</v>
      </c>
      <c r="Q35" t="s">
        <v>202</v>
      </c>
      <c r="R35">
        <v>1</v>
      </c>
      <c r="S35" s="84">
        <v>43791</v>
      </c>
    </row>
    <row r="36" ht="110.1" customHeight="1" spans="1:19">
      <c r="A36">
        <v>35</v>
      </c>
      <c r="C36" t="s">
        <v>203</v>
      </c>
      <c r="D36" t="s">
        <v>204</v>
      </c>
      <c r="E36" t="s">
        <v>205</v>
      </c>
      <c r="F36" t="s">
        <v>206</v>
      </c>
      <c r="G36" t="s">
        <v>207</v>
      </c>
      <c r="H36" s="73">
        <v>12.99</v>
      </c>
      <c r="I36" t="s">
        <v>22</v>
      </c>
      <c r="J36" s="74">
        <v>31839</v>
      </c>
      <c r="K36">
        <v>246</v>
      </c>
      <c r="L36" s="74">
        <f t="shared" si="0"/>
        <v>492</v>
      </c>
      <c r="M36">
        <v>220</v>
      </c>
      <c r="N36">
        <v>4.3</v>
      </c>
      <c r="O36">
        <v>1</v>
      </c>
      <c r="P36" t="s">
        <v>23</v>
      </c>
      <c r="Q36" t="s">
        <v>208</v>
      </c>
      <c r="R36">
        <v>88</v>
      </c>
      <c r="S36" s="84">
        <v>41380</v>
      </c>
    </row>
    <row r="37" ht="110.1" customHeight="1" spans="1:19">
      <c r="A37">
        <v>36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s="73">
        <v>12.97</v>
      </c>
      <c r="I37" t="s">
        <v>22</v>
      </c>
      <c r="J37" s="74">
        <v>32091</v>
      </c>
      <c r="K37">
        <v>245</v>
      </c>
      <c r="L37" s="74">
        <f t="shared" si="0"/>
        <v>490</v>
      </c>
      <c r="M37">
        <v>2372</v>
      </c>
      <c r="N37">
        <v>4.4</v>
      </c>
      <c r="O37">
        <v>1</v>
      </c>
      <c r="P37" t="s">
        <v>23</v>
      </c>
      <c r="Q37" t="s">
        <v>213</v>
      </c>
      <c r="R37">
        <v>16</v>
      </c>
      <c r="S37" s="84">
        <v>42945</v>
      </c>
    </row>
    <row r="38" ht="110.1" customHeight="1" spans="1:19">
      <c r="A38">
        <v>37</v>
      </c>
      <c r="C38" t="s">
        <v>214</v>
      </c>
      <c r="D38" t="s">
        <v>215</v>
      </c>
      <c r="E38" t="s">
        <v>216</v>
      </c>
      <c r="F38" t="s">
        <v>217</v>
      </c>
      <c r="G38" t="s">
        <v>218</v>
      </c>
      <c r="H38" s="73">
        <v>56.95</v>
      </c>
      <c r="I38" t="s">
        <v>22</v>
      </c>
      <c r="J38" s="74">
        <v>33224</v>
      </c>
      <c r="K38">
        <v>243</v>
      </c>
      <c r="L38" s="74">
        <f t="shared" si="0"/>
        <v>486</v>
      </c>
      <c r="M38">
        <v>694</v>
      </c>
      <c r="N38">
        <v>4.2</v>
      </c>
      <c r="O38">
        <v>1</v>
      </c>
      <c r="P38" t="s">
        <v>23</v>
      </c>
      <c r="Q38" t="s">
        <v>219</v>
      </c>
      <c r="R38">
        <v>4</v>
      </c>
      <c r="S38" s="84">
        <v>41702</v>
      </c>
    </row>
    <row r="39" ht="110.1" customHeight="1" spans="1:19">
      <c r="A39">
        <v>38</v>
      </c>
      <c r="C39" t="s">
        <v>220</v>
      </c>
      <c r="D39" t="s">
        <v>221</v>
      </c>
      <c r="E39" t="s">
        <v>222</v>
      </c>
      <c r="F39" t="s">
        <v>223</v>
      </c>
      <c r="G39" t="s">
        <v>144</v>
      </c>
      <c r="H39" s="73">
        <v>34.62</v>
      </c>
      <c r="I39" t="s">
        <v>22</v>
      </c>
      <c r="J39" s="74">
        <v>33265</v>
      </c>
      <c r="K39">
        <v>243</v>
      </c>
      <c r="L39" s="74">
        <f t="shared" si="0"/>
        <v>486</v>
      </c>
      <c r="M39">
        <v>698</v>
      </c>
      <c r="N39">
        <v>4.1</v>
      </c>
      <c r="O39">
        <v>14</v>
      </c>
      <c r="P39" t="s">
        <v>30</v>
      </c>
      <c r="Q39" t="s">
        <v>31</v>
      </c>
      <c r="R39">
        <v>10</v>
      </c>
      <c r="S39" s="84">
        <v>39421</v>
      </c>
    </row>
    <row r="40" ht="110.1" customHeight="1" spans="1:19">
      <c r="A40">
        <v>39</v>
      </c>
      <c r="C40" t="s">
        <v>224</v>
      </c>
      <c r="D40" t="s">
        <v>225</v>
      </c>
      <c r="E40" t="s">
        <v>226</v>
      </c>
      <c r="F40" t="s">
        <v>227</v>
      </c>
      <c r="G40" t="s">
        <v>228</v>
      </c>
      <c r="H40" s="73">
        <v>29.95</v>
      </c>
      <c r="I40" t="s">
        <v>22</v>
      </c>
      <c r="J40" s="74">
        <v>33649</v>
      </c>
      <c r="K40">
        <v>242</v>
      </c>
      <c r="L40" s="74">
        <f t="shared" si="0"/>
        <v>484</v>
      </c>
      <c r="M40">
        <v>566</v>
      </c>
      <c r="N40">
        <v>4.4</v>
      </c>
      <c r="O40">
        <v>1</v>
      </c>
      <c r="P40" t="s">
        <v>23</v>
      </c>
      <c r="Q40" t="s">
        <v>229</v>
      </c>
      <c r="R40">
        <v>6</v>
      </c>
      <c r="S40" s="84">
        <v>39232</v>
      </c>
    </row>
    <row r="41" ht="110.1" customHeight="1" spans="1:19">
      <c r="A41">
        <v>40</v>
      </c>
      <c r="C41" t="s">
        <v>230</v>
      </c>
      <c r="D41" t="s">
        <v>231</v>
      </c>
      <c r="E41" t="s">
        <v>232</v>
      </c>
      <c r="F41" t="s">
        <v>233</v>
      </c>
      <c r="G41" t="s">
        <v>234</v>
      </c>
      <c r="H41" s="73">
        <v>14.99</v>
      </c>
      <c r="I41" t="s">
        <v>22</v>
      </c>
      <c r="J41" s="74">
        <v>33830</v>
      </c>
      <c r="K41">
        <v>242</v>
      </c>
      <c r="L41" s="74">
        <f t="shared" si="0"/>
        <v>484</v>
      </c>
      <c r="M41">
        <v>795</v>
      </c>
      <c r="N41">
        <v>4.1</v>
      </c>
      <c r="O41">
        <v>2</v>
      </c>
      <c r="P41" t="s">
        <v>23</v>
      </c>
      <c r="Q41" t="s">
        <v>235</v>
      </c>
      <c r="R41">
        <v>3</v>
      </c>
      <c r="S41" s="84">
        <v>42559</v>
      </c>
    </row>
    <row r="42" ht="110.1" customHeight="1" spans="1:19">
      <c r="A42">
        <v>41</v>
      </c>
      <c r="C42" t="s">
        <v>236</v>
      </c>
      <c r="D42" t="s">
        <v>237</v>
      </c>
      <c r="E42" t="s">
        <v>238</v>
      </c>
      <c r="F42" t="s">
        <v>239</v>
      </c>
      <c r="G42" t="s">
        <v>240</v>
      </c>
      <c r="H42" s="73">
        <v>12.99</v>
      </c>
      <c r="I42" t="s">
        <v>37</v>
      </c>
      <c r="J42" s="74">
        <v>28216</v>
      </c>
      <c r="K42">
        <v>133</v>
      </c>
      <c r="L42" s="74">
        <f t="shared" si="0"/>
        <v>266</v>
      </c>
      <c r="M42">
        <v>1466</v>
      </c>
      <c r="N42">
        <v>4.3</v>
      </c>
      <c r="O42">
        <v>1</v>
      </c>
      <c r="P42" t="s">
        <v>23</v>
      </c>
      <c r="Q42" t="s">
        <v>241</v>
      </c>
      <c r="R42">
        <v>36</v>
      </c>
      <c r="S42" s="84">
        <v>42926</v>
      </c>
    </row>
    <row r="43" ht="110.1" customHeight="1" spans="1:19">
      <c r="A43">
        <v>42</v>
      </c>
      <c r="C43" t="s">
        <v>242</v>
      </c>
      <c r="D43" t="s">
        <v>243</v>
      </c>
      <c r="E43" t="s">
        <v>244</v>
      </c>
      <c r="F43" t="s">
        <v>245</v>
      </c>
      <c r="G43" t="s">
        <v>246</v>
      </c>
      <c r="H43" s="73">
        <v>17.95</v>
      </c>
      <c r="I43" t="s">
        <v>22</v>
      </c>
      <c r="J43" s="74">
        <v>35797</v>
      </c>
      <c r="K43">
        <v>238</v>
      </c>
      <c r="L43" s="74">
        <f t="shared" si="0"/>
        <v>476</v>
      </c>
      <c r="M43">
        <v>1480</v>
      </c>
      <c r="N43">
        <v>3.9</v>
      </c>
      <c r="O43">
        <v>1</v>
      </c>
      <c r="P43" t="s">
        <v>23</v>
      </c>
      <c r="Q43" t="s">
        <v>247</v>
      </c>
      <c r="R43">
        <v>4</v>
      </c>
      <c r="S43" s="84">
        <v>42153</v>
      </c>
    </row>
    <row r="44" ht="110.1" customHeight="1" spans="1:19">
      <c r="A44">
        <v>43</v>
      </c>
      <c r="C44" t="s">
        <v>248</v>
      </c>
      <c r="D44" t="s">
        <v>249</v>
      </c>
      <c r="E44" t="s">
        <v>250</v>
      </c>
      <c r="F44" t="s">
        <v>251</v>
      </c>
      <c r="G44" t="s">
        <v>21</v>
      </c>
      <c r="H44" s="73">
        <v>19.99</v>
      </c>
      <c r="I44" t="s">
        <v>22</v>
      </c>
      <c r="J44" s="74">
        <v>36218</v>
      </c>
      <c r="K44">
        <v>237</v>
      </c>
      <c r="L44" s="74">
        <f t="shared" si="0"/>
        <v>474</v>
      </c>
      <c r="M44">
        <v>81</v>
      </c>
      <c r="N44">
        <v>4</v>
      </c>
      <c r="O44">
        <v>1</v>
      </c>
      <c r="P44" t="s">
        <v>23</v>
      </c>
      <c r="Q44" t="s">
        <v>24</v>
      </c>
      <c r="R44">
        <v>4</v>
      </c>
      <c r="S44" s="84">
        <v>43915</v>
      </c>
    </row>
    <row r="45" ht="110.1" customHeight="1" spans="1:19">
      <c r="A45">
        <v>44</v>
      </c>
      <c r="C45" t="s">
        <v>252</v>
      </c>
      <c r="D45" t="s">
        <v>253</v>
      </c>
      <c r="E45" t="s">
        <v>254</v>
      </c>
      <c r="F45" t="s">
        <v>255</v>
      </c>
      <c r="G45" t="s">
        <v>82</v>
      </c>
      <c r="H45" s="73">
        <v>16.97</v>
      </c>
      <c r="I45" t="s">
        <v>22</v>
      </c>
      <c r="J45" s="74">
        <v>33456</v>
      </c>
      <c r="K45">
        <v>243</v>
      </c>
      <c r="L45" s="74">
        <f t="shared" si="0"/>
        <v>486</v>
      </c>
      <c r="M45">
        <v>756</v>
      </c>
      <c r="N45">
        <v>4.3</v>
      </c>
      <c r="O45">
        <v>1</v>
      </c>
      <c r="P45" t="s">
        <v>23</v>
      </c>
      <c r="Q45" t="s">
        <v>82</v>
      </c>
      <c r="R45">
        <v>4</v>
      </c>
      <c r="S45" s="84">
        <v>43554</v>
      </c>
    </row>
    <row r="46" ht="110.1" customHeight="1" spans="1:19">
      <c r="A46">
        <v>45</v>
      </c>
      <c r="C46" t="s">
        <v>256</v>
      </c>
      <c r="D46" t="s">
        <v>257</v>
      </c>
      <c r="E46" t="s">
        <v>258</v>
      </c>
      <c r="F46" t="s">
        <v>259</v>
      </c>
      <c r="G46" t="s">
        <v>60</v>
      </c>
      <c r="H46" s="73">
        <v>10.95</v>
      </c>
      <c r="I46" t="s">
        <v>260</v>
      </c>
      <c r="J46" s="74">
        <v>6552</v>
      </c>
      <c r="K46">
        <v>120</v>
      </c>
      <c r="L46" s="74">
        <f t="shared" si="0"/>
        <v>240</v>
      </c>
      <c r="M46">
        <v>334</v>
      </c>
      <c r="N46">
        <v>4.4</v>
      </c>
      <c r="O46">
        <v>1</v>
      </c>
      <c r="P46" t="s">
        <v>23</v>
      </c>
      <c r="Q46" t="s">
        <v>61</v>
      </c>
      <c r="R46">
        <v>4</v>
      </c>
      <c r="S46" s="84">
        <v>43301</v>
      </c>
    </row>
    <row r="47" ht="110.1" customHeight="1" spans="1:19">
      <c r="A47">
        <v>46</v>
      </c>
      <c r="C47" t="s">
        <v>261</v>
      </c>
      <c r="D47" t="s">
        <v>262</v>
      </c>
      <c r="E47" t="s">
        <v>263</v>
      </c>
      <c r="F47" t="s">
        <v>264</v>
      </c>
      <c r="G47" t="s">
        <v>265</v>
      </c>
      <c r="H47" s="73">
        <v>7.99</v>
      </c>
      <c r="I47" t="s">
        <v>22</v>
      </c>
      <c r="J47" s="74">
        <v>36888</v>
      </c>
      <c r="K47">
        <v>236</v>
      </c>
      <c r="L47" s="74">
        <f t="shared" si="0"/>
        <v>472</v>
      </c>
      <c r="M47">
        <v>2696</v>
      </c>
      <c r="N47">
        <v>4</v>
      </c>
      <c r="O47">
        <v>1</v>
      </c>
      <c r="P47" t="s">
        <v>23</v>
      </c>
      <c r="Q47" t="s">
        <v>266</v>
      </c>
      <c r="R47">
        <v>9</v>
      </c>
      <c r="S47" s="84">
        <v>40731</v>
      </c>
    </row>
    <row r="48" ht="110.1" customHeight="1" spans="1:19">
      <c r="A48">
        <v>47</v>
      </c>
      <c r="C48" t="s">
        <v>267</v>
      </c>
      <c r="D48" t="s">
        <v>268</v>
      </c>
      <c r="E48" t="s">
        <v>269</v>
      </c>
      <c r="F48" t="s">
        <v>270</v>
      </c>
      <c r="G48" t="s">
        <v>144</v>
      </c>
      <c r="H48" s="73">
        <v>25.04</v>
      </c>
      <c r="I48" t="s">
        <v>22</v>
      </c>
      <c r="J48" s="74">
        <v>37218</v>
      </c>
      <c r="K48">
        <v>235</v>
      </c>
      <c r="L48" s="74">
        <f t="shared" si="0"/>
        <v>470</v>
      </c>
      <c r="M48">
        <v>729</v>
      </c>
      <c r="N48">
        <v>4.2</v>
      </c>
      <c r="O48">
        <v>6</v>
      </c>
      <c r="P48" t="s">
        <v>23</v>
      </c>
      <c r="Q48" t="s">
        <v>23</v>
      </c>
      <c r="R48">
        <v>1</v>
      </c>
      <c r="S48" s="84">
        <v>39782</v>
      </c>
    </row>
    <row r="49" ht="110.1" customHeight="1" spans="1:19">
      <c r="A49">
        <v>48</v>
      </c>
      <c r="C49" t="s">
        <v>271</v>
      </c>
      <c r="D49" t="s">
        <v>272</v>
      </c>
      <c r="E49" t="s">
        <v>273</v>
      </c>
      <c r="F49" t="s">
        <v>274</v>
      </c>
      <c r="G49" t="s">
        <v>275</v>
      </c>
      <c r="H49" s="73">
        <v>10.99</v>
      </c>
      <c r="I49" t="s">
        <v>22</v>
      </c>
      <c r="J49" s="74">
        <v>34199</v>
      </c>
      <c r="K49">
        <v>241</v>
      </c>
      <c r="L49" s="74">
        <f t="shared" si="0"/>
        <v>482</v>
      </c>
      <c r="M49">
        <v>1313</v>
      </c>
      <c r="N49">
        <v>4.3</v>
      </c>
      <c r="O49">
        <v>1</v>
      </c>
      <c r="P49" t="s">
        <v>23</v>
      </c>
      <c r="Q49" t="s">
        <v>275</v>
      </c>
      <c r="R49">
        <v>55</v>
      </c>
      <c r="S49" s="84">
        <v>43782</v>
      </c>
    </row>
    <row r="50" ht="110.1" customHeight="1" spans="1:19">
      <c r="A50">
        <v>49</v>
      </c>
      <c r="C50" t="s">
        <v>276</v>
      </c>
      <c r="D50" t="s">
        <v>277</v>
      </c>
      <c r="E50" t="s">
        <v>278</v>
      </c>
      <c r="F50" t="s">
        <v>279</v>
      </c>
      <c r="G50" t="s">
        <v>280</v>
      </c>
      <c r="H50" s="73">
        <v>69.95</v>
      </c>
      <c r="I50" t="s">
        <v>22</v>
      </c>
      <c r="J50" s="74">
        <v>246105</v>
      </c>
      <c r="K50">
        <v>0</v>
      </c>
      <c r="L50" s="74">
        <f t="shared" si="0"/>
        <v>0</v>
      </c>
      <c r="M50">
        <v>1019</v>
      </c>
      <c r="N50">
        <v>4.2</v>
      </c>
      <c r="O50">
        <v>2</v>
      </c>
      <c r="P50" t="s">
        <v>23</v>
      </c>
      <c r="Q50" t="s">
        <v>281</v>
      </c>
      <c r="R50">
        <v>5</v>
      </c>
      <c r="S50" s="84">
        <v>42880</v>
      </c>
    </row>
    <row r="51" ht="110.1" customHeight="1" spans="1:19">
      <c r="A51">
        <v>50</v>
      </c>
      <c r="C51" t="s">
        <v>282</v>
      </c>
      <c r="D51" t="s">
        <v>283</v>
      </c>
      <c r="E51" t="s">
        <v>284</v>
      </c>
      <c r="F51" t="s">
        <v>285</v>
      </c>
      <c r="G51" t="s">
        <v>144</v>
      </c>
      <c r="H51" s="73">
        <v>47.75</v>
      </c>
      <c r="I51" t="s">
        <v>22</v>
      </c>
      <c r="J51" s="74">
        <v>42744</v>
      </c>
      <c r="K51">
        <v>224</v>
      </c>
      <c r="L51" s="74">
        <f t="shared" si="0"/>
        <v>448</v>
      </c>
      <c r="M51">
        <v>624</v>
      </c>
      <c r="N51">
        <v>3.9</v>
      </c>
      <c r="O51">
        <v>4</v>
      </c>
      <c r="P51" t="s">
        <v>23</v>
      </c>
      <c r="Q51" t="s">
        <v>286</v>
      </c>
      <c r="R51">
        <v>6</v>
      </c>
      <c r="S51" s="84">
        <v>39171</v>
      </c>
    </row>
    <row r="52" ht="110.1" customHeight="1" spans="1:19">
      <c r="A52">
        <v>51</v>
      </c>
      <c r="C52" t="s">
        <v>287</v>
      </c>
      <c r="D52" t="s">
        <v>288</v>
      </c>
      <c r="E52" t="s">
        <v>289</v>
      </c>
      <c r="F52" t="s">
        <v>290</v>
      </c>
      <c r="G52" t="s">
        <v>291</v>
      </c>
      <c r="H52" s="73">
        <v>27.99</v>
      </c>
      <c r="I52" t="s">
        <v>22</v>
      </c>
      <c r="J52" s="74">
        <v>43138</v>
      </c>
      <c r="K52">
        <v>223</v>
      </c>
      <c r="L52" s="74">
        <f t="shared" si="0"/>
        <v>446</v>
      </c>
      <c r="M52">
        <v>296</v>
      </c>
      <c r="N52">
        <v>4.5</v>
      </c>
      <c r="O52">
        <v>2</v>
      </c>
      <c r="P52" t="s">
        <v>23</v>
      </c>
      <c r="Q52" t="s">
        <v>292</v>
      </c>
      <c r="R52">
        <v>6</v>
      </c>
      <c r="S52" s="84">
        <v>42697</v>
      </c>
    </row>
    <row r="53" ht="110.1" customHeight="1" spans="1:19">
      <c r="A53">
        <v>52</v>
      </c>
      <c r="C53" t="s">
        <v>293</v>
      </c>
      <c r="D53" t="s">
        <v>294</v>
      </c>
      <c r="E53" t="s">
        <v>295</v>
      </c>
      <c r="F53" t="s">
        <v>296</v>
      </c>
      <c r="G53" t="s">
        <v>297</v>
      </c>
      <c r="H53" s="73">
        <v>76.75</v>
      </c>
      <c r="I53" t="s">
        <v>22</v>
      </c>
      <c r="J53" s="74">
        <v>43340</v>
      </c>
      <c r="K53">
        <v>223</v>
      </c>
      <c r="L53" s="74">
        <f t="shared" si="0"/>
        <v>446</v>
      </c>
      <c r="M53">
        <v>1297</v>
      </c>
      <c r="N53">
        <v>4.4</v>
      </c>
      <c r="O53">
        <v>4</v>
      </c>
      <c r="P53" t="s">
        <v>23</v>
      </c>
      <c r="Q53" t="s">
        <v>298</v>
      </c>
      <c r="R53">
        <v>20</v>
      </c>
      <c r="S53" s="84">
        <v>43181</v>
      </c>
    </row>
    <row r="54" ht="110.1" customHeight="1" spans="1:19">
      <c r="A54">
        <v>53</v>
      </c>
      <c r="C54" t="s">
        <v>299</v>
      </c>
      <c r="D54" t="s">
        <v>300</v>
      </c>
      <c r="E54" t="s">
        <v>301</v>
      </c>
      <c r="F54" t="s">
        <v>302</v>
      </c>
      <c r="G54" t="s">
        <v>303</v>
      </c>
      <c r="H54" s="73">
        <v>34</v>
      </c>
      <c r="I54" t="s">
        <v>22</v>
      </c>
      <c r="J54" s="74">
        <v>46321</v>
      </c>
      <c r="K54">
        <v>217</v>
      </c>
      <c r="L54" s="74">
        <f t="shared" si="0"/>
        <v>434</v>
      </c>
      <c r="M54">
        <v>319</v>
      </c>
      <c r="N54">
        <v>4.6</v>
      </c>
      <c r="O54">
        <v>1</v>
      </c>
      <c r="P54" t="s">
        <v>23</v>
      </c>
      <c r="Q54" t="s">
        <v>23</v>
      </c>
      <c r="R54">
        <v>16</v>
      </c>
      <c r="S54" s="84">
        <v>41485</v>
      </c>
    </row>
    <row r="55" ht="110.1" customHeight="1" spans="1:19">
      <c r="A55">
        <v>54</v>
      </c>
      <c r="C55" t="s">
        <v>304</v>
      </c>
      <c r="D55" t="s">
        <v>305</v>
      </c>
      <c r="E55" t="s">
        <v>306</v>
      </c>
      <c r="F55" t="s">
        <v>307</v>
      </c>
      <c r="G55" t="s">
        <v>308</v>
      </c>
      <c r="H55" s="73">
        <v>16.88</v>
      </c>
      <c r="I55" t="s">
        <v>22</v>
      </c>
      <c r="J55" s="74">
        <v>43087</v>
      </c>
      <c r="K55">
        <v>223</v>
      </c>
      <c r="L55" s="74">
        <f t="shared" si="0"/>
        <v>446</v>
      </c>
      <c r="M55">
        <v>97</v>
      </c>
      <c r="N55">
        <v>4.1</v>
      </c>
      <c r="O55">
        <v>1</v>
      </c>
      <c r="P55" t="s">
        <v>23</v>
      </c>
      <c r="Q55" t="s">
        <v>308</v>
      </c>
      <c r="R55">
        <v>5</v>
      </c>
      <c r="S55" s="84">
        <v>42640</v>
      </c>
    </row>
    <row r="56" ht="110.1" customHeight="1" spans="1:19">
      <c r="A56">
        <v>55</v>
      </c>
      <c r="C56" t="s">
        <v>309</v>
      </c>
      <c r="D56" t="s">
        <v>310</v>
      </c>
      <c r="E56" t="s">
        <v>311</v>
      </c>
      <c r="F56" t="s">
        <v>312</v>
      </c>
      <c r="G56" t="s">
        <v>313</v>
      </c>
      <c r="H56" s="73">
        <v>35.99</v>
      </c>
      <c r="I56" t="s">
        <v>22</v>
      </c>
      <c r="J56" s="74">
        <v>46038</v>
      </c>
      <c r="K56">
        <v>217</v>
      </c>
      <c r="L56" s="74">
        <f t="shared" si="0"/>
        <v>434</v>
      </c>
      <c r="M56">
        <v>27</v>
      </c>
      <c r="N56">
        <v>3.1</v>
      </c>
      <c r="O56">
        <v>2</v>
      </c>
      <c r="P56" t="s">
        <v>23</v>
      </c>
      <c r="Q56" t="s">
        <v>314</v>
      </c>
      <c r="R56">
        <v>16</v>
      </c>
      <c r="S56" s="84">
        <v>43487</v>
      </c>
    </row>
    <row r="57" ht="110.1" customHeight="1" spans="1:19">
      <c r="A57">
        <v>56</v>
      </c>
      <c r="C57" t="s">
        <v>315</v>
      </c>
      <c r="D57" t="s">
        <v>316</v>
      </c>
      <c r="E57" t="s">
        <v>317</v>
      </c>
      <c r="F57" t="s">
        <v>318</v>
      </c>
      <c r="G57" t="s">
        <v>319</v>
      </c>
      <c r="H57" s="73">
        <v>8.99</v>
      </c>
      <c r="I57" t="s">
        <v>22</v>
      </c>
      <c r="J57" s="74">
        <v>52276</v>
      </c>
      <c r="K57">
        <v>205</v>
      </c>
      <c r="L57" s="74">
        <f t="shared" si="0"/>
        <v>410</v>
      </c>
      <c r="M57">
        <v>1051</v>
      </c>
      <c r="N57">
        <v>4</v>
      </c>
      <c r="O57">
        <v>2</v>
      </c>
      <c r="P57" t="s">
        <v>23</v>
      </c>
      <c r="Q57" t="s">
        <v>320</v>
      </c>
      <c r="R57">
        <v>4</v>
      </c>
      <c r="S57" s="84">
        <v>43598</v>
      </c>
    </row>
    <row r="58" ht="110.1" customHeight="1" spans="1:19">
      <c r="A58">
        <v>57</v>
      </c>
      <c r="C58" t="s">
        <v>321</v>
      </c>
      <c r="D58" t="s">
        <v>322</v>
      </c>
      <c r="E58" t="s">
        <v>323</v>
      </c>
      <c r="F58" t="s">
        <v>324</v>
      </c>
      <c r="G58" t="s">
        <v>325</v>
      </c>
      <c r="H58" s="73">
        <v>16.95</v>
      </c>
      <c r="I58" t="s">
        <v>22</v>
      </c>
      <c r="J58" s="74">
        <v>47513</v>
      </c>
      <c r="K58">
        <v>214</v>
      </c>
      <c r="L58" s="74">
        <f t="shared" si="0"/>
        <v>428</v>
      </c>
      <c r="M58">
        <v>55</v>
      </c>
      <c r="N58">
        <v>3.7</v>
      </c>
      <c r="O58">
        <v>1</v>
      </c>
      <c r="P58" t="s">
        <v>23</v>
      </c>
      <c r="Q58" t="s">
        <v>326</v>
      </c>
      <c r="R58">
        <v>1</v>
      </c>
      <c r="S58" s="84">
        <v>43948</v>
      </c>
    </row>
    <row r="59" ht="110.1" customHeight="1" spans="1:19">
      <c r="A59">
        <v>58</v>
      </c>
      <c r="C59" t="s">
        <v>327</v>
      </c>
      <c r="D59" t="s">
        <v>328</v>
      </c>
      <c r="E59" t="s">
        <v>329</v>
      </c>
      <c r="F59" t="s">
        <v>330</v>
      </c>
      <c r="G59" t="s">
        <v>144</v>
      </c>
      <c r="H59" s="73">
        <v>36.18</v>
      </c>
      <c r="I59" t="s">
        <v>22</v>
      </c>
      <c r="J59" s="74">
        <v>48337</v>
      </c>
      <c r="K59">
        <v>213</v>
      </c>
      <c r="L59" s="74">
        <f t="shared" si="0"/>
        <v>426</v>
      </c>
      <c r="M59">
        <v>846</v>
      </c>
      <c r="N59">
        <v>4</v>
      </c>
      <c r="O59">
        <v>14</v>
      </c>
      <c r="P59" t="s">
        <v>30</v>
      </c>
      <c r="Q59" t="s">
        <v>31</v>
      </c>
      <c r="R59">
        <v>8</v>
      </c>
      <c r="S59" s="84">
        <v>39171</v>
      </c>
    </row>
    <row r="60" ht="110.1" customHeight="1" spans="1:19">
      <c r="A60">
        <v>59</v>
      </c>
      <c r="C60" t="s">
        <v>331</v>
      </c>
      <c r="D60" t="s">
        <v>332</v>
      </c>
      <c r="E60" t="s">
        <v>333</v>
      </c>
      <c r="F60" t="s">
        <v>334</v>
      </c>
      <c r="G60" t="s">
        <v>335</v>
      </c>
      <c r="H60" s="73">
        <v>22.97</v>
      </c>
      <c r="I60" t="s">
        <v>22</v>
      </c>
      <c r="J60" s="74">
        <v>49324</v>
      </c>
      <c r="K60">
        <v>211</v>
      </c>
      <c r="L60" s="74">
        <f t="shared" si="0"/>
        <v>422</v>
      </c>
      <c r="M60">
        <v>462</v>
      </c>
      <c r="N60">
        <v>4.3</v>
      </c>
      <c r="O60">
        <v>2</v>
      </c>
      <c r="P60" t="s">
        <v>23</v>
      </c>
      <c r="Q60" t="s">
        <v>336</v>
      </c>
      <c r="R60">
        <v>4</v>
      </c>
      <c r="S60" s="84">
        <v>43469</v>
      </c>
    </row>
    <row r="61" ht="110.1" customHeight="1" spans="1:19">
      <c r="A61">
        <v>60</v>
      </c>
      <c r="C61" t="s">
        <v>337</v>
      </c>
      <c r="D61" t="s">
        <v>338</v>
      </c>
      <c r="E61" t="s">
        <v>339</v>
      </c>
      <c r="F61" t="s">
        <v>340</v>
      </c>
      <c r="G61" t="s">
        <v>341</v>
      </c>
      <c r="H61" s="73">
        <v>8.13</v>
      </c>
      <c r="I61" t="s">
        <v>22</v>
      </c>
      <c r="J61" s="74">
        <v>49473</v>
      </c>
      <c r="K61">
        <v>211</v>
      </c>
      <c r="L61" s="74">
        <f t="shared" si="0"/>
        <v>422</v>
      </c>
      <c r="M61">
        <v>462</v>
      </c>
      <c r="N61">
        <v>3.9</v>
      </c>
      <c r="O61">
        <v>8</v>
      </c>
      <c r="P61" t="s">
        <v>30</v>
      </c>
      <c r="Q61" t="s">
        <v>31</v>
      </c>
      <c r="R61">
        <v>1</v>
      </c>
      <c r="S61" s="84">
        <v>38978</v>
      </c>
    </row>
    <row r="62" ht="110.1" customHeight="1" spans="1:19">
      <c r="A62">
        <v>61</v>
      </c>
      <c r="C62" t="s">
        <v>342</v>
      </c>
      <c r="D62" t="s">
        <v>343</v>
      </c>
      <c r="E62" t="s">
        <v>344</v>
      </c>
      <c r="F62" t="s">
        <v>345</v>
      </c>
      <c r="G62" t="s">
        <v>346</v>
      </c>
      <c r="H62" s="73">
        <v>17.95</v>
      </c>
      <c r="I62" t="s">
        <v>22</v>
      </c>
      <c r="J62" s="74">
        <v>49675</v>
      </c>
      <c r="K62">
        <v>210</v>
      </c>
      <c r="L62" s="74">
        <f t="shared" si="0"/>
        <v>420</v>
      </c>
      <c r="M62">
        <v>677</v>
      </c>
      <c r="N62">
        <v>4.4</v>
      </c>
      <c r="O62">
        <v>1</v>
      </c>
      <c r="P62" t="s">
        <v>23</v>
      </c>
      <c r="Q62" t="s">
        <v>346</v>
      </c>
      <c r="R62">
        <v>1</v>
      </c>
      <c r="S62" s="84">
        <v>43522</v>
      </c>
    </row>
    <row r="63" ht="110.1" customHeight="1" spans="1:19">
      <c r="A63">
        <v>62</v>
      </c>
      <c r="C63" t="s">
        <v>347</v>
      </c>
      <c r="D63" t="s">
        <v>348</v>
      </c>
      <c r="E63" t="s">
        <v>349</v>
      </c>
      <c r="F63" t="s">
        <v>350</v>
      </c>
      <c r="G63" t="s">
        <v>351</v>
      </c>
      <c r="H63" s="73">
        <v>12.69</v>
      </c>
      <c r="I63" t="s">
        <v>22</v>
      </c>
      <c r="J63" s="74">
        <v>49840</v>
      </c>
      <c r="K63">
        <v>210</v>
      </c>
      <c r="L63" s="74">
        <f t="shared" si="0"/>
        <v>420</v>
      </c>
      <c r="M63">
        <v>125</v>
      </c>
      <c r="N63">
        <v>4.3</v>
      </c>
      <c r="O63">
        <v>5</v>
      </c>
      <c r="P63" t="s">
        <v>23</v>
      </c>
      <c r="Q63" t="s">
        <v>23</v>
      </c>
      <c r="R63">
        <v>3</v>
      </c>
      <c r="S63" s="84">
        <v>39659</v>
      </c>
    </row>
    <row r="64" ht="110.1" customHeight="1" spans="1:19">
      <c r="A64">
        <v>63</v>
      </c>
      <c r="C64" t="s">
        <v>352</v>
      </c>
      <c r="D64" t="s">
        <v>353</v>
      </c>
      <c r="E64" t="s">
        <v>354</v>
      </c>
      <c r="F64" t="s">
        <v>355</v>
      </c>
      <c r="G64" t="s">
        <v>356</v>
      </c>
      <c r="H64" s="73">
        <v>10.99</v>
      </c>
      <c r="I64" t="s">
        <v>22</v>
      </c>
      <c r="J64" s="74">
        <v>49904</v>
      </c>
      <c r="K64">
        <v>210</v>
      </c>
      <c r="L64" s="74">
        <f t="shared" si="0"/>
        <v>420</v>
      </c>
      <c r="M64">
        <v>724</v>
      </c>
      <c r="N64">
        <v>4.3</v>
      </c>
      <c r="O64">
        <v>1</v>
      </c>
      <c r="P64" t="s">
        <v>23</v>
      </c>
      <c r="Q64" t="s">
        <v>357</v>
      </c>
      <c r="R64">
        <v>8</v>
      </c>
      <c r="S64" s="84">
        <v>42830</v>
      </c>
    </row>
    <row r="65" ht="110.1" customHeight="1" spans="1:19">
      <c r="A65">
        <v>64</v>
      </c>
      <c r="C65" t="s">
        <v>358</v>
      </c>
      <c r="D65" t="s">
        <v>359</v>
      </c>
      <c r="E65" t="s">
        <v>360</v>
      </c>
      <c r="F65" t="s">
        <v>361</v>
      </c>
      <c r="G65" t="s">
        <v>362</v>
      </c>
      <c r="H65" s="73">
        <v>14.99</v>
      </c>
      <c r="I65" t="s">
        <v>22</v>
      </c>
      <c r="J65" s="74">
        <v>49912</v>
      </c>
      <c r="K65">
        <v>210</v>
      </c>
      <c r="L65" s="74">
        <f t="shared" si="0"/>
        <v>420</v>
      </c>
      <c r="M65">
        <v>604</v>
      </c>
      <c r="N65">
        <v>4.4</v>
      </c>
      <c r="O65">
        <v>2</v>
      </c>
      <c r="P65" t="s">
        <v>23</v>
      </c>
      <c r="Q65" t="s">
        <v>23</v>
      </c>
      <c r="R65">
        <v>50</v>
      </c>
      <c r="S65" s="84">
        <v>42710</v>
      </c>
    </row>
    <row r="66" ht="110.1" customHeight="1" spans="1:19">
      <c r="A66">
        <v>65</v>
      </c>
      <c r="C66" t="s">
        <v>363</v>
      </c>
      <c r="D66" t="s">
        <v>364</v>
      </c>
      <c r="E66" t="s">
        <v>365</v>
      </c>
      <c r="F66" t="s">
        <v>366</v>
      </c>
      <c r="G66" t="s">
        <v>367</v>
      </c>
      <c r="H66" s="73">
        <v>25.99</v>
      </c>
      <c r="I66" t="s">
        <v>22</v>
      </c>
      <c r="J66" s="74">
        <v>49973</v>
      </c>
      <c r="K66">
        <v>210</v>
      </c>
      <c r="L66" s="74">
        <f t="shared" si="0"/>
        <v>420</v>
      </c>
      <c r="M66">
        <v>805</v>
      </c>
      <c r="N66">
        <v>4.1</v>
      </c>
      <c r="O66">
        <v>1</v>
      </c>
      <c r="P66" t="s">
        <v>23</v>
      </c>
      <c r="Q66" t="s">
        <v>368</v>
      </c>
      <c r="R66">
        <v>10</v>
      </c>
      <c r="S66" s="84">
        <v>42810</v>
      </c>
    </row>
    <row r="67" ht="110.1" customHeight="1" spans="1:19">
      <c r="A67">
        <v>66</v>
      </c>
      <c r="C67" t="s">
        <v>369</v>
      </c>
      <c r="D67" t="s">
        <v>370</v>
      </c>
      <c r="E67" t="s">
        <v>371</v>
      </c>
      <c r="F67" t="s">
        <v>372</v>
      </c>
      <c r="G67" t="s">
        <v>373</v>
      </c>
      <c r="H67" s="73">
        <v>12.99</v>
      </c>
      <c r="I67" t="s">
        <v>22</v>
      </c>
      <c r="J67" s="74">
        <v>50094</v>
      </c>
      <c r="K67">
        <v>209</v>
      </c>
      <c r="L67" s="74">
        <f t="shared" ref="L67:L101" si="1">K67*2</f>
        <v>418</v>
      </c>
      <c r="M67">
        <v>0</v>
      </c>
      <c r="N67" t="s">
        <v>23</v>
      </c>
      <c r="O67">
        <v>1</v>
      </c>
      <c r="P67" t="s">
        <v>23</v>
      </c>
      <c r="Q67" t="s">
        <v>374</v>
      </c>
      <c r="R67">
        <v>18</v>
      </c>
      <c r="S67" s="84">
        <v>42919</v>
      </c>
    </row>
    <row r="68" ht="110.1" customHeight="1" spans="1:19">
      <c r="A68">
        <v>67</v>
      </c>
      <c r="C68" t="s">
        <v>375</v>
      </c>
      <c r="D68" t="s">
        <v>376</v>
      </c>
      <c r="E68" t="s">
        <v>377</v>
      </c>
      <c r="F68" t="s">
        <v>378</v>
      </c>
      <c r="G68" t="s">
        <v>379</v>
      </c>
      <c r="H68" s="73">
        <v>15.97</v>
      </c>
      <c r="I68" t="s">
        <v>23</v>
      </c>
      <c r="J68" t="s">
        <v>23</v>
      </c>
      <c r="K68">
        <v>208</v>
      </c>
      <c r="L68" s="74">
        <f t="shared" si="1"/>
        <v>416</v>
      </c>
      <c r="M68">
        <v>1551</v>
      </c>
      <c r="N68">
        <v>4.3</v>
      </c>
      <c r="O68">
        <v>2</v>
      </c>
      <c r="P68" t="s">
        <v>23</v>
      </c>
      <c r="Q68" t="s">
        <v>380</v>
      </c>
      <c r="R68">
        <v>70</v>
      </c>
      <c r="S68" s="84">
        <v>42663</v>
      </c>
    </row>
    <row r="69" ht="110.1" customHeight="1" spans="1:19">
      <c r="A69">
        <v>68</v>
      </c>
      <c r="C69" t="s">
        <v>381</v>
      </c>
      <c r="D69" t="s">
        <v>382</v>
      </c>
      <c r="E69" t="s">
        <v>383</v>
      </c>
      <c r="F69" t="s">
        <v>384</v>
      </c>
      <c r="G69" t="s">
        <v>385</v>
      </c>
      <c r="H69" s="73">
        <v>15</v>
      </c>
      <c r="I69" t="s">
        <v>22</v>
      </c>
      <c r="J69" s="74">
        <v>50500</v>
      </c>
      <c r="K69">
        <v>208</v>
      </c>
      <c r="L69" s="74">
        <f t="shared" si="1"/>
        <v>416</v>
      </c>
      <c r="M69">
        <v>217</v>
      </c>
      <c r="N69">
        <v>4.1</v>
      </c>
      <c r="O69">
        <v>2</v>
      </c>
      <c r="P69" t="s">
        <v>23</v>
      </c>
      <c r="Q69" t="s">
        <v>385</v>
      </c>
      <c r="R69">
        <v>5</v>
      </c>
      <c r="S69" s="84">
        <v>41546</v>
      </c>
    </row>
    <row r="70" ht="110.1" customHeight="1" spans="1:19">
      <c r="A70">
        <v>69</v>
      </c>
      <c r="C70" t="s">
        <v>386</v>
      </c>
      <c r="D70" t="s">
        <v>387</v>
      </c>
      <c r="E70" t="s">
        <v>388</v>
      </c>
      <c r="F70" t="s">
        <v>389</v>
      </c>
      <c r="G70" t="s">
        <v>390</v>
      </c>
      <c r="H70" s="73">
        <v>5.99</v>
      </c>
      <c r="I70" t="s">
        <v>22</v>
      </c>
      <c r="J70" s="74">
        <v>51695</v>
      </c>
      <c r="K70">
        <v>206</v>
      </c>
      <c r="L70" s="74">
        <f t="shared" si="1"/>
        <v>412</v>
      </c>
      <c r="M70">
        <v>559</v>
      </c>
      <c r="N70">
        <v>4.3</v>
      </c>
      <c r="O70">
        <v>1</v>
      </c>
      <c r="P70" t="s">
        <v>23</v>
      </c>
      <c r="Q70" t="s">
        <v>391</v>
      </c>
      <c r="R70">
        <v>3</v>
      </c>
      <c r="S70" s="84">
        <v>42811</v>
      </c>
    </row>
    <row r="71" ht="110.1" customHeight="1" spans="1:19">
      <c r="A71">
        <v>70</v>
      </c>
      <c r="C71" t="s">
        <v>392</v>
      </c>
      <c r="D71" t="s">
        <v>393</v>
      </c>
      <c r="E71" t="s">
        <v>394</v>
      </c>
      <c r="F71" t="s">
        <v>395</v>
      </c>
      <c r="G71" t="s">
        <v>396</v>
      </c>
      <c r="H71" s="73">
        <v>19.99</v>
      </c>
      <c r="I71" t="s">
        <v>22</v>
      </c>
      <c r="J71" s="74">
        <v>56231</v>
      </c>
      <c r="K71">
        <v>197</v>
      </c>
      <c r="L71" s="74">
        <f t="shared" si="1"/>
        <v>394</v>
      </c>
      <c r="M71">
        <v>434</v>
      </c>
      <c r="N71">
        <v>4.2</v>
      </c>
      <c r="O71">
        <v>5</v>
      </c>
      <c r="P71" t="s">
        <v>30</v>
      </c>
      <c r="Q71" t="s">
        <v>31</v>
      </c>
      <c r="R71">
        <v>15</v>
      </c>
      <c r="S71" s="84">
        <v>41770</v>
      </c>
    </row>
    <row r="72" ht="110.1" customHeight="1" spans="1:19">
      <c r="A72">
        <v>71</v>
      </c>
      <c r="C72" t="s">
        <v>397</v>
      </c>
      <c r="D72" t="s">
        <v>398</v>
      </c>
      <c r="E72" t="s">
        <v>399</v>
      </c>
      <c r="F72" t="s">
        <v>400</v>
      </c>
      <c r="G72" t="s">
        <v>401</v>
      </c>
      <c r="H72" s="73">
        <v>34.99</v>
      </c>
      <c r="I72" t="s">
        <v>22</v>
      </c>
      <c r="J72" s="74">
        <v>56350</v>
      </c>
      <c r="K72">
        <v>197</v>
      </c>
      <c r="L72" s="74">
        <f t="shared" si="1"/>
        <v>394</v>
      </c>
      <c r="M72">
        <v>94</v>
      </c>
      <c r="N72">
        <v>4</v>
      </c>
      <c r="O72">
        <v>1</v>
      </c>
      <c r="P72" t="s">
        <v>23</v>
      </c>
      <c r="Q72" t="s">
        <v>401</v>
      </c>
      <c r="R72">
        <v>12</v>
      </c>
      <c r="S72" s="84">
        <v>43802</v>
      </c>
    </row>
    <row r="73" ht="110.1" customHeight="1" spans="1:19">
      <c r="A73">
        <v>72</v>
      </c>
      <c r="C73" t="s">
        <v>402</v>
      </c>
      <c r="D73" t="s">
        <v>403</v>
      </c>
      <c r="E73" t="s">
        <v>404</v>
      </c>
      <c r="F73" t="s">
        <v>405</v>
      </c>
      <c r="G73" t="s">
        <v>406</v>
      </c>
      <c r="H73" s="73">
        <v>19.99</v>
      </c>
      <c r="I73" t="s">
        <v>22</v>
      </c>
      <c r="J73" s="74">
        <v>56376</v>
      </c>
      <c r="K73">
        <v>197</v>
      </c>
      <c r="L73" s="74">
        <f t="shared" si="1"/>
        <v>394</v>
      </c>
      <c r="M73">
        <v>305</v>
      </c>
      <c r="N73">
        <v>4.2</v>
      </c>
      <c r="O73">
        <v>2</v>
      </c>
      <c r="P73" t="s">
        <v>30</v>
      </c>
      <c r="Q73" t="s">
        <v>31</v>
      </c>
      <c r="R73">
        <v>5</v>
      </c>
      <c r="S73" s="84">
        <v>43685</v>
      </c>
    </row>
    <row r="74" ht="110.1" customHeight="1" spans="1:19">
      <c r="A74">
        <v>73</v>
      </c>
      <c r="C74" t="s">
        <v>407</v>
      </c>
      <c r="D74" t="s">
        <v>408</v>
      </c>
      <c r="E74" t="s">
        <v>409</v>
      </c>
      <c r="F74" t="s">
        <v>410</v>
      </c>
      <c r="G74" t="s">
        <v>411</v>
      </c>
      <c r="H74" s="73">
        <v>18.95</v>
      </c>
      <c r="I74" t="s">
        <v>22</v>
      </c>
      <c r="J74" s="74">
        <v>56995</v>
      </c>
      <c r="K74">
        <v>196</v>
      </c>
      <c r="L74" s="74">
        <f t="shared" si="1"/>
        <v>392</v>
      </c>
      <c r="M74">
        <v>338</v>
      </c>
      <c r="N74">
        <v>3.7</v>
      </c>
      <c r="O74">
        <v>1</v>
      </c>
      <c r="P74" t="s">
        <v>23</v>
      </c>
      <c r="Q74" t="s">
        <v>412</v>
      </c>
      <c r="R74">
        <v>2</v>
      </c>
      <c r="S74" s="84">
        <v>43192</v>
      </c>
    </row>
    <row r="75" ht="110.1" customHeight="1" spans="1:19">
      <c r="A75">
        <v>74</v>
      </c>
      <c r="C75" t="s">
        <v>413</v>
      </c>
      <c r="D75" t="s">
        <v>414</v>
      </c>
      <c r="E75" t="s">
        <v>415</v>
      </c>
      <c r="F75" t="s">
        <v>416</v>
      </c>
      <c r="G75" t="s">
        <v>417</v>
      </c>
      <c r="H75" s="73">
        <v>51.96</v>
      </c>
      <c r="I75" t="s">
        <v>22</v>
      </c>
      <c r="J75" s="74">
        <v>57876</v>
      </c>
      <c r="K75">
        <v>194</v>
      </c>
      <c r="L75" s="74">
        <f t="shared" si="1"/>
        <v>388</v>
      </c>
      <c r="M75">
        <v>413</v>
      </c>
      <c r="N75">
        <v>4.2</v>
      </c>
      <c r="O75">
        <v>17</v>
      </c>
      <c r="P75" t="s">
        <v>23</v>
      </c>
      <c r="Q75" t="s">
        <v>418</v>
      </c>
      <c r="R75">
        <v>20</v>
      </c>
      <c r="S75" s="84">
        <v>42646</v>
      </c>
    </row>
    <row r="76" ht="110.1" customHeight="1" spans="1:19">
      <c r="A76">
        <v>75</v>
      </c>
      <c r="C76" t="s">
        <v>419</v>
      </c>
      <c r="D76" t="s">
        <v>420</v>
      </c>
      <c r="E76" t="s">
        <v>421</v>
      </c>
      <c r="F76" t="s">
        <v>422</v>
      </c>
      <c r="G76" t="s">
        <v>423</v>
      </c>
      <c r="H76" s="73">
        <v>39.11</v>
      </c>
      <c r="I76" t="s">
        <v>22</v>
      </c>
      <c r="J76" s="74">
        <v>58021</v>
      </c>
      <c r="K76">
        <v>193</v>
      </c>
      <c r="L76" s="74">
        <f t="shared" si="1"/>
        <v>386</v>
      </c>
      <c r="M76">
        <v>810</v>
      </c>
      <c r="N76">
        <v>4.2</v>
      </c>
      <c r="O76">
        <v>3</v>
      </c>
      <c r="P76" t="s">
        <v>30</v>
      </c>
      <c r="Q76" t="s">
        <v>424</v>
      </c>
      <c r="R76">
        <v>6</v>
      </c>
      <c r="S76" s="84">
        <v>39263</v>
      </c>
    </row>
    <row r="77" ht="110.1" customHeight="1" spans="1:19">
      <c r="A77">
        <v>76</v>
      </c>
      <c r="C77" t="s">
        <v>425</v>
      </c>
      <c r="D77" t="s">
        <v>426</v>
      </c>
      <c r="E77" t="s">
        <v>427</v>
      </c>
      <c r="F77" t="s">
        <v>428</v>
      </c>
      <c r="G77" t="s">
        <v>429</v>
      </c>
      <c r="H77" s="73">
        <v>17.43</v>
      </c>
      <c r="I77" t="s">
        <v>22</v>
      </c>
      <c r="J77" s="74">
        <v>66112</v>
      </c>
      <c r="K77">
        <v>177</v>
      </c>
      <c r="L77" s="74">
        <f t="shared" si="1"/>
        <v>354</v>
      </c>
      <c r="M77">
        <v>153</v>
      </c>
      <c r="N77">
        <v>4.5</v>
      </c>
      <c r="O77">
        <v>9</v>
      </c>
      <c r="P77" t="s">
        <v>23</v>
      </c>
      <c r="Q77" t="s">
        <v>23</v>
      </c>
      <c r="R77">
        <v>1</v>
      </c>
      <c r="S77" s="84">
        <v>40509</v>
      </c>
    </row>
    <row r="78" ht="110.1" customHeight="1" spans="1:19">
      <c r="A78">
        <v>77</v>
      </c>
      <c r="C78" t="s">
        <v>430</v>
      </c>
      <c r="D78" t="s">
        <v>431</v>
      </c>
      <c r="E78" t="s">
        <v>432</v>
      </c>
      <c r="F78" t="s">
        <v>433</v>
      </c>
      <c r="G78" t="s">
        <v>434</v>
      </c>
      <c r="H78" s="73">
        <v>5.99</v>
      </c>
      <c r="I78" t="s">
        <v>22</v>
      </c>
      <c r="J78" s="74">
        <v>51666</v>
      </c>
      <c r="K78">
        <v>206</v>
      </c>
      <c r="L78" s="74">
        <f t="shared" si="1"/>
        <v>412</v>
      </c>
      <c r="M78">
        <v>0</v>
      </c>
      <c r="N78" t="s">
        <v>23</v>
      </c>
      <c r="O78">
        <v>1</v>
      </c>
      <c r="P78" t="s">
        <v>23</v>
      </c>
      <c r="Q78" t="s">
        <v>435</v>
      </c>
      <c r="R78">
        <v>2</v>
      </c>
      <c r="S78" s="84">
        <v>44088</v>
      </c>
    </row>
    <row r="79" ht="110.1" customHeight="1" spans="1:19">
      <c r="A79">
        <v>78</v>
      </c>
      <c r="C79" t="s">
        <v>436</v>
      </c>
      <c r="D79" t="s">
        <v>437</v>
      </c>
      <c r="E79" t="s">
        <v>438</v>
      </c>
      <c r="F79" t="s">
        <v>439</v>
      </c>
      <c r="G79" t="s">
        <v>440</v>
      </c>
      <c r="H79" s="73">
        <v>49.99</v>
      </c>
      <c r="I79" t="s">
        <v>22</v>
      </c>
      <c r="J79" s="74">
        <v>60115</v>
      </c>
      <c r="K79">
        <v>189</v>
      </c>
      <c r="L79" s="74">
        <f t="shared" si="1"/>
        <v>378</v>
      </c>
      <c r="M79">
        <v>6</v>
      </c>
      <c r="N79">
        <v>4.2</v>
      </c>
      <c r="O79">
        <v>1</v>
      </c>
      <c r="P79" t="s">
        <v>23</v>
      </c>
      <c r="Q79" t="s">
        <v>440</v>
      </c>
      <c r="R79">
        <v>4</v>
      </c>
      <c r="S79" s="84">
        <v>42957</v>
      </c>
    </row>
    <row r="80" ht="110.1" customHeight="1" spans="1:19">
      <c r="A80">
        <v>79</v>
      </c>
      <c r="C80" t="s">
        <v>441</v>
      </c>
      <c r="D80" t="s">
        <v>442</v>
      </c>
      <c r="E80" t="s">
        <v>443</v>
      </c>
      <c r="F80" t="s">
        <v>444</v>
      </c>
      <c r="G80" t="s">
        <v>445</v>
      </c>
      <c r="H80" s="73">
        <v>14.99</v>
      </c>
      <c r="I80" t="s">
        <v>22</v>
      </c>
      <c r="J80" s="74">
        <v>60203</v>
      </c>
      <c r="K80">
        <v>189</v>
      </c>
      <c r="L80" s="74">
        <f t="shared" si="1"/>
        <v>378</v>
      </c>
      <c r="M80">
        <v>58</v>
      </c>
      <c r="N80">
        <v>3.6</v>
      </c>
      <c r="O80">
        <v>1</v>
      </c>
      <c r="P80" t="s">
        <v>23</v>
      </c>
      <c r="Q80" t="s">
        <v>374</v>
      </c>
      <c r="R80">
        <v>1</v>
      </c>
      <c r="S80" s="84">
        <v>43917</v>
      </c>
    </row>
    <row r="81" ht="110.1" customHeight="1" spans="1:19">
      <c r="A81">
        <v>80</v>
      </c>
      <c r="C81" t="s">
        <v>446</v>
      </c>
      <c r="D81" t="s">
        <v>447</v>
      </c>
      <c r="E81" t="s">
        <v>448</v>
      </c>
      <c r="F81" t="s">
        <v>449</v>
      </c>
      <c r="G81" t="s">
        <v>303</v>
      </c>
      <c r="H81" s="73">
        <v>95.99</v>
      </c>
      <c r="I81" t="s">
        <v>22</v>
      </c>
      <c r="J81" s="74">
        <v>60304</v>
      </c>
      <c r="K81">
        <v>189</v>
      </c>
      <c r="L81" s="74">
        <f t="shared" si="1"/>
        <v>378</v>
      </c>
      <c r="M81">
        <v>9</v>
      </c>
      <c r="N81">
        <v>4.8</v>
      </c>
      <c r="O81">
        <v>3</v>
      </c>
      <c r="P81" t="s">
        <v>23</v>
      </c>
      <c r="Q81" t="s">
        <v>23</v>
      </c>
      <c r="R81">
        <v>42</v>
      </c>
      <c r="S81" s="84">
        <v>40206</v>
      </c>
    </row>
    <row r="82" ht="110.1" customHeight="1" spans="1:19">
      <c r="A82">
        <v>81</v>
      </c>
      <c r="C82" t="s">
        <v>450</v>
      </c>
      <c r="D82" t="s">
        <v>451</v>
      </c>
      <c r="E82" t="s">
        <v>452</v>
      </c>
      <c r="F82" t="s">
        <v>453</v>
      </c>
      <c r="G82" t="s">
        <v>21</v>
      </c>
      <c r="H82" s="73">
        <v>14.99</v>
      </c>
      <c r="I82" t="s">
        <v>22</v>
      </c>
      <c r="J82" s="74">
        <v>60319</v>
      </c>
      <c r="K82">
        <v>189</v>
      </c>
      <c r="L82" s="74">
        <f t="shared" si="1"/>
        <v>378</v>
      </c>
      <c r="M82">
        <v>64</v>
      </c>
      <c r="N82">
        <v>4.3</v>
      </c>
      <c r="O82">
        <v>1</v>
      </c>
      <c r="P82" t="s">
        <v>23</v>
      </c>
      <c r="Q82" t="s">
        <v>24</v>
      </c>
      <c r="R82">
        <v>3</v>
      </c>
      <c r="S82" s="84">
        <v>44013</v>
      </c>
    </row>
    <row r="83" ht="110.1" customHeight="1" spans="1:19">
      <c r="A83">
        <v>82</v>
      </c>
      <c r="C83" t="s">
        <v>454</v>
      </c>
      <c r="D83" t="s">
        <v>455</v>
      </c>
      <c r="E83" t="s">
        <v>456</v>
      </c>
      <c r="F83" t="s">
        <v>457</v>
      </c>
      <c r="G83" t="s">
        <v>351</v>
      </c>
      <c r="H83" s="73">
        <v>9.92</v>
      </c>
      <c r="I83" t="s">
        <v>22</v>
      </c>
      <c r="J83" s="74">
        <v>62647</v>
      </c>
      <c r="K83">
        <v>184</v>
      </c>
      <c r="L83" s="74">
        <f t="shared" si="1"/>
        <v>368</v>
      </c>
      <c r="M83">
        <v>220</v>
      </c>
      <c r="N83">
        <v>4.3</v>
      </c>
      <c r="O83">
        <v>6</v>
      </c>
      <c r="P83" t="s">
        <v>23</v>
      </c>
      <c r="Q83" t="s">
        <v>23</v>
      </c>
      <c r="R83">
        <v>15</v>
      </c>
      <c r="S83" s="84">
        <v>40715</v>
      </c>
    </row>
    <row r="84" ht="110.1" customHeight="1" spans="1:19">
      <c r="A84">
        <v>83</v>
      </c>
      <c r="C84" t="s">
        <v>458</v>
      </c>
      <c r="D84" t="s">
        <v>459</v>
      </c>
      <c r="E84" t="s">
        <v>460</v>
      </c>
      <c r="F84" t="s">
        <v>461</v>
      </c>
      <c r="G84" t="s">
        <v>462</v>
      </c>
      <c r="H84" s="73">
        <v>14.59</v>
      </c>
      <c r="I84" t="s">
        <v>22</v>
      </c>
      <c r="J84" s="74">
        <v>61636</v>
      </c>
      <c r="K84">
        <v>186</v>
      </c>
      <c r="L84" s="74">
        <f t="shared" si="1"/>
        <v>372</v>
      </c>
      <c r="M84">
        <v>3</v>
      </c>
      <c r="N84">
        <v>5</v>
      </c>
      <c r="O84">
        <v>1</v>
      </c>
      <c r="P84" t="s">
        <v>23</v>
      </c>
      <c r="Q84" t="s">
        <v>463</v>
      </c>
      <c r="R84">
        <v>6</v>
      </c>
      <c r="S84" s="84">
        <v>44110</v>
      </c>
    </row>
    <row r="85" ht="110.1" customHeight="1" spans="1:19">
      <c r="A85">
        <v>84</v>
      </c>
      <c r="C85" t="s">
        <v>464</v>
      </c>
      <c r="D85" t="s">
        <v>465</v>
      </c>
      <c r="E85" t="s">
        <v>466</v>
      </c>
      <c r="F85" t="s">
        <v>467</v>
      </c>
      <c r="G85" t="s">
        <v>468</v>
      </c>
      <c r="H85" s="73">
        <v>44.96</v>
      </c>
      <c r="I85" t="s">
        <v>22</v>
      </c>
      <c r="J85" s="74">
        <v>61813</v>
      </c>
      <c r="K85">
        <v>186</v>
      </c>
      <c r="L85" s="74">
        <f t="shared" si="1"/>
        <v>372</v>
      </c>
      <c r="M85">
        <v>41</v>
      </c>
      <c r="N85">
        <v>4.1</v>
      </c>
      <c r="O85">
        <v>1</v>
      </c>
      <c r="P85" t="s">
        <v>23</v>
      </c>
      <c r="Q85" t="s">
        <v>469</v>
      </c>
      <c r="R85">
        <v>2</v>
      </c>
      <c r="S85" s="84">
        <v>43691</v>
      </c>
    </row>
    <row r="86" ht="110.1" customHeight="1" spans="1:19">
      <c r="A86">
        <v>85</v>
      </c>
      <c r="C86" t="s">
        <v>470</v>
      </c>
      <c r="D86" t="s">
        <v>471</v>
      </c>
      <c r="E86" t="s">
        <v>472</v>
      </c>
      <c r="F86" t="s">
        <v>473</v>
      </c>
      <c r="G86" t="s">
        <v>474</v>
      </c>
      <c r="H86" s="73">
        <v>9</v>
      </c>
      <c r="I86" t="s">
        <v>22</v>
      </c>
      <c r="J86" s="74">
        <v>62719</v>
      </c>
      <c r="K86">
        <v>184</v>
      </c>
      <c r="L86" s="74">
        <f t="shared" si="1"/>
        <v>368</v>
      </c>
      <c r="M86">
        <v>227</v>
      </c>
      <c r="N86">
        <v>4.7</v>
      </c>
      <c r="O86">
        <v>4</v>
      </c>
      <c r="P86" t="s">
        <v>23</v>
      </c>
      <c r="Q86" t="s">
        <v>475</v>
      </c>
      <c r="R86">
        <v>1</v>
      </c>
      <c r="S86" s="84">
        <v>37896</v>
      </c>
    </row>
    <row r="87" ht="110.1" customHeight="1" spans="1:19">
      <c r="A87">
        <v>86</v>
      </c>
      <c r="C87" t="s">
        <v>476</v>
      </c>
      <c r="D87" t="s">
        <v>477</v>
      </c>
      <c r="E87" t="s">
        <v>478</v>
      </c>
      <c r="F87" t="s">
        <v>479</v>
      </c>
      <c r="G87" t="s">
        <v>341</v>
      </c>
      <c r="H87" s="73">
        <v>6.1</v>
      </c>
      <c r="I87" t="s">
        <v>22</v>
      </c>
      <c r="J87" s="74">
        <v>63022</v>
      </c>
      <c r="K87">
        <v>183</v>
      </c>
      <c r="L87" s="74">
        <f t="shared" si="1"/>
        <v>366</v>
      </c>
      <c r="M87">
        <v>992</v>
      </c>
      <c r="N87">
        <v>4.3</v>
      </c>
      <c r="O87">
        <v>5</v>
      </c>
      <c r="P87" t="s">
        <v>23</v>
      </c>
      <c r="Q87" t="s">
        <v>23</v>
      </c>
      <c r="R87">
        <v>1</v>
      </c>
      <c r="S87" s="84">
        <v>43720</v>
      </c>
    </row>
    <row r="88" ht="110.1" customHeight="1" spans="1:19">
      <c r="A88">
        <v>87</v>
      </c>
      <c r="C88" t="s">
        <v>480</v>
      </c>
      <c r="D88" t="s">
        <v>481</v>
      </c>
      <c r="E88" t="s">
        <v>482</v>
      </c>
      <c r="F88" t="s">
        <v>483</v>
      </c>
      <c r="G88" t="s">
        <v>484</v>
      </c>
      <c r="H88" s="73">
        <v>14.99</v>
      </c>
      <c r="I88" t="s">
        <v>22</v>
      </c>
      <c r="J88" s="74">
        <v>63359</v>
      </c>
      <c r="K88">
        <v>183</v>
      </c>
      <c r="L88" s="74">
        <f t="shared" si="1"/>
        <v>366</v>
      </c>
      <c r="M88">
        <v>196</v>
      </c>
      <c r="N88">
        <v>3.7</v>
      </c>
      <c r="O88">
        <v>1</v>
      </c>
      <c r="P88" t="s">
        <v>23</v>
      </c>
      <c r="Q88" t="s">
        <v>314</v>
      </c>
      <c r="R88">
        <v>1</v>
      </c>
      <c r="S88" s="84">
        <v>42550</v>
      </c>
    </row>
    <row r="89" ht="110.1" customHeight="1" spans="1:19">
      <c r="A89">
        <v>88</v>
      </c>
      <c r="C89" t="s">
        <v>485</v>
      </c>
      <c r="D89" t="s">
        <v>486</v>
      </c>
      <c r="E89" t="s">
        <v>487</v>
      </c>
      <c r="F89" t="s">
        <v>488</v>
      </c>
      <c r="G89" t="s">
        <v>489</v>
      </c>
      <c r="H89" s="73">
        <v>14.99</v>
      </c>
      <c r="I89" t="s">
        <v>22</v>
      </c>
      <c r="J89" s="74">
        <v>78671</v>
      </c>
      <c r="K89">
        <v>152</v>
      </c>
      <c r="L89" s="74">
        <f t="shared" si="1"/>
        <v>304</v>
      </c>
      <c r="M89">
        <v>68</v>
      </c>
      <c r="N89">
        <v>4.1</v>
      </c>
      <c r="O89">
        <v>1</v>
      </c>
      <c r="P89" t="s">
        <v>23</v>
      </c>
      <c r="Q89" t="s">
        <v>186</v>
      </c>
      <c r="R89">
        <v>2</v>
      </c>
      <c r="S89" s="84">
        <v>42922</v>
      </c>
    </row>
    <row r="90" ht="110.1" customHeight="1" spans="1:19">
      <c r="A90">
        <v>89</v>
      </c>
      <c r="C90" t="s">
        <v>490</v>
      </c>
      <c r="D90" t="s">
        <v>491</v>
      </c>
      <c r="E90" t="s">
        <v>492</v>
      </c>
      <c r="F90" t="s">
        <v>493</v>
      </c>
      <c r="G90" t="s">
        <v>494</v>
      </c>
      <c r="H90" s="73">
        <v>26.95</v>
      </c>
      <c r="I90" t="s">
        <v>22</v>
      </c>
      <c r="J90" s="74">
        <v>66480</v>
      </c>
      <c r="K90">
        <v>177</v>
      </c>
      <c r="L90" s="74">
        <f t="shared" si="1"/>
        <v>354</v>
      </c>
      <c r="M90">
        <v>19</v>
      </c>
      <c r="N90">
        <v>4</v>
      </c>
      <c r="O90">
        <v>1</v>
      </c>
      <c r="P90" t="s">
        <v>23</v>
      </c>
      <c r="Q90" t="s">
        <v>495</v>
      </c>
      <c r="R90">
        <v>6</v>
      </c>
      <c r="S90" s="84">
        <v>40742</v>
      </c>
    </row>
    <row r="91" ht="110.1" customHeight="1" spans="1:19">
      <c r="A91">
        <v>90</v>
      </c>
      <c r="C91" t="s">
        <v>496</v>
      </c>
      <c r="D91" t="s">
        <v>497</v>
      </c>
      <c r="E91" t="s">
        <v>498</v>
      </c>
      <c r="F91" t="s">
        <v>499</v>
      </c>
      <c r="G91" t="s">
        <v>468</v>
      </c>
      <c r="H91" s="73">
        <v>24.97</v>
      </c>
      <c r="I91" t="s">
        <v>22</v>
      </c>
      <c r="J91" s="74">
        <v>64226</v>
      </c>
      <c r="K91">
        <v>181</v>
      </c>
      <c r="L91" s="74">
        <f t="shared" si="1"/>
        <v>362</v>
      </c>
      <c r="M91">
        <v>80</v>
      </c>
      <c r="N91">
        <v>4.3</v>
      </c>
      <c r="O91">
        <v>6</v>
      </c>
      <c r="P91" t="s">
        <v>23</v>
      </c>
      <c r="Q91" t="s">
        <v>469</v>
      </c>
      <c r="R91">
        <v>18</v>
      </c>
      <c r="S91" s="84">
        <v>38081</v>
      </c>
    </row>
    <row r="92" ht="110.1" customHeight="1" spans="1:19">
      <c r="A92">
        <v>91</v>
      </c>
      <c r="C92" t="s">
        <v>500</v>
      </c>
      <c r="D92" t="s">
        <v>501</v>
      </c>
      <c r="E92" t="s">
        <v>502</v>
      </c>
      <c r="F92" t="s">
        <v>503</v>
      </c>
      <c r="G92" t="s">
        <v>125</v>
      </c>
      <c r="H92" t="s">
        <v>23</v>
      </c>
      <c r="I92" t="s">
        <v>22</v>
      </c>
      <c r="J92" s="74">
        <v>64771</v>
      </c>
      <c r="K92">
        <v>180</v>
      </c>
      <c r="L92" s="74">
        <f t="shared" si="1"/>
        <v>360</v>
      </c>
      <c r="M92">
        <v>195</v>
      </c>
      <c r="N92">
        <v>4.4</v>
      </c>
      <c r="O92">
        <v>1</v>
      </c>
      <c r="P92" t="s">
        <v>23</v>
      </c>
      <c r="Q92" t="s">
        <v>23</v>
      </c>
      <c r="R92">
        <v>2</v>
      </c>
      <c r="S92" s="84">
        <v>40559</v>
      </c>
    </row>
    <row r="93" ht="110.1" customHeight="1" spans="1:19">
      <c r="A93">
        <v>92</v>
      </c>
      <c r="C93" t="s">
        <v>504</v>
      </c>
      <c r="D93" t="s">
        <v>505</v>
      </c>
      <c r="E93" t="s">
        <v>506</v>
      </c>
      <c r="F93" t="s">
        <v>507</v>
      </c>
      <c r="G93" t="s">
        <v>508</v>
      </c>
      <c r="H93" s="73">
        <v>29.87</v>
      </c>
      <c r="I93" t="s">
        <v>22</v>
      </c>
      <c r="J93" s="74">
        <v>64875</v>
      </c>
      <c r="K93">
        <v>180</v>
      </c>
      <c r="L93" s="74">
        <f t="shared" si="1"/>
        <v>360</v>
      </c>
      <c r="M93">
        <v>683</v>
      </c>
      <c r="N93">
        <v>4.3</v>
      </c>
      <c r="O93">
        <v>3</v>
      </c>
      <c r="P93" t="s">
        <v>23</v>
      </c>
      <c r="Q93" t="s">
        <v>23</v>
      </c>
      <c r="R93">
        <v>12</v>
      </c>
      <c r="S93" s="84">
        <v>40134</v>
      </c>
    </row>
    <row r="94" ht="110.1" customHeight="1" spans="1:19">
      <c r="A94">
        <v>93</v>
      </c>
      <c r="C94" t="s">
        <v>509</v>
      </c>
      <c r="D94" t="s">
        <v>510</v>
      </c>
      <c r="E94" t="s">
        <v>511</v>
      </c>
      <c r="F94" t="s">
        <v>512</v>
      </c>
      <c r="G94" t="s">
        <v>513</v>
      </c>
      <c r="H94" s="73">
        <v>8.99</v>
      </c>
      <c r="I94" t="s">
        <v>22</v>
      </c>
      <c r="J94" s="74">
        <v>65829</v>
      </c>
      <c r="K94">
        <v>178</v>
      </c>
      <c r="L94" s="74">
        <f t="shared" si="1"/>
        <v>356</v>
      </c>
      <c r="M94">
        <v>35</v>
      </c>
      <c r="N94">
        <v>4.2</v>
      </c>
      <c r="O94">
        <v>1</v>
      </c>
      <c r="P94" t="s">
        <v>23</v>
      </c>
      <c r="Q94" t="s">
        <v>514</v>
      </c>
      <c r="R94">
        <v>4</v>
      </c>
      <c r="S94" s="84">
        <v>42954</v>
      </c>
    </row>
    <row r="95" ht="110.1" customHeight="1" spans="1:19">
      <c r="A95">
        <v>94</v>
      </c>
      <c r="C95" t="s">
        <v>515</v>
      </c>
      <c r="D95" t="s">
        <v>516</v>
      </c>
      <c r="E95" t="s">
        <v>517</v>
      </c>
      <c r="F95" t="s">
        <v>518</v>
      </c>
      <c r="G95" t="s">
        <v>519</v>
      </c>
      <c r="H95" s="73">
        <v>20.99</v>
      </c>
      <c r="I95" t="s">
        <v>22</v>
      </c>
      <c r="J95" s="74">
        <v>67291</v>
      </c>
      <c r="K95">
        <v>175</v>
      </c>
      <c r="L95" s="74">
        <f t="shared" si="1"/>
        <v>350</v>
      </c>
      <c r="M95">
        <v>49</v>
      </c>
      <c r="N95">
        <v>3.3</v>
      </c>
      <c r="O95">
        <v>1</v>
      </c>
      <c r="P95" t="s">
        <v>23</v>
      </c>
      <c r="Q95" t="s">
        <v>520</v>
      </c>
      <c r="R95">
        <v>1</v>
      </c>
      <c r="S95" s="84">
        <v>43698</v>
      </c>
    </row>
    <row r="96" ht="110.1" customHeight="1" spans="1:19">
      <c r="A96">
        <v>95</v>
      </c>
      <c r="C96" t="s">
        <v>521</v>
      </c>
      <c r="D96" t="s">
        <v>522</v>
      </c>
      <c r="E96" t="s">
        <v>523</v>
      </c>
      <c r="F96" t="s">
        <v>524</v>
      </c>
      <c r="G96" t="s">
        <v>390</v>
      </c>
      <c r="H96" s="73">
        <v>6.99</v>
      </c>
      <c r="I96" t="s">
        <v>22</v>
      </c>
      <c r="J96" s="74">
        <v>68030</v>
      </c>
      <c r="K96">
        <v>173</v>
      </c>
      <c r="L96" s="74">
        <f t="shared" si="1"/>
        <v>346</v>
      </c>
      <c r="M96">
        <v>1223</v>
      </c>
      <c r="N96">
        <v>4</v>
      </c>
      <c r="O96">
        <v>2</v>
      </c>
      <c r="P96" t="s">
        <v>23</v>
      </c>
      <c r="Q96" t="s">
        <v>391</v>
      </c>
      <c r="R96">
        <v>4</v>
      </c>
      <c r="S96" s="84">
        <v>42908</v>
      </c>
    </row>
    <row r="97" ht="110.1" customHeight="1" spans="1:19">
      <c r="A97">
        <v>96</v>
      </c>
      <c r="C97" t="s">
        <v>525</v>
      </c>
      <c r="D97" t="s">
        <v>526</v>
      </c>
      <c r="E97" t="s">
        <v>527</v>
      </c>
      <c r="F97" t="s">
        <v>528</v>
      </c>
      <c r="G97" t="s">
        <v>529</v>
      </c>
      <c r="H97" s="73">
        <v>14.99</v>
      </c>
      <c r="I97" t="s">
        <v>22</v>
      </c>
      <c r="J97" s="74">
        <v>69073</v>
      </c>
      <c r="K97">
        <v>171</v>
      </c>
      <c r="L97" s="74">
        <f t="shared" si="1"/>
        <v>342</v>
      </c>
      <c r="M97">
        <v>0</v>
      </c>
      <c r="N97" t="s">
        <v>23</v>
      </c>
      <c r="O97">
        <v>1</v>
      </c>
      <c r="P97" t="s">
        <v>23</v>
      </c>
      <c r="Q97" t="s">
        <v>530</v>
      </c>
      <c r="R97">
        <v>1</v>
      </c>
      <c r="S97" s="84">
        <v>44133</v>
      </c>
    </row>
    <row r="98" ht="110.1" customHeight="1" spans="1:19">
      <c r="A98">
        <v>97</v>
      </c>
      <c r="C98" t="s">
        <v>531</v>
      </c>
      <c r="D98" t="s">
        <v>532</v>
      </c>
      <c r="E98" t="s">
        <v>533</v>
      </c>
      <c r="F98" t="s">
        <v>534</v>
      </c>
      <c r="G98" t="s">
        <v>535</v>
      </c>
      <c r="H98" s="73">
        <v>34.95</v>
      </c>
      <c r="I98" t="s">
        <v>22</v>
      </c>
      <c r="J98" s="74">
        <v>70322</v>
      </c>
      <c r="K98">
        <v>169</v>
      </c>
      <c r="L98" s="74">
        <f t="shared" si="1"/>
        <v>338</v>
      </c>
      <c r="M98">
        <v>461</v>
      </c>
      <c r="N98">
        <v>4.2</v>
      </c>
      <c r="O98">
        <v>1</v>
      </c>
      <c r="P98" t="s">
        <v>23</v>
      </c>
      <c r="Q98" t="s">
        <v>536</v>
      </c>
      <c r="R98">
        <v>1</v>
      </c>
      <c r="S98" s="84">
        <v>39392</v>
      </c>
    </row>
    <row r="99" ht="110.1" customHeight="1" spans="1:19">
      <c r="A99">
        <v>98</v>
      </c>
      <c r="C99" t="s">
        <v>537</v>
      </c>
      <c r="D99" t="s">
        <v>538</v>
      </c>
      <c r="E99" t="s">
        <v>539</v>
      </c>
      <c r="F99" t="s">
        <v>540</v>
      </c>
      <c r="G99" t="s">
        <v>125</v>
      </c>
      <c r="H99" s="73">
        <v>9.68</v>
      </c>
      <c r="I99" t="s">
        <v>22</v>
      </c>
      <c r="J99" s="74">
        <v>70410</v>
      </c>
      <c r="K99">
        <v>169</v>
      </c>
      <c r="L99" s="74">
        <f t="shared" si="1"/>
        <v>338</v>
      </c>
      <c r="M99">
        <v>151</v>
      </c>
      <c r="N99">
        <v>4.4</v>
      </c>
      <c r="O99">
        <v>4</v>
      </c>
      <c r="P99" t="s">
        <v>23</v>
      </c>
      <c r="Q99" t="s">
        <v>23</v>
      </c>
      <c r="R99">
        <v>1</v>
      </c>
      <c r="S99" s="84">
        <v>40837</v>
      </c>
    </row>
    <row r="100" ht="110.1" customHeight="1" spans="1:19">
      <c r="A100">
        <v>99</v>
      </c>
      <c r="C100" t="s">
        <v>541</v>
      </c>
      <c r="D100" t="s">
        <v>542</v>
      </c>
      <c r="E100" t="s">
        <v>543</v>
      </c>
      <c r="F100" t="s">
        <v>544</v>
      </c>
      <c r="G100" t="s">
        <v>508</v>
      </c>
      <c r="H100" s="73">
        <v>31.33</v>
      </c>
      <c r="I100" t="s">
        <v>22</v>
      </c>
      <c r="J100" s="74">
        <v>70618</v>
      </c>
      <c r="K100">
        <v>168</v>
      </c>
      <c r="L100" s="74">
        <f t="shared" si="1"/>
        <v>336</v>
      </c>
      <c r="M100">
        <v>607</v>
      </c>
      <c r="N100">
        <v>4.4</v>
      </c>
      <c r="O100">
        <v>5</v>
      </c>
      <c r="P100" t="s">
        <v>23</v>
      </c>
      <c r="Q100" t="s">
        <v>23</v>
      </c>
      <c r="R100">
        <v>10</v>
      </c>
      <c r="S100" s="84">
        <v>40134</v>
      </c>
    </row>
    <row r="101" ht="110.1" customHeight="1" spans="1:19">
      <c r="A101">
        <v>100</v>
      </c>
      <c r="C101" t="s">
        <v>545</v>
      </c>
      <c r="D101" t="s">
        <v>546</v>
      </c>
      <c r="E101" t="s">
        <v>547</v>
      </c>
      <c r="F101" t="s">
        <v>548</v>
      </c>
      <c r="G101" t="s">
        <v>549</v>
      </c>
      <c r="H101" s="73">
        <v>13.9</v>
      </c>
      <c r="I101" t="s">
        <v>22</v>
      </c>
      <c r="J101" s="74">
        <v>72314</v>
      </c>
      <c r="K101">
        <v>165</v>
      </c>
      <c r="L101" s="74">
        <f t="shared" si="1"/>
        <v>330</v>
      </c>
      <c r="M101">
        <v>57</v>
      </c>
      <c r="N101">
        <v>3.9</v>
      </c>
      <c r="O101">
        <v>6</v>
      </c>
      <c r="P101" t="s">
        <v>23</v>
      </c>
      <c r="Q101" t="s">
        <v>550</v>
      </c>
      <c r="R101">
        <v>1</v>
      </c>
      <c r="S101" s="84">
        <v>43090</v>
      </c>
    </row>
    <row r="102" spans="12:12">
      <c r="L102" s="83">
        <f>SUM(L2:L101)</f>
        <v>68664</v>
      </c>
    </row>
    <row r="103" spans="12:12">
      <c r="L103" s="74">
        <f>L102/30</f>
        <v>2288.8</v>
      </c>
    </row>
    <row r="109" spans="10:10">
      <c r="J109">
        <f>1642/2289</f>
        <v>0.717343818261249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"/>
  <sheetViews>
    <sheetView zoomScale="115" zoomScaleNormal="115" topLeftCell="N1" workbookViewId="0">
      <pane ySplit="1" topLeftCell="A2" activePane="bottomLeft" state="frozen"/>
      <selection/>
      <selection pane="bottomLeft" activeCell="U1" sqref="U$1:U$1048576"/>
    </sheetView>
  </sheetViews>
  <sheetFormatPr defaultColWidth="10.625" defaultRowHeight="30" customHeight="1"/>
  <cols>
    <col min="1" max="1" width="5.625" style="145" customWidth="1"/>
    <col min="2" max="2" width="15.625" style="144" customWidth="1"/>
    <col min="3" max="3" width="10.625" style="144" customWidth="1"/>
    <col min="4" max="4" width="20.625" style="146" customWidth="1"/>
    <col min="5" max="5" width="10.625" style="147" customWidth="1"/>
    <col min="6" max="6" width="30.625" style="147" customWidth="1"/>
    <col min="7" max="7" width="15.625" style="147" customWidth="1"/>
    <col min="8" max="9" width="10.625" style="148" customWidth="1"/>
    <col min="10" max="12" width="10.625" style="149" customWidth="1"/>
    <col min="13" max="13" width="10.625" style="150" customWidth="1"/>
    <col min="14" max="14" width="10.625" style="148" customWidth="1"/>
    <col min="15" max="15" width="10.625" style="151" customWidth="1"/>
    <col min="16" max="16" width="10.625" style="152" customWidth="1"/>
    <col min="17" max="17" width="10.625" style="145" customWidth="1"/>
    <col min="18" max="19" width="10.625" style="148" customWidth="1"/>
    <col min="20" max="20" width="15.625" style="144" customWidth="1"/>
    <col min="21" max="21" width="12.625" style="144" customWidth="1"/>
    <col min="22" max="22" width="10.625" style="145" customWidth="1"/>
    <col min="23" max="23" width="10.625" style="144" customWidth="1"/>
    <col min="24" max="24" width="18.625" style="144" customWidth="1"/>
    <col min="25" max="30" width="10.625" style="144" customWidth="1"/>
    <col min="31" max="16384" width="10.625" style="144" hidden="1" customWidth="1"/>
  </cols>
  <sheetData>
    <row r="1" s="143" customFormat="1" customHeight="1" spans="1:24">
      <c r="A1" s="153" t="s">
        <v>551</v>
      </c>
      <c r="B1" s="154" t="s">
        <v>3</v>
      </c>
      <c r="C1" s="153" t="s">
        <v>5</v>
      </c>
      <c r="D1" s="155" t="s">
        <v>552</v>
      </c>
      <c r="E1" s="156" t="s">
        <v>553</v>
      </c>
      <c r="F1" s="156" t="s">
        <v>554</v>
      </c>
      <c r="G1" s="156" t="s">
        <v>555</v>
      </c>
      <c r="H1" s="157" t="s">
        <v>556</v>
      </c>
      <c r="I1" s="163" t="s">
        <v>557</v>
      </c>
      <c r="J1" s="164" t="s">
        <v>558</v>
      </c>
      <c r="K1" s="164" t="s">
        <v>559</v>
      </c>
      <c r="L1" s="165" t="s">
        <v>560</v>
      </c>
      <c r="M1" s="166" t="s">
        <v>11</v>
      </c>
      <c r="N1" s="163" t="s">
        <v>561</v>
      </c>
      <c r="O1" s="167" t="s">
        <v>562</v>
      </c>
      <c r="P1" s="168" t="s">
        <v>563</v>
      </c>
      <c r="Q1" s="153" t="s">
        <v>16</v>
      </c>
      <c r="R1" s="163" t="s">
        <v>564</v>
      </c>
      <c r="S1" s="163" t="s">
        <v>12</v>
      </c>
      <c r="T1" s="154" t="s">
        <v>565</v>
      </c>
      <c r="U1" s="154" t="s">
        <v>566</v>
      </c>
      <c r="V1" s="153" t="s">
        <v>567</v>
      </c>
      <c r="W1" s="153" t="s">
        <v>568</v>
      </c>
      <c r="X1" s="153" t="s">
        <v>569</v>
      </c>
    </row>
    <row r="2" s="144" customFormat="1" customHeight="1" spans="1:24">
      <c r="A2" s="158" t="str">
        <f>_xlfn.DISPIMG("ID_AE192F8990BF441CBA516E16FC09DD34",1)</f>
        <v>=DISPIMG("ID_AE192F8990BF441CBA516E16FC09DD34",1)</v>
      </c>
      <c r="B2" s="159" t="s">
        <v>570</v>
      </c>
      <c r="C2" s="159" t="s">
        <v>571</v>
      </c>
      <c r="D2" s="160" t="s">
        <v>572</v>
      </c>
      <c r="E2" s="161" t="s">
        <v>573</v>
      </c>
      <c r="F2" s="161" t="s">
        <v>574</v>
      </c>
      <c r="G2" s="161"/>
      <c r="H2" s="162">
        <v>1361</v>
      </c>
      <c r="I2" s="162">
        <v>896</v>
      </c>
      <c r="J2" s="169">
        <v>17911.04</v>
      </c>
      <c r="K2" s="169">
        <v>19.99</v>
      </c>
      <c r="L2" s="169">
        <v>3.59</v>
      </c>
      <c r="M2" s="170">
        <v>4.4</v>
      </c>
      <c r="N2" s="162">
        <v>22</v>
      </c>
      <c r="O2" s="171">
        <v>0.0201</v>
      </c>
      <c r="P2" s="162">
        <v>18</v>
      </c>
      <c r="Q2" s="158" t="s">
        <v>575</v>
      </c>
      <c r="R2" s="162">
        <v>1</v>
      </c>
      <c r="S2" s="162">
        <v>5</v>
      </c>
      <c r="T2" s="159" t="s">
        <v>576</v>
      </c>
      <c r="U2" s="159" t="s">
        <v>577</v>
      </c>
      <c r="V2" s="158" t="s">
        <v>30</v>
      </c>
      <c r="W2" s="159" t="s">
        <v>578</v>
      </c>
      <c r="X2" s="159" t="s">
        <v>579</v>
      </c>
    </row>
    <row r="3" s="144" customFormat="1" customHeight="1" spans="1:24">
      <c r="A3" s="158" t="str">
        <f>_xlfn.DISPIMG("ID_2521DADA816B447E9AB9390B003D6D8B",1)</f>
        <v>=DISPIMG("ID_2521DADA816B447E9AB9390B003D6D8B",1)</v>
      </c>
      <c r="B3" s="159" t="s">
        <v>580</v>
      </c>
      <c r="C3" s="159" t="s">
        <v>581</v>
      </c>
      <c r="D3" s="160" t="s">
        <v>582</v>
      </c>
      <c r="E3" s="161" t="s">
        <v>573</v>
      </c>
      <c r="F3" s="161" t="s">
        <v>583</v>
      </c>
      <c r="G3" s="161"/>
      <c r="H3" s="162">
        <v>2172</v>
      </c>
      <c r="I3" s="162">
        <v>2247</v>
      </c>
      <c r="J3" s="169">
        <v>89857.53</v>
      </c>
      <c r="K3" s="169">
        <v>39.99</v>
      </c>
      <c r="L3" s="169">
        <v>3.59</v>
      </c>
      <c r="M3" s="170">
        <v>2.6</v>
      </c>
      <c r="N3" s="162">
        <v>79</v>
      </c>
      <c r="O3" s="171">
        <v>0.0298</v>
      </c>
      <c r="P3" s="162">
        <v>67</v>
      </c>
      <c r="Q3" s="158" t="s">
        <v>584</v>
      </c>
      <c r="R3" s="162">
        <v>1</v>
      </c>
      <c r="S3" s="162">
        <v>1</v>
      </c>
      <c r="T3" s="159" t="s">
        <v>585</v>
      </c>
      <c r="U3" s="159" t="s">
        <v>577</v>
      </c>
      <c r="V3" s="158" t="s">
        <v>586</v>
      </c>
      <c r="W3" s="159" t="s">
        <v>587</v>
      </c>
      <c r="X3" s="159" t="s">
        <v>588</v>
      </c>
    </row>
    <row r="4" s="144" customFormat="1" customHeight="1" spans="1:24">
      <c r="A4" s="158" t="str">
        <f>_xlfn.DISPIMG("ID_F72DEAA3DFC647B893662E9DBB4D486D",1)</f>
        <v>=DISPIMG("ID_F72DEAA3DFC647B893662E9DBB4D486D",1)</v>
      </c>
      <c r="B4" s="159" t="s">
        <v>589</v>
      </c>
      <c r="C4" s="159" t="s">
        <v>590</v>
      </c>
      <c r="D4" s="160" t="s">
        <v>591</v>
      </c>
      <c r="E4" s="161" t="s">
        <v>592</v>
      </c>
      <c r="F4" s="161" t="s">
        <v>593</v>
      </c>
      <c r="G4" s="161"/>
      <c r="H4" s="162">
        <v>5992</v>
      </c>
      <c r="I4" s="162">
        <v>635</v>
      </c>
      <c r="J4" s="169">
        <v>13963.649</v>
      </c>
      <c r="K4" s="169">
        <v>21.99</v>
      </c>
      <c r="L4" s="169">
        <v>3.42</v>
      </c>
      <c r="M4" s="170">
        <v>4.5</v>
      </c>
      <c r="N4" s="162">
        <v>87</v>
      </c>
      <c r="O4" s="171">
        <v>0.1024</v>
      </c>
      <c r="P4" s="162">
        <v>65</v>
      </c>
      <c r="Q4" s="158" t="s">
        <v>594</v>
      </c>
      <c r="R4" s="162">
        <v>1</v>
      </c>
      <c r="S4" s="162">
        <v>1</v>
      </c>
      <c r="T4" s="159" t="s">
        <v>590</v>
      </c>
      <c r="U4" s="159" t="s">
        <v>595</v>
      </c>
      <c r="V4" s="158" t="s">
        <v>30</v>
      </c>
      <c r="W4" s="159" t="s">
        <v>596</v>
      </c>
      <c r="X4" s="159" t="s">
        <v>597</v>
      </c>
    </row>
    <row r="5" s="144" customFormat="1" customHeight="1" spans="1:24">
      <c r="A5" s="158" t="str">
        <f>_xlfn.DISPIMG("ID_67426249F2E344E4BA7E5E34F91C09D4",1)</f>
        <v>=DISPIMG("ID_67426249F2E344E4BA7E5E34F91C09D4",1)</v>
      </c>
      <c r="B5" s="159" t="s">
        <v>598</v>
      </c>
      <c r="C5" s="159" t="s">
        <v>599</v>
      </c>
      <c r="D5" s="160" t="s">
        <v>600</v>
      </c>
      <c r="E5" s="161" t="s">
        <v>573</v>
      </c>
      <c r="F5" s="161" t="s">
        <v>583</v>
      </c>
      <c r="G5" s="161" t="s">
        <v>601</v>
      </c>
      <c r="H5" s="162">
        <v>1632</v>
      </c>
      <c r="I5" s="162">
        <v>1885</v>
      </c>
      <c r="J5" s="169">
        <v>65956.16</v>
      </c>
      <c r="K5" s="169">
        <v>34.99</v>
      </c>
      <c r="L5" s="169">
        <v>3.59</v>
      </c>
      <c r="M5" s="170">
        <v>4.4</v>
      </c>
      <c r="N5" s="162">
        <v>576</v>
      </c>
      <c r="O5" s="171">
        <v>0.1401</v>
      </c>
      <c r="P5" s="162">
        <v>264</v>
      </c>
      <c r="Q5" s="158" t="s">
        <v>602</v>
      </c>
      <c r="R5" s="162">
        <v>2</v>
      </c>
      <c r="S5" s="162">
        <v>4</v>
      </c>
      <c r="T5" s="159" t="s">
        <v>603</v>
      </c>
      <c r="U5" s="159" t="s">
        <v>604</v>
      </c>
      <c r="V5" s="158" t="s">
        <v>30</v>
      </c>
      <c r="W5" s="159" t="s">
        <v>605</v>
      </c>
      <c r="X5" s="159" t="s">
        <v>606</v>
      </c>
    </row>
    <row r="6" s="144" customFormat="1" customHeight="1" spans="1:24">
      <c r="A6" s="158" t="str">
        <f>_xlfn.DISPIMG("ID_EBE986DFD40340F99F8F8E1963FEA683",1)</f>
        <v>=DISPIMG("ID_EBE986DFD40340F99F8F8E1963FEA683",1)</v>
      </c>
      <c r="B6" s="159" t="s">
        <v>607</v>
      </c>
      <c r="C6" s="159" t="s">
        <v>608</v>
      </c>
      <c r="D6" s="160" t="s">
        <v>609</v>
      </c>
      <c r="E6" s="161" t="s">
        <v>573</v>
      </c>
      <c r="F6" s="161" t="s">
        <v>610</v>
      </c>
      <c r="G6" s="161" t="s">
        <v>601</v>
      </c>
      <c r="H6" s="162">
        <v>8372</v>
      </c>
      <c r="I6" s="162">
        <v>506</v>
      </c>
      <c r="J6" s="169">
        <v>12138.939</v>
      </c>
      <c r="K6" s="169">
        <v>23.99</v>
      </c>
      <c r="L6" s="169">
        <v>3.48</v>
      </c>
      <c r="M6" s="170">
        <v>4</v>
      </c>
      <c r="N6" s="162">
        <v>927</v>
      </c>
      <c r="O6" s="171">
        <v>0.9387</v>
      </c>
      <c r="P6" s="162">
        <v>475</v>
      </c>
      <c r="Q6" s="158" t="s">
        <v>611</v>
      </c>
      <c r="R6" s="162">
        <v>1</v>
      </c>
      <c r="S6" s="162">
        <v>1</v>
      </c>
      <c r="T6" s="159" t="s">
        <v>612</v>
      </c>
      <c r="U6" s="159" t="s">
        <v>577</v>
      </c>
      <c r="V6" s="158" t="s">
        <v>30</v>
      </c>
      <c r="W6" s="159" t="s">
        <v>613</v>
      </c>
      <c r="X6" s="159" t="s">
        <v>614</v>
      </c>
    </row>
    <row r="7" s="144" customFormat="1" customHeight="1" spans="1:24">
      <c r="A7" s="158" t="str">
        <f>_xlfn.DISPIMG("ID_B2D267317431494CA2EECD3B5D802772",1)</f>
        <v>=DISPIMG("ID_B2D267317431494CA2EECD3B5D802772",1)</v>
      </c>
      <c r="B7" s="159" t="s">
        <v>615</v>
      </c>
      <c r="C7" s="159" t="s">
        <v>616</v>
      </c>
      <c r="D7" s="160" t="s">
        <v>617</v>
      </c>
      <c r="E7" s="161" t="s">
        <v>573</v>
      </c>
      <c r="F7" s="161" t="s">
        <v>583</v>
      </c>
      <c r="G7" s="161"/>
      <c r="H7" s="162">
        <v>7902</v>
      </c>
      <c r="I7" s="162">
        <v>449</v>
      </c>
      <c r="J7" s="169">
        <v>16159.511</v>
      </c>
      <c r="K7" s="169">
        <v>35.99</v>
      </c>
      <c r="L7" s="169">
        <v>3.59</v>
      </c>
      <c r="M7" s="170">
        <v>4</v>
      </c>
      <c r="N7" s="162">
        <v>342</v>
      </c>
      <c r="O7" s="171">
        <v>0.2339</v>
      </c>
      <c r="P7" s="162">
        <v>105</v>
      </c>
      <c r="Q7" s="158" t="s">
        <v>618</v>
      </c>
      <c r="R7" s="162">
        <v>1</v>
      </c>
      <c r="S7" s="162">
        <v>2</v>
      </c>
      <c r="T7" s="159" t="s">
        <v>619</v>
      </c>
      <c r="U7" s="159" t="s">
        <v>604</v>
      </c>
      <c r="V7" s="158" t="s">
        <v>30</v>
      </c>
      <c r="W7" s="159" t="s">
        <v>620</v>
      </c>
      <c r="X7" s="159" t="s">
        <v>621</v>
      </c>
    </row>
    <row r="8" s="144" customFormat="1" customHeight="1" spans="1:24">
      <c r="A8" s="158" t="str">
        <f>_xlfn.DISPIMG("ID_12E25DB0CFE04381962AC1F96D58B1C9",1)</f>
        <v>=DISPIMG("ID_12E25DB0CFE04381962AC1F96D58B1C9",1)</v>
      </c>
      <c r="B8" s="159" t="s">
        <v>622</v>
      </c>
      <c r="C8" s="159" t="s">
        <v>581</v>
      </c>
      <c r="D8" s="160" t="s">
        <v>623</v>
      </c>
      <c r="E8" s="161" t="s">
        <v>592</v>
      </c>
      <c r="F8" s="161" t="s">
        <v>574</v>
      </c>
      <c r="G8" s="161"/>
      <c r="H8" s="162">
        <v>951</v>
      </c>
      <c r="I8" s="162">
        <v>2986</v>
      </c>
      <c r="J8" s="169">
        <v>29830.139</v>
      </c>
      <c r="K8" s="169">
        <v>9.99</v>
      </c>
      <c r="L8" s="169">
        <v>3.31</v>
      </c>
      <c r="M8" s="170">
        <v>4.7</v>
      </c>
      <c r="N8" s="162">
        <v>8251</v>
      </c>
      <c r="O8" s="171">
        <v>0.4377</v>
      </c>
      <c r="P8" s="162">
        <v>1307</v>
      </c>
      <c r="Q8" s="158" t="s">
        <v>624</v>
      </c>
      <c r="R8" s="162">
        <v>1</v>
      </c>
      <c r="S8" s="162">
        <v>2</v>
      </c>
      <c r="T8" s="159" t="s">
        <v>585</v>
      </c>
      <c r="U8" s="159" t="s">
        <v>577</v>
      </c>
      <c r="V8" s="158" t="s">
        <v>586</v>
      </c>
      <c r="W8" s="159" t="s">
        <v>625</v>
      </c>
      <c r="X8" s="159" t="s">
        <v>626</v>
      </c>
    </row>
    <row r="9" s="144" customFormat="1" customHeight="1" spans="1:24">
      <c r="A9" s="158" t="str">
        <f>_xlfn.DISPIMG("ID_021C57CA4EB84FC3881FB07FD0F951B7",1)</f>
        <v>=DISPIMG("ID_021C57CA4EB84FC3881FB07FD0F951B7",1)</v>
      </c>
      <c r="B9" s="159" t="s">
        <v>627</v>
      </c>
      <c r="C9" s="159" t="s">
        <v>628</v>
      </c>
      <c r="D9" s="160" t="s">
        <v>629</v>
      </c>
      <c r="E9" s="161" t="s">
        <v>573</v>
      </c>
      <c r="F9" s="161" t="s">
        <v>583</v>
      </c>
      <c r="G9" s="161" t="s">
        <v>630</v>
      </c>
      <c r="H9" s="162">
        <v>7943</v>
      </c>
      <c r="I9" s="162">
        <v>61</v>
      </c>
      <c r="J9" s="169">
        <v>614.88</v>
      </c>
      <c r="K9" s="169">
        <v>10.08</v>
      </c>
      <c r="L9" s="169">
        <v>3.59</v>
      </c>
      <c r="M9" s="170">
        <v>3.5</v>
      </c>
      <c r="N9" s="162">
        <v>30</v>
      </c>
      <c r="O9" s="171">
        <v>0.0492</v>
      </c>
      <c r="P9" s="162">
        <v>3</v>
      </c>
      <c r="Q9" s="158" t="s">
        <v>631</v>
      </c>
      <c r="R9" s="162">
        <v>3</v>
      </c>
      <c r="S9" s="162">
        <v>1</v>
      </c>
      <c r="T9" s="159" t="s">
        <v>632</v>
      </c>
      <c r="U9" s="159" t="s">
        <v>604</v>
      </c>
      <c r="V9" s="158" t="s">
        <v>30</v>
      </c>
      <c r="W9" s="159" t="s">
        <v>633</v>
      </c>
      <c r="X9" s="159" t="s">
        <v>634</v>
      </c>
    </row>
    <row r="10" s="144" customFormat="1" customHeight="1" spans="1:24">
      <c r="A10" s="158" t="str">
        <f>_xlfn.DISPIMG("ID_412F33EC37204B53B6051E1D259DE6EC",1)</f>
        <v>=DISPIMG("ID_412F33EC37204B53B6051E1D259DE6EC",1)</v>
      </c>
      <c r="B10" s="159" t="s">
        <v>635</v>
      </c>
      <c r="C10" s="159" t="s">
        <v>636</v>
      </c>
      <c r="D10" s="160" t="s">
        <v>637</v>
      </c>
      <c r="E10" s="161" t="s">
        <v>573</v>
      </c>
      <c r="F10" s="161" t="s">
        <v>583</v>
      </c>
      <c r="G10" s="161"/>
      <c r="H10" s="162">
        <v>4731</v>
      </c>
      <c r="I10" s="162">
        <v>898</v>
      </c>
      <c r="J10" s="169">
        <v>26931.02</v>
      </c>
      <c r="K10" s="169">
        <v>29.99</v>
      </c>
      <c r="L10" s="169">
        <v>4.9</v>
      </c>
      <c r="M10" s="170">
        <v>4.2</v>
      </c>
      <c r="N10" s="162">
        <v>2092</v>
      </c>
      <c r="O10" s="171">
        <v>0.2361</v>
      </c>
      <c r="P10" s="162">
        <v>212</v>
      </c>
      <c r="Q10" s="158" t="s">
        <v>638</v>
      </c>
      <c r="R10" s="162">
        <v>1</v>
      </c>
      <c r="S10" s="162">
        <v>1</v>
      </c>
      <c r="T10" s="159" t="s">
        <v>639</v>
      </c>
      <c r="U10" s="159" t="s">
        <v>604</v>
      </c>
      <c r="V10" s="158" t="s">
        <v>30</v>
      </c>
      <c r="W10" s="159" t="s">
        <v>640</v>
      </c>
      <c r="X10" s="159" t="s">
        <v>641</v>
      </c>
    </row>
    <row r="11" s="144" customFormat="1" customHeight="1" spans="1:24">
      <c r="A11" s="158" t="str">
        <f>_xlfn.DISPIMG("ID_B8D751CD43D442F2B85266B842546C7B",1)</f>
        <v>=DISPIMG("ID_B8D751CD43D442F2B85266B842546C7B",1)</v>
      </c>
      <c r="B11" s="159" t="s">
        <v>642</v>
      </c>
      <c r="C11" s="159" t="s">
        <v>643</v>
      </c>
      <c r="D11" s="160" t="s">
        <v>644</v>
      </c>
      <c r="E11" s="161" t="s">
        <v>573</v>
      </c>
      <c r="F11" s="161" t="s">
        <v>583</v>
      </c>
      <c r="G11" s="161" t="s">
        <v>630</v>
      </c>
      <c r="H11" s="162">
        <v>4913</v>
      </c>
      <c r="I11" s="162">
        <v>744</v>
      </c>
      <c r="J11" s="169">
        <v>22312.56</v>
      </c>
      <c r="K11" s="169">
        <v>29.99</v>
      </c>
      <c r="L11" s="169">
        <v>4.9</v>
      </c>
      <c r="M11" s="170">
        <v>4.3</v>
      </c>
      <c r="N11" s="162">
        <v>679</v>
      </c>
      <c r="O11" s="171">
        <v>0.1398</v>
      </c>
      <c r="P11" s="162">
        <v>104</v>
      </c>
      <c r="Q11" s="158" t="s">
        <v>645</v>
      </c>
      <c r="R11" s="162">
        <v>2</v>
      </c>
      <c r="S11" s="162">
        <v>2</v>
      </c>
      <c r="T11" s="159" t="s">
        <v>643</v>
      </c>
      <c r="U11" s="159" t="s">
        <v>604</v>
      </c>
      <c r="V11" s="158" t="s">
        <v>30</v>
      </c>
      <c r="W11" s="159" t="s">
        <v>646</v>
      </c>
      <c r="X11" s="159" t="s">
        <v>647</v>
      </c>
    </row>
    <row r="12" s="144" customFormat="1" customHeight="1" spans="1:24">
      <c r="A12" s="158" t="str">
        <f>_xlfn.DISPIMG("ID_7EE3EFC01581443BA15264F8416AF015",1)</f>
        <v>=DISPIMG("ID_7EE3EFC01581443BA15264F8416AF015",1)</v>
      </c>
      <c r="B12" s="159" t="s">
        <v>648</v>
      </c>
      <c r="C12" s="159" t="s">
        <v>649</v>
      </c>
      <c r="D12" s="160" t="s">
        <v>650</v>
      </c>
      <c r="E12" s="161" t="s">
        <v>573</v>
      </c>
      <c r="F12" s="161" t="s">
        <v>583</v>
      </c>
      <c r="G12" s="161"/>
      <c r="H12" s="162">
        <v>8532</v>
      </c>
      <c r="I12" s="162">
        <v>446</v>
      </c>
      <c r="J12" s="169">
        <v>17371.701</v>
      </c>
      <c r="K12" s="169">
        <v>38.95</v>
      </c>
      <c r="L12" s="169">
        <v>3.42</v>
      </c>
      <c r="M12" s="170">
        <v>3.8</v>
      </c>
      <c r="N12" s="162">
        <v>373</v>
      </c>
      <c r="O12" s="171">
        <v>0.0471</v>
      </c>
      <c r="P12" s="162">
        <v>21</v>
      </c>
      <c r="Q12" s="158" t="s">
        <v>651</v>
      </c>
      <c r="R12" s="162">
        <v>1</v>
      </c>
      <c r="S12" s="162">
        <v>1</v>
      </c>
      <c r="T12" s="159" t="s">
        <v>649</v>
      </c>
      <c r="U12" s="159" t="s">
        <v>604</v>
      </c>
      <c r="V12" s="158" t="s">
        <v>30</v>
      </c>
      <c r="W12" s="159" t="s">
        <v>652</v>
      </c>
      <c r="X12" s="159" t="s">
        <v>653</v>
      </c>
    </row>
    <row r="13" s="144" customFormat="1" customHeight="1" spans="1:24">
      <c r="A13" s="158" t="str">
        <f>_xlfn.DISPIMG("ID_02322F9C1C174AE286BB3106417066BA",1)</f>
        <v>=DISPIMG("ID_02322F9C1C174AE286BB3106417066BA",1)</v>
      </c>
      <c r="B13" s="159" t="s">
        <v>654</v>
      </c>
      <c r="C13" s="159" t="s">
        <v>655</v>
      </c>
      <c r="D13" s="160" t="s">
        <v>656</v>
      </c>
      <c r="E13" s="161" t="s">
        <v>657</v>
      </c>
      <c r="F13" s="161" t="s">
        <v>574</v>
      </c>
      <c r="G13" s="161" t="s">
        <v>658</v>
      </c>
      <c r="H13" s="162">
        <v>2420</v>
      </c>
      <c r="I13" s="162">
        <v>1789</v>
      </c>
      <c r="J13" s="169">
        <v>5349.11</v>
      </c>
      <c r="K13" s="169">
        <v>2.99</v>
      </c>
      <c r="L13" s="169">
        <v>3.31</v>
      </c>
      <c r="M13" s="170">
        <v>4.5</v>
      </c>
      <c r="N13" s="162">
        <v>931</v>
      </c>
      <c r="O13" s="171">
        <v>0.0693</v>
      </c>
      <c r="P13" s="162">
        <v>124</v>
      </c>
      <c r="Q13" s="158" t="s">
        <v>659</v>
      </c>
      <c r="R13" s="162">
        <v>1</v>
      </c>
      <c r="S13" s="162">
        <v>3</v>
      </c>
      <c r="T13" s="159" t="s">
        <v>585</v>
      </c>
      <c r="U13" s="159" t="s">
        <v>577</v>
      </c>
      <c r="V13" s="158" t="s">
        <v>586</v>
      </c>
      <c r="W13" s="159" t="s">
        <v>660</v>
      </c>
      <c r="X13" s="159" t="s">
        <v>661</v>
      </c>
    </row>
    <row r="14" s="144" customFormat="1" customHeight="1" spans="1:24">
      <c r="A14" s="158" t="str">
        <f>_xlfn.DISPIMG("ID_8877D54C17414481AB3BA7C66BE052CB",1)</f>
        <v>=DISPIMG("ID_8877D54C17414481AB3BA7C66BE052CB",1)</v>
      </c>
      <c r="B14" s="159" t="s">
        <v>662</v>
      </c>
      <c r="C14" s="159" t="s">
        <v>663</v>
      </c>
      <c r="D14" s="160" t="s">
        <v>664</v>
      </c>
      <c r="E14" s="161" t="s">
        <v>573</v>
      </c>
      <c r="F14" s="161" t="s">
        <v>665</v>
      </c>
      <c r="G14" s="161" t="s">
        <v>601</v>
      </c>
      <c r="H14" s="162">
        <v>318</v>
      </c>
      <c r="I14" s="162">
        <v>10368</v>
      </c>
      <c r="J14" s="169">
        <v>414616.34</v>
      </c>
      <c r="K14" s="169">
        <v>39.99</v>
      </c>
      <c r="L14" s="169">
        <v>3.48</v>
      </c>
      <c r="M14" s="170">
        <v>4.3</v>
      </c>
      <c r="N14" s="162">
        <v>7819</v>
      </c>
      <c r="O14" s="171">
        <v>0.0843</v>
      </c>
      <c r="P14" s="162">
        <v>874</v>
      </c>
      <c r="Q14" s="158" t="s">
        <v>666</v>
      </c>
      <c r="R14" s="162">
        <v>3</v>
      </c>
      <c r="S14" s="162">
        <v>3</v>
      </c>
      <c r="T14" s="159" t="s">
        <v>667</v>
      </c>
      <c r="U14" s="159" t="s">
        <v>604</v>
      </c>
      <c r="V14" s="158" t="s">
        <v>30</v>
      </c>
      <c r="W14" s="159" t="s">
        <v>668</v>
      </c>
      <c r="X14" s="159" t="s">
        <v>669</v>
      </c>
    </row>
    <row r="15" s="144" customFormat="1" customHeight="1" spans="1:24">
      <c r="A15" s="158" t="str">
        <f>_xlfn.DISPIMG("ID_0FAC7BC21CFE41928B8A61CD021D7AC9",1)</f>
        <v>=DISPIMG("ID_0FAC7BC21CFE41928B8A61CD021D7AC9",1)</v>
      </c>
      <c r="B15" s="159" t="s">
        <v>670</v>
      </c>
      <c r="C15" s="159" t="s">
        <v>671</v>
      </c>
      <c r="D15" s="160" t="s">
        <v>672</v>
      </c>
      <c r="E15" s="161" t="s">
        <v>673</v>
      </c>
      <c r="F15" s="161" t="s">
        <v>674</v>
      </c>
      <c r="G15" s="161" t="s">
        <v>630</v>
      </c>
      <c r="H15" s="162">
        <v>1982</v>
      </c>
      <c r="I15" s="162">
        <v>2350</v>
      </c>
      <c r="J15" s="169">
        <v>28176.5</v>
      </c>
      <c r="K15" s="169">
        <v>11.99</v>
      </c>
      <c r="L15" s="169">
        <v>3.31</v>
      </c>
      <c r="M15" s="170">
        <v>4.4</v>
      </c>
      <c r="N15" s="162">
        <v>1335</v>
      </c>
      <c r="O15" s="171">
        <v>0.0889</v>
      </c>
      <c r="P15" s="162">
        <v>209</v>
      </c>
      <c r="Q15" s="158" t="s">
        <v>675</v>
      </c>
      <c r="R15" s="162">
        <v>1</v>
      </c>
      <c r="S15" s="162">
        <v>1</v>
      </c>
      <c r="T15" s="159" t="s">
        <v>671</v>
      </c>
      <c r="U15" s="159" t="s">
        <v>604</v>
      </c>
      <c r="V15" s="158" t="s">
        <v>30</v>
      </c>
      <c r="W15" s="159" t="s">
        <v>676</v>
      </c>
      <c r="X15" s="159" t="s">
        <v>677</v>
      </c>
    </row>
    <row r="16" s="144" customFormat="1" customHeight="1" spans="1:24">
      <c r="A16" s="158" t="str">
        <f>_xlfn.DISPIMG("ID_6C66296A341A4A70B93CE3EF69178F99",1)</f>
        <v>=DISPIMG("ID_6C66296A341A4A70B93CE3EF69178F99",1)</v>
      </c>
      <c r="B16" s="159" t="s">
        <v>678</v>
      </c>
      <c r="C16" s="159" t="s">
        <v>679</v>
      </c>
      <c r="D16" s="160" t="s">
        <v>680</v>
      </c>
      <c r="E16" s="161" t="s">
        <v>573</v>
      </c>
      <c r="F16" s="161" t="s">
        <v>583</v>
      </c>
      <c r="G16" s="161" t="s">
        <v>658</v>
      </c>
      <c r="H16" s="162">
        <v>3395</v>
      </c>
      <c r="I16" s="162">
        <v>1147</v>
      </c>
      <c r="J16" s="169">
        <v>35534.06</v>
      </c>
      <c r="K16" s="169">
        <v>30.98</v>
      </c>
      <c r="L16" s="169">
        <v>4.9</v>
      </c>
      <c r="M16" s="170">
        <v>4.1</v>
      </c>
      <c r="N16" s="162">
        <v>686</v>
      </c>
      <c r="O16" s="171">
        <v>0.0793</v>
      </c>
      <c r="P16" s="162">
        <v>91</v>
      </c>
      <c r="Q16" s="158" t="s">
        <v>681</v>
      </c>
      <c r="R16" s="162">
        <v>1</v>
      </c>
      <c r="S16" s="162">
        <v>6</v>
      </c>
      <c r="T16" s="159" t="s">
        <v>585</v>
      </c>
      <c r="U16" s="159" t="s">
        <v>577</v>
      </c>
      <c r="V16" s="158" t="s">
        <v>586</v>
      </c>
      <c r="W16" s="159" t="s">
        <v>682</v>
      </c>
      <c r="X16" s="159" t="s">
        <v>683</v>
      </c>
    </row>
    <row r="17" s="144" customFormat="1" customHeight="1" spans="1:24">
      <c r="A17" s="158" t="str">
        <f>_xlfn.DISPIMG("ID_F537BB0854E240348D8745B8562D565E",1)</f>
        <v>=DISPIMG("ID_F537BB0854E240348D8745B8562D565E",1)</v>
      </c>
      <c r="B17" s="159" t="s">
        <v>684</v>
      </c>
      <c r="C17" s="159" t="s">
        <v>685</v>
      </c>
      <c r="D17" s="160" t="s">
        <v>686</v>
      </c>
      <c r="E17" s="161" t="s">
        <v>673</v>
      </c>
      <c r="F17" s="161" t="s">
        <v>674</v>
      </c>
      <c r="G17" s="161" t="s">
        <v>630</v>
      </c>
      <c r="H17" s="162">
        <v>3019</v>
      </c>
      <c r="I17" s="162">
        <v>313</v>
      </c>
      <c r="J17" s="169">
        <v>4378.87</v>
      </c>
      <c r="K17" s="169">
        <v>12.99</v>
      </c>
      <c r="L17" s="169">
        <v>3.31</v>
      </c>
      <c r="M17" s="170">
        <v>4.5</v>
      </c>
      <c r="N17" s="162">
        <v>251</v>
      </c>
      <c r="O17" s="171">
        <v>0.0767</v>
      </c>
      <c r="P17" s="162">
        <v>24</v>
      </c>
      <c r="Q17" s="158" t="s">
        <v>687</v>
      </c>
      <c r="R17" s="162">
        <v>1</v>
      </c>
      <c r="S17" s="162">
        <v>1</v>
      </c>
      <c r="T17" s="159" t="s">
        <v>688</v>
      </c>
      <c r="U17" s="159" t="s">
        <v>604</v>
      </c>
      <c r="V17" s="158" t="s">
        <v>30</v>
      </c>
      <c r="W17" s="159" t="s">
        <v>689</v>
      </c>
      <c r="X17" s="159" t="s">
        <v>690</v>
      </c>
    </row>
    <row r="18" s="144" customFormat="1" customHeight="1" spans="1:24">
      <c r="A18" s="158" t="str">
        <f>_xlfn.DISPIMG("ID_FDB1A7ADA8BE46FF9945402DEB22039B",1)</f>
        <v>=DISPIMG("ID_FDB1A7ADA8BE46FF9945402DEB22039B",1)</v>
      </c>
      <c r="B18" s="159" t="s">
        <v>691</v>
      </c>
      <c r="C18" s="159" t="s">
        <v>671</v>
      </c>
      <c r="D18" s="160" t="s">
        <v>692</v>
      </c>
      <c r="E18" s="161" t="s">
        <v>673</v>
      </c>
      <c r="F18" s="161" t="s">
        <v>693</v>
      </c>
      <c r="G18" s="161"/>
      <c r="H18" s="162">
        <v>7923</v>
      </c>
      <c r="I18" s="162">
        <v>513</v>
      </c>
      <c r="J18" s="169">
        <v>6663.87</v>
      </c>
      <c r="K18" s="169">
        <v>12.99</v>
      </c>
      <c r="L18" s="169">
        <v>3.31</v>
      </c>
      <c r="M18" s="170">
        <v>4.4</v>
      </c>
      <c r="N18" s="162">
        <v>686</v>
      </c>
      <c r="O18" s="171">
        <v>0.1735</v>
      </c>
      <c r="P18" s="162">
        <v>89</v>
      </c>
      <c r="Q18" s="158" t="s">
        <v>694</v>
      </c>
      <c r="R18" s="162">
        <v>1</v>
      </c>
      <c r="S18" s="162">
        <v>1</v>
      </c>
      <c r="T18" s="159" t="s">
        <v>695</v>
      </c>
      <c r="U18" s="159" t="s">
        <v>604</v>
      </c>
      <c r="V18" s="158" t="s">
        <v>30</v>
      </c>
      <c r="W18" s="159" t="s">
        <v>696</v>
      </c>
      <c r="X18" s="159" t="s">
        <v>697</v>
      </c>
    </row>
    <row r="19" s="144" customFormat="1" customHeight="1" spans="1:24">
      <c r="A19" s="158" t="str">
        <f>_xlfn.DISPIMG("ID_5C8D0DC0A8924B7EB51DE87ED5DFCA4E",1)</f>
        <v>=DISPIMG("ID_5C8D0DC0A8924B7EB51DE87ED5DFCA4E",1)</v>
      </c>
      <c r="B19" s="159" t="s">
        <v>698</v>
      </c>
      <c r="C19" s="159" t="s">
        <v>581</v>
      </c>
      <c r="D19" s="160" t="s">
        <v>699</v>
      </c>
      <c r="E19" s="161" t="s">
        <v>673</v>
      </c>
      <c r="F19" s="161" t="s">
        <v>700</v>
      </c>
      <c r="G19" s="161"/>
      <c r="H19" s="162">
        <v>2632</v>
      </c>
      <c r="I19" s="162">
        <v>1271</v>
      </c>
      <c r="J19" s="169">
        <v>46950.74</v>
      </c>
      <c r="K19" s="169">
        <v>36.94</v>
      </c>
      <c r="L19" s="169">
        <v>4.9</v>
      </c>
      <c r="M19" s="170">
        <v>4.8</v>
      </c>
      <c r="N19" s="162">
        <v>352</v>
      </c>
      <c r="O19" s="171">
        <v>0.0252</v>
      </c>
      <c r="P19" s="162">
        <v>32</v>
      </c>
      <c r="Q19" s="158" t="s">
        <v>701</v>
      </c>
      <c r="R19" s="162">
        <v>1</v>
      </c>
      <c r="S19" s="162">
        <v>1</v>
      </c>
      <c r="T19" s="159" t="s">
        <v>585</v>
      </c>
      <c r="U19" s="159" t="s">
        <v>577</v>
      </c>
      <c r="V19" s="158" t="s">
        <v>586</v>
      </c>
      <c r="W19" s="159" t="s">
        <v>702</v>
      </c>
      <c r="X19" s="159" t="s">
        <v>703</v>
      </c>
    </row>
    <row r="20" s="144" customFormat="1" customHeight="1" spans="1:24">
      <c r="A20" s="158" t="str">
        <f>_xlfn.DISPIMG("ID_85534CA9B2784E9AB01AF40ABD502BE7",1)</f>
        <v>=DISPIMG("ID_85534CA9B2784E9AB01AF40ABD502BE7",1)</v>
      </c>
      <c r="B20" s="159" t="s">
        <v>704</v>
      </c>
      <c r="C20" s="159" t="s">
        <v>705</v>
      </c>
      <c r="D20" s="160" t="s">
        <v>706</v>
      </c>
      <c r="E20" s="161" t="s">
        <v>573</v>
      </c>
      <c r="F20" s="161" t="s">
        <v>583</v>
      </c>
      <c r="G20" s="161"/>
      <c r="H20" s="162">
        <v>2266</v>
      </c>
      <c r="I20" s="162">
        <v>2254</v>
      </c>
      <c r="J20" s="169">
        <v>47311.46</v>
      </c>
      <c r="K20" s="169">
        <v>20.99</v>
      </c>
      <c r="L20" s="169">
        <v>3.59</v>
      </c>
      <c r="M20" s="170">
        <v>3.9</v>
      </c>
      <c r="N20" s="162">
        <v>1494</v>
      </c>
      <c r="O20" s="171">
        <v>0.1051</v>
      </c>
      <c r="P20" s="162">
        <v>237</v>
      </c>
      <c r="Q20" s="158" t="s">
        <v>707</v>
      </c>
      <c r="R20" s="162">
        <v>1</v>
      </c>
      <c r="S20" s="162">
        <v>1</v>
      </c>
      <c r="T20" s="159" t="s">
        <v>705</v>
      </c>
      <c r="U20" s="159" t="s">
        <v>604</v>
      </c>
      <c r="V20" s="158" t="s">
        <v>30</v>
      </c>
      <c r="W20" s="159" t="s">
        <v>708</v>
      </c>
      <c r="X20" s="159" t="s">
        <v>709</v>
      </c>
    </row>
    <row r="21" s="144" customFormat="1" customHeight="1" spans="1:24">
      <c r="A21" s="158" t="str">
        <f>_xlfn.DISPIMG("ID_C23C4DBFCE75420784D4C3A200F1136D",1)</f>
        <v>=DISPIMG("ID_C23C4DBFCE75420784D4C3A200F1136D",1)</v>
      </c>
      <c r="B21" s="159" t="s">
        <v>710</v>
      </c>
      <c r="C21" s="159" t="s">
        <v>711</v>
      </c>
      <c r="D21" s="160" t="s">
        <v>712</v>
      </c>
      <c r="E21" s="161" t="s">
        <v>673</v>
      </c>
      <c r="F21" s="161" t="s">
        <v>693</v>
      </c>
      <c r="G21" s="161" t="s">
        <v>601</v>
      </c>
      <c r="H21" s="162">
        <v>5091</v>
      </c>
      <c r="I21" s="162">
        <v>726</v>
      </c>
      <c r="J21" s="169">
        <v>8559.54</v>
      </c>
      <c r="K21" s="169">
        <v>11.79</v>
      </c>
      <c r="L21" s="169">
        <v>3.31</v>
      </c>
      <c r="M21" s="170">
        <v>4.6</v>
      </c>
      <c r="N21" s="162">
        <v>1356</v>
      </c>
      <c r="O21" s="171">
        <v>0.1061</v>
      </c>
      <c r="P21" s="162">
        <v>77</v>
      </c>
      <c r="Q21" s="158" t="s">
        <v>713</v>
      </c>
      <c r="R21" s="162">
        <v>2</v>
      </c>
      <c r="S21" s="162">
        <v>2</v>
      </c>
      <c r="T21" s="159" t="s">
        <v>585</v>
      </c>
      <c r="U21" s="159" t="s">
        <v>577</v>
      </c>
      <c r="V21" s="158" t="s">
        <v>586</v>
      </c>
      <c r="W21" s="159" t="s">
        <v>714</v>
      </c>
      <c r="X21" s="159" t="s">
        <v>715</v>
      </c>
    </row>
    <row r="22" s="144" customFormat="1" customHeight="1" spans="1:24">
      <c r="A22" s="158" t="str">
        <f>_xlfn.DISPIMG("ID_3DFC190ABA49468C9E0FDAFC535C96FB",1)</f>
        <v>=DISPIMG("ID_3DFC190ABA49468C9E0FDAFC535C96FB",1)</v>
      </c>
      <c r="B22" s="159" t="s">
        <v>716</v>
      </c>
      <c r="C22" s="159" t="s">
        <v>717</v>
      </c>
      <c r="D22" s="160" t="s">
        <v>718</v>
      </c>
      <c r="E22" s="161" t="s">
        <v>573</v>
      </c>
      <c r="F22" s="161" t="s">
        <v>719</v>
      </c>
      <c r="G22" s="161" t="s">
        <v>658</v>
      </c>
      <c r="H22" s="162">
        <v>973</v>
      </c>
      <c r="I22" s="162">
        <v>4229</v>
      </c>
      <c r="J22" s="169">
        <v>159856.2</v>
      </c>
      <c r="K22" s="169">
        <v>37.8</v>
      </c>
      <c r="L22" s="169">
        <v>3.48</v>
      </c>
      <c r="M22" s="170">
        <v>4</v>
      </c>
      <c r="N22" s="162">
        <v>5917</v>
      </c>
      <c r="O22" s="171">
        <v>0.0955</v>
      </c>
      <c r="P22" s="162">
        <v>404</v>
      </c>
      <c r="Q22" s="158" t="s">
        <v>720</v>
      </c>
      <c r="R22" s="162">
        <v>1</v>
      </c>
      <c r="S22" s="162">
        <v>2</v>
      </c>
      <c r="T22" s="159" t="s">
        <v>717</v>
      </c>
      <c r="U22" s="159" t="s">
        <v>595</v>
      </c>
      <c r="V22" s="158" t="s">
        <v>30</v>
      </c>
      <c r="W22" s="159" t="s">
        <v>633</v>
      </c>
      <c r="X22" s="159" t="s">
        <v>721</v>
      </c>
    </row>
    <row r="23" s="144" customFormat="1" customHeight="1" spans="1:24">
      <c r="A23" s="158" t="str">
        <f>_xlfn.DISPIMG("ID_614825DAF2124151A1253144A4B470B4",1)</f>
        <v>=DISPIMG("ID_614825DAF2124151A1253144A4B470B4",1)</v>
      </c>
      <c r="B23" s="159" t="s">
        <v>722</v>
      </c>
      <c r="C23" s="159" t="s">
        <v>581</v>
      </c>
      <c r="D23" s="160" t="s">
        <v>723</v>
      </c>
      <c r="E23" s="161" t="s">
        <v>673</v>
      </c>
      <c r="F23" s="161" t="s">
        <v>674</v>
      </c>
      <c r="G23" s="161" t="s">
        <v>601</v>
      </c>
      <c r="H23" s="162">
        <v>44</v>
      </c>
      <c r="I23" s="162">
        <v>29800</v>
      </c>
      <c r="J23" s="169">
        <v>530440</v>
      </c>
      <c r="K23" s="169">
        <v>17.53</v>
      </c>
      <c r="L23" s="169">
        <v>3.31</v>
      </c>
      <c r="M23" s="170">
        <v>4.7</v>
      </c>
      <c r="N23" s="162">
        <v>17002</v>
      </c>
      <c r="O23" s="171">
        <v>0.0418</v>
      </c>
      <c r="P23" s="162">
        <v>1247</v>
      </c>
      <c r="Q23" s="158" t="s">
        <v>724</v>
      </c>
      <c r="R23" s="162">
        <v>2</v>
      </c>
      <c r="S23" s="162">
        <v>3</v>
      </c>
      <c r="T23" s="159" t="s">
        <v>585</v>
      </c>
      <c r="U23" s="159" t="s">
        <v>577</v>
      </c>
      <c r="V23" s="158" t="s">
        <v>586</v>
      </c>
      <c r="W23" s="159" t="s">
        <v>725</v>
      </c>
      <c r="X23" s="159" t="s">
        <v>726</v>
      </c>
    </row>
    <row r="24" s="144" customFormat="1" customHeight="1" spans="1:24">
      <c r="A24" s="158" t="str">
        <f>_xlfn.DISPIMG("ID_B38C996F00B2405B80D52D3ABF388CD6",1)</f>
        <v>=DISPIMG("ID_B38C996F00B2405B80D52D3ABF388CD6",1)</v>
      </c>
      <c r="B24" s="159" t="s">
        <v>727</v>
      </c>
      <c r="C24" s="159" t="s">
        <v>590</v>
      </c>
      <c r="D24" s="160" t="s">
        <v>728</v>
      </c>
      <c r="E24" s="161" t="s">
        <v>592</v>
      </c>
      <c r="F24" s="161" t="s">
        <v>574</v>
      </c>
      <c r="G24" s="161" t="s">
        <v>601</v>
      </c>
      <c r="H24" s="162">
        <v>91</v>
      </c>
      <c r="I24" s="162">
        <v>19224</v>
      </c>
      <c r="J24" s="169">
        <v>248950.8</v>
      </c>
      <c r="K24" s="169">
        <v>12.95</v>
      </c>
      <c r="L24" s="169">
        <v>2.5</v>
      </c>
      <c r="M24" s="170">
        <v>4.7</v>
      </c>
      <c r="N24" s="162">
        <v>17795</v>
      </c>
      <c r="O24" s="171">
        <v>0.0818</v>
      </c>
      <c r="P24" s="162">
        <v>1572</v>
      </c>
      <c r="Q24" s="158" t="s">
        <v>729</v>
      </c>
      <c r="R24" s="162">
        <v>8</v>
      </c>
      <c r="S24" s="162">
        <v>1</v>
      </c>
      <c r="T24" s="159" t="s">
        <v>590</v>
      </c>
      <c r="U24" s="159" t="s">
        <v>595</v>
      </c>
      <c r="V24" s="158" t="s">
        <v>30</v>
      </c>
      <c r="W24" s="159" t="s">
        <v>730</v>
      </c>
      <c r="X24" s="159" t="s">
        <v>731</v>
      </c>
    </row>
    <row r="25" s="144" customFormat="1" customHeight="1" spans="1:24">
      <c r="A25" s="158" t="str">
        <f>_xlfn.DISPIMG("ID_F2BC79C63D2049939351E468FD4DE830",1)</f>
        <v>=DISPIMG("ID_F2BC79C63D2049939351E468FD4DE830",1)</v>
      </c>
      <c r="B25" s="159" t="s">
        <v>732</v>
      </c>
      <c r="C25" s="159" t="s">
        <v>733</v>
      </c>
      <c r="D25" s="160" t="s">
        <v>734</v>
      </c>
      <c r="E25" s="161" t="s">
        <v>657</v>
      </c>
      <c r="F25" s="161" t="s">
        <v>574</v>
      </c>
      <c r="G25" s="161" t="s">
        <v>601</v>
      </c>
      <c r="H25" s="162">
        <v>4290</v>
      </c>
      <c r="I25" s="162">
        <v>1036</v>
      </c>
      <c r="J25" s="169">
        <v>15508.92</v>
      </c>
      <c r="K25" s="169">
        <v>14.97</v>
      </c>
      <c r="L25" s="169">
        <v>3.36</v>
      </c>
      <c r="M25" s="170">
        <v>4.1</v>
      </c>
      <c r="N25" s="162">
        <v>1843</v>
      </c>
      <c r="O25" s="171">
        <v>0.0714</v>
      </c>
      <c r="P25" s="162">
        <v>74</v>
      </c>
      <c r="Q25" s="158" t="s">
        <v>735</v>
      </c>
      <c r="R25" s="162">
        <v>2</v>
      </c>
      <c r="S25" s="162">
        <v>2</v>
      </c>
      <c r="T25" s="159" t="s">
        <v>736</v>
      </c>
      <c r="U25" s="159" t="s">
        <v>595</v>
      </c>
      <c r="V25" s="158" t="s">
        <v>30</v>
      </c>
      <c r="W25" s="159" t="s">
        <v>737</v>
      </c>
      <c r="X25" s="159" t="s">
        <v>738</v>
      </c>
    </row>
    <row r="26" s="144" customFormat="1" customHeight="1" spans="1:24">
      <c r="A26" s="158" t="str">
        <f>_xlfn.DISPIMG("ID_9ED0A86D501D4A0CA08A05B885F6C297",1)</f>
        <v>=DISPIMG("ID_9ED0A86D501D4A0CA08A05B885F6C297",1)</v>
      </c>
      <c r="B26" s="159" t="s">
        <v>739</v>
      </c>
      <c r="C26" s="159" t="s">
        <v>740</v>
      </c>
      <c r="D26" s="160" t="s">
        <v>741</v>
      </c>
      <c r="E26" s="161" t="s">
        <v>657</v>
      </c>
      <c r="F26" s="161" t="s">
        <v>574</v>
      </c>
      <c r="G26" s="161" t="s">
        <v>601</v>
      </c>
      <c r="H26" s="162">
        <v>969</v>
      </c>
      <c r="I26" s="162">
        <v>3952</v>
      </c>
      <c r="J26" s="169">
        <v>11816.48</v>
      </c>
      <c r="K26" s="169">
        <v>2.99</v>
      </c>
      <c r="L26" s="169">
        <v>3.31</v>
      </c>
      <c r="M26" s="170">
        <v>4.4</v>
      </c>
      <c r="N26" s="162">
        <v>2905</v>
      </c>
      <c r="O26" s="171">
        <v>0.1075</v>
      </c>
      <c r="P26" s="162">
        <v>425</v>
      </c>
      <c r="Q26" s="158" t="s">
        <v>742</v>
      </c>
      <c r="R26" s="162">
        <v>5</v>
      </c>
      <c r="S26" s="162">
        <v>7</v>
      </c>
      <c r="T26" s="159" t="s">
        <v>585</v>
      </c>
      <c r="U26" s="159" t="s">
        <v>595</v>
      </c>
      <c r="V26" s="158" t="s">
        <v>586</v>
      </c>
      <c r="W26" s="159" t="s">
        <v>725</v>
      </c>
      <c r="X26" s="159" t="s">
        <v>743</v>
      </c>
    </row>
    <row r="27" s="144" customFormat="1" customHeight="1" spans="1:24">
      <c r="A27" s="158" t="str">
        <f>_xlfn.DISPIMG("ID_A0BACF0E4B744ED3A2C65175565E51D8",1)</f>
        <v>=DISPIMG("ID_A0BACF0E4B744ED3A2C65175565E51D8",1)</v>
      </c>
      <c r="B27" s="159" t="s">
        <v>744</v>
      </c>
      <c r="C27" s="159" t="s">
        <v>745</v>
      </c>
      <c r="D27" s="160" t="s">
        <v>746</v>
      </c>
      <c r="E27" s="161" t="s">
        <v>673</v>
      </c>
      <c r="F27" s="161" t="s">
        <v>747</v>
      </c>
      <c r="G27" s="161" t="s">
        <v>658</v>
      </c>
      <c r="H27" s="162">
        <v>5673</v>
      </c>
      <c r="I27" s="162">
        <v>686</v>
      </c>
      <c r="J27" s="169">
        <v>13713.14</v>
      </c>
      <c r="K27" s="169">
        <v>19.99</v>
      </c>
      <c r="L27" s="169">
        <v>3.31</v>
      </c>
      <c r="M27" s="170">
        <v>4.7</v>
      </c>
      <c r="N27" s="162">
        <v>2517</v>
      </c>
      <c r="O27" s="171">
        <v>0.1764</v>
      </c>
      <c r="P27" s="162">
        <v>121</v>
      </c>
      <c r="Q27" s="158" t="s">
        <v>748</v>
      </c>
      <c r="R27" s="162">
        <v>1</v>
      </c>
      <c r="S27" s="162">
        <v>4</v>
      </c>
      <c r="T27" s="159" t="s">
        <v>749</v>
      </c>
      <c r="U27" s="159" t="s">
        <v>595</v>
      </c>
      <c r="V27" s="158" t="s">
        <v>30</v>
      </c>
      <c r="W27" s="159" t="s">
        <v>750</v>
      </c>
      <c r="X27" s="159" t="s">
        <v>751</v>
      </c>
    </row>
    <row r="28" s="144" customFormat="1" customHeight="1" spans="1:24">
      <c r="A28" s="158" t="str">
        <f>_xlfn.DISPIMG("ID_36BA0399C74A47348D42C737096B5687",1)</f>
        <v>=DISPIMG("ID_36BA0399C74A47348D42C737096B5687",1)</v>
      </c>
      <c r="B28" s="159" t="s">
        <v>752</v>
      </c>
      <c r="C28" s="159" t="s">
        <v>753</v>
      </c>
      <c r="D28" s="160" t="s">
        <v>754</v>
      </c>
      <c r="E28" s="161" t="s">
        <v>657</v>
      </c>
      <c r="F28" s="161" t="s">
        <v>574</v>
      </c>
      <c r="G28" s="161" t="s">
        <v>658</v>
      </c>
      <c r="H28" s="162">
        <v>538</v>
      </c>
      <c r="I28" s="172"/>
      <c r="J28" s="173"/>
      <c r="K28" s="169">
        <v>4.55</v>
      </c>
      <c r="L28" s="173"/>
      <c r="M28" s="170">
        <v>4.4</v>
      </c>
      <c r="N28" s="162">
        <v>5271</v>
      </c>
      <c r="O28" s="171">
        <v>0</v>
      </c>
      <c r="P28" s="174"/>
      <c r="Q28" s="158" t="s">
        <v>755</v>
      </c>
      <c r="R28" s="172"/>
      <c r="S28" s="162">
        <v>7</v>
      </c>
      <c r="T28" s="159" t="s">
        <v>585</v>
      </c>
      <c r="U28" s="159" t="s">
        <v>577</v>
      </c>
      <c r="V28" s="158" t="s">
        <v>586</v>
      </c>
      <c r="W28" s="159" t="s">
        <v>756</v>
      </c>
      <c r="X28" s="159" t="s">
        <v>757</v>
      </c>
    </row>
  </sheetData>
  <autoFilter ref="A1:X28">
    <sortState ref="A1:X28">
      <sortCondition ref="Q1" descending="1"/>
    </sortState>
    <extLst>
      <etc:autoFilterAnalysis etc:version="v1" etc:showPane="0">
        <etc:analysisCharts>
          <etc:chart etc:type="pie">
            <etc:category etc:colId="-1"/>
            <etc:seriesCollections etc:count="1">
              <etc:series etc:colId="12" etc:subtotal="sum"/>
            </etc:seriesCollections>
          </etc:chart>
        </etc:analysisCharts>
      </etc:autoFilterAnalysis>
    </extLst>
  </autoFilter>
  <conditionalFormatting sqref="B$1:B$1048576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5"/>
  <sheetViews>
    <sheetView zoomScale="115" zoomScaleNormal="115" topLeftCell="A193" workbookViewId="0">
      <selection activeCell="A11" sqref="A11:N31"/>
    </sheetView>
  </sheetViews>
  <sheetFormatPr defaultColWidth="10.625" defaultRowHeight="20" customHeight="1"/>
  <cols>
    <col min="1" max="16384" width="10.625" style="120" customWidth="1"/>
  </cols>
  <sheetData>
    <row r="1" s="133" customFormat="1" ht="30" customHeight="1" spans="1:9">
      <c r="A1" s="121" t="s">
        <v>758</v>
      </c>
      <c r="B1" s="122"/>
      <c r="C1" s="122"/>
      <c r="D1" s="122"/>
      <c r="E1" s="122"/>
      <c r="F1" s="122"/>
      <c r="G1" s="122"/>
      <c r="H1" s="122"/>
      <c r="I1" s="129"/>
    </row>
    <row r="2" customHeight="1" spans="1:9">
      <c r="A2" s="123" t="str">
        <f>_xlfn.DISPIMG("ID_30FF1ECC83924323B4A6D17B8C62F3D6",1)</f>
        <v>=DISPIMG("ID_30FF1ECC83924323B4A6D17B8C62F3D6",1)</v>
      </c>
      <c r="B2" s="124"/>
      <c r="C2" s="124"/>
      <c r="D2" s="124"/>
      <c r="E2" s="124"/>
      <c r="F2" s="124"/>
      <c r="G2" s="124"/>
      <c r="H2" s="124"/>
      <c r="I2" s="130"/>
    </row>
    <row r="3" customHeight="1" spans="1:9">
      <c r="A3" s="125"/>
      <c r="B3" s="126"/>
      <c r="C3" s="126"/>
      <c r="D3" s="126"/>
      <c r="E3" s="126"/>
      <c r="F3" s="126"/>
      <c r="G3" s="126"/>
      <c r="H3" s="126"/>
      <c r="I3" s="131"/>
    </row>
    <row r="4" customHeight="1" spans="1:9">
      <c r="A4" s="125"/>
      <c r="B4" s="126"/>
      <c r="C4" s="126"/>
      <c r="D4" s="126"/>
      <c r="E4" s="126"/>
      <c r="F4" s="126"/>
      <c r="G4" s="126"/>
      <c r="H4" s="126"/>
      <c r="I4" s="131"/>
    </row>
    <row r="5" customHeight="1" spans="1:9">
      <c r="A5" s="125"/>
      <c r="B5" s="126"/>
      <c r="C5" s="126"/>
      <c r="D5" s="126"/>
      <c r="E5" s="126"/>
      <c r="F5" s="126"/>
      <c r="G5" s="126"/>
      <c r="H5" s="126"/>
      <c r="I5" s="131"/>
    </row>
    <row r="6" customHeight="1" spans="1:9">
      <c r="A6" s="125"/>
      <c r="B6" s="126"/>
      <c r="C6" s="126"/>
      <c r="D6" s="126"/>
      <c r="E6" s="126"/>
      <c r="F6" s="126"/>
      <c r="G6" s="126"/>
      <c r="H6" s="126"/>
      <c r="I6" s="131"/>
    </row>
    <row r="7" customHeight="1" spans="1:9">
      <c r="A7" s="127"/>
      <c r="B7" s="128"/>
      <c r="C7" s="128"/>
      <c r="D7" s="128"/>
      <c r="E7" s="128"/>
      <c r="F7" s="128"/>
      <c r="G7" s="128"/>
      <c r="H7" s="128"/>
      <c r="I7" s="132"/>
    </row>
    <row r="10" ht="30" customHeight="1" spans="1:14">
      <c r="A10" s="121" t="s">
        <v>759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9"/>
    </row>
    <row r="11" customHeight="1" spans="1:14">
      <c r="A11" s="123" t="str">
        <f>_xlfn.DISPIMG("ID_1FD74AFF0DC147E88827CDA5AFF29F83",1)</f>
        <v>=DISPIMG("ID_1FD74AFF0DC147E88827CDA5AFF29F83",1)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30"/>
    </row>
    <row r="12" customHeight="1" spans="1:14">
      <c r="A12" s="125"/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31"/>
    </row>
    <row r="13" customHeight="1" spans="1:14">
      <c r="A13" s="125"/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31"/>
    </row>
    <row r="14" customHeight="1" spans="1:14">
      <c r="A14" s="125"/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31"/>
    </row>
    <row r="15" customHeight="1" spans="1:14">
      <c r="A15" s="125"/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31"/>
    </row>
    <row r="16" customHeight="1" spans="1:14">
      <c r="A16" s="125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31"/>
    </row>
    <row r="17" customHeight="1" spans="1:14">
      <c r="A17" s="125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31"/>
    </row>
    <row r="18" customHeight="1" spans="1:14">
      <c r="A18" s="125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31"/>
    </row>
    <row r="19" customHeight="1" spans="1:14">
      <c r="A19" s="125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31"/>
    </row>
    <row r="20" customHeight="1" spans="1:14">
      <c r="A20" s="125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31"/>
    </row>
    <row r="21" customHeight="1" spans="1:14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31"/>
    </row>
    <row r="22" customHeight="1" spans="1:14">
      <c r="A22" s="125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31"/>
    </row>
    <row r="23" customHeight="1" spans="1:14">
      <c r="A23" s="125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31"/>
    </row>
    <row r="24" customHeight="1" spans="1:14">
      <c r="A24" s="125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31"/>
    </row>
    <row r="25" customHeight="1" spans="1:14">
      <c r="A25" s="125"/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31"/>
    </row>
    <row r="26" customHeight="1" spans="1:14">
      <c r="A26" s="125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31"/>
    </row>
    <row r="27" customHeight="1" spans="1:14">
      <c r="A27" s="125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31"/>
    </row>
    <row r="28" customHeight="1" spans="1:14">
      <c r="A28" s="125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31"/>
    </row>
    <row r="29" customHeight="1" spans="1:14">
      <c r="A29" s="125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31"/>
    </row>
    <row r="30" customHeight="1" spans="1:14">
      <c r="A30" s="125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31"/>
    </row>
    <row r="31" customHeight="1" spans="1:14">
      <c r="A31" s="127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32"/>
    </row>
    <row r="32" customHeight="1" spans="1:14">
      <c r="A32" s="123" t="str">
        <f>_xlfn.DISPIMG("ID_4E8B3E4790964F3B9B5FC4898F08A569",1)</f>
        <v>=DISPIMG("ID_4E8B3E4790964F3B9B5FC4898F08A569",1)</v>
      </c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30"/>
    </row>
    <row r="33" customHeight="1" spans="1:14">
      <c r="A33" s="125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31"/>
    </row>
    <row r="34" customHeight="1" spans="1:14">
      <c r="A34" s="125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31"/>
    </row>
    <row r="35" customHeight="1" spans="1:14">
      <c r="A35" s="125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31"/>
    </row>
    <row r="36" customHeight="1" spans="1:14">
      <c r="A36" s="125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31"/>
    </row>
    <row r="37" customHeight="1" spans="1:14">
      <c r="A37" s="125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31"/>
    </row>
    <row r="38" customHeight="1" spans="1:14">
      <c r="A38" s="125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31"/>
    </row>
    <row r="39" customHeight="1" spans="1:14">
      <c r="A39" s="125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31"/>
    </row>
    <row r="40" customHeight="1" spans="1:14">
      <c r="A40" s="125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31"/>
    </row>
    <row r="41" customHeight="1" spans="1:14">
      <c r="A41" s="125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31"/>
    </row>
    <row r="42" customHeight="1" spans="1:14">
      <c r="A42" s="125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31"/>
    </row>
    <row r="43" customHeight="1" spans="1:14">
      <c r="A43" s="125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31"/>
    </row>
    <row r="44" customHeight="1" spans="1:14">
      <c r="A44" s="125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31"/>
    </row>
    <row r="45" customHeight="1" spans="1:14">
      <c r="A45" s="125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31"/>
    </row>
    <row r="46" customHeight="1" spans="1:14">
      <c r="A46" s="125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31"/>
    </row>
    <row r="47" customHeight="1" spans="1:14">
      <c r="A47" s="125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31"/>
    </row>
    <row r="48" customHeight="1" spans="1:14">
      <c r="A48" s="125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31"/>
    </row>
    <row r="49" customHeight="1" spans="1:14">
      <c r="A49" s="125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31"/>
    </row>
    <row r="50" customHeight="1" spans="1:14">
      <c r="A50" s="125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31"/>
    </row>
    <row r="51" customHeight="1" spans="1:14">
      <c r="A51" s="125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31"/>
    </row>
    <row r="52" customHeight="1" spans="1:14">
      <c r="A52" s="127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32"/>
    </row>
    <row r="53" customHeight="1" spans="1:14">
      <c r="A53" s="123" t="str">
        <f>_xlfn.DISPIMG("ID_035BE35BD4FB43E29BB7A8A9E040FE60",1)</f>
        <v>=DISPIMG("ID_035BE35BD4FB43E29BB7A8A9E040FE60",1)</v>
      </c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30"/>
    </row>
    <row r="54" customHeight="1" spans="1:14">
      <c r="A54" s="125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31"/>
    </row>
    <row r="55" customHeight="1" spans="1:14">
      <c r="A55" s="125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31"/>
    </row>
    <row r="56" customHeight="1" spans="1:14">
      <c r="A56" s="125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31"/>
    </row>
    <row r="57" customHeight="1" spans="1:14">
      <c r="A57" s="125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31"/>
    </row>
    <row r="58" customHeight="1" spans="1:14">
      <c r="A58" s="125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31"/>
    </row>
    <row r="59" customHeight="1" spans="1:14">
      <c r="A59" s="125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31"/>
    </row>
    <row r="60" customHeight="1" spans="1:14">
      <c r="A60" s="125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31"/>
    </row>
    <row r="61" customHeight="1" spans="1:14">
      <c r="A61" s="125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31"/>
    </row>
    <row r="62" customHeight="1" spans="1:14">
      <c r="A62" s="125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31"/>
    </row>
    <row r="63" customHeight="1" spans="1:14">
      <c r="A63" s="125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31"/>
    </row>
    <row r="64" customHeight="1" spans="1:14">
      <c r="A64" s="125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31"/>
    </row>
    <row r="65" customHeight="1" spans="1:14">
      <c r="A65" s="125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31"/>
    </row>
    <row r="66" customHeight="1" spans="1:14">
      <c r="A66" s="125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31"/>
    </row>
    <row r="67" customHeight="1" spans="1:14">
      <c r="A67" s="125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31"/>
    </row>
    <row r="68" customHeight="1" spans="1:14">
      <c r="A68" s="125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31"/>
    </row>
    <row r="69" customHeight="1" spans="1:14">
      <c r="A69" s="125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31"/>
    </row>
    <row r="70" customHeight="1" spans="1:14">
      <c r="A70" s="125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31"/>
    </row>
    <row r="71" customHeight="1" spans="1:14">
      <c r="A71" s="125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31"/>
    </row>
    <row r="72" customHeight="1" spans="1:14">
      <c r="A72" s="125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31"/>
    </row>
    <row r="73" customHeight="1" spans="1:14">
      <c r="A73" s="127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32"/>
    </row>
    <row r="76" ht="30" customHeight="1" spans="1:14">
      <c r="A76" s="121" t="s">
        <v>760</v>
      </c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9"/>
    </row>
    <row r="77" customHeight="1" spans="1:14">
      <c r="A77" s="123" t="str">
        <f>_xlfn.DISPIMG("ID_70C7BFF468644DF2808EB3E90E3B2E62",1)</f>
        <v>=DISPIMG("ID_70C7BFF468644DF2808EB3E90E3B2E62",1)</v>
      </c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30"/>
    </row>
    <row r="78" customHeight="1" spans="1:14">
      <c r="A78" s="125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31"/>
    </row>
    <row r="79" customHeight="1" spans="1:14">
      <c r="A79" s="125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31"/>
    </row>
    <row r="80" customHeight="1" spans="1:14">
      <c r="A80" s="125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31"/>
    </row>
    <row r="81" customHeight="1" spans="1:14">
      <c r="A81" s="125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31"/>
    </row>
    <row r="82" customHeight="1" spans="1:14">
      <c r="A82" s="125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31"/>
    </row>
    <row r="83" customHeight="1" spans="1:14">
      <c r="A83" s="125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31"/>
    </row>
    <row r="84" customHeight="1" spans="1:14">
      <c r="A84" s="125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31"/>
    </row>
    <row r="85" customHeight="1" spans="1:14">
      <c r="A85" s="125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31"/>
    </row>
    <row r="86" customHeight="1" spans="1:14">
      <c r="A86" s="125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31"/>
    </row>
    <row r="87" customHeight="1" spans="1:14">
      <c r="A87" s="125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31"/>
    </row>
    <row r="88" customHeight="1" spans="1:14">
      <c r="A88" s="125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31"/>
    </row>
    <row r="89" customHeight="1" spans="1:14">
      <c r="A89" s="125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31"/>
    </row>
    <row r="90" customHeight="1" spans="1:14">
      <c r="A90" s="125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31"/>
    </row>
    <row r="91" customHeight="1" spans="1:14">
      <c r="A91" s="125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31"/>
    </row>
    <row r="92" customHeight="1" spans="1:14">
      <c r="A92" s="125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31"/>
    </row>
    <row r="93" customHeight="1" spans="1:14">
      <c r="A93" s="125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31"/>
    </row>
    <row r="94" customHeight="1" spans="1:14">
      <c r="A94" s="125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31"/>
    </row>
    <row r="95" customHeight="1" spans="1:14">
      <c r="A95" s="125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31"/>
    </row>
    <row r="96" customHeight="1" spans="1:14">
      <c r="A96" s="127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32"/>
    </row>
    <row r="99" ht="40" customHeight="1" spans="1:19">
      <c r="A99" s="121" t="s">
        <v>761</v>
      </c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9"/>
    </row>
    <row r="100" customHeight="1" spans="1:19">
      <c r="A100" s="123" t="str">
        <f>_xlfn.DISPIMG("ID_F5A49527941F43E38CC17D0F210BE783",1)</f>
        <v>=DISPIMG("ID_F5A49527941F43E38CC17D0F210BE783",1)</v>
      </c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30"/>
    </row>
    <row r="101" customHeight="1" spans="1:19">
      <c r="A101" s="125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31"/>
    </row>
    <row r="102" customHeight="1" spans="1:19">
      <c r="A102" s="125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31"/>
    </row>
    <row r="103" customHeight="1" spans="1:19">
      <c r="A103" s="125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31"/>
    </row>
    <row r="104" customHeight="1" spans="1:19">
      <c r="A104" s="125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31"/>
    </row>
    <row r="105" customHeight="1" spans="1:19">
      <c r="A105" s="125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31"/>
    </row>
    <row r="106" customHeight="1" spans="1:19">
      <c r="A106" s="125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31"/>
    </row>
    <row r="107" customHeight="1" spans="1:19">
      <c r="A107" s="125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31"/>
    </row>
    <row r="108" customHeight="1" spans="1:19">
      <c r="A108" s="125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31"/>
    </row>
    <row r="109" customHeight="1" spans="1:19">
      <c r="A109" s="125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31"/>
    </row>
    <row r="110" customHeight="1" spans="1:19">
      <c r="A110" s="125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31"/>
    </row>
    <row r="111" customHeight="1" spans="1:19">
      <c r="A111" s="125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31"/>
    </row>
    <row r="112" customHeight="1" spans="1:19">
      <c r="A112" s="125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31"/>
    </row>
    <row r="113" customHeight="1" spans="1:19">
      <c r="A113" s="125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31"/>
    </row>
    <row r="114" customHeight="1" spans="1:19">
      <c r="A114" s="125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31"/>
    </row>
    <row r="115" customHeight="1" spans="1:19">
      <c r="A115" s="125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31"/>
    </row>
    <row r="116" customHeight="1" spans="1:19">
      <c r="A116" s="125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31"/>
    </row>
    <row r="117" customHeight="1" spans="1:19">
      <c r="A117" s="125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31"/>
    </row>
    <row r="118" customHeight="1" spans="1:19">
      <c r="A118" s="125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31"/>
    </row>
    <row r="119" customHeight="1" spans="1:19">
      <c r="A119" s="125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31"/>
    </row>
    <row r="120" customHeight="1" spans="1:19">
      <c r="A120" s="125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31"/>
    </row>
    <row r="121" customHeight="1" spans="1:19">
      <c r="A121" s="125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31"/>
    </row>
    <row r="122" customHeight="1" spans="1:19">
      <c r="A122" s="125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31"/>
    </row>
    <row r="123" customHeight="1" spans="1:19">
      <c r="A123" s="125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31"/>
    </row>
    <row r="124" customHeight="1" spans="1:19">
      <c r="A124" s="125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31"/>
    </row>
    <row r="125" customHeight="1" spans="1:19">
      <c r="A125" s="127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32"/>
    </row>
    <row r="126" customHeight="1" spans="1:19">
      <c r="A126" s="123" t="str">
        <f>_xlfn.DISPIMG("ID_ADCF483C78354D45A112A233A944042B",1)</f>
        <v>=DISPIMG("ID_ADCF483C78354D45A112A233A944042B",1)</v>
      </c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30"/>
    </row>
    <row r="127" customHeight="1" spans="1:19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31"/>
    </row>
    <row r="128" customHeight="1" spans="1:19">
      <c r="A128" s="125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31"/>
    </row>
    <row r="129" customHeight="1" spans="1:19">
      <c r="A129" s="125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31"/>
    </row>
    <row r="130" customHeight="1" spans="1:19">
      <c r="A130" s="125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31"/>
    </row>
    <row r="131" customHeight="1" spans="1:19">
      <c r="A131" s="125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31"/>
    </row>
    <row r="132" customHeight="1" spans="1:19">
      <c r="A132" s="125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31"/>
    </row>
    <row r="133" customHeight="1" spans="1:19">
      <c r="A133" s="125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31"/>
    </row>
    <row r="134" customHeight="1" spans="1:19">
      <c r="A134" s="125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31"/>
    </row>
    <row r="135" customHeight="1" spans="1:19">
      <c r="A135" s="125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31"/>
    </row>
    <row r="136" customHeight="1" spans="1:19">
      <c r="A136" s="125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31"/>
    </row>
    <row r="137" customHeight="1" spans="1:19">
      <c r="A137" s="125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31"/>
    </row>
    <row r="138" customHeight="1" spans="1:19">
      <c r="A138" s="127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32"/>
    </row>
    <row r="139" customHeight="1" spans="1:19">
      <c r="A139" s="123" t="str">
        <f>_xlfn.DISPIMG("ID_D629B3B5D3F54957A8A21CF166E7F230",1)</f>
        <v>=DISPIMG("ID_D629B3B5D3F54957A8A21CF166E7F230",1)</v>
      </c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30"/>
    </row>
    <row r="140" customHeight="1" spans="1:19">
      <c r="A140" s="125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31"/>
    </row>
    <row r="141" customHeight="1" spans="1:19">
      <c r="A141" s="125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31"/>
    </row>
    <row r="142" customHeight="1" spans="1:19">
      <c r="A142" s="125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31"/>
    </row>
    <row r="143" customHeight="1" spans="1:19">
      <c r="A143" s="125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31"/>
    </row>
    <row r="144" customHeight="1" spans="1:19">
      <c r="A144" s="125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31"/>
    </row>
    <row r="145" customHeight="1" spans="1:19">
      <c r="A145" s="125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31"/>
    </row>
    <row r="146" customHeight="1" spans="1:19">
      <c r="A146" s="125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31"/>
    </row>
    <row r="147" customHeight="1" spans="1:19">
      <c r="A147" s="125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31"/>
    </row>
    <row r="148" customHeight="1" spans="1:19">
      <c r="A148" s="125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31"/>
    </row>
    <row r="149" customHeight="1" spans="1:19">
      <c r="A149" s="125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31"/>
    </row>
    <row r="150" customHeight="1" spans="1:19">
      <c r="A150" s="125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31"/>
    </row>
    <row r="151" customHeight="1" spans="1:19">
      <c r="A151" s="125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31"/>
    </row>
    <row r="152" customHeight="1" spans="1:19">
      <c r="A152" s="125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31"/>
    </row>
    <row r="153" customHeight="1" spans="1:19">
      <c r="A153" s="125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31"/>
    </row>
    <row r="154" customHeight="1" spans="1:19">
      <c r="A154" s="125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31"/>
    </row>
    <row r="155" customHeight="1" spans="1:19">
      <c r="A155" s="125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31"/>
    </row>
    <row r="156" customHeight="1" spans="1:19">
      <c r="A156" s="125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31"/>
    </row>
    <row r="157" customHeight="1" spans="1:19">
      <c r="A157" s="125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31"/>
    </row>
    <row r="158" customHeight="1" spans="1:19">
      <c r="A158" s="125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31"/>
    </row>
    <row r="159" customHeight="1" spans="1:19">
      <c r="A159" s="127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32"/>
    </row>
    <row r="160" customHeight="1" spans="1:19">
      <c r="A160" s="123" t="str">
        <f>_xlfn.DISPIMG("ID_7D9AC098B35D4D9796FD8BA628E30A88",1)</f>
        <v>=DISPIMG("ID_7D9AC098B35D4D9796FD8BA628E30A88",1)</v>
      </c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30"/>
    </row>
    <row r="161" customHeight="1" spans="1:19">
      <c r="A161" s="125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31"/>
    </row>
    <row r="162" customHeight="1" spans="1:19">
      <c r="A162" s="125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31"/>
    </row>
    <row r="163" customHeight="1" spans="1:19">
      <c r="A163" s="125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31"/>
    </row>
    <row r="164" customHeight="1" spans="1:19">
      <c r="A164" s="125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31"/>
    </row>
    <row r="165" customHeight="1" spans="1:19">
      <c r="A165" s="125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31"/>
    </row>
    <row r="166" customHeight="1" spans="1:19">
      <c r="A166" s="125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31"/>
    </row>
    <row r="167" customHeight="1" spans="1:19">
      <c r="A167" s="125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31"/>
    </row>
    <row r="168" customHeight="1" spans="1:19">
      <c r="A168" s="125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31"/>
    </row>
    <row r="169" customHeight="1" spans="1:19">
      <c r="A169" s="125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31"/>
    </row>
    <row r="170" customHeight="1" spans="1:19">
      <c r="A170" s="125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31"/>
    </row>
    <row r="171" customHeight="1" spans="1:19">
      <c r="A171" s="125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31"/>
    </row>
    <row r="172" customHeight="1" spans="1:19">
      <c r="A172" s="125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31"/>
    </row>
    <row r="173" customHeight="1" spans="1:19">
      <c r="A173" s="125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31"/>
    </row>
    <row r="174" customHeight="1" spans="1:19">
      <c r="A174" s="125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31"/>
    </row>
    <row r="175" customHeight="1" spans="1:19">
      <c r="A175" s="125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31"/>
    </row>
    <row r="176" customHeight="1" spans="1:19">
      <c r="A176" s="125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31"/>
    </row>
    <row r="177" customHeight="1" spans="1:19">
      <c r="A177" s="125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31"/>
    </row>
    <row r="178" customHeight="1" spans="1:19">
      <c r="A178" s="125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31"/>
    </row>
    <row r="179" customHeight="1" spans="1:19">
      <c r="A179" s="125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31"/>
    </row>
    <row r="180" customHeight="1" spans="1:19">
      <c r="A180" s="125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31"/>
    </row>
    <row r="181" customHeight="1" spans="1:19">
      <c r="A181" s="125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31"/>
    </row>
    <row r="182" customHeight="1" spans="1:19">
      <c r="A182" s="125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31"/>
    </row>
    <row r="183" customHeight="1" spans="1:19">
      <c r="A183" s="127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32"/>
    </row>
    <row r="184" customHeight="1" spans="1:19">
      <c r="A184" s="134" t="str">
        <f>_xlfn.DISPIMG("ID_6CC69943F460417485C553EE430EF170",1)</f>
        <v>=DISPIMG("ID_6CC69943F460417485C553EE430EF170",1)</v>
      </c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8"/>
    </row>
    <row r="185" customHeight="1" spans="1:19">
      <c r="A185" s="136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9"/>
    </row>
    <row r="186" customHeight="1" spans="1:19">
      <c r="A186" s="136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9"/>
    </row>
    <row r="187" customHeight="1" spans="1:19">
      <c r="A187" s="136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9"/>
    </row>
    <row r="188" customHeight="1" spans="1:19">
      <c r="A188" s="136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9"/>
    </row>
    <row r="189" customHeight="1" spans="1:19">
      <c r="A189" s="136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9"/>
    </row>
    <row r="190" customHeight="1" spans="1:19">
      <c r="A190" s="136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9"/>
    </row>
    <row r="191" customHeight="1" spans="1:19">
      <c r="A191" s="136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9"/>
    </row>
    <row r="192" customHeight="1" spans="1:19">
      <c r="A192" s="136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9"/>
    </row>
    <row r="193" customHeight="1" spans="1:19">
      <c r="A193" s="136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9"/>
    </row>
    <row r="194" customHeight="1" spans="1:19">
      <c r="A194" s="136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9"/>
    </row>
    <row r="195" customHeight="1" spans="1:19">
      <c r="A195" s="136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9"/>
    </row>
    <row r="196" customHeight="1" spans="1:19">
      <c r="A196" s="136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9"/>
    </row>
    <row r="197" customHeight="1" spans="1:19">
      <c r="A197" s="136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9"/>
    </row>
    <row r="198" customHeight="1" spans="1:19">
      <c r="A198" s="136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9"/>
    </row>
    <row r="199" customHeight="1" spans="1:19">
      <c r="A199" s="136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9"/>
    </row>
    <row r="200" customHeight="1" spans="1:19">
      <c r="A200" s="136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9"/>
    </row>
    <row r="201" customHeight="1" spans="1:19">
      <c r="A201" s="136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9"/>
    </row>
    <row r="202" customHeight="1" spans="1:19">
      <c r="A202" s="136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9"/>
    </row>
    <row r="203" customHeight="1" spans="1:19">
      <c r="A203" s="136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9"/>
    </row>
    <row r="204" customHeight="1" spans="1:19">
      <c r="A204" s="136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9"/>
    </row>
    <row r="205" customHeight="1" spans="1:19">
      <c r="A205" s="140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2"/>
    </row>
  </sheetData>
  <mergeCells count="14">
    <mergeCell ref="A1:I1"/>
    <mergeCell ref="A10:N10"/>
    <mergeCell ref="A76:N76"/>
    <mergeCell ref="A99:S99"/>
    <mergeCell ref="A2:I7"/>
    <mergeCell ref="A11:N31"/>
    <mergeCell ref="A32:N52"/>
    <mergeCell ref="A53:N73"/>
    <mergeCell ref="A77:N96"/>
    <mergeCell ref="A100:S125"/>
    <mergeCell ref="A126:S138"/>
    <mergeCell ref="A139:S159"/>
    <mergeCell ref="A160:S183"/>
    <mergeCell ref="A184:S20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3"/>
  <sheetViews>
    <sheetView zoomScale="85" zoomScaleNormal="85" topLeftCell="A208" workbookViewId="0">
      <selection activeCell="A215" sqref="A215"/>
    </sheetView>
  </sheetViews>
  <sheetFormatPr defaultColWidth="10.625" defaultRowHeight="20" customHeight="1"/>
  <cols>
    <col min="1" max="16384" width="10.625" style="120" customWidth="1"/>
  </cols>
  <sheetData>
    <row r="1" ht="30" customHeight="1" spans="1:14">
      <c r="A1" s="121" t="s">
        <v>762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9"/>
    </row>
    <row r="2" customHeight="1" spans="1:14">
      <c r="A2" s="123" t="str">
        <f>_xlfn.DISPIMG("ID_8F1FB6E09C6E408FBFFCD090FB4F413E",1)</f>
        <v>=DISPIMG("ID_8F1FB6E09C6E408FBFFCD090FB4F413E",1)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30"/>
    </row>
    <row r="3" customHeight="1" spans="1:14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31"/>
    </row>
    <row r="4" customHeight="1" spans="1:14">
      <c r="A4" s="125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31"/>
    </row>
    <row r="5" customHeight="1" spans="1:14">
      <c r="A5" s="125"/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31"/>
    </row>
    <row r="6" customHeight="1" spans="1:14">
      <c r="A6" s="125"/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31"/>
    </row>
    <row r="7" customHeight="1" spans="1:14">
      <c r="A7" s="125"/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31"/>
    </row>
    <row r="8" customHeight="1" spans="1:14">
      <c r="A8" s="125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31"/>
    </row>
    <row r="9" customHeight="1" spans="1:14">
      <c r="A9" s="125"/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31"/>
    </row>
    <row r="10" customHeight="1" spans="1:14">
      <c r="A10" s="125"/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31"/>
    </row>
    <row r="11" customHeight="1" spans="1:14">
      <c r="A11" s="125"/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31"/>
    </row>
    <row r="12" customHeight="1" spans="1:14">
      <c r="A12" s="127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32"/>
    </row>
    <row r="15" ht="30" customHeight="1" spans="1:19">
      <c r="A15" s="121" t="s">
        <v>763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9"/>
    </row>
    <row r="16" customHeight="1" spans="1:19">
      <c r="A16" s="123" t="str">
        <f>_xlfn.DISPIMG("ID_D20FED541F1F4DA484871E9BEA42590B",1)</f>
        <v>=DISPIMG("ID_D20FED541F1F4DA484871E9BEA42590B",1)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30"/>
    </row>
    <row r="17" customHeight="1" spans="1:19">
      <c r="A17" s="125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31"/>
    </row>
    <row r="18" customHeight="1" spans="1:19">
      <c r="A18" s="125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31"/>
    </row>
    <row r="19" customHeight="1" spans="1:19">
      <c r="A19" s="125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31"/>
    </row>
    <row r="20" customHeight="1" spans="1:19">
      <c r="A20" s="125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31"/>
    </row>
    <row r="21" customHeight="1" spans="1:19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31"/>
    </row>
    <row r="22" customHeight="1" spans="1:19">
      <c r="A22" s="125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31"/>
    </row>
    <row r="23" customHeight="1" spans="1:19">
      <c r="A23" s="125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31"/>
    </row>
    <row r="24" customHeight="1" spans="1:19">
      <c r="A24" s="125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31"/>
    </row>
    <row r="25" customHeight="1" spans="1:19">
      <c r="A25" s="125"/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31"/>
    </row>
    <row r="26" customHeight="1" spans="1:19">
      <c r="A26" s="125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31"/>
    </row>
    <row r="27" customHeight="1" spans="1:19">
      <c r="A27" s="125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31"/>
    </row>
    <row r="28" customHeight="1" spans="1:19">
      <c r="A28" s="125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31"/>
    </row>
    <row r="29" customHeight="1" spans="1:19">
      <c r="A29" s="125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31"/>
    </row>
    <row r="30" customHeight="1" spans="1:19">
      <c r="A30" s="125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31"/>
    </row>
    <row r="31" customHeight="1" spans="1:19">
      <c r="A31" s="125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31"/>
    </row>
    <row r="32" customHeight="1" spans="1:19">
      <c r="A32" s="125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31"/>
    </row>
    <row r="33" customHeight="1" spans="1:19">
      <c r="A33" s="125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31"/>
    </row>
    <row r="34" customHeight="1" spans="1:19">
      <c r="A34" s="125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31"/>
    </row>
    <row r="35" customHeight="1" spans="1:19">
      <c r="A35" s="125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31"/>
    </row>
    <row r="36" customHeight="1" spans="1:19">
      <c r="A36" s="127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32"/>
    </row>
    <row r="37" customHeight="1" spans="1:19">
      <c r="A37" s="123" t="str">
        <f>_xlfn.DISPIMG("ID_A573F10053D4401C9E1243BF128D0B08",1)</f>
        <v>=DISPIMG("ID_A573F10053D4401C9E1243BF128D0B08",1)</v>
      </c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30"/>
    </row>
    <row r="38" customHeight="1" spans="1:19">
      <c r="A38" s="125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31"/>
    </row>
    <row r="39" customHeight="1" spans="1:19">
      <c r="A39" s="125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31"/>
    </row>
    <row r="40" customHeight="1" spans="1:19">
      <c r="A40" s="125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31"/>
    </row>
    <row r="41" customHeight="1" spans="1:19">
      <c r="A41" s="125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31"/>
    </row>
    <row r="42" customHeight="1" spans="1:19">
      <c r="A42" s="125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31"/>
    </row>
    <row r="43" customHeight="1" spans="1:19">
      <c r="A43" s="125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31"/>
    </row>
    <row r="44" customHeight="1" spans="1:19">
      <c r="A44" s="125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31"/>
    </row>
    <row r="45" customHeight="1" spans="1:19">
      <c r="A45" s="125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31"/>
    </row>
    <row r="46" customHeight="1" spans="1:19">
      <c r="A46" s="125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31"/>
    </row>
    <row r="47" customHeight="1" spans="1:19">
      <c r="A47" s="125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31"/>
    </row>
    <row r="48" customHeight="1" spans="1:19">
      <c r="A48" s="125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31"/>
    </row>
    <row r="49" customHeight="1" spans="1:19">
      <c r="A49" s="125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31"/>
    </row>
    <row r="50" customHeight="1" spans="1:19">
      <c r="A50" s="125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31"/>
    </row>
    <row r="51" customHeight="1" spans="1:19">
      <c r="A51" s="125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31"/>
    </row>
    <row r="52" customHeight="1" spans="1:19">
      <c r="A52" s="125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31"/>
    </row>
    <row r="53" customHeight="1" spans="1:19">
      <c r="A53" s="125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31"/>
    </row>
    <row r="54" customHeight="1" spans="1:19">
      <c r="A54" s="125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31"/>
    </row>
    <row r="55" customHeight="1" spans="1:19">
      <c r="A55" s="125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31"/>
    </row>
    <row r="56" customHeight="1" spans="1:19">
      <c r="A56" s="127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32"/>
    </row>
    <row r="57" customHeight="1" spans="1:19">
      <c r="A57" s="123" t="str">
        <f>_xlfn.DISPIMG("ID_E3D6B884C45C45C99AA0A63F5BBDD4C2",1)</f>
        <v>=DISPIMG("ID_E3D6B884C45C45C99AA0A63F5BBDD4C2",1)</v>
      </c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30"/>
    </row>
    <row r="58" customHeight="1" spans="1:19">
      <c r="A58" s="125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31"/>
    </row>
    <row r="59" customHeight="1" spans="1:19">
      <c r="A59" s="125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31"/>
    </row>
    <row r="60" customHeight="1" spans="1:19">
      <c r="A60" s="125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31"/>
    </row>
    <row r="61" customHeight="1" spans="1:19">
      <c r="A61" s="125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31"/>
    </row>
    <row r="62" customHeight="1" spans="1:19">
      <c r="A62" s="125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31"/>
    </row>
    <row r="63" customHeight="1" spans="1:19">
      <c r="A63" s="125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31"/>
    </row>
    <row r="64" customHeight="1" spans="1:19">
      <c r="A64" s="125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31"/>
    </row>
    <row r="65" customHeight="1" spans="1:19">
      <c r="A65" s="125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31"/>
    </row>
    <row r="66" customHeight="1" spans="1:19">
      <c r="A66" s="125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31"/>
    </row>
    <row r="67" customHeight="1" spans="1:19">
      <c r="A67" s="125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31"/>
    </row>
    <row r="68" customHeight="1" spans="1:19">
      <c r="A68" s="125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31"/>
    </row>
    <row r="69" customHeight="1" spans="1:19">
      <c r="A69" s="125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31"/>
    </row>
    <row r="70" customHeight="1" spans="1:19">
      <c r="A70" s="125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31"/>
    </row>
    <row r="71" customHeight="1" spans="1:19">
      <c r="A71" s="125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31"/>
    </row>
    <row r="72" customHeight="1" spans="1:19">
      <c r="A72" s="125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31"/>
    </row>
    <row r="73" customHeight="1" spans="1:19">
      <c r="A73" s="125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31"/>
    </row>
    <row r="74" customHeight="1" spans="1:19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31"/>
    </row>
    <row r="75" customHeight="1" spans="1:19">
      <c r="A75" s="127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32"/>
    </row>
    <row r="76" customHeight="1" spans="1:19">
      <c r="A76" s="123" t="str">
        <f>_xlfn.DISPIMG("ID_81919C5894454F6D8CD1D63B947C914A",1)</f>
        <v>=DISPIMG("ID_81919C5894454F6D8CD1D63B947C914A",1)</v>
      </c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30"/>
    </row>
    <row r="77" customHeight="1" spans="1:19">
      <c r="A77" s="125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31"/>
    </row>
    <row r="78" customHeight="1" spans="1:19">
      <c r="A78" s="125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31"/>
    </row>
    <row r="79" customHeight="1" spans="1:19">
      <c r="A79" s="125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31"/>
    </row>
    <row r="80" customHeight="1" spans="1:19">
      <c r="A80" s="125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31"/>
    </row>
    <row r="81" customHeight="1" spans="1:19">
      <c r="A81" s="125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31"/>
    </row>
    <row r="82" customHeight="1" spans="1:19">
      <c r="A82" s="125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31"/>
    </row>
    <row r="83" customHeight="1" spans="1:19">
      <c r="A83" s="125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31"/>
    </row>
    <row r="84" customHeight="1" spans="1:19">
      <c r="A84" s="125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31"/>
    </row>
    <row r="85" customHeight="1" spans="1:19">
      <c r="A85" s="125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31"/>
    </row>
    <row r="86" customHeight="1" spans="1:19">
      <c r="A86" s="125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31"/>
    </row>
    <row r="87" customHeight="1" spans="1:19">
      <c r="A87" s="125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31"/>
    </row>
    <row r="88" customHeight="1" spans="1:19">
      <c r="A88" s="125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31"/>
    </row>
    <row r="89" customHeight="1" spans="1:19">
      <c r="A89" s="125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31"/>
    </row>
    <row r="90" customHeight="1" spans="1:19">
      <c r="A90" s="125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31"/>
    </row>
    <row r="91" customHeight="1" spans="1:19">
      <c r="A91" s="125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31"/>
    </row>
    <row r="92" customHeight="1" spans="1:19">
      <c r="A92" s="125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31"/>
    </row>
    <row r="93" customHeight="1" spans="1:19">
      <c r="A93" s="125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31"/>
    </row>
    <row r="94" customHeight="1" spans="1:19">
      <c r="A94" s="127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32"/>
    </row>
    <row r="95" customHeight="1" spans="1:19">
      <c r="A95" s="123" t="str">
        <f>_xlfn.DISPIMG("ID_4F0A4984EE2B474DB379D443582B6C2A",1)</f>
        <v>=DISPIMG("ID_4F0A4984EE2B474DB379D443582B6C2A",1)</v>
      </c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30"/>
    </row>
    <row r="96" customHeight="1" spans="1:19">
      <c r="A96" s="125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31"/>
    </row>
    <row r="97" customHeight="1" spans="1:19">
      <c r="A97" s="125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31"/>
    </row>
    <row r="98" customHeight="1" spans="1:19">
      <c r="A98" s="125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31"/>
    </row>
    <row r="99" customHeight="1" spans="1:19">
      <c r="A99" s="125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31"/>
    </row>
    <row r="100" customHeight="1" spans="1:19">
      <c r="A100" s="125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31"/>
    </row>
    <row r="101" customHeight="1" spans="1:19">
      <c r="A101" s="125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31"/>
    </row>
    <row r="102" customHeight="1" spans="1:19">
      <c r="A102" s="125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31"/>
    </row>
    <row r="103" customHeight="1" spans="1:19">
      <c r="A103" s="125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31"/>
    </row>
    <row r="104" customHeight="1" spans="1:19">
      <c r="A104" s="125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31"/>
    </row>
    <row r="105" customHeight="1" spans="1:19">
      <c r="A105" s="125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31"/>
    </row>
    <row r="106" customHeight="1" spans="1:19">
      <c r="A106" s="125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31"/>
    </row>
    <row r="107" customHeight="1" spans="1:19">
      <c r="A107" s="125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31"/>
    </row>
    <row r="108" customHeight="1" spans="1:19">
      <c r="A108" s="125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31"/>
    </row>
    <row r="109" customHeight="1" spans="1:19">
      <c r="A109" s="125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31"/>
    </row>
    <row r="110" customHeight="1" spans="1:19">
      <c r="A110" s="125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31"/>
    </row>
    <row r="111" customHeight="1" spans="1:19">
      <c r="A111" s="125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31"/>
    </row>
    <row r="112" customHeight="1" spans="1:19">
      <c r="A112" s="125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31"/>
    </row>
    <row r="113" customHeight="1" spans="1:19">
      <c r="A113" s="125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31"/>
    </row>
    <row r="114" customHeight="1" spans="1:19">
      <c r="A114" s="127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32"/>
    </row>
    <row r="115" customHeight="1" spans="1:19">
      <c r="A115" s="123" t="str">
        <f>_xlfn.DISPIMG("ID_98C3837B6D754384A8528CBB2697924E",1)</f>
        <v>=DISPIMG("ID_98C3837B6D754384A8528CBB2697924E",1)</v>
      </c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30"/>
    </row>
    <row r="116" customHeight="1" spans="1:19">
      <c r="A116" s="125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31"/>
    </row>
    <row r="117" customHeight="1" spans="1:19">
      <c r="A117" s="125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31"/>
    </row>
    <row r="118" customHeight="1" spans="1:19">
      <c r="A118" s="125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31"/>
    </row>
    <row r="119" customHeight="1" spans="1:19">
      <c r="A119" s="125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31"/>
    </row>
    <row r="120" customHeight="1" spans="1:19">
      <c r="A120" s="125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31"/>
    </row>
    <row r="121" customHeight="1" spans="1:19">
      <c r="A121" s="125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31"/>
    </row>
    <row r="122" customHeight="1" spans="1:19">
      <c r="A122" s="125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31"/>
    </row>
    <row r="123" customHeight="1" spans="1:19">
      <c r="A123" s="125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31"/>
    </row>
    <row r="124" customHeight="1" spans="1:19">
      <c r="A124" s="125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31"/>
    </row>
    <row r="125" customHeight="1" spans="1:19">
      <c r="A125" s="125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31"/>
    </row>
    <row r="126" customHeight="1" spans="1:19">
      <c r="A126" s="125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31"/>
    </row>
    <row r="127" customHeight="1" spans="1:19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31"/>
    </row>
    <row r="128" customHeight="1" spans="1:19">
      <c r="A128" s="125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31"/>
    </row>
    <row r="129" customHeight="1" spans="1:19">
      <c r="A129" s="125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31"/>
    </row>
    <row r="130" customHeight="1" spans="1:19">
      <c r="A130" s="125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31"/>
    </row>
    <row r="131" customHeight="1" spans="1:19">
      <c r="A131" s="125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31"/>
    </row>
    <row r="132" customHeight="1" spans="1:19">
      <c r="A132" s="127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32"/>
    </row>
    <row r="133" customHeight="1" spans="1:19">
      <c r="A133" s="123" t="str">
        <f>_xlfn.DISPIMG("ID_7B81FD17B9B7466098F732594B64456E",1)</f>
        <v>=DISPIMG("ID_7B81FD17B9B7466098F732594B64456E",1)</v>
      </c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30"/>
    </row>
    <row r="134" customHeight="1" spans="1:19">
      <c r="A134" s="125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31"/>
    </row>
    <row r="135" customHeight="1" spans="1:19">
      <c r="A135" s="125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31"/>
    </row>
    <row r="136" customHeight="1" spans="1:19">
      <c r="A136" s="125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31"/>
    </row>
    <row r="137" customHeight="1" spans="1:19">
      <c r="A137" s="125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31"/>
    </row>
    <row r="138" customHeight="1" spans="1:19">
      <c r="A138" s="125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31"/>
    </row>
    <row r="139" customHeight="1" spans="1:19">
      <c r="A139" s="125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31"/>
    </row>
    <row r="140" customHeight="1" spans="1:19">
      <c r="A140" s="125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31"/>
    </row>
    <row r="141" customHeight="1" spans="1:19">
      <c r="A141" s="125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31"/>
    </row>
    <row r="142" customHeight="1" spans="1:19">
      <c r="A142" s="125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31"/>
    </row>
    <row r="143" customHeight="1" spans="1:19">
      <c r="A143" s="125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31"/>
    </row>
    <row r="144" customHeight="1" spans="1:19">
      <c r="A144" s="125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31"/>
    </row>
    <row r="145" customHeight="1" spans="1:19">
      <c r="A145" s="125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31"/>
    </row>
    <row r="146" customHeight="1" spans="1:19">
      <c r="A146" s="125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31"/>
    </row>
    <row r="147" customHeight="1" spans="1:19">
      <c r="A147" s="125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31"/>
    </row>
    <row r="148" customHeight="1" spans="1:19">
      <c r="A148" s="125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31"/>
    </row>
    <row r="149" customHeight="1" spans="1:19">
      <c r="A149" s="125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31"/>
    </row>
    <row r="150" customHeight="1" spans="1:19">
      <c r="A150" s="125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31"/>
    </row>
    <row r="151" customHeight="1" spans="1:19">
      <c r="A151" s="125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31"/>
    </row>
    <row r="152" customHeight="1" spans="1:19">
      <c r="A152" s="125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31"/>
    </row>
    <row r="153" customHeight="1" spans="1:19">
      <c r="A153" s="125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31"/>
    </row>
    <row r="154" customHeight="1" spans="1:19">
      <c r="A154" s="127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32"/>
    </row>
    <row r="155" customHeight="1" spans="1:19">
      <c r="A155" s="123" t="str">
        <f>_xlfn.DISPIMG("ID_DD0F9678DBD54EB7AB78882B3C085A31",1)</f>
        <v>=DISPIMG("ID_DD0F9678DBD54EB7AB78882B3C085A31",1)</v>
      </c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30"/>
    </row>
    <row r="156" customHeight="1" spans="1:19">
      <c r="A156" s="125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31"/>
    </row>
    <row r="157" customHeight="1" spans="1:19">
      <c r="A157" s="125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31"/>
    </row>
    <row r="158" customHeight="1" spans="1:19">
      <c r="A158" s="125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31"/>
    </row>
    <row r="159" customHeight="1" spans="1:19">
      <c r="A159" s="125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31"/>
    </row>
    <row r="160" customHeight="1" spans="1:19">
      <c r="A160" s="125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31"/>
    </row>
    <row r="161" customHeight="1" spans="1:19">
      <c r="A161" s="125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31"/>
    </row>
    <row r="162" customHeight="1" spans="1:19">
      <c r="A162" s="125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31"/>
    </row>
    <row r="163" customHeight="1" spans="1:19">
      <c r="A163" s="125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31"/>
    </row>
    <row r="164" customHeight="1" spans="1:19">
      <c r="A164" s="125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31"/>
    </row>
    <row r="165" customHeight="1" spans="1:19">
      <c r="A165" s="125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31"/>
    </row>
    <row r="166" customHeight="1" spans="1:19">
      <c r="A166" s="125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31"/>
    </row>
    <row r="167" customHeight="1" spans="1:19">
      <c r="A167" s="125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31"/>
    </row>
    <row r="168" customHeight="1" spans="1:19">
      <c r="A168" s="125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31"/>
    </row>
    <row r="169" customHeight="1" spans="1:19">
      <c r="A169" s="125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31"/>
    </row>
    <row r="170" customHeight="1" spans="1:19">
      <c r="A170" s="125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31"/>
    </row>
    <row r="171" customHeight="1" spans="1:19">
      <c r="A171" s="125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31"/>
    </row>
    <row r="172" customHeight="1" spans="1:19">
      <c r="A172" s="125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31"/>
    </row>
    <row r="173" customHeight="1" spans="1:19">
      <c r="A173" s="125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31"/>
    </row>
    <row r="174" customHeight="1" spans="1:19">
      <c r="A174" s="125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31"/>
    </row>
    <row r="175" customHeight="1" spans="1:19">
      <c r="A175" s="125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31"/>
    </row>
    <row r="176" customHeight="1" spans="1:19">
      <c r="A176" s="127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32"/>
    </row>
    <row r="177" customHeight="1" spans="1:19">
      <c r="A177" s="123" t="str">
        <f>_xlfn.DISPIMG("ID_F9BC4A8A26BA4BD8BA7E843C6815EDD9",1)</f>
        <v>=DISPIMG("ID_F9BC4A8A26BA4BD8BA7E843C6815EDD9",1)</v>
      </c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30"/>
    </row>
    <row r="178" customHeight="1" spans="1:19">
      <c r="A178" s="125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31"/>
    </row>
    <row r="179" customHeight="1" spans="1:19">
      <c r="A179" s="125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31"/>
    </row>
    <row r="180" customHeight="1" spans="1:19">
      <c r="A180" s="125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31"/>
    </row>
    <row r="181" customHeight="1" spans="1:19">
      <c r="A181" s="125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31"/>
    </row>
    <row r="182" customHeight="1" spans="1:19">
      <c r="A182" s="125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31"/>
    </row>
    <row r="183" customHeight="1" spans="1:19">
      <c r="A183" s="125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31"/>
    </row>
    <row r="184" customHeight="1" spans="1:19">
      <c r="A184" s="125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31"/>
    </row>
    <row r="185" customHeight="1" spans="1:19">
      <c r="A185" s="125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31"/>
    </row>
    <row r="186" customHeight="1" spans="1:19">
      <c r="A186" s="125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31"/>
    </row>
    <row r="187" customHeight="1" spans="1:19">
      <c r="A187" s="125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31"/>
    </row>
    <row r="188" customHeight="1" spans="1:19">
      <c r="A188" s="125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31"/>
    </row>
    <row r="189" customHeight="1" spans="1:19">
      <c r="A189" s="125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31"/>
    </row>
    <row r="190" customHeight="1" spans="1:19">
      <c r="A190" s="125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31"/>
    </row>
    <row r="191" customHeight="1" spans="1:19">
      <c r="A191" s="125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31"/>
    </row>
    <row r="192" customHeight="1" spans="1:19">
      <c r="A192" s="125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31"/>
    </row>
    <row r="193" customHeight="1" spans="1:19">
      <c r="A193" s="125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31"/>
    </row>
    <row r="194" customHeight="1" spans="1:19">
      <c r="A194" s="125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31"/>
    </row>
    <row r="195" customHeight="1" spans="1:19">
      <c r="A195" s="125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31"/>
    </row>
    <row r="196" customHeight="1" spans="1:19">
      <c r="A196" s="127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32"/>
    </row>
    <row r="197" customHeight="1" spans="1:19">
      <c r="A197" s="123" t="str">
        <f>_xlfn.DISPIMG("ID_3BA03E04B0B34769B5781229DEA829D5",1)</f>
        <v>=DISPIMG("ID_3BA03E04B0B34769B5781229DEA829D5",1)</v>
      </c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30"/>
    </row>
    <row r="198" customHeight="1" spans="1:19">
      <c r="A198" s="125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31"/>
    </row>
    <row r="199" customHeight="1" spans="1:19">
      <c r="A199" s="125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31"/>
    </row>
    <row r="200" customHeight="1" spans="1:19">
      <c r="A200" s="125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31"/>
    </row>
    <row r="201" customHeight="1" spans="1:19">
      <c r="A201" s="125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31"/>
    </row>
    <row r="202" customHeight="1" spans="1:19">
      <c r="A202" s="125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31"/>
    </row>
    <row r="203" customHeight="1" spans="1:19">
      <c r="A203" s="125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31"/>
    </row>
    <row r="204" customHeight="1" spans="1:19">
      <c r="A204" s="125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31"/>
    </row>
    <row r="205" customHeight="1" spans="1:19">
      <c r="A205" s="125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31"/>
    </row>
    <row r="206" customHeight="1" spans="1:19">
      <c r="A206" s="125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31"/>
    </row>
    <row r="207" customHeight="1" spans="1:19">
      <c r="A207" s="125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31"/>
    </row>
    <row r="208" customHeight="1" spans="1:19">
      <c r="A208" s="125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31"/>
    </row>
    <row r="209" customHeight="1" spans="1:19">
      <c r="A209" s="125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31"/>
    </row>
    <row r="210" customHeight="1" spans="1:19">
      <c r="A210" s="125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31"/>
    </row>
    <row r="211" customHeight="1" spans="1:19">
      <c r="A211" s="125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31"/>
    </row>
    <row r="212" customHeight="1" spans="1:19">
      <c r="A212" s="125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31"/>
    </row>
    <row r="213" customHeight="1" spans="1:19">
      <c r="A213" s="127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32"/>
    </row>
  </sheetData>
  <mergeCells count="13">
    <mergeCell ref="A1:N1"/>
    <mergeCell ref="A15:S15"/>
    <mergeCell ref="A2:N12"/>
    <mergeCell ref="A16:S36"/>
    <mergeCell ref="A37:S56"/>
    <mergeCell ref="A57:S75"/>
    <mergeCell ref="A76:S94"/>
    <mergeCell ref="A95:S114"/>
    <mergeCell ref="A115:S132"/>
    <mergeCell ref="A133:S154"/>
    <mergeCell ref="A155:S176"/>
    <mergeCell ref="A177:S196"/>
    <mergeCell ref="A197:S2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pane xSplit="1" ySplit="1" topLeftCell="C13" activePane="bottomRight" state="frozen"/>
      <selection/>
      <selection pane="topRight"/>
      <selection pane="bottomLeft"/>
      <selection pane="bottomRight" activeCell="E13" sqref="E13"/>
    </sheetView>
  </sheetViews>
  <sheetFormatPr defaultColWidth="9" defaultRowHeight="50" customHeight="1" outlineLevelCol="4"/>
  <cols>
    <col min="1" max="1" width="15.625" style="93" customWidth="1"/>
    <col min="2" max="5" width="50.625" style="96" customWidth="1"/>
    <col min="6" max="16384" width="9" style="96"/>
  </cols>
  <sheetData>
    <row r="1" s="93" customFormat="1" customHeight="1" spans="1:5">
      <c r="A1" s="99" t="s">
        <v>764</v>
      </c>
      <c r="B1" s="100" t="s">
        <v>581</v>
      </c>
      <c r="C1" s="100" t="s">
        <v>590</v>
      </c>
      <c r="D1" s="100" t="s">
        <v>663</v>
      </c>
      <c r="E1" s="100" t="s">
        <v>733</v>
      </c>
    </row>
    <row r="2" s="94" customFormat="1" customHeight="1" spans="1:5">
      <c r="A2" s="101" t="s">
        <v>765</v>
      </c>
      <c r="B2" s="102" t="s">
        <v>766</v>
      </c>
      <c r="C2" s="102" t="s">
        <v>592</v>
      </c>
      <c r="D2" s="102" t="s">
        <v>573</v>
      </c>
      <c r="E2" s="102" t="s">
        <v>657</v>
      </c>
    </row>
    <row r="3" s="95" customFormat="1" customHeight="1" spans="1:5">
      <c r="A3" s="101" t="s">
        <v>767</v>
      </c>
      <c r="B3" s="103" t="s">
        <v>768</v>
      </c>
      <c r="C3" s="103" t="s">
        <v>769</v>
      </c>
      <c r="D3" s="103" t="s">
        <v>769</v>
      </c>
      <c r="E3" s="103" t="s">
        <v>769</v>
      </c>
    </row>
    <row r="4" s="96" customFormat="1" ht="100" hidden="1" customHeight="1" spans="1:5">
      <c r="A4" s="104" t="s">
        <v>770</v>
      </c>
      <c r="B4" s="105" t="s">
        <v>771</v>
      </c>
      <c r="C4" s="106" t="s">
        <v>772</v>
      </c>
      <c r="D4" s="107" t="s">
        <v>773</v>
      </c>
      <c r="E4" s="106" t="s">
        <v>774</v>
      </c>
    </row>
    <row r="5" s="96" customFormat="1" ht="100" hidden="1" customHeight="1" spans="1:5">
      <c r="A5" s="104" t="s">
        <v>775</v>
      </c>
      <c r="B5" s="108" t="s">
        <v>771</v>
      </c>
      <c r="C5" s="108" t="s">
        <v>776</v>
      </c>
      <c r="D5" s="108" t="s">
        <v>777</v>
      </c>
      <c r="E5" s="108" t="s">
        <v>778</v>
      </c>
    </row>
    <row r="6" s="97" customFormat="1" ht="60" hidden="1" customHeight="1" spans="1:5">
      <c r="A6" s="109" t="s">
        <v>779</v>
      </c>
      <c r="B6" s="110" t="s">
        <v>780</v>
      </c>
      <c r="C6" s="111" t="s">
        <v>781</v>
      </c>
      <c r="D6" s="111" t="s">
        <v>782</v>
      </c>
      <c r="E6" s="111" t="s">
        <v>783</v>
      </c>
    </row>
    <row r="7" s="98" customFormat="1" ht="80" hidden="1" customHeight="1" spans="1:5">
      <c r="A7" s="112" t="s">
        <v>784</v>
      </c>
      <c r="B7" s="113" t="s">
        <v>785</v>
      </c>
      <c r="C7" s="113" t="s">
        <v>786</v>
      </c>
      <c r="D7" s="113" t="s">
        <v>787</v>
      </c>
      <c r="E7" s="113" t="s">
        <v>788</v>
      </c>
    </row>
    <row r="8" s="97" customFormat="1" ht="80" hidden="1" customHeight="1" spans="1:5">
      <c r="A8" s="109" t="s">
        <v>789</v>
      </c>
      <c r="B8" s="113" t="s">
        <v>790</v>
      </c>
      <c r="C8" s="111" t="s">
        <v>791</v>
      </c>
      <c r="D8" s="111" t="s">
        <v>792</v>
      </c>
      <c r="E8" s="111" t="s">
        <v>793</v>
      </c>
    </row>
    <row r="9" s="96" customFormat="1" ht="80" hidden="1" customHeight="1" spans="1:5">
      <c r="A9" s="101" t="s">
        <v>794</v>
      </c>
      <c r="B9" s="114" t="s">
        <v>795</v>
      </c>
      <c r="C9" s="106" t="s">
        <v>796</v>
      </c>
      <c r="D9" s="106" t="s">
        <v>797</v>
      </c>
      <c r="E9" s="106" t="s">
        <v>798</v>
      </c>
    </row>
    <row r="10" s="96" customFormat="1" ht="100" customHeight="1" spans="1:5">
      <c r="A10" s="104" t="s">
        <v>799</v>
      </c>
      <c r="B10" s="115" t="str">
        <f>_xlfn.DISPIMG("ID_07B8DE1661FA4324B7F0307C898D5CEE",1)</f>
        <v>=DISPIMG("ID_07B8DE1661FA4324B7F0307C898D5CEE",1)</v>
      </c>
      <c r="C10" s="108" t="str">
        <f>_xlfn.DISPIMG("ID_69848698F6024F0B85CEEDEDFF0467D3",1)</f>
        <v>=DISPIMG("ID_69848698F6024F0B85CEEDEDFF0467D3",1)</v>
      </c>
      <c r="D10" s="115" t="str">
        <f>_xlfn.DISPIMG("ID_A5EFE50A8D004CAAA64025DD6AE26405",1)</f>
        <v>=DISPIMG("ID_A5EFE50A8D004CAAA64025DD6AE26405",1)</v>
      </c>
      <c r="E10" s="108" t="str">
        <f>_xlfn.DISPIMG("ID_D150B547F3834FDABA45DBB05F1420E5",1)</f>
        <v>=DISPIMG("ID_D150B547F3834FDABA45DBB05F1420E5",1)</v>
      </c>
    </row>
    <row r="11" s="96" customFormat="1" ht="100" customHeight="1" spans="1:5">
      <c r="A11" s="104"/>
      <c r="B11" s="116"/>
      <c r="C11" s="108"/>
      <c r="D11" s="117"/>
      <c r="E11" s="108"/>
    </row>
    <row r="12" s="96" customFormat="1" ht="100" customHeight="1" spans="1:5">
      <c r="A12" s="104"/>
      <c r="B12" s="118" t="str">
        <f>_xlfn.DISPIMG("ID_17EDE11729DA423D8FB672E7789B4CDA",1)</f>
        <v>=DISPIMG("ID_17EDE11729DA423D8FB672E7789B4CDA",1)</v>
      </c>
      <c r="C12" s="108"/>
      <c r="D12" s="116"/>
      <c r="E12" s="108"/>
    </row>
    <row r="13" s="96" customFormat="1" ht="180" customHeight="1" spans="1:5">
      <c r="A13" s="104" t="s">
        <v>800</v>
      </c>
      <c r="B13" s="107" t="s">
        <v>801</v>
      </c>
      <c r="C13" s="107" t="s">
        <v>802</v>
      </c>
      <c r="D13" s="106" t="s">
        <v>803</v>
      </c>
      <c r="E13" s="106" t="s">
        <v>804</v>
      </c>
    </row>
    <row r="14" s="96" customFormat="1" customHeight="1" spans="1:1">
      <c r="A14" s="93"/>
    </row>
    <row r="15" s="96" customFormat="1" customHeight="1" spans="1:1">
      <c r="A15" s="93"/>
    </row>
    <row r="16" s="96" customFormat="1" customHeight="1" spans="1:1">
      <c r="A16" s="93"/>
    </row>
    <row r="17" s="96" customFormat="1" customHeight="1" spans="1:1">
      <c r="A17" s="93"/>
    </row>
    <row r="18" s="96" customFormat="1" customHeight="1" spans="1:1">
      <c r="A18" s="93"/>
    </row>
    <row r="19" s="96" customFormat="1" customHeight="1" spans="1:1">
      <c r="A19" s="93"/>
    </row>
    <row r="20" s="96" customFormat="1" customHeight="1" spans="1:1">
      <c r="A20" s="93"/>
    </row>
    <row r="21" s="96" customFormat="1" customHeight="1" spans="1:1">
      <c r="A21" s="93"/>
    </row>
    <row r="22" s="96" customFormat="1" customHeight="1" spans="1:1">
      <c r="A22" s="93"/>
    </row>
    <row r="23" s="96" customFormat="1" customHeight="1" spans="1:1">
      <c r="A23" s="93"/>
    </row>
    <row r="24" s="96" customFormat="1" customHeight="1" spans="1:1">
      <c r="A24" s="93"/>
    </row>
    <row r="25" s="96" customFormat="1" customHeight="1" spans="1:1">
      <c r="A25" s="93"/>
    </row>
    <row r="26" s="96" customFormat="1" customHeight="1" spans="1:5">
      <c r="A26" s="93"/>
      <c r="E26" s="119"/>
    </row>
    <row r="27" s="96" customFormat="1" customHeight="1" spans="1:5">
      <c r="A27" s="93"/>
      <c r="E27" s="119"/>
    </row>
  </sheetData>
  <mergeCells count="5">
    <mergeCell ref="A10:A12"/>
    <mergeCell ref="B10:B11"/>
    <mergeCell ref="C10:C12"/>
    <mergeCell ref="D10:D12"/>
    <mergeCell ref="E10:E1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91"/>
  <sheetViews>
    <sheetView workbookViewId="0">
      <pane xSplit="1" ySplit="1" topLeftCell="Q2" activePane="bottomRight" state="frozen"/>
      <selection/>
      <selection pane="topRight"/>
      <selection pane="bottomLeft"/>
      <selection pane="bottomRight" activeCell="AM14" sqref="AM14"/>
    </sheetView>
  </sheetViews>
  <sheetFormatPr defaultColWidth="9" defaultRowHeight="13.5"/>
  <cols>
    <col min="1" max="1" width="4.75833333333333" style="65" customWidth="1"/>
    <col min="6" max="6" width="9" customWidth="1"/>
    <col min="8" max="8" width="10.125" customWidth="1"/>
    <col min="9" max="9" width="9" style="65"/>
    <col min="10" max="10" width="8.125" style="65" customWidth="1"/>
    <col min="11" max="11" width="10.125" customWidth="1"/>
    <col min="13" max="13" width="4.75833333333333" style="65" customWidth="1"/>
    <col min="14" max="14" width="5.875" style="65" customWidth="1"/>
    <col min="15" max="15" width="6" style="65" customWidth="1"/>
    <col min="16" max="16" width="6.75833333333333" style="65" customWidth="1"/>
    <col min="17" max="17" width="10.2583333333333" style="65" customWidth="1"/>
    <col min="18" max="18" width="6.125" customWidth="1"/>
    <col min="20" max="20" width="4.75833333333333" customWidth="1"/>
    <col min="22" max="22" width="9" style="65"/>
    <col min="23" max="23" width="11.5"/>
    <col min="24" max="24" width="11.5" hidden="1" customWidth="1"/>
    <col min="25" max="25" width="5.75833333333333" style="70" customWidth="1"/>
    <col min="26" max="26" width="21.625"/>
    <col min="27" max="27" width="8.5"/>
    <col min="28" max="28" width="12.125"/>
    <col min="29" max="29" width="5.25833333333333"/>
    <col min="37" max="38" width="9" style="65"/>
    <col min="39" max="39" width="23.125" customWidth="1"/>
    <col min="40" max="40" width="9" style="65"/>
  </cols>
  <sheetData>
    <row r="1" ht="36" customHeight="1" spans="1:25">
      <c r="A1" s="65" t="s">
        <v>0</v>
      </c>
      <c r="B1" t="s">
        <v>1</v>
      </c>
      <c r="C1" t="s">
        <v>553</v>
      </c>
      <c r="D1" t="s">
        <v>5</v>
      </c>
      <c r="E1" t="s">
        <v>6</v>
      </c>
      <c r="F1" s="71" t="s">
        <v>805</v>
      </c>
      <c r="G1" t="s">
        <v>8</v>
      </c>
      <c r="H1" t="s">
        <v>9</v>
      </c>
      <c r="I1" s="65" t="s">
        <v>806</v>
      </c>
      <c r="J1" s="80" t="s">
        <v>807</v>
      </c>
      <c r="K1" t="s">
        <v>808</v>
      </c>
      <c r="L1" t="s">
        <v>809</v>
      </c>
      <c r="M1" s="65" t="s">
        <v>810</v>
      </c>
      <c r="N1" s="65" t="s">
        <v>811</v>
      </c>
      <c r="O1" s="65" t="s">
        <v>812</v>
      </c>
      <c r="P1" s="80" t="s">
        <v>813</v>
      </c>
      <c r="Q1" s="65" t="s">
        <v>814</v>
      </c>
      <c r="R1" t="s">
        <v>10</v>
      </c>
      <c r="S1" t="s">
        <v>11</v>
      </c>
      <c r="T1" s="71" t="s">
        <v>12</v>
      </c>
      <c r="U1" t="s">
        <v>13</v>
      </c>
      <c r="V1" s="65" t="s">
        <v>15</v>
      </c>
      <c r="W1" t="s">
        <v>16</v>
      </c>
      <c r="X1" t="s">
        <v>815</v>
      </c>
      <c r="Y1" s="85" t="s">
        <v>816</v>
      </c>
    </row>
    <row r="2" ht="26.1" customHeight="1" spans="1:40">
      <c r="A2" s="65">
        <v>1</v>
      </c>
      <c r="B2" t="s">
        <v>17</v>
      </c>
      <c r="C2" s="72" t="s">
        <v>817</v>
      </c>
      <c r="D2" s="72" t="s">
        <v>21</v>
      </c>
      <c r="E2" s="73">
        <v>9.99</v>
      </c>
      <c r="F2" s="73">
        <v>9.99</v>
      </c>
      <c r="G2" s="74">
        <v>1403</v>
      </c>
      <c r="H2" s="74">
        <v>3840</v>
      </c>
      <c r="I2" s="81">
        <f>H2*2</f>
        <v>7680</v>
      </c>
      <c r="J2" s="81">
        <v>845</v>
      </c>
      <c r="K2" s="74">
        <f>5670*3.6</f>
        <v>20412</v>
      </c>
      <c r="L2" s="74" t="s">
        <v>818</v>
      </c>
      <c r="M2" s="81">
        <v>1</v>
      </c>
      <c r="N2" s="81">
        <v>1</v>
      </c>
      <c r="O2" s="81" t="s">
        <v>819</v>
      </c>
      <c r="P2" s="81"/>
      <c r="Q2" s="81"/>
      <c r="R2">
        <v>15792</v>
      </c>
      <c r="S2">
        <v>4.3</v>
      </c>
      <c r="T2">
        <v>1</v>
      </c>
      <c r="U2" t="s">
        <v>30</v>
      </c>
      <c r="V2" s="65">
        <v>1</v>
      </c>
      <c r="W2" s="84">
        <v>42671</v>
      </c>
      <c r="X2" s="84">
        <v>44182</v>
      </c>
      <c r="Y2" s="70">
        <f>X2-W2</f>
        <v>1511</v>
      </c>
      <c r="Z2" s="86" t="s">
        <v>820</v>
      </c>
      <c r="AA2" s="87">
        <v>19.52</v>
      </c>
      <c r="AK2" s="65" t="s">
        <v>821</v>
      </c>
      <c r="AL2" s="65" t="s">
        <v>810</v>
      </c>
      <c r="AM2" t="s">
        <v>822</v>
      </c>
      <c r="AN2" s="65" t="s">
        <v>818</v>
      </c>
    </row>
    <row r="3" ht="26.1" customHeight="1" spans="1:40">
      <c r="A3" s="65">
        <v>2</v>
      </c>
      <c r="B3" t="s">
        <v>25</v>
      </c>
      <c r="C3" s="72" t="s">
        <v>823</v>
      </c>
      <c r="D3" t="s">
        <v>29</v>
      </c>
      <c r="E3" s="73">
        <v>25.94</v>
      </c>
      <c r="F3" s="73">
        <v>26.69</v>
      </c>
      <c r="G3" s="74">
        <v>2211</v>
      </c>
      <c r="H3" s="74">
        <v>2610</v>
      </c>
      <c r="I3" s="81">
        <f t="shared" ref="I3:I51" si="0">H3*2</f>
        <v>5220</v>
      </c>
      <c r="J3" s="81">
        <v>1929</v>
      </c>
      <c r="K3" s="74">
        <f>2940*3.6</f>
        <v>10584</v>
      </c>
      <c r="L3" s="74" t="s">
        <v>824</v>
      </c>
      <c r="M3" s="81">
        <v>1</v>
      </c>
      <c r="N3" s="81">
        <v>8</v>
      </c>
      <c r="O3" s="81">
        <v>2</v>
      </c>
      <c r="P3" s="81"/>
      <c r="Q3" s="81"/>
      <c r="R3">
        <v>10543</v>
      </c>
      <c r="S3">
        <v>4.5</v>
      </c>
      <c r="T3">
        <v>5</v>
      </c>
      <c r="U3" t="s">
        <v>825</v>
      </c>
      <c r="V3" s="65">
        <v>18</v>
      </c>
      <c r="W3" s="84">
        <v>40137</v>
      </c>
      <c r="X3" s="84">
        <v>44182</v>
      </c>
      <c r="Y3" s="70">
        <f t="shared" ref="Y3:Y51" si="1">X3-W3</f>
        <v>4045</v>
      </c>
      <c r="Z3" s="86" t="s">
        <v>826</v>
      </c>
      <c r="AA3" s="86">
        <v>3305</v>
      </c>
      <c r="AK3" s="65">
        <v>2020</v>
      </c>
      <c r="AL3" s="65">
        <v>5</v>
      </c>
      <c r="AM3" t="s">
        <v>827</v>
      </c>
      <c r="AN3" s="65">
        <v>2</v>
      </c>
    </row>
    <row r="4" ht="26.1" customHeight="1" spans="1:40">
      <c r="A4" s="65">
        <v>3</v>
      </c>
      <c r="B4" t="s">
        <v>32</v>
      </c>
      <c r="C4" s="72" t="s">
        <v>828</v>
      </c>
      <c r="D4" t="s">
        <v>36</v>
      </c>
      <c r="E4" s="73">
        <v>22.97</v>
      </c>
      <c r="F4" s="73">
        <v>22.7</v>
      </c>
      <c r="G4" s="74">
        <v>2673</v>
      </c>
      <c r="H4" s="74">
        <v>1110</v>
      </c>
      <c r="I4" s="81">
        <f t="shared" si="0"/>
        <v>2220</v>
      </c>
      <c r="J4" s="81">
        <v>846</v>
      </c>
      <c r="K4" s="74">
        <f>2670*2.5</f>
        <v>6675</v>
      </c>
      <c r="L4" s="74" t="s">
        <v>829</v>
      </c>
      <c r="M4" s="81">
        <v>1</v>
      </c>
      <c r="N4" s="81">
        <v>4</v>
      </c>
      <c r="O4" s="81">
        <v>3</v>
      </c>
      <c r="P4" s="81"/>
      <c r="Q4" s="81"/>
      <c r="R4">
        <v>7172</v>
      </c>
      <c r="S4">
        <v>4.5</v>
      </c>
      <c r="T4">
        <v>4</v>
      </c>
      <c r="U4" t="s">
        <v>30</v>
      </c>
      <c r="V4" s="65">
        <v>15</v>
      </c>
      <c r="W4" s="84">
        <v>42657</v>
      </c>
      <c r="X4" s="84">
        <v>44182</v>
      </c>
      <c r="Y4" s="70">
        <f t="shared" si="1"/>
        <v>1525</v>
      </c>
      <c r="AA4" s="88"/>
      <c r="AK4" s="65">
        <v>2019</v>
      </c>
      <c r="AL4" s="65">
        <v>11</v>
      </c>
      <c r="AM4" t="s">
        <v>830</v>
      </c>
      <c r="AN4" s="65">
        <v>1</v>
      </c>
    </row>
    <row r="5" ht="26.1" customHeight="1" spans="1:38">
      <c r="A5" s="65">
        <v>4</v>
      </c>
      <c r="B5" t="s">
        <v>38</v>
      </c>
      <c r="C5" s="72" t="s">
        <v>828</v>
      </c>
      <c r="D5" t="s">
        <v>42</v>
      </c>
      <c r="E5" s="73">
        <v>13.95</v>
      </c>
      <c r="F5" s="73">
        <v>13.79</v>
      </c>
      <c r="G5" s="74">
        <v>5557</v>
      </c>
      <c r="H5" s="74">
        <v>1080</v>
      </c>
      <c r="I5" s="81">
        <f t="shared" si="0"/>
        <v>2160</v>
      </c>
      <c r="J5" s="81">
        <v>7767</v>
      </c>
      <c r="K5" s="74">
        <f>H5*3.6</f>
        <v>3888</v>
      </c>
      <c r="L5" s="74" t="s">
        <v>829</v>
      </c>
      <c r="M5" s="81">
        <v>1</v>
      </c>
      <c r="N5" s="81">
        <v>1</v>
      </c>
      <c r="O5" s="81">
        <v>1</v>
      </c>
      <c r="P5" s="81" t="s">
        <v>831</v>
      </c>
      <c r="Q5" s="81"/>
      <c r="R5">
        <v>5296</v>
      </c>
      <c r="S5">
        <v>4.3</v>
      </c>
      <c r="T5">
        <v>3</v>
      </c>
      <c r="U5" t="s">
        <v>30</v>
      </c>
      <c r="V5" s="65">
        <v>2</v>
      </c>
      <c r="W5" s="84">
        <v>42283</v>
      </c>
      <c r="X5" s="84">
        <v>44182</v>
      </c>
      <c r="Y5" s="70">
        <f t="shared" si="1"/>
        <v>1899</v>
      </c>
      <c r="Z5" s="76" t="s">
        <v>832</v>
      </c>
      <c r="AA5" s="89"/>
      <c r="AB5" s="76" t="s">
        <v>833</v>
      </c>
      <c r="AC5" s="89"/>
      <c r="AK5" s="65">
        <v>2018</v>
      </c>
      <c r="AL5" s="65">
        <v>4</v>
      </c>
    </row>
    <row r="6" ht="26.1" customHeight="1" spans="1:38">
      <c r="A6" s="65">
        <v>5</v>
      </c>
      <c r="B6" t="s">
        <v>44</v>
      </c>
      <c r="C6" s="72" t="s">
        <v>817</v>
      </c>
      <c r="D6" t="s">
        <v>48</v>
      </c>
      <c r="E6" s="73">
        <v>13.9</v>
      </c>
      <c r="F6" s="73">
        <v>13.43</v>
      </c>
      <c r="G6" s="74">
        <v>5917</v>
      </c>
      <c r="H6" s="74">
        <v>1020</v>
      </c>
      <c r="I6" s="81">
        <f t="shared" si="0"/>
        <v>2040</v>
      </c>
      <c r="J6" s="81">
        <v>2982</v>
      </c>
      <c r="K6" s="74">
        <f t="shared" ref="K6:K51" si="2">H6*3.6</f>
        <v>3672</v>
      </c>
      <c r="L6" s="74" t="s">
        <v>829</v>
      </c>
      <c r="M6" s="81">
        <v>1</v>
      </c>
      <c r="N6" s="81">
        <v>1</v>
      </c>
      <c r="O6" s="81">
        <v>5</v>
      </c>
      <c r="P6" s="81"/>
      <c r="Q6" s="81" t="s">
        <v>834</v>
      </c>
      <c r="R6">
        <v>7608</v>
      </c>
      <c r="S6">
        <v>4.4</v>
      </c>
      <c r="T6">
        <v>1</v>
      </c>
      <c r="U6" t="s">
        <v>30</v>
      </c>
      <c r="V6" s="65">
        <v>5</v>
      </c>
      <c r="W6" s="84">
        <v>42990</v>
      </c>
      <c r="X6" s="84">
        <v>44182</v>
      </c>
      <c r="Y6" s="70">
        <f t="shared" si="1"/>
        <v>1192</v>
      </c>
      <c r="Z6" s="76" t="s">
        <v>5</v>
      </c>
      <c r="AA6" s="89" t="s">
        <v>835</v>
      </c>
      <c r="AB6" s="76" t="s">
        <v>553</v>
      </c>
      <c r="AC6" s="89" t="s">
        <v>835</v>
      </c>
      <c r="AK6" s="65">
        <v>2017</v>
      </c>
      <c r="AL6" s="65">
        <v>8</v>
      </c>
    </row>
    <row r="7" ht="26.1" customHeight="1" spans="1:39">
      <c r="A7" s="65">
        <v>6</v>
      </c>
      <c r="B7" t="s">
        <v>50</v>
      </c>
      <c r="C7" s="72" t="s">
        <v>828</v>
      </c>
      <c r="D7" t="s">
        <v>54</v>
      </c>
      <c r="E7" s="73">
        <v>9.95</v>
      </c>
      <c r="F7" s="73">
        <v>13.81</v>
      </c>
      <c r="G7" s="74">
        <v>5743</v>
      </c>
      <c r="H7" s="74">
        <v>1050</v>
      </c>
      <c r="I7" s="81">
        <f t="shared" si="0"/>
        <v>2100</v>
      </c>
      <c r="J7" s="81">
        <v>2371</v>
      </c>
      <c r="K7" s="74">
        <f t="shared" si="2"/>
        <v>3780</v>
      </c>
      <c r="L7" s="74" t="s">
        <v>818</v>
      </c>
      <c r="M7" s="81">
        <v>1</v>
      </c>
      <c r="N7" s="81">
        <v>3</v>
      </c>
      <c r="O7" s="81">
        <v>3</v>
      </c>
      <c r="P7" s="81"/>
      <c r="Q7" s="81" t="s">
        <v>834</v>
      </c>
      <c r="R7">
        <v>9352</v>
      </c>
      <c r="S7">
        <v>4.3</v>
      </c>
      <c r="T7">
        <v>5</v>
      </c>
      <c r="U7" t="s">
        <v>30</v>
      </c>
      <c r="V7" s="65">
        <v>12</v>
      </c>
      <c r="W7" s="84">
        <v>42844</v>
      </c>
      <c r="X7" s="84">
        <v>44182</v>
      </c>
      <c r="Y7" s="70">
        <f t="shared" si="1"/>
        <v>1338</v>
      </c>
      <c r="Z7" s="76" t="s">
        <v>48</v>
      </c>
      <c r="AA7" s="77">
        <v>3672</v>
      </c>
      <c r="AB7" s="76" t="s">
        <v>817</v>
      </c>
      <c r="AC7" s="77">
        <v>17</v>
      </c>
      <c r="AK7" s="65">
        <v>2016</v>
      </c>
      <c r="AL7" s="65">
        <v>6</v>
      </c>
      <c r="AM7" t="s">
        <v>836</v>
      </c>
    </row>
    <row r="8" ht="26.1" customHeight="1" spans="1:38">
      <c r="A8" s="65">
        <v>7</v>
      </c>
      <c r="B8" t="s">
        <v>56</v>
      </c>
      <c r="C8" s="72" t="s">
        <v>828</v>
      </c>
      <c r="D8" t="s">
        <v>60</v>
      </c>
      <c r="E8" s="73">
        <v>8.95</v>
      </c>
      <c r="F8" s="73">
        <v>8.95</v>
      </c>
      <c r="G8" s="74">
        <v>6361</v>
      </c>
      <c r="H8">
        <v>930</v>
      </c>
      <c r="I8" s="81">
        <f t="shared" si="0"/>
        <v>1860</v>
      </c>
      <c r="J8" s="81">
        <v>4067</v>
      </c>
      <c r="K8" s="74">
        <f t="shared" si="2"/>
        <v>3348</v>
      </c>
      <c r="L8" s="74" t="s">
        <v>818</v>
      </c>
      <c r="M8" s="81">
        <v>1</v>
      </c>
      <c r="N8" s="81">
        <v>3</v>
      </c>
      <c r="O8" s="81">
        <v>8</v>
      </c>
      <c r="P8" s="81"/>
      <c r="Q8" s="81" t="s">
        <v>834</v>
      </c>
      <c r="R8">
        <v>7753</v>
      </c>
      <c r="S8">
        <v>4.2</v>
      </c>
      <c r="T8">
        <v>1</v>
      </c>
      <c r="U8" t="s">
        <v>30</v>
      </c>
      <c r="V8" s="65">
        <v>24</v>
      </c>
      <c r="W8" s="84">
        <v>42486</v>
      </c>
      <c r="X8" s="84">
        <v>44182</v>
      </c>
      <c r="Y8" s="70">
        <f t="shared" si="1"/>
        <v>1696</v>
      </c>
      <c r="Z8" s="78" t="s">
        <v>246</v>
      </c>
      <c r="AA8" s="79">
        <v>856.8</v>
      </c>
      <c r="AB8" s="78" t="s">
        <v>837</v>
      </c>
      <c r="AC8" s="79">
        <v>4</v>
      </c>
      <c r="AK8" s="65">
        <v>2015</v>
      </c>
      <c r="AL8" s="65">
        <v>3</v>
      </c>
    </row>
    <row r="9" ht="26.1" customHeight="1" spans="1:38">
      <c r="A9" s="65">
        <v>8</v>
      </c>
      <c r="B9" t="s">
        <v>62</v>
      </c>
      <c r="C9" s="72" t="s">
        <v>828</v>
      </c>
      <c r="D9" t="s">
        <v>66</v>
      </c>
      <c r="E9" s="73">
        <v>12.99</v>
      </c>
      <c r="F9" s="73">
        <v>12.99</v>
      </c>
      <c r="G9" s="74">
        <v>6281</v>
      </c>
      <c r="H9">
        <v>960</v>
      </c>
      <c r="I9" s="81">
        <f t="shared" si="0"/>
        <v>1920</v>
      </c>
      <c r="J9" s="81">
        <v>12685</v>
      </c>
      <c r="K9" s="74">
        <f t="shared" si="2"/>
        <v>3456</v>
      </c>
      <c r="L9" s="74" t="s">
        <v>818</v>
      </c>
      <c r="M9" s="81">
        <v>1</v>
      </c>
      <c r="N9" s="81">
        <v>3</v>
      </c>
      <c r="O9" s="81">
        <v>3</v>
      </c>
      <c r="P9" s="81"/>
      <c r="Q9" s="81" t="s">
        <v>834</v>
      </c>
      <c r="R9">
        <v>2689</v>
      </c>
      <c r="S9">
        <v>4.4</v>
      </c>
      <c r="T9">
        <v>1</v>
      </c>
      <c r="U9" t="s">
        <v>30</v>
      </c>
      <c r="V9" s="65">
        <v>12</v>
      </c>
      <c r="W9" s="84">
        <v>42156</v>
      </c>
      <c r="X9" s="84">
        <v>44182</v>
      </c>
      <c r="Y9" s="70">
        <f t="shared" si="1"/>
        <v>2026</v>
      </c>
      <c r="Z9" s="78" t="s">
        <v>88</v>
      </c>
      <c r="AA9" s="79">
        <v>1620</v>
      </c>
      <c r="AB9" s="78" t="s">
        <v>823</v>
      </c>
      <c r="AC9" s="79">
        <v>3</v>
      </c>
      <c r="AK9" s="65" t="s">
        <v>838</v>
      </c>
      <c r="AL9" s="92">
        <v>13</v>
      </c>
    </row>
    <row r="10" ht="26.1" customHeight="1" spans="1:29">
      <c r="A10" s="65">
        <v>9</v>
      </c>
      <c r="B10" t="s">
        <v>67</v>
      </c>
      <c r="C10" s="72" t="s">
        <v>823</v>
      </c>
      <c r="D10" t="s">
        <v>71</v>
      </c>
      <c r="E10" s="73">
        <v>28.99</v>
      </c>
      <c r="F10" s="73">
        <v>28.99</v>
      </c>
      <c r="G10" s="74">
        <v>7804</v>
      </c>
      <c r="H10">
        <v>750</v>
      </c>
      <c r="I10" s="81">
        <f t="shared" si="0"/>
        <v>1500</v>
      </c>
      <c r="J10" s="81">
        <v>6363</v>
      </c>
      <c r="K10" s="74">
        <f t="shared" si="2"/>
        <v>2700</v>
      </c>
      <c r="L10" s="81" t="s">
        <v>829</v>
      </c>
      <c r="M10" s="81">
        <v>1</v>
      </c>
      <c r="N10" s="81">
        <v>3</v>
      </c>
      <c r="O10" s="81" t="s">
        <v>819</v>
      </c>
      <c r="P10" s="81"/>
      <c r="Q10" s="81" t="s">
        <v>839</v>
      </c>
      <c r="R10">
        <v>2767</v>
      </c>
      <c r="S10">
        <v>4.3</v>
      </c>
      <c r="T10">
        <v>1</v>
      </c>
      <c r="U10" t="s">
        <v>30</v>
      </c>
      <c r="V10" s="65">
        <v>3</v>
      </c>
      <c r="W10" s="84">
        <v>42643</v>
      </c>
      <c r="X10" s="84">
        <v>44182</v>
      </c>
      <c r="Y10" s="70">
        <f t="shared" si="1"/>
        <v>1539</v>
      </c>
      <c r="Z10" s="78" t="s">
        <v>234</v>
      </c>
      <c r="AA10" s="79">
        <v>871.2</v>
      </c>
      <c r="AB10" s="78" t="s">
        <v>828</v>
      </c>
      <c r="AC10" s="79">
        <v>26</v>
      </c>
    </row>
    <row r="11" ht="26.1" customHeight="1" spans="1:29">
      <c r="A11" s="65">
        <v>10</v>
      </c>
      <c r="B11" t="s">
        <v>73</v>
      </c>
      <c r="C11" s="72" t="s">
        <v>828</v>
      </c>
      <c r="D11" t="s">
        <v>36</v>
      </c>
      <c r="E11" s="73">
        <v>20.19</v>
      </c>
      <c r="F11" s="73">
        <v>14.44</v>
      </c>
      <c r="G11" s="74">
        <v>9298</v>
      </c>
      <c r="H11">
        <v>630</v>
      </c>
      <c r="I11" s="81">
        <f t="shared" si="0"/>
        <v>1260</v>
      </c>
      <c r="J11" s="81">
        <v>12104</v>
      </c>
      <c r="K11" s="74">
        <f t="shared" si="2"/>
        <v>2268</v>
      </c>
      <c r="L11" s="74" t="s">
        <v>818</v>
      </c>
      <c r="M11" s="81">
        <v>1</v>
      </c>
      <c r="N11" s="81">
        <v>8</v>
      </c>
      <c r="O11" s="81">
        <v>5</v>
      </c>
      <c r="P11" s="81"/>
      <c r="Q11" s="81"/>
      <c r="R11">
        <v>1204</v>
      </c>
      <c r="S11">
        <v>4.1</v>
      </c>
      <c r="T11">
        <v>1</v>
      </c>
      <c r="U11" t="s">
        <v>30</v>
      </c>
      <c r="V11" s="65">
        <v>40</v>
      </c>
      <c r="W11" s="84">
        <v>43870</v>
      </c>
      <c r="X11" s="84">
        <v>44182</v>
      </c>
      <c r="Y11" s="70">
        <f t="shared" si="1"/>
        <v>312</v>
      </c>
      <c r="Z11" s="78" t="s">
        <v>42</v>
      </c>
      <c r="AA11" s="79">
        <v>3888</v>
      </c>
      <c r="AB11" s="90" t="s">
        <v>840</v>
      </c>
      <c r="AC11" s="91">
        <v>50</v>
      </c>
    </row>
    <row r="12" ht="26.1" customHeight="1" spans="1:27">
      <c r="A12" s="65">
        <v>11</v>
      </c>
      <c r="B12" t="s">
        <v>78</v>
      </c>
      <c r="C12" s="72" t="s">
        <v>817</v>
      </c>
      <c r="D12" t="s">
        <v>82</v>
      </c>
      <c r="E12" s="73">
        <v>19.97</v>
      </c>
      <c r="F12" s="73">
        <v>20.7</v>
      </c>
      <c r="G12" s="74">
        <v>12171</v>
      </c>
      <c r="H12">
        <v>450</v>
      </c>
      <c r="I12" s="81">
        <f t="shared" si="0"/>
        <v>900</v>
      </c>
      <c r="J12" s="81">
        <v>10578</v>
      </c>
      <c r="K12" s="74">
        <f t="shared" si="2"/>
        <v>1620</v>
      </c>
      <c r="L12" s="74" t="s">
        <v>829</v>
      </c>
      <c r="M12" s="81">
        <v>1</v>
      </c>
      <c r="N12" s="81">
        <v>4</v>
      </c>
      <c r="O12" s="81">
        <v>1</v>
      </c>
      <c r="P12" s="81"/>
      <c r="Q12" s="81" t="s">
        <v>841</v>
      </c>
      <c r="R12">
        <v>2155</v>
      </c>
      <c r="S12">
        <v>4.3</v>
      </c>
      <c r="T12">
        <v>1</v>
      </c>
      <c r="U12" t="s">
        <v>30</v>
      </c>
      <c r="V12" s="65">
        <v>4</v>
      </c>
      <c r="W12" s="84">
        <v>43318</v>
      </c>
      <c r="X12" s="84">
        <v>44182</v>
      </c>
      <c r="Y12" s="70">
        <f t="shared" si="1"/>
        <v>864</v>
      </c>
      <c r="Z12" s="78" t="s">
        <v>201</v>
      </c>
      <c r="AA12" s="79">
        <v>896.4</v>
      </c>
    </row>
    <row r="13" ht="26.1" customHeight="1" spans="1:29">
      <c r="A13" s="65">
        <v>12</v>
      </c>
      <c r="B13" t="s">
        <v>84</v>
      </c>
      <c r="C13" s="72" t="s">
        <v>828</v>
      </c>
      <c r="D13" t="s">
        <v>88</v>
      </c>
      <c r="E13" s="73">
        <v>16.97</v>
      </c>
      <c r="F13" s="73">
        <v>16.97</v>
      </c>
      <c r="G13" s="74">
        <v>12550</v>
      </c>
      <c r="H13">
        <v>450</v>
      </c>
      <c r="I13" s="81">
        <f t="shared" si="0"/>
        <v>900</v>
      </c>
      <c r="J13" s="81">
        <v>47935</v>
      </c>
      <c r="K13" s="74">
        <f t="shared" si="2"/>
        <v>1620</v>
      </c>
      <c r="L13" s="74" t="s">
        <v>829</v>
      </c>
      <c r="M13" s="81">
        <v>1</v>
      </c>
      <c r="N13" s="81">
        <v>4</v>
      </c>
      <c r="O13" s="81">
        <v>1</v>
      </c>
      <c r="P13" s="81"/>
      <c r="Q13" s="81" t="s">
        <v>834</v>
      </c>
      <c r="R13">
        <v>84</v>
      </c>
      <c r="S13">
        <v>4.4</v>
      </c>
      <c r="T13">
        <v>1</v>
      </c>
      <c r="U13" t="s">
        <v>30</v>
      </c>
      <c r="V13" s="65">
        <v>4</v>
      </c>
      <c r="W13" s="84">
        <v>43902</v>
      </c>
      <c r="X13" s="84">
        <v>44182</v>
      </c>
      <c r="Y13" s="70">
        <f t="shared" si="1"/>
        <v>280</v>
      </c>
      <c r="Z13" s="78" t="s">
        <v>218</v>
      </c>
      <c r="AA13" s="79">
        <v>874.8</v>
      </c>
      <c r="AB13" s="76" t="s">
        <v>833</v>
      </c>
      <c r="AC13" s="89"/>
    </row>
    <row r="14" ht="26.1" customHeight="1" spans="1:29">
      <c r="A14" s="65">
        <v>13</v>
      </c>
      <c r="B14" t="s">
        <v>90</v>
      </c>
      <c r="C14" s="72" t="s">
        <v>828</v>
      </c>
      <c r="D14" t="s">
        <v>94</v>
      </c>
      <c r="E14" s="73">
        <v>15.97</v>
      </c>
      <c r="F14" s="73">
        <v>13.77</v>
      </c>
      <c r="G14" s="74">
        <v>13234</v>
      </c>
      <c r="H14">
        <v>420</v>
      </c>
      <c r="I14" s="81">
        <f t="shared" si="0"/>
        <v>840</v>
      </c>
      <c r="J14" s="81">
        <v>22305</v>
      </c>
      <c r="K14" s="74">
        <f t="shared" si="2"/>
        <v>1512</v>
      </c>
      <c r="L14" s="74" t="s">
        <v>818</v>
      </c>
      <c r="M14" s="81">
        <v>1</v>
      </c>
      <c r="N14" s="81">
        <v>4</v>
      </c>
      <c r="O14" s="81">
        <v>2</v>
      </c>
      <c r="P14" s="81"/>
      <c r="Q14" s="65" t="s">
        <v>834</v>
      </c>
      <c r="R14">
        <v>720</v>
      </c>
      <c r="S14">
        <v>4.5</v>
      </c>
      <c r="T14">
        <v>1</v>
      </c>
      <c r="U14" t="s">
        <v>30</v>
      </c>
      <c r="V14" s="65">
        <v>8</v>
      </c>
      <c r="W14" s="84">
        <v>43870</v>
      </c>
      <c r="X14" s="84">
        <v>44182</v>
      </c>
      <c r="Y14" s="70">
        <f t="shared" si="1"/>
        <v>312</v>
      </c>
      <c r="Z14" s="78" t="s">
        <v>173</v>
      </c>
      <c r="AA14" s="79">
        <v>939.6</v>
      </c>
      <c r="AB14" s="76" t="s">
        <v>809</v>
      </c>
      <c r="AC14" s="89" t="s">
        <v>835</v>
      </c>
    </row>
    <row r="15" ht="26.1" customHeight="1" spans="1:29">
      <c r="A15" s="65">
        <v>14</v>
      </c>
      <c r="B15" t="s">
        <v>96</v>
      </c>
      <c r="C15" s="72" t="s">
        <v>817</v>
      </c>
      <c r="D15" t="s">
        <v>82</v>
      </c>
      <c r="E15" s="73">
        <v>8.97</v>
      </c>
      <c r="F15" s="73">
        <v>8.56</v>
      </c>
      <c r="G15" s="74">
        <v>13688</v>
      </c>
      <c r="H15">
        <v>390</v>
      </c>
      <c r="I15" s="81">
        <f t="shared" si="0"/>
        <v>780</v>
      </c>
      <c r="J15" s="81">
        <v>15110</v>
      </c>
      <c r="K15" s="74">
        <f t="shared" si="2"/>
        <v>1404</v>
      </c>
      <c r="L15" s="74" t="s">
        <v>829</v>
      </c>
      <c r="M15" s="81">
        <v>1</v>
      </c>
      <c r="N15" s="81">
        <v>3</v>
      </c>
      <c r="O15" s="81">
        <v>3</v>
      </c>
      <c r="P15" s="81"/>
      <c r="Q15" s="81" t="s">
        <v>842</v>
      </c>
      <c r="R15">
        <v>1233</v>
      </c>
      <c r="S15">
        <v>4.3</v>
      </c>
      <c r="T15">
        <v>1</v>
      </c>
      <c r="U15" t="s">
        <v>30</v>
      </c>
      <c r="V15" s="65">
        <v>6</v>
      </c>
      <c r="W15" s="84">
        <v>43956</v>
      </c>
      <c r="X15" s="84">
        <v>44182</v>
      </c>
      <c r="Y15" s="70">
        <f t="shared" si="1"/>
        <v>226</v>
      </c>
      <c r="Z15" s="78" t="s">
        <v>191</v>
      </c>
      <c r="AA15" s="79">
        <v>918</v>
      </c>
      <c r="AB15" s="76" t="s">
        <v>818</v>
      </c>
      <c r="AC15" s="77">
        <v>14</v>
      </c>
    </row>
    <row r="16" ht="26.1" customHeight="1" spans="1:29">
      <c r="A16" s="65">
        <v>15</v>
      </c>
      <c r="B16" t="s">
        <v>100</v>
      </c>
      <c r="C16" s="72" t="s">
        <v>828</v>
      </c>
      <c r="D16" t="s">
        <v>104</v>
      </c>
      <c r="E16" s="73">
        <v>15.95</v>
      </c>
      <c r="F16" s="73">
        <v>15.95</v>
      </c>
      <c r="G16" s="74">
        <v>10542</v>
      </c>
      <c r="H16">
        <v>300</v>
      </c>
      <c r="I16" s="81">
        <f t="shared" si="0"/>
        <v>600</v>
      </c>
      <c r="J16" s="81">
        <v>6610</v>
      </c>
      <c r="K16" s="74">
        <f t="shared" si="2"/>
        <v>1080</v>
      </c>
      <c r="L16" s="74" t="s">
        <v>829</v>
      </c>
      <c r="M16" s="81">
        <v>1</v>
      </c>
      <c r="N16" s="81">
        <v>5</v>
      </c>
      <c r="O16" s="81">
        <v>2</v>
      </c>
      <c r="P16" s="81"/>
      <c r="Q16" s="81"/>
      <c r="R16">
        <v>2529</v>
      </c>
      <c r="S16">
        <v>4.3</v>
      </c>
      <c r="T16">
        <v>1</v>
      </c>
      <c r="U16" t="s">
        <v>30</v>
      </c>
      <c r="V16" s="65">
        <v>12</v>
      </c>
      <c r="W16" s="84">
        <v>43679</v>
      </c>
      <c r="X16" s="84">
        <v>44182</v>
      </c>
      <c r="Y16" s="70">
        <f t="shared" si="1"/>
        <v>503</v>
      </c>
      <c r="Z16" s="78" t="s">
        <v>185</v>
      </c>
      <c r="AA16" s="79">
        <v>921.6</v>
      </c>
      <c r="AB16" s="78" t="s">
        <v>829</v>
      </c>
      <c r="AC16" s="79">
        <v>21</v>
      </c>
    </row>
    <row r="17" ht="26.1" customHeight="1" spans="1:29">
      <c r="A17" s="65">
        <v>16</v>
      </c>
      <c r="B17" t="s">
        <v>106</v>
      </c>
      <c r="C17" s="72" t="s">
        <v>817</v>
      </c>
      <c r="D17" t="s">
        <v>110</v>
      </c>
      <c r="E17" s="73">
        <v>13.95</v>
      </c>
      <c r="F17" s="73">
        <v>13.95</v>
      </c>
      <c r="G17" s="74">
        <v>15046</v>
      </c>
      <c r="H17">
        <v>360</v>
      </c>
      <c r="I17" s="81">
        <f t="shared" si="0"/>
        <v>720</v>
      </c>
      <c r="J17" s="81">
        <v>7296</v>
      </c>
      <c r="K17" s="74">
        <f t="shared" si="2"/>
        <v>1296</v>
      </c>
      <c r="L17" s="74" t="s">
        <v>818</v>
      </c>
      <c r="M17" s="81">
        <v>1</v>
      </c>
      <c r="N17" s="81">
        <v>1</v>
      </c>
      <c r="O17" s="81" t="s">
        <v>819</v>
      </c>
      <c r="P17" s="81"/>
      <c r="Q17" s="81" t="s">
        <v>842</v>
      </c>
      <c r="R17">
        <v>3100</v>
      </c>
      <c r="S17">
        <v>4.3</v>
      </c>
      <c r="T17">
        <v>1</v>
      </c>
      <c r="U17" t="s">
        <v>30</v>
      </c>
      <c r="V17" s="65">
        <v>1</v>
      </c>
      <c r="W17" s="84">
        <v>43592</v>
      </c>
      <c r="X17" s="84">
        <v>44182</v>
      </c>
      <c r="Y17" s="70">
        <f t="shared" si="1"/>
        <v>590</v>
      </c>
      <c r="Z17" s="78" t="s">
        <v>125</v>
      </c>
      <c r="AA17" s="79">
        <v>1188</v>
      </c>
      <c r="AB17" s="78" t="s">
        <v>824</v>
      </c>
      <c r="AC17" s="79">
        <v>15</v>
      </c>
    </row>
    <row r="18" ht="26.1" customHeight="1" spans="1:29">
      <c r="A18" s="65">
        <v>17</v>
      </c>
      <c r="B18" t="s">
        <v>111</v>
      </c>
      <c r="C18" s="72" t="s">
        <v>837</v>
      </c>
      <c r="D18" t="s">
        <v>115</v>
      </c>
      <c r="E18" s="73">
        <v>21.99</v>
      </c>
      <c r="F18" s="73">
        <v>21.88</v>
      </c>
      <c r="G18" s="74">
        <v>15551</v>
      </c>
      <c r="H18">
        <v>360</v>
      </c>
      <c r="I18" s="81">
        <f t="shared" si="0"/>
        <v>720</v>
      </c>
      <c r="J18" s="81">
        <v>10684</v>
      </c>
      <c r="K18" s="74">
        <f t="shared" si="2"/>
        <v>1296</v>
      </c>
      <c r="L18" s="74" t="s">
        <v>829</v>
      </c>
      <c r="M18" s="81">
        <v>1</v>
      </c>
      <c r="N18" s="81">
        <v>4</v>
      </c>
      <c r="O18" s="81">
        <v>1</v>
      </c>
      <c r="P18" s="81"/>
      <c r="Q18" s="65" t="s">
        <v>834</v>
      </c>
      <c r="R18">
        <v>1883</v>
      </c>
      <c r="S18">
        <v>4</v>
      </c>
      <c r="T18">
        <v>2</v>
      </c>
      <c r="U18" t="s">
        <v>30</v>
      </c>
      <c r="V18" s="65">
        <v>4</v>
      </c>
      <c r="W18" s="84">
        <v>43753</v>
      </c>
      <c r="X18" s="84">
        <v>44182</v>
      </c>
      <c r="Y18" s="70">
        <f t="shared" si="1"/>
        <v>429</v>
      </c>
      <c r="Z18" s="78" t="s">
        <v>144</v>
      </c>
      <c r="AA18" s="79">
        <v>4449.6</v>
      </c>
      <c r="AB18" s="90" t="s">
        <v>840</v>
      </c>
      <c r="AC18" s="91">
        <v>50</v>
      </c>
    </row>
    <row r="19" ht="26.1" customHeight="1" spans="1:27">
      <c r="A19" s="65">
        <v>18</v>
      </c>
      <c r="B19" t="s">
        <v>116</v>
      </c>
      <c r="C19" s="72" t="s">
        <v>828</v>
      </c>
      <c r="D19" t="s">
        <v>120</v>
      </c>
      <c r="E19" s="73">
        <v>9.95</v>
      </c>
      <c r="F19" s="73">
        <v>9.95</v>
      </c>
      <c r="G19" s="74">
        <v>11792</v>
      </c>
      <c r="H19">
        <v>270</v>
      </c>
      <c r="I19" s="81">
        <f t="shared" si="0"/>
        <v>540</v>
      </c>
      <c r="J19" s="81">
        <v>3929</v>
      </c>
      <c r="K19" s="74">
        <f t="shared" si="2"/>
        <v>972</v>
      </c>
      <c r="L19" s="74" t="s">
        <v>829</v>
      </c>
      <c r="M19" s="81">
        <v>1</v>
      </c>
      <c r="N19" s="81">
        <v>4</v>
      </c>
      <c r="O19" s="81">
        <v>3</v>
      </c>
      <c r="P19" s="81"/>
      <c r="Q19" s="81" t="s">
        <v>843</v>
      </c>
      <c r="R19">
        <v>2698</v>
      </c>
      <c r="S19">
        <v>4.5</v>
      </c>
      <c r="T19">
        <v>1</v>
      </c>
      <c r="U19" t="s">
        <v>30</v>
      </c>
      <c r="V19" s="65">
        <v>15</v>
      </c>
      <c r="W19" s="84">
        <v>43586</v>
      </c>
      <c r="X19" s="84">
        <v>44182</v>
      </c>
      <c r="Y19" s="70">
        <f t="shared" si="1"/>
        <v>596</v>
      </c>
      <c r="Z19" s="78" t="s">
        <v>228</v>
      </c>
      <c r="AA19" s="79">
        <v>871.2</v>
      </c>
    </row>
    <row r="20" ht="26.1" customHeight="1" spans="1:29">
      <c r="A20" s="65">
        <v>19</v>
      </c>
      <c r="B20" t="s">
        <v>121</v>
      </c>
      <c r="C20" s="72" t="s">
        <v>828</v>
      </c>
      <c r="D20" t="s">
        <v>125</v>
      </c>
      <c r="E20" s="73">
        <v>9.99</v>
      </c>
      <c r="F20" s="73">
        <v>11.94</v>
      </c>
      <c r="G20" s="74">
        <v>15881</v>
      </c>
      <c r="H20">
        <v>330</v>
      </c>
      <c r="I20" s="81">
        <f t="shared" si="0"/>
        <v>660</v>
      </c>
      <c r="J20" s="81">
        <v>17552</v>
      </c>
      <c r="K20" s="74">
        <f t="shared" si="2"/>
        <v>1188</v>
      </c>
      <c r="L20" s="74" t="s">
        <v>818</v>
      </c>
      <c r="M20" s="81">
        <v>1</v>
      </c>
      <c r="N20" s="81">
        <v>1</v>
      </c>
      <c r="O20" s="81">
        <v>2</v>
      </c>
      <c r="P20" s="81"/>
      <c r="Q20" s="81"/>
      <c r="R20">
        <v>937</v>
      </c>
      <c r="S20">
        <v>4.4</v>
      </c>
      <c r="T20">
        <v>7</v>
      </c>
      <c r="U20" t="s">
        <v>30</v>
      </c>
      <c r="V20" s="65">
        <v>1</v>
      </c>
      <c r="W20" s="84">
        <v>40837</v>
      </c>
      <c r="X20" s="84">
        <v>44182</v>
      </c>
      <c r="Y20" s="70">
        <f t="shared" si="1"/>
        <v>3345</v>
      </c>
      <c r="Z20" s="78" t="s">
        <v>280</v>
      </c>
      <c r="AA20" s="79">
        <v>0</v>
      </c>
      <c r="AB20" s="76" t="s">
        <v>833</v>
      </c>
      <c r="AC20" s="89"/>
    </row>
    <row r="21" ht="26.1" customHeight="1" spans="1:29">
      <c r="A21" s="65">
        <v>20</v>
      </c>
      <c r="B21" t="s">
        <v>126</v>
      </c>
      <c r="C21" s="72" t="s">
        <v>828</v>
      </c>
      <c r="D21" t="s">
        <v>130</v>
      </c>
      <c r="E21" s="73">
        <v>12.99</v>
      </c>
      <c r="F21" s="73">
        <v>12.99</v>
      </c>
      <c r="G21" s="74">
        <v>17699</v>
      </c>
      <c r="H21">
        <v>300</v>
      </c>
      <c r="I21" s="81">
        <f t="shared" si="0"/>
        <v>600</v>
      </c>
      <c r="J21" s="81">
        <v>24209</v>
      </c>
      <c r="K21" s="74">
        <f t="shared" si="2"/>
        <v>1080</v>
      </c>
      <c r="L21" s="74" t="s">
        <v>829</v>
      </c>
      <c r="M21" s="81">
        <v>1</v>
      </c>
      <c r="N21" s="81">
        <v>1</v>
      </c>
      <c r="O21" s="81">
        <v>1</v>
      </c>
      <c r="P21" s="81"/>
      <c r="Q21" s="81"/>
      <c r="R21">
        <v>667</v>
      </c>
      <c r="S21">
        <v>4.4</v>
      </c>
      <c r="T21">
        <v>2</v>
      </c>
      <c r="U21" t="s">
        <v>30</v>
      </c>
      <c r="V21" s="65">
        <v>1</v>
      </c>
      <c r="W21" s="84">
        <v>43115</v>
      </c>
      <c r="X21" s="84">
        <v>44182</v>
      </c>
      <c r="Y21" s="70">
        <f t="shared" si="1"/>
        <v>1067</v>
      </c>
      <c r="Z21" s="78" t="s">
        <v>60</v>
      </c>
      <c r="AA21" s="79">
        <v>3780</v>
      </c>
      <c r="AB21" s="76" t="s">
        <v>13</v>
      </c>
      <c r="AC21" s="89" t="s">
        <v>835</v>
      </c>
    </row>
    <row r="22" ht="26.1" customHeight="1" spans="1:29">
      <c r="A22" s="65">
        <v>21</v>
      </c>
      <c r="B22" t="s">
        <v>131</v>
      </c>
      <c r="C22" s="72" t="s">
        <v>817</v>
      </c>
      <c r="D22" t="s">
        <v>21</v>
      </c>
      <c r="E22" s="73">
        <v>9.99</v>
      </c>
      <c r="F22" s="73">
        <v>9.99</v>
      </c>
      <c r="G22" s="74">
        <v>19387</v>
      </c>
      <c r="H22">
        <v>270</v>
      </c>
      <c r="I22" s="81">
        <f t="shared" si="0"/>
        <v>540</v>
      </c>
      <c r="J22" s="81">
        <v>10743</v>
      </c>
      <c r="K22" s="74">
        <f t="shared" si="2"/>
        <v>972</v>
      </c>
      <c r="L22" s="74" t="s">
        <v>829</v>
      </c>
      <c r="M22" s="81">
        <v>1</v>
      </c>
      <c r="N22" s="81">
        <v>1</v>
      </c>
      <c r="O22" s="81">
        <v>1</v>
      </c>
      <c r="P22" s="81" t="s">
        <v>831</v>
      </c>
      <c r="Q22" s="81" t="s">
        <v>839</v>
      </c>
      <c r="R22">
        <v>3767</v>
      </c>
      <c r="S22">
        <v>4.4</v>
      </c>
      <c r="T22">
        <v>1</v>
      </c>
      <c r="U22" t="s">
        <v>30</v>
      </c>
      <c r="V22" s="65">
        <v>2</v>
      </c>
      <c r="W22" s="84">
        <v>43585</v>
      </c>
      <c r="X22" s="84">
        <v>44182</v>
      </c>
      <c r="Y22" s="70">
        <f t="shared" si="1"/>
        <v>597</v>
      </c>
      <c r="Z22" s="78" t="s">
        <v>21</v>
      </c>
      <c r="AA22" s="79">
        <v>22237.2</v>
      </c>
      <c r="AB22" s="76" t="s">
        <v>30</v>
      </c>
      <c r="AC22" s="77">
        <v>43</v>
      </c>
    </row>
    <row r="23" ht="26.1" customHeight="1" spans="1:29">
      <c r="A23" s="65">
        <v>22</v>
      </c>
      <c r="B23" t="s">
        <v>135</v>
      </c>
      <c r="C23" s="72" t="s">
        <v>828</v>
      </c>
      <c r="D23" t="s">
        <v>139</v>
      </c>
      <c r="E23" s="73">
        <v>9.57</v>
      </c>
      <c r="F23" s="73">
        <v>9.57</v>
      </c>
      <c r="G23" s="74">
        <v>20521</v>
      </c>
      <c r="H23">
        <v>268</v>
      </c>
      <c r="I23" s="81">
        <f t="shared" si="0"/>
        <v>536</v>
      </c>
      <c r="J23" s="81">
        <v>14928</v>
      </c>
      <c r="K23" s="74">
        <f t="shared" si="2"/>
        <v>964.8</v>
      </c>
      <c r="L23" s="74" t="s">
        <v>818</v>
      </c>
      <c r="M23" s="81">
        <v>1</v>
      </c>
      <c r="N23" s="81">
        <v>1</v>
      </c>
      <c r="O23" s="81">
        <v>2</v>
      </c>
      <c r="P23" s="81"/>
      <c r="Q23" s="81"/>
      <c r="R23">
        <v>1090</v>
      </c>
      <c r="S23">
        <v>3.7</v>
      </c>
      <c r="T23">
        <v>2</v>
      </c>
      <c r="U23" t="s">
        <v>825</v>
      </c>
      <c r="V23" s="65">
        <v>14</v>
      </c>
      <c r="W23" s="84">
        <v>41429</v>
      </c>
      <c r="X23" s="84">
        <v>44182</v>
      </c>
      <c r="Y23" s="70">
        <f t="shared" si="1"/>
        <v>2753</v>
      </c>
      <c r="Z23" s="78" t="s">
        <v>265</v>
      </c>
      <c r="AA23" s="79">
        <v>849.6</v>
      </c>
      <c r="AB23" s="78" t="s">
        <v>825</v>
      </c>
      <c r="AC23" s="79">
        <v>7</v>
      </c>
    </row>
    <row r="24" ht="26.1" customHeight="1" spans="1:29">
      <c r="A24" s="65">
        <v>23</v>
      </c>
      <c r="B24" t="s">
        <v>140</v>
      </c>
      <c r="C24" s="72" t="s">
        <v>817</v>
      </c>
      <c r="D24" t="s">
        <v>144</v>
      </c>
      <c r="E24" s="73">
        <v>36.44</v>
      </c>
      <c r="F24" s="73">
        <v>34.34</v>
      </c>
      <c r="G24" s="74">
        <v>21118</v>
      </c>
      <c r="H24">
        <v>267</v>
      </c>
      <c r="I24" s="81">
        <f t="shared" si="0"/>
        <v>534</v>
      </c>
      <c r="J24" s="81">
        <v>15290</v>
      </c>
      <c r="K24" s="74">
        <f t="shared" si="2"/>
        <v>961.2</v>
      </c>
      <c r="L24" s="74" t="s">
        <v>824</v>
      </c>
      <c r="M24" s="81">
        <v>1</v>
      </c>
      <c r="N24" s="81">
        <v>6</v>
      </c>
      <c r="O24" s="81">
        <v>4</v>
      </c>
      <c r="P24" s="81"/>
      <c r="Q24" s="81"/>
      <c r="R24">
        <v>2149</v>
      </c>
      <c r="S24">
        <v>4</v>
      </c>
      <c r="T24">
        <v>6</v>
      </c>
      <c r="U24" t="s">
        <v>825</v>
      </c>
      <c r="V24" s="65">
        <v>24</v>
      </c>
      <c r="W24" s="84">
        <v>39247</v>
      </c>
      <c r="X24" s="84">
        <v>44182</v>
      </c>
      <c r="Y24" s="70">
        <f t="shared" si="1"/>
        <v>4935</v>
      </c>
      <c r="Z24" s="78" t="s">
        <v>179</v>
      </c>
      <c r="AA24" s="79">
        <v>921.6</v>
      </c>
      <c r="AB24" s="78" t="s">
        <v>844</v>
      </c>
      <c r="AC24" s="79"/>
    </row>
    <row r="25" ht="26.1" customHeight="1" spans="1:29">
      <c r="A25" s="65">
        <v>24</v>
      </c>
      <c r="B25" t="s">
        <v>145</v>
      </c>
      <c r="C25" s="72" t="s">
        <v>817</v>
      </c>
      <c r="D25" t="s">
        <v>144</v>
      </c>
      <c r="E25" s="73">
        <v>38.21</v>
      </c>
      <c r="F25" s="73">
        <v>37.78</v>
      </c>
      <c r="G25" s="74">
        <v>21477</v>
      </c>
      <c r="H25">
        <v>267</v>
      </c>
      <c r="I25" s="81">
        <f t="shared" si="0"/>
        <v>534</v>
      </c>
      <c r="J25" s="81">
        <v>20492</v>
      </c>
      <c r="K25" s="74">
        <f t="shared" si="2"/>
        <v>961.2</v>
      </c>
      <c r="L25" s="74" t="s">
        <v>824</v>
      </c>
      <c r="M25" s="81">
        <v>1</v>
      </c>
      <c r="N25" s="81">
        <v>5</v>
      </c>
      <c r="O25" s="81">
        <v>1</v>
      </c>
      <c r="P25" s="81" t="s">
        <v>845</v>
      </c>
      <c r="Q25" s="81"/>
      <c r="R25">
        <v>1419</v>
      </c>
      <c r="S25">
        <v>4.3</v>
      </c>
      <c r="T25">
        <v>4</v>
      </c>
      <c r="U25" t="s">
        <v>825</v>
      </c>
      <c r="V25" s="65">
        <v>10</v>
      </c>
      <c r="W25" s="84">
        <v>40807</v>
      </c>
      <c r="X25" s="84">
        <v>44182</v>
      </c>
      <c r="Y25" s="70">
        <f t="shared" si="1"/>
        <v>3375</v>
      </c>
      <c r="Z25" s="78" t="s">
        <v>139</v>
      </c>
      <c r="AA25" s="79">
        <v>964.8</v>
      </c>
      <c r="AB25" s="90" t="s">
        <v>840</v>
      </c>
      <c r="AC25" s="91">
        <v>50</v>
      </c>
    </row>
    <row r="26" ht="26.1" customHeight="1" spans="1:27">
      <c r="A26" s="65">
        <v>25</v>
      </c>
      <c r="B26" t="s">
        <v>149</v>
      </c>
      <c r="C26" s="72" t="s">
        <v>828</v>
      </c>
      <c r="D26" t="s">
        <v>153</v>
      </c>
      <c r="E26" s="73">
        <v>15.79</v>
      </c>
      <c r="F26" s="73">
        <v>15.86</v>
      </c>
      <c r="G26" s="74">
        <v>22995</v>
      </c>
      <c r="H26">
        <v>264</v>
      </c>
      <c r="I26" s="81">
        <f t="shared" si="0"/>
        <v>528</v>
      </c>
      <c r="J26" s="81">
        <v>21743</v>
      </c>
      <c r="K26" s="74">
        <f t="shared" si="2"/>
        <v>950.4</v>
      </c>
      <c r="L26" s="74" t="s">
        <v>829</v>
      </c>
      <c r="M26" s="81">
        <v>1</v>
      </c>
      <c r="N26" s="81">
        <v>4</v>
      </c>
      <c r="O26" s="81">
        <v>1</v>
      </c>
      <c r="P26" s="81"/>
      <c r="Q26" s="81" t="s">
        <v>834</v>
      </c>
      <c r="R26">
        <v>1112</v>
      </c>
      <c r="S26">
        <v>4.3</v>
      </c>
      <c r="T26">
        <v>1</v>
      </c>
      <c r="U26" t="s">
        <v>30</v>
      </c>
      <c r="V26" s="65">
        <v>5</v>
      </c>
      <c r="W26" s="84">
        <v>43245</v>
      </c>
      <c r="X26" s="84">
        <v>44182</v>
      </c>
      <c r="Y26" s="70">
        <f t="shared" si="1"/>
        <v>937</v>
      </c>
      <c r="Z26" s="78" t="s">
        <v>110</v>
      </c>
      <c r="AA26" s="79">
        <v>1296</v>
      </c>
    </row>
    <row r="27" ht="26.1" customHeight="1" spans="1:27">
      <c r="A27" s="65">
        <v>26</v>
      </c>
      <c r="B27" t="s">
        <v>154</v>
      </c>
      <c r="C27" s="72" t="s">
        <v>828</v>
      </c>
      <c r="D27" t="s">
        <v>36</v>
      </c>
      <c r="E27" s="73">
        <v>13.95</v>
      </c>
      <c r="F27" s="73">
        <v>15.31</v>
      </c>
      <c r="G27" s="74">
        <v>22930</v>
      </c>
      <c r="H27">
        <v>264</v>
      </c>
      <c r="I27" s="81">
        <f t="shared" si="0"/>
        <v>528</v>
      </c>
      <c r="J27" s="81">
        <v>23189</v>
      </c>
      <c r="K27" s="74">
        <f t="shared" si="2"/>
        <v>950.4</v>
      </c>
      <c r="L27" s="74" t="s">
        <v>824</v>
      </c>
      <c r="M27" s="81">
        <v>1</v>
      </c>
      <c r="N27" s="81">
        <v>4</v>
      </c>
      <c r="O27" s="81">
        <v>1</v>
      </c>
      <c r="P27" s="81"/>
      <c r="Q27" s="81" t="s">
        <v>846</v>
      </c>
      <c r="R27">
        <v>822</v>
      </c>
      <c r="S27">
        <v>4.5</v>
      </c>
      <c r="T27">
        <v>1</v>
      </c>
      <c r="U27" t="s">
        <v>30</v>
      </c>
      <c r="V27" s="65">
        <v>5</v>
      </c>
      <c r="W27" s="84">
        <v>43611</v>
      </c>
      <c r="X27" s="84">
        <v>44182</v>
      </c>
      <c r="Y27" s="70">
        <f t="shared" si="1"/>
        <v>571</v>
      </c>
      <c r="Z27" s="78" t="s">
        <v>207</v>
      </c>
      <c r="AA27" s="79">
        <v>885.6</v>
      </c>
    </row>
    <row r="28" ht="26.1" customHeight="1" spans="1:27">
      <c r="A28" s="65">
        <v>27</v>
      </c>
      <c r="B28" t="s">
        <v>158</v>
      </c>
      <c r="C28" s="72" t="s">
        <v>828</v>
      </c>
      <c r="D28" t="s">
        <v>162</v>
      </c>
      <c r="E28" s="73">
        <v>19.99</v>
      </c>
      <c r="F28" s="73">
        <v>19.99</v>
      </c>
      <c r="G28" s="74">
        <v>21642</v>
      </c>
      <c r="H28">
        <v>266</v>
      </c>
      <c r="I28" s="81">
        <f t="shared" si="0"/>
        <v>532</v>
      </c>
      <c r="J28" s="81">
        <v>18210</v>
      </c>
      <c r="K28" s="74">
        <f t="shared" si="2"/>
        <v>957.6</v>
      </c>
      <c r="L28" s="74" t="s">
        <v>829</v>
      </c>
      <c r="M28" s="81">
        <v>1</v>
      </c>
      <c r="N28" s="81">
        <v>4</v>
      </c>
      <c r="O28" s="81">
        <v>1</v>
      </c>
      <c r="P28" s="81"/>
      <c r="Q28" s="81" t="s">
        <v>834</v>
      </c>
      <c r="R28">
        <v>1392</v>
      </c>
      <c r="S28">
        <v>4.3</v>
      </c>
      <c r="T28">
        <v>1</v>
      </c>
      <c r="U28" t="s">
        <v>30</v>
      </c>
      <c r="V28" s="65">
        <v>4</v>
      </c>
      <c r="W28" s="84">
        <v>43024</v>
      </c>
      <c r="X28" s="84">
        <v>44182</v>
      </c>
      <c r="Y28" s="70">
        <f t="shared" si="1"/>
        <v>1158</v>
      </c>
      <c r="Z28" s="78" t="s">
        <v>168</v>
      </c>
      <c r="AA28" s="79">
        <v>946.8</v>
      </c>
    </row>
    <row r="29" ht="26.1" customHeight="1" spans="1:27">
      <c r="A29" s="65">
        <v>28</v>
      </c>
      <c r="B29" t="s">
        <v>164</v>
      </c>
      <c r="C29" s="72" t="s">
        <v>828</v>
      </c>
      <c r="D29" t="s">
        <v>168</v>
      </c>
      <c r="E29" s="73">
        <v>19.06</v>
      </c>
      <c r="F29" s="73">
        <v>18.61</v>
      </c>
      <c r="G29" s="74">
        <v>23220</v>
      </c>
      <c r="H29">
        <v>263</v>
      </c>
      <c r="I29" s="81">
        <f t="shared" si="0"/>
        <v>526</v>
      </c>
      <c r="J29" s="81">
        <v>23338</v>
      </c>
      <c r="K29" s="74">
        <f t="shared" si="2"/>
        <v>946.8</v>
      </c>
      <c r="L29" s="74" t="s">
        <v>824</v>
      </c>
      <c r="M29" s="81">
        <v>1</v>
      </c>
      <c r="N29" s="81">
        <v>4</v>
      </c>
      <c r="O29" s="81">
        <v>1</v>
      </c>
      <c r="P29" s="81"/>
      <c r="Q29" s="81" t="s">
        <v>847</v>
      </c>
      <c r="R29">
        <v>1520</v>
      </c>
      <c r="S29">
        <v>4</v>
      </c>
      <c r="T29">
        <v>2</v>
      </c>
      <c r="U29" t="s">
        <v>30</v>
      </c>
      <c r="V29" s="65">
        <v>5</v>
      </c>
      <c r="W29" s="84">
        <v>42588</v>
      </c>
      <c r="X29" s="84">
        <v>44182</v>
      </c>
      <c r="Y29" s="70">
        <f t="shared" si="1"/>
        <v>1594</v>
      </c>
      <c r="Z29" s="78" t="s">
        <v>54</v>
      </c>
      <c r="AA29" s="79">
        <v>3780</v>
      </c>
    </row>
    <row r="30" ht="26.1" customHeight="1" spans="1:27">
      <c r="A30" s="65">
        <v>29</v>
      </c>
      <c r="B30" t="s">
        <v>169</v>
      </c>
      <c r="C30" s="72" t="s">
        <v>828</v>
      </c>
      <c r="D30" t="s">
        <v>173</v>
      </c>
      <c r="E30" s="73">
        <v>10.99</v>
      </c>
      <c r="F30" s="73">
        <v>10.99</v>
      </c>
      <c r="G30" s="74">
        <v>24478</v>
      </c>
      <c r="H30">
        <v>261</v>
      </c>
      <c r="I30" s="81">
        <f t="shared" si="0"/>
        <v>522</v>
      </c>
      <c r="J30" s="81">
        <v>19874</v>
      </c>
      <c r="K30" s="74">
        <f t="shared" si="2"/>
        <v>939.6</v>
      </c>
      <c r="L30" s="74" t="s">
        <v>829</v>
      </c>
      <c r="M30" s="81">
        <v>1</v>
      </c>
      <c r="N30" s="81">
        <v>1</v>
      </c>
      <c r="O30" s="81">
        <v>3</v>
      </c>
      <c r="P30" s="81"/>
      <c r="Q30" s="81" t="s">
        <v>839</v>
      </c>
      <c r="R30">
        <v>497</v>
      </c>
      <c r="S30">
        <v>4.1</v>
      </c>
      <c r="T30">
        <v>2</v>
      </c>
      <c r="U30" t="s">
        <v>30</v>
      </c>
      <c r="V30" s="65">
        <v>3</v>
      </c>
      <c r="W30" s="84">
        <v>43599</v>
      </c>
      <c r="X30" s="84">
        <v>44182</v>
      </c>
      <c r="Y30" s="70">
        <f t="shared" si="1"/>
        <v>583</v>
      </c>
      <c r="Z30" s="78" t="s">
        <v>104</v>
      </c>
      <c r="AA30" s="79">
        <v>1080</v>
      </c>
    </row>
    <row r="31" ht="26.1" customHeight="1" spans="1:27">
      <c r="A31" s="65">
        <v>30</v>
      </c>
      <c r="B31" t="s">
        <v>175</v>
      </c>
      <c r="C31" s="72" t="s">
        <v>828</v>
      </c>
      <c r="D31" t="s">
        <v>179</v>
      </c>
      <c r="E31" s="73">
        <v>11.84</v>
      </c>
      <c r="F31" s="73">
        <v>8.62</v>
      </c>
      <c r="G31" s="74">
        <v>26551</v>
      </c>
      <c r="H31">
        <v>256</v>
      </c>
      <c r="I31" s="81">
        <f t="shared" si="0"/>
        <v>512</v>
      </c>
      <c r="J31" s="81">
        <v>24842</v>
      </c>
      <c r="K31" s="74">
        <f t="shared" si="2"/>
        <v>921.6</v>
      </c>
      <c r="L31" s="74" t="s">
        <v>818</v>
      </c>
      <c r="M31" s="81">
        <v>1</v>
      </c>
      <c r="N31" s="81">
        <v>3</v>
      </c>
      <c r="O31" s="81">
        <v>3</v>
      </c>
      <c r="P31" s="81"/>
      <c r="Q31" s="81" t="s">
        <v>839</v>
      </c>
      <c r="R31">
        <v>138</v>
      </c>
      <c r="S31">
        <v>4.3</v>
      </c>
      <c r="T31">
        <v>3</v>
      </c>
      <c r="U31" t="s">
        <v>30</v>
      </c>
      <c r="V31" s="65">
        <v>9</v>
      </c>
      <c r="W31" s="84">
        <v>42867</v>
      </c>
      <c r="X31" s="84">
        <v>44182</v>
      </c>
      <c r="Y31" s="70">
        <f t="shared" si="1"/>
        <v>1315</v>
      </c>
      <c r="Z31" s="78" t="s">
        <v>275</v>
      </c>
      <c r="AA31" s="79">
        <v>867.6</v>
      </c>
    </row>
    <row r="32" ht="26.1" customHeight="1" spans="1:27">
      <c r="A32" s="65">
        <v>31</v>
      </c>
      <c r="B32" t="s">
        <v>181</v>
      </c>
      <c r="C32" s="72" t="s">
        <v>817</v>
      </c>
      <c r="D32" t="s">
        <v>185</v>
      </c>
      <c r="E32" s="73">
        <v>19.99</v>
      </c>
      <c r="F32" s="73">
        <v>19.99</v>
      </c>
      <c r="G32" s="74">
        <v>26997</v>
      </c>
      <c r="H32">
        <v>256</v>
      </c>
      <c r="I32" s="81">
        <f t="shared" si="0"/>
        <v>512</v>
      </c>
      <c r="J32" s="81">
        <v>66122</v>
      </c>
      <c r="K32" s="74">
        <f t="shared" si="2"/>
        <v>921.6</v>
      </c>
      <c r="L32" s="74" t="s">
        <v>818</v>
      </c>
      <c r="M32" s="81">
        <v>1</v>
      </c>
      <c r="N32" s="81">
        <v>1</v>
      </c>
      <c r="O32" s="81">
        <v>1</v>
      </c>
      <c r="P32" s="81"/>
      <c r="Q32" s="81" t="s">
        <v>839</v>
      </c>
      <c r="R32">
        <v>1107</v>
      </c>
      <c r="S32">
        <v>4.5</v>
      </c>
      <c r="T32">
        <v>1</v>
      </c>
      <c r="U32" t="s">
        <v>30</v>
      </c>
      <c r="V32" s="65">
        <v>1</v>
      </c>
      <c r="W32" s="84">
        <v>43048</v>
      </c>
      <c r="X32" s="84">
        <v>44182</v>
      </c>
      <c r="Y32" s="70">
        <f t="shared" si="1"/>
        <v>1134</v>
      </c>
      <c r="Z32" s="78" t="s">
        <v>94</v>
      </c>
      <c r="AA32" s="79">
        <v>1512</v>
      </c>
    </row>
    <row r="33" ht="26.1" customHeight="1" spans="1:27">
      <c r="A33" s="65">
        <v>32</v>
      </c>
      <c r="B33" t="s">
        <v>187</v>
      </c>
      <c r="C33" s="72" t="s">
        <v>828</v>
      </c>
      <c r="D33" t="s">
        <v>191</v>
      </c>
      <c r="E33" s="73">
        <v>18.95</v>
      </c>
      <c r="F33" s="73">
        <v>19.71</v>
      </c>
      <c r="G33" s="74">
        <v>27203</v>
      </c>
      <c r="H33">
        <v>255</v>
      </c>
      <c r="I33" s="81">
        <f t="shared" si="0"/>
        <v>510</v>
      </c>
      <c r="J33" s="81">
        <v>16916</v>
      </c>
      <c r="K33" s="74">
        <f t="shared" si="2"/>
        <v>918</v>
      </c>
      <c r="L33" s="74" t="s">
        <v>829</v>
      </c>
      <c r="M33" s="81">
        <v>1</v>
      </c>
      <c r="N33" s="81">
        <v>4</v>
      </c>
      <c r="O33" s="81">
        <v>1</v>
      </c>
      <c r="P33" s="81"/>
      <c r="Q33" s="81" t="s">
        <v>839</v>
      </c>
      <c r="R33">
        <v>83</v>
      </c>
      <c r="S33">
        <v>4.1</v>
      </c>
      <c r="T33">
        <v>4</v>
      </c>
      <c r="U33" t="s">
        <v>30</v>
      </c>
      <c r="V33" s="65">
        <v>4</v>
      </c>
      <c r="W33" s="84">
        <v>43656</v>
      </c>
      <c r="X33" s="84">
        <v>44182</v>
      </c>
      <c r="Y33" s="70">
        <f t="shared" si="1"/>
        <v>526</v>
      </c>
      <c r="Z33" s="78" t="s">
        <v>196</v>
      </c>
      <c r="AA33" s="79">
        <v>910.8</v>
      </c>
    </row>
    <row r="34" ht="26.1" customHeight="1" spans="1:27">
      <c r="A34" s="65">
        <v>33</v>
      </c>
      <c r="B34" t="s">
        <v>192</v>
      </c>
      <c r="C34" s="72" t="s">
        <v>823</v>
      </c>
      <c r="D34" t="s">
        <v>196</v>
      </c>
      <c r="E34" s="73">
        <v>20.64</v>
      </c>
      <c r="F34" s="73">
        <v>27.62</v>
      </c>
      <c r="G34" s="74">
        <v>28280</v>
      </c>
      <c r="H34">
        <v>253</v>
      </c>
      <c r="I34" s="81">
        <f t="shared" si="0"/>
        <v>506</v>
      </c>
      <c r="J34" s="81">
        <v>19239</v>
      </c>
      <c r="K34" s="74">
        <f t="shared" si="2"/>
        <v>910.8</v>
      </c>
      <c r="L34" s="74" t="s">
        <v>824</v>
      </c>
      <c r="M34" s="81">
        <v>1</v>
      </c>
      <c r="N34" s="81">
        <v>5</v>
      </c>
      <c r="O34" s="81">
        <v>1</v>
      </c>
      <c r="P34" s="81"/>
      <c r="Q34" s="81" t="s">
        <v>848</v>
      </c>
      <c r="R34">
        <v>1928</v>
      </c>
      <c r="S34">
        <v>4.3</v>
      </c>
      <c r="T34">
        <v>3</v>
      </c>
      <c r="U34" t="s">
        <v>825</v>
      </c>
      <c r="V34" s="65">
        <v>6</v>
      </c>
      <c r="W34" s="84">
        <v>38722</v>
      </c>
      <c r="X34" s="84">
        <v>44182</v>
      </c>
      <c r="Y34" s="70">
        <f t="shared" si="1"/>
        <v>5460</v>
      </c>
      <c r="Z34" s="78" t="s">
        <v>29</v>
      </c>
      <c r="AA34" s="79">
        <v>10584</v>
      </c>
    </row>
    <row r="35" ht="26.1" customHeight="1" spans="1:27">
      <c r="A35" s="65">
        <v>34</v>
      </c>
      <c r="B35" t="s">
        <v>197</v>
      </c>
      <c r="C35" s="72" t="s">
        <v>817</v>
      </c>
      <c r="D35" t="s">
        <v>201</v>
      </c>
      <c r="E35" s="73">
        <v>21.99</v>
      </c>
      <c r="F35" s="73">
        <v>21.99</v>
      </c>
      <c r="G35" s="74">
        <v>30478</v>
      </c>
      <c r="H35">
        <v>249</v>
      </c>
      <c r="I35" s="81">
        <f t="shared" si="0"/>
        <v>498</v>
      </c>
      <c r="J35" s="81">
        <v>40859</v>
      </c>
      <c r="K35" s="74">
        <f t="shared" si="2"/>
        <v>896.4</v>
      </c>
      <c r="L35" s="74" t="s">
        <v>829</v>
      </c>
      <c r="M35" s="81">
        <v>1</v>
      </c>
      <c r="N35" s="81">
        <v>1</v>
      </c>
      <c r="O35" s="81">
        <v>1</v>
      </c>
      <c r="P35" s="81"/>
      <c r="Q35" s="81" t="s">
        <v>849</v>
      </c>
      <c r="R35">
        <v>423</v>
      </c>
      <c r="S35">
        <v>3.9</v>
      </c>
      <c r="T35">
        <v>1</v>
      </c>
      <c r="U35" t="s">
        <v>30</v>
      </c>
      <c r="V35" s="65">
        <v>1</v>
      </c>
      <c r="W35" s="84">
        <v>43791</v>
      </c>
      <c r="X35" s="84">
        <v>44182</v>
      </c>
      <c r="Y35" s="70">
        <f t="shared" si="1"/>
        <v>391</v>
      </c>
      <c r="Z35" s="78" t="s">
        <v>240</v>
      </c>
      <c r="AA35" s="79">
        <v>478.8</v>
      </c>
    </row>
    <row r="36" ht="26.1" customHeight="1" spans="1:27">
      <c r="A36" s="65">
        <v>35</v>
      </c>
      <c r="B36" t="s">
        <v>203</v>
      </c>
      <c r="C36" s="72" t="s">
        <v>828</v>
      </c>
      <c r="D36" t="s">
        <v>207</v>
      </c>
      <c r="E36" s="73">
        <v>12.99</v>
      </c>
      <c r="F36" s="73">
        <v>12.99</v>
      </c>
      <c r="G36" s="74">
        <v>31839</v>
      </c>
      <c r="H36">
        <v>246</v>
      </c>
      <c r="I36" s="81">
        <f t="shared" si="0"/>
        <v>492</v>
      </c>
      <c r="J36" s="81">
        <v>29606</v>
      </c>
      <c r="K36" s="74">
        <f t="shared" si="2"/>
        <v>885.6</v>
      </c>
      <c r="L36" s="74" t="s">
        <v>824</v>
      </c>
      <c r="M36" s="81">
        <v>1</v>
      </c>
      <c r="N36" s="81">
        <v>7</v>
      </c>
      <c r="O36" s="81">
        <v>11</v>
      </c>
      <c r="P36" s="81"/>
      <c r="Q36" s="81"/>
      <c r="R36">
        <v>220</v>
      </c>
      <c r="S36">
        <v>4.3</v>
      </c>
      <c r="T36">
        <v>1</v>
      </c>
      <c r="U36" t="s">
        <v>30</v>
      </c>
      <c r="V36" s="65">
        <v>88</v>
      </c>
      <c r="W36" s="84">
        <v>41380</v>
      </c>
      <c r="X36" s="84">
        <v>44182</v>
      </c>
      <c r="Y36" s="70">
        <f t="shared" si="1"/>
        <v>2802</v>
      </c>
      <c r="Z36" s="78" t="s">
        <v>36</v>
      </c>
      <c r="AA36" s="79">
        <v>9893.4</v>
      </c>
    </row>
    <row r="37" ht="26.1" customHeight="1" spans="1:27">
      <c r="A37" s="65">
        <v>36</v>
      </c>
      <c r="B37" t="s">
        <v>209</v>
      </c>
      <c r="C37" s="72" t="s">
        <v>828</v>
      </c>
      <c r="D37" t="s">
        <v>213</v>
      </c>
      <c r="E37" s="73">
        <v>12.97</v>
      </c>
      <c r="F37" s="73">
        <v>12.97</v>
      </c>
      <c r="G37" s="74">
        <v>32091</v>
      </c>
      <c r="H37">
        <v>245</v>
      </c>
      <c r="I37" s="81">
        <f t="shared" si="0"/>
        <v>490</v>
      </c>
      <c r="J37" s="81">
        <v>14468</v>
      </c>
      <c r="K37" s="74">
        <f t="shared" si="2"/>
        <v>882</v>
      </c>
      <c r="L37" s="74" t="s">
        <v>829</v>
      </c>
      <c r="M37" s="81">
        <v>1</v>
      </c>
      <c r="N37" s="81">
        <v>4</v>
      </c>
      <c r="O37" s="81">
        <v>4</v>
      </c>
      <c r="P37" s="81"/>
      <c r="Q37" s="81"/>
      <c r="R37">
        <v>2372</v>
      </c>
      <c r="S37">
        <v>4.4</v>
      </c>
      <c r="T37">
        <v>1</v>
      </c>
      <c r="U37" t="s">
        <v>30</v>
      </c>
      <c r="V37" s="65">
        <v>16</v>
      </c>
      <c r="W37" s="84">
        <v>42945</v>
      </c>
      <c r="X37" s="84">
        <v>44182</v>
      </c>
      <c r="Y37" s="70">
        <f t="shared" si="1"/>
        <v>1237</v>
      </c>
      <c r="Z37" s="78" t="s">
        <v>66</v>
      </c>
      <c r="AA37" s="79">
        <v>3456</v>
      </c>
    </row>
    <row r="38" ht="26.1" customHeight="1" spans="1:27">
      <c r="A38" s="65">
        <v>37</v>
      </c>
      <c r="B38" t="s">
        <v>214</v>
      </c>
      <c r="C38" s="72" t="s">
        <v>837</v>
      </c>
      <c r="D38" t="s">
        <v>218</v>
      </c>
      <c r="E38" s="73">
        <v>56.95</v>
      </c>
      <c r="F38" s="73">
        <v>56.95</v>
      </c>
      <c r="G38" s="74">
        <v>33224</v>
      </c>
      <c r="H38">
        <v>243</v>
      </c>
      <c r="I38" s="81">
        <f t="shared" si="0"/>
        <v>486</v>
      </c>
      <c r="J38" s="81">
        <v>28106</v>
      </c>
      <c r="K38" s="74">
        <f t="shared" si="2"/>
        <v>874.8</v>
      </c>
      <c r="L38" s="74" t="s">
        <v>829</v>
      </c>
      <c r="M38" s="81">
        <v>1</v>
      </c>
      <c r="N38" s="81">
        <v>2</v>
      </c>
      <c r="O38" s="81">
        <v>2</v>
      </c>
      <c r="P38" s="81"/>
      <c r="Q38" s="81" t="s">
        <v>850</v>
      </c>
      <c r="R38">
        <v>694</v>
      </c>
      <c r="S38">
        <v>4.2</v>
      </c>
      <c r="T38">
        <v>1</v>
      </c>
      <c r="U38" t="s">
        <v>30</v>
      </c>
      <c r="V38" s="65">
        <v>4</v>
      </c>
      <c r="W38" s="84">
        <v>41702</v>
      </c>
      <c r="X38" s="84">
        <v>44182</v>
      </c>
      <c r="Y38" s="70">
        <f t="shared" si="1"/>
        <v>2480</v>
      </c>
      <c r="Z38" s="78" t="s">
        <v>120</v>
      </c>
      <c r="AA38" s="79">
        <v>972</v>
      </c>
    </row>
    <row r="39" ht="26.1" customHeight="1" spans="1:27">
      <c r="A39" s="65">
        <v>38</v>
      </c>
      <c r="B39" t="s">
        <v>220</v>
      </c>
      <c r="C39" s="72" t="s">
        <v>837</v>
      </c>
      <c r="D39" t="s">
        <v>144</v>
      </c>
      <c r="E39" s="73">
        <v>34.62</v>
      </c>
      <c r="F39" s="73">
        <v>35.85</v>
      </c>
      <c r="G39" s="74">
        <v>33265</v>
      </c>
      <c r="H39">
        <v>243</v>
      </c>
      <c r="I39" s="81">
        <f t="shared" si="0"/>
        <v>486</v>
      </c>
      <c r="J39" s="81">
        <v>35433</v>
      </c>
      <c r="K39" s="74">
        <f t="shared" si="2"/>
        <v>874.8</v>
      </c>
      <c r="L39" s="74" t="s">
        <v>824</v>
      </c>
      <c r="M39" s="81">
        <v>1</v>
      </c>
      <c r="N39" s="81">
        <v>4</v>
      </c>
      <c r="O39" s="81">
        <v>1</v>
      </c>
      <c r="P39" s="81" t="s">
        <v>845</v>
      </c>
      <c r="Q39" s="81"/>
      <c r="R39">
        <v>698</v>
      </c>
      <c r="S39">
        <v>4.1</v>
      </c>
      <c r="T39">
        <v>14</v>
      </c>
      <c r="U39" t="s">
        <v>825</v>
      </c>
      <c r="V39" s="65">
        <v>10</v>
      </c>
      <c r="W39" s="84">
        <v>39421</v>
      </c>
      <c r="X39" s="84">
        <v>44182</v>
      </c>
      <c r="Y39" s="70">
        <f t="shared" si="1"/>
        <v>4761</v>
      </c>
      <c r="Z39" s="78" t="s">
        <v>82</v>
      </c>
      <c r="AA39" s="79">
        <v>3898.8</v>
      </c>
    </row>
    <row r="40" ht="26.1" customHeight="1" spans="1:27">
      <c r="A40" s="65">
        <v>39</v>
      </c>
      <c r="B40" t="s">
        <v>224</v>
      </c>
      <c r="C40" s="72" t="s">
        <v>817</v>
      </c>
      <c r="D40" t="s">
        <v>228</v>
      </c>
      <c r="E40" s="73">
        <v>29.95</v>
      </c>
      <c r="F40" s="73">
        <v>30.19</v>
      </c>
      <c r="G40" s="74">
        <v>33649</v>
      </c>
      <c r="H40">
        <v>242</v>
      </c>
      <c r="I40" s="81">
        <f t="shared" si="0"/>
        <v>484</v>
      </c>
      <c r="J40" s="81">
        <v>44059</v>
      </c>
      <c r="K40" s="74">
        <f t="shared" si="2"/>
        <v>871.2</v>
      </c>
      <c r="L40" s="74" t="s">
        <v>824</v>
      </c>
      <c r="M40" s="81">
        <v>1</v>
      </c>
      <c r="N40" s="81">
        <v>2</v>
      </c>
      <c r="O40" s="81">
        <v>2</v>
      </c>
      <c r="P40" s="81"/>
      <c r="Q40" s="81"/>
      <c r="R40">
        <v>566</v>
      </c>
      <c r="S40">
        <v>4.4</v>
      </c>
      <c r="T40">
        <v>1</v>
      </c>
      <c r="U40" t="s">
        <v>30</v>
      </c>
      <c r="V40" s="65">
        <v>6</v>
      </c>
      <c r="W40" s="84">
        <v>39232</v>
      </c>
      <c r="X40" s="84">
        <v>44182</v>
      </c>
      <c r="Y40" s="70">
        <f t="shared" si="1"/>
        <v>4950</v>
      </c>
      <c r="Z40" s="78" t="s">
        <v>213</v>
      </c>
      <c r="AA40" s="79">
        <v>882</v>
      </c>
    </row>
    <row r="41" ht="26.1" customHeight="1" spans="1:27">
      <c r="A41" s="65">
        <v>40</v>
      </c>
      <c r="B41" t="s">
        <v>230</v>
      </c>
      <c r="C41" s="72" t="s">
        <v>817</v>
      </c>
      <c r="D41" t="s">
        <v>234</v>
      </c>
      <c r="E41" s="73">
        <v>14.99</v>
      </c>
      <c r="F41" s="73">
        <v>14.99</v>
      </c>
      <c r="G41" s="74">
        <v>33830</v>
      </c>
      <c r="H41">
        <v>242</v>
      </c>
      <c r="I41" s="81">
        <f t="shared" si="0"/>
        <v>484</v>
      </c>
      <c r="J41" s="81">
        <v>26109</v>
      </c>
      <c r="K41" s="74">
        <f t="shared" si="2"/>
        <v>871.2</v>
      </c>
      <c r="L41" s="74" t="s">
        <v>818</v>
      </c>
      <c r="M41" s="81">
        <v>1</v>
      </c>
      <c r="N41" s="81">
        <v>3</v>
      </c>
      <c r="O41" s="81">
        <v>1</v>
      </c>
      <c r="P41" s="81"/>
      <c r="Q41" s="81" t="s">
        <v>839</v>
      </c>
      <c r="R41">
        <v>795</v>
      </c>
      <c r="S41">
        <v>4.1</v>
      </c>
      <c r="T41">
        <v>2</v>
      </c>
      <c r="U41" t="s">
        <v>30</v>
      </c>
      <c r="V41" s="65">
        <v>3</v>
      </c>
      <c r="W41" s="84">
        <v>42559</v>
      </c>
      <c r="X41" s="84">
        <v>44182</v>
      </c>
      <c r="Y41" s="70">
        <f t="shared" si="1"/>
        <v>1623</v>
      </c>
      <c r="Z41" s="78" t="s">
        <v>153</v>
      </c>
      <c r="AA41" s="79">
        <v>950.4</v>
      </c>
    </row>
    <row r="42" ht="26.1" customHeight="1" spans="1:27">
      <c r="A42" s="65">
        <v>41</v>
      </c>
      <c r="B42" t="s">
        <v>236</v>
      </c>
      <c r="C42" s="72" t="s">
        <v>828</v>
      </c>
      <c r="D42" t="s">
        <v>240</v>
      </c>
      <c r="E42" s="73">
        <v>12.99</v>
      </c>
      <c r="F42" s="73">
        <v>12.11</v>
      </c>
      <c r="G42" s="74">
        <v>28216</v>
      </c>
      <c r="H42">
        <v>133</v>
      </c>
      <c r="I42" s="81">
        <f t="shared" si="0"/>
        <v>266</v>
      </c>
      <c r="J42" s="81">
        <v>14404</v>
      </c>
      <c r="K42" s="74">
        <f t="shared" si="2"/>
        <v>478.8</v>
      </c>
      <c r="L42" s="74" t="s">
        <v>824</v>
      </c>
      <c r="M42" s="81">
        <v>1</v>
      </c>
      <c r="N42" s="81">
        <v>2</v>
      </c>
      <c r="O42" s="81">
        <v>12</v>
      </c>
      <c r="P42" s="81"/>
      <c r="Q42" s="81" t="s">
        <v>834</v>
      </c>
      <c r="R42">
        <v>1466</v>
      </c>
      <c r="S42">
        <v>4.3</v>
      </c>
      <c r="T42">
        <v>1</v>
      </c>
      <c r="U42" t="s">
        <v>30</v>
      </c>
      <c r="V42" s="65">
        <v>36</v>
      </c>
      <c r="W42" s="84">
        <v>42926</v>
      </c>
      <c r="X42" s="84">
        <v>44182</v>
      </c>
      <c r="Y42" s="70">
        <f t="shared" si="1"/>
        <v>1256</v>
      </c>
      <c r="Z42" s="78" t="s">
        <v>162</v>
      </c>
      <c r="AA42" s="79">
        <v>957.6</v>
      </c>
    </row>
    <row r="43" ht="26.1" customHeight="1" spans="1:27">
      <c r="A43" s="65">
        <v>42</v>
      </c>
      <c r="B43" t="s">
        <v>242</v>
      </c>
      <c r="C43" s="72" t="s">
        <v>828</v>
      </c>
      <c r="D43" t="s">
        <v>246</v>
      </c>
      <c r="E43" s="73">
        <v>17.95</v>
      </c>
      <c r="F43" s="73">
        <v>17.95</v>
      </c>
      <c r="G43" s="74">
        <v>35797</v>
      </c>
      <c r="H43">
        <v>238</v>
      </c>
      <c r="I43" s="81">
        <f t="shared" si="0"/>
        <v>476</v>
      </c>
      <c r="J43" s="81">
        <v>43135</v>
      </c>
      <c r="K43" s="74">
        <f t="shared" si="2"/>
        <v>856.8</v>
      </c>
      <c r="L43" s="74" t="s">
        <v>824</v>
      </c>
      <c r="M43" s="81">
        <v>1</v>
      </c>
      <c r="N43" s="81">
        <v>4</v>
      </c>
      <c r="O43" s="81">
        <v>1</v>
      </c>
      <c r="P43" s="81"/>
      <c r="Q43" s="81" t="s">
        <v>834</v>
      </c>
      <c r="R43">
        <v>1480</v>
      </c>
      <c r="S43">
        <v>3.9</v>
      </c>
      <c r="T43">
        <v>1</v>
      </c>
      <c r="U43" t="s">
        <v>30</v>
      </c>
      <c r="V43" s="65">
        <v>4</v>
      </c>
      <c r="W43" s="84">
        <v>42153</v>
      </c>
      <c r="X43" s="84">
        <v>44182</v>
      </c>
      <c r="Y43" s="70">
        <f t="shared" si="1"/>
        <v>2029</v>
      </c>
      <c r="Z43" s="78" t="s">
        <v>71</v>
      </c>
      <c r="AA43" s="79">
        <v>2700</v>
      </c>
    </row>
    <row r="44" ht="26.1" customHeight="1" spans="1:27">
      <c r="A44" s="65">
        <v>43</v>
      </c>
      <c r="B44" t="s">
        <v>248</v>
      </c>
      <c r="C44" s="72" t="s">
        <v>817</v>
      </c>
      <c r="D44" t="s">
        <v>21</v>
      </c>
      <c r="E44" s="73">
        <v>19.99</v>
      </c>
      <c r="F44" s="73">
        <v>19.99</v>
      </c>
      <c r="G44" s="74">
        <v>36218</v>
      </c>
      <c r="H44">
        <v>237</v>
      </c>
      <c r="I44" s="81">
        <f t="shared" si="0"/>
        <v>474</v>
      </c>
      <c r="J44" s="81">
        <v>21206</v>
      </c>
      <c r="K44" s="74">
        <f t="shared" si="2"/>
        <v>853.2</v>
      </c>
      <c r="L44" s="74" t="s">
        <v>829</v>
      </c>
      <c r="M44" s="81">
        <v>1</v>
      </c>
      <c r="N44" s="81">
        <v>4</v>
      </c>
      <c r="O44" s="81">
        <v>1</v>
      </c>
      <c r="P44" s="81"/>
      <c r="Q44" s="81" t="s">
        <v>851</v>
      </c>
      <c r="R44">
        <v>81</v>
      </c>
      <c r="S44">
        <v>4</v>
      </c>
      <c r="T44">
        <v>1</v>
      </c>
      <c r="U44" t="s">
        <v>30</v>
      </c>
      <c r="V44" s="65">
        <v>4</v>
      </c>
      <c r="W44" s="84">
        <v>43915</v>
      </c>
      <c r="X44" s="84">
        <v>44182</v>
      </c>
      <c r="Y44" s="70">
        <f t="shared" si="1"/>
        <v>267</v>
      </c>
      <c r="Z44" s="78" t="s">
        <v>130</v>
      </c>
      <c r="AA44" s="79">
        <v>1080</v>
      </c>
    </row>
    <row r="45" ht="26.1" customHeight="1" spans="1:27">
      <c r="A45" s="65">
        <v>44</v>
      </c>
      <c r="B45" t="s">
        <v>252</v>
      </c>
      <c r="C45" s="72" t="s">
        <v>817</v>
      </c>
      <c r="D45" t="s">
        <v>82</v>
      </c>
      <c r="E45" s="73">
        <v>16.97</v>
      </c>
      <c r="F45" s="73">
        <v>17</v>
      </c>
      <c r="G45" s="74">
        <v>33456</v>
      </c>
      <c r="H45">
        <v>243</v>
      </c>
      <c r="I45" s="81">
        <f t="shared" si="0"/>
        <v>486</v>
      </c>
      <c r="J45" s="81">
        <v>33183</v>
      </c>
      <c r="K45" s="74">
        <f t="shared" si="2"/>
        <v>874.8</v>
      </c>
      <c r="L45" s="74" t="s">
        <v>824</v>
      </c>
      <c r="M45" s="81">
        <v>1</v>
      </c>
      <c r="N45" s="81">
        <v>4</v>
      </c>
      <c r="O45" s="81">
        <v>1</v>
      </c>
      <c r="P45" s="81"/>
      <c r="Q45" s="81" t="s">
        <v>834</v>
      </c>
      <c r="R45">
        <v>756</v>
      </c>
      <c r="S45">
        <v>4.3</v>
      </c>
      <c r="T45">
        <v>1</v>
      </c>
      <c r="U45" t="s">
        <v>30</v>
      </c>
      <c r="V45" s="65">
        <v>4</v>
      </c>
      <c r="W45" s="84">
        <v>43554</v>
      </c>
      <c r="X45" s="84">
        <v>44182</v>
      </c>
      <c r="Y45" s="70">
        <f t="shared" si="1"/>
        <v>628</v>
      </c>
      <c r="Z45" s="78" t="s">
        <v>115</v>
      </c>
      <c r="AA45" s="79">
        <v>1296</v>
      </c>
    </row>
    <row r="46" ht="26.1" customHeight="1" spans="1:27">
      <c r="A46" s="65">
        <v>45</v>
      </c>
      <c r="B46" t="s">
        <v>256</v>
      </c>
      <c r="C46" s="72" t="s">
        <v>828</v>
      </c>
      <c r="D46" t="s">
        <v>60</v>
      </c>
      <c r="E46" s="73">
        <v>10.95</v>
      </c>
      <c r="F46" s="73">
        <v>10.95</v>
      </c>
      <c r="G46" s="74">
        <v>6552</v>
      </c>
      <c r="H46">
        <v>120</v>
      </c>
      <c r="I46" s="81">
        <f t="shared" si="0"/>
        <v>240</v>
      </c>
      <c r="J46" s="81">
        <v>6333</v>
      </c>
      <c r="K46" s="74">
        <f t="shared" si="2"/>
        <v>432</v>
      </c>
      <c r="L46" s="74" t="s">
        <v>824</v>
      </c>
      <c r="M46" s="81">
        <v>1</v>
      </c>
      <c r="N46" s="81">
        <v>4</v>
      </c>
      <c r="O46" s="81">
        <v>1</v>
      </c>
      <c r="P46" s="81"/>
      <c r="Q46" s="81"/>
      <c r="R46">
        <v>334</v>
      </c>
      <c r="S46">
        <v>4.4</v>
      </c>
      <c r="T46">
        <v>1</v>
      </c>
      <c r="U46" t="s">
        <v>30</v>
      </c>
      <c r="V46" s="65">
        <v>4</v>
      </c>
      <c r="W46" s="84">
        <v>43301</v>
      </c>
      <c r="X46" s="84">
        <v>44182</v>
      </c>
      <c r="Y46" s="70">
        <f t="shared" si="1"/>
        <v>881</v>
      </c>
      <c r="Z46" s="78" t="s">
        <v>844</v>
      </c>
      <c r="AA46" s="79"/>
    </row>
    <row r="47" ht="26.1" customHeight="1" spans="1:27">
      <c r="A47" s="65">
        <v>46</v>
      </c>
      <c r="B47" t="s">
        <v>261</v>
      </c>
      <c r="C47" s="72" t="s">
        <v>817</v>
      </c>
      <c r="D47" t="s">
        <v>265</v>
      </c>
      <c r="E47" s="73">
        <v>7.99</v>
      </c>
      <c r="F47" s="73">
        <v>7.99</v>
      </c>
      <c r="G47" s="74">
        <v>36888</v>
      </c>
      <c r="H47">
        <v>236</v>
      </c>
      <c r="I47" s="81">
        <f t="shared" si="0"/>
        <v>472</v>
      </c>
      <c r="J47" s="81">
        <v>32426</v>
      </c>
      <c r="K47" s="74">
        <f t="shared" si="2"/>
        <v>849.6</v>
      </c>
      <c r="L47" s="74" t="s">
        <v>818</v>
      </c>
      <c r="M47" s="81">
        <v>1</v>
      </c>
      <c r="N47" s="81">
        <v>3</v>
      </c>
      <c r="O47" s="81">
        <v>3</v>
      </c>
      <c r="P47" s="81"/>
      <c r="Q47" s="81" t="s">
        <v>839</v>
      </c>
      <c r="R47">
        <v>2696</v>
      </c>
      <c r="S47">
        <v>4</v>
      </c>
      <c r="T47">
        <v>1</v>
      </c>
      <c r="U47" t="s">
        <v>30</v>
      </c>
      <c r="V47" s="65">
        <v>9</v>
      </c>
      <c r="W47" s="84">
        <v>40731</v>
      </c>
      <c r="X47" s="84">
        <v>44182</v>
      </c>
      <c r="Y47" s="70">
        <f t="shared" si="1"/>
        <v>3451</v>
      </c>
      <c r="Z47" s="90" t="s">
        <v>840</v>
      </c>
      <c r="AA47" s="91">
        <v>99148.2</v>
      </c>
    </row>
    <row r="48" ht="26.1" customHeight="1" spans="1:25">
      <c r="A48" s="65">
        <v>47</v>
      </c>
      <c r="B48" t="s">
        <v>267</v>
      </c>
      <c r="C48" s="72" t="s">
        <v>837</v>
      </c>
      <c r="D48" t="s">
        <v>144</v>
      </c>
      <c r="E48" s="73">
        <v>25.04</v>
      </c>
      <c r="F48" s="73">
        <v>21.53</v>
      </c>
      <c r="G48" s="74">
        <v>37218</v>
      </c>
      <c r="H48">
        <v>235</v>
      </c>
      <c r="I48" s="81">
        <f t="shared" si="0"/>
        <v>470</v>
      </c>
      <c r="J48" s="81">
        <v>32371</v>
      </c>
      <c r="K48" s="74">
        <f t="shared" si="2"/>
        <v>846</v>
      </c>
      <c r="L48" s="74" t="s">
        <v>824</v>
      </c>
      <c r="M48" s="81">
        <v>1</v>
      </c>
      <c r="N48" s="81">
        <v>1</v>
      </c>
      <c r="O48" s="81">
        <v>1</v>
      </c>
      <c r="P48" s="81"/>
      <c r="Q48" s="81"/>
      <c r="R48">
        <v>729</v>
      </c>
      <c r="S48">
        <v>4.2</v>
      </c>
      <c r="T48">
        <v>6</v>
      </c>
      <c r="U48" t="s">
        <v>825</v>
      </c>
      <c r="V48" s="65">
        <v>1</v>
      </c>
      <c r="W48" s="84">
        <v>39782</v>
      </c>
      <c r="X48" s="84">
        <v>44182</v>
      </c>
      <c r="Y48" s="70">
        <f t="shared" si="1"/>
        <v>4400</v>
      </c>
    </row>
    <row r="49" ht="26.1" customHeight="1" spans="1:25">
      <c r="A49" s="65">
        <v>48</v>
      </c>
      <c r="B49" t="s">
        <v>271</v>
      </c>
      <c r="C49" s="72" t="s">
        <v>828</v>
      </c>
      <c r="D49" t="s">
        <v>275</v>
      </c>
      <c r="E49" s="73">
        <v>10.99</v>
      </c>
      <c r="F49" s="73">
        <v>9.02</v>
      </c>
      <c r="G49" s="74">
        <v>34199</v>
      </c>
      <c r="H49">
        <v>241</v>
      </c>
      <c r="I49" s="81">
        <f t="shared" si="0"/>
        <v>482</v>
      </c>
      <c r="J49" s="81">
        <v>22399</v>
      </c>
      <c r="K49" s="74">
        <f t="shared" si="2"/>
        <v>867.6</v>
      </c>
      <c r="L49" s="74" t="s">
        <v>818</v>
      </c>
      <c r="M49" s="81">
        <v>1</v>
      </c>
      <c r="N49" s="81">
        <v>5</v>
      </c>
      <c r="O49" s="81">
        <v>11</v>
      </c>
      <c r="P49" s="81"/>
      <c r="Q49" s="81" t="s">
        <v>834</v>
      </c>
      <c r="R49">
        <v>1313</v>
      </c>
      <c r="S49">
        <v>4.3</v>
      </c>
      <c r="T49">
        <v>1</v>
      </c>
      <c r="U49" t="s">
        <v>30</v>
      </c>
      <c r="V49" s="65">
        <v>55</v>
      </c>
      <c r="W49" s="84">
        <v>43782</v>
      </c>
      <c r="X49" s="84">
        <v>44182</v>
      </c>
      <c r="Y49" s="70">
        <f t="shared" si="1"/>
        <v>400</v>
      </c>
    </row>
    <row r="50" ht="26.1" customHeight="1" spans="1:25">
      <c r="A50" s="65">
        <v>49</v>
      </c>
      <c r="B50" t="s">
        <v>276</v>
      </c>
      <c r="C50" s="72" t="s">
        <v>817</v>
      </c>
      <c r="D50" t="s">
        <v>280</v>
      </c>
      <c r="E50" s="73">
        <v>69.95</v>
      </c>
      <c r="F50" s="73">
        <v>69.95</v>
      </c>
      <c r="G50" s="74">
        <v>246105</v>
      </c>
      <c r="H50">
        <v>0</v>
      </c>
      <c r="I50" s="81">
        <f t="shared" si="0"/>
        <v>0</v>
      </c>
      <c r="J50" s="81">
        <v>223919</v>
      </c>
      <c r="K50" s="74">
        <f t="shared" si="2"/>
        <v>0</v>
      </c>
      <c r="L50" s="74" t="s">
        <v>829</v>
      </c>
      <c r="M50" s="81">
        <v>1</v>
      </c>
      <c r="N50" s="81">
        <v>5</v>
      </c>
      <c r="O50" s="81">
        <v>1</v>
      </c>
      <c r="P50" s="81"/>
      <c r="Q50" s="81" t="s">
        <v>839</v>
      </c>
      <c r="R50">
        <v>1019</v>
      </c>
      <c r="S50">
        <v>4.2</v>
      </c>
      <c r="T50">
        <v>2</v>
      </c>
      <c r="U50" t="s">
        <v>30</v>
      </c>
      <c r="V50" s="65">
        <v>5</v>
      </c>
      <c r="W50" s="84">
        <v>42880</v>
      </c>
      <c r="X50" s="84">
        <v>44182</v>
      </c>
      <c r="Y50" s="70">
        <f t="shared" si="1"/>
        <v>1302</v>
      </c>
    </row>
    <row r="51" ht="26.1" customHeight="1" spans="1:25">
      <c r="A51" s="65">
        <v>50</v>
      </c>
      <c r="B51" t="s">
        <v>282</v>
      </c>
      <c r="C51" s="72" t="s">
        <v>817</v>
      </c>
      <c r="D51" t="s">
        <v>144</v>
      </c>
      <c r="E51" s="73">
        <v>47.75</v>
      </c>
      <c r="F51" s="73">
        <v>50.78</v>
      </c>
      <c r="G51" s="74">
        <v>42744</v>
      </c>
      <c r="H51">
        <v>224</v>
      </c>
      <c r="I51" s="81">
        <f t="shared" si="0"/>
        <v>448</v>
      </c>
      <c r="J51" s="81">
        <v>36156</v>
      </c>
      <c r="K51" s="74">
        <f t="shared" si="2"/>
        <v>806.4</v>
      </c>
      <c r="L51" s="74" t="s">
        <v>824</v>
      </c>
      <c r="M51" s="81">
        <v>1</v>
      </c>
      <c r="N51" s="81">
        <v>3</v>
      </c>
      <c r="O51" s="81">
        <v>1</v>
      </c>
      <c r="P51" s="81" t="s">
        <v>845</v>
      </c>
      <c r="Q51" s="81" t="s">
        <v>852</v>
      </c>
      <c r="R51">
        <v>624</v>
      </c>
      <c r="S51">
        <v>3.9</v>
      </c>
      <c r="T51">
        <v>4</v>
      </c>
      <c r="U51" t="s">
        <v>30</v>
      </c>
      <c r="V51" s="65">
        <v>6</v>
      </c>
      <c r="W51" s="84">
        <v>39171</v>
      </c>
      <c r="X51" s="84">
        <v>44182</v>
      </c>
      <c r="Y51" s="70">
        <f t="shared" si="1"/>
        <v>5011</v>
      </c>
    </row>
    <row r="52" spans="5:17">
      <c r="E52" s="75"/>
      <c r="F52" s="75"/>
      <c r="I52" s="82"/>
      <c r="J52" s="82"/>
      <c r="K52" s="83"/>
      <c r="L52" s="83"/>
      <c r="M52" s="82"/>
      <c r="N52" s="82"/>
      <c r="O52" s="82"/>
      <c r="P52" s="82"/>
      <c r="Q52" s="82"/>
    </row>
    <row r="53" spans="2:17">
      <c r="B53" s="76" t="s">
        <v>21</v>
      </c>
      <c r="C53" s="77">
        <v>22237.2</v>
      </c>
      <c r="I53" s="81"/>
      <c r="J53" s="81"/>
      <c r="K53" s="74"/>
      <c r="L53" s="74"/>
      <c r="M53" s="81"/>
      <c r="N53" s="81"/>
      <c r="O53" s="81"/>
      <c r="P53" s="81"/>
      <c r="Q53" s="81"/>
    </row>
    <row r="54" spans="2:3">
      <c r="B54" s="78" t="s">
        <v>29</v>
      </c>
      <c r="C54" s="79">
        <v>10584</v>
      </c>
    </row>
    <row r="55" spans="2:3">
      <c r="B55" s="78" t="s">
        <v>36</v>
      </c>
      <c r="C55" s="79">
        <v>9893.4</v>
      </c>
    </row>
    <row r="56" spans="2:3">
      <c r="B56" s="78" t="s">
        <v>144</v>
      </c>
      <c r="C56" s="79">
        <v>4449.6</v>
      </c>
    </row>
    <row r="57" spans="2:3">
      <c r="B57" s="78" t="s">
        <v>82</v>
      </c>
      <c r="C57" s="79">
        <v>3898.8</v>
      </c>
    </row>
    <row r="58" spans="2:3">
      <c r="B58" s="78" t="s">
        <v>42</v>
      </c>
      <c r="C58" s="79">
        <v>3888</v>
      </c>
    </row>
    <row r="59" spans="2:3">
      <c r="B59" s="78" t="s">
        <v>60</v>
      </c>
      <c r="C59" s="79">
        <v>3780</v>
      </c>
    </row>
    <row r="60" spans="2:3">
      <c r="B60" s="78" t="s">
        <v>54</v>
      </c>
      <c r="C60" s="79">
        <v>3780</v>
      </c>
    </row>
    <row r="61" spans="2:3">
      <c r="B61" s="78" t="s">
        <v>48</v>
      </c>
      <c r="C61" s="79">
        <v>3672</v>
      </c>
    </row>
    <row r="62" spans="2:3">
      <c r="B62" s="78" t="s">
        <v>66</v>
      </c>
      <c r="C62" s="79">
        <v>3456</v>
      </c>
    </row>
    <row r="63" spans="2:3">
      <c r="B63" s="78" t="s">
        <v>71</v>
      </c>
      <c r="C63" s="79">
        <v>2700</v>
      </c>
    </row>
    <row r="64" spans="2:3">
      <c r="B64" s="78" t="s">
        <v>88</v>
      </c>
      <c r="C64" s="79">
        <v>1620</v>
      </c>
    </row>
    <row r="65" spans="2:3">
      <c r="B65" s="78" t="s">
        <v>94</v>
      </c>
      <c r="C65" s="79">
        <v>1512</v>
      </c>
    </row>
    <row r="66" spans="2:3">
      <c r="B66" s="78" t="s">
        <v>110</v>
      </c>
      <c r="C66" s="79">
        <v>1296</v>
      </c>
    </row>
    <row r="67" spans="2:3">
      <c r="B67" s="78" t="s">
        <v>115</v>
      </c>
      <c r="C67" s="79">
        <v>1296</v>
      </c>
    </row>
    <row r="68" spans="2:3">
      <c r="B68" s="78" t="s">
        <v>125</v>
      </c>
      <c r="C68" s="79">
        <v>1188</v>
      </c>
    </row>
    <row r="69" spans="2:3">
      <c r="B69" s="78" t="s">
        <v>104</v>
      </c>
      <c r="C69" s="79">
        <v>1080</v>
      </c>
    </row>
    <row r="70" spans="2:3">
      <c r="B70" s="78" t="s">
        <v>130</v>
      </c>
      <c r="C70" s="79">
        <v>1080</v>
      </c>
    </row>
    <row r="71" spans="2:3">
      <c r="B71" s="78" t="s">
        <v>120</v>
      </c>
      <c r="C71" s="79">
        <v>972</v>
      </c>
    </row>
    <row r="72" spans="2:3">
      <c r="B72" s="78" t="s">
        <v>139</v>
      </c>
      <c r="C72" s="79">
        <v>964.8</v>
      </c>
    </row>
    <row r="73" spans="2:3">
      <c r="B73" s="78" t="s">
        <v>162</v>
      </c>
      <c r="C73" s="79">
        <v>957.6</v>
      </c>
    </row>
    <row r="74" spans="2:3">
      <c r="B74" s="78" t="s">
        <v>153</v>
      </c>
      <c r="C74" s="79">
        <v>950.4</v>
      </c>
    </row>
    <row r="75" spans="2:3">
      <c r="B75" s="78" t="s">
        <v>168</v>
      </c>
      <c r="C75" s="79">
        <v>946.8</v>
      </c>
    </row>
    <row r="76" spans="2:3">
      <c r="B76" s="78" t="s">
        <v>173</v>
      </c>
      <c r="C76" s="79">
        <v>939.6</v>
      </c>
    </row>
    <row r="77" spans="2:3">
      <c r="B77" s="78" t="s">
        <v>185</v>
      </c>
      <c r="C77" s="79">
        <v>921.6</v>
      </c>
    </row>
    <row r="78" spans="2:3">
      <c r="B78" s="78" t="s">
        <v>179</v>
      </c>
      <c r="C78" s="79">
        <v>921.6</v>
      </c>
    </row>
    <row r="79" spans="2:3">
      <c r="B79" s="78" t="s">
        <v>191</v>
      </c>
      <c r="C79" s="79">
        <v>918</v>
      </c>
    </row>
    <row r="80" spans="2:3">
      <c r="B80" s="78" t="s">
        <v>196</v>
      </c>
      <c r="C80" s="79">
        <v>910.8</v>
      </c>
    </row>
    <row r="81" spans="2:3">
      <c r="B81" s="78" t="s">
        <v>201</v>
      </c>
      <c r="C81" s="79">
        <v>896.4</v>
      </c>
    </row>
    <row r="82" spans="2:3">
      <c r="B82" s="78" t="s">
        <v>207</v>
      </c>
      <c r="C82" s="79">
        <v>885.6</v>
      </c>
    </row>
    <row r="83" spans="2:3">
      <c r="B83" s="78" t="s">
        <v>213</v>
      </c>
      <c r="C83" s="79">
        <v>882</v>
      </c>
    </row>
    <row r="84" spans="2:3">
      <c r="B84" s="78" t="s">
        <v>218</v>
      </c>
      <c r="C84" s="79">
        <v>874.8</v>
      </c>
    </row>
    <row r="85" spans="2:3">
      <c r="B85" s="78" t="s">
        <v>234</v>
      </c>
      <c r="C85" s="79">
        <v>871.2</v>
      </c>
    </row>
    <row r="86" spans="2:3">
      <c r="B86" s="78" t="s">
        <v>228</v>
      </c>
      <c r="C86" s="79">
        <v>871.2</v>
      </c>
    </row>
    <row r="87" spans="2:3">
      <c r="B87" s="78" t="s">
        <v>275</v>
      </c>
      <c r="C87" s="79">
        <v>867.6</v>
      </c>
    </row>
    <row r="88" spans="2:3">
      <c r="B88" s="78" t="s">
        <v>246</v>
      </c>
      <c r="C88" s="79">
        <v>856.8</v>
      </c>
    </row>
    <row r="89" spans="2:3">
      <c r="B89" s="78" t="s">
        <v>265</v>
      </c>
      <c r="C89" s="79">
        <v>849.6</v>
      </c>
    </row>
    <row r="90" spans="2:3">
      <c r="B90" s="78" t="s">
        <v>240</v>
      </c>
      <c r="C90" s="79">
        <v>478.8</v>
      </c>
    </row>
    <row r="91" spans="2:3">
      <c r="B91" s="78" t="s">
        <v>280</v>
      </c>
      <c r="C91" s="79">
        <v>0</v>
      </c>
    </row>
  </sheetData>
  <autoFilter ref="W1:W91">
    <extLst/>
  </autoFilter>
  <pageMargins left="0.75" right="0.75" top="1" bottom="1" header="0.5" footer="0.5"/>
  <headerFooter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"/>
  <sheetViews>
    <sheetView zoomScale="55" zoomScaleNormal="55" workbookViewId="0">
      <selection activeCell="F3" sqref="F3"/>
    </sheetView>
  </sheetViews>
  <sheetFormatPr defaultColWidth="9" defaultRowHeight="60" customHeight="1" outlineLevelCol="2"/>
  <cols>
    <col min="1" max="1" width="80.625" customWidth="1"/>
    <col min="2" max="3" width="60.625" customWidth="1"/>
  </cols>
  <sheetData>
    <row r="1" s="56" customFormat="1" customHeight="1" spans="1:3">
      <c r="A1" s="57" t="s">
        <v>853</v>
      </c>
      <c r="B1" s="57" t="s">
        <v>854</v>
      </c>
      <c r="C1" s="57" t="s">
        <v>855</v>
      </c>
    </row>
    <row r="2" ht="300" customHeight="1" spans="1:3">
      <c r="A2" s="58" t="str">
        <f>_xlfn.DISPIMG("ID_4F00F314D5FF4767A10D2F8F2B75628C",1)</f>
        <v>=DISPIMG("ID_4F00F314D5FF4767A10D2F8F2B75628C",1)</v>
      </c>
      <c r="B2" s="59" t="str">
        <f>_xlfn.DISPIMG("ID_B5C0D57241F84A73AE9DE56A42DE11DE",1)</f>
        <v>=DISPIMG("ID_B5C0D57241F84A73AE9DE56A42DE11DE",1)</v>
      </c>
      <c r="C2" s="59" t="str">
        <f>_xlfn.DISPIMG("ID_72C12F069EDF41FB93EB6F131D4D899B",1)</f>
        <v>=DISPIMG("ID_72C12F069EDF41FB93EB6F131D4D899B",1)</v>
      </c>
    </row>
    <row r="3" ht="300" customHeight="1" spans="1:3">
      <c r="A3" s="60"/>
      <c r="B3" s="59" t="str">
        <f>_xlfn.DISPIMG("ID_95163ABF9D6D42DB96FFB9A95F657E09",1)</f>
        <v>=DISPIMG("ID_95163ABF9D6D42DB96FFB9A95F657E09",1)</v>
      </c>
      <c r="C3" s="59" t="str">
        <f>_xlfn.DISPIMG("ID_4089FA3D95604CECBC3ADE9699B76E9E",1)</f>
        <v>=DISPIMG("ID_4089FA3D95604CECBC3ADE9699B76E9E",1)</v>
      </c>
    </row>
    <row r="4" ht="10" customHeight="1"/>
    <row r="5" ht="15" customHeight="1" spans="1:3">
      <c r="A5" s="61" t="str">
        <f>_xlfn.DISPIMG("ID_FAE7B2231823450195033EE2337EB58B",1)</f>
        <v>=DISPIMG("ID_FAE7B2231823450195033EE2337EB58B",1)</v>
      </c>
      <c r="B5" s="62"/>
      <c r="C5" s="63"/>
    </row>
    <row r="6" ht="15" customHeight="1" spans="1:3">
      <c r="A6" s="64"/>
      <c r="B6" s="65"/>
      <c r="C6" s="66"/>
    </row>
    <row r="7" ht="15" customHeight="1" spans="1:3">
      <c r="A7" s="64"/>
      <c r="B7" s="65"/>
      <c r="C7" s="66"/>
    </row>
    <row r="8" ht="15" customHeight="1" spans="1:3">
      <c r="A8" s="64"/>
      <c r="B8" s="65"/>
      <c r="C8" s="66"/>
    </row>
    <row r="9" ht="15" customHeight="1" spans="1:3">
      <c r="A9" s="64"/>
      <c r="B9" s="65"/>
      <c r="C9" s="66"/>
    </row>
    <row r="10" ht="15" customHeight="1" spans="1:3">
      <c r="A10" s="64"/>
      <c r="B10" s="65"/>
      <c r="C10" s="66"/>
    </row>
    <row r="11" ht="15" customHeight="1" spans="1:3">
      <c r="A11" s="64"/>
      <c r="B11" s="65"/>
      <c r="C11" s="66"/>
    </row>
    <row r="12" ht="15" customHeight="1" spans="1:3">
      <c r="A12" s="64"/>
      <c r="B12" s="65"/>
      <c r="C12" s="66"/>
    </row>
    <row r="13" ht="15" customHeight="1" spans="1:3">
      <c r="A13" s="64"/>
      <c r="B13" s="65"/>
      <c r="C13" s="66"/>
    </row>
    <row r="14" ht="15" customHeight="1" spans="1:3">
      <c r="A14" s="64"/>
      <c r="B14" s="65"/>
      <c r="C14" s="66"/>
    </row>
    <row r="15" ht="15" customHeight="1" spans="1:3">
      <c r="A15" s="64"/>
      <c r="B15" s="65"/>
      <c r="C15" s="66"/>
    </row>
    <row r="16" ht="15" customHeight="1" spans="1:3">
      <c r="A16" s="64"/>
      <c r="B16" s="65"/>
      <c r="C16" s="66"/>
    </row>
    <row r="17" ht="15" customHeight="1" spans="1:3">
      <c r="A17" s="64"/>
      <c r="B17" s="65"/>
      <c r="C17" s="66"/>
    </row>
    <row r="18" ht="15" customHeight="1" spans="1:3">
      <c r="A18" s="64"/>
      <c r="B18" s="65"/>
      <c r="C18" s="66"/>
    </row>
    <row r="19" ht="15" customHeight="1" spans="1:3">
      <c r="A19" s="64"/>
      <c r="B19" s="65"/>
      <c r="C19" s="66"/>
    </row>
    <row r="20" ht="15" customHeight="1" spans="1:3">
      <c r="A20" s="64"/>
      <c r="B20" s="65"/>
      <c r="C20" s="66"/>
    </row>
    <row r="21" ht="15" customHeight="1" spans="1:3">
      <c r="A21" s="64"/>
      <c r="B21" s="65"/>
      <c r="C21" s="66"/>
    </row>
    <row r="22" ht="15" customHeight="1" spans="1:3">
      <c r="A22" s="64"/>
      <c r="B22" s="65"/>
      <c r="C22" s="66"/>
    </row>
    <row r="23" ht="15" customHeight="1" spans="1:3">
      <c r="A23" s="64"/>
      <c r="B23" s="65"/>
      <c r="C23" s="66"/>
    </row>
    <row r="24" ht="15" customHeight="1" spans="1:3">
      <c r="A24" s="64"/>
      <c r="B24" s="65"/>
      <c r="C24" s="66"/>
    </row>
    <row r="25" ht="15" customHeight="1" spans="1:3">
      <c r="A25" s="64"/>
      <c r="B25" s="65"/>
      <c r="C25" s="66"/>
    </row>
    <row r="26" ht="15" customHeight="1" spans="1:3">
      <c r="A26" s="64"/>
      <c r="B26" s="65"/>
      <c r="C26" s="66"/>
    </row>
    <row r="27" ht="15" customHeight="1" spans="1:3">
      <c r="A27" s="64"/>
      <c r="B27" s="65"/>
      <c r="C27" s="66"/>
    </row>
    <row r="28" ht="15" customHeight="1" spans="1:3">
      <c r="A28" s="64"/>
      <c r="B28" s="65"/>
      <c r="C28" s="66"/>
    </row>
    <row r="29" ht="15" customHeight="1" spans="1:3">
      <c r="A29" s="64"/>
      <c r="B29" s="65"/>
      <c r="C29" s="66"/>
    </row>
    <row r="30" ht="15" customHeight="1" spans="1:3">
      <c r="A30" s="64"/>
      <c r="B30" s="65"/>
      <c r="C30" s="66"/>
    </row>
    <row r="31" ht="15" customHeight="1" spans="1:3">
      <c r="A31" s="64"/>
      <c r="B31" s="65"/>
      <c r="C31" s="66"/>
    </row>
    <row r="32" ht="15" customHeight="1" spans="1:3">
      <c r="A32" s="64"/>
      <c r="B32" s="65"/>
      <c r="C32" s="66"/>
    </row>
    <row r="33" ht="15" customHeight="1" spans="1:3">
      <c r="A33" s="64"/>
      <c r="B33" s="65"/>
      <c r="C33" s="66"/>
    </row>
    <row r="34" ht="15" customHeight="1" spans="1:3">
      <c r="A34" s="64"/>
      <c r="B34" s="65"/>
      <c r="C34" s="66"/>
    </row>
    <row r="35" ht="15" customHeight="1" spans="1:3">
      <c r="A35" s="64"/>
      <c r="B35" s="65"/>
      <c r="C35" s="66"/>
    </row>
    <row r="36" ht="15" customHeight="1" spans="1:3">
      <c r="A36" s="64"/>
      <c r="B36" s="65"/>
      <c r="C36" s="66"/>
    </row>
    <row r="37" ht="15" customHeight="1" spans="1:3">
      <c r="A37" s="64"/>
      <c r="B37" s="65"/>
      <c r="C37" s="66"/>
    </row>
    <row r="38" ht="15" customHeight="1" spans="1:3">
      <c r="A38" s="67"/>
      <c r="B38" s="68"/>
      <c r="C38" s="69"/>
    </row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2">
    <mergeCell ref="A2:A3"/>
    <mergeCell ref="A5:C38"/>
  </mergeCell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zoomScale="85" zoomScaleNormal="85" workbookViewId="0">
      <pane ySplit="1" topLeftCell="A17" activePane="bottomLeft" state="frozen"/>
      <selection/>
      <selection pane="bottomLeft" activeCell="S8" sqref="S8"/>
    </sheetView>
  </sheetViews>
  <sheetFormatPr defaultColWidth="15.625" defaultRowHeight="50" customHeight="1"/>
  <cols>
    <col min="1" max="16384" width="15.625" customWidth="1"/>
  </cols>
  <sheetData>
    <row r="1" customFormat="1" customHeight="1" spans="1:12">
      <c r="A1" s="44" t="s">
        <v>856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55"/>
    </row>
    <row r="2" customFormat="1" ht="60" customHeight="1" spans="1:12">
      <c r="A2" s="46" t="str">
        <f>_xlfn.DISPIMG("ID_1F5CEB443D2445678CB2969273DDF4C5",1)</f>
        <v>=DISPIMG("ID_1F5CEB443D2445678CB2969273DDF4C5",1)</v>
      </c>
      <c r="B2" s="47"/>
      <c r="C2" s="47"/>
      <c r="D2" s="48"/>
      <c r="E2" s="46" t="str">
        <f>_xlfn.DISPIMG("ID_2341C339EF7643AC914BAA9978DE6B79",1)</f>
        <v>=DISPIMG("ID_2341C339EF7643AC914BAA9978DE6B79",1)</v>
      </c>
      <c r="F2" s="47"/>
      <c r="G2" s="47"/>
      <c r="H2" s="48"/>
      <c r="I2" s="46" t="str">
        <f>_xlfn.DISPIMG("ID_90DB7D5C3ECB4DBC92B139D8DAF8AC09",1)</f>
        <v>=DISPIMG("ID_90DB7D5C3ECB4DBC92B139D8DAF8AC09",1)</v>
      </c>
      <c r="J2" s="47"/>
      <c r="K2" s="47"/>
      <c r="L2" s="48"/>
    </row>
    <row r="3" customFormat="1" ht="60" customHeight="1" spans="1:12">
      <c r="A3" s="49"/>
      <c r="B3" s="50"/>
      <c r="C3" s="50"/>
      <c r="D3" s="51"/>
      <c r="E3" s="49"/>
      <c r="F3" s="50"/>
      <c r="G3" s="50"/>
      <c r="H3" s="51"/>
      <c r="I3" s="49"/>
      <c r="J3" s="50"/>
      <c r="K3" s="50"/>
      <c r="L3" s="51"/>
    </row>
    <row r="4" customFormat="1" ht="60" customHeight="1" spans="1:12">
      <c r="A4" s="49"/>
      <c r="B4" s="50"/>
      <c r="C4" s="50"/>
      <c r="D4" s="51"/>
      <c r="E4" s="49"/>
      <c r="F4" s="50"/>
      <c r="G4" s="50"/>
      <c r="H4" s="51"/>
      <c r="I4" s="49"/>
      <c r="J4" s="50"/>
      <c r="K4" s="50"/>
      <c r="L4" s="51"/>
    </row>
    <row r="5" customFormat="1" ht="60" customHeight="1" spans="1:12">
      <c r="A5" s="49"/>
      <c r="B5" s="50"/>
      <c r="C5" s="50"/>
      <c r="D5" s="51"/>
      <c r="E5" s="49"/>
      <c r="F5" s="50"/>
      <c r="G5" s="50"/>
      <c r="H5" s="51"/>
      <c r="I5" s="49"/>
      <c r="J5" s="50"/>
      <c r="K5" s="50"/>
      <c r="L5" s="51"/>
    </row>
    <row r="6" customFormat="1" ht="60" customHeight="1" spans="1:12">
      <c r="A6" s="49"/>
      <c r="B6" s="50"/>
      <c r="C6" s="50"/>
      <c r="D6" s="51"/>
      <c r="E6" s="49"/>
      <c r="F6" s="50"/>
      <c r="G6" s="50"/>
      <c r="H6" s="51"/>
      <c r="I6" s="49"/>
      <c r="J6" s="50"/>
      <c r="K6" s="50"/>
      <c r="L6" s="51"/>
    </row>
    <row r="7" customFormat="1" ht="60" customHeight="1" spans="1:12">
      <c r="A7" s="49"/>
      <c r="B7" s="50"/>
      <c r="C7" s="50"/>
      <c r="D7" s="51"/>
      <c r="E7" s="49"/>
      <c r="F7" s="50"/>
      <c r="G7" s="50"/>
      <c r="H7" s="51"/>
      <c r="I7" s="49"/>
      <c r="J7" s="50"/>
      <c r="K7" s="50"/>
      <c r="L7" s="51"/>
    </row>
    <row r="8" customFormat="1" ht="60" customHeight="1" spans="1:12">
      <c r="A8" s="49"/>
      <c r="B8" s="50"/>
      <c r="C8" s="50"/>
      <c r="D8" s="51"/>
      <c r="E8" s="49"/>
      <c r="F8" s="50"/>
      <c r="G8" s="50"/>
      <c r="H8" s="51"/>
      <c r="I8" s="49"/>
      <c r="J8" s="50"/>
      <c r="K8" s="50"/>
      <c r="L8" s="51"/>
    </row>
    <row r="9" customFormat="1" ht="60" customHeight="1" spans="1:12">
      <c r="A9" s="49"/>
      <c r="B9" s="50"/>
      <c r="C9" s="50"/>
      <c r="D9" s="51"/>
      <c r="E9" s="49"/>
      <c r="F9" s="50"/>
      <c r="G9" s="50"/>
      <c r="H9" s="51"/>
      <c r="I9" s="49"/>
      <c r="J9" s="50"/>
      <c r="K9" s="50"/>
      <c r="L9" s="51"/>
    </row>
    <row r="10" customFormat="1" ht="60" customHeight="1" spans="1:12">
      <c r="A10" s="49"/>
      <c r="B10" s="50"/>
      <c r="C10" s="50"/>
      <c r="D10" s="51"/>
      <c r="E10" s="49"/>
      <c r="F10" s="50"/>
      <c r="G10" s="50"/>
      <c r="H10" s="51"/>
      <c r="I10" s="49"/>
      <c r="J10" s="50"/>
      <c r="K10" s="50"/>
      <c r="L10" s="51"/>
    </row>
    <row r="11" customFormat="1" ht="60" customHeight="1" spans="1:12">
      <c r="A11" s="49"/>
      <c r="B11" s="50"/>
      <c r="C11" s="50"/>
      <c r="D11" s="51"/>
      <c r="E11" s="49"/>
      <c r="F11" s="50"/>
      <c r="G11" s="50"/>
      <c r="H11" s="51"/>
      <c r="I11" s="49"/>
      <c r="J11" s="50"/>
      <c r="K11" s="50"/>
      <c r="L11" s="51"/>
    </row>
    <row r="12" customFormat="1" ht="60" customHeight="1" spans="1:12">
      <c r="A12" s="49"/>
      <c r="B12" s="50"/>
      <c r="C12" s="50"/>
      <c r="D12" s="51"/>
      <c r="E12" s="49"/>
      <c r="F12" s="50"/>
      <c r="G12" s="50"/>
      <c r="H12" s="51"/>
      <c r="I12" s="49"/>
      <c r="J12" s="50"/>
      <c r="K12" s="50"/>
      <c r="L12" s="51"/>
    </row>
    <row r="13" customFormat="1" ht="60" customHeight="1" spans="1:12">
      <c r="A13" s="52"/>
      <c r="B13" s="53"/>
      <c r="C13" s="53"/>
      <c r="D13" s="54"/>
      <c r="E13" s="52"/>
      <c r="F13" s="53"/>
      <c r="G13" s="53"/>
      <c r="H13" s="54"/>
      <c r="I13" s="52"/>
      <c r="J13" s="53"/>
      <c r="K13" s="53"/>
      <c r="L13" s="54"/>
    </row>
    <row r="14" customFormat="1" ht="60" customHeight="1" spans="1:12">
      <c r="A14" s="46" t="str">
        <f>_xlfn.DISPIMG("ID_C2C9A7B8C7104E3D8FDFF1D414ABB70B",1)</f>
        <v>=DISPIMG("ID_C2C9A7B8C7104E3D8FDFF1D414ABB70B",1)</v>
      </c>
      <c r="B14" s="47"/>
      <c r="C14" s="47"/>
      <c r="D14" s="48"/>
      <c r="E14" s="46" t="str">
        <f>_xlfn.DISPIMG("ID_37FE39C9BF2841989FEE62FF942FEA21",1)</f>
        <v>=DISPIMG("ID_37FE39C9BF2841989FEE62FF942FEA21",1)</v>
      </c>
      <c r="F14" s="47"/>
      <c r="G14" s="47"/>
      <c r="H14" s="48"/>
      <c r="I14" s="46" t="str">
        <f>_xlfn.DISPIMG("ID_A6A767FB49D448428428808E25027B57",1)</f>
        <v>=DISPIMG("ID_A6A767FB49D448428428808E25027B57",1)</v>
      </c>
      <c r="J14" s="47"/>
      <c r="K14" s="47"/>
      <c r="L14" s="48"/>
    </row>
    <row r="15" customFormat="1" ht="60" customHeight="1" spans="1:12">
      <c r="A15" s="49"/>
      <c r="B15" s="50"/>
      <c r="C15" s="50"/>
      <c r="D15" s="51"/>
      <c r="E15" s="49"/>
      <c r="F15" s="50"/>
      <c r="G15" s="50"/>
      <c r="H15" s="51"/>
      <c r="I15" s="49"/>
      <c r="J15" s="50"/>
      <c r="K15" s="50"/>
      <c r="L15" s="51"/>
    </row>
    <row r="16" customFormat="1" ht="60" customHeight="1" spans="1:12">
      <c r="A16" s="49"/>
      <c r="B16" s="50"/>
      <c r="C16" s="50"/>
      <c r="D16" s="51"/>
      <c r="E16" s="49"/>
      <c r="F16" s="50"/>
      <c r="G16" s="50"/>
      <c r="H16" s="51"/>
      <c r="I16" s="49"/>
      <c r="J16" s="50"/>
      <c r="K16" s="50"/>
      <c r="L16" s="51"/>
    </row>
    <row r="17" customFormat="1" ht="60" customHeight="1" spans="1:12">
      <c r="A17" s="49"/>
      <c r="B17" s="50"/>
      <c r="C17" s="50"/>
      <c r="D17" s="51"/>
      <c r="E17" s="49"/>
      <c r="F17" s="50"/>
      <c r="G17" s="50"/>
      <c r="H17" s="51"/>
      <c r="I17" s="49"/>
      <c r="J17" s="50"/>
      <c r="K17" s="50"/>
      <c r="L17" s="51"/>
    </row>
    <row r="18" customFormat="1" ht="60" customHeight="1" spans="1:12">
      <c r="A18" s="49"/>
      <c r="B18" s="50"/>
      <c r="C18" s="50"/>
      <c r="D18" s="51"/>
      <c r="E18" s="49"/>
      <c r="F18" s="50"/>
      <c r="G18" s="50"/>
      <c r="H18" s="51"/>
      <c r="I18" s="49"/>
      <c r="J18" s="50"/>
      <c r="K18" s="50"/>
      <c r="L18" s="51"/>
    </row>
    <row r="19" customFormat="1" ht="60" customHeight="1" spans="1:12">
      <c r="A19" s="49"/>
      <c r="B19" s="50"/>
      <c r="C19" s="50"/>
      <c r="D19" s="51"/>
      <c r="E19" s="49"/>
      <c r="F19" s="50"/>
      <c r="G19" s="50"/>
      <c r="H19" s="51"/>
      <c r="I19" s="49"/>
      <c r="J19" s="50"/>
      <c r="K19" s="50"/>
      <c r="L19" s="51"/>
    </row>
    <row r="20" customFormat="1" ht="60" customHeight="1" spans="1:12">
      <c r="A20" s="49"/>
      <c r="B20" s="50"/>
      <c r="C20" s="50"/>
      <c r="D20" s="51"/>
      <c r="E20" s="49"/>
      <c r="F20" s="50"/>
      <c r="G20" s="50"/>
      <c r="H20" s="51"/>
      <c r="I20" s="49"/>
      <c r="J20" s="50"/>
      <c r="K20" s="50"/>
      <c r="L20" s="51"/>
    </row>
    <row r="21" customFormat="1" ht="60" customHeight="1" spans="1:12">
      <c r="A21" s="49"/>
      <c r="B21" s="50"/>
      <c r="C21" s="50"/>
      <c r="D21" s="51"/>
      <c r="E21" s="49"/>
      <c r="F21" s="50"/>
      <c r="G21" s="50"/>
      <c r="H21" s="51"/>
      <c r="I21" s="49"/>
      <c r="J21" s="50"/>
      <c r="K21" s="50"/>
      <c r="L21" s="51"/>
    </row>
    <row r="22" customFormat="1" ht="60" customHeight="1" spans="1:12">
      <c r="A22" s="49"/>
      <c r="B22" s="50"/>
      <c r="C22" s="50"/>
      <c r="D22" s="51"/>
      <c r="E22" s="49"/>
      <c r="F22" s="50"/>
      <c r="G22" s="50"/>
      <c r="H22" s="51"/>
      <c r="I22" s="49"/>
      <c r="J22" s="50"/>
      <c r="K22" s="50"/>
      <c r="L22" s="51"/>
    </row>
    <row r="23" customFormat="1" ht="60" customHeight="1" spans="1:12">
      <c r="A23" s="49"/>
      <c r="B23" s="50"/>
      <c r="C23" s="50"/>
      <c r="D23" s="51"/>
      <c r="E23" s="49"/>
      <c r="F23" s="50"/>
      <c r="G23" s="50"/>
      <c r="H23" s="51"/>
      <c r="I23" s="49"/>
      <c r="J23" s="50"/>
      <c r="K23" s="50"/>
      <c r="L23" s="51"/>
    </row>
    <row r="24" customFormat="1" ht="60" customHeight="1" spans="1:12">
      <c r="A24" s="49"/>
      <c r="B24" s="50"/>
      <c r="C24" s="50"/>
      <c r="D24" s="51"/>
      <c r="E24" s="49"/>
      <c r="F24" s="50"/>
      <c r="G24" s="50"/>
      <c r="H24" s="51"/>
      <c r="I24" s="49"/>
      <c r="J24" s="50"/>
      <c r="K24" s="50"/>
      <c r="L24" s="51"/>
    </row>
    <row r="25" customFormat="1" ht="60" customHeight="1" spans="1:12">
      <c r="A25" s="52"/>
      <c r="B25" s="53"/>
      <c r="C25" s="53"/>
      <c r="D25" s="54"/>
      <c r="E25" s="52"/>
      <c r="F25" s="53"/>
      <c r="G25" s="53"/>
      <c r="H25" s="54"/>
      <c r="I25" s="52"/>
      <c r="J25" s="53"/>
      <c r="K25" s="53"/>
      <c r="L25" s="54"/>
    </row>
  </sheetData>
  <mergeCells count="7">
    <mergeCell ref="A1:L1"/>
    <mergeCell ref="A2:D13"/>
    <mergeCell ref="E2:H13"/>
    <mergeCell ref="I2:L13"/>
    <mergeCell ref="A14:D25"/>
    <mergeCell ref="E14:H25"/>
    <mergeCell ref="I14:L25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"/>
  <sheetViews>
    <sheetView tabSelected="1" zoomScale="40" zoomScaleNormal="40" workbookViewId="0">
      <pane ySplit="1" topLeftCell="A2" activePane="bottomLeft" state="frozen"/>
      <selection/>
      <selection pane="bottomLeft" activeCell="AF9" sqref="AF9"/>
    </sheetView>
  </sheetViews>
  <sheetFormatPr defaultColWidth="9" defaultRowHeight="50" customHeight="1"/>
  <cols>
    <col min="1" max="1" width="20.625" style="1" customWidth="1"/>
    <col min="2" max="29" width="10.625" style="2" customWidth="1"/>
    <col min="30" max="16384" width="9" style="2"/>
  </cols>
  <sheetData>
    <row r="1" customHeight="1" spans="1:29">
      <c r="A1" s="3" t="s">
        <v>857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35"/>
    </row>
    <row r="2" customHeight="1" spans="1:29">
      <c r="A2" s="5" t="s">
        <v>858</v>
      </c>
      <c r="B2" s="6" t="s">
        <v>859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36"/>
    </row>
    <row r="3" ht="60" customHeight="1" spans="1:29">
      <c r="A3" s="7" t="s">
        <v>860</v>
      </c>
      <c r="B3" s="8" t="s">
        <v>861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37"/>
    </row>
    <row r="4" customHeight="1" spans="1:29">
      <c r="A4" s="9" t="s">
        <v>862</v>
      </c>
      <c r="B4" s="10" t="s">
        <v>673</v>
      </c>
      <c r="C4" s="10"/>
      <c r="D4" s="10"/>
      <c r="E4" s="10"/>
      <c r="F4" s="10"/>
      <c r="G4" s="10"/>
      <c r="H4" s="10"/>
      <c r="I4" s="29" t="s">
        <v>592</v>
      </c>
      <c r="J4" s="29"/>
      <c r="K4" s="29"/>
      <c r="L4" s="29"/>
      <c r="M4" s="29"/>
      <c r="N4" s="29"/>
      <c r="O4" s="29"/>
      <c r="P4" s="29" t="s">
        <v>573</v>
      </c>
      <c r="Q4" s="29"/>
      <c r="R4" s="29"/>
      <c r="S4" s="29"/>
      <c r="T4" s="29"/>
      <c r="U4" s="29"/>
      <c r="V4" s="29"/>
      <c r="W4" s="31" t="s">
        <v>657</v>
      </c>
      <c r="X4" s="32"/>
      <c r="Y4" s="32"/>
      <c r="Z4" s="32"/>
      <c r="AA4" s="32"/>
      <c r="AB4" s="32"/>
      <c r="AC4" s="38"/>
    </row>
    <row r="5" customHeight="1" spans="1:29">
      <c r="A5" s="11"/>
      <c r="B5" s="12" t="str">
        <f>_xlfn.DISPIMG("ID_CEBF22B0B5E741398D21635BCA180B98",1)</f>
        <v>=DISPIMG("ID_CEBF22B0B5E741398D21635BCA180B98",1)</v>
      </c>
      <c r="C5" s="12"/>
      <c r="D5" s="12"/>
      <c r="E5" s="12"/>
      <c r="F5" s="12"/>
      <c r="G5" s="12"/>
      <c r="H5" s="12"/>
      <c r="I5" s="14" t="str">
        <f>_xlfn.DISPIMG("ID_A4A475AB86114F1B9CD6F8FD1B40263F",1)</f>
        <v>=DISPIMG("ID_A4A475AB86114F1B9CD6F8FD1B40263F",1)</v>
      </c>
      <c r="J5" s="14"/>
      <c r="K5" s="14"/>
      <c r="L5" s="14"/>
      <c r="M5" s="14"/>
      <c r="N5" s="14"/>
      <c r="O5" s="14"/>
      <c r="P5" s="14" t="str">
        <f>_xlfn.DISPIMG("ID_E5E26A0BAFD3492EB256603C928D8A3B",1)</f>
        <v>=DISPIMG("ID_E5E26A0BAFD3492EB256603C928D8A3B",1)</v>
      </c>
      <c r="Q5" s="14"/>
      <c r="R5" s="14"/>
      <c r="S5" s="14"/>
      <c r="T5" s="14"/>
      <c r="U5" s="14"/>
      <c r="V5" s="14"/>
      <c r="W5" s="33" t="str">
        <f>_xlfn.DISPIMG("ID_203EDB5F727644929B67616A069B07D6",1)</f>
        <v>=DISPIMG("ID_203EDB5F727644929B67616A069B07D6",1)</v>
      </c>
      <c r="X5" s="34"/>
      <c r="Y5" s="34"/>
      <c r="Z5" s="34"/>
      <c r="AA5" s="34"/>
      <c r="AB5" s="34"/>
      <c r="AC5" s="39"/>
    </row>
    <row r="6" customHeight="1" spans="1:29">
      <c r="A6" s="13"/>
      <c r="B6" s="14" t="s">
        <v>863</v>
      </c>
      <c r="C6" s="15" t="s">
        <v>864</v>
      </c>
      <c r="D6" s="14" t="s">
        <v>865</v>
      </c>
      <c r="E6" s="16" t="s">
        <v>866</v>
      </c>
      <c r="F6" s="14" t="s">
        <v>867</v>
      </c>
      <c r="G6" s="16" t="s">
        <v>868</v>
      </c>
      <c r="H6" s="16" t="s">
        <v>869</v>
      </c>
      <c r="I6" s="14" t="s">
        <v>863</v>
      </c>
      <c r="J6" s="15" t="s">
        <v>864</v>
      </c>
      <c r="K6" s="14" t="s">
        <v>865</v>
      </c>
      <c r="L6" s="16" t="s">
        <v>866</v>
      </c>
      <c r="M6" s="14" t="s">
        <v>867</v>
      </c>
      <c r="N6" s="16" t="s">
        <v>868</v>
      </c>
      <c r="O6" s="16" t="s">
        <v>869</v>
      </c>
      <c r="P6" s="14" t="s">
        <v>863</v>
      </c>
      <c r="Q6" s="15" t="s">
        <v>864</v>
      </c>
      <c r="R6" s="14" t="s">
        <v>865</v>
      </c>
      <c r="S6" s="16" t="s">
        <v>866</v>
      </c>
      <c r="T6" s="14" t="s">
        <v>867</v>
      </c>
      <c r="U6" s="16" t="s">
        <v>868</v>
      </c>
      <c r="V6" s="16" t="s">
        <v>869</v>
      </c>
      <c r="W6" s="14" t="s">
        <v>863</v>
      </c>
      <c r="X6" s="15" t="s">
        <v>864</v>
      </c>
      <c r="Y6" s="14" t="s">
        <v>865</v>
      </c>
      <c r="Z6" s="16" t="s">
        <v>866</v>
      </c>
      <c r="AA6" s="14" t="s">
        <v>867</v>
      </c>
      <c r="AB6" s="16" t="s">
        <v>868</v>
      </c>
      <c r="AC6" s="40" t="s">
        <v>869</v>
      </c>
    </row>
    <row r="7" customHeight="1" spans="1:29">
      <c r="A7" s="17"/>
      <c r="B7" s="18">
        <v>17.53</v>
      </c>
      <c r="C7" s="18">
        <v>2.19</v>
      </c>
      <c r="D7" s="19">
        <v>0.15</v>
      </c>
      <c r="E7" s="18">
        <f>B7*D7</f>
        <v>2.6295</v>
      </c>
      <c r="F7" s="18">
        <v>3.31</v>
      </c>
      <c r="G7" s="18">
        <f>B7-E7-F7-C7</f>
        <v>9.4005</v>
      </c>
      <c r="H7" s="20">
        <f>C7/G7</f>
        <v>0.232966331578108</v>
      </c>
      <c r="I7" s="30">
        <v>12.95</v>
      </c>
      <c r="J7" s="18" t="s">
        <v>771</v>
      </c>
      <c r="K7" s="19">
        <v>0.15</v>
      </c>
      <c r="L7" s="18">
        <f>I7*K7</f>
        <v>1.9425</v>
      </c>
      <c r="M7" s="18">
        <v>2.5</v>
      </c>
      <c r="N7" s="18" t="e">
        <f>I7-L7-M7-J7</f>
        <v>#VALUE!</v>
      </c>
      <c r="O7" s="20" t="e">
        <f>J7/N7</f>
        <v>#VALUE!</v>
      </c>
      <c r="P7" s="30">
        <v>39.99</v>
      </c>
      <c r="Q7" s="18">
        <v>10.63</v>
      </c>
      <c r="R7" s="19">
        <v>0.15</v>
      </c>
      <c r="S7" s="18">
        <f>P7*R7</f>
        <v>5.9985</v>
      </c>
      <c r="T7" s="18">
        <v>3.48</v>
      </c>
      <c r="U7" s="18">
        <f>P7-S7-T7-Q7</f>
        <v>19.8815</v>
      </c>
      <c r="V7" s="20">
        <f>Q7/U7</f>
        <v>0.534667907351055</v>
      </c>
      <c r="W7" s="30">
        <v>4.69</v>
      </c>
      <c r="X7" s="18">
        <v>0.4</v>
      </c>
      <c r="Y7" s="19">
        <v>0.08</v>
      </c>
      <c r="Z7" s="18">
        <f>W7*Y7</f>
        <v>0.3752</v>
      </c>
      <c r="AA7" s="18">
        <v>2.5</v>
      </c>
      <c r="AB7" s="18">
        <f>W7-Z7-AA7-X7</f>
        <v>1.4148</v>
      </c>
      <c r="AC7" s="20">
        <f>X7/AB7</f>
        <v>0.282725473565168</v>
      </c>
    </row>
    <row r="8" ht="180" customHeight="1" spans="1:29">
      <c r="A8" s="7" t="s">
        <v>870</v>
      </c>
      <c r="B8" s="21" t="s">
        <v>871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41"/>
    </row>
    <row r="9" ht="180" customHeight="1" spans="1:29">
      <c r="A9" s="7" t="s">
        <v>872</v>
      </c>
      <c r="B9" s="23" t="s">
        <v>873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41"/>
    </row>
    <row r="10" ht="60" customHeight="1" spans="1:29">
      <c r="A10" s="24" t="s">
        <v>874</v>
      </c>
      <c r="B10" s="25" t="s">
        <v>875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42"/>
    </row>
    <row r="11" customHeight="1" spans="1:29">
      <c r="A11" s="24" t="s">
        <v>876</v>
      </c>
      <c r="B11" s="27" t="s">
        <v>877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43"/>
    </row>
  </sheetData>
  <mergeCells count="16">
    <mergeCell ref="A1:AC1"/>
    <mergeCell ref="B2:AC2"/>
    <mergeCell ref="B3:AC3"/>
    <mergeCell ref="B4:H4"/>
    <mergeCell ref="I4:O4"/>
    <mergeCell ref="P4:V4"/>
    <mergeCell ref="W4:AC4"/>
    <mergeCell ref="B5:H5"/>
    <mergeCell ref="I5:O5"/>
    <mergeCell ref="P5:V5"/>
    <mergeCell ref="W5:AC5"/>
    <mergeCell ref="B8:AC8"/>
    <mergeCell ref="B9:AC9"/>
    <mergeCell ref="B10:AC10"/>
    <mergeCell ref="B11:AC11"/>
    <mergeCell ref="A4:A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脚裸支撑板100</vt:lpstr>
      <vt:lpstr>竞品链接数据</vt:lpstr>
      <vt:lpstr>体量 &amp; 热度趋势分析</vt:lpstr>
      <vt:lpstr>类目分析</vt:lpstr>
      <vt:lpstr>主要款式竞品分析</vt:lpstr>
      <vt:lpstr>数据处理</vt:lpstr>
      <vt:lpstr>维度分析</vt:lpstr>
      <vt:lpstr>专利情况</vt:lpstr>
      <vt:lpstr>结论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Caden</cp:lastModifiedBy>
  <dcterms:created xsi:type="dcterms:W3CDTF">2020-12-15T01:54:00Z</dcterms:created>
  <dcterms:modified xsi:type="dcterms:W3CDTF">2023-09-25T06:52:05Z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KSOReadingLayout">
    <vt:bool>true</vt:bool>
  </property>
  <property fmtid="{D5CDD505-2E9C-101B-9397-08002B2CF9AE}" pid="4" name="ICV">
    <vt:lpwstr>783AB2605B51439189F080761338FC54</vt:lpwstr>
  </property>
</Properties>
</file>