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tabRatio="697" activeTab="7"/>
  </bookViews>
  <sheets>
    <sheet name="使用说明" sheetId="1" r:id="rId1"/>
    <sheet name="数据调研" sheetId="3" r:id="rId2"/>
    <sheet name="竞品分析" sheetId="8" r:id="rId3"/>
    <sheet name="市场容量分析" sheetId="4" r:id="rId4"/>
    <sheet name="竞争程度分析" sheetId="5" r:id="rId5"/>
    <sheet name="价格参考" sheetId="6" r:id="rId6"/>
    <sheet name="产品生命周期分析" sheetId="7" r:id="rId7"/>
    <sheet name="总结" sheetId="9" r:id="rId8"/>
  </sheets>
  <calcPr calcId="144525"/>
</workbook>
</file>

<file path=xl/sharedStrings.xml><?xml version="1.0" encoding="utf-8"?>
<sst xmlns="http://schemas.openxmlformats.org/spreadsheetml/2006/main" count="1367" uniqueCount="864">
  <si>
    <t>猫猫背带产品调研</t>
  </si>
  <si>
    <t>英文关键词</t>
  </si>
  <si>
    <t>Cat Harness</t>
  </si>
  <si>
    <t>调研时间</t>
  </si>
  <si>
    <t>编号</t>
  </si>
  <si>
    <r>
      <t xml:space="preserve">使用需知
</t>
    </r>
    <r>
      <rPr>
        <b/>
        <sz val="22"/>
        <color rgb="FF000000"/>
        <rFont val="微软雅黑"/>
        <charset val="134"/>
      </rPr>
      <t xml:space="preserve">
                             </t>
    </r>
    <r>
      <rPr>
        <b/>
        <u/>
        <sz val="22"/>
        <color rgb="FF000000"/>
        <rFont val="微软雅黑"/>
        <charset val="134"/>
      </rPr>
      <t xml:space="preserve">
</t>
    </r>
  </si>
  <si>
    <t>1.本表格只接受160条listing的数据，相当于亚马逊前十页的listing数量。</t>
  </si>
  <si>
    <t>2.务必提供准确的数据，如果数据中包含不相干的产品数据，该表格将不能自动分辨，因此，在将数据粘贴到本表格前，请先将杂质清除。</t>
  </si>
  <si>
    <t>3.本表格的数据最好是来源于Jungle Scout或米库插件软件下载的CSV文件，可将下载的文件直接粘贴于本表格，其他软件下载的数据需要事先整理。</t>
  </si>
  <si>
    <t>4.本表格每页都有“注释”板块，用于讲解或提示本页面的数据及注意事项，使用前需提前了解。</t>
  </si>
  <si>
    <t>5.本表格只有绿色区域可用于编辑，其他区域因有函数关系的原因，同时以防不小心修改了函数关系导致数据错乱，所以其他区域为不可选中，不可编辑修改。</t>
  </si>
  <si>
    <t xml:space="preserve"> </t>
  </si>
  <si>
    <t>#</t>
  </si>
  <si>
    <t>Product Name</t>
  </si>
  <si>
    <t>Brand</t>
  </si>
  <si>
    <t>Price</t>
  </si>
  <si>
    <t>Category</t>
  </si>
  <si>
    <t>Rank</t>
  </si>
  <si>
    <t>Sales</t>
  </si>
  <si>
    <t>Revenue</t>
  </si>
  <si>
    <t>Reviews</t>
  </si>
  <si>
    <t>Rating</t>
  </si>
  <si>
    <t>Seller</t>
  </si>
  <si>
    <t>ASIN</t>
  </si>
  <si>
    <t>Link</t>
  </si>
  <si>
    <t>上架天数</t>
  </si>
  <si>
    <t>市场份额</t>
  </si>
  <si>
    <t>骞垮憡-Small Dog Harness Cat Harness Escape Proof Cat and Dog Harness Adjustable Vest Harnesses with Reflective Strap Soft Mesh Back Metal Clip No Pull No Choke Training Walk for Small Pet Puppy Kitten</t>
  </si>
  <si>
    <t>Eagloo</t>
  </si>
  <si>
    <t>Pet Supplies</t>
  </si>
  <si>
    <t>FBA</t>
  </si>
  <si>
    <t>B07NQ35VDW</t>
  </si>
  <si>
    <t>https://www.amazon.com/dp/B07NQ35VDW?psc=1</t>
  </si>
  <si>
    <t>Small Dog Harness Cat Harness Escape Proof Cat and Dog Harness Adjustable Vest Harnesses with Reflective Strap Soft Mesh Back Metal Clip No Pull No Choke Training Walk for Small Pet Puppy Kitten</t>
  </si>
  <si>
    <r>
      <rPr>
        <b/>
        <sz val="16"/>
        <color rgb="FFFF0000"/>
        <rFont val="宋体"/>
        <charset val="134"/>
        <scheme val="minor"/>
      </rPr>
      <t>注意：</t>
    </r>
    <r>
      <rPr>
        <b/>
        <sz val="12"/>
        <color rgb="FFFF0000"/>
        <rFont val="宋体"/>
        <charset val="134"/>
        <scheme val="minor"/>
      </rPr>
      <t xml:space="preserve">
</t>
    </r>
    <r>
      <rPr>
        <sz val="12"/>
        <color rgb="FFFF0000"/>
        <rFont val="宋体"/>
        <charset val="134"/>
        <scheme val="minor"/>
      </rPr>
      <t xml:space="preserve">该表格数据最好来自于JS,JS数据可直接粘贴使用，无需调整格式
此处的上架天数来源于表格“天数换算”的数据匹配，无需手动输入。
</t>
    </r>
    <r>
      <rPr>
        <sz val="12"/>
        <color rgb="FF000000"/>
        <rFont val="宋体"/>
        <charset val="134"/>
        <scheme val="minor"/>
      </rPr>
      <t xml:space="preserve">
</t>
    </r>
    <r>
      <rPr>
        <sz val="12"/>
        <color rgb="FFFF0000"/>
        <rFont val="宋体"/>
        <charset val="134"/>
        <scheme val="minor"/>
      </rPr>
      <t>没有上架天数的必须手动输入，不然会影响分析结果。可用Keepa查询后补齐</t>
    </r>
  </si>
  <si>
    <t>BWOGUE 2 Packs Dog Cat Safety Seat Belt Strap Car Headrest Restraint Adjustable Nylon Fabric Dog Restraints Vehicle Seatbelts Harness</t>
  </si>
  <si>
    <t>BWOGUE</t>
  </si>
  <si>
    <t>B078G6MKTN</t>
  </si>
  <si>
    <t>https://www.amazon.com/dp/B078G6MKTN?psc=1</t>
  </si>
  <si>
    <t>PetSafe Nylon Dog Leash, Strong and Durable Traditional Style Leash with Easy to Use Collar Hook, Available in Multiple Widths and Colors</t>
  </si>
  <si>
    <t>PetSafe</t>
  </si>
  <si>
    <t>AMZ</t>
  </si>
  <si>
    <t>B000OGRDK0</t>
  </si>
  <si>
    <t>https://www.amazon.com/dp/B000OGRDK0?psc=1</t>
  </si>
  <si>
    <t>PUPTECK Cat Harness with Leash Set - Adjustable Soft Strap with Fashion Design</t>
  </si>
  <si>
    <t>PUPTECK</t>
  </si>
  <si>
    <t>B07MKQFJSP</t>
  </si>
  <si>
    <t>https://www.amazon.com/dp/B07MKQFJSP?psc=1</t>
  </si>
  <si>
    <t>骞垮憡-PUPTECK Cat Harness with Leash Set - Adjustable Soft Strap with Fashion Design</t>
  </si>
  <si>
    <t>骞垮憡-GAUTERF Dog and Cat Universal Harness with Leash Set, Escape Proof Cat Harnesses - Adjustable Reflective Soft Mesh Corduroy Dog Harnesses - Best Pet Supplies</t>
  </si>
  <si>
    <t>GAUTERF</t>
  </si>
  <si>
    <t>B07GFBW7JT</t>
  </si>
  <si>
    <t>https://www.amazon.com/dp/B07GFBW7JT?psc=1</t>
  </si>
  <si>
    <t>Cat Harness Escape Proof Small Dogs Mesh Vest Harnesses Adjustable Puppy Kitten Walking Harness No Pull Design with Leash Clip &amp; Reflective Strips for Best Comfort &amp; Safety, Black Green Pink Red</t>
  </si>
  <si>
    <t>Rabbitgoo</t>
  </si>
  <si>
    <t>B07MZR3MDT</t>
  </si>
  <si>
    <t>https://www.amazon.com/dp/B07MZR3MDT?psc=1</t>
  </si>
  <si>
    <t>骞垮憡-Cat Harness Escape Proof Small Dogs Mesh Vest Harnesses Adjustable Puppy Kitten Walking Harness No Pull Design with Leash Clip &amp; Reflective Strips for Best Comfort &amp; Safety, Black Green Pink Red</t>
  </si>
  <si>
    <t>Escape Proof Cat Harness with Leash Adjustable Soft Mesh - Best for Walking</t>
  </si>
  <si>
    <t>B074MWRZ5Y</t>
  </si>
  <si>
    <t>https://www.amazon.com/dp/B074MWRZ5Y?psc=1</t>
  </si>
  <si>
    <t>骞垮憡-INVENHO Mesh Harness with Padded Vest for Puppy and Cats No Choke Design Ventilation Gift with One Leash &amp; Seat Belt</t>
  </si>
  <si>
    <t>INVENHO</t>
  </si>
  <si>
    <t>B07MDLYQR7</t>
  </si>
  <si>
    <t>https://www.amazon.com/dp/B07MDLYQR7?psc=1</t>
  </si>
  <si>
    <t>Voyager All Weather No Pull Step-in Mesh Dog Harness Padded Vest</t>
  </si>
  <si>
    <t>Best Pet Supplies, Inc.</t>
  </si>
  <si>
    <t>B00M0V7UVE</t>
  </si>
  <si>
    <t>https://www.amazon.com/dp/B00M0V7UVE?psc=1</t>
  </si>
  <si>
    <t>GAUTERF Dog and Cat Universal Harness with Leash Set, Escape Proof Cat Harnesses - Adjustable Reflective Soft Mesh Corduroy Dog Harnesses - Best Pet Supplies</t>
  </si>
  <si>
    <t>B07GFBQ4H6</t>
  </si>
  <si>
    <t>https://www.amazon.com/dp/B07GFBQ4H6?psc=1</t>
  </si>
  <si>
    <t>PUPTECK Adjustable Cat Harness Nylon Strap Collar with Leash</t>
  </si>
  <si>
    <t>B01MY4O0CE</t>
  </si>
  <si>
    <t>https://www.amazon.com/dp/B01MY4O0CE?psc=1</t>
  </si>
  <si>
    <t>INVENHO Mesh Harness with Padded Vest for Puppy and Cats No Choke Design Ventilation Gift with One Leash &amp; Seat Belt</t>
  </si>
  <si>
    <t>B07MKTGM95</t>
  </si>
  <si>
    <t>https://www.amazon.com/dp/B07MKTGM95?psc=1</t>
  </si>
  <si>
    <t>Kitty Holster Cat Harness</t>
  </si>
  <si>
    <t>Kitty Holster</t>
  </si>
  <si>
    <t>B007KAX8DO</t>
  </si>
  <si>
    <t>https://www.amazon.com/dp/B007KAX8DO?psc=1</t>
  </si>
  <si>
    <t>SCENEREAL Escape Proof Cat Harness and Leash - Adjustable Soft Mesh Vest for Rabbits Puppy Kittens</t>
  </si>
  <si>
    <t>SCENEREAL</t>
  </si>
  <si>
    <t>B07F8RY3C6</t>
  </si>
  <si>
    <t>https://www.amazon.com/dp/B07F8RY3C6?psc=1</t>
  </si>
  <si>
    <t>PetSafe Come with Me Kitty Harness and Bungee Leash, Harness for Cats</t>
  </si>
  <si>
    <t>Amazon Best Sellers Rank:</t>
  </si>
  <si>
    <t>N.A.</t>
  </si>
  <si>
    <t>B001OMD5ZA</t>
  </si>
  <si>
    <t>https://www.amazon.com/dp/B001OMD5ZA?psc=1</t>
  </si>
  <si>
    <t>Escape Proof Cat Harness with Leash, Adjustable Cat Walking Jackets, Padded Cat Vest</t>
  </si>
  <si>
    <t>Yizhi Miaow</t>
  </si>
  <si>
    <t>B077XY1CBC</t>
  </si>
  <si>
    <t>https://www.amazon.com/dp/B077XY1CBC?psc=1</t>
  </si>
  <si>
    <t>OFPUPPY Adjustable Cat Harness and Leash Set Velvet and Nylon Lead for Kitty Kitten Walking</t>
  </si>
  <si>
    <t>OFPUPPY</t>
  </si>
  <si>
    <t>B07DWPTT9S</t>
  </si>
  <si>
    <t>https://www.amazon.com/dp/B07DWPTT9S?psc=1</t>
  </si>
  <si>
    <t>voopet Boho Soft Mesh Dog Harness, Cats Padded Front Vest Harness with Leash, Adjustable Pets No-Pull Walking Harness - Easy Control for Small Dogs &amp; Puppy</t>
  </si>
  <si>
    <t>voopet</t>
  </si>
  <si>
    <t>B07MMHDWTC</t>
  </si>
  <si>
    <t>https://www.amazon.com/dp/B07MMHDWTC?psc=1</t>
  </si>
  <si>
    <t>骞垮憡-Mellow Shirt Dog Anxiety Calming Wrap</t>
  </si>
  <si>
    <t>Mellow Shirt</t>
  </si>
  <si>
    <t>B018S3APEG</t>
  </si>
  <si>
    <t>https://www.amazon.com/dp/B018S3APEG?psc=1</t>
  </si>
  <si>
    <t>Coastal Pet Poly Cat Tie Out with Nickel-Plated Swivel Snaps, Black, 1/8 Width by 15-Feet Long</t>
  </si>
  <si>
    <t>Coastal Pet</t>
  </si>
  <si>
    <t>B003WRG9O4</t>
  </si>
  <si>
    <t>https://www.amazon.com/dp/B003WRG9O4?psc=1</t>
  </si>
  <si>
    <t>Dog and Cat Universal Harness with Traction Rope, Adjustable Vest-Type Reflective Corduroy Comfortable Pet Harness</t>
  </si>
  <si>
    <t>Rosestola</t>
  </si>
  <si>
    <t>B07P74ZSXS</t>
  </si>
  <si>
    <t>https://www.amazon.com/dp/B07P74ZSXS?psc=1</t>
  </si>
  <si>
    <t>EliteField Soft Sided Pet Carrier (3 Year Warranty, Airline Approved), Multiple Sizes and Colors Available</t>
  </si>
  <si>
    <t>EliteField</t>
  </si>
  <si>
    <t>B01CY48OIO</t>
  </si>
  <si>
    <t>https://www.amazon.com/dp/B01CY48OIO?psc=1</t>
  </si>
  <si>
    <t>Best Pet Supplies Voyager Soft Harness for Pets - No Pull Vest</t>
  </si>
  <si>
    <t>B07J4W6KW2</t>
  </si>
  <si>
    <t>https://www.amazon.com/dp/B07J4W6KW2?psc=1</t>
  </si>
  <si>
    <t>骞垮憡-Kamots Beauty Escape Proof Cat Harness and Leash for Walking Adjustable Soft Mesh Pet Vest with Lead for Kitten</t>
  </si>
  <si>
    <t>Kamots Beauty</t>
  </si>
  <si>
    <t>B07LGS8M36</t>
  </si>
  <si>
    <t>https://www.amazon.com/dp/B07LGS8M36?psc=1</t>
  </si>
  <si>
    <t>BINGPET Escape Proof Cat Harness with Leash - Adjustable Soft Mesh Vest for Walking</t>
  </si>
  <si>
    <t>BINGPET</t>
  </si>
  <si>
    <t>B07PNFDG8P</t>
  </si>
  <si>
    <t>https://www.amazon.com/dp/B07PNFDG8P?psc=1</t>
  </si>
  <si>
    <t>Kamots Beauty Escape Proof Cat Harness and Leash for Walking Adjustable Soft Mesh Pet Vest with Lead for Kitten</t>
  </si>
  <si>
    <t>Rella Home Cat Harness and Leash Adjustable Nylon Halter Harness Kitten Nylon Strap Belt Safety Rope Leads</t>
  </si>
  <si>
    <t>Rella Home</t>
  </si>
  <si>
    <t>B0753J3RBC</t>
  </si>
  <si>
    <t>https://www.amazon.com/dp/B0753J3RBC?psc=1</t>
  </si>
  <si>
    <t>PUPTECK Escape Proof Cat Reflective Harness with Leash - Black Soft Mesh Adjustable - Best for Walking</t>
  </si>
  <si>
    <t>B07NXCHNW8</t>
  </si>
  <si>
    <t>https://www.amazon.com/dp/B07NXCHNW8?psc=1</t>
  </si>
  <si>
    <t>NEEDOON Cat Harness and Leash for Walking Escape Proof, Adjustable Collar Breathable Kitten Walking Jackets, No Pull No Choke Easy Training Walk for Small Pet Puppy Cat Vest (A) (B)</t>
  </si>
  <si>
    <t>NEEDOON</t>
  </si>
  <si>
    <t>Beauty &amp; Personal Care</t>
  </si>
  <si>
    <t>B07QYYDH4T</t>
  </si>
  <si>
    <t>https://www.amazon.com/dp/B07QYYDH4T?psc=1</t>
  </si>
  <si>
    <t>Stock Show Pet Dog Vest Harness and Leash Set with Cute Bowtie Small Dog Outdoor Walking Jackets Breathable Fashion Jeans Cloth for Small Puppy Dogs Teddy Poddle</t>
  </si>
  <si>
    <t>Stock Show</t>
  </si>
  <si>
    <t>B07CMQLWF4</t>
  </si>
  <si>
    <t>https://www.amazon.com/dp/B07CMQLWF4?psc=1</t>
  </si>
  <si>
    <t>骞垮憡-EcoBark Max Comfort and Control Dog Harness; No Pull &amp; No Choke Design, Luxurious Padded Vest, Eco-Friendly Puppies Dogs</t>
  </si>
  <si>
    <t>EcoBark</t>
  </si>
  <si>
    <t>B018DDFJTM</t>
  </si>
  <si>
    <t>https://www.amazon.com/dp/B018DDFJTM?psc=1</t>
  </si>
  <si>
    <t>B07KP86PG5</t>
  </si>
  <si>
    <t>https://www.amazon.com/dp/B07KP86PG5?psc=1</t>
  </si>
  <si>
    <t>骞垮憡-PUPTECK Soft Mesh Dog Harness Pet Puppy Comfort Padded Vest No Pull Harnesses</t>
  </si>
  <si>
    <t>B01M0RBJNA</t>
  </si>
  <si>
    <t>https://www.amazon.com/dp/B01M0RBJNA?psc=1</t>
  </si>
  <si>
    <t>Snazzi Pet Soft Mesh Comfy Step in Dog Vest Harness for Teacups, Toys, Minis, Puppies, Small Dog Breeds 2-16 lbs, Baby Pink, Sky Blue, Black, Red, Camo X-Small, Small, Medium, Large, X-Large</t>
  </si>
  <si>
    <t>Snazzi Pet</t>
  </si>
  <si>
    <t>B00J63SKF4</t>
  </si>
  <si>
    <t>https://www.amazon.com/dp/B00J63SKF4?psc=1</t>
  </si>
  <si>
    <t>Mihachi Cat Harness Adjustable with Removable Bowtie-for Kitty &amp; Rabbit,Plaid Harness and Leash Set</t>
  </si>
  <si>
    <t>Mihachi</t>
  </si>
  <si>
    <t>B074NYZQRB</t>
  </si>
  <si>
    <t>https://www.amazon.com/dp/B074NYZQRB?psc=1</t>
  </si>
  <si>
    <t>骞垮憡-Cat Harness with Leash Set, Adjustable Soft Mesh Reflective Pet Harnesses, Extended Version of The Reflective Strip Harness,Suitable for Kittens, Puppies, Small Pets</t>
  </si>
  <si>
    <t>SENGU</t>
  </si>
  <si>
    <t>B07PHXF7VL</t>
  </si>
  <si>
    <t>https://www.amazon.com/dp/B07PHXF7VL?psc=1</t>
  </si>
  <si>
    <t>The Creativehome Cat Puppy Harness with Leash Escape Proof Adjustable Breathable Soft Air Mesh Vest Harness for Walking Outdoor</t>
  </si>
  <si>
    <t>The Creativehome</t>
  </si>
  <si>
    <t>B07KD39DKC</t>
  </si>
  <si>
    <t>https://www.amazon.com/dp/B07KD39DKC?psc=1</t>
  </si>
  <si>
    <t>EXPAWLORER Checkered Frills Fashion Puppy Harness for Pets Dog &amp; Cat</t>
  </si>
  <si>
    <t>EXPAWLORER</t>
  </si>
  <si>
    <t>B0126WHNCW</t>
  </si>
  <si>
    <t>https://www.amazon.com/dp/B0126WHNCW?psc=1</t>
  </si>
  <si>
    <t>PUPTECK Escape Proof Cat Harness Set with Leashes - Black &amp; Pink Soft Mesh Adjustable - Best for Walking Cool</t>
  </si>
  <si>
    <t>B07Q7Z69P3</t>
  </si>
  <si>
    <t>https://www.amazon.com/dp/B07Q7Z69P3?psc=1</t>
  </si>
  <si>
    <t>Unihubys Cat Harness with Leash Set- Adjustable Soft Mesh Material with Strong D-Ring for Peace of Mind, Great for Walking</t>
  </si>
  <si>
    <t>Unihubys</t>
  </si>
  <si>
    <t>B07HCDBL52</t>
  </si>
  <si>
    <t>https://www.amazon.com/dp/B07HCDBL52?psc=1</t>
  </si>
  <si>
    <t>SELMAI Puppy Cat Small Girl Dog Dots Vest Harness Leash Set Mesh Padded No Pull Lead (Size Run Small,Please Check Size Details Carefully Before Purchase)</t>
  </si>
  <si>
    <t>SELMAI</t>
  </si>
  <si>
    <t>B01J3UZCS2</t>
  </si>
  <si>
    <t>https://www.amazon.com/dp/B01J3UZCS2?psc=1</t>
  </si>
  <si>
    <t>骞垮憡-BINGPET Escape Proof Cat Harness with Leash - Adjustable Soft Mesh Vest for Walking</t>
  </si>
  <si>
    <t>B07KPT5TD6</t>
  </si>
  <si>
    <t>https://www.amazon.com/dp/B07KPT5TD6?psc=1</t>
  </si>
  <si>
    <t>EXPAWLORER Escape Proof Cat Harness with Leash - Best Cat Safety Harness Mesh Adjustable Vest Harness for Cats and Small Dogs Outdoor Walking</t>
  </si>
  <si>
    <t>B07G44MT6G</t>
  </si>
  <si>
    <t>https://www.amazon.com/dp/B07G44MT6G?psc=1</t>
  </si>
  <si>
    <t>PUPTECK Cat Harness with Leash Set - Adjustable Soft Strap with Figure 8 Style Harness, Adorable and Special</t>
  </si>
  <si>
    <t>B07QRZW1Q8</t>
  </si>
  <si>
    <t>https://www.amazon.com/dp/B07QRZW1Q8?psc=1</t>
  </si>
  <si>
    <t>EcoBark Max Comfort and Control Dog Harness; No Pull &amp; No Choke Design, Luxurious Padded Vest, Eco-Friendly Puppies Dogs</t>
  </si>
  <si>
    <t>B0153O1OJI</t>
  </si>
  <si>
    <t>https://www.amazon.com/dp/B0153O1OJI?psc=1</t>
  </si>
  <si>
    <t>Dexil Color Coded Cat Harness Warning Alert Vest Padded and Water Resistant Let Others Know Your Cat in Advance</t>
  </si>
  <si>
    <t>Dexil Limited</t>
  </si>
  <si>
    <t>B01EHWTYBM</t>
  </si>
  <si>
    <t>https://www.amazon.com/dp/B01EHWTYBM?psc=1</t>
  </si>
  <si>
    <t>PUPTECK Checkered Frills Soft Mesh Dog Vest Harness Puppy Padded Pet Harnesses for Cat Small Dogs</t>
  </si>
  <si>
    <t>B01K6W97PA</t>
  </si>
  <si>
    <t>https://www.amazon.com/dp/B01K6W97PA?psc=1</t>
  </si>
  <si>
    <t>yueton Dog Pet Puppy Cat Kitty Adjustable Nylon Leash Rainbow Dog Chest Straps Chain Seven Color Traction Thoracic Dorsal Suits Dog Rope Dog</t>
  </si>
  <si>
    <t>yueton</t>
  </si>
  <si>
    <t>B012NGQZ98</t>
  </si>
  <si>
    <t>https://www.amazon.com/dp/B012NGQZ98?psc=1</t>
  </si>
  <si>
    <t>PUPTECK Soft Mesh Dog Harness with Leash - Plaid Adjustable Puppy No Pull Harnesses - Pet Padded Walking Vest</t>
  </si>
  <si>
    <t>B07G5GY4DC</t>
  </si>
  <si>
    <t>https://www.amazon.com/dp/B07G5GY4DC?psc=1</t>
  </si>
  <si>
    <t>Escape Proof Cat Harness and Leash for Walking Adjustable Soft Mesh Pet Vest with Lead for Kitten -(Blue,M)</t>
  </si>
  <si>
    <t>B07PRZMBMT</t>
  </si>
  <si>
    <t>https://www.amazon.com/dp/B07PRZMBMT?psc=1</t>
  </si>
  <si>
    <t>KZHAREEN Cat Harness with Leash for Kitty Puppy Small Dogs Animal Adjustable Soft Mesh</t>
  </si>
  <si>
    <t>KZHAREEN</t>
  </si>
  <si>
    <t>B07F7WXVP8</t>
  </si>
  <si>
    <t>https://www.amazon.com/dp/B07F7WXVP8?psc=1</t>
  </si>
  <si>
    <t>Mynwood Cat Jacket/Harness Purple Adult Cat</t>
  </si>
  <si>
    <t>Mynwood Cat Jacket</t>
  </si>
  <si>
    <t>B00UU12AP2</t>
  </si>
  <si>
    <t>https://www.amazon.com/dp/B00UU12AP2?psc=1</t>
  </si>
  <si>
    <t>KOOLTAIL Escape Proof Cat Harness and Leash for Walking Adjustable Soft Vest Harness for Cats Black</t>
  </si>
  <si>
    <t>KOOLTAIL</t>
  </si>
  <si>
    <t>B07G48TMT6</t>
  </si>
  <si>
    <t>https://www.amazon.com/dp/B07G48TMT6?psc=1</t>
  </si>
  <si>
    <t>Niteangel 2-Pack of Adjustable Cat Harness with Elastic Leash</t>
  </si>
  <si>
    <t>Niteangel</t>
  </si>
  <si>
    <t>B07CBB8M6W</t>
  </si>
  <si>
    <t>https://www.amazon.com/dp/B07CBB8M6W?psc=1</t>
  </si>
  <si>
    <t>骞垮憡-WIGGLE TAIL Dog Harness No Pull with Handle, Reflective Adjustable Vest Harness for Small/Medium/Large Dogs in Training Walking and Hiking</t>
  </si>
  <si>
    <t>WIGGLE TAIL</t>
  </si>
  <si>
    <t>B07BRM9LXM</t>
  </si>
  <si>
    <t>https://www.amazon.com/dp/B07BRM9LXM?psc=1</t>
  </si>
  <si>
    <t>骞垮憡-YujueShop Cat Harness and Leash Dog Harness Walking Adjustable Soft Mesh Pet Vest with Lead Re-Adjustable Pet Leash with Reflective Material and Metal Button Suit for Most Sizes of Pet</t>
  </si>
  <si>
    <t>YujueShop</t>
  </si>
  <si>
    <t>B07PHY5FPN</t>
  </si>
  <si>
    <t>https://www.amazon.com/dp/B07PHY5FPN?psc=1</t>
  </si>
  <si>
    <t>EcoBark Rapid Fastner Super Comfort Fully Adjustable Double Padded Step in Dog Harness</t>
  </si>
  <si>
    <t>B0716HJDQD</t>
  </si>
  <si>
    <t>https://www.amazon.com/dp/B0716HJDQD?psc=1</t>
  </si>
  <si>
    <t>Blueberry Pet Spring Made Well Floral Dog Collars, Harnesses, Leashes, Dresses or Toys</t>
  </si>
  <si>
    <t>Blueberry Pet</t>
  </si>
  <si>
    <t>B075K9B6HR</t>
  </si>
  <si>
    <t>https://www.amazon.com/dp/B075K9B6HR?psc=1</t>
  </si>
  <si>
    <t>Beirui Soft Suede Rhinestone Leather Dog Harness Leash Set Cat Puppy Sparkly Crystal Vest &amp; 4 ft Lead for Small Medium Cats Pets Chihuahua Poodle Shih Tzu</t>
  </si>
  <si>
    <t>Beirui</t>
  </si>
  <si>
    <t>B0779RQ4TB</t>
  </si>
  <si>
    <t>https://www.amazon.com/dp/B0779RQ4TB?psc=1</t>
  </si>
  <si>
    <t>骞垮憡-EXPAWLORER Escape Proof Cat Harness with Leash - Best Cat Safety Harness Mesh Adjustable Vest Harness for Cats and Small Dogs Outdoor Walking</t>
  </si>
  <si>
    <t>B07G43XX5C</t>
  </si>
  <si>
    <t>https://www.amazon.com/dp/B07G43XX5C?psc=1</t>
  </si>
  <si>
    <t>WONDERPUP Adjustable Cat Harness with Leash Set for Walking Escape Proof Soft Air Mesh for Kitty Puppy Rabbits Small Dogs Animal</t>
  </si>
  <si>
    <t>WONDERPUP</t>
  </si>
  <si>
    <t>B07GGN6JW6</t>
  </si>
  <si>
    <t>https://www.amazon.com/dp/B07GGN6JW6?psc=1</t>
  </si>
  <si>
    <t>TOMKAS Small Dog Cat Carrier Sling Hands Free Pet Puppy Outdoor Travel Bag Tote Reversible</t>
  </si>
  <si>
    <t>TOMKAS</t>
  </si>
  <si>
    <t>B01M5D90I0</t>
  </si>
  <si>
    <t>https://www.amazon.com/dp/B01M5D90I0?psc=1</t>
  </si>
  <si>
    <t>XPangle No Pull Dog Harness Easy Walk, Adjustable Escape Proof Pet Harness Outdoor for Small Medium Large Dogs</t>
  </si>
  <si>
    <t>XPangle</t>
  </si>
  <si>
    <t>B07QM55LKZ</t>
  </si>
  <si>
    <t>https://www.amazon.com/dp/B07QM55LKZ?psc=1</t>
  </si>
  <si>
    <t>Hamilton 3/8-Inch Adjustable Reflective Figure 8 Pup-Cat Harness</t>
  </si>
  <si>
    <t>Hamilton</t>
  </si>
  <si>
    <t>B00E1C2T3E</t>
  </si>
  <si>
    <t>https://www.amazon.com/dp/B00E1C2T3E?psc=1</t>
  </si>
  <si>
    <t>SlowTon Dog Car Harness Plus Connector Strap, Multifunction Adjustable Vest Harness Double Breathable Mesh Fabric with Car Vehicle Safety Seat Belt</t>
  </si>
  <si>
    <t>SlowTon</t>
  </si>
  <si>
    <t>B07F75Q3ZW</t>
  </si>
  <si>
    <t>https://www.amazon.com/dp/B07F75Q3ZW?psc=1</t>
  </si>
  <si>
    <t>OFPUPPY Escape Proof Cat Harness and Leash Set Adjustable - Soft Mesh - for Kitty Kitten Walking Black</t>
  </si>
  <si>
    <t>B07FCDWH3Z</t>
  </si>
  <si>
    <t>https://www.amazon.com/dp/B07FCDWH3Z?psc=1</t>
  </si>
  <si>
    <t>骞垮憡-Unihubys Cat Harness with Leash Set- Adjustable Embroidered Bee H Style Harness and Leash for Walking</t>
  </si>
  <si>
    <t>B07RM3T9B6</t>
  </si>
  <si>
    <t>https://www.amazon.com/dp/B07RM3T9B6?psc=1</t>
  </si>
  <si>
    <t>Coastal Pet Products CCP7348NPK Nylon Right Adjustable Figure 8 Cat Harness, Neon Pink</t>
  </si>
  <si>
    <t>B004LO7M4S</t>
  </si>
  <si>
    <t>https://www.amazon.com/dp/B004LO7M4S?psc=1</t>
  </si>
  <si>
    <t>Stock Show Pet Cat Harness with Lead Leash Set Cat Reflective Adjustable Mesh Paddded Chest Harness Escape Proof Harness for Outdoor Walking Jogging for Cat, 12-16, Mint Green</t>
  </si>
  <si>
    <t>B07GNDW9Y7</t>
  </si>
  <si>
    <t>https://www.amazon.com/dp/B07GNDW9Y7?psc=1</t>
  </si>
  <si>
    <t>Didog Adjustable Pet Mesh Vest Harness and Leash Set with Cute Bell for Puppy Small Medium Dogs and Cats</t>
  </si>
  <si>
    <t>Didog</t>
  </si>
  <si>
    <t>B0721MH5QH</t>
  </si>
  <si>
    <t>https://www.amazon.com/dp/B0721MH5QH?psc=1</t>
  </si>
  <si>
    <t>Smdoxi Dog Puppy Harness Leash Collar Cat Vest Strap with Angel Wings (Pink, XS)</t>
  </si>
  <si>
    <t>Smdoxi</t>
  </si>
  <si>
    <t>B079QVHVHT</t>
  </si>
  <si>
    <t>https://www.amazon.com/dp/B079QVHVHT?psc=1</t>
  </si>
  <si>
    <t>Red Dingo Classic Cat Harness and Lead Combo</t>
  </si>
  <si>
    <t>Red Dingo</t>
  </si>
  <si>
    <t>B0088VPH3S</t>
  </si>
  <si>
    <t>https://www.amazon.com/dp/B0088VPH3S?psc=1</t>
  </si>
  <si>
    <t>Forestpaw Skull Dog Harness for Small Dogs - Dog Cat Private Harness and Leash Set - Soft Mesh Pet Harness for Yorkies,Chihuahua,Poodles,Terriers,Beagles Puppy</t>
  </si>
  <si>
    <t>Forestpaw</t>
  </si>
  <si>
    <t>B07GJBKWY7</t>
  </si>
  <si>
    <t>https://www.amazon.com/dp/B07GJBKWY7?psc=1</t>
  </si>
  <si>
    <t>Dexil Luxury Cat Harness Padded and Water Resistant</t>
  </si>
  <si>
    <t>B01EHWTQXS</t>
  </si>
  <si>
    <t>https://www.amazon.com/dp/B01EHWTQXS?psc=1</t>
  </si>
  <si>
    <t>Puppia Basic Soft Harness by Gray</t>
  </si>
  <si>
    <t>PUPPIA International</t>
  </si>
  <si>
    <t>B001A5IYIE</t>
  </si>
  <si>
    <t>https://www.amazon.com/dp/B001A5IYIE?psc=1</t>
  </si>
  <si>
    <t>senye Cat Harness with Leash,Puppy Dog Training Leashes,Adjustable Soft Nylon Reflective Vest for Walking Running</t>
  </si>
  <si>
    <t>senye</t>
  </si>
  <si>
    <t>B07PHXBM76</t>
  </si>
  <si>
    <t>https://www.amazon.com/dp/B07PHXBM76?psc=1</t>
  </si>
  <si>
    <t>Niteangel 2 Pack of Adjustable Cat Harness &amp; Leash Set</t>
  </si>
  <si>
    <t>B079GNM2C7</t>
  </si>
  <si>
    <t>https://www.amazon.com/dp/B079GNM2C7?psc=1</t>
  </si>
  <si>
    <t>Bond &amp; Co. Buffalo-Check Cat Harness and Leash Set</t>
  </si>
  <si>
    <t>Bond</t>
  </si>
  <si>
    <t>B07K28MM9Y</t>
  </si>
  <si>
    <t>https://www.amazon.com/dp/B07K28MM9Y?psc=1</t>
  </si>
  <si>
    <t>JOEJOY Dog Cat Harness Escape Proof Freedom No Pull Dog Harnesses Reflective Adjustable Vest for Small Medium Dogs</t>
  </si>
  <si>
    <t>JOEJOY</t>
  </si>
  <si>
    <t>B07J38MDY9</t>
  </si>
  <si>
    <t>https://www.amazon.com/dp/B07J38MDY9?psc=1</t>
  </si>
  <si>
    <t>Red Dingo Designer Cat Harness and Lead Combo</t>
  </si>
  <si>
    <t>B0088VPFVM</t>
  </si>
  <si>
    <t>https://www.amazon.com/dp/B0088VPFVM?psc=1</t>
  </si>
  <si>
    <t>FLAdorepet 3Pcs Pink Flower Dog Dress Harness with Matching Leash Set Small Dog Pet Cat Clothes Shirt Costume Dog Skirt,Dress,Hair Bow</t>
  </si>
  <si>
    <t>FLAdorepet</t>
  </si>
  <si>
    <t>B07NYN2S98</t>
  </si>
  <si>
    <t>https://www.amazon.com/dp/B07NYN2S98?psc=1</t>
  </si>
  <si>
    <t>MyfatBOSS Dog and Cat Universal Harness, Escape Proof Cat Harnesses with Leashes, Soft Mesh Dog Cat Harness - Perfect for Pet Cat and Puppy</t>
  </si>
  <si>
    <t>MyfatBOSS</t>
  </si>
  <si>
    <t>B07JFPMLPD</t>
  </si>
  <si>
    <t>https://www.amazon.com/dp/B07JFPMLPD?psc=1</t>
  </si>
  <si>
    <t>Gooby - Comfort X Head-In Harness, Choke Free Small Dog Harness with Micro Suede Trimming and Patented X Frame</t>
  </si>
  <si>
    <t>Gooby</t>
  </si>
  <si>
    <t>B01BF5N6XG</t>
  </si>
  <si>
    <t>https://www.amazon.com/dp/B01BF5N6XG?psc=1</t>
  </si>
  <si>
    <t>Mynwood Cat Jacket/Harness Blue Adult Cat</t>
  </si>
  <si>
    <t>B00UTZZA3I</t>
  </si>
  <si>
    <t>https://www.amazon.com/dp/B00UTZZA3I?psc=1</t>
  </si>
  <si>
    <t>Puppia Authentic Neon Soft Harness A, Orange, Small</t>
  </si>
  <si>
    <t>Puppia</t>
  </si>
  <si>
    <t>B00UM9OY24</t>
  </si>
  <si>
    <t>https://www.amazon.com/dp/B00UM9OY24?psc=1</t>
  </si>
  <si>
    <t>骞垮憡-WONDERPUP Adjustable Cat Harness with Leash Set for Walking Escape Proof Soft Air Mesh for Kitty Puppy Rabbits Small Dogs Animal</t>
  </si>
  <si>
    <t>B07GGQWFM7</t>
  </si>
  <si>
    <t>https://www.amazon.com/dp/B07GGQWFM7?psc=1</t>
  </si>
  <si>
    <t>骞垮憡-T.A.Bird Bulldog Reversible Harness No Pull Dog Harness Vest Harness for Small Medium Large Dog</t>
  </si>
  <si>
    <t>T.A.Bird</t>
  </si>
  <si>
    <t>B07JQVM2WF</t>
  </si>
  <si>
    <t>https://www.amazon.com/dp/B07JQVM2WF?psc=1</t>
  </si>
  <si>
    <t>Pet Club No Pull Dog/Cat Harness and Leash Set for Walking, Padded Dog Vest Harnesses for Puppy Small Dogs/Cats, Cat Dog Training Collar Pink,XS,S</t>
  </si>
  <si>
    <t>Pet Club</t>
  </si>
  <si>
    <t>B01N9O3YGS</t>
  </si>
  <si>
    <t>https://www.amazon.com/dp/B01N9O3YGS?psc=1</t>
  </si>
  <si>
    <t>Mesh Cat Harness and Leash - Escape Proof Harness for Puppy, Cats, Small Dogs</t>
  </si>
  <si>
    <t>PAWCHIE</t>
  </si>
  <si>
    <t>B07PGCSFXH</t>
  </si>
  <si>
    <t>https://www.amazon.com/dp/B07PGCSFXH?psc=1</t>
  </si>
  <si>
    <t>Lanyar Reflective Mesh Soft Dog Harness Safe Harness No Pull Pet Harnesses for Dogs,Size Runs Smaller,Small Fits 2-4lbs,Medium 6-10lbs</t>
  </si>
  <si>
    <t>Lanyar</t>
  </si>
  <si>
    <t>B00LIE5XD6</t>
  </si>
  <si>
    <t>https://www.amazon.com/dp/B00LIE5XD6?psc=1</t>
  </si>
  <si>
    <t>Meeyou Adjustable Soft Mesh Cat Harness with Leash</t>
  </si>
  <si>
    <t>Meeyou</t>
  </si>
  <si>
    <t>B01FJPBUF4</t>
  </si>
  <si>
    <t>https://www.amazon.com/dp/B01FJPBUF4?psc=1</t>
  </si>
  <si>
    <t>Cat Harness, Adjustable Harness Nylon Strap Collar with Leash, Cat Leash and Harness Set, for Cat and Small Pet Walking</t>
  </si>
  <si>
    <t>Love Pet Home</t>
  </si>
  <si>
    <t>B07P9G9YJ5</t>
  </si>
  <si>
    <t>https://www.amazon.com/dp/B07P9G9YJ5?psc=1</t>
  </si>
  <si>
    <t>Best Pet Supplies Voyager Fully Adjustable Step-in Mesh Harness with Reflective 3M Piping</t>
  </si>
  <si>
    <t>B07K4YX534</t>
  </si>
  <si>
    <t>https://www.amazon.com/dp/B07K4YX534?psc=1</t>
  </si>
  <si>
    <t>Mynwood Cat Jacket/Harness Skulls Adult Cat</t>
  </si>
  <si>
    <t>B00UU2JAF4</t>
  </si>
  <si>
    <t>https://www.amazon.com/dp/B00UU2JAF4?psc=1</t>
  </si>
  <si>
    <t>1 Pc Pet Puppy Dog Harness Velvet &amp; Leather Leash for Small Dog Puppy Cat Harness Leash Dog Accessories  S</t>
  </si>
  <si>
    <t>TO_GeT For Pet Accessories TgT</t>
  </si>
  <si>
    <t>B07H3R1V2Q</t>
  </si>
  <si>
    <t>https://www.amazon.com/dp/B07H3R1V2Q?psc=1</t>
  </si>
  <si>
    <t>HOUNDNINE Escape Proof Cat Harness - Holster Style Adjustable Body Soft Mesh - Best for Walking</t>
  </si>
  <si>
    <t>HOUNDNINE</t>
  </si>
  <si>
    <t>B07B4KV7HY</t>
  </si>
  <si>
    <t>https://www.amazon.com/dp/B07B4KV7HY?psc=1</t>
  </si>
  <si>
    <t>Sport Ni Christmas Cat Harness and Leash Set, Durable Nylon Chest Strap Halter Walking Rope Leads for Kitty Pet Small Animals Size Adjustable</t>
  </si>
  <si>
    <t>Sport Ni</t>
  </si>
  <si>
    <t>B07KQ2SD52</t>
  </si>
  <si>
    <t>https://www.amazon.com/dp/B07KQ2SD52?psc=1</t>
  </si>
  <si>
    <t>SMALLLEE_LUCKY_STORE Small Dog Tuxedo Harness for Boy, Adjustable Soft Mesh Cat Harness Vest Leash Set</t>
  </si>
  <si>
    <t>smalllee_lucky_store</t>
  </si>
  <si>
    <t>B074FY9Q4R</t>
  </si>
  <si>
    <t>https://www.amazon.com/dp/B074FY9Q4R?psc=1</t>
  </si>
  <si>
    <t>骞垮憡-Pet Club No Pull Dog/Cat Harness Leash Set Escape Proof Walking, Super Comfort Fully Adjustable Double Padded Step in Dog Harness, Cat Dog Training Collar</t>
  </si>
  <si>
    <t>B07CWL5JYZ</t>
  </si>
  <si>
    <t>https://www.amazon.com/dp/B07CWL5JYZ?psc=1</t>
  </si>
  <si>
    <t>QBLEEV Cat Harness Vest Leash Set</t>
  </si>
  <si>
    <t>QBLEEV</t>
  </si>
  <si>
    <t>B07MPZZLGF</t>
  </si>
  <si>
    <t>https://www.amazon.com/dp/B07MPZZLGF?psc=1</t>
  </si>
  <si>
    <t>Didog Soft Mesh Padded Dog Cat Vest Harness Leash Set,Dog Cat Body Harness for Puppy Small Dogs and Cats</t>
  </si>
  <si>
    <t>B07D49NBBS</t>
  </si>
  <si>
    <t>https://www.amazon.com/dp/B07D49NBBS?psc=1</t>
  </si>
  <si>
    <t>FLAdorepet Cat Hooded Vest Harness and Leash Adjustable Soft Mesh Kitten Harness Jacket Vest with Leash for Cats Puppy Safety Walk/Run</t>
  </si>
  <si>
    <t>B07PVHGPCX</t>
  </si>
  <si>
    <t>https://www.amazon.com/dp/B07PVHGPCX?psc=1</t>
  </si>
  <si>
    <t>MyfatBOSS Cat Leash, Cat Harness and Leash, Adjustable Pet Mesh Vest Leashes for Small Large Cats Walking Escape Proof</t>
  </si>
  <si>
    <t>B07F6DY2YJ</t>
  </si>
  <si>
    <t>https://www.amazon.com/dp/B07F6DY2YJ?psc=1</t>
  </si>
  <si>
    <t>骞垮憡-WONDERPUP Reflective Dog Cat Harness No Pull Soft Mesh Adjustable Safe Harness for Small and Medium</t>
  </si>
  <si>
    <t>B07KSSGKZP</t>
  </si>
  <si>
    <t>https://www.amazon.com/dp/B07KSSGKZP?psc=1</t>
  </si>
  <si>
    <t>PAWISE Adjustable Cat Harness with 4ft. Leash, Nylon Material, Red/Blue</t>
  </si>
  <si>
    <t>PAWISE</t>
  </si>
  <si>
    <t>B07FTD2M1S</t>
  </si>
  <si>
    <t>https://www.amazon.com/dp/B07FTD2M1S?psc=1</t>
  </si>
  <si>
    <t>Wiz BBQT Purple Bright Soft Comfortable Mesh Heart Printed Dog Cat Pet Vest Harness and Matching Leash Set for Dogs Cats</t>
  </si>
  <si>
    <t>Wiz BBQT</t>
  </si>
  <si>
    <t>B01LYGJ92P</t>
  </si>
  <si>
    <t>https://www.amazon.com/dp/B01LYGJ92P?psc=1</t>
  </si>
  <si>
    <t>SHUNAI Cat Harness, No Pull Padded Vest for Pet, Adjustable and Reflective Design,Nylon Material Great Fit for Exotic,Ragdoll,British Shorthair,Persian,Maine Coon Cat, Large Size(Not Include Leash)</t>
  </si>
  <si>
    <t>shunai</t>
  </si>
  <si>
    <t>B07D4DQ1BM</t>
  </si>
  <si>
    <t>https://www.amazon.com/dp/B07D4DQ1BM?psc=1</t>
  </si>
  <si>
    <t>Bright Mesh Heart Printed Dog Cat Pet Vest Harness and Matching Leash Set in Blue for Dogs Cats</t>
  </si>
  <si>
    <t>B01LWTYH6Z</t>
  </si>
  <si>
    <t>https://www.amazon.com/dp/B01LWTYH6Z?psc=1</t>
  </si>
  <si>
    <t>T.A.Bird Bulldog Reversible Harness No Pull Dog Harness Vest Harness for Small Medium Large Dog</t>
  </si>
  <si>
    <t>B07JQFL9RW</t>
  </si>
  <si>
    <t>https://www.amazon.com/dp/B07JQFL9RW?psc=1</t>
  </si>
  <si>
    <t>Lukovee Dog Safety Vest Harness with Seatbelt, Dog Car Harness Seat Belt Adjustable Pet Harnesses Double Breathable Mesh Fabric with Car Vehicle Connector Strap for Dog</t>
  </si>
  <si>
    <t>Lukovee</t>
  </si>
  <si>
    <t>B07F245Z57</t>
  </si>
  <si>
    <t>https://www.amazon.com/dp/B07F245Z57?psc=1</t>
  </si>
  <si>
    <t>Puppia Soft Vest Harness B</t>
  </si>
  <si>
    <t>B007AW4DDG</t>
  </si>
  <si>
    <t>https://www.amazon.com/dp/B007AW4DDG?psc=1</t>
  </si>
  <si>
    <t>骞垮憡-WONDERPUP Plaid Dog Cat Harness with Comfort Soft Mesh No Pull Durable for Small Puppy Walking</t>
  </si>
  <si>
    <t>B0798G43BW</t>
  </si>
  <si>
    <t>https://www.amazon.com/dp/B0798G43BW?psc=1</t>
  </si>
  <si>
    <t>Kitty Holster Harness M/L Poppy - Litterboy Exclusive</t>
  </si>
  <si>
    <t>B0181D98XW</t>
  </si>
  <si>
    <t>https://www.amazon.com/dp/B0181D98XW?psc=1</t>
  </si>
  <si>
    <t>Mynwood Cat Jacket/Harness Cheetah Adult Cat</t>
  </si>
  <si>
    <t>B00UU30XD6</t>
  </si>
  <si>
    <t>https://www.amazon.com/dp/B00UU30XD6?psc=1</t>
  </si>
  <si>
    <t>TSA Fast Pass Leash Harness - Medium (see sizing Chart)</t>
  </si>
  <si>
    <t>TSA Fast Pass</t>
  </si>
  <si>
    <t>B008AWCLFM</t>
  </si>
  <si>
    <t>https://www.amazon.com/dp/B008AWCLFM?psc=1</t>
  </si>
  <si>
    <t>Voyager Adjustable Harness with 3M Reflective Technology by Best Pet Supplies</t>
  </si>
  <si>
    <t>B071V53L89</t>
  </si>
  <si>
    <t>https://www.amazon.com/dp/B071V53L89?psc=1</t>
  </si>
  <si>
    <t>Good2Go Aqua and Coral Chevron Cat Harness and Leash Set</t>
  </si>
  <si>
    <t>Good2Go</t>
  </si>
  <si>
    <t>B074RJ8YTC</t>
  </si>
  <si>
    <t>https://www.amazon.com/dp/B074RJ8YTC?psc=1</t>
  </si>
  <si>
    <t>DOGNESS Cat&amp;Small Dogs Package - Three camo Colors, for Walking Training Small Dogs and Cats - Harness and Leash Together</t>
  </si>
  <si>
    <t>DOGNESS</t>
  </si>
  <si>
    <t>B07DRNHMYP</t>
  </si>
  <si>
    <t>https://www.amazon.com/dp/B07DRNHMYP?psc=1</t>
  </si>
  <si>
    <t>Pink Cute Adorable Pet Cat Dog Harness and Leash Set with Lace Artificial Pearl Angel Wing</t>
  </si>
  <si>
    <t>B01CHOOT8U</t>
  </si>
  <si>
    <t>https://www.amazon.com/dp/B01CHOOT8U?psc=1</t>
  </si>
  <si>
    <t>Avolare Cat Harness Adjustable Nylon Strap Collar - 2/Pack</t>
  </si>
  <si>
    <t>Avolare</t>
  </si>
  <si>
    <t>B074SZC94G</t>
  </si>
  <si>
    <t>https://www.amazon.com/dp/B074SZC94G?psc=1</t>
  </si>
  <si>
    <t>Bond &amp; Co. Donut-Print Hooded Cat Harness and Leash Set</t>
  </si>
  <si>
    <t>B07K292JL9</t>
  </si>
  <si>
    <t>https://www.amazon.com/dp/B07K292JL9?psc=1</t>
  </si>
  <si>
    <t>W&amp;Z Cat Kitty Harness and Leash Set for Walking Escape Proof - Adjustable Blue/Pink Cat Walking Jackets with Cute Bowtie - for Small Mediums Large Cats</t>
  </si>
  <si>
    <t>W&amp;Z</t>
  </si>
  <si>
    <t>B07HHNSXYG</t>
  </si>
  <si>
    <t>https://www.amazon.com/dp/B07HHNSXYG?psc=1</t>
  </si>
  <si>
    <t>voopet Beach Style Soft Dog Harness, Puppy Breathable Mesh Front Padded Vest Harness with Leash, Island Style Pets Adjustable No-Pull Walking Harness - Easy Control for Small Dogs &amp; Cats</t>
  </si>
  <si>
    <t>B07MMJS1XV</t>
  </si>
  <si>
    <t>https://www.amazon.com/dp/B07MMJS1XV?psc=1</t>
  </si>
  <si>
    <t>Mynwood Cat Jacket/Harness Black Watch Tartan Adult Cat</t>
  </si>
  <si>
    <t>B00UU37X6Q</t>
  </si>
  <si>
    <t>https://www.amazon.com/dp/B00UU37X6Q?psc=1</t>
  </si>
  <si>
    <t>ThinkPet Reflective Breathable Soft Air Mesh No Pull Puppy Dog Vest Harness</t>
  </si>
  <si>
    <t>ThinkPet</t>
  </si>
  <si>
    <t>B07HNZQLBH</t>
  </si>
  <si>
    <t>https://www.amazon.com/dp/B07HNZQLBH?psc=1</t>
  </si>
  <si>
    <t>Kitty Holster Cat Harness, Medium/Large, Gray</t>
  </si>
  <si>
    <t>B01FECV6QU</t>
  </si>
  <si>
    <t>https://www.amazon.com/dp/B01FECV6QU?psc=1</t>
  </si>
  <si>
    <t>Stock Show Small Pet Summer Spring Cute Cartoon Harness Vest and Matching Polka Dots Lead Leash Set Breathable Soft Mesh Padded Adjustable Chest Strap Hareness for Puppy Kitten Small Animal</t>
  </si>
  <si>
    <t>B07BVCGPS6</t>
  </si>
  <si>
    <t>https://www.amazon.com/dp/B07BVCGPS6?psc=1</t>
  </si>
  <si>
    <t>骞垮憡-WONDERPUP Escape Proof Cat Dog Harness with Leash Set- Adjustable Soft Mesh with D-Ring for Kitty Puppy Rabbits Dogs Animal</t>
  </si>
  <si>
    <t>B07MW1CQHB</t>
  </si>
  <si>
    <t>https://www.amazon.com/dp/B07MW1CQHB?psc=1</t>
  </si>
  <si>
    <t>Decoroom No Pull Dog Harness Padded Cat Harness for Puppy Soft Mesh Reflective Pet Vest Harness</t>
  </si>
  <si>
    <t>Decoroom</t>
  </si>
  <si>
    <t>B07B9YMYXF</t>
  </si>
  <si>
    <t>https://www.amazon.com/dp/B07B9YMYXF?psc=1</t>
  </si>
  <si>
    <t>KZHAREEN Escape Proof Cat Harness with Leash Set Adjustable Soft Mesh for Kitty Puppy Small Dogs Animals</t>
  </si>
  <si>
    <t>B07FZY2GNZ</t>
  </si>
  <si>
    <t>https://www.amazon.com/dp/B07FZY2GNZ?psc=1</t>
  </si>
  <si>
    <t>THAIN Comfort &amp; Control Dog and Cat Vest Harness No Pull No Choke Design Padded Vest Eco-Friendly for Puppy Dog and cat</t>
  </si>
  <si>
    <t>THAIN</t>
  </si>
  <si>
    <t>B07L2JS692</t>
  </si>
  <si>
    <t>https://www.amazon.com/dp/B07L2JS692?psc=1</t>
  </si>
  <si>
    <t>Puppia Authentic Vivien Pet Harness</t>
  </si>
  <si>
    <t>B00UM9PF7W</t>
  </si>
  <si>
    <t>https://www.amazon.com/dp/B00UM9PF7W?psc=1</t>
  </si>
  <si>
    <t>Stock Show Dog/Cat Walking Jackets Dog Breathable Adjustable Soft Mesh Padded Harness Vest and Matching Lead Leash Set in Cute Polka Dots for Puppy Mediums Dogs Cats</t>
  </si>
  <si>
    <t>B07CHJWZ2P</t>
  </si>
  <si>
    <t>https://www.amazon.com/dp/B07CHJWZ2P?psc=1</t>
  </si>
  <si>
    <t>上架时间</t>
  </si>
  <si>
    <t>竞品价格</t>
  </si>
  <si>
    <t>竞品数量</t>
  </si>
  <si>
    <t>最低价</t>
  </si>
  <si>
    <t>最高价</t>
  </si>
  <si>
    <t>竞品销量</t>
  </si>
  <si>
    <t>销量数量</t>
  </si>
  <si>
    <t>最低量</t>
  </si>
  <si>
    <t>最高量</t>
  </si>
  <si>
    <t>价格</t>
  </si>
  <si>
    <t>销量</t>
  </si>
  <si>
    <t>竞品分析</t>
  </si>
  <si>
    <t>图片</t>
  </si>
  <si>
    <t>站点</t>
  </si>
  <si>
    <t>月销量</t>
  </si>
  <si>
    <t>品牌</t>
  </si>
  <si>
    <t>评论数</t>
  </si>
  <si>
    <t>大类排名</t>
  </si>
  <si>
    <t>星级</t>
  </si>
  <si>
    <t>链接</t>
  </si>
  <si>
    <t>店铺背景分析</t>
  </si>
  <si>
    <t>产品特色</t>
  </si>
  <si>
    <r>
      <t xml:space="preserve">
注意</t>
    </r>
    <r>
      <rPr>
        <sz val="11"/>
        <color rgb="FF000000"/>
        <rFont val="宋体"/>
        <charset val="134"/>
      </rPr>
      <t xml:space="preserve">
1、该表格有自动填充功能，当你输入产品的ASIN码时会自动填充其他内容。但是除了图片。所以</t>
    </r>
    <r>
      <rPr>
        <sz val="11"/>
        <color rgb="FFFF0000"/>
        <rFont val="宋体"/>
        <charset val="134"/>
      </rPr>
      <t>使用表格时先输入图片和ASIN码</t>
    </r>
    <r>
      <rPr>
        <sz val="11"/>
        <color rgb="FF000000"/>
        <rFont val="宋体"/>
        <charset val="134"/>
      </rPr>
      <t>。如果输入ASIN码后不能自动填充，其他信息就需要手动输入。
2、请勿改动除图片、ASIN、优点以外的任何数据，不然被改动的单元格不再具备自动填充功能。</t>
    </r>
  </si>
  <si>
    <t>US</t>
  </si>
  <si>
    <t>一两年的店铺，主营宠物类用品，该产品占据50%以上的销售份额</t>
  </si>
  <si>
    <t>防逃生、可调、反光带、造型简约、13-18in</t>
  </si>
  <si>
    <t>两年多的大店，专注宠物类用品</t>
  </si>
  <si>
    <t>带子清新时尚、防逃生、造型简约、多颜色变体</t>
  </si>
  <si>
    <t>大账号、卖家居宠物类产品</t>
  </si>
  <si>
    <t>防逃生、可调、反光带、造型简约、13-18in、多色</t>
  </si>
  <si>
    <t>1年店铺，专卖宠物背带产品</t>
  </si>
  <si>
    <t>防逃生、可调、反光带、造型简约、多色</t>
  </si>
  <si>
    <t>防逃生、可调、舒适</t>
  </si>
  <si>
    <t>UK</t>
  </si>
  <si>
    <t>B07B49LNW9</t>
  </si>
  <si>
    <t>点此</t>
  </si>
  <si>
    <t>宠物类店铺</t>
  </si>
  <si>
    <t>B07GSJJ2X6</t>
  </si>
  <si>
    <t>B07R8Y1DLY</t>
  </si>
  <si>
    <t>宠物类店铺，卖得好的产品是定制项圈</t>
  </si>
  <si>
    <t>防逃生、可调、舒适，胸围: 29-35.6cm, 颈围:20.3-24.1cm</t>
  </si>
  <si>
    <t>B07G43RT89</t>
  </si>
  <si>
    <t>HOMIMP</t>
  </si>
  <si>
    <t>一年左右的新店铺，主卖宠物类产品，值得借鉴</t>
  </si>
  <si>
    <t>普通款，老款产品，双D型扣</t>
  </si>
  <si>
    <t>客户潜在需求分析</t>
  </si>
  <si>
    <t>痛点分析</t>
  </si>
  <si>
    <t>序号</t>
  </si>
  <si>
    <t>需求描述</t>
  </si>
  <si>
    <t>次数</t>
  </si>
  <si>
    <t>对策</t>
  </si>
  <si>
    <t>描述</t>
  </si>
  <si>
    <t>比例</t>
  </si>
  <si>
    <t>解决对策</t>
  </si>
  <si>
    <t>需要能更好的调整背带长度</t>
  </si>
  <si>
    <t>猫容易逃脱出去</t>
  </si>
  <si>
    <t>改变穿戴方式</t>
  </si>
  <si>
    <t>希望更薄</t>
  </si>
  <si>
    <t>尺寸不合适</t>
  </si>
  <si>
    <t>改为尺寸可调节</t>
  </si>
  <si>
    <t>舒适度是首要的</t>
  </si>
  <si>
    <t>背带太重</t>
  </si>
  <si>
    <t>减轻背带重量</t>
  </si>
  <si>
    <t>太厚、太热、不喜欢尼龙粘扣</t>
  </si>
  <si>
    <t>竞品总结</t>
  </si>
  <si>
    <t>该款产品属于生命周期比较长的，目前市面上的产品存在严重的质量问题，如果能够想办法解决这些质量问题，那么会达到很高的销量。</t>
  </si>
  <si>
    <t>0-99</t>
  </si>
  <si>
    <t>100-499</t>
  </si>
  <si>
    <t>500-999</t>
  </si>
  <si>
    <t>1000-1999</t>
  </si>
  <si>
    <t>2000-3999</t>
  </si>
  <si>
    <t>4000-5999</t>
  </si>
  <si>
    <t>6000-7999</t>
  </si>
  <si>
    <t>8000-10000</t>
  </si>
  <si>
    <t>&gt;10001</t>
  </si>
  <si>
    <t>0-300</t>
  </si>
  <si>
    <t>300-500</t>
  </si>
  <si>
    <t>500-800</t>
  </si>
  <si>
    <t>800-1000</t>
  </si>
  <si>
    <t>1000-1500</t>
  </si>
  <si>
    <t>1500-2000</t>
  </si>
  <si>
    <t>2000-3000</t>
  </si>
  <si>
    <t>3000-4500</t>
  </si>
  <si>
    <t>4500-6000</t>
  </si>
  <si>
    <t>6000-8000</t>
  </si>
  <si>
    <t>&gt;8000</t>
  </si>
  <si>
    <t>review</t>
  </si>
  <si>
    <t>Re&lt;30</t>
  </si>
  <si>
    <t>Re&lt;30且
0-99</t>
  </si>
  <si>
    <t>Re&lt;30且
100-499</t>
  </si>
  <si>
    <t>Re&lt;30且
500-999</t>
  </si>
  <si>
    <t>Re&lt;30且
1000-1999</t>
  </si>
  <si>
    <t>Re&lt;30且
2000-3999</t>
  </si>
  <si>
    <t>Re&lt;30且
4000-5999</t>
  </si>
  <si>
    <t>Re&lt;30且
6000-7999</t>
  </si>
  <si>
    <t xml:space="preserve">Re&lt;30且8000-10000
</t>
  </si>
  <si>
    <t>Re&lt;30且
10000+</t>
  </si>
  <si>
    <t>30&lt;review&lt;100</t>
  </si>
  <si>
    <t>30&lt;review&lt;100且
0-99</t>
  </si>
  <si>
    <t>30&lt;review&lt;100且
100-499</t>
  </si>
  <si>
    <t>30&lt;review&lt;100且
500-999</t>
  </si>
  <si>
    <t>30&lt;review&lt;100且
1000-1999</t>
  </si>
  <si>
    <t>30&lt;review&lt;100且
2000-3999</t>
  </si>
  <si>
    <t>30&lt;review&lt;100且
4000-5999</t>
  </si>
  <si>
    <t>30&lt;review&lt;100且
6000-7999</t>
  </si>
  <si>
    <t xml:space="preserve">30&lt;review&lt;100且8000-10000
</t>
  </si>
  <si>
    <t>30&lt;review&lt;100且
10000+</t>
  </si>
  <si>
    <t>100&lt;review&lt;500</t>
  </si>
  <si>
    <t>100&lt;review&lt;500且
0-99</t>
  </si>
  <si>
    <t>100&lt;review&lt;500且
100-499</t>
  </si>
  <si>
    <t>100&lt;review&lt;500且
500-999</t>
  </si>
  <si>
    <t>100&lt;review&lt;500且
1000-1999</t>
  </si>
  <si>
    <t>100&lt;review&lt;500且
2000-3999</t>
  </si>
  <si>
    <t>100&lt;review&lt;500且
4000-5999</t>
  </si>
  <si>
    <t>100&lt;review&lt;500且
6000-7999</t>
  </si>
  <si>
    <t xml:space="preserve">100&lt;review&lt;500且8000-10000
</t>
  </si>
  <si>
    <t>100&lt;review&lt;500且
10000+</t>
  </si>
  <si>
    <t>500&lt;review&lt;1000</t>
  </si>
  <si>
    <t>500&lt;review&lt;1000且
0-99</t>
  </si>
  <si>
    <t>500&lt;review&lt;1000且
100-499</t>
  </si>
  <si>
    <t>500&lt;review&lt;1000且
500-999</t>
  </si>
  <si>
    <t>500&lt;review&lt;1000且
1000-1999</t>
  </si>
  <si>
    <t>500&lt;review&lt;1000且
2000-3999</t>
  </si>
  <si>
    <t>500&lt;review&lt;1000且
4000-5999</t>
  </si>
  <si>
    <t>500&lt;review&lt;1000且
6000-7999</t>
  </si>
  <si>
    <t xml:space="preserve">500&lt;review&lt;1000且8000-10000
</t>
  </si>
  <si>
    <t>500&lt;review&lt;1000且
10000+</t>
  </si>
  <si>
    <t>review&gt;1000</t>
  </si>
  <si>
    <t>AMZ且0-99</t>
  </si>
  <si>
    <t>AMZ且100-499</t>
  </si>
  <si>
    <t>AMZ且500-999</t>
  </si>
  <si>
    <t>AMZ且1000-1999</t>
  </si>
  <si>
    <t>AMZ且2000-3999</t>
  </si>
  <si>
    <t>AMZ且4000-5999</t>
  </si>
  <si>
    <t>AMZ且6000-7999</t>
  </si>
  <si>
    <t>AMZ且8000-10000</t>
  </si>
  <si>
    <t>AMZ且&gt;10000</t>
  </si>
  <si>
    <t>FBA且0-99</t>
  </si>
  <si>
    <t>FBA且100-499</t>
  </si>
  <si>
    <t>FBA且500-999</t>
  </si>
  <si>
    <t>FBA且1000-1999</t>
  </si>
  <si>
    <t>FBA且2000-3999</t>
  </si>
  <si>
    <t>FBA且4000-5999</t>
  </si>
  <si>
    <t>FBA且6000-7999</t>
  </si>
  <si>
    <t>FBA且8000-10000</t>
  </si>
  <si>
    <t>FBA且&gt;10000</t>
  </si>
  <si>
    <t>天数&lt;31</t>
  </si>
  <si>
    <t>天数&lt;31且0-99</t>
  </si>
  <si>
    <t>天数&lt;31且100-499</t>
  </si>
  <si>
    <t>天数&lt;31且500-999</t>
  </si>
  <si>
    <t>天数&lt;31且1000-1999</t>
  </si>
  <si>
    <t>天数&lt;31且2000-3999</t>
  </si>
  <si>
    <t>天数&lt;31且4000-5999</t>
  </si>
  <si>
    <t>天数&lt;31且6000-7999</t>
  </si>
  <si>
    <t>天数&lt;31且8000-10000</t>
  </si>
  <si>
    <t>天数&lt;31且&gt;10001</t>
  </si>
  <si>
    <t>30&lt;天数&lt;61</t>
  </si>
  <si>
    <t>30&lt;天数&lt;61且0-99</t>
  </si>
  <si>
    <t>30&lt;天数&lt;61100-499</t>
  </si>
  <si>
    <t>30&lt;天数&lt;61且500-999</t>
  </si>
  <si>
    <t>30&lt;天数&lt;61且1000-1999</t>
  </si>
  <si>
    <t>30&lt;天数&lt;61且2000-3999</t>
  </si>
  <si>
    <t>30&lt;天数&lt;61且4000-5999</t>
  </si>
  <si>
    <t>30&lt;天数&lt;61且6000-7999</t>
  </si>
  <si>
    <t>30&lt;天数&lt;61且8000-10000</t>
  </si>
  <si>
    <t>30&lt;天数&lt;61且&gt;10001</t>
  </si>
  <si>
    <t>60&lt;天数&lt;91</t>
  </si>
  <si>
    <t>60&lt;天数&lt;91且0-99</t>
  </si>
  <si>
    <t>60&lt;天数&lt;91且100-499</t>
  </si>
  <si>
    <t>60&lt;天数&lt;91且500-999</t>
  </si>
  <si>
    <t>60&lt;天数&lt;91且1000-1999</t>
  </si>
  <si>
    <t>60&lt;天数&lt;91且2000-3999</t>
  </si>
  <si>
    <t>60&lt;天数&lt;91且4000-5999</t>
  </si>
  <si>
    <t>60&lt;天数&lt;91且6000-7999</t>
  </si>
  <si>
    <t>60&lt;天数&lt;91且8000-10000</t>
  </si>
  <si>
    <t>60&lt;天数&lt;91且&gt;10001</t>
  </si>
  <si>
    <t>90&lt;天数&lt;181</t>
  </si>
  <si>
    <t>90&lt;天数&lt;181且0-99</t>
  </si>
  <si>
    <t>90&lt;天数&lt;181且100-499</t>
  </si>
  <si>
    <t>90&lt;天数&lt;181且500-999</t>
  </si>
  <si>
    <t>90&lt;天数&lt;181且1000-1999</t>
  </si>
  <si>
    <t>90&lt;天数&lt;181且2000-3999</t>
  </si>
  <si>
    <t>90&lt;天数&lt;181且4000-5999</t>
  </si>
  <si>
    <t>90&lt;天数&lt;181且6000-7999</t>
  </si>
  <si>
    <t>90&lt;天数&lt;181且8000-10000</t>
  </si>
  <si>
    <t>90&lt;天数&lt;181且&gt;10001</t>
  </si>
  <si>
    <t>半年以上</t>
  </si>
  <si>
    <t>半年以上且0-99</t>
  </si>
  <si>
    <t>半年以上且100-499</t>
  </si>
  <si>
    <t>半年以上且500-999</t>
  </si>
  <si>
    <t>半年以上且1000-1999</t>
  </si>
  <si>
    <t>半年以上且2000-3999</t>
  </si>
  <si>
    <t>半年以上且4000-5999</t>
  </si>
  <si>
    <t>半年以上且6000-7999</t>
  </si>
  <si>
    <t>半年以上且8000-10000</t>
  </si>
  <si>
    <t>半年以上且&gt;10001</t>
  </si>
  <si>
    <t>市场容量分析</t>
  </si>
  <si>
    <t>序列</t>
  </si>
  <si>
    <t>排名</t>
  </si>
  <si>
    <t>数量</t>
  </si>
  <si>
    <r>
      <rPr>
        <sz val="11"/>
        <color rgb="FF000000"/>
        <rFont val="宋体"/>
        <charset val="134"/>
      </rPr>
      <t xml:space="preserve">
            </t>
    </r>
    <r>
      <rPr>
        <b/>
        <sz val="14"/>
        <color rgb="FF000000"/>
        <rFont val="宋体"/>
        <charset val="134"/>
      </rPr>
      <t>分析依据</t>
    </r>
    <r>
      <rPr>
        <sz val="11"/>
        <color rgb="FF000000"/>
        <rFont val="宋体"/>
        <charset val="134"/>
      </rPr>
      <t xml:space="preserve">
1、通过排名分析容量：对提供的listing</t>
    </r>
    <r>
      <rPr>
        <sz val="11"/>
        <color rgb="FF000000"/>
        <rFont val="宋体"/>
        <charset val="134"/>
      </rPr>
      <t>的排名数据</t>
    </r>
    <r>
      <rPr>
        <sz val="11"/>
        <color rgb="FF000000"/>
        <rFont val="宋体"/>
        <charset val="134"/>
      </rPr>
      <t>进行整理分类，分为9个排名段，最后一段忽略，即排名大于10000的不考虑。</t>
    </r>
    <r>
      <rPr>
        <sz val="11"/>
        <color rgb="FFFF0000"/>
        <rFont val="宋体"/>
        <charset val="134"/>
      </rPr>
      <t>前十页中能进入大类目前10000名的数量越多，那么其市场越大。</t>
    </r>
    <r>
      <rPr>
        <sz val="11"/>
        <rFont val="宋体"/>
        <charset val="134"/>
      </rPr>
      <t>因为排名跟销量挂钩，个人推荐用排名分析，因为销量是使用软件预估，偏差较大，但是排名亚马逊本身的数据，相对较准。 
2、通过销量来分析：获取所提供的listing的销量，对销量进行分段统计。</t>
    </r>
    <r>
      <rPr>
        <sz val="11"/>
        <color rgb="FFFF0000"/>
        <rFont val="宋体"/>
        <charset val="134"/>
      </rPr>
      <t>进入高销量段的listing数量越多，市场容量越大。</t>
    </r>
    <r>
      <rPr>
        <sz val="11"/>
        <rFont val="宋体"/>
        <charset val="134"/>
      </rPr>
      <t>用销量来判断市场容量是最直观的方法，因为销量直接跟消费者的需求量挂钩。
3、当然也可以根据关键词的搜索量来判断市场容量，</t>
    </r>
    <r>
      <rPr>
        <sz val="11"/>
        <color rgb="FFFF0000"/>
        <rFont val="宋体"/>
        <charset val="134"/>
      </rPr>
      <t>关键词的搜索量越大，市场容量越大。</t>
    </r>
    <r>
      <rPr>
        <sz val="11"/>
        <rFont val="宋体"/>
        <charset val="134"/>
      </rPr>
      <t>虽然搜索量不及排名和销量那样来的直接，但是也是分析市场容量的依据。这需要其他关键词工具来辅助，我会在关键词分析一页做详述。
4、市场容量分析最好多维度分析，这样有助于分析的准确性。</t>
    </r>
  </si>
  <si>
    <t>合计</t>
  </si>
  <si>
    <t>3000-4000</t>
  </si>
  <si>
    <t>注意</t>
  </si>
  <si>
    <t>市场容量总结</t>
  </si>
  <si>
    <t>大于10000名的数据包含了测不出排名的产品。</t>
  </si>
  <si>
    <t>1.通过排名分析：从141个样板数据中可以发现，排名低于一万的listing数量有17个，品类动销率为12%，可以看出该品类的动销率偏低，是个小品类。
2.通过销量分析：这160个样板数据的月度销量为25917个，证明该品类销量属于中等。
3.通过查看卖的最好的前10个listing得知，其共占55%的市场份额，证明该品类销量集中度比较低，销量分布比较均匀，没有出现寡头现象。</t>
  </si>
  <si>
    <t>竞争程度分析</t>
  </si>
  <si>
    <t>排名分段</t>
  </si>
  <si>
    <t>AMZ/FBA</t>
  </si>
  <si>
    <t>亚马逊占有率</t>
  </si>
  <si>
    <t>review&lt;30</t>
  </si>
  <si>
    <t>上架1个月</t>
  </si>
  <si>
    <t>上架2个月</t>
  </si>
  <si>
    <t>上架3个月</t>
  </si>
  <si>
    <t>上架4-6个月</t>
  </si>
  <si>
    <t>大于半年</t>
  </si>
  <si>
    <r>
      <rPr>
        <b/>
        <sz val="11"/>
        <color rgb="FF000000"/>
        <rFont val="宋体"/>
        <charset val="134"/>
      </rPr>
      <t xml:space="preserve">          
          </t>
    </r>
    <r>
      <rPr>
        <b/>
        <u/>
        <sz val="11"/>
        <color rgb="FF000000"/>
        <rFont val="宋体"/>
        <charset val="134"/>
      </rPr>
      <t xml:space="preserve"> </t>
    </r>
    <r>
      <rPr>
        <b/>
        <u/>
        <sz val="14"/>
        <color rgb="FF000000"/>
        <rFont val="宋体"/>
        <charset val="134"/>
      </rPr>
      <t>分析思路</t>
    </r>
    <r>
      <rPr>
        <b/>
        <sz val="11"/>
        <color rgb="FF000000"/>
        <rFont val="宋体"/>
        <charset val="134"/>
      </rPr>
      <t xml:space="preserve">
</t>
    </r>
    <r>
      <rPr>
        <sz val="11"/>
        <color rgb="FF000000"/>
        <rFont val="宋体"/>
        <charset val="134"/>
      </rPr>
      <t>1、</t>
    </r>
    <r>
      <rPr>
        <sz val="11"/>
        <color rgb="FFFF0000"/>
        <rFont val="宋体"/>
        <charset val="134"/>
      </rPr>
      <t>亚马逊占有率</t>
    </r>
    <r>
      <rPr>
        <sz val="11"/>
        <color rgb="FF000000"/>
        <rFont val="宋体"/>
        <charset val="134"/>
      </rPr>
      <t>=亚马逊自营产品数量/产品总数（</t>
    </r>
    <r>
      <rPr>
        <sz val="11"/>
        <color rgb="FFFF0000"/>
        <rFont val="宋体"/>
        <charset val="134"/>
      </rPr>
      <t>越低越好</t>
    </r>
    <r>
      <rPr>
        <sz val="11"/>
        <color rgb="FF000000"/>
        <rFont val="宋体"/>
        <charset val="134"/>
      </rPr>
      <t>）
2、</t>
    </r>
    <r>
      <rPr>
        <sz val="11"/>
        <color rgb="FFFF0000"/>
        <rFont val="宋体"/>
        <charset val="134"/>
      </rPr>
      <t>新品成功率</t>
    </r>
    <r>
      <rPr>
        <sz val="11"/>
        <color rgb="FF000000"/>
        <rFont val="宋体"/>
        <charset val="134"/>
      </rPr>
      <t>=上架三个月内达到预期排名的新品数量/产品总数（</t>
    </r>
    <r>
      <rPr>
        <sz val="11"/>
        <color rgb="FFFF0000"/>
        <rFont val="宋体"/>
        <charset val="134"/>
      </rPr>
      <t>越高越好</t>
    </r>
    <r>
      <rPr>
        <sz val="11"/>
        <color rgb="FF000000"/>
        <rFont val="宋体"/>
        <charset val="134"/>
      </rPr>
      <t>）
3、</t>
    </r>
    <r>
      <rPr>
        <sz val="11"/>
        <color rgb="FFFF0000"/>
        <rFont val="宋体"/>
        <charset val="134"/>
      </rPr>
      <t>新品占有率</t>
    </r>
    <r>
      <rPr>
        <sz val="11"/>
        <color rgb="FF000000"/>
        <rFont val="宋体"/>
        <charset val="134"/>
      </rPr>
      <t>=六个月内上架的产品数/总产品数（</t>
    </r>
    <r>
      <rPr>
        <sz val="11"/>
        <color rgb="FFFF0000"/>
        <rFont val="宋体"/>
        <charset val="134"/>
      </rPr>
      <t>越高越好</t>
    </r>
    <r>
      <rPr>
        <sz val="11"/>
        <color rgb="FF000000"/>
        <rFont val="宋体"/>
        <charset val="134"/>
      </rPr>
      <t>）
4、</t>
    </r>
    <r>
      <rPr>
        <sz val="11"/>
        <color rgb="FFFF0000"/>
        <rFont val="宋体"/>
        <charset val="134"/>
      </rPr>
      <t>review占有率</t>
    </r>
    <r>
      <rPr>
        <sz val="11"/>
        <color rgb="FF000000"/>
        <rFont val="宋体"/>
        <charset val="134"/>
      </rPr>
      <t xml:space="preserve">=review数小于100的产品数量/产品总数（越高越好）
              </t>
    </r>
    <r>
      <rPr>
        <u/>
        <sz val="14"/>
        <color rgb="FFFF0000"/>
        <rFont val="宋体"/>
        <charset val="134"/>
      </rPr>
      <t>注意</t>
    </r>
    <r>
      <rPr>
        <sz val="14"/>
        <color rgb="FF000000"/>
        <rFont val="宋体"/>
        <charset val="134"/>
      </rPr>
      <t xml:space="preserve">
</t>
    </r>
    <r>
      <rPr>
        <sz val="11"/>
        <color rgb="FF000000"/>
        <rFont val="宋体"/>
        <charset val="134"/>
      </rPr>
      <t xml:space="preserve">
使用新品成功率时必须先设置预期排名（</t>
    </r>
    <r>
      <rPr>
        <sz val="11"/>
        <color rgb="FFFF0000"/>
        <rFont val="宋体"/>
        <charset val="134"/>
      </rPr>
      <t>黄色区域,下拉框中选择</t>
    </r>
    <r>
      <rPr>
        <sz val="11"/>
        <color rgb="FF000000"/>
        <rFont val="宋体"/>
        <charset val="134"/>
      </rPr>
      <t xml:space="preserve">）。预期排名必须是排名分段中的其中一段：（0-99；100-499；500-999；100-1999；2000-3999；4000-5999；6000-7999；8000-10000）
   </t>
    </r>
    <r>
      <rPr>
        <sz val="11"/>
        <color rgb="FFFF0000"/>
        <rFont val="宋体"/>
        <charset val="134"/>
      </rPr>
      <t>例如：我的一款产品预期在3个月内打造到大类目第2300名
   请选择：预期排名为2000-3999</t>
    </r>
  </si>
  <si>
    <t>亚马逊自营占有率</t>
  </si>
  <si>
    <t>新品占有率</t>
  </si>
  <si>
    <t>review占比率</t>
  </si>
  <si>
    <t>预期半年评论数</t>
  </si>
  <si>
    <t>成功率加成</t>
  </si>
  <si>
    <t>预期半年排名</t>
  </si>
  <si>
    <t>推广成功率</t>
  </si>
  <si>
    <t>30-100</t>
  </si>
  <si>
    <t>竞争程度分析总结</t>
  </si>
  <si>
    <t>备注</t>
  </si>
  <si>
    <t xml:space="preserve">从上表可以看出以下几点；                                  1.亚马逊自营的产品占比9.93%，比例偏低，竞争难度低。
2.新品占有率27.66%，正常，证明该品类的新品推广难度还好。
3.评论占比率73.76%，中等偏高，证明该品类的评论压力不大
</t>
  </si>
  <si>
    <t xml:space="preserve">本页表格预估的准确度普遍偏低，主要跟提供的数据源的详细度有关，如果数据源中产品的部分参数无法提供，会直接影响预测结果。
       例如：产品排名数据缺失，本表格会当做其排名大于100000名，因此预测的新品成功率有可能出现误差。
</t>
  </si>
  <si>
    <t>输入Price</t>
  </si>
  <si>
    <t>0-9</t>
  </si>
  <si>
    <t>10-16</t>
  </si>
  <si>
    <t>17-23</t>
  </si>
  <si>
    <t>24-29</t>
  </si>
  <si>
    <t>30-34</t>
  </si>
  <si>
    <t>35-39</t>
  </si>
  <si>
    <t>40-49</t>
  </si>
  <si>
    <t>50-60</t>
  </si>
  <si>
    <t>&gt;60</t>
  </si>
  <si>
    <t>定价分析</t>
  </si>
  <si>
    <t>价格区间</t>
  </si>
  <si>
    <t>定价总结</t>
  </si>
  <si>
    <r>
      <rPr>
        <sz val="11"/>
        <rFont val="宋体"/>
        <charset val="134"/>
      </rPr>
      <t xml:space="preserve">
1、销售额</t>
    </r>
    <r>
      <rPr>
        <sz val="11"/>
        <color rgb="FFFF0000"/>
        <rFont val="宋体"/>
        <charset val="134"/>
      </rPr>
      <t>大于300美金</t>
    </r>
    <r>
      <rPr>
        <sz val="11"/>
        <rFont val="宋体"/>
        <charset val="134"/>
      </rPr>
      <t xml:space="preserve">时本表格当做0元处理
</t>
    </r>
    <r>
      <rPr>
        <sz val="11"/>
        <color rgb="FFFF0000"/>
        <rFont val="宋体"/>
        <charset val="134"/>
      </rPr>
      <t xml:space="preserve">
</t>
    </r>
    <r>
      <rPr>
        <sz val="11"/>
        <rFont val="宋体"/>
        <charset val="134"/>
      </rPr>
      <t>2、鼠标放置散点图中的</t>
    </r>
    <r>
      <rPr>
        <sz val="11"/>
        <color rgb="FFFF0000"/>
        <rFont val="宋体"/>
        <charset val="134"/>
      </rPr>
      <t>蓝色点</t>
    </r>
    <r>
      <rPr>
        <sz val="11"/>
        <rFont val="宋体"/>
        <charset val="134"/>
      </rPr>
      <t>时可</t>
    </r>
    <r>
      <rPr>
        <sz val="11"/>
        <color rgb="FFFF0000"/>
        <rFont val="宋体"/>
        <charset val="134"/>
      </rPr>
      <t>显示</t>
    </r>
    <r>
      <rPr>
        <sz val="11"/>
        <rFont val="宋体"/>
        <charset val="134"/>
      </rPr>
      <t>相关</t>
    </r>
    <r>
      <rPr>
        <sz val="11"/>
        <color rgb="FFFF0000"/>
        <rFont val="宋体"/>
        <charset val="134"/>
      </rPr>
      <t xml:space="preserve">数据
      </t>
    </r>
    <r>
      <rPr>
        <sz val="11"/>
        <rFont val="宋体"/>
        <charset val="134"/>
      </rPr>
      <t xml:space="preserve">例如: (1235，12.5)
            销量：1235
            售价：12.5$
</t>
    </r>
    <r>
      <rPr>
        <sz val="11"/>
        <color rgb="FFFF0000"/>
        <rFont val="宋体"/>
        <charset val="134"/>
      </rPr>
      <t xml:space="preserve">
</t>
    </r>
    <r>
      <rPr>
        <sz val="11"/>
        <rFont val="宋体"/>
        <charset val="134"/>
      </rPr>
      <t>3、本表有部分错误：如果某产品销量为0或者无法提供时，则本表将其销售额也计数为0元。</t>
    </r>
  </si>
  <si>
    <t>从上表可以看出，该产品的各个价位比例都比较均衡，主要集中在10-17美金之间，产品均价为14美金，定价可以参考这个14美金左右会比较有优势。</t>
  </si>
  <si>
    <t>产品生命周期分析</t>
  </si>
  <si>
    <t>谷歌趋势</t>
  </si>
  <si>
    <t>生命周期总结</t>
  </si>
  <si>
    <r>
      <rPr>
        <sz val="11"/>
        <color rgb="FF000000"/>
        <rFont val="宋体"/>
        <charset val="134"/>
      </rPr>
      <t xml:space="preserve">
                   </t>
    </r>
    <r>
      <rPr>
        <b/>
        <u/>
        <sz val="14"/>
        <color rgb="FF000000"/>
        <rFont val="宋体"/>
        <charset val="134"/>
      </rPr>
      <t>分析原则</t>
    </r>
    <r>
      <rPr>
        <sz val="11"/>
        <color rgb="FF000000"/>
        <rFont val="宋体"/>
        <charset val="134"/>
      </rPr>
      <t xml:space="preserve">
1、谷歌趋势进行分析：</t>
    </r>
    <r>
      <rPr>
        <sz val="11"/>
        <color rgb="FFFF0000"/>
        <rFont val="宋体"/>
        <charset val="134"/>
      </rPr>
      <t>连续五年或近几年呈现出平稳态势，上升态势更佳</t>
    </r>
    <r>
      <rPr>
        <sz val="11"/>
        <color rgb="FF000000"/>
        <rFont val="宋体"/>
        <charset val="134"/>
      </rPr>
      <t>。
2、利用Keepa查看产品的价格跟排名趋势：
   a、上架时间段，价格和排波动很大，可能上升，也可能下降，产品处于萌芽期。
   b、价格有波动，但排名持续上涨，产品处于成长期。
   c、价格和排名波动都比较平稳，整体不增不减或者排名缓增，该产品处于稳定期。
   d、排名稳定，价格缓慢下降，说明该产品处于成熟期
   e、排名和价格持续下降，说明该产品处于衰退期。
   （</t>
    </r>
    <r>
      <rPr>
        <sz val="11"/>
        <color rgb="FFFF0000"/>
        <rFont val="宋体"/>
        <charset val="134"/>
      </rPr>
      <t>选择产品时尽量选择稳定期以前的产品，最好是处于上升期的产品。</t>
    </r>
    <r>
      <rPr>
        <sz val="11"/>
        <color rgb="FF000000"/>
        <rFont val="宋体"/>
        <charset val="134"/>
      </rPr>
      <t>）
3、产品的生命周期也要关注该产品处于该行业的哪个阶段，特别是上生命周期很长产品，如插座，在智能插座盛行的时代，常规插座依然有很大市场，并且不会急速衰退，因此要多维度分析。</t>
    </r>
  </si>
  <si>
    <t xml:space="preserve">1.从谷歌趋势来看，该品类的产品趋势是呈逐渐上升的趋势。                                          2.从产品趋势来看，这个品类里面的产品款式都没什么变化，产品的生命周期很长，销量还是很稳定。                                            </t>
  </si>
  <si>
    <t>产品趋势</t>
  </si>
  <si>
    <t>产品链接</t>
  </si>
  <si>
    <t>产品图片</t>
  </si>
  <si>
    <t>生命周期</t>
  </si>
  <si>
    <t>keepa图片展示</t>
  </si>
  <si>
    <t>稳定期</t>
  </si>
  <si>
    <t>成长期</t>
  </si>
  <si>
    <t>衰退期</t>
  </si>
  <si>
    <t>总结</t>
  </si>
  <si>
    <t>销售方案</t>
  </si>
  <si>
    <t>头程费用</t>
  </si>
  <si>
    <t>定制方案</t>
  </si>
  <si>
    <t>长</t>
  </si>
  <si>
    <t>宽</t>
  </si>
  <si>
    <t>高</t>
  </si>
  <si>
    <t>毛重</t>
  </si>
  <si>
    <t>运输方式</t>
  </si>
  <si>
    <t>货物类型</t>
  </si>
  <si>
    <t>目的国家</t>
  </si>
  <si>
    <t>体积重</t>
  </si>
  <si>
    <t>物流重量</t>
  </si>
  <si>
    <t>图片区域</t>
  </si>
  <si>
    <t>空运</t>
  </si>
  <si>
    <t>普货</t>
  </si>
  <si>
    <t>海运</t>
  </si>
  <si>
    <t>利润预估</t>
  </si>
  <si>
    <t>细节要点</t>
  </si>
  <si>
    <t>1.设计参照对象为如上图，款式是比较清爽的猫猫背带。</t>
  </si>
  <si>
    <t>10.设计需要遵循一个原则，袋子不能绑住猫的前脚背部位置，否则猫会失去平衡，从而厌恶并逃脱胸背带</t>
  </si>
  <si>
    <t>产品成本</t>
  </si>
  <si>
    <t>头程费</t>
  </si>
  <si>
    <t>售价</t>
  </si>
  <si>
    <t>佣金+VAT</t>
  </si>
  <si>
    <t>退货及广告费率</t>
  </si>
  <si>
    <t>仓储费</t>
  </si>
  <si>
    <t>汇率</t>
  </si>
  <si>
    <t>毛利率</t>
  </si>
  <si>
    <t>2.设计点1：扣合方式改为皮带扣的那种日字扣扣合方式，袋子上多打几个孔，客户可以根据猫咪的大小自行调整长度，这样可有效避免猫容易逃脱。</t>
  </si>
  <si>
    <t>11.背带的顶部可以设计成如上图这种风格</t>
  </si>
  <si>
    <t>3.设计点2：带子采用弹性较弱的布料，防止猫咪缩骨功，同时布料与猫咪接触的那个面需要有偏软的材质，防止引起猫咪不适</t>
  </si>
  <si>
    <t>12.所有结合处，需要打枣处理</t>
  </si>
  <si>
    <t>4.设计点4：做1个尺寸，3个颜色：粉色、灰黑色（美短猫色）、橙黄色（橘猫色），同时带子上印制不同的花纹，后续酌情增加其他颜色。</t>
  </si>
  <si>
    <t>13.赠送的长绳子上面可以印制一些文字或者花纹。</t>
  </si>
  <si>
    <t>JP</t>
  </si>
  <si>
    <t>5.带子的宽度做到25mm</t>
  </si>
  <si>
    <t>专利风险分析</t>
  </si>
  <si>
    <t>6.赠送打孔器</t>
  </si>
  <si>
    <t>7.LOGO位置设计在后端顶部的结合处。</t>
  </si>
  <si>
    <t>经查验，该产品未发现外观专利</t>
  </si>
  <si>
    <t>8.胸背带可以加入反光材质。</t>
  </si>
  <si>
    <t>9.背部增加一个竖着的软质提手，方便客户用手提。</t>
  </si>
  <si>
    <t>产品特色分析</t>
  </si>
  <si>
    <t>关键词调研</t>
  </si>
  <si>
    <t>基本参数属性分析</t>
  </si>
  <si>
    <t>总Listing数量</t>
  </si>
  <si>
    <t>总月度搜索量</t>
  </si>
  <si>
    <t>蓝海指数</t>
  </si>
  <si>
    <t>标准</t>
  </si>
  <si>
    <t>指数结果需≥100</t>
  </si>
  <si>
    <t>关键词</t>
  </si>
  <si>
    <t>listing数量</t>
  </si>
  <si>
    <t>客户搜索量</t>
  </si>
  <si>
    <t>蓝海值</t>
  </si>
  <si>
    <t>cat litter mat</t>
  </si>
  <si>
    <t>xl cat litter mat</t>
  </si>
  <si>
    <t>large cat litter mat</t>
  </si>
  <si>
    <t>供应链分析</t>
  </si>
  <si>
    <t>包装清单</t>
  </si>
  <si>
    <t>公司名</t>
  </si>
  <si>
    <t>联系人</t>
  </si>
  <si>
    <t>公司地址</t>
  </si>
  <si>
    <t>采购链接</t>
  </si>
  <si>
    <t>其他</t>
  </si>
  <si>
    <t>该产品存在的风险</t>
  </si>
  <si>
    <t>主产品</t>
  </si>
  <si>
    <t>浦江言诺日用品有限公司</t>
  </si>
  <si>
    <t>胸背带</t>
  </si>
  <si>
    <t>1.还是有可能猫会逃脱</t>
  </si>
  <si>
    <t>副件1</t>
  </si>
  <si>
    <t>皮带打孔器</t>
  </si>
  <si>
    <t>2.产品推起来后会有被抄袭的风险</t>
  </si>
  <si>
    <t>副件2</t>
  </si>
  <si>
    <t>副件3</t>
  </si>
  <si>
    <t>副件4</t>
  </si>
  <si>
    <t>副件5</t>
  </si>
  <si>
    <t>价格主导因素分析</t>
  </si>
  <si>
    <t>本产品成功率</t>
  </si>
  <si>
    <t>没特殊价格主导因素</t>
  </si>
  <si>
    <t>影响因素</t>
  </si>
  <si>
    <t>总分</t>
  </si>
  <si>
    <t>评估分</t>
  </si>
  <si>
    <t>价格因素：价格是否有优势，优势有多大？</t>
  </si>
  <si>
    <t>产品特色因素：外观是否独一无二？功能是否有很大改进？等等</t>
  </si>
  <si>
    <t>为什么要做这款产品</t>
  </si>
  <si>
    <t>产品质量因素：如果在市面上已卖的产品上有质量上的提升方可加分，若是相同产品，则不可加分。</t>
  </si>
  <si>
    <t>1.市场容量大，产品刚需，且复购率高</t>
  </si>
  <si>
    <t>2.产品具有多项创新点，与市面上的款式有明显差异性。</t>
  </si>
  <si>
    <t>其他加分：对产品有利的因素均可，如该产品有专利，供应商是否限制卖家数量等</t>
  </si>
  <si>
    <t>3.可以有效解决目前市面上这些款式的问题</t>
  </si>
  <si>
    <t>4.具有价格优势，体积小，运费低</t>
  </si>
  <si>
    <t>最终产品成功率：</t>
  </si>
</sst>
</file>

<file path=xl/styles.xml><?xml version="1.0" encoding="utf-8"?>
<styleSheet xmlns="http://schemas.openxmlformats.org/spreadsheetml/2006/main">
  <numFmts count="18">
    <numFmt numFmtId="24" formatCode="\$#,##0_);[Red]\(\$#,##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kg&quot;"/>
    <numFmt numFmtId="177" formatCode="General&quot;cm&quot;"/>
    <numFmt numFmtId="178" formatCode="\¥#,##0.0;\¥\-#,##0.0"/>
    <numFmt numFmtId="179" formatCode="0_);[Red]\(0\)"/>
    <numFmt numFmtId="180" formatCode="\¥#,##0.00;\¥\-#,##0.00"/>
    <numFmt numFmtId="181" formatCode="0_ "/>
    <numFmt numFmtId="182" formatCode="\$#,##0.00;\-\$#,##0.00"/>
    <numFmt numFmtId="183" formatCode="0.0%"/>
    <numFmt numFmtId="184" formatCode="#,##0.00_ "/>
    <numFmt numFmtId="185" formatCode="0.00_ "/>
    <numFmt numFmtId="186" formatCode="0.00_);[Red]\(0.00\)"/>
    <numFmt numFmtId="187" formatCode="yyyy&quot;年&quot;m&quot;月&quot;d&quot;日&quot;;@"/>
  </numFmts>
  <fonts count="61">
    <font>
      <sz val="11"/>
      <name val="宋体"/>
      <charset val="134"/>
    </font>
    <font>
      <sz val="11"/>
      <color rgb="FF000000"/>
      <name val="宋体"/>
      <charset val="134"/>
    </font>
    <font>
      <b/>
      <u/>
      <sz val="24"/>
      <color rgb="FF000000"/>
      <name val="宋体"/>
      <charset val="134"/>
    </font>
    <font>
      <b/>
      <u/>
      <sz val="18"/>
      <color rgb="FF000000"/>
      <name val="宋体"/>
      <charset val="134"/>
    </font>
    <font>
      <b/>
      <u/>
      <sz val="14"/>
      <color rgb="FF000000"/>
      <name val="宋体"/>
      <charset val="134"/>
    </font>
    <font>
      <b/>
      <sz val="11"/>
      <color rgb="FF000000"/>
      <name val="宋体"/>
      <charset val="134"/>
    </font>
    <font>
      <b/>
      <sz val="12"/>
      <color rgb="FF000000"/>
      <name val="宋体"/>
      <charset val="134"/>
    </font>
    <font>
      <b/>
      <sz val="12"/>
      <name val="宋体"/>
      <charset val="134"/>
    </font>
    <font>
      <u/>
      <sz val="11"/>
      <color rgb="FF0000FF"/>
      <name val="宋体"/>
      <charset val="134"/>
    </font>
    <font>
      <b/>
      <sz val="11"/>
      <name val="宋体"/>
      <charset val="134"/>
    </font>
    <font>
      <sz val="10"/>
      <color rgb="FF000000"/>
      <name val="宋体"/>
      <charset val="134"/>
    </font>
    <font>
      <sz val="10"/>
      <name val="宋体"/>
      <charset val="134"/>
    </font>
    <font>
      <b/>
      <sz val="11"/>
      <color rgb="FFFF0000"/>
      <name val="宋体"/>
      <charset val="134"/>
    </font>
    <font>
      <b/>
      <sz val="14"/>
      <color rgb="FFFF0000"/>
      <name val="宋体"/>
      <charset val="134"/>
    </font>
    <font>
      <b/>
      <sz val="12"/>
      <color rgb="FFFF0000"/>
      <name val="宋体"/>
      <charset val="134"/>
    </font>
    <font>
      <sz val="11"/>
      <color theme="0"/>
      <name val="宋体"/>
      <charset val="134"/>
    </font>
    <font>
      <b/>
      <u/>
      <sz val="20"/>
      <color rgb="FF000000"/>
      <name val="宋体"/>
      <charset val="134"/>
    </font>
    <font>
      <u/>
      <sz val="11"/>
      <color rgb="FF800080"/>
      <name val="宋体"/>
      <charset val="134"/>
    </font>
    <font>
      <b/>
      <sz val="20"/>
      <color rgb="FF000000"/>
      <name val="宋体"/>
      <charset val="134"/>
    </font>
    <font>
      <b/>
      <u/>
      <sz val="22"/>
      <color rgb="FF000000"/>
      <name val="宋体"/>
      <charset val="134"/>
    </font>
    <font>
      <b/>
      <u/>
      <sz val="14"/>
      <color rgb="FFFF0000"/>
      <name val="宋体"/>
      <charset val="134"/>
    </font>
    <font>
      <sz val="11"/>
      <color rgb="FFFF0000"/>
      <name val="宋体"/>
      <charset val="134"/>
    </font>
    <font>
      <i/>
      <sz val="11"/>
      <color rgb="FF000000"/>
      <name val="宋体"/>
      <charset val="134"/>
    </font>
    <font>
      <u/>
      <sz val="11"/>
      <color rgb="FF000000"/>
      <name val="宋体"/>
      <charset val="134"/>
    </font>
    <font>
      <b/>
      <u/>
      <sz val="11"/>
      <color rgb="FF000000"/>
      <name val="宋体"/>
      <charset val="134"/>
    </font>
    <font>
      <sz val="11"/>
      <color theme="1"/>
      <name val="宋体"/>
      <charset val="134"/>
      <scheme val="minor"/>
    </font>
    <font>
      <b/>
      <sz val="12"/>
      <color rgb="FFFF0000"/>
      <name val="宋体"/>
      <charset val="134"/>
      <scheme val="minor"/>
    </font>
    <font>
      <sz val="12"/>
      <color rgb="FF000000"/>
      <name val="宋体"/>
      <charset val="134"/>
      <scheme val="minor"/>
    </font>
    <font>
      <sz val="9"/>
      <color theme="1"/>
      <name val="宋体"/>
      <charset val="134"/>
      <scheme val="minor"/>
    </font>
    <font>
      <b/>
      <sz val="16"/>
      <name val="宋体"/>
      <charset val="134"/>
    </font>
    <font>
      <b/>
      <sz val="22"/>
      <name val="微软雅黑"/>
      <charset val="134"/>
    </font>
    <font>
      <sz val="12"/>
      <name val="微软雅黑"/>
      <charset val="134"/>
    </font>
    <font>
      <sz val="9"/>
      <name val="微软雅黑"/>
      <charset val="134"/>
    </font>
    <font>
      <sz val="18"/>
      <name val="微软雅黑"/>
      <charset val="134"/>
    </font>
    <font>
      <sz val="14"/>
      <name val="微软雅黑"/>
      <charset val="134"/>
    </font>
    <font>
      <sz val="11"/>
      <color rgb="FF3F3F76"/>
      <name val="宋体"/>
      <charset val="134"/>
      <scheme val="minor"/>
    </font>
    <font>
      <sz val="11"/>
      <color rgb="FF9C0006"/>
      <name val="宋体"/>
      <charset val="134"/>
      <scheme val="minor"/>
    </font>
    <font>
      <sz val="11"/>
      <color theme="0"/>
      <name val="宋体"/>
      <charset val="134"/>
      <scheme val="minor"/>
    </font>
    <font>
      <u/>
      <sz val="11"/>
      <color rgb="FF800080"/>
      <name val="宋体"/>
      <charset val="0"/>
      <scheme val="minor"/>
    </font>
    <font>
      <b/>
      <sz val="11"/>
      <color theme="3"/>
      <name val="宋体"/>
      <charset val="134"/>
      <scheme val="minor"/>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6500"/>
      <name val="宋体"/>
      <charset val="134"/>
      <scheme val="minor"/>
    </font>
    <font>
      <u/>
      <sz val="11"/>
      <color rgb="FF0000FF"/>
      <name val="宋体"/>
      <charset val="134"/>
      <scheme val="minor"/>
    </font>
    <font>
      <sz val="12"/>
      <name val="宋体"/>
      <charset val="134"/>
    </font>
    <font>
      <u/>
      <sz val="14"/>
      <color rgb="FFFF0000"/>
      <name val="宋体"/>
      <charset val="134"/>
    </font>
    <font>
      <sz val="14"/>
      <color rgb="FF000000"/>
      <name val="宋体"/>
      <charset val="134"/>
    </font>
    <font>
      <b/>
      <sz val="14"/>
      <color rgb="FF000000"/>
      <name val="宋体"/>
      <charset val="134"/>
    </font>
    <font>
      <b/>
      <sz val="16"/>
      <color rgb="FFFF0000"/>
      <name val="宋体"/>
      <charset val="134"/>
      <scheme val="minor"/>
    </font>
    <font>
      <sz val="12"/>
      <color rgb="FFFF0000"/>
      <name val="宋体"/>
      <charset val="134"/>
      <scheme val="minor"/>
    </font>
    <font>
      <b/>
      <sz val="22"/>
      <color rgb="FF000000"/>
      <name val="微软雅黑"/>
      <charset val="134"/>
    </font>
    <font>
      <b/>
      <u/>
      <sz val="22"/>
      <color rgb="FF000000"/>
      <name val="微软雅黑"/>
      <charset val="134"/>
    </font>
  </fonts>
  <fills count="42">
    <fill>
      <patternFill patternType="none"/>
    </fill>
    <fill>
      <patternFill patternType="gray125"/>
    </fill>
    <fill>
      <patternFill patternType="solid">
        <fgColor theme="2"/>
        <bgColor indexed="64"/>
      </patternFill>
    </fill>
    <fill>
      <patternFill patternType="solid">
        <fgColor rgb="FF99FF99"/>
        <bgColor indexed="64"/>
      </patternFill>
    </fill>
    <fill>
      <patternFill patternType="solid">
        <fgColor rgb="FFFFFFFF"/>
        <bgColor indexed="64"/>
      </patternFill>
    </fill>
    <fill>
      <patternFill patternType="solid">
        <fgColor theme="0"/>
        <bgColor indexed="64"/>
      </patternFill>
    </fill>
    <fill>
      <patternFill patternType="solid">
        <fgColor rgb="FFF2F2F2"/>
        <bgColor indexed="64"/>
      </patternFill>
    </fill>
    <fill>
      <patternFill patternType="solid">
        <fgColor theme="5" tint="0.799981688894314"/>
        <bgColor indexed="64"/>
      </patternFill>
    </fill>
    <fill>
      <patternFill patternType="solid">
        <fgColor rgb="FFEEECE1"/>
        <bgColor indexed="64"/>
      </patternFill>
    </fill>
    <fill>
      <patternFill patternType="solid">
        <fgColor rgb="FFFFFF00"/>
        <bgColor indexed="64"/>
      </patternFill>
    </fill>
    <fill>
      <patternFill patternType="solid">
        <fgColor rgb="FFDCE5F1"/>
        <bgColor indexed="64"/>
      </patternFill>
    </fill>
    <fill>
      <patternFill patternType="solid">
        <fgColor rgb="FF4CACC6"/>
        <bgColor indexed="64"/>
      </patternFill>
    </fill>
    <fill>
      <patternFill patternType="solid">
        <fgColor rgb="FF9ABA58"/>
        <bgColor indexed="64"/>
      </patternFill>
    </fill>
    <fill>
      <patternFill patternType="solid">
        <fgColor theme="4"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rgb="FFFFFFCC"/>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27">
    <border>
      <left/>
      <right/>
      <top/>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5">
    <xf numFmtId="0" fontId="0" fillId="0" borderId="0">
      <alignment vertical="center"/>
    </xf>
    <xf numFmtId="42" fontId="25" fillId="0" borderId="0" applyFont="0" applyFill="0" applyBorder="0" applyAlignment="0" applyProtection="0">
      <alignment vertical="center"/>
    </xf>
    <xf numFmtId="44" fontId="25" fillId="0" borderId="0" applyFont="0" applyFill="0" applyBorder="0" applyAlignment="0" applyProtection="0">
      <alignment vertical="center"/>
    </xf>
    <xf numFmtId="0" fontId="25" fillId="13" borderId="0" applyNumberFormat="0" applyBorder="0" applyAlignment="0" applyProtection="0">
      <alignment vertical="center"/>
    </xf>
    <xf numFmtId="0" fontId="35" fillId="14" borderId="18" applyNumberFormat="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3" borderId="0" applyNumberFormat="0" applyBorder="0" applyAlignment="0" applyProtection="0">
      <alignment vertical="center"/>
    </xf>
    <xf numFmtId="0" fontId="25" fillId="15" borderId="0" applyNumberFormat="0" applyBorder="0" applyAlignment="0" applyProtection="0">
      <alignment vertical="center"/>
    </xf>
    <xf numFmtId="0" fontId="25" fillId="17" borderId="0" applyNumberFormat="0" applyBorder="0" applyAlignment="0" applyProtection="0">
      <alignment vertical="center"/>
    </xf>
    <xf numFmtId="41" fontId="25" fillId="0" borderId="0" applyFont="0" applyFill="0" applyBorder="0" applyAlignment="0" applyProtection="0">
      <alignment vertical="center"/>
    </xf>
    <xf numFmtId="0" fontId="25" fillId="0" borderId="0">
      <alignment vertical="center"/>
    </xf>
    <xf numFmtId="43" fontId="25" fillId="0" borderId="0" applyFont="0" applyFill="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18" borderId="0" applyNumberFormat="0" applyBorder="0" applyAlignment="0" applyProtection="0">
      <alignment vertical="center"/>
    </xf>
    <xf numFmtId="0" fontId="36" fillId="20" borderId="0" applyNumberFormat="0" applyBorder="0" applyAlignment="0" applyProtection="0">
      <alignment vertical="center"/>
    </xf>
    <xf numFmtId="0" fontId="25" fillId="21" borderId="0" applyNumberFormat="0" applyBorder="0" applyAlignment="0" applyProtection="0">
      <alignment vertical="center"/>
    </xf>
    <xf numFmtId="0" fontId="8" fillId="0" borderId="0">
      <alignment vertical="top"/>
      <protection locked="0"/>
    </xf>
    <xf numFmtId="0" fontId="25" fillId="22" borderId="0" applyNumberFormat="0" applyBorder="0" applyAlignment="0" applyProtection="0">
      <alignment vertical="center"/>
    </xf>
    <xf numFmtId="0" fontId="25" fillId="16" borderId="0" applyNumberFormat="0" applyBorder="0" applyAlignment="0" applyProtection="0">
      <alignment vertical="center"/>
    </xf>
    <xf numFmtId="0" fontId="37" fillId="23" borderId="0" applyNumberFormat="0" applyBorder="0" applyAlignment="0" applyProtection="0">
      <alignment vertical="center"/>
    </xf>
    <xf numFmtId="0" fontId="25" fillId="21" borderId="0" applyNumberFormat="0" applyBorder="0" applyAlignment="0" applyProtection="0">
      <alignment vertical="center"/>
    </xf>
    <xf numFmtId="9" fontId="25" fillId="0" borderId="0" applyFont="0" applyFill="0" applyBorder="0" applyAlignment="0" applyProtection="0">
      <alignment vertical="center"/>
    </xf>
    <xf numFmtId="0" fontId="25" fillId="22" borderId="0" applyNumberFormat="0" applyBorder="0" applyAlignment="0" applyProtection="0">
      <alignment vertical="center"/>
    </xf>
    <xf numFmtId="0" fontId="38" fillId="0" borderId="0" applyNumberFormat="0" applyFill="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0" fillId="0" borderId="0">
      <alignment vertical="center"/>
    </xf>
    <xf numFmtId="0" fontId="25" fillId="26" borderId="19" applyNumberFormat="0" applyFont="0" applyAlignment="0" applyProtection="0">
      <alignment vertical="center"/>
    </xf>
    <xf numFmtId="0" fontId="37" fillId="27" borderId="0" applyNumberFormat="0" applyBorder="0" applyAlignment="0" applyProtection="0">
      <alignment vertical="center"/>
    </xf>
    <xf numFmtId="0" fontId="25" fillId="0" borderId="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25" fillId="26" borderId="19" applyNumberFormat="0" applyFont="0" applyAlignment="0" applyProtection="0">
      <alignment vertical="center"/>
    </xf>
    <xf numFmtId="0" fontId="41" fillId="0" borderId="0" applyNumberFormat="0" applyFill="0" applyBorder="0" applyAlignment="0" applyProtection="0">
      <alignment vertical="center"/>
    </xf>
    <xf numFmtId="0" fontId="25" fillId="25" borderId="0" applyNumberFormat="0" applyBorder="0" applyAlignment="0" applyProtection="0">
      <alignment vertical="center"/>
    </xf>
    <xf numFmtId="0" fontId="25" fillId="0" borderId="0">
      <alignment vertical="center"/>
    </xf>
    <xf numFmtId="0" fontId="25" fillId="26" borderId="19" applyNumberFormat="0" applyFont="0" applyAlignment="0" applyProtection="0">
      <alignment vertical="center"/>
    </xf>
    <xf numFmtId="0" fontId="42" fillId="0" borderId="0" applyNumberFormat="0" applyFill="0" applyBorder="0" applyAlignment="0" applyProtection="0">
      <alignment vertical="center"/>
    </xf>
    <xf numFmtId="0" fontId="25" fillId="7" borderId="0" applyNumberFormat="0" applyBorder="0" applyAlignment="0" applyProtection="0">
      <alignment vertical="center"/>
    </xf>
    <xf numFmtId="0" fontId="43" fillId="0" borderId="20" applyNumberFormat="0" applyFill="0" applyAlignment="0" applyProtection="0">
      <alignment vertical="center"/>
    </xf>
    <xf numFmtId="0" fontId="25" fillId="28" borderId="0" applyNumberFormat="0" applyBorder="0" applyAlignment="0" applyProtection="0">
      <alignment vertical="center"/>
    </xf>
    <xf numFmtId="0" fontId="44" fillId="0" borderId="21" applyNumberFormat="0" applyFill="0" applyAlignment="0" applyProtection="0">
      <alignment vertical="center"/>
    </xf>
    <xf numFmtId="0" fontId="25" fillId="25" borderId="0" applyNumberFormat="0" applyBorder="0" applyAlignment="0" applyProtection="0">
      <alignment vertical="center"/>
    </xf>
    <xf numFmtId="0" fontId="25" fillId="28" borderId="0" applyNumberFormat="0" applyBorder="0" applyAlignment="0" applyProtection="0">
      <alignment vertical="center"/>
    </xf>
    <xf numFmtId="0" fontId="25" fillId="0" borderId="0">
      <alignment vertical="center"/>
    </xf>
    <xf numFmtId="0" fontId="25" fillId="28" borderId="0" applyNumberFormat="0" applyBorder="0" applyAlignment="0" applyProtection="0">
      <alignment vertical="center"/>
    </xf>
    <xf numFmtId="0" fontId="37" fillId="29" borderId="0" applyNumberFormat="0" applyBorder="0" applyAlignment="0" applyProtection="0">
      <alignment vertical="center"/>
    </xf>
    <xf numFmtId="0" fontId="25" fillId="0" borderId="0">
      <alignment vertical="center"/>
    </xf>
    <xf numFmtId="0" fontId="39" fillId="0" borderId="22" applyNumberFormat="0" applyFill="0" applyAlignment="0" applyProtection="0">
      <alignment vertical="center"/>
    </xf>
    <xf numFmtId="0" fontId="25" fillId="26" borderId="19" applyNumberFormat="0" applyFont="0" applyAlignment="0" applyProtection="0">
      <alignment vertical="center"/>
    </xf>
    <xf numFmtId="0" fontId="37" fillId="30" borderId="0" applyNumberFormat="0" applyBorder="0" applyAlignment="0" applyProtection="0">
      <alignment vertical="center"/>
    </xf>
    <xf numFmtId="0" fontId="45" fillId="6" borderId="23" applyNumberFormat="0" applyAlignment="0" applyProtection="0">
      <alignment vertical="center"/>
    </xf>
    <xf numFmtId="0" fontId="25" fillId="7" borderId="0" applyNumberFormat="0" applyBorder="0" applyAlignment="0" applyProtection="0">
      <alignment vertical="center"/>
    </xf>
    <xf numFmtId="0" fontId="25" fillId="18" borderId="0" applyNumberFormat="0" applyBorder="0" applyAlignment="0" applyProtection="0">
      <alignment vertical="center"/>
    </xf>
    <xf numFmtId="0" fontId="25" fillId="26" borderId="19" applyNumberFormat="0" applyFont="0" applyAlignment="0" applyProtection="0">
      <alignment vertical="center"/>
    </xf>
    <xf numFmtId="0" fontId="46" fillId="6" borderId="18" applyNumberFormat="0" applyAlignment="0" applyProtection="0">
      <alignment vertical="center"/>
    </xf>
    <xf numFmtId="0" fontId="47" fillId="31" borderId="24" applyNumberFormat="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37" fillId="32" borderId="0" applyNumberFormat="0" applyBorder="0" applyAlignment="0" applyProtection="0">
      <alignment vertical="center"/>
    </xf>
    <xf numFmtId="0" fontId="25" fillId="19" borderId="0" applyNumberFormat="0" applyBorder="0" applyAlignment="0" applyProtection="0">
      <alignment vertical="center"/>
    </xf>
    <xf numFmtId="0" fontId="25" fillId="26" borderId="19" applyNumberFormat="0" applyFont="0" applyAlignment="0" applyProtection="0">
      <alignment vertical="center"/>
    </xf>
    <xf numFmtId="0" fontId="48" fillId="0" borderId="25" applyNumberFormat="0" applyFill="0" applyAlignment="0" applyProtection="0">
      <alignment vertical="center"/>
    </xf>
    <xf numFmtId="0" fontId="49" fillId="0" borderId="26" applyNumberFormat="0" applyFill="0" applyAlignment="0" applyProtection="0">
      <alignment vertical="center"/>
    </xf>
    <xf numFmtId="0" fontId="25" fillId="22" borderId="0" applyNumberFormat="0" applyBorder="0" applyAlignment="0" applyProtection="0">
      <alignment vertical="center"/>
    </xf>
    <xf numFmtId="0" fontId="25" fillId="24" borderId="0" applyNumberFormat="0" applyBorder="0" applyAlignment="0" applyProtection="0">
      <alignment vertical="center"/>
    </xf>
    <xf numFmtId="0" fontId="25" fillId="17" borderId="0" applyNumberFormat="0" applyBorder="0" applyAlignment="0" applyProtection="0">
      <alignment vertical="center"/>
    </xf>
    <xf numFmtId="0" fontId="50" fillId="33" borderId="0" applyNumberFormat="0" applyBorder="0" applyAlignment="0" applyProtection="0">
      <alignment vertical="center"/>
    </xf>
    <xf numFmtId="0" fontId="25" fillId="15" borderId="0" applyNumberFormat="0" applyBorder="0" applyAlignment="0" applyProtection="0">
      <alignment vertical="center"/>
    </xf>
    <xf numFmtId="0" fontId="51" fillId="34" borderId="0" applyNumberFormat="0" applyBorder="0" applyAlignment="0" applyProtection="0">
      <alignment vertical="center"/>
    </xf>
    <xf numFmtId="0" fontId="25" fillId="28" borderId="0" applyNumberFormat="0" applyBorder="0" applyAlignment="0" applyProtection="0">
      <alignment vertical="center"/>
    </xf>
    <xf numFmtId="0" fontId="25" fillId="13" borderId="0" applyNumberFormat="0" applyBorder="0" applyAlignment="0" applyProtection="0">
      <alignment vertical="center"/>
    </xf>
    <xf numFmtId="0" fontId="37" fillId="35" borderId="0" applyNumberFormat="0" applyBorder="0" applyAlignment="0" applyProtection="0">
      <alignment vertical="center"/>
    </xf>
    <xf numFmtId="0" fontId="25" fillId="19" borderId="0" applyNumberFormat="0" applyBorder="0" applyAlignment="0" applyProtection="0">
      <alignment vertical="center"/>
    </xf>
    <xf numFmtId="0" fontId="25" fillId="26" borderId="19" applyNumberFormat="0" applyFont="0" applyAlignment="0" applyProtection="0">
      <alignment vertical="center"/>
    </xf>
    <xf numFmtId="0" fontId="25" fillId="16" borderId="0" applyNumberFormat="0" applyBorder="0" applyAlignment="0" applyProtection="0">
      <alignment vertical="center"/>
    </xf>
    <xf numFmtId="0" fontId="25" fillId="13" borderId="0" applyNumberFormat="0" applyBorder="0" applyAlignment="0" applyProtection="0">
      <alignment vertical="center"/>
    </xf>
    <xf numFmtId="0" fontId="25" fillId="19"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13" borderId="0" applyNumberFormat="0" applyBorder="0" applyAlignment="0" applyProtection="0">
      <alignment vertical="center"/>
    </xf>
    <xf numFmtId="0" fontId="25" fillId="17" borderId="0" applyNumberFormat="0" applyBorder="0" applyAlignment="0" applyProtection="0">
      <alignment vertical="center"/>
    </xf>
    <xf numFmtId="0" fontId="25" fillId="19"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25" fillId="25" borderId="0" applyNumberFormat="0" applyBorder="0" applyAlignment="0" applyProtection="0">
      <alignment vertical="center"/>
    </xf>
    <xf numFmtId="0" fontId="25" fillId="19" borderId="0" applyNumberFormat="0" applyBorder="0" applyAlignment="0" applyProtection="0">
      <alignment vertical="center"/>
    </xf>
    <xf numFmtId="0" fontId="37" fillId="38" borderId="0" applyNumberFormat="0" applyBorder="0" applyAlignment="0" applyProtection="0">
      <alignment vertical="center"/>
    </xf>
    <xf numFmtId="0" fontId="25" fillId="21" borderId="0" applyNumberFormat="0" applyBorder="0" applyAlignment="0" applyProtection="0">
      <alignment vertical="center"/>
    </xf>
    <xf numFmtId="0" fontId="25" fillId="26" borderId="19" applyNumberFormat="0" applyFont="0" applyAlignment="0" applyProtection="0">
      <alignment vertical="center"/>
    </xf>
    <xf numFmtId="0" fontId="37" fillId="39" borderId="0" applyNumberFormat="0" applyBorder="0" applyAlignment="0" applyProtection="0">
      <alignment vertical="center"/>
    </xf>
    <xf numFmtId="0" fontId="37" fillId="40" borderId="0" applyNumberFormat="0" applyBorder="0" applyAlignment="0" applyProtection="0">
      <alignment vertical="center"/>
    </xf>
    <xf numFmtId="0" fontId="25" fillId="24" borderId="0" applyNumberFormat="0" applyBorder="0" applyAlignment="0" applyProtection="0">
      <alignment vertical="center"/>
    </xf>
    <xf numFmtId="0" fontId="25" fillId="15" borderId="0" applyNumberFormat="0" applyBorder="0" applyAlignment="0" applyProtection="0">
      <alignment vertical="center"/>
    </xf>
    <xf numFmtId="0" fontId="25" fillId="26" borderId="19" applyNumberFormat="0" applyFont="0" applyAlignment="0" applyProtection="0">
      <alignment vertical="center"/>
    </xf>
    <xf numFmtId="0" fontId="37" fillId="41"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26" borderId="19" applyNumberFormat="0" applyFont="0" applyAlignment="0" applyProtection="0">
      <alignment vertical="center"/>
    </xf>
    <xf numFmtId="0" fontId="25" fillId="16" borderId="0" applyNumberFormat="0" applyBorder="0" applyAlignment="0" applyProtection="0">
      <alignment vertical="center"/>
    </xf>
    <xf numFmtId="0" fontId="25" fillId="24"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26" borderId="19" applyNumberFormat="0" applyFont="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8" borderId="0" applyNumberFormat="0" applyBorder="0" applyAlignment="0" applyProtection="0">
      <alignment vertical="center"/>
    </xf>
    <xf numFmtId="0" fontId="25" fillId="16" borderId="0" applyNumberFormat="0" applyBorder="0" applyAlignment="0" applyProtection="0">
      <alignment vertical="center"/>
    </xf>
    <xf numFmtId="0" fontId="25" fillId="18" borderId="0" applyNumberFormat="0" applyBorder="0" applyAlignment="0" applyProtection="0">
      <alignment vertical="center"/>
    </xf>
    <xf numFmtId="0" fontId="25" fillId="26" borderId="19" applyNumberFormat="0" applyFont="0" applyAlignment="0" applyProtection="0">
      <alignment vertical="center"/>
    </xf>
    <xf numFmtId="0" fontId="25" fillId="16" borderId="0" applyNumberFormat="0" applyBorder="0" applyAlignment="0" applyProtection="0">
      <alignment vertical="center"/>
    </xf>
    <xf numFmtId="0" fontId="25" fillId="18"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15"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22" borderId="0" applyNumberFormat="0" applyBorder="0" applyAlignment="0" applyProtection="0">
      <alignment vertical="center"/>
    </xf>
    <xf numFmtId="0" fontId="25" fillId="7" borderId="0" applyNumberFormat="0" applyBorder="0" applyAlignment="0" applyProtection="0">
      <alignment vertical="center"/>
    </xf>
    <xf numFmtId="0" fontId="25" fillId="15"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26" borderId="19" applyNumberFormat="0" applyFont="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25" borderId="0" applyNumberFormat="0" applyBorder="0" applyAlignment="0" applyProtection="0">
      <alignment vertical="center"/>
    </xf>
    <xf numFmtId="0" fontId="25" fillId="7" borderId="0" applyNumberFormat="0" applyBorder="0" applyAlignment="0" applyProtection="0">
      <alignment vertical="center"/>
    </xf>
    <xf numFmtId="0" fontId="25" fillId="0" borderId="0">
      <alignment vertical="center"/>
    </xf>
    <xf numFmtId="0" fontId="25" fillId="7" borderId="0" applyNumberFormat="0" applyBorder="0" applyAlignment="0" applyProtection="0">
      <alignment vertical="center"/>
    </xf>
    <xf numFmtId="0" fontId="52" fillId="0" borderId="0" applyNumberFormat="0" applyFill="0" applyBorder="0" applyAlignment="0" applyProtection="0">
      <alignment vertical="center"/>
    </xf>
    <xf numFmtId="0" fontId="25" fillId="28"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28"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8"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28"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24" borderId="0" applyNumberFormat="0" applyBorder="0" applyAlignment="0" applyProtection="0">
      <alignment vertical="center"/>
    </xf>
    <xf numFmtId="0" fontId="25" fillId="15" borderId="0" applyNumberFormat="0" applyBorder="0" applyAlignment="0" applyProtection="0">
      <alignment vertical="center"/>
    </xf>
    <xf numFmtId="0" fontId="25" fillId="24" borderId="0" applyNumberFormat="0" applyBorder="0" applyAlignment="0" applyProtection="0">
      <alignment vertical="center"/>
    </xf>
    <xf numFmtId="0" fontId="25" fillId="15" borderId="0" applyNumberFormat="0" applyBorder="0" applyAlignment="0" applyProtection="0">
      <alignment vertical="center"/>
    </xf>
    <xf numFmtId="0" fontId="25" fillId="24"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0" borderId="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25" borderId="0" applyNumberFormat="0" applyBorder="0" applyAlignment="0" applyProtection="0">
      <alignment vertical="center"/>
    </xf>
    <xf numFmtId="0" fontId="25" fillId="0" borderId="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18" borderId="0" applyNumberFormat="0" applyBorder="0" applyAlignment="0" applyProtection="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0" fillId="0" borderId="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6" borderId="19" applyNumberFormat="0" applyFont="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26" borderId="19" applyNumberFormat="0" applyFont="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2"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2" borderId="0" applyNumberFormat="0" applyBorder="0" applyAlignment="0" applyProtection="0">
      <alignment vertical="center"/>
    </xf>
    <xf numFmtId="0" fontId="25" fillId="28" borderId="0" applyNumberFormat="0" applyBorder="0" applyAlignment="0" applyProtection="0">
      <alignment vertical="center"/>
    </xf>
    <xf numFmtId="0" fontId="25" fillId="21"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18"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24"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2" borderId="0" applyNumberFormat="0" applyBorder="0" applyAlignment="0" applyProtection="0">
      <alignment vertical="center"/>
    </xf>
    <xf numFmtId="0" fontId="25" fillId="26" borderId="19" applyNumberFormat="0" applyFont="0" applyAlignment="0" applyProtection="0">
      <alignment vertical="center"/>
    </xf>
    <xf numFmtId="0" fontId="25" fillId="22" borderId="0" applyNumberFormat="0" applyBorder="0" applyAlignment="0" applyProtection="0">
      <alignment vertical="center"/>
    </xf>
    <xf numFmtId="0" fontId="25" fillId="24" borderId="0" applyNumberFormat="0" applyBorder="0" applyAlignment="0" applyProtection="0">
      <alignment vertical="center"/>
    </xf>
    <xf numFmtId="0" fontId="25" fillId="26" borderId="19" applyNumberFormat="0" applyFont="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13" borderId="0" applyNumberFormat="0" applyBorder="0" applyAlignment="0" applyProtection="0">
      <alignment vertical="center"/>
    </xf>
    <xf numFmtId="0" fontId="25" fillId="19" borderId="0" applyNumberFormat="0" applyBorder="0" applyAlignment="0" applyProtection="0">
      <alignment vertical="center"/>
    </xf>
    <xf numFmtId="0" fontId="25" fillId="13" borderId="0" applyNumberFormat="0" applyBorder="0" applyAlignment="0" applyProtection="0">
      <alignment vertical="center"/>
    </xf>
    <xf numFmtId="0" fontId="25" fillId="24" borderId="0" applyNumberFormat="0" applyBorder="0" applyAlignment="0" applyProtection="0">
      <alignment vertical="center"/>
    </xf>
    <xf numFmtId="0" fontId="25" fillId="19" borderId="0" applyNumberFormat="0" applyBorder="0" applyAlignment="0" applyProtection="0">
      <alignment vertical="center"/>
    </xf>
    <xf numFmtId="0" fontId="25" fillId="13" borderId="0" applyNumberFormat="0" applyBorder="0" applyAlignment="0" applyProtection="0">
      <alignment vertical="center"/>
    </xf>
    <xf numFmtId="0" fontId="25" fillId="24"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9" borderId="0" applyNumberFormat="0" applyBorder="0" applyAlignment="0" applyProtection="0">
      <alignment vertical="center"/>
    </xf>
    <xf numFmtId="0" fontId="25" fillId="13" borderId="0" applyNumberFormat="0" applyBorder="0" applyAlignment="0" applyProtection="0">
      <alignment vertical="center"/>
    </xf>
    <xf numFmtId="0" fontId="25" fillId="19" borderId="0" applyNumberFormat="0" applyBorder="0" applyAlignment="0" applyProtection="0">
      <alignment vertical="center"/>
    </xf>
    <xf numFmtId="0" fontId="25" fillId="18" borderId="0" applyNumberFormat="0" applyBorder="0" applyAlignment="0" applyProtection="0">
      <alignment vertical="center"/>
    </xf>
    <xf numFmtId="0" fontId="25" fillId="13" borderId="0" applyNumberFormat="0" applyBorder="0" applyAlignment="0" applyProtection="0">
      <alignment vertical="center"/>
    </xf>
    <xf numFmtId="0" fontId="25" fillId="26" borderId="19" applyNumberFormat="0" applyFont="0" applyAlignment="0" applyProtection="0">
      <alignment vertical="center"/>
    </xf>
    <xf numFmtId="0" fontId="25" fillId="13" borderId="0" applyNumberFormat="0" applyBorder="0" applyAlignment="0" applyProtection="0">
      <alignment vertical="center"/>
    </xf>
    <xf numFmtId="0" fontId="25" fillId="24"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0" borderId="0">
      <alignment vertical="center"/>
    </xf>
    <xf numFmtId="0" fontId="25" fillId="19" borderId="0" applyNumberFormat="0" applyBorder="0" applyAlignment="0" applyProtection="0">
      <alignment vertical="center"/>
    </xf>
    <xf numFmtId="0" fontId="25" fillId="26" borderId="19" applyNumberFormat="0" applyFont="0" applyAlignment="0" applyProtection="0">
      <alignment vertical="center"/>
    </xf>
    <xf numFmtId="0" fontId="25" fillId="13" borderId="0" applyNumberFormat="0" applyBorder="0" applyAlignment="0" applyProtection="0">
      <alignment vertical="center"/>
    </xf>
    <xf numFmtId="0" fontId="25" fillId="0" borderId="0">
      <alignment vertical="center"/>
    </xf>
    <xf numFmtId="0" fontId="25" fillId="24"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0" borderId="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26" borderId="19" applyNumberFormat="0" applyFont="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21"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0" borderId="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24"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21"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25" fillId="21"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0" fillId="0" borderId="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19" borderId="0" applyNumberFormat="0" applyBorder="0" applyAlignment="0" applyProtection="0">
      <alignment vertical="center"/>
    </xf>
    <xf numFmtId="0" fontId="25" fillId="26" borderId="19" applyNumberFormat="0" applyFont="0" applyAlignment="0" applyProtection="0">
      <alignment vertical="center"/>
    </xf>
    <xf numFmtId="0" fontId="25" fillId="19" borderId="0" applyNumberFormat="0" applyBorder="0" applyAlignment="0" applyProtection="0">
      <alignment vertical="center"/>
    </xf>
    <xf numFmtId="0" fontId="25" fillId="21"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25" fillId="21"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0" borderId="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6" borderId="19" applyNumberFormat="0" applyFont="0" applyAlignment="0" applyProtection="0">
      <alignment vertical="center"/>
    </xf>
    <xf numFmtId="0" fontId="25" fillId="24" borderId="0" applyNumberFormat="0" applyBorder="0" applyAlignment="0" applyProtection="0">
      <alignment vertical="center"/>
    </xf>
    <xf numFmtId="0" fontId="25" fillId="26" borderId="19" applyNumberFormat="0" applyFont="0" applyAlignment="0" applyProtection="0">
      <alignment vertical="center"/>
    </xf>
    <xf numFmtId="0" fontId="25" fillId="24" borderId="0" applyNumberFormat="0" applyBorder="0" applyAlignment="0" applyProtection="0">
      <alignment vertical="center"/>
    </xf>
    <xf numFmtId="0" fontId="25" fillId="26" borderId="19" applyNumberFormat="0" applyFont="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6" borderId="19" applyNumberFormat="0" applyFont="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6" borderId="19" applyNumberFormat="0" applyFont="0" applyAlignment="0" applyProtection="0">
      <alignment vertical="center"/>
    </xf>
    <xf numFmtId="0" fontId="0" fillId="0" borderId="0">
      <alignment vertical="center"/>
    </xf>
    <xf numFmtId="0" fontId="25" fillId="0" borderId="0">
      <alignment vertical="center"/>
    </xf>
    <xf numFmtId="0" fontId="0" fillId="0" borderId="0">
      <alignment vertical="center"/>
    </xf>
    <xf numFmtId="0" fontId="0" fillId="0" borderId="0">
      <alignment vertical="center"/>
    </xf>
    <xf numFmtId="0" fontId="0" fillId="0" borderId="0">
      <alignment vertical="center"/>
    </xf>
    <xf numFmtId="0" fontId="53"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0" fillId="0" borderId="0">
      <alignment vertical="center"/>
    </xf>
    <xf numFmtId="0" fontId="25" fillId="0" borderId="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cellStyleXfs>
  <cellXfs count="377">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xf>
    <xf numFmtId="0" fontId="0" fillId="0" borderId="0" xfId="0" applyProtection="1">
      <alignment vertical="center"/>
      <protection locked="0"/>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0" xfId="0" applyFont="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5" fillId="3" borderId="6" xfId="0" applyFont="1" applyFill="1" applyBorder="1" applyAlignment="1" applyProtection="1">
      <alignment horizontal="center" vertical="center"/>
      <protection locked="0"/>
    </xf>
    <xf numFmtId="0" fontId="5" fillId="3" borderId="7" xfId="0" applyFont="1" applyFill="1" applyBorder="1" applyAlignment="1" applyProtection="1">
      <alignment horizontal="center" vertical="center"/>
      <protection locked="0"/>
    </xf>
    <xf numFmtId="0" fontId="5" fillId="3" borderId="8" xfId="0" applyFont="1" applyFill="1" applyBorder="1" applyAlignment="1" applyProtection="1">
      <alignment horizontal="center" vertical="center"/>
      <protection locked="0"/>
    </xf>
    <xf numFmtId="0" fontId="5" fillId="3" borderId="9" xfId="0" applyFont="1" applyFill="1" applyBorder="1" applyAlignment="1" applyProtection="1">
      <alignment horizontal="center" vertical="center"/>
      <protection locked="0"/>
    </xf>
    <xf numFmtId="0" fontId="5" fillId="3" borderId="0" xfId="0" applyFont="1" applyFill="1" applyBorder="1" applyAlignment="1" applyProtection="1">
      <alignment horizontal="center" vertical="center"/>
      <protection locked="0"/>
    </xf>
    <xf numFmtId="0" fontId="5" fillId="3" borderId="10" xfId="0" applyFont="1" applyFill="1" applyBorder="1" applyAlignment="1" applyProtection="1">
      <alignment horizontal="center" vertical="center"/>
      <protection locked="0"/>
    </xf>
    <xf numFmtId="0" fontId="5" fillId="3" borderId="11" xfId="0" applyFont="1" applyFill="1" applyBorder="1" applyAlignment="1" applyProtection="1">
      <alignment horizontal="center" vertical="center"/>
      <protection locked="0"/>
    </xf>
    <xf numFmtId="0" fontId="5" fillId="3" borderId="12" xfId="0" applyFont="1" applyFill="1" applyBorder="1" applyAlignment="1" applyProtection="1">
      <alignment horizontal="center" vertical="center"/>
      <protection locked="0"/>
    </xf>
    <xf numFmtId="0" fontId="5" fillId="3" borderId="13" xfId="0" applyFont="1" applyFill="1" applyBorder="1" applyAlignment="1" applyProtection="1">
      <alignment horizontal="center" vertical="center"/>
      <protection locked="0"/>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1" fillId="3" borderId="3" xfId="0" applyFont="1" applyFill="1" applyBorder="1" applyAlignment="1" applyProtection="1">
      <alignment horizontal="left" vertical="center" wrapText="1"/>
      <protection locked="0"/>
    </xf>
    <xf numFmtId="0" fontId="1" fillId="3" borderId="4" xfId="0" applyFont="1" applyFill="1" applyBorder="1" applyAlignment="1" applyProtection="1">
      <alignment horizontal="left" vertical="center" wrapText="1"/>
      <protection locked="0"/>
    </xf>
    <xf numFmtId="0" fontId="1" fillId="3" borderId="5" xfId="0" applyFont="1" applyFill="1" applyBorder="1" applyAlignment="1" applyProtection="1">
      <alignment horizontal="left" vertical="center" wrapText="1"/>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6" fillId="2" borderId="6" xfId="0" applyFont="1" applyFill="1" applyBorder="1" applyAlignment="1">
      <alignment horizontal="left" vertical="center"/>
    </xf>
    <xf numFmtId="0" fontId="6" fillId="2" borderId="7" xfId="0" applyFont="1" applyFill="1" applyBorder="1" applyAlignment="1">
      <alignment horizontal="left" vertical="center"/>
    </xf>
    <xf numFmtId="0" fontId="6" fillId="2" borderId="8" xfId="0" applyFont="1" applyFill="1" applyBorder="1" applyAlignment="1">
      <alignment horizontal="left" vertical="center"/>
    </xf>
    <xf numFmtId="0" fontId="1" fillId="3" borderId="14" xfId="0" applyNumberFormat="1" applyFont="1" applyFill="1" applyBorder="1" applyAlignment="1" applyProtection="1">
      <alignment horizontal="center" vertical="center"/>
      <protection locked="0"/>
    </xf>
    <xf numFmtId="0" fontId="1" fillId="3" borderId="14" xfId="0" applyNumberFormat="1" applyFont="1" applyFill="1" applyBorder="1" applyAlignment="1" applyProtection="1">
      <alignment horizontal="center" vertical="center" wrapText="1"/>
      <protection locked="0"/>
    </xf>
    <xf numFmtId="0" fontId="1" fillId="3" borderId="14" xfId="0" applyNumberFormat="1" applyFont="1" applyFill="1" applyBorder="1" applyAlignment="1" applyProtection="1">
      <alignment vertical="center"/>
      <protection locked="0"/>
    </xf>
    <xf numFmtId="0" fontId="1" fillId="3" borderId="14" xfId="0" applyNumberFormat="1" applyFont="1" applyFill="1" applyBorder="1" applyProtection="1">
      <alignment vertical="center"/>
      <protection locked="0"/>
    </xf>
    <xf numFmtId="0" fontId="3" fillId="0" borderId="0" xfId="0" applyFont="1" applyBorder="1" applyAlignment="1">
      <alignment horizontal="center" vertical="center"/>
    </xf>
    <xf numFmtId="0" fontId="3" fillId="0" borderId="12" xfId="0" applyFont="1" applyBorder="1" applyAlignment="1">
      <alignment horizontal="center" vertical="center"/>
    </xf>
    <xf numFmtId="0" fontId="7" fillId="2" borderId="14"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15" xfId="0" applyFont="1" applyFill="1" applyBorder="1" applyAlignment="1">
      <alignment horizontal="center" vertical="center"/>
    </xf>
    <xf numFmtId="0" fontId="1" fillId="3" borderId="15" xfId="0" applyNumberFormat="1" applyFont="1" applyFill="1" applyBorder="1" applyAlignment="1" applyProtection="1">
      <alignment horizontal="center" vertical="center"/>
      <protection locked="0"/>
    </xf>
    <xf numFmtId="0" fontId="1" fillId="3" borderId="15" xfId="0" applyNumberFormat="1" applyFont="1" applyFill="1" applyBorder="1" applyAlignment="1" applyProtection="1">
      <alignment horizontal="center" vertical="center" wrapText="1"/>
      <protection locked="0"/>
    </xf>
    <xf numFmtId="0" fontId="1" fillId="3" borderId="3" xfId="0" applyNumberFormat="1" applyFont="1" applyFill="1" applyBorder="1" applyAlignment="1" applyProtection="1">
      <alignment horizontal="center" vertical="center" wrapText="1"/>
      <protection locked="0"/>
    </xf>
    <xf numFmtId="0" fontId="1" fillId="3" borderId="4" xfId="0" applyNumberFormat="1" applyFont="1" applyFill="1" applyBorder="1" applyAlignment="1" applyProtection="1">
      <alignment horizontal="center" vertical="center" wrapText="1"/>
      <protection locked="0"/>
    </xf>
    <xf numFmtId="0" fontId="1" fillId="3" borderId="5" xfId="0" applyNumberFormat="1" applyFont="1" applyFill="1" applyBorder="1" applyAlignment="1" applyProtection="1">
      <alignment horizontal="center" vertical="center" wrapText="1"/>
      <protection locked="0"/>
    </xf>
    <xf numFmtId="0" fontId="8" fillId="3" borderId="14" xfId="18" applyFont="1" applyFill="1" applyBorder="1" applyAlignment="1">
      <alignment horizontal="center" vertical="center"/>
      <protection locked="0"/>
    </xf>
    <xf numFmtId="0" fontId="1" fillId="3" borderId="6" xfId="0" applyNumberFormat="1" applyFont="1" applyFill="1" applyBorder="1" applyAlignment="1" applyProtection="1">
      <alignment horizontal="center" vertical="center"/>
      <protection locked="0"/>
    </xf>
    <xf numFmtId="0" fontId="1" fillId="3" borderId="7" xfId="0" applyNumberFormat="1" applyFont="1" applyFill="1" applyBorder="1" applyAlignment="1" applyProtection="1">
      <alignment horizontal="center" vertical="center"/>
      <protection locked="0"/>
    </xf>
    <xf numFmtId="0" fontId="1" fillId="3" borderId="8" xfId="0" applyNumberFormat="1" applyFont="1" applyFill="1" applyBorder="1" applyAlignment="1" applyProtection="1">
      <alignment horizontal="center" vertical="center"/>
      <protection locked="0"/>
    </xf>
    <xf numFmtId="0" fontId="1" fillId="3" borderId="3" xfId="0" applyNumberFormat="1" applyFont="1" applyFill="1" applyBorder="1" applyAlignment="1" applyProtection="1">
      <alignment horizontal="left" vertical="center"/>
      <protection locked="0"/>
    </xf>
    <xf numFmtId="0" fontId="1" fillId="3" borderId="4" xfId="0" applyNumberFormat="1" applyFont="1" applyFill="1" applyBorder="1" applyAlignment="1" applyProtection="1">
      <alignment horizontal="left" vertical="center"/>
      <protection locked="0"/>
    </xf>
    <xf numFmtId="0" fontId="1" fillId="3" borderId="5" xfId="0" applyNumberFormat="1" applyFont="1" applyFill="1" applyBorder="1" applyAlignment="1" applyProtection="1">
      <alignment horizontal="left" vertical="center"/>
      <protection locked="0"/>
    </xf>
    <xf numFmtId="0" fontId="1" fillId="3" borderId="14" xfId="0" applyNumberFormat="1" applyFont="1" applyFill="1" applyBorder="1" applyAlignment="1" applyProtection="1">
      <alignment horizontal="left" vertical="center"/>
      <protection locked="0"/>
    </xf>
    <xf numFmtId="0" fontId="1" fillId="0" borderId="0" xfId="0" applyNumberFormat="1" applyFont="1">
      <alignment vertical="center"/>
    </xf>
    <xf numFmtId="0" fontId="1" fillId="0" borderId="0" xfId="0" applyNumberFormat="1" applyFont="1" applyAlignment="1">
      <alignment horizontal="center" vertical="center"/>
    </xf>
    <xf numFmtId="0" fontId="2" fillId="0" borderId="0" xfId="0" applyFont="1" applyBorder="1" applyAlignment="1">
      <alignment horizontal="center" vertical="center"/>
    </xf>
    <xf numFmtId="0" fontId="1" fillId="0" borderId="0" xfId="0" applyFont="1" applyBorder="1">
      <alignment vertical="center"/>
    </xf>
    <xf numFmtId="0" fontId="6" fillId="2" borderId="14" xfId="0" applyFont="1" applyFill="1" applyBorder="1" applyAlignment="1">
      <alignment horizontal="center" vertical="center"/>
    </xf>
    <xf numFmtId="0" fontId="9" fillId="4" borderId="10" xfId="0" applyFont="1" applyFill="1" applyBorder="1" applyAlignment="1">
      <alignment vertical="center" wrapText="1"/>
    </xf>
    <xf numFmtId="177" fontId="10" fillId="3" borderId="14" xfId="0" applyNumberFormat="1" applyFont="1" applyFill="1" applyBorder="1" applyAlignment="1" applyProtection="1">
      <alignment horizontal="center" vertical="center"/>
      <protection locked="0"/>
    </xf>
    <xf numFmtId="176" fontId="10" fillId="3" borderId="14" xfId="0" applyNumberFormat="1" applyFont="1" applyFill="1" applyBorder="1" applyAlignment="1" applyProtection="1">
      <alignment horizontal="center" vertical="center"/>
      <protection locked="0"/>
    </xf>
    <xf numFmtId="0" fontId="10" fillId="3" borderId="14" xfId="0" applyFont="1" applyFill="1" applyBorder="1" applyAlignment="1" applyProtection="1">
      <alignment horizontal="center" vertical="center"/>
      <protection locked="0"/>
    </xf>
    <xf numFmtId="0" fontId="10" fillId="3" borderId="14" xfId="0" applyNumberFormat="1" applyFont="1" applyFill="1" applyBorder="1" applyAlignment="1" applyProtection="1">
      <alignment horizontal="center" vertical="center"/>
      <protection locked="0"/>
    </xf>
    <xf numFmtId="0" fontId="10" fillId="5" borderId="14" xfId="0" applyNumberFormat="1" applyFont="1" applyFill="1" applyBorder="1" applyAlignment="1" applyProtection="1">
      <alignment horizontal="center" vertical="center"/>
    </xf>
    <xf numFmtId="178" fontId="10" fillId="5" borderId="14" xfId="0" applyNumberFormat="1" applyFont="1" applyFill="1" applyBorder="1" applyAlignment="1" applyProtection="1">
      <alignment horizontal="center" vertical="center"/>
    </xf>
    <xf numFmtId="0" fontId="10" fillId="6" borderId="14" xfId="0" applyFont="1" applyFill="1" applyBorder="1" applyAlignment="1" applyProtection="1">
      <alignment horizontal="center" vertical="center"/>
    </xf>
    <xf numFmtId="0" fontId="9" fillId="4" borderId="0" xfId="0" applyFont="1" applyFill="1" applyBorder="1" applyAlignment="1">
      <alignment vertical="center" wrapText="1"/>
    </xf>
    <xf numFmtId="0" fontId="3" fillId="0" borderId="7" xfId="0" applyFont="1" applyBorder="1" applyAlignment="1" applyProtection="1">
      <alignment horizontal="center" vertical="center"/>
    </xf>
    <xf numFmtId="0" fontId="3" fillId="0" borderId="0" xfId="0" applyFont="1" applyAlignment="1" applyProtection="1">
      <alignment horizontal="center" vertical="center"/>
    </xf>
    <xf numFmtId="0" fontId="6" fillId="2" borderId="15" xfId="0" applyFont="1" applyFill="1" applyBorder="1" applyAlignment="1" applyProtection="1">
      <alignment horizontal="center" vertical="center" wrapText="1"/>
    </xf>
    <xf numFmtId="0" fontId="6" fillId="2" borderId="14" xfId="0" applyFont="1" applyFill="1" applyBorder="1" applyAlignment="1" applyProtection="1">
      <alignment horizontal="center" vertical="center" wrapText="1"/>
    </xf>
    <xf numFmtId="180" fontId="10" fillId="3" borderId="14" xfId="0" applyNumberFormat="1" applyFont="1" applyFill="1" applyBorder="1" applyAlignment="1" applyProtection="1">
      <alignment horizontal="center" vertical="center" wrapText="1"/>
      <protection locked="0"/>
    </xf>
    <xf numFmtId="178" fontId="10" fillId="3" borderId="14" xfId="0" applyNumberFormat="1" applyFont="1" applyFill="1" applyBorder="1" applyAlignment="1" applyProtection="1">
      <alignment horizontal="center" vertical="center" wrapText="1"/>
      <protection locked="0"/>
    </xf>
    <xf numFmtId="182" fontId="10" fillId="3" borderId="14" xfId="0" applyNumberFormat="1" applyFont="1" applyFill="1" applyBorder="1" applyAlignment="1" applyProtection="1">
      <alignment horizontal="center" vertical="center" wrapText="1"/>
      <protection locked="0"/>
    </xf>
    <xf numFmtId="9" fontId="11" fillId="3" borderId="14" xfId="0" applyNumberFormat="1" applyFont="1" applyFill="1" applyBorder="1" applyAlignment="1" applyProtection="1">
      <alignment horizontal="center" vertical="center" wrapText="1"/>
      <protection locked="0"/>
    </xf>
    <xf numFmtId="183" fontId="11" fillId="3" borderId="14" xfId="0" applyNumberFormat="1" applyFont="1" applyFill="1" applyBorder="1" applyAlignment="1" applyProtection="1">
      <alignment horizontal="center" vertical="center" wrapText="1"/>
      <protection locked="0"/>
    </xf>
    <xf numFmtId="184" fontId="11" fillId="3" borderId="14" xfId="0" applyNumberFormat="1" applyFont="1" applyFill="1" applyBorder="1" applyAlignment="1" applyProtection="1">
      <alignment horizontal="center" vertical="center" wrapText="1"/>
      <protection locked="0"/>
    </xf>
    <xf numFmtId="0" fontId="10" fillId="3" borderId="14" xfId="0" applyNumberFormat="1" applyFont="1" applyFill="1" applyBorder="1" applyAlignment="1" applyProtection="1">
      <alignment horizontal="center" vertical="center" wrapText="1"/>
      <protection locked="0"/>
    </xf>
    <xf numFmtId="0" fontId="11" fillId="3" borderId="14" xfId="0" applyFont="1" applyFill="1" applyBorder="1" applyAlignment="1" applyProtection="1">
      <alignment horizontal="center" vertical="center" wrapText="1"/>
      <protection locked="0"/>
    </xf>
    <xf numFmtId="0" fontId="1" fillId="0" borderId="0" xfId="0" applyFont="1" applyAlignment="1">
      <alignment vertical="center" wrapText="1"/>
    </xf>
    <xf numFmtId="0" fontId="3" fillId="5" borderId="7"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1" fillId="3" borderId="14" xfId="0" applyFont="1" applyFill="1" applyBorder="1" applyAlignment="1" applyProtection="1">
      <alignment horizontal="center" vertical="center"/>
      <protection locked="0"/>
    </xf>
    <xf numFmtId="0" fontId="1" fillId="0" borderId="0" xfId="0" applyFont="1">
      <alignment vertical="center"/>
    </xf>
    <xf numFmtId="0" fontId="9" fillId="2" borderId="6" xfId="0" applyFont="1" applyFill="1" applyBorder="1" applyAlignment="1" applyProtection="1">
      <alignment horizontal="center" vertical="center" wrapText="1"/>
    </xf>
    <xf numFmtId="0" fontId="9" fillId="2" borderId="7" xfId="0" applyFont="1" applyFill="1" applyBorder="1" applyAlignment="1" applyProtection="1">
      <alignment horizontal="center" vertical="center" wrapText="1"/>
    </xf>
    <xf numFmtId="0" fontId="9" fillId="2" borderId="8" xfId="0" applyFont="1" applyFill="1" applyBorder="1" applyAlignment="1" applyProtection="1">
      <alignment horizontal="center" vertical="center" wrapText="1"/>
    </xf>
    <xf numFmtId="0" fontId="9" fillId="3" borderId="6" xfId="0" applyFont="1" applyFill="1" applyBorder="1" applyAlignment="1" applyProtection="1">
      <alignment horizontal="center" vertical="center" wrapText="1"/>
      <protection locked="0"/>
    </xf>
    <xf numFmtId="0" fontId="9" fillId="3" borderId="8" xfId="0" applyFont="1" applyFill="1" applyBorder="1" applyAlignment="1" applyProtection="1">
      <alignment horizontal="center" vertical="center" wrapText="1"/>
      <protection locked="0"/>
    </xf>
    <xf numFmtId="181" fontId="12" fillId="2" borderId="6" xfId="0" applyNumberFormat="1" applyFont="1" applyFill="1" applyBorder="1" applyAlignment="1" applyProtection="1">
      <alignment horizontal="center" vertical="center" wrapText="1"/>
    </xf>
    <xf numFmtId="181" fontId="12" fillId="2" borderId="8" xfId="0" applyNumberFormat="1" applyFont="1" applyFill="1" applyBorder="1" applyAlignment="1" applyProtection="1">
      <alignment horizontal="center" vertical="center" wrapText="1"/>
    </xf>
    <xf numFmtId="0" fontId="9" fillId="2" borderId="3" xfId="0" applyFont="1" applyFill="1" applyBorder="1" applyAlignment="1" applyProtection="1">
      <alignment horizontal="center" vertical="center" wrapText="1"/>
    </xf>
    <xf numFmtId="0" fontId="9" fillId="2" borderId="4" xfId="0" applyFont="1" applyFill="1" applyBorder="1" applyAlignment="1" applyProtection="1">
      <alignment horizontal="center" vertical="center" wrapText="1"/>
    </xf>
    <xf numFmtId="0" fontId="9" fillId="2" borderId="5" xfId="0" applyFont="1" applyFill="1" applyBorder="1" applyAlignment="1" applyProtection="1">
      <alignment horizontal="center" vertical="center" wrapText="1"/>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3" fontId="0" fillId="3" borderId="3" xfId="0" applyNumberFormat="1" applyFont="1" applyFill="1" applyBorder="1" applyAlignment="1" applyProtection="1">
      <alignment horizontal="center" vertical="center"/>
      <protection locked="0"/>
    </xf>
    <xf numFmtId="3" fontId="0" fillId="3" borderId="5" xfId="0" applyNumberFormat="1" applyFont="1" applyFill="1" applyBorder="1" applyAlignment="1" applyProtection="1">
      <alignment horizontal="center" vertical="center"/>
      <protection locked="0"/>
    </xf>
    <xf numFmtId="0" fontId="3" fillId="0" borderId="4" xfId="0" applyFont="1" applyBorder="1" applyAlignment="1">
      <alignment horizontal="center" vertical="center"/>
    </xf>
    <xf numFmtId="0" fontId="1" fillId="3" borderId="3" xfId="0" applyNumberFormat="1" applyFont="1" applyFill="1" applyBorder="1" applyAlignment="1" applyProtection="1">
      <alignment vertical="center"/>
      <protection locked="0"/>
    </xf>
    <xf numFmtId="0" fontId="1" fillId="3" borderId="4" xfId="0" applyNumberFormat="1" applyFont="1" applyFill="1" applyBorder="1" applyAlignment="1" applyProtection="1">
      <alignment vertical="center"/>
      <protection locked="0"/>
    </xf>
    <xf numFmtId="0" fontId="1" fillId="3" borderId="3" xfId="0" applyNumberFormat="1" applyFont="1" applyFill="1" applyBorder="1" applyAlignment="1" applyProtection="1">
      <alignment vertical="center" wrapText="1"/>
      <protection locked="0"/>
    </xf>
    <xf numFmtId="0" fontId="1" fillId="3" borderId="4" xfId="0" applyNumberFormat="1" applyFont="1" applyFill="1" applyBorder="1" applyAlignment="1" applyProtection="1">
      <alignment vertical="center" wrapText="1"/>
      <protection locked="0"/>
    </xf>
    <xf numFmtId="0" fontId="3" fillId="0" borderId="7" xfId="0" applyFont="1" applyBorder="1" applyAlignment="1">
      <alignment horizontal="center" vertical="center"/>
    </xf>
    <xf numFmtId="0" fontId="1" fillId="2" borderId="6" xfId="0" applyNumberFormat="1" applyFont="1" applyFill="1" applyBorder="1" applyAlignment="1">
      <alignment horizontal="center" vertical="center"/>
    </xf>
    <xf numFmtId="0" fontId="1" fillId="2" borderId="7" xfId="0" applyNumberFormat="1" applyFont="1" applyFill="1" applyBorder="1" applyAlignment="1">
      <alignment horizontal="center" vertical="center"/>
    </xf>
    <xf numFmtId="0" fontId="1" fillId="2" borderId="8" xfId="0" applyNumberFormat="1" applyFont="1" applyFill="1" applyBorder="1" applyAlignment="1">
      <alignment horizontal="center" vertical="center"/>
    </xf>
    <xf numFmtId="0" fontId="1" fillId="2" borderId="15" xfId="0" applyFont="1" applyFill="1" applyBorder="1" applyAlignment="1">
      <alignment horizontal="center" vertical="center"/>
    </xf>
    <xf numFmtId="0" fontId="1" fillId="2" borderId="9" xfId="0" applyNumberFormat="1" applyFont="1" applyFill="1" applyBorder="1" applyAlignment="1">
      <alignment horizontal="center" vertical="center"/>
    </xf>
    <xf numFmtId="0" fontId="1" fillId="2" borderId="0" xfId="0" applyNumberFormat="1" applyFont="1" applyFill="1" applyBorder="1" applyAlignment="1">
      <alignment horizontal="center" vertical="center"/>
    </xf>
    <xf numFmtId="0" fontId="1" fillId="2" borderId="10" xfId="0" applyNumberFormat="1" applyFont="1" applyFill="1" applyBorder="1" applyAlignment="1">
      <alignment horizontal="center" vertical="center"/>
    </xf>
    <xf numFmtId="0" fontId="1" fillId="2" borderId="16" xfId="0" applyFont="1" applyFill="1" applyBorder="1" applyAlignment="1">
      <alignment horizontal="center" vertical="center"/>
    </xf>
    <xf numFmtId="0" fontId="1" fillId="2" borderId="11" xfId="0" applyNumberFormat="1" applyFont="1" applyFill="1" applyBorder="1" applyAlignment="1">
      <alignment horizontal="center" vertical="center"/>
    </xf>
    <xf numFmtId="0" fontId="1" fillId="2" borderId="12" xfId="0" applyNumberFormat="1" applyFont="1" applyFill="1" applyBorder="1" applyAlignment="1">
      <alignment horizontal="center" vertical="center"/>
    </xf>
    <xf numFmtId="0" fontId="1" fillId="2" borderId="13" xfId="0" applyNumberFormat="1" applyFont="1" applyFill="1" applyBorder="1" applyAlignment="1">
      <alignment horizontal="center" vertical="center"/>
    </xf>
    <xf numFmtId="0" fontId="1" fillId="2" borderId="17" xfId="0" applyFont="1" applyFill="1" applyBorder="1" applyAlignment="1">
      <alignment horizontal="center" vertical="center"/>
    </xf>
    <xf numFmtId="0" fontId="1" fillId="0" borderId="14" xfId="0" applyNumberFormat="1" applyFont="1" applyBorder="1" applyAlignment="1">
      <alignment horizontal="left" vertical="center" wrapText="1"/>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0" fillId="0" borderId="14" xfId="0" applyFont="1" applyBorder="1" applyAlignment="1">
      <alignment horizontal="left" vertical="center" wrapText="1"/>
    </xf>
    <xf numFmtId="0" fontId="0" fillId="0" borderId="14" xfId="0" applyBorder="1" applyAlignment="1">
      <alignment horizontal="left" vertical="center" wrapText="1"/>
    </xf>
    <xf numFmtId="0" fontId="13" fillId="0" borderId="6" xfId="0" applyNumberFormat="1" applyFont="1" applyBorder="1" applyAlignment="1">
      <alignment horizontal="center" vertical="center"/>
    </xf>
    <xf numFmtId="0" fontId="13" fillId="0" borderId="7" xfId="0" applyNumberFormat="1" applyFont="1" applyBorder="1" applyAlignment="1">
      <alignment horizontal="center" vertical="center"/>
    </xf>
    <xf numFmtId="0" fontId="13" fillId="0" borderId="8" xfId="0" applyNumberFormat="1" applyFont="1" applyBorder="1" applyAlignment="1">
      <alignment horizontal="center" vertical="center"/>
    </xf>
    <xf numFmtId="10" fontId="12" fillId="7" borderId="6" xfId="0" applyNumberFormat="1" applyFont="1" applyFill="1" applyBorder="1" applyAlignment="1">
      <alignment horizontal="center" vertical="center"/>
    </xf>
    <xf numFmtId="10" fontId="12" fillId="7" borderId="7" xfId="0" applyNumberFormat="1" applyFont="1" applyFill="1" applyBorder="1" applyAlignment="1">
      <alignment horizontal="center" vertical="center"/>
    </xf>
    <xf numFmtId="10" fontId="12" fillId="7" borderId="8" xfId="0" applyNumberFormat="1" applyFont="1" applyFill="1" applyBorder="1" applyAlignment="1">
      <alignment horizontal="center" vertical="center"/>
    </xf>
    <xf numFmtId="0" fontId="1" fillId="0" borderId="15" xfId="0" applyFont="1" applyBorder="1" applyAlignment="1">
      <alignment horizontal="center" vertical="center"/>
    </xf>
    <xf numFmtId="0" fontId="13" fillId="0" borderId="9" xfId="0" applyNumberFormat="1" applyFont="1" applyBorder="1" applyAlignment="1">
      <alignment horizontal="center" vertical="center"/>
    </xf>
    <xf numFmtId="0" fontId="13" fillId="0" borderId="0" xfId="0" applyNumberFormat="1" applyFont="1" applyBorder="1" applyAlignment="1">
      <alignment horizontal="center" vertical="center"/>
    </xf>
    <xf numFmtId="0" fontId="13" fillId="0" borderId="10" xfId="0" applyNumberFormat="1" applyFont="1" applyBorder="1" applyAlignment="1">
      <alignment horizontal="center" vertical="center"/>
    </xf>
    <xf numFmtId="10" fontId="12" fillId="7" borderId="9" xfId="0" applyNumberFormat="1" applyFont="1" applyFill="1" applyBorder="1" applyAlignment="1">
      <alignment horizontal="center" vertical="center"/>
    </xf>
    <xf numFmtId="10" fontId="12" fillId="7" borderId="0" xfId="0" applyNumberFormat="1" applyFont="1" applyFill="1" applyBorder="1" applyAlignment="1">
      <alignment horizontal="center" vertical="center"/>
    </xf>
    <xf numFmtId="10" fontId="12" fillId="7" borderId="10" xfId="0" applyNumberFormat="1" applyFont="1" applyFill="1" applyBorder="1" applyAlignment="1">
      <alignment horizontal="center" vertical="center"/>
    </xf>
    <xf numFmtId="0" fontId="1" fillId="0" borderId="16" xfId="0" applyFont="1" applyBorder="1" applyAlignment="1">
      <alignment horizontal="center" vertical="center"/>
    </xf>
    <xf numFmtId="0" fontId="13" fillId="0" borderId="11" xfId="0" applyNumberFormat="1" applyFont="1" applyBorder="1" applyAlignment="1">
      <alignment horizontal="center" vertical="center"/>
    </xf>
    <xf numFmtId="0" fontId="13" fillId="0" borderId="12" xfId="0" applyNumberFormat="1" applyFont="1" applyBorder="1" applyAlignment="1">
      <alignment horizontal="center" vertical="center"/>
    </xf>
    <xf numFmtId="0" fontId="13" fillId="0" borderId="13" xfId="0" applyNumberFormat="1" applyFont="1" applyBorder="1" applyAlignment="1">
      <alignment horizontal="center" vertical="center"/>
    </xf>
    <xf numFmtId="10" fontId="12" fillId="7" borderId="11" xfId="0" applyNumberFormat="1" applyFont="1" applyFill="1" applyBorder="1" applyAlignment="1">
      <alignment horizontal="center" vertical="center"/>
    </xf>
    <xf numFmtId="10" fontId="12" fillId="7" borderId="12" xfId="0" applyNumberFormat="1" applyFont="1" applyFill="1" applyBorder="1" applyAlignment="1">
      <alignment horizontal="center" vertical="center"/>
    </xf>
    <xf numFmtId="10" fontId="12" fillId="7" borderId="13" xfId="0" applyNumberFormat="1" applyFont="1" applyFill="1" applyBorder="1" applyAlignment="1">
      <alignment horizontal="center" vertical="center"/>
    </xf>
    <xf numFmtId="0" fontId="1" fillId="0" borderId="17" xfId="0" applyFont="1" applyBorder="1" applyAlignment="1">
      <alignment horizontal="center" vertical="center"/>
    </xf>
    <xf numFmtId="185" fontId="10" fillId="6" borderId="14" xfId="0" applyNumberFormat="1" applyFont="1" applyFill="1" applyBorder="1" applyAlignment="1">
      <alignment horizontal="center" vertical="center"/>
    </xf>
    <xf numFmtId="186" fontId="10" fillId="6" borderId="14" xfId="0" applyNumberFormat="1" applyFont="1" applyFill="1" applyBorder="1" applyAlignment="1">
      <alignment horizontal="center" vertical="center"/>
    </xf>
    <xf numFmtId="0" fontId="14" fillId="5" borderId="14" xfId="0" applyFont="1" applyFill="1" applyBorder="1" applyAlignment="1">
      <alignment horizontal="center" vertical="center"/>
    </xf>
    <xf numFmtId="178" fontId="12" fillId="5" borderId="14" xfId="0" applyNumberFormat="1" applyFont="1" applyFill="1" applyBorder="1" applyAlignment="1">
      <alignment horizontal="center" vertical="center"/>
    </xf>
    <xf numFmtId="0" fontId="15" fillId="0" borderId="0" xfId="0" applyFont="1" applyProtection="1">
      <alignment vertical="center"/>
      <protection locked="0"/>
    </xf>
    <xf numFmtId="0" fontId="0" fillId="0" borderId="0" xfId="0" applyAlignment="1" applyProtection="1">
      <alignment vertical="center" wrapText="1"/>
      <protection locked="0"/>
    </xf>
    <xf numFmtId="0" fontId="15" fillId="0" borderId="0" xfId="0" applyFont="1" applyAlignment="1" applyProtection="1">
      <alignment vertical="center" wrapText="1"/>
      <protection locked="0"/>
    </xf>
    <xf numFmtId="10" fontId="12" fillId="8" borderId="14" xfId="0" applyNumberFormat="1" applyFont="1" applyFill="1" applyBorder="1" applyAlignment="1" applyProtection="1">
      <alignment horizontal="center" vertical="center" wrapText="1"/>
    </xf>
    <xf numFmtId="3" fontId="1" fillId="3" borderId="3" xfId="0" applyNumberFormat="1" applyFont="1" applyFill="1" applyBorder="1" applyAlignment="1" applyProtection="1">
      <alignment horizontal="center" vertical="center"/>
      <protection locked="0"/>
    </xf>
    <xf numFmtId="3" fontId="1" fillId="3" borderId="5" xfId="0" applyNumberFormat="1" applyFont="1" applyFill="1" applyBorder="1" applyAlignment="1" applyProtection="1">
      <alignment horizontal="center" vertical="center"/>
      <protection locked="0"/>
    </xf>
    <xf numFmtId="0" fontId="1" fillId="3" borderId="5" xfId="0" applyNumberFormat="1" applyFont="1" applyFill="1" applyBorder="1" applyAlignment="1" applyProtection="1">
      <alignment vertical="center"/>
      <protection locked="0"/>
    </xf>
    <xf numFmtId="0" fontId="1" fillId="3" borderId="5" xfId="0" applyNumberFormat="1" applyFont="1" applyFill="1" applyBorder="1" applyAlignment="1" applyProtection="1">
      <alignment vertical="center" wrapText="1"/>
      <protection locked="0"/>
    </xf>
    <xf numFmtId="0" fontId="1" fillId="2" borderId="6"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0" fontId="10" fillId="3" borderId="6" xfId="0" applyNumberFormat="1" applyFont="1" applyFill="1" applyBorder="1" applyAlignment="1" applyProtection="1">
      <alignment horizontal="center" vertical="center"/>
      <protection locked="0"/>
    </xf>
    <xf numFmtId="0" fontId="10" fillId="3" borderId="8" xfId="0" applyNumberFormat="1" applyFont="1" applyFill="1" applyBorder="1" applyAlignment="1" applyProtection="1">
      <alignment horizontal="center" vertical="center"/>
      <protection locked="0"/>
    </xf>
    <xf numFmtId="0" fontId="10" fillId="3" borderId="11" xfId="0" applyNumberFormat="1" applyFont="1" applyFill="1" applyBorder="1" applyAlignment="1" applyProtection="1">
      <alignment horizontal="center" vertical="center"/>
      <protection locked="0"/>
    </xf>
    <xf numFmtId="0" fontId="10" fillId="3" borderId="13" xfId="0" applyNumberFormat="1" applyFont="1" applyFill="1" applyBorder="1" applyAlignment="1" applyProtection="1">
      <alignment horizontal="center" vertical="center"/>
      <protection locked="0"/>
    </xf>
    <xf numFmtId="0" fontId="5" fillId="5" borderId="6"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5" fillId="5" borderId="10"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13" xfId="0" applyFont="1" applyFill="1" applyBorder="1" applyAlignment="1">
      <alignment horizontal="center" vertical="center"/>
    </xf>
    <xf numFmtId="0" fontId="1" fillId="0" borderId="0" xfId="0" applyFont="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Fill="1" applyAlignment="1">
      <alignment horizontal="center" vertical="center" wrapText="1"/>
    </xf>
    <xf numFmtId="0" fontId="4" fillId="0" borderId="0" xfId="0" applyFont="1" applyFill="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6" fillId="2" borderId="14" xfId="0" applyFont="1" applyFill="1" applyBorder="1" applyAlignment="1">
      <alignment horizontal="center" vertical="center" wrapText="1"/>
    </xf>
    <xf numFmtId="0" fontId="17" fillId="3" borderId="14" xfId="18" applyNumberFormat="1" applyFont="1" applyFill="1" applyBorder="1" applyAlignment="1">
      <alignment horizontal="center" vertical="center" wrapText="1"/>
      <protection locked="0"/>
    </xf>
    <xf numFmtId="0" fontId="8" fillId="3" borderId="15" xfId="18" applyNumberFormat="1" applyFont="1" applyFill="1" applyBorder="1" applyAlignment="1">
      <alignment horizontal="center" vertical="center" wrapText="1"/>
      <protection locked="0"/>
    </xf>
    <xf numFmtId="0" fontId="8" fillId="3" borderId="14" xfId="18" applyFill="1" applyBorder="1" applyAlignment="1">
      <alignment horizontal="center" vertical="center" wrapText="1"/>
      <protection locked="0"/>
    </xf>
    <xf numFmtId="0" fontId="8" fillId="3" borderId="14" xfId="18" applyNumberFormat="1" applyFill="1" applyBorder="1" applyAlignment="1">
      <alignment horizontal="center" vertical="center" wrapText="1"/>
      <protection locked="0"/>
    </xf>
    <xf numFmtId="0" fontId="1" fillId="0" borderId="0" xfId="0" applyFont="1" applyBorder="1" applyAlignment="1">
      <alignment vertical="top" wrapText="1"/>
    </xf>
    <xf numFmtId="0" fontId="1" fillId="3" borderId="14" xfId="0" applyNumberFormat="1" applyFont="1" applyFill="1" applyBorder="1" applyAlignment="1" applyProtection="1">
      <alignment horizontal="left" vertical="center" wrapText="1"/>
      <protection locked="0"/>
    </xf>
    <xf numFmtId="0" fontId="1" fillId="2" borderId="14" xfId="0" applyFont="1" applyFill="1" applyBorder="1" applyAlignment="1">
      <alignment horizontal="left" vertical="top" wrapText="1"/>
    </xf>
    <xf numFmtId="0" fontId="1" fillId="0" borderId="0" xfId="0" applyNumberFormat="1" applyFont="1" applyFill="1" applyBorder="1" applyAlignment="1" applyProtection="1">
      <alignment horizontal="center" vertical="center"/>
      <protection locked="0"/>
    </xf>
    <xf numFmtId="0" fontId="1" fillId="0" borderId="0" xfId="0" applyNumberFormat="1" applyFont="1" applyFill="1" applyAlignment="1" applyProtection="1">
      <alignment horizontal="center" vertical="center"/>
      <protection locked="0"/>
    </xf>
    <xf numFmtId="0" fontId="1" fillId="0" borderId="0" xfId="0" applyFont="1" applyFill="1">
      <alignment vertical="center"/>
    </xf>
    <xf numFmtId="0" fontId="18" fillId="2" borderId="14" xfId="0" applyNumberFormat="1" applyFont="1" applyFill="1" applyBorder="1" applyAlignment="1">
      <alignment horizontal="center" vertical="center"/>
    </xf>
    <xf numFmtId="0" fontId="1" fillId="2" borderId="0" xfId="0" applyNumberFormat="1" applyFont="1" applyFill="1">
      <alignment vertical="center"/>
    </xf>
    <xf numFmtId="49" fontId="1" fillId="2" borderId="0" xfId="0" applyNumberFormat="1" applyFont="1" applyFill="1">
      <alignment vertical="center"/>
    </xf>
    <xf numFmtId="0" fontId="1" fillId="9" borderId="14" xfId="0" applyNumberFormat="1" applyFont="1" applyFill="1" applyBorder="1" applyProtection="1">
      <alignment vertical="center"/>
      <protection locked="0"/>
    </xf>
    <xf numFmtId="0" fontId="1" fillId="0" borderId="0" xfId="0" applyNumberFormat="1" applyFont="1" applyFill="1">
      <alignment vertical="center"/>
    </xf>
    <xf numFmtId="49" fontId="1" fillId="2" borderId="14" xfId="0" applyNumberFormat="1" applyFont="1" applyFill="1" applyBorder="1" applyAlignment="1">
      <alignment horizontal="center" vertical="center"/>
    </xf>
    <xf numFmtId="0" fontId="1" fillId="2" borderId="14" xfId="0" applyNumberFormat="1" applyFont="1" applyFill="1" applyBorder="1" applyAlignment="1">
      <alignment horizontal="center" vertical="center"/>
    </xf>
    <xf numFmtId="0" fontId="19" fillId="0" borderId="0" xfId="0" applyNumberFormat="1" applyFont="1" applyFill="1" applyAlignment="1">
      <alignment horizontal="center" vertical="center"/>
    </xf>
    <xf numFmtId="0" fontId="1" fillId="0" borderId="14" xfId="0" applyFont="1" applyBorder="1" applyAlignment="1">
      <alignment horizontal="center" vertical="center"/>
    </xf>
    <xf numFmtId="0" fontId="9" fillId="2" borderId="14" xfId="0" applyNumberFormat="1" applyFont="1" applyFill="1" applyBorder="1" applyAlignment="1">
      <alignment horizontal="center" vertical="center"/>
    </xf>
    <xf numFmtId="0" fontId="1" fillId="10" borderId="14" xfId="0" applyNumberFormat="1" applyFont="1" applyFill="1" applyBorder="1" applyAlignment="1">
      <alignment horizontal="center" vertical="center"/>
    </xf>
    <xf numFmtId="0" fontId="1" fillId="10" borderId="14" xfId="0" applyNumberFormat="1" applyFont="1" applyFill="1" applyBorder="1" applyAlignment="1">
      <alignment horizontal="left" vertical="center"/>
    </xf>
    <xf numFmtId="49" fontId="1" fillId="10" borderId="14" xfId="0" applyNumberFormat="1" applyFont="1" applyFill="1" applyBorder="1" applyAlignment="1">
      <alignment horizontal="left" vertical="center"/>
    </xf>
    <xf numFmtId="0" fontId="1" fillId="0" borderId="0" xfId="0" applyNumberFormat="1" applyFont="1" applyBorder="1">
      <alignment vertical="center"/>
    </xf>
    <xf numFmtId="0" fontId="1" fillId="0" borderId="0" xfId="0" applyNumberFormat="1" applyFont="1" applyBorder="1" applyAlignment="1">
      <alignment horizontal="center" vertical="center"/>
    </xf>
    <xf numFmtId="0" fontId="4" fillId="0" borderId="0" xfId="0" applyNumberFormat="1" applyFont="1" applyFill="1">
      <alignment vertical="center"/>
    </xf>
    <xf numFmtId="0" fontId="20" fillId="0" borderId="0" xfId="0" applyNumberFormat="1" applyFont="1" applyFill="1" applyAlignment="1">
      <alignment horizontal="center" vertical="center"/>
    </xf>
    <xf numFmtId="0" fontId="4" fillId="0" borderId="0" xfId="0" applyNumberFormat="1" applyFont="1" applyFill="1" applyAlignment="1">
      <alignment horizontal="center" vertical="center"/>
    </xf>
    <xf numFmtId="0" fontId="0" fillId="2" borderId="14" xfId="0" applyNumberFormat="1" applyFont="1" applyFill="1" applyBorder="1" applyAlignment="1">
      <alignment horizontal="left" vertical="top" wrapText="1"/>
    </xf>
    <xf numFmtId="0" fontId="21" fillId="2" borderId="14" xfId="0" applyNumberFormat="1" applyFont="1" applyFill="1" applyBorder="1" applyAlignment="1">
      <alignment horizontal="left" vertical="top" wrapText="1"/>
    </xf>
    <xf numFmtId="0" fontId="5" fillId="0" borderId="0" xfId="0" applyNumberFormat="1" applyFont="1" applyFill="1" applyBorder="1">
      <alignment vertical="center"/>
    </xf>
    <xf numFmtId="0" fontId="1" fillId="0" borderId="0" xfId="0" applyNumberFormat="1" applyFont="1" applyFill="1" applyBorder="1" applyAlignment="1">
      <alignment vertical="center" wrapText="1"/>
    </xf>
    <xf numFmtId="0" fontId="22" fillId="0" borderId="0" xfId="0" applyFont="1" applyFill="1" applyBorder="1" applyProtection="1">
      <alignment vertical="center"/>
      <protection locked="0"/>
    </xf>
    <xf numFmtId="0" fontId="1" fillId="0" borderId="0" xfId="0" applyNumberFormat="1" applyFont="1" applyProtection="1">
      <alignment vertical="center"/>
      <protection locked="0"/>
    </xf>
    <xf numFmtId="0" fontId="1" fillId="0" borderId="0" xfId="0" applyFont="1" applyProtection="1">
      <alignment vertical="center"/>
      <protection locked="0"/>
    </xf>
    <xf numFmtId="0" fontId="1" fillId="0" borderId="0" xfId="0" applyFont="1" applyAlignment="1" applyProtection="1">
      <alignment horizontal="center" vertical="center"/>
      <protection locked="0"/>
    </xf>
    <xf numFmtId="0" fontId="1" fillId="0" borderId="0" xfId="0" applyNumberFormat="1" applyFont="1" applyAlignment="1" applyProtection="1">
      <alignment horizontal="center" vertical="center"/>
      <protection locked="0"/>
    </xf>
    <xf numFmtId="0" fontId="5" fillId="0" borderId="0" xfId="0" applyFont="1" applyAlignment="1">
      <alignment horizontal="center" vertical="center" wrapText="1"/>
    </xf>
    <xf numFmtId="0" fontId="18" fillId="0" borderId="0" xfId="0" applyFont="1" applyAlignment="1">
      <alignment horizontal="center" vertical="center"/>
    </xf>
    <xf numFmtId="0" fontId="5" fillId="2" borderId="14" xfId="0" applyFont="1" applyFill="1" applyBorder="1" applyAlignment="1">
      <alignment horizontal="center" vertical="center" wrapText="1"/>
    </xf>
    <xf numFmtId="10" fontId="1" fillId="0" borderId="14" xfId="0" applyNumberFormat="1" applyFont="1" applyBorder="1" applyAlignment="1">
      <alignment horizontal="center" vertical="center"/>
    </xf>
    <xf numFmtId="0" fontId="1" fillId="10" borderId="14" xfId="0" applyNumberFormat="1" applyFont="1" applyFill="1" applyBorder="1">
      <alignment vertical="center"/>
    </xf>
    <xf numFmtId="0" fontId="21" fillId="10" borderId="14" xfId="0" applyNumberFormat="1" applyFont="1" applyFill="1" applyBorder="1">
      <alignment vertical="center"/>
    </xf>
    <xf numFmtId="0" fontId="1" fillId="0" borderId="14" xfId="0" applyFont="1" applyBorder="1">
      <alignment vertical="center"/>
    </xf>
    <xf numFmtId="0" fontId="5" fillId="2" borderId="6"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9" xfId="0" applyFont="1" applyFill="1" applyBorder="1" applyAlignment="1">
      <alignment horizontal="center" vertical="center"/>
    </xf>
    <xf numFmtId="10" fontId="12" fillId="0" borderId="14" xfId="0" applyNumberFormat="1" applyFont="1" applyBorder="1" applyAlignment="1">
      <alignment horizontal="center" vertical="center"/>
    </xf>
    <xf numFmtId="0" fontId="5" fillId="5" borderId="0" xfId="0" applyFont="1" applyFill="1" applyBorder="1" applyAlignment="1">
      <alignment horizontal="center" vertical="center"/>
    </xf>
    <xf numFmtId="10" fontId="12" fillId="0" borderId="0" xfId="0" applyNumberFormat="1" applyFont="1" applyBorder="1" applyAlignment="1">
      <alignment horizontal="center" vertical="center"/>
    </xf>
    <xf numFmtId="0" fontId="0" fillId="0" borderId="0" xfId="0" applyFont="1">
      <alignment vertical="center"/>
    </xf>
    <xf numFmtId="0" fontId="4" fillId="0" borderId="0" xfId="0" applyFont="1" applyBorder="1" applyAlignment="1">
      <alignment horizontal="center" vertical="center"/>
    </xf>
    <xf numFmtId="0" fontId="23" fillId="0" borderId="0" xfId="0" applyFont="1" applyBorder="1" applyAlignment="1">
      <alignment horizontal="center" vertical="center"/>
    </xf>
    <xf numFmtId="0" fontId="5" fillId="2" borderId="14" xfId="0" applyFont="1" applyFill="1" applyBorder="1" applyAlignment="1">
      <alignment horizontal="center" vertical="center"/>
    </xf>
    <xf numFmtId="0" fontId="5" fillId="2" borderId="10" xfId="0" applyFont="1" applyFill="1" applyBorder="1" applyAlignment="1">
      <alignment horizontal="center" vertical="center"/>
    </xf>
    <xf numFmtId="10" fontId="0" fillId="3" borderId="14" xfId="0" applyNumberFormat="1" applyFont="1" applyFill="1" applyBorder="1" applyAlignment="1" applyProtection="1">
      <alignment horizontal="center" vertical="center"/>
      <protection locked="0"/>
    </xf>
    <xf numFmtId="0" fontId="0" fillId="0" borderId="0" xfId="0" applyBorder="1" applyAlignment="1">
      <alignment horizontal="center" vertical="center"/>
    </xf>
    <xf numFmtId="0" fontId="0" fillId="0" borderId="7" xfId="0" applyBorder="1" applyAlignment="1">
      <alignment horizontal="center" vertical="center"/>
    </xf>
    <xf numFmtId="0" fontId="1" fillId="2" borderId="14" xfId="0" applyFont="1" applyFill="1" applyBorder="1" applyAlignment="1">
      <alignment horizontal="left" vertical="center" wrapText="1"/>
    </xf>
    <xf numFmtId="0" fontId="5" fillId="2" borderId="14" xfId="0" applyFont="1" applyFill="1" applyBorder="1" applyAlignment="1">
      <alignment horizontal="left" vertical="top" wrapText="1"/>
    </xf>
    <xf numFmtId="0" fontId="1" fillId="0" borderId="0" xfId="0" applyFont="1" applyFill="1" applyAlignment="1">
      <alignment horizontal="center" vertical="center"/>
    </xf>
    <xf numFmtId="0" fontId="1" fillId="9" borderId="0" xfId="0" applyFont="1" applyFill="1" applyAlignment="1">
      <alignment horizontal="center" vertical="center"/>
    </xf>
    <xf numFmtId="0" fontId="1" fillId="9" borderId="0" xfId="0" applyFont="1" applyFill="1">
      <alignment vertical="center"/>
    </xf>
    <xf numFmtId="0" fontId="1" fillId="11" borderId="0" xfId="0" applyFont="1" applyFill="1">
      <alignment vertical="center"/>
    </xf>
    <xf numFmtId="0" fontId="18" fillId="12" borderId="14" xfId="0" applyNumberFormat="1" applyFont="1" applyFill="1" applyBorder="1" applyAlignment="1">
      <alignment horizontal="center" vertical="center" wrapText="1"/>
    </xf>
    <xf numFmtId="0" fontId="1" fillId="0" borderId="0" xfId="0" applyNumberFormat="1" applyFont="1" applyAlignment="1">
      <alignment vertical="center" wrapText="1"/>
    </xf>
    <xf numFmtId="3" fontId="1" fillId="9" borderId="14" xfId="0" applyNumberFormat="1" applyFont="1" applyFill="1" applyBorder="1" applyProtection="1">
      <alignment vertical="center"/>
      <protection locked="0"/>
    </xf>
    <xf numFmtId="0" fontId="18" fillId="0" borderId="14" xfId="0" applyNumberFormat="1" applyFont="1" applyFill="1" applyBorder="1" applyAlignment="1">
      <alignment horizontal="center" vertical="center" wrapText="1"/>
    </xf>
    <xf numFmtId="0" fontId="1" fillId="0" borderId="14" xfId="0" applyNumberFormat="1" applyFont="1" applyFill="1" applyBorder="1" applyAlignment="1" applyProtection="1">
      <alignment horizontal="center" vertical="center"/>
      <protection locked="0"/>
    </xf>
    <xf numFmtId="0" fontId="1" fillId="0" borderId="14" xfId="0" applyFont="1" applyFill="1" applyBorder="1" applyAlignment="1">
      <alignment horizontal="center" vertical="center"/>
    </xf>
    <xf numFmtId="0" fontId="1" fillId="9" borderId="14" xfId="0" applyFont="1" applyFill="1" applyBorder="1" applyAlignment="1">
      <alignment horizontal="center" vertical="center"/>
    </xf>
    <xf numFmtId="0" fontId="1" fillId="11" borderId="14"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8" fillId="12" borderId="15" xfId="0" applyNumberFormat="1" applyFont="1" applyFill="1" applyBorder="1" applyAlignment="1">
      <alignment horizontal="center" vertical="center" wrapText="1"/>
    </xf>
    <xf numFmtId="0" fontId="1" fillId="11" borderId="0" xfId="0" applyFont="1" applyFill="1" applyAlignment="1">
      <alignment horizontal="center" vertical="center" wrapText="1"/>
    </xf>
    <xf numFmtId="0" fontId="1" fillId="11" borderId="0" xfId="0" applyFont="1" applyFill="1" applyAlignment="1">
      <alignment horizontal="center" vertical="center"/>
    </xf>
    <xf numFmtId="0" fontId="1" fillId="0" borderId="0" xfId="0" applyNumberFormat="1" applyFont="1" applyFill="1" applyAlignment="1">
      <alignment vertical="center" wrapText="1"/>
    </xf>
    <xf numFmtId="0" fontId="1" fillId="0" borderId="0" xfId="0" applyFont="1" applyFill="1" applyAlignment="1">
      <alignment vertical="center" wrapText="1"/>
    </xf>
    <xf numFmtId="0" fontId="1" fillId="11" borderId="14" xfId="0" applyFont="1" applyFill="1" applyBorder="1" applyAlignment="1">
      <alignment horizontal="center" vertical="center"/>
    </xf>
    <xf numFmtId="0" fontId="19" fillId="0" borderId="0" xfId="0" applyNumberFormat="1" applyFont="1" applyFill="1" applyAlignment="1">
      <alignment horizontal="center" vertical="center" wrapText="1"/>
    </xf>
    <xf numFmtId="0" fontId="21" fillId="0" borderId="14" xfId="0" applyNumberFormat="1" applyFont="1" applyBorder="1" applyAlignment="1">
      <alignment horizontal="center" vertical="center"/>
    </xf>
    <xf numFmtId="0" fontId="24" fillId="0" borderId="0" xfId="0" applyNumberFormat="1" applyFont="1" applyFill="1" applyAlignment="1">
      <alignment horizontal="center" vertical="center"/>
    </xf>
    <xf numFmtId="0" fontId="0" fillId="10" borderId="14" xfId="0" applyNumberFormat="1" applyFont="1" applyFill="1" applyBorder="1" applyAlignment="1">
      <alignment horizontal="center" vertical="center" wrapText="1"/>
    </xf>
    <xf numFmtId="0" fontId="1" fillId="3" borderId="6" xfId="0" applyNumberFormat="1" applyFont="1" applyFill="1" applyBorder="1" applyAlignment="1" applyProtection="1">
      <alignment horizontal="center" vertical="center" wrapText="1"/>
      <protection locked="0"/>
    </xf>
    <xf numFmtId="0" fontId="1" fillId="3" borderId="7" xfId="0" applyNumberFormat="1" applyFont="1" applyFill="1" applyBorder="1" applyAlignment="1" applyProtection="1">
      <alignment horizontal="center" vertical="center" wrapText="1"/>
      <protection locked="0"/>
    </xf>
    <xf numFmtId="0" fontId="1" fillId="3" borderId="8" xfId="0" applyNumberFormat="1" applyFont="1" applyFill="1" applyBorder="1" applyAlignment="1" applyProtection="1">
      <alignment horizontal="center" vertical="center" wrapText="1"/>
      <protection locked="0"/>
    </xf>
    <xf numFmtId="0" fontId="1" fillId="3" borderId="9" xfId="0" applyNumberFormat="1" applyFont="1" applyFill="1" applyBorder="1" applyAlignment="1" applyProtection="1">
      <alignment horizontal="center" vertical="center" wrapText="1"/>
      <protection locked="0"/>
    </xf>
    <xf numFmtId="0" fontId="1" fillId="3" borderId="0" xfId="0" applyNumberFormat="1" applyFont="1" applyFill="1" applyBorder="1" applyAlignment="1" applyProtection="1">
      <alignment horizontal="center" vertical="center" wrapText="1"/>
      <protection locked="0"/>
    </xf>
    <xf numFmtId="0" fontId="1" fillId="3" borderId="10" xfId="0" applyNumberFormat="1" applyFont="1" applyFill="1" applyBorder="1" applyAlignment="1" applyProtection="1">
      <alignment horizontal="center" vertical="center" wrapText="1"/>
      <protection locked="0"/>
    </xf>
    <xf numFmtId="0" fontId="1" fillId="3" borderId="11" xfId="0" applyNumberFormat="1" applyFont="1" applyFill="1" applyBorder="1" applyAlignment="1" applyProtection="1">
      <alignment horizontal="center" vertical="center" wrapText="1"/>
      <protection locked="0"/>
    </xf>
    <xf numFmtId="0" fontId="1" fillId="3" borderId="12" xfId="0" applyNumberFormat="1" applyFont="1" applyFill="1" applyBorder="1" applyAlignment="1" applyProtection="1">
      <alignment horizontal="center" vertical="center" wrapText="1"/>
      <protection locked="0"/>
    </xf>
    <xf numFmtId="0" fontId="1" fillId="3" borderId="13" xfId="0" applyNumberFormat="1" applyFont="1" applyFill="1" applyBorder="1" applyAlignment="1" applyProtection="1">
      <alignment horizontal="center" vertical="center" wrapText="1"/>
      <protection locked="0"/>
    </xf>
    <xf numFmtId="0" fontId="21" fillId="0" borderId="0" xfId="0" applyNumberFormat="1" applyFont="1" applyFill="1" applyBorder="1" applyAlignment="1">
      <alignment horizontal="center" vertical="center" wrapText="1"/>
    </xf>
    <xf numFmtId="0" fontId="1" fillId="0" borderId="0" xfId="0" applyNumberFormat="1" applyFont="1" applyFill="1" applyAlignment="1">
      <alignment horizontal="center" vertical="center"/>
    </xf>
    <xf numFmtId="0" fontId="1" fillId="9" borderId="0" xfId="0" applyNumberFormat="1" applyFont="1" applyFill="1">
      <alignment vertical="center"/>
    </xf>
    <xf numFmtId="0" fontId="0" fillId="0" borderId="0" xfId="0" applyFont="1" applyAlignment="1">
      <alignment horizontal="center" vertical="center"/>
    </xf>
    <xf numFmtId="0" fontId="1" fillId="0" borderId="0" xfId="0" applyFont="1" applyAlignment="1">
      <alignment horizontal="left" vertical="top" wrapText="1"/>
    </xf>
    <xf numFmtId="0" fontId="5" fillId="12" borderId="14" xfId="0" applyFont="1" applyFill="1" applyBorder="1" applyAlignment="1">
      <alignment horizontal="center" vertical="center"/>
    </xf>
    <xf numFmtId="0" fontId="5" fillId="12" borderId="14" xfId="0" applyFont="1" applyFill="1" applyBorder="1" applyAlignment="1">
      <alignment horizontal="center" vertical="center" wrapText="1"/>
    </xf>
    <xf numFmtId="0" fontId="5" fillId="12" borderId="0" xfId="0" applyFont="1" applyFill="1" applyAlignment="1">
      <alignment horizontal="center" vertical="center" wrapText="1"/>
    </xf>
    <xf numFmtId="0" fontId="1" fillId="0" borderId="17" xfId="0" applyFont="1" applyBorder="1" applyAlignment="1">
      <alignment horizontal="center" vertical="center" wrapText="1"/>
    </xf>
    <xf numFmtId="0" fontId="1" fillId="0" borderId="14" xfId="0" applyFont="1" applyBorder="1" applyAlignment="1">
      <alignment horizontal="center" vertical="center" wrapText="1"/>
    </xf>
    <xf numFmtId="0" fontId="5" fillId="0" borderId="0" xfId="0" applyFont="1" applyFill="1" applyAlignment="1">
      <alignment horizontal="center" vertical="center" wrapText="1"/>
    </xf>
    <xf numFmtId="0" fontId="24" fillId="0" borderId="0" xfId="0" applyFont="1" applyAlignment="1">
      <alignment horizontal="center" vertical="center"/>
    </xf>
    <xf numFmtId="0" fontId="24" fillId="0" borderId="12" xfId="0" applyFont="1" applyBorder="1" applyAlignment="1">
      <alignment horizontal="center" vertical="center"/>
    </xf>
    <xf numFmtId="0" fontId="5" fillId="2" borderId="3" xfId="0" applyFont="1" applyFill="1" applyBorder="1" applyAlignment="1">
      <alignment horizontal="center" vertical="center"/>
    </xf>
    <xf numFmtId="0" fontId="1" fillId="3" borderId="3" xfId="0" applyNumberFormat="1" applyFont="1" applyFill="1" applyBorder="1" applyAlignment="1" applyProtection="1">
      <alignment horizontal="center" vertical="center"/>
      <protection locked="0"/>
    </xf>
    <xf numFmtId="0" fontId="24" fillId="0" borderId="7" xfId="0" applyFont="1" applyBorder="1" applyAlignment="1">
      <alignment horizontal="center" vertical="center"/>
    </xf>
    <xf numFmtId="0" fontId="5" fillId="2" borderId="14" xfId="0" applyNumberFormat="1" applyFont="1" applyFill="1" applyBorder="1" applyAlignment="1" applyProtection="1">
      <alignment horizontal="center" vertical="center" wrapText="1"/>
    </xf>
    <xf numFmtId="0" fontId="1" fillId="3" borderId="14" xfId="0" applyNumberFormat="1" applyFont="1" applyFill="1" applyBorder="1" applyAlignment="1" applyProtection="1">
      <alignment horizontal="center" vertical="center" wrapText="1"/>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1" fillId="3" borderId="4" xfId="0" applyNumberFormat="1" applyFont="1" applyFill="1" applyBorder="1" applyAlignment="1" applyProtection="1">
      <alignment horizontal="center" vertical="center"/>
      <protection locked="0"/>
    </xf>
    <xf numFmtId="0" fontId="1" fillId="3" borderId="5" xfId="0" applyNumberFormat="1" applyFont="1" applyFill="1" applyBorder="1" applyAlignment="1" applyProtection="1">
      <alignment horizontal="center" vertical="center"/>
      <protection locked="0"/>
    </xf>
    <xf numFmtId="0" fontId="1" fillId="2" borderId="14" xfId="0" applyFont="1" applyFill="1" applyBorder="1" applyAlignment="1" applyProtection="1">
      <alignment horizontal="center" vertical="center" wrapText="1"/>
      <protection locked="0"/>
    </xf>
    <xf numFmtId="0" fontId="1" fillId="2" borderId="14" xfId="0" applyNumberFormat="1" applyFont="1" applyFill="1" applyBorder="1" applyAlignment="1" applyProtection="1">
      <alignment horizontal="center" vertical="center" wrapText="1"/>
      <protection locked="0"/>
    </xf>
    <xf numFmtId="0" fontId="5" fillId="2" borderId="3" xfId="0" applyNumberFormat="1" applyFont="1" applyFill="1" applyBorder="1" applyAlignment="1" applyProtection="1">
      <alignment horizontal="center" vertical="center" wrapText="1"/>
    </xf>
    <xf numFmtId="0" fontId="5" fillId="2" borderId="4" xfId="0" applyNumberFormat="1" applyFont="1" applyFill="1" applyBorder="1" applyAlignment="1" applyProtection="1">
      <alignment horizontal="center" vertical="center" wrapText="1"/>
    </xf>
    <xf numFmtId="0" fontId="5" fillId="2" borderId="5" xfId="0" applyNumberFormat="1" applyFont="1" applyFill="1" applyBorder="1" applyAlignment="1" applyProtection="1">
      <alignment horizontal="center" vertical="center" wrapText="1"/>
    </xf>
    <xf numFmtId="0" fontId="24" fillId="0" borderId="0" xfId="0" applyFont="1" applyBorder="1" applyAlignment="1">
      <alignment horizontal="center" vertical="center"/>
    </xf>
    <xf numFmtId="0" fontId="0" fillId="3" borderId="6" xfId="0" applyFont="1" applyFill="1" applyBorder="1" applyAlignment="1" applyProtection="1">
      <alignment horizontal="center" vertical="center" wrapText="1"/>
      <protection locked="0"/>
    </xf>
    <xf numFmtId="0" fontId="0" fillId="3" borderId="7" xfId="0" applyFont="1" applyFill="1" applyBorder="1" applyAlignment="1" applyProtection="1">
      <alignment horizontal="center" vertical="center" wrapText="1"/>
      <protection locked="0"/>
    </xf>
    <xf numFmtId="0" fontId="0" fillId="3" borderId="7" xfId="0" applyFont="1" applyFill="1" applyBorder="1" applyAlignment="1" applyProtection="1">
      <alignment horizontal="center" vertical="center"/>
      <protection locked="0"/>
    </xf>
    <xf numFmtId="0" fontId="0" fillId="3" borderId="9" xfId="0" applyFont="1" applyFill="1" applyBorder="1" applyAlignment="1" applyProtection="1">
      <alignment horizontal="center" vertical="center"/>
      <protection locked="0"/>
    </xf>
    <xf numFmtId="0" fontId="0" fillId="3" borderId="0" xfId="0" applyFont="1" applyFill="1" applyBorder="1" applyAlignment="1" applyProtection="1">
      <alignment horizontal="center" vertical="center"/>
      <protection locked="0"/>
    </xf>
    <xf numFmtId="0" fontId="0" fillId="3" borderId="11" xfId="0" applyFont="1" applyFill="1" applyBorder="1" applyAlignment="1" applyProtection="1">
      <alignment horizontal="center" vertical="center"/>
      <protection locked="0"/>
    </xf>
    <xf numFmtId="0" fontId="0" fillId="3" borderId="12" xfId="0" applyFont="1" applyFill="1" applyBorder="1" applyAlignment="1" applyProtection="1">
      <alignment horizontal="center" vertical="center"/>
      <protection locked="0"/>
    </xf>
    <xf numFmtId="0" fontId="1" fillId="5" borderId="0" xfId="0" applyNumberFormat="1" applyFont="1" applyFill="1" applyBorder="1" applyAlignment="1" applyProtection="1">
      <alignment horizontal="left" vertical="center" wrapText="1"/>
      <protection locked="0"/>
    </xf>
    <xf numFmtId="0" fontId="1" fillId="5" borderId="0" xfId="0" applyFont="1" applyFill="1" applyBorder="1" applyAlignment="1">
      <alignment horizontal="center" vertical="center" wrapText="1"/>
    </xf>
    <xf numFmtId="0" fontId="24" fillId="0" borderId="0" xfId="0" applyFont="1" applyAlignment="1">
      <alignment horizontal="center" vertical="top" wrapText="1"/>
    </xf>
    <xf numFmtId="0" fontId="24" fillId="0" borderId="12" xfId="0" applyFont="1" applyBorder="1" applyAlignment="1">
      <alignment horizontal="center" vertical="top" wrapText="1"/>
    </xf>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0" borderId="0" xfId="0" applyFont="1" applyFill="1" applyBorder="1" applyAlignment="1">
      <alignment vertical="center" wrapText="1"/>
    </xf>
    <xf numFmtId="0" fontId="1" fillId="2" borderId="14" xfId="0" applyNumberFormat="1" applyFont="1" applyFill="1" applyBorder="1" applyAlignment="1" applyProtection="1">
      <alignment horizontal="center" vertical="center"/>
      <protection locked="0"/>
    </xf>
    <xf numFmtId="0" fontId="10" fillId="3" borderId="3" xfId="0" applyNumberFormat="1" applyFont="1" applyFill="1" applyBorder="1" applyAlignment="1" applyProtection="1">
      <alignment horizontal="center" vertical="center" wrapText="1"/>
      <protection locked="0"/>
    </xf>
    <xf numFmtId="0" fontId="10" fillId="3" borderId="5" xfId="0" applyNumberFormat="1" applyFont="1" applyFill="1" applyBorder="1" applyAlignment="1" applyProtection="1">
      <alignment horizontal="center" vertical="center" wrapText="1"/>
      <protection locked="0"/>
    </xf>
    <xf numFmtId="0" fontId="10" fillId="3" borderId="14" xfId="0" applyNumberFormat="1" applyFont="1" applyFill="1" applyBorder="1" applyAlignment="1" applyProtection="1">
      <alignment horizontal="left" vertical="center" wrapText="1"/>
      <protection locked="0"/>
    </xf>
    <xf numFmtId="0" fontId="8" fillId="0" borderId="0" xfId="18" applyFont="1">
      <alignment vertical="top"/>
      <protection locked="0"/>
    </xf>
    <xf numFmtId="0" fontId="24" fillId="0" borderId="7" xfId="0" applyFont="1" applyBorder="1" applyAlignment="1" applyProtection="1">
      <alignment horizontal="center" vertical="center"/>
    </xf>
    <xf numFmtId="0" fontId="0" fillId="0" borderId="0" xfId="0" applyFont="1" applyBorder="1">
      <alignment vertical="center"/>
    </xf>
    <xf numFmtId="0" fontId="24" fillId="0" borderId="0" xfId="0" applyFont="1" applyBorder="1" applyAlignment="1">
      <alignment vertical="center"/>
    </xf>
    <xf numFmtId="0" fontId="24" fillId="0" borderId="12" xfId="0" applyFont="1" applyBorder="1" applyAlignment="1" applyProtection="1">
      <alignment horizontal="center" vertical="center"/>
    </xf>
    <xf numFmtId="0" fontId="0" fillId="0" borderId="16" xfId="0" applyFont="1" applyBorder="1">
      <alignment vertical="center"/>
    </xf>
    <xf numFmtId="183" fontId="1" fillId="3" borderId="5" xfId="0" applyNumberFormat="1" applyFont="1" applyFill="1" applyBorder="1" applyAlignment="1" applyProtection="1">
      <alignment horizontal="center" vertical="center" wrapText="1"/>
      <protection locked="0"/>
    </xf>
    <xf numFmtId="0" fontId="0" fillId="3" borderId="8" xfId="0" applyFont="1" applyFill="1" applyBorder="1" applyAlignment="1" applyProtection="1">
      <alignment horizontal="center" vertical="center"/>
      <protection locked="0"/>
    </xf>
    <xf numFmtId="0" fontId="0" fillId="3" borderId="10" xfId="0" applyFont="1" applyFill="1" applyBorder="1" applyAlignment="1" applyProtection="1">
      <alignment horizontal="center" vertical="center"/>
      <protection locked="0"/>
    </xf>
    <xf numFmtId="0" fontId="0" fillId="3" borderId="13" xfId="0" applyFont="1" applyFill="1" applyBorder="1" applyAlignment="1" applyProtection="1">
      <alignment horizontal="center" vertical="center"/>
      <protection locked="0"/>
    </xf>
    <xf numFmtId="0" fontId="1" fillId="5" borderId="0" xfId="0" applyFont="1" applyFill="1" applyBorder="1" applyAlignment="1">
      <alignment horizontal="center" vertical="center"/>
    </xf>
    <xf numFmtId="0" fontId="1" fillId="5" borderId="0" xfId="0" applyFont="1" applyFill="1" applyBorder="1" applyAlignment="1">
      <alignment horizontal="left" vertical="top" wrapText="1"/>
    </xf>
    <xf numFmtId="0" fontId="24" fillId="2" borderId="14" xfId="0" applyFont="1" applyFill="1" applyBorder="1" applyAlignment="1">
      <alignment horizontal="center" vertical="top" wrapText="1"/>
    </xf>
    <xf numFmtId="0" fontId="1" fillId="0" borderId="0" xfId="0" applyFont="1" applyBorder="1" applyAlignment="1">
      <alignment vertical="top"/>
    </xf>
    <xf numFmtId="0" fontId="6" fillId="0" borderId="0" xfId="0" applyFont="1" applyAlignment="1">
      <alignment horizontal="center" vertical="center" wrapText="1"/>
    </xf>
    <xf numFmtId="0" fontId="0" fillId="0" borderId="0" xfId="0" applyAlignment="1">
      <alignment horizontal="center" vertical="center"/>
    </xf>
    <xf numFmtId="0" fontId="6" fillId="2" borderId="14" xfId="0" applyNumberFormat="1" applyFont="1" applyFill="1" applyBorder="1" applyAlignment="1">
      <alignment horizontal="center" vertical="center" wrapText="1"/>
    </xf>
    <xf numFmtId="0" fontId="1" fillId="2" borderId="14" xfId="0" applyFont="1" applyFill="1" applyBorder="1" applyAlignment="1">
      <alignment horizontal="center" vertical="center"/>
    </xf>
    <xf numFmtId="0" fontId="25" fillId="0" borderId="0" xfId="391">
      <alignment vertical="center"/>
    </xf>
    <xf numFmtId="26" fontId="25" fillId="0" borderId="0" xfId="391" applyNumberFormat="1">
      <alignment vertical="center"/>
    </xf>
    <xf numFmtId="3" fontId="25" fillId="0" borderId="0" xfId="391" applyNumberFormat="1">
      <alignment vertical="center"/>
    </xf>
    <xf numFmtId="0" fontId="6" fillId="0" borderId="0" xfId="0" applyNumberFormat="1" applyFont="1" applyFill="1" applyAlignment="1">
      <alignment horizontal="center" vertical="center" wrapText="1"/>
    </xf>
    <xf numFmtId="0" fontId="1" fillId="0" borderId="0" xfId="0" applyNumberFormat="1" applyFont="1" applyFill="1" applyProtection="1">
      <alignment vertical="center"/>
      <protection locked="0"/>
    </xf>
    <xf numFmtId="10" fontId="0" fillId="0" borderId="0" xfId="0" applyNumberFormat="1" applyProtection="1">
      <alignment vertical="center"/>
    </xf>
    <xf numFmtId="0" fontId="26" fillId="2" borderId="14" xfId="0" applyNumberFormat="1" applyFont="1" applyFill="1" applyBorder="1" applyAlignment="1">
      <alignment horizontal="center" vertical="center" wrapText="1"/>
    </xf>
    <xf numFmtId="0" fontId="27" fillId="2" borderId="14" xfId="0" applyNumberFormat="1" applyFont="1" applyFill="1" applyBorder="1" applyAlignment="1">
      <alignment horizontal="center" vertical="center"/>
    </xf>
    <xf numFmtId="0" fontId="28" fillId="0" borderId="0" xfId="485" applyFont="1" applyAlignment="1">
      <alignment horizontal="center" vertical="center"/>
    </xf>
    <xf numFmtId="26" fontId="28" fillId="0" borderId="0" xfId="485" applyNumberFormat="1" applyFont="1" applyAlignment="1">
      <alignment horizontal="center" vertical="center"/>
    </xf>
    <xf numFmtId="3" fontId="28" fillId="0" borderId="0" xfId="485" applyNumberFormat="1" applyFont="1" applyAlignment="1">
      <alignment horizontal="center" vertical="center"/>
    </xf>
    <xf numFmtId="0" fontId="28" fillId="0" borderId="0" xfId="485" applyNumberFormat="1" applyFont="1" applyAlignment="1">
      <alignment horizontal="center" vertical="center"/>
    </xf>
    <xf numFmtId="0" fontId="1" fillId="0" borderId="0" xfId="0" applyFont="1" applyFill="1" applyBorder="1" applyAlignment="1">
      <alignment horizontal="center" vertical="center"/>
    </xf>
    <xf numFmtId="0" fontId="28" fillId="0" borderId="0" xfId="258" applyFont="1" applyAlignment="1">
      <alignment horizontal="center" vertical="center"/>
    </xf>
    <xf numFmtId="26" fontId="28" fillId="0" borderId="0" xfId="258" applyNumberFormat="1" applyFont="1" applyAlignment="1">
      <alignment horizontal="center" vertical="center"/>
    </xf>
    <xf numFmtId="3" fontId="28" fillId="0" borderId="0" xfId="258" applyNumberFormat="1" applyFont="1" applyAlignment="1">
      <alignment horizontal="center" vertical="center"/>
    </xf>
    <xf numFmtId="0" fontId="28" fillId="0" borderId="0" xfId="215" applyFont="1" applyProtection="1">
      <alignment vertical="center"/>
      <protection locked="0"/>
    </xf>
    <xf numFmtId="26" fontId="28" fillId="0" borderId="0" xfId="215" applyNumberFormat="1" applyFont="1" applyProtection="1">
      <alignment vertical="center"/>
      <protection locked="0"/>
    </xf>
    <xf numFmtId="3" fontId="28" fillId="0" borderId="0" xfId="215" applyNumberFormat="1" applyFont="1" applyProtection="1">
      <alignment vertical="center"/>
      <protection locked="0"/>
    </xf>
    <xf numFmtId="24" fontId="28" fillId="0" borderId="0" xfId="215" applyNumberFormat="1" applyFont="1" applyProtection="1">
      <alignment vertical="center"/>
      <protection locked="0"/>
    </xf>
    <xf numFmtId="179" fontId="28" fillId="0" borderId="0" xfId="258" applyNumberFormat="1" applyFont="1" applyAlignment="1">
      <alignment horizontal="center" vertical="center"/>
    </xf>
    <xf numFmtId="0" fontId="0" fillId="0" borderId="0" xfId="0" applyAlignment="1" applyProtection="1">
      <alignment horizontal="center" vertical="center"/>
    </xf>
    <xf numFmtId="0" fontId="1" fillId="0" borderId="0" xfId="0" applyFont="1" applyAlignment="1" applyProtection="1">
      <alignment vertical="center" wrapText="1"/>
      <protection locked="0"/>
    </xf>
    <xf numFmtId="0" fontId="29" fillId="3" borderId="14" xfId="0" applyFont="1" applyFill="1" applyBorder="1" applyAlignment="1" applyProtection="1">
      <alignment horizontal="center" vertical="center"/>
      <protection locked="0"/>
    </xf>
    <xf numFmtId="0" fontId="9" fillId="2" borderId="14" xfId="0" applyFont="1" applyFill="1" applyBorder="1" applyAlignment="1">
      <alignment horizontal="center" vertical="center"/>
    </xf>
    <xf numFmtId="0" fontId="9" fillId="3" borderId="14" xfId="0" applyFont="1" applyFill="1" applyBorder="1" applyAlignment="1" applyProtection="1">
      <alignment horizontal="center" vertical="center"/>
      <protection locked="0"/>
    </xf>
    <xf numFmtId="0" fontId="0" fillId="2" borderId="0" xfId="0" applyFill="1">
      <alignment vertical="center"/>
    </xf>
    <xf numFmtId="182" fontId="30" fillId="2" borderId="0" xfId="489" applyNumberFormat="1" applyFont="1" applyFill="1" applyBorder="1" applyAlignment="1">
      <alignment horizontal="center" vertical="center" wrapText="1"/>
    </xf>
    <xf numFmtId="182" fontId="30" fillId="2" borderId="0" xfId="489" applyNumberFormat="1" applyFont="1" applyFill="1" applyBorder="1" applyAlignment="1">
      <alignment horizontal="center" vertical="center"/>
    </xf>
    <xf numFmtId="182" fontId="31" fillId="2" borderId="0" xfId="489" applyNumberFormat="1" applyFont="1" applyFill="1" applyBorder="1" applyAlignment="1">
      <alignment horizontal="left" vertical="center" wrapText="1"/>
    </xf>
    <xf numFmtId="182" fontId="32" fillId="2" borderId="0" xfId="489" applyNumberFormat="1" applyFont="1" applyFill="1" applyBorder="1" applyAlignment="1">
      <alignment vertical="top"/>
    </xf>
    <xf numFmtId="14" fontId="9" fillId="3" borderId="14" xfId="0" applyNumberFormat="1" applyFont="1" applyFill="1" applyBorder="1" applyAlignment="1" applyProtection="1">
      <alignment horizontal="center" vertical="center"/>
      <protection locked="0"/>
    </xf>
    <xf numFmtId="0" fontId="18" fillId="2" borderId="0" xfId="0" applyFont="1" applyFill="1">
      <alignment vertical="center"/>
    </xf>
    <xf numFmtId="182" fontId="33" fillId="2" borderId="0" xfId="489" applyNumberFormat="1" applyFont="1" applyFill="1" applyBorder="1" applyAlignment="1">
      <alignment horizontal="center" vertical="top"/>
    </xf>
    <xf numFmtId="182" fontId="32" fillId="2" borderId="0" xfId="489" applyNumberFormat="1" applyFont="1" applyFill="1" applyBorder="1" applyAlignment="1">
      <alignment horizontal="center" vertical="top"/>
    </xf>
    <xf numFmtId="187" fontId="34" fillId="2" borderId="0" xfId="489" applyNumberFormat="1" applyFont="1" applyFill="1" applyBorder="1" applyAlignment="1">
      <alignment horizontal="center" vertical="center"/>
    </xf>
  </cellXfs>
  <cellStyles count="525">
    <cellStyle name="常规" xfId="0" builtinId="0"/>
    <cellStyle name="货币[0]" xfId="1" builtinId="7"/>
    <cellStyle name="货币" xfId="2" builtinId="4"/>
    <cellStyle name="40% - 强调文字颜色 1 2 4 2" xfId="3"/>
    <cellStyle name="输入" xfId="4" builtinId="20"/>
    <cellStyle name="20% - 强调文字颜色 3 2 3 3" xfId="5"/>
    <cellStyle name="20% - 强调文字颜色 1 2" xfId="6"/>
    <cellStyle name="40% - 强调文字颜色 1 3 2 3" xfId="7"/>
    <cellStyle name="20% - 强调文字颜色 3" xfId="8" builtinId="38"/>
    <cellStyle name="40% - 强调文字颜色 2 2 3 2 2" xfId="9"/>
    <cellStyle name="千位分隔[0]" xfId="10" builtinId="6"/>
    <cellStyle name="常规 7 3" xfId="11"/>
    <cellStyle name="千位分隔" xfId="12" builtinId="3"/>
    <cellStyle name="40% - 强调文字颜色 3 3 3 2" xfId="13"/>
    <cellStyle name="40% - 强调文字颜色 4 3 4" xfId="14"/>
    <cellStyle name="40% - 强调文字颜色 3" xfId="15" builtinId="39"/>
    <cellStyle name="差" xfId="16" builtinId="27"/>
    <cellStyle name="40% - 强调文字颜色 5 4 2 2" xfId="17"/>
    <cellStyle name="超链接" xfId="18" builtinId="8"/>
    <cellStyle name="20% - 强调文字颜色 6 3 2 2 2" xfId="19"/>
    <cellStyle name="20% - 强调文字颜色 1 2 2 2" xfId="20"/>
    <cellStyle name="60% - 强调文字颜色 3" xfId="21" builtinId="40"/>
    <cellStyle name="40% - 强调文字颜色 5 3 3 2" xfId="22"/>
    <cellStyle name="百分比" xfId="23" builtinId="5"/>
    <cellStyle name="20% - 强调文字颜色 6 4 2 2" xfId="24"/>
    <cellStyle name="已访问的超链接" xfId="25" builtinId="9"/>
    <cellStyle name="40% - 强调文字颜色 6 4 2" xfId="26"/>
    <cellStyle name="20% - 强调文字颜色 4 5" xfId="27"/>
    <cellStyle name="常规 6" xfId="28"/>
    <cellStyle name="注释" xfId="29" builtinId="10"/>
    <cellStyle name="60% - 强调文字颜色 2" xfId="30" builtinId="36"/>
    <cellStyle name="常规 5 2 4" xfId="31"/>
    <cellStyle name="标题 4" xfId="32" builtinId="19"/>
    <cellStyle name="警告文本" xfId="33" builtinId="11"/>
    <cellStyle name="注释 5" xfId="34"/>
    <cellStyle name="标题" xfId="35" builtinId="15"/>
    <cellStyle name="20% - 强调文字颜色 4 4 2" xfId="36"/>
    <cellStyle name="常规 5 2" xfId="37"/>
    <cellStyle name="注释 3 3 3" xfId="38"/>
    <cellStyle name="解释性文本" xfId="39" builtinId="53"/>
    <cellStyle name="20% - 强调文字颜色 2 3 2 2 2" xfId="40"/>
    <cellStyle name="标题 1" xfId="41" builtinId="16"/>
    <cellStyle name="20% - 强调文字颜色 5 3 3" xfId="42"/>
    <cellStyle name="标题 2" xfId="43" builtinId="17"/>
    <cellStyle name="20% - 强调文字颜色 4 4 2 2" xfId="44"/>
    <cellStyle name="20% - 强调文字颜色 5 3 4" xfId="45"/>
    <cellStyle name="常规 5 2 2" xfId="46"/>
    <cellStyle name="20% - 强调文字颜色 5 2 3 3" xfId="47"/>
    <cellStyle name="60% - 强调文字颜色 1" xfId="48" builtinId="32"/>
    <cellStyle name="常规 5 2 3" xfId="49"/>
    <cellStyle name="标题 3" xfId="50" builtinId="18"/>
    <cellStyle name="注释 3 2 2" xfId="51"/>
    <cellStyle name="60% - 强调文字颜色 4" xfId="52" builtinId="44"/>
    <cellStyle name="输出" xfId="53" builtinId="21"/>
    <cellStyle name="20% - 强调文字颜色 2 4 2" xfId="54"/>
    <cellStyle name="40% - 强调文字颜色 3 3 3" xfId="55"/>
    <cellStyle name="注释 2 2 2 2 2" xfId="56"/>
    <cellStyle name="计算" xfId="57" builtinId="22"/>
    <cellStyle name="检查单元格" xfId="58" builtinId="23"/>
    <cellStyle name="20% - 强调文字颜色 1 4 3" xfId="59"/>
    <cellStyle name="40% - 强调文字颜色 4 2" xfId="60"/>
    <cellStyle name="20% - 强调文字颜色 6" xfId="61" builtinId="50"/>
    <cellStyle name="强调文字颜色 2" xfId="62" builtinId="33"/>
    <cellStyle name="40% - 强调文字颜色 4 2 3 3" xfId="63"/>
    <cellStyle name="注释 2 3" xfId="64"/>
    <cellStyle name="链接单元格" xfId="65" builtinId="24"/>
    <cellStyle name="汇总" xfId="66" builtinId="25"/>
    <cellStyle name="20% - 强调文字颜色 6 4 3" xfId="67"/>
    <cellStyle name="40% - 强调文字颜色 6 5" xfId="68"/>
    <cellStyle name="40% - 强调文字颜色 2 4 2 2" xfId="69"/>
    <cellStyle name="好" xfId="70" builtinId="26"/>
    <cellStyle name="20% - 强调文字颜色 3 3" xfId="71"/>
    <cellStyle name="适中" xfId="72" builtinId="28"/>
    <cellStyle name="20% - 强调文字颜色 5" xfId="73" builtinId="46"/>
    <cellStyle name="40% - 强调文字颜色 1 2 2 2 2 2" xfId="74"/>
    <cellStyle name="强调文字颜色 1" xfId="75" builtinId="29"/>
    <cellStyle name="40% - 强调文字颜色 4 2 3 2" xfId="76"/>
    <cellStyle name="注释 2 3 3" xfId="77"/>
    <cellStyle name="20% - 强调文字颜色 1" xfId="78" builtinId="30"/>
    <cellStyle name="40% - 强调文字颜色 1" xfId="79" builtinId="31"/>
    <cellStyle name="40% - 强调文字颜色 4 3 2" xfId="80"/>
    <cellStyle name="20% - 强调文字颜色 2 4 2 2" xfId="81"/>
    <cellStyle name="20% - 强调文字颜色 2" xfId="82" builtinId="34"/>
    <cellStyle name="40% - 强调文字颜色 1 2 2 3 2" xfId="83"/>
    <cellStyle name="40% - 强调文字颜色 2" xfId="84" builtinId="35"/>
    <cellStyle name="40% - 强调文字颜色 4 3 3" xfId="85"/>
    <cellStyle name="强调文字颜色 3" xfId="86" builtinId="37"/>
    <cellStyle name="强调文字颜色 4" xfId="87" builtinId="41"/>
    <cellStyle name="20% - 强调文字颜色 4" xfId="88" builtinId="42"/>
    <cellStyle name="40% - 强调文字颜色 4" xfId="89" builtinId="43"/>
    <cellStyle name="强调文字颜色 5" xfId="90" builtinId="45"/>
    <cellStyle name="40% - 强调文字颜色 5" xfId="91" builtinId="47"/>
    <cellStyle name="注释 3 2 3" xfId="92"/>
    <cellStyle name="60% - 强调文字颜色 5" xfId="93" builtinId="48"/>
    <cellStyle name="强调文字颜色 6" xfId="94" builtinId="49"/>
    <cellStyle name="40% - 强调文字颜色 6" xfId="95" builtinId="51"/>
    <cellStyle name="20% - 强调文字颜色 3 3 2" xfId="96"/>
    <cellStyle name="注释 3 2 4" xfId="97"/>
    <cellStyle name="60% - 强调文字颜色 6" xfId="98" builtinId="52"/>
    <cellStyle name="20% - 强调文字颜色 1 2 2 3" xfId="99"/>
    <cellStyle name="20% - 强调文字颜色 1 2 3" xfId="100"/>
    <cellStyle name="40% - 强调文字颜色 4 3 3 2" xfId="101"/>
    <cellStyle name="40% - 强调文字颜色 2 2" xfId="102"/>
    <cellStyle name="20% - 强调文字颜色 1 2 2 2 2 2" xfId="103"/>
    <cellStyle name="20% - 强调文字颜色 1 2 2 3 2" xfId="104"/>
    <cellStyle name="20% - 强调文字颜色 1 2 4 2" xfId="105"/>
    <cellStyle name="40% - 强调文字颜色 2 3 2" xfId="106"/>
    <cellStyle name="20% - 强调文字颜色 1 2 2 4" xfId="107"/>
    <cellStyle name="注释 2 4 2" xfId="108"/>
    <cellStyle name="20% - 强调文字颜色 1 2 3 2" xfId="109"/>
    <cellStyle name="40% - 强调文字颜色 6 3 2 3" xfId="110"/>
    <cellStyle name="40% - 强调文字颜色 2 2 2" xfId="111"/>
    <cellStyle name="20% - 强调文字颜色 1 2 3 2 2" xfId="112"/>
    <cellStyle name="40% - 强调文字颜色 2 2 2 2" xfId="113"/>
    <cellStyle name="20% - 强调文字颜色 1 2 2" xfId="114"/>
    <cellStyle name="20% - 强调文字颜色 1 2 2 2 2" xfId="115"/>
    <cellStyle name="20% - 强调文字颜色 1 2 2 2 3" xfId="116"/>
    <cellStyle name="20% - 强调文字颜色 1 2 3 3" xfId="117"/>
    <cellStyle name="40% - 强调文字颜色 2 2 3" xfId="118"/>
    <cellStyle name="20% - 强调文字颜色 1 2 4" xfId="119"/>
    <cellStyle name="40% - 强调文字颜色 2 3" xfId="120"/>
    <cellStyle name="20% - 强调文字颜色 1 2 5" xfId="121"/>
    <cellStyle name="40% - 强调文字颜色 2 4" xfId="122"/>
    <cellStyle name="20% - 强调文字颜色 1 3" xfId="123"/>
    <cellStyle name="20% - 强调文字颜色 3 2 2 3 2" xfId="124"/>
    <cellStyle name="20% - 强调文字颜色 1 3 2" xfId="125"/>
    <cellStyle name="20% - 强调文字颜色 1 3 2 2" xfId="126"/>
    <cellStyle name="注释 2 5" xfId="127"/>
    <cellStyle name="20% - 强调文字颜色 1 3 2 2 2" xfId="128"/>
    <cellStyle name="40% - 强调文字颜色 2 2 4" xfId="129"/>
    <cellStyle name="20% - 强调文字颜色 1 3 2 3" xfId="130"/>
    <cellStyle name="20% - 强调文字颜色 1 3 3" xfId="131"/>
    <cellStyle name="40% - 强调文字颜色 3 2" xfId="132"/>
    <cellStyle name="20% - 强调文字颜色 1 3 3 2" xfId="133"/>
    <cellStyle name="40% - 强调文字颜色 3 2 2" xfId="134"/>
    <cellStyle name="注释 3 5" xfId="135"/>
    <cellStyle name="20% - 强调文字颜色 1 3 4" xfId="136"/>
    <cellStyle name="40% - 强调文字颜色 3 3" xfId="137"/>
    <cellStyle name="20% - 强调文字颜色 1 4" xfId="138"/>
    <cellStyle name="20% - 强调文字颜色 1 4 2" xfId="139"/>
    <cellStyle name="20% - 强调文字颜色 1 4 2 2" xfId="140"/>
    <cellStyle name="20% - 强调文字颜色 1 5" xfId="141"/>
    <cellStyle name="20% - 强调文字颜色 1 5 2" xfId="142"/>
    <cellStyle name="20% - 强调文字颜色 1 6" xfId="143"/>
    <cellStyle name="20% - 强调文字颜色 2 2" xfId="144"/>
    <cellStyle name="20% - 强调文字颜色 2 2 2" xfId="145"/>
    <cellStyle name="20% - 强调文字颜色 2 6" xfId="146"/>
    <cellStyle name="20% - 强调文字颜色 2 2 2 2" xfId="147"/>
    <cellStyle name="20% - 强调文字颜色 2 2 2 2 2" xfId="148"/>
    <cellStyle name="20% - 强调文字颜色 2 2 2 2 2 2" xfId="149"/>
    <cellStyle name="20% - 强调文字颜色 2 2 2 2 3" xfId="150"/>
    <cellStyle name="20% - 强调文字颜色 3 4 2 2" xfId="151"/>
    <cellStyle name="20% - 强调文字颜色 2 2 2 3" xfId="152"/>
    <cellStyle name="20% - 强调文字颜色 2 2 2 3 2" xfId="153"/>
    <cellStyle name="20% - 强调文字颜色 2 2 2 4" xfId="154"/>
    <cellStyle name="20% - 强调文字颜色 6 2 2 3 2" xfId="155"/>
    <cellStyle name="20% - 强调文字颜色 2 2 3" xfId="156"/>
    <cellStyle name="20% - 强调文字颜色 3 6" xfId="157"/>
    <cellStyle name="20% - 强调文字颜色 2 2 3 2" xfId="158"/>
    <cellStyle name="20% - 强调文字颜色 2 2 3 2 2" xfId="159"/>
    <cellStyle name="注释 5 2 2" xfId="160"/>
    <cellStyle name="20% - 强调文字颜色 2 2 3 3" xfId="161"/>
    <cellStyle name="20% - 强调文字颜色 2 2 4" xfId="162"/>
    <cellStyle name="20% - 强调文字颜色 4 6" xfId="163"/>
    <cellStyle name="20% - 强调文字颜色 2 2 4 2" xfId="164"/>
    <cellStyle name="常规 7" xfId="165"/>
    <cellStyle name="20% - 强调文字颜色 2 2 5" xfId="166"/>
    <cellStyle name="超链接 2" xfId="167"/>
    <cellStyle name="20% - 强调文字颜色 5 4 2 2" xfId="168"/>
    <cellStyle name="20% - 强调文字颜色 2 3" xfId="169"/>
    <cellStyle name="20% - 强调文字颜色 2 3 2" xfId="170"/>
    <cellStyle name="20% - 强调文字颜色 2 3 2 2" xfId="171"/>
    <cellStyle name="20% - 强调文字颜色 2 3 2 3" xfId="172"/>
    <cellStyle name="20% - 强调文字颜色 2 3 3" xfId="173"/>
    <cellStyle name="20% - 强调文字颜色 2 3 3 2" xfId="174"/>
    <cellStyle name="20% - 强调文字颜色 2 3 4" xfId="175"/>
    <cellStyle name="20% - 强调文字颜色 5 2 3 2 2" xfId="176"/>
    <cellStyle name="20% - 强调文字颜色 2 4" xfId="177"/>
    <cellStyle name="20% - 强调文字颜色 2 4 3" xfId="178"/>
    <cellStyle name="20% - 强调文字颜色 2 5" xfId="179"/>
    <cellStyle name="20% - 强调文字颜色 2 5 2" xfId="180"/>
    <cellStyle name="20% - 强调文字颜色 3 2" xfId="181"/>
    <cellStyle name="20% - 强调文字颜色 3 2 2" xfId="182"/>
    <cellStyle name="20% - 强调文字颜色 3 2 2 2" xfId="183"/>
    <cellStyle name="20% - 强调文字颜色 3 2 2 2 2" xfId="184"/>
    <cellStyle name="20% - 强调文字颜色 3 2 2 2 2 2" xfId="185"/>
    <cellStyle name="20% - 强调文字颜色 3 2 2 2 3" xfId="186"/>
    <cellStyle name="40% - 强调文字颜色 3 5 2" xfId="187"/>
    <cellStyle name="20% - 强调文字颜色 3 2 2 3" xfId="188"/>
    <cellStyle name="20% - 强调文字颜色 3 2 2 4" xfId="189"/>
    <cellStyle name="20% - 强调文字颜色 5 4 2" xfId="190"/>
    <cellStyle name="20% - 强调文字颜色 3 2 3" xfId="191"/>
    <cellStyle name="20% - 强调文字颜色 3 2 3 2" xfId="192"/>
    <cellStyle name="20% - 强调文字颜色 3 2 3 2 2" xfId="193"/>
    <cellStyle name="20% - 强调文字颜色 3 2 4" xfId="194"/>
    <cellStyle name="20% - 强调文字颜色 3 2 4 2" xfId="195"/>
    <cellStyle name="20% - 强调文字颜色 3 2 5" xfId="196"/>
    <cellStyle name="40% - 强调文字颜色 6 2" xfId="197"/>
    <cellStyle name="20% - 强调文字颜色 3 3 2 2" xfId="198"/>
    <cellStyle name="40% - 强调文字颜色 6 2 2" xfId="199"/>
    <cellStyle name="20% - 强调文字颜色 3 3 2 2 2" xfId="200"/>
    <cellStyle name="40% - 强调文字颜色 6 3" xfId="201"/>
    <cellStyle name="20% - 强调文字颜色 3 3 2 3" xfId="202"/>
    <cellStyle name="20% - 强调文字颜色 3 3 3" xfId="203"/>
    <cellStyle name="常规 13" xfId="204"/>
    <cellStyle name="20% - 强调文字颜色 3 3 3 2" xfId="205"/>
    <cellStyle name="20% - 强调文字颜色 3 3 4" xfId="206"/>
    <cellStyle name="20% - 强调文字颜色 4 2 2 2" xfId="207"/>
    <cellStyle name="常规 3 2 2" xfId="208"/>
    <cellStyle name="20% - 强调文字颜色 3 4" xfId="209"/>
    <cellStyle name="20% - 强调文字颜色 3 4 2" xfId="210"/>
    <cellStyle name="20% - 强调文字颜色 3 4 3" xfId="211"/>
    <cellStyle name="20% - 强调文字颜色 3 5" xfId="212"/>
    <cellStyle name="20% - 强调文字颜色 3 5 2" xfId="213"/>
    <cellStyle name="20% - 强调文字颜色 4 2" xfId="214"/>
    <cellStyle name="常规 3" xfId="215"/>
    <cellStyle name="20% - 强调文字颜色 4 2 2" xfId="216"/>
    <cellStyle name="常规 3 2" xfId="217"/>
    <cellStyle name="20% - 强调文字颜色 4 2 2 2 2" xfId="218"/>
    <cellStyle name="常规 3 2 2 2" xfId="219"/>
    <cellStyle name="40% - 强调文字颜色 3 2 2 2 3" xfId="220"/>
    <cellStyle name="20% - 强调文字颜色 4 2 2 2 2 2" xfId="221"/>
    <cellStyle name="常规 3 2 2 2 2" xfId="222"/>
    <cellStyle name="20% - 强调文字颜色 4 2 2 2 3" xfId="223"/>
    <cellStyle name="常规 3 2 2 3" xfId="224"/>
    <cellStyle name="20% - 强调文字颜色 4 2 2 3" xfId="225"/>
    <cellStyle name="常规 3 2 3" xfId="226"/>
    <cellStyle name="20% - 强调文字颜色 4 2 2 3 2" xfId="227"/>
    <cellStyle name="常规 3 2 3 2" xfId="228"/>
    <cellStyle name="20% - 强调文字颜色 4 2 2 4" xfId="229"/>
    <cellStyle name="常规 3 2 4" xfId="230"/>
    <cellStyle name="20% - 强调文字颜色 4 2 3" xfId="231"/>
    <cellStyle name="常规 3 3" xfId="232"/>
    <cellStyle name="20% - 强调文字颜色 4 2 3 2" xfId="233"/>
    <cellStyle name="常规 3 3 2" xfId="234"/>
    <cellStyle name="20% - 强调文字颜色 4 2 3 2 2" xfId="235"/>
    <cellStyle name="常规 3 3 2 2" xfId="236"/>
    <cellStyle name="20% - 强调文字颜色 4 2 3 3" xfId="237"/>
    <cellStyle name="常规 3 3 3" xfId="238"/>
    <cellStyle name="20% - 强调文字颜色 4 2 4" xfId="239"/>
    <cellStyle name="常规 3 4" xfId="240"/>
    <cellStyle name="20% - 强调文字颜色 4 2 4 2" xfId="241"/>
    <cellStyle name="常规 3 4 2" xfId="242"/>
    <cellStyle name="20% - 强调文字颜色 4 2 5" xfId="243"/>
    <cellStyle name="常规 3 5" xfId="244"/>
    <cellStyle name="20% - 强调文字颜色 4 3" xfId="245"/>
    <cellStyle name="常规 5 3 2 2" xfId="246"/>
    <cellStyle name="常规 4" xfId="247"/>
    <cellStyle name="20% - 强调文字颜色 4 3 2" xfId="248"/>
    <cellStyle name="20% - 强调文字颜色 4 3 2 2" xfId="249"/>
    <cellStyle name="20% - 强调文字颜色 4 3 4" xfId="250"/>
    <cellStyle name="20% - 强调文字颜色 4 3 2 2 2" xfId="251"/>
    <cellStyle name="注释 4" xfId="252"/>
    <cellStyle name="20% - 强调文字颜色 4 3 2 3" xfId="253"/>
    <cellStyle name="20% - 强调文字颜色 4 3 3" xfId="254"/>
    <cellStyle name="20% - 强调文字颜色 4 3 3 2" xfId="255"/>
    <cellStyle name="常规 5 4" xfId="256"/>
    <cellStyle name="20% - 强调文字颜色 4 4" xfId="257"/>
    <cellStyle name="常规 5" xfId="258"/>
    <cellStyle name="20% - 强调文字颜色 4 4 3" xfId="259"/>
    <cellStyle name="常规 5 3" xfId="260"/>
    <cellStyle name="20% - 强调文字颜色 4 5 2" xfId="261"/>
    <cellStyle name="注释 2" xfId="262"/>
    <cellStyle name="20% - 强调文字颜色 5 2" xfId="263"/>
    <cellStyle name="20% - 强调文字颜色 5 2 2" xfId="264"/>
    <cellStyle name="20% - 强调文字颜色 5 2 2 2" xfId="265"/>
    <cellStyle name="20% - 强调文字颜色 5 3 2 3" xfId="266"/>
    <cellStyle name="20% - 强调文字颜色 5 2 2 2 2" xfId="267"/>
    <cellStyle name="20% - 强调文字颜色 5 2 2 2 2 2" xfId="268"/>
    <cellStyle name="20% - 强调文字颜色 5 2 2 2 3" xfId="269"/>
    <cellStyle name="20% - 强调文字颜色 5 2 2 3" xfId="270"/>
    <cellStyle name="20% - 强调文字颜色 5 2 2 3 2" xfId="271"/>
    <cellStyle name="20% - 强调文字颜色 5 2 2 4" xfId="272"/>
    <cellStyle name="20% - 强调文字颜色 5 2 3" xfId="273"/>
    <cellStyle name="20% - 强调文字颜色 5 2 3 2" xfId="274"/>
    <cellStyle name="20% - 强调文字颜色 5 2 4" xfId="275"/>
    <cellStyle name="20% - 强调文字颜色 5 2 4 2" xfId="276"/>
    <cellStyle name="20% - 强调文字颜色 6 2 5" xfId="277"/>
    <cellStyle name="20% - 强调文字颜色 5 2 5" xfId="278"/>
    <cellStyle name="20% - 强调文字颜色 5 3" xfId="279"/>
    <cellStyle name="20% - 强调文字颜色 5 3 2" xfId="280"/>
    <cellStyle name="20% - 强调文字颜色 5 3 2 2" xfId="281"/>
    <cellStyle name="20% - 强调文字颜色 6 3 2 3" xfId="282"/>
    <cellStyle name="20% - 强调文字颜色 5 3 2 2 2" xfId="283"/>
    <cellStyle name="40% - 强调文字颜色 5 4 3" xfId="284"/>
    <cellStyle name="20% - 强调文字颜色 5 3 3 2" xfId="285"/>
    <cellStyle name="20% - 强调文字颜色 5 4" xfId="286"/>
    <cellStyle name="20% - 强调文字颜色 5 4 3" xfId="287"/>
    <cellStyle name="20% - 强调文字颜色 5 5" xfId="288"/>
    <cellStyle name="20% - 强调文字颜色 5 5 2" xfId="289"/>
    <cellStyle name="20% - 强调文字颜色 5 6" xfId="290"/>
    <cellStyle name="20% - 强调文字颜色 6 2" xfId="291"/>
    <cellStyle name="20% - 强调文字颜色 6 2 2" xfId="292"/>
    <cellStyle name="40% - 强调文字颜色 4 4" xfId="293"/>
    <cellStyle name="20% - 强调文字颜色 6 2 2 2" xfId="294"/>
    <cellStyle name="40% - 强调文字颜色 4 4 2" xfId="295"/>
    <cellStyle name="20% - 强调文字颜色 6 2 2 2 2" xfId="296"/>
    <cellStyle name="40% - 强调文字颜色 4 4 2 2" xfId="297"/>
    <cellStyle name="20% - 强调文字颜色 6 2 2 2 2 2" xfId="298"/>
    <cellStyle name="20% - 强调文字颜色 6 2 2 2 3" xfId="299"/>
    <cellStyle name="20% - 强调文字颜色 6 2 2 3" xfId="300"/>
    <cellStyle name="40% - 强调文字颜色 4 4 3" xfId="301"/>
    <cellStyle name="20% - 强调文字颜色 6 2 2 4" xfId="302"/>
    <cellStyle name="40% - 强调文字颜色 3 2 3 2 2" xfId="303"/>
    <cellStyle name="20% - 强调文字颜色 6 2 3" xfId="304"/>
    <cellStyle name="40% - 强调文字颜色 4 5" xfId="305"/>
    <cellStyle name="20% - 强调文字颜色 6 2 3 2" xfId="306"/>
    <cellStyle name="40% - 强调文字颜色 4 5 2" xfId="307"/>
    <cellStyle name="20% - 强调文字颜色 6 2 3 2 2" xfId="308"/>
    <cellStyle name="20% - 强调文字颜色 6 2 3 3" xfId="309"/>
    <cellStyle name="20% - 强调文字颜色 6 2 4" xfId="310"/>
    <cellStyle name="40% - 强调文字颜色 4 6" xfId="311"/>
    <cellStyle name="20% - 强调文字颜色 6 2 4 2" xfId="312"/>
    <cellStyle name="20% - 强调文字颜色 6 3" xfId="313"/>
    <cellStyle name="40% - 强调文字颜色 6 3 2 2 2" xfId="314"/>
    <cellStyle name="20% - 强调文字颜色 6 3 2" xfId="315"/>
    <cellStyle name="40% - 强调文字颜色 5 4" xfId="316"/>
    <cellStyle name="20% - 强调文字颜色 6 3 2 2" xfId="317"/>
    <cellStyle name="40% - 强调文字颜色 5 4 2" xfId="318"/>
    <cellStyle name="20% - 强调文字颜色 6 3 3" xfId="319"/>
    <cellStyle name="40% - 强调文字颜色 5 5" xfId="320"/>
    <cellStyle name="20% - 强调文字颜色 6 3 3 2" xfId="321"/>
    <cellStyle name="40% - 强调文字颜色 5 5 2" xfId="322"/>
    <cellStyle name="20% - 强调文字颜色 6 3 4" xfId="323"/>
    <cellStyle name="40% - 强调文字颜色 5 6" xfId="324"/>
    <cellStyle name="注释 2 2" xfId="325"/>
    <cellStyle name="注释 3 2 2 2" xfId="326"/>
    <cellStyle name="20% - 强调文字颜色 6 4" xfId="327"/>
    <cellStyle name="注释 3 2 2 2 2" xfId="328"/>
    <cellStyle name="20% - 强调文字颜色 6 4 2" xfId="329"/>
    <cellStyle name="40% - 强调文字颜色 6 4" xfId="330"/>
    <cellStyle name="注释 3 2 2 3" xfId="331"/>
    <cellStyle name="40% - 强调文字颜色 5 2 2" xfId="332"/>
    <cellStyle name="20% - 强调文字颜色 6 5" xfId="333"/>
    <cellStyle name="40% - 强调文字颜色 5 2 2 2" xfId="334"/>
    <cellStyle name="20% - 强调文字颜色 6 5 2" xfId="335"/>
    <cellStyle name="40% - 强调文字颜色 5 2 3" xfId="336"/>
    <cellStyle name="20% - 强调文字颜色 6 6" xfId="337"/>
    <cellStyle name="40% - 强调文字颜色 1 2 3 2 2" xfId="338"/>
    <cellStyle name="40% - 强调文字颜色 4 3 2 2" xfId="339"/>
    <cellStyle name="40% - 强调文字颜色 1 2" xfId="340"/>
    <cellStyle name="40% - 强调文字颜色 6 2 2 3" xfId="341"/>
    <cellStyle name="40% - 强调文字颜色 4 3 2 2 2" xfId="342"/>
    <cellStyle name="40% - 强调文字颜色 1 2 2" xfId="343"/>
    <cellStyle name="40% - 强调文字颜色 6 2 2 3 2" xfId="344"/>
    <cellStyle name="40% - 强调文字颜色 1 2 2 2" xfId="345"/>
    <cellStyle name="40% - 强调文字颜色 1 2 2 2 2" xfId="346"/>
    <cellStyle name="40% - 强调文字颜色 4 2 3" xfId="347"/>
    <cellStyle name="40% - 强调文字颜色 1 2 2 2 3" xfId="348"/>
    <cellStyle name="40% - 强调文字颜色 4 2 4" xfId="349"/>
    <cellStyle name="40% - 强调文字颜色 3 3 2 2" xfId="350"/>
    <cellStyle name="40% - 强调文字颜色 1 2 2 3" xfId="351"/>
    <cellStyle name="注释 2 2 3 2" xfId="352"/>
    <cellStyle name="40% - 强调文字颜色 1 2 2 4" xfId="353"/>
    <cellStyle name="40% - 强调文字颜色 6 2 2 4" xfId="354"/>
    <cellStyle name="40% - 强调文字颜色 1 2 3" xfId="355"/>
    <cellStyle name="40% - 强调文字颜色 1 2 3 2" xfId="356"/>
    <cellStyle name="40% - 强调文字颜色 1 2 3 3" xfId="357"/>
    <cellStyle name="40% - 强调文字颜色 1 2 4" xfId="358"/>
    <cellStyle name="40% - 强调文字颜色 1 2 5" xfId="359"/>
    <cellStyle name="40% - 强调文字颜色 1 3" xfId="360"/>
    <cellStyle name="常规 9 2" xfId="361"/>
    <cellStyle name="40% - 强调文字颜色 4 3 2 3" xfId="362"/>
    <cellStyle name="注释 7" xfId="363"/>
    <cellStyle name="40% - 强调文字颜色 1 3 2" xfId="364"/>
    <cellStyle name="常规 9 2 2" xfId="365"/>
    <cellStyle name="40% - 强调文字颜色 6 2 3 3" xfId="366"/>
    <cellStyle name="40% - 强调文字颜色 1 3 2 2" xfId="367"/>
    <cellStyle name="40% - 强调文字颜色 1 3 2 2 2" xfId="368"/>
    <cellStyle name="40% - 强调文字颜色 1 3 3" xfId="369"/>
    <cellStyle name="40% - 强调文字颜色 1 3 3 2" xfId="370"/>
    <cellStyle name="40% - 强调文字颜色 1 3 4" xfId="371"/>
    <cellStyle name="40% - 强调文字颜色 1 4" xfId="372"/>
    <cellStyle name="常规 9 3" xfId="373"/>
    <cellStyle name="40% - 强调文字颜色 1 4 2" xfId="374"/>
    <cellStyle name="40% - 强调文字颜色 1 4 2 2" xfId="375"/>
    <cellStyle name="40% - 强调文字颜色 1 4 3" xfId="376"/>
    <cellStyle name="40% - 强调文字颜色 1 5" xfId="377"/>
    <cellStyle name="40% - 强调文字颜色 1 5 2" xfId="378"/>
    <cellStyle name="40% - 强调文字颜色 1 6" xfId="379"/>
    <cellStyle name="40% - 强调文字颜色 2 2 2 2 2" xfId="380"/>
    <cellStyle name="40% - 强调文字颜色 2 2 2 2 2 2" xfId="381"/>
    <cellStyle name="40% - 强调文字颜色 2 2 2 2 3" xfId="382"/>
    <cellStyle name="40% - 强调文字颜色 2 2 2 3" xfId="383"/>
    <cellStyle name="注释 3 2 3 2" xfId="384"/>
    <cellStyle name="40% - 强调文字颜色 2 2 2 3 2" xfId="385"/>
    <cellStyle name="40% - 强调文字颜色 2 2 2 4" xfId="386"/>
    <cellStyle name="40% - 强调文字颜色 5 3 2" xfId="387"/>
    <cellStyle name="40% - 强调文字颜色 2 2 3 2" xfId="388"/>
    <cellStyle name="40% - 强调文字颜色 2 2 3 3" xfId="389"/>
    <cellStyle name="40% - 强调文字颜色 2 2 4 2" xfId="390"/>
    <cellStyle name="常规 11 2" xfId="391"/>
    <cellStyle name="40% - 强调文字颜色 2 2 5" xfId="392"/>
    <cellStyle name="40% - 强调文字颜色 2 3 2 2" xfId="393"/>
    <cellStyle name="40% - 强调文字颜色 2 3 2 2 2" xfId="394"/>
    <cellStyle name="40% - 强调文字颜色 2 3 2 3" xfId="395"/>
    <cellStyle name="40% - 强调文字颜色 2 3 3" xfId="396"/>
    <cellStyle name="40% - 强调文字颜色 2 3 3 2" xfId="397"/>
    <cellStyle name="40% - 强调文字颜色 2 3 4" xfId="398"/>
    <cellStyle name="40% - 强调文字颜色 2 4 2" xfId="399"/>
    <cellStyle name="40% - 强调文字颜色 2 4 3" xfId="400"/>
    <cellStyle name="40% - 强调文字颜色 2 5" xfId="401"/>
    <cellStyle name="40% - 强调文字颜色 2 5 2" xfId="402"/>
    <cellStyle name="40% - 强调文字颜色 2 6" xfId="403"/>
    <cellStyle name="40% - 强调文字颜色 3 2 4" xfId="404"/>
    <cellStyle name="40% - 强调文字颜色 3 2 2 2" xfId="405"/>
    <cellStyle name="40% - 强调文字颜色 3 2 4 2" xfId="406"/>
    <cellStyle name="40% - 强调文字颜色 3 2 2 2 2" xfId="407"/>
    <cellStyle name="40% - 强调文字颜色 3 2 2 2 2 2" xfId="408"/>
    <cellStyle name="40% - 强调文字颜色 3 2 5" xfId="409"/>
    <cellStyle name="40% - 强调文字颜色 3 2 2 3" xfId="410"/>
    <cellStyle name="40% - 强调文字颜色 3 2 2 3 2" xfId="411"/>
    <cellStyle name="40% - 强调文字颜色 3 2 2 4" xfId="412"/>
    <cellStyle name="40% - 强调文字颜色 3 2 3" xfId="413"/>
    <cellStyle name="40% - 强调文字颜色 6 2 2 2 2 2" xfId="414"/>
    <cellStyle name="40% - 强调文字颜色 3 3 4" xfId="415"/>
    <cellStyle name="40% - 强调文字颜色 3 2 3 2" xfId="416"/>
    <cellStyle name="40% - 强调文字颜色 3 2 3 3" xfId="417"/>
    <cellStyle name="40% - 强调文字颜色 3 3 2" xfId="418"/>
    <cellStyle name="40% - 强调文字颜色 4 2 4 2" xfId="419"/>
    <cellStyle name="40% - 强调文字颜色 3 3 2 2 2" xfId="420"/>
    <cellStyle name="40% - 强调文字颜色 4 2 5" xfId="421"/>
    <cellStyle name="40% - 强调文字颜色 3 3 2 3" xfId="422"/>
    <cellStyle name="40% - 强调文字颜色 3 4" xfId="423"/>
    <cellStyle name="40% - 强调文字颜色 3 4 2" xfId="424"/>
    <cellStyle name="40% - 强调文字颜色 5 2 4" xfId="425"/>
    <cellStyle name="40% - 强调文字颜色 3 4 2 2" xfId="426"/>
    <cellStyle name="40% - 强调文字颜色 3 4 3" xfId="427"/>
    <cellStyle name="40% - 强调文字颜色 3 5" xfId="428"/>
    <cellStyle name="40% - 强调文字颜色 3 6" xfId="429"/>
    <cellStyle name="40% - 强调文字颜色 4 2 2" xfId="430"/>
    <cellStyle name="40% - 强调文字颜色 4 2 2 2" xfId="431"/>
    <cellStyle name="40% - 强调文字颜色 5 2 2 3" xfId="432"/>
    <cellStyle name="40% - 强调文字颜色 4 2 2 2 2" xfId="433"/>
    <cellStyle name="40% - 强调文字颜色 4 2 2 2 2 2" xfId="434"/>
    <cellStyle name="常规 10" xfId="435"/>
    <cellStyle name="40% - 强调文字颜色 5 2 2 3 2" xfId="436"/>
    <cellStyle name="40% - 强调文字颜色 5 2 2 4" xfId="437"/>
    <cellStyle name="40% - 强调文字颜色 4 2 2 2 3" xfId="438"/>
    <cellStyle name="注释 4 2" xfId="439"/>
    <cellStyle name="40% - 强调文字颜色 4 2 2 3" xfId="440"/>
    <cellStyle name="40% - 强调文字颜色 5 2 3 3" xfId="441"/>
    <cellStyle name="40% - 强调文字颜色 4 2 2 3 2" xfId="442"/>
    <cellStyle name="40% - 强调文字颜色 4 2 2 4" xfId="443"/>
    <cellStyle name="40% - 强调文字颜色 5 3 2 3" xfId="444"/>
    <cellStyle name="40% - 强调文字颜色 4 2 3 2 2" xfId="445"/>
    <cellStyle name="40% - 强调文字颜色 4 3" xfId="446"/>
    <cellStyle name="40% - 强调文字颜色 5 2" xfId="447"/>
    <cellStyle name="40% - 强调文字颜色 5 2 2 2 2" xfId="448"/>
    <cellStyle name="40% - 强调文字颜色 5 2 2 2 2 2" xfId="449"/>
    <cellStyle name="40% - 强调文字颜色 5 2 2 2 3" xfId="450"/>
    <cellStyle name="常规 5 2 2 2 2" xfId="451"/>
    <cellStyle name="40% - 强调文字颜色 5 2 3 2" xfId="452"/>
    <cellStyle name="40% - 强调文字颜色 5 2 3 2 2" xfId="453"/>
    <cellStyle name="40% - 强调文字颜色 5 2 4 2" xfId="454"/>
    <cellStyle name="40% - 强调文字颜色 5 2 5" xfId="455"/>
    <cellStyle name="40% - 强调文字颜色 5 3" xfId="456"/>
    <cellStyle name="40% - 强调文字颜色 5 3 2 2" xfId="457"/>
    <cellStyle name="40% - 强调文字颜色 5 3 2 2 2" xfId="458"/>
    <cellStyle name="40% - 强调文字颜色 5 3 3" xfId="459"/>
    <cellStyle name="40% - 强调文字颜色 5 3 4" xfId="460"/>
    <cellStyle name="40% - 强调文字颜色 6 2 2 2" xfId="461"/>
    <cellStyle name="40% - 强调文字颜色 6 2 2 2 2" xfId="462"/>
    <cellStyle name="40% - 强调文字颜色 6 2 2 2 3" xfId="463"/>
    <cellStyle name="注释 2 2 2 2" xfId="464"/>
    <cellStyle name="40% - 强调文字颜色 6 2 3" xfId="465"/>
    <cellStyle name="注释 6" xfId="466"/>
    <cellStyle name="40% - 强调文字颜色 6 2 3 2" xfId="467"/>
    <cellStyle name="注释 6 2" xfId="468"/>
    <cellStyle name="40% - 强调文字颜色 6 2 3 2 2" xfId="469"/>
    <cellStyle name="40% - 强调文字颜色 6 2 4" xfId="470"/>
    <cellStyle name="40% - 强调文字颜色 6 2 4 2" xfId="471"/>
    <cellStyle name="40% - 强调文字颜色 6 2 5" xfId="472"/>
    <cellStyle name="40% - 强调文字颜色 6 3 2" xfId="473"/>
    <cellStyle name="40% - 强调文字颜色 6 3 2 2" xfId="474"/>
    <cellStyle name="40% - 强调文字颜色 6 3 3" xfId="475"/>
    <cellStyle name="40% - 强调文字颜色 6 3 3 2" xfId="476"/>
    <cellStyle name="40% - 强调文字颜色 6 3 4" xfId="477"/>
    <cellStyle name="注释 3 4" xfId="478"/>
    <cellStyle name="40% - 强调文字颜色 6 4 2 2" xfId="479"/>
    <cellStyle name="40% - 强调文字颜色 6 4 3" xfId="480"/>
    <cellStyle name="40% - 强调文字颜色 6 5 2" xfId="481"/>
    <cellStyle name="40% - 强调文字颜色 6 6" xfId="482"/>
    <cellStyle name="注释 3 2" xfId="483"/>
    <cellStyle name="常规 10 2" xfId="484"/>
    <cellStyle name="常规 11" xfId="485"/>
    <cellStyle name="常规 12" xfId="486"/>
    <cellStyle name="常规 12 2" xfId="487"/>
    <cellStyle name="常规 14" xfId="488"/>
    <cellStyle name="常规 2" xfId="489"/>
    <cellStyle name="常规 5 2 2 2" xfId="490"/>
    <cellStyle name="常规 5 2 2 3" xfId="491"/>
    <cellStyle name="常规 5 2 3 2" xfId="492"/>
    <cellStyle name="常规 7 2 3" xfId="493"/>
    <cellStyle name="常规 5 3 2" xfId="494"/>
    <cellStyle name="常规 5 3 3" xfId="495"/>
    <cellStyle name="常规 5 4 2" xfId="496"/>
    <cellStyle name="常规 5 5" xfId="497"/>
    <cellStyle name="常规 7 2" xfId="498"/>
    <cellStyle name="常规 7 2 2" xfId="499"/>
    <cellStyle name="常规 7 2 2 2" xfId="500"/>
    <cellStyle name="常规 7 3 2" xfId="501"/>
    <cellStyle name="常规 7 4" xfId="502"/>
    <cellStyle name="常规 8" xfId="503"/>
    <cellStyle name="常规 9" xfId="504"/>
    <cellStyle name="注释 2 2 2" xfId="505"/>
    <cellStyle name="注释 2 2 2 3" xfId="506"/>
    <cellStyle name="注释 2 2 3" xfId="507"/>
    <cellStyle name="注释 2 2 4" xfId="508"/>
    <cellStyle name="注释 2 3 2" xfId="509"/>
    <cellStyle name="注释 2 3 2 2" xfId="510"/>
    <cellStyle name="注释 2 4" xfId="511"/>
    <cellStyle name="注释 3" xfId="512"/>
    <cellStyle name="注释 3 3" xfId="513"/>
    <cellStyle name="注释 3 3 2" xfId="514"/>
    <cellStyle name="注释 3 3 2 2" xfId="515"/>
    <cellStyle name="注释 3 4 2" xfId="516"/>
    <cellStyle name="注释 4 2 2" xfId="517"/>
    <cellStyle name="注释 4 2 2 2" xfId="518"/>
    <cellStyle name="注释 4 2 3" xfId="519"/>
    <cellStyle name="注释 4 3" xfId="520"/>
    <cellStyle name="注释 4 3 2" xfId="521"/>
    <cellStyle name="注释 4 4" xfId="522"/>
    <cellStyle name="注释 5 2" xfId="523"/>
    <cellStyle name="注释 5 3" xfId="524"/>
  </cellStyles>
  <tableStyles count="0" defaultTableStyle="TableStyleMedium9" defaultPivotStyle="PivotStyleLight16"/>
  <colors>
    <mruColors>
      <color rgb="0099FF99"/>
      <color rgb="0027F92C"/>
      <color rgb="0099FF66"/>
      <color rgb="0066FF66"/>
      <color rgb="0063DF41"/>
      <color rgb="00C1EDA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rgbClr val="404040"/>
                </a:solidFill>
                <a:latin typeface="+mn-lt"/>
                <a:ea typeface="+mn-ea"/>
                <a:cs typeface="+mn-cs"/>
              </a:defRPr>
            </a:pPr>
            <a:r>
              <a:t>排名分布图</a:t>
            </a:r>
          </a:p>
        </c:rich>
      </c:tx>
      <c:layout>
        <c:manualLayout>
          <c:xMode val="edge"/>
          <c:yMode val="edge"/>
          <c:x val="0.334120333083894"/>
          <c:y val="0.0328110175000881"/>
        </c:manualLayout>
      </c:layout>
      <c:overlay val="0"/>
      <c:spPr>
        <a:noFill/>
        <a:ln w="9525">
          <a:noFill/>
        </a:ln>
      </c:spPr>
    </c:title>
    <c:autoTitleDeleted val="0"/>
    <c:plotArea>
      <c:layout>
        <c:manualLayout>
          <c:layoutTarget val="inner"/>
          <c:xMode val="edge"/>
          <c:yMode val="edge"/>
          <c:x val="0.174918676561534"/>
          <c:y val="0.190878102419101"/>
          <c:w val="0.811166666666667"/>
          <c:h val="0.711666666666667"/>
        </c:manualLayout>
      </c:layout>
      <c:barChart>
        <c:barDir val="bar"/>
        <c:grouping val="clustered"/>
        <c:varyColors val="0"/>
        <c:ser>
          <c:idx val="0"/>
          <c:order val="0"/>
          <c:tx>
            <c:strRef>
              <c:f>市场容量分析!$ET$3</c:f>
              <c:strCache>
                <c:ptCount val="1"/>
                <c:pt idx="0">
                  <c:v>数量</c:v>
                </c:pt>
              </c:strCache>
            </c:strRef>
          </c:tx>
          <c:spPr>
            <a:solidFill>
              <a:srgbClr val="4F81BD">
                <a:alpha val="84705"/>
              </a:srgbClr>
            </a:solidFill>
            <a:ln w="9525">
              <a:solidFill>
                <a:srgbClr val="FFFFFF">
                  <a:alpha val="49803"/>
                </a:srgbClr>
              </a:solidFill>
              <a:prstDash val="solid"/>
            </a:ln>
          </c:spPr>
          <c:invertIfNegative val="0"/>
          <c:dLbls>
            <c:spPr>
              <a:noFill/>
              <a:ln w="9525">
                <a:noFill/>
              </a:ln>
              <a:effectLst/>
            </c:spPr>
            <c:txPr>
              <a:bodyPr rot="0" spcFirstLastPara="0" vertOverflow="ellipsis" vert="horz" wrap="square" lIns="38100" tIns="19050" rIns="38100" bIns="19050" anchor="ctr" anchorCtr="1"/>
              <a:lstStyle/>
              <a:p>
                <a:pPr>
                  <a:defRPr lang="zh-CN" sz="900" b="1" i="0" u="none" strike="noStrike" kern="1200" baseline="0">
                    <a:solidFill>
                      <a:srgbClr val="FFFFFF"/>
                    </a:solidFill>
                    <a:latin typeface="+mn-lt"/>
                    <a:ea typeface="+mn-ea"/>
                    <a:cs typeface="+mn-cs"/>
                  </a:defRPr>
                </a:pPr>
              </a:p>
            </c:txPr>
            <c:dLblPos val="in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ext>
            </c:extLst>
          </c:dLbls>
          <c:cat>
            <c:strRef>
              <c:f>市场容量分析!$ES$4:$ES$11</c:f>
              <c:strCache>
                <c:ptCount val="8"/>
                <c:pt idx="0">
                  <c:v>0-99</c:v>
                </c:pt>
                <c:pt idx="1">
                  <c:v>100-499</c:v>
                </c:pt>
                <c:pt idx="2">
                  <c:v>500-999</c:v>
                </c:pt>
                <c:pt idx="3">
                  <c:v>1000-1999</c:v>
                </c:pt>
                <c:pt idx="4">
                  <c:v>2000-3999</c:v>
                </c:pt>
                <c:pt idx="5">
                  <c:v>4000-5999</c:v>
                </c:pt>
                <c:pt idx="6">
                  <c:v>6000-7999</c:v>
                </c:pt>
                <c:pt idx="7">
                  <c:v>8000-10000</c:v>
                </c:pt>
              </c:strCache>
            </c:strRef>
          </c:cat>
          <c:val>
            <c:numRef>
              <c:f>市场容量分析!$ET$4:$ET$11</c:f>
              <c:numCache>
                <c:formatCode>General</c:formatCode>
                <c:ptCount val="8"/>
                <c:pt idx="0">
                  <c:v>0</c:v>
                </c:pt>
                <c:pt idx="1">
                  <c:v>0</c:v>
                </c:pt>
                <c:pt idx="2">
                  <c:v>4</c:v>
                </c:pt>
                <c:pt idx="3">
                  <c:v>2</c:v>
                </c:pt>
                <c:pt idx="4">
                  <c:v>2</c:v>
                </c:pt>
                <c:pt idx="5">
                  <c:v>0</c:v>
                </c:pt>
                <c:pt idx="6">
                  <c:v>7</c:v>
                </c:pt>
                <c:pt idx="7">
                  <c:v>2</c:v>
                </c:pt>
              </c:numCache>
            </c:numRef>
          </c:val>
        </c:ser>
        <c:dLbls>
          <c:showLegendKey val="0"/>
          <c:showVal val="1"/>
          <c:showCatName val="0"/>
          <c:showSerName val="0"/>
          <c:showPercent val="0"/>
          <c:showBubbleSize val="1"/>
        </c:dLbls>
        <c:gapWidth val="65"/>
        <c:axId val="173860352"/>
        <c:axId val="173861888"/>
      </c:barChart>
      <c:catAx>
        <c:axId val="173860352"/>
        <c:scaling>
          <c:orientation val="minMax"/>
        </c:scaling>
        <c:delete val="0"/>
        <c:axPos val="l"/>
        <c:numFmt formatCode="General" sourceLinked="1"/>
        <c:majorTickMark val="none"/>
        <c:minorTickMark val="none"/>
        <c:tickLblPos val="nextTo"/>
        <c:spPr>
          <a:noFill/>
          <a:ln w="19050" cap="flat" cmpd="sng" algn="ctr">
            <a:solidFill>
              <a:srgbClr val="404040"/>
            </a:solid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73861888"/>
        <c:crosses val="autoZero"/>
        <c:auto val="1"/>
        <c:lblAlgn val="ctr"/>
        <c:lblOffset val="100"/>
        <c:noMultiLvlLbl val="0"/>
      </c:catAx>
      <c:valAx>
        <c:axId val="173861888"/>
        <c:scaling>
          <c:orientation val="minMax"/>
        </c:scaling>
        <c:delete val="0"/>
        <c:axPos val="b"/>
        <c:majorGridlines>
          <c:spPr>
            <a:ln w="9525" cap="flat" cmpd="sng" algn="ctr">
              <a:solidFill>
                <a:srgbClr val="3E3E3E"/>
              </a:solidFill>
              <a:prstDash val="solid"/>
              <a:round/>
            </a:ln>
          </c:spPr>
        </c:majorGridlines>
        <c:numFmt formatCode="General" sourceLinked="1"/>
        <c:majorTickMark val="none"/>
        <c:minorTickMark val="none"/>
        <c:tickLblPos val="nextTo"/>
        <c:spPr>
          <a:noFill/>
          <a:ln w="9525" cap="flat" cmpd="sng" algn="ctr">
            <a:no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73860352"/>
        <c:crosses val="autoZero"/>
        <c:crossBetween val="between"/>
      </c:valAx>
      <c:spPr>
        <a:noFill/>
        <a:ln w="9525">
          <a:noFill/>
        </a:ln>
      </c:spPr>
    </c:plotArea>
    <c:plotVisOnly val="1"/>
    <c:dispBlanksAs val="gap"/>
    <c:showDLblsOverMax val="0"/>
  </c:chart>
  <c:spPr>
    <a:gradFill>
      <a:gsLst>
        <a:gs pos="0">
          <a:srgbClr val="DDEBCF"/>
        </a:gs>
        <a:gs pos="50000">
          <a:srgbClr val="9CB86E"/>
        </a:gs>
        <a:gs pos="100000">
          <a:srgbClr val="156B13"/>
        </a:gs>
      </a:gsLst>
      <a:lin ang="5400000" scaled="0"/>
    </a:gradFill>
    <a:ln w="9525" cap="flat" cmpd="sng" algn="ctr">
      <a:solidFill>
        <a:srgbClr val="BFBFBF"/>
      </a:solidFill>
      <a:prstDash val="solid"/>
      <a:round/>
    </a:ln>
  </c:spPr>
  <c:txPr>
    <a:bodyPr/>
    <a:lstStyle/>
    <a:p>
      <a:pPr>
        <a:defRPr lang="zh-CN" sz="1000" b="0" i="0" u="none" strike="noStrike">
          <a:solidFill>
            <a:srgbClr val="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rgbClr val="404040"/>
                </a:solidFill>
                <a:latin typeface="+mn-lt"/>
                <a:ea typeface="+mn-ea"/>
                <a:cs typeface="+mn-cs"/>
              </a:defRPr>
            </a:pPr>
            <a:r>
              <a:t>销量分布图
</a:t>
            </a:r>
          </a:p>
        </c:rich>
      </c:tx>
      <c:layout>
        <c:manualLayout>
          <c:xMode val="edge"/>
          <c:yMode val="edge"/>
          <c:x val="0.345887215037997"/>
          <c:y val="0.0195227765726682"/>
        </c:manualLayout>
      </c:layout>
      <c:overlay val="0"/>
      <c:spPr>
        <a:noFill/>
        <a:ln w="9525">
          <a:noFill/>
        </a:ln>
      </c:spPr>
    </c:title>
    <c:autoTitleDeleted val="0"/>
    <c:plotArea>
      <c:layout>
        <c:manualLayout>
          <c:layoutTarget val="inner"/>
          <c:xMode val="edge"/>
          <c:yMode val="edge"/>
          <c:x val="0.145813953488373"/>
          <c:y val="0.164818041905501"/>
          <c:w val="0.836098191214475"/>
          <c:h val="0.700201117318441"/>
        </c:manualLayout>
      </c:layout>
      <c:barChart>
        <c:barDir val="bar"/>
        <c:grouping val="clustered"/>
        <c:varyColors val="0"/>
        <c:ser>
          <c:idx val="0"/>
          <c:order val="0"/>
          <c:tx>
            <c:strRef>
              <c:f>市场容量分析!$ET$16</c:f>
              <c:strCache>
                <c:ptCount val="1"/>
                <c:pt idx="0">
                  <c:v>数量</c:v>
                </c:pt>
              </c:strCache>
            </c:strRef>
          </c:tx>
          <c:spPr>
            <a:solidFill>
              <a:srgbClr val="4F81BD">
                <a:alpha val="84705"/>
              </a:srgbClr>
            </a:solidFill>
            <a:ln w="9525">
              <a:solidFill>
                <a:srgbClr val="FFFFFF">
                  <a:alpha val="49803"/>
                </a:srgbClr>
              </a:solidFill>
              <a:prstDash val="solid"/>
            </a:ln>
          </c:spPr>
          <c:invertIfNegative val="0"/>
          <c:dLbls>
            <c:spPr>
              <a:noFill/>
              <a:ln w="9525">
                <a:noFill/>
              </a:ln>
              <a:effectLst/>
            </c:spPr>
            <c:txPr>
              <a:bodyPr rot="0" spcFirstLastPara="0" vertOverflow="ellipsis" vert="horz" wrap="square" lIns="38100" tIns="19050" rIns="38100" bIns="19050" anchor="ctr" anchorCtr="1"/>
              <a:lstStyle/>
              <a:p>
                <a:pPr>
                  <a:defRPr lang="zh-CN" sz="900" b="1" i="0" u="none" strike="noStrike" kern="1200" baseline="0">
                    <a:solidFill>
                      <a:srgbClr val="FFFFFF"/>
                    </a:solidFill>
                    <a:latin typeface="+mn-lt"/>
                    <a:ea typeface="+mn-ea"/>
                    <a:cs typeface="+mn-cs"/>
                  </a:defRPr>
                </a:pPr>
              </a:p>
            </c:txPr>
            <c:dLblPos val="in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ext>
            </c:extLst>
          </c:dLbls>
          <c:cat>
            <c:strRef>
              <c:f>市场容量分析!$ES$17:$ES$27</c:f>
              <c:strCache>
                <c:ptCount val="11"/>
                <c:pt idx="0">
                  <c:v>0-300</c:v>
                </c:pt>
                <c:pt idx="1">
                  <c:v>300-500</c:v>
                </c:pt>
                <c:pt idx="2">
                  <c:v>500-800</c:v>
                </c:pt>
                <c:pt idx="3">
                  <c:v>800-1000</c:v>
                </c:pt>
                <c:pt idx="4">
                  <c:v>1000-1500</c:v>
                </c:pt>
                <c:pt idx="5">
                  <c:v>1500-2000</c:v>
                </c:pt>
                <c:pt idx="6">
                  <c:v>2000-3000</c:v>
                </c:pt>
                <c:pt idx="7">
                  <c:v>3000-4000</c:v>
                </c:pt>
                <c:pt idx="8">
                  <c:v>4500-6000</c:v>
                </c:pt>
                <c:pt idx="9">
                  <c:v>6000-8000</c:v>
                </c:pt>
                <c:pt idx="10">
                  <c:v>&gt;8000</c:v>
                </c:pt>
              </c:strCache>
            </c:strRef>
          </c:cat>
          <c:val>
            <c:numRef>
              <c:f>市场容量分析!$ET$17:$ET$27</c:f>
              <c:numCache>
                <c:formatCode>General</c:formatCode>
                <c:ptCount val="11"/>
                <c:pt idx="0">
                  <c:v>128</c:v>
                </c:pt>
                <c:pt idx="1">
                  <c:v>6</c:v>
                </c:pt>
                <c:pt idx="2">
                  <c:v>0</c:v>
                </c:pt>
                <c:pt idx="3">
                  <c:v>2</c:v>
                </c:pt>
                <c:pt idx="4">
                  <c:v>0</c:v>
                </c:pt>
                <c:pt idx="5">
                  <c:v>1</c:v>
                </c:pt>
                <c:pt idx="6">
                  <c:v>4</c:v>
                </c:pt>
                <c:pt idx="7">
                  <c:v>0</c:v>
                </c:pt>
                <c:pt idx="8">
                  <c:v>0</c:v>
                </c:pt>
                <c:pt idx="9">
                  <c:v>0</c:v>
                </c:pt>
                <c:pt idx="10">
                  <c:v>0</c:v>
                </c:pt>
              </c:numCache>
            </c:numRef>
          </c:val>
        </c:ser>
        <c:dLbls>
          <c:showLegendKey val="0"/>
          <c:showVal val="1"/>
          <c:showCatName val="0"/>
          <c:showSerName val="0"/>
          <c:showPercent val="0"/>
          <c:showBubbleSize val="1"/>
        </c:dLbls>
        <c:gapWidth val="65"/>
        <c:axId val="181951104"/>
        <c:axId val="181981568"/>
      </c:barChart>
      <c:catAx>
        <c:axId val="181951104"/>
        <c:scaling>
          <c:orientation val="minMax"/>
        </c:scaling>
        <c:delete val="0"/>
        <c:axPos val="l"/>
        <c:numFmt formatCode="General" sourceLinked="1"/>
        <c:majorTickMark val="none"/>
        <c:minorTickMark val="none"/>
        <c:tickLblPos val="nextTo"/>
        <c:spPr>
          <a:noFill/>
          <a:ln w="19050" cap="flat" cmpd="sng" algn="ctr">
            <a:solidFill>
              <a:srgbClr val="404040"/>
            </a:solid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81981568"/>
        <c:crosses val="autoZero"/>
        <c:auto val="1"/>
        <c:lblAlgn val="ctr"/>
        <c:lblOffset val="100"/>
        <c:noMultiLvlLbl val="0"/>
      </c:catAx>
      <c:valAx>
        <c:axId val="181981568"/>
        <c:scaling>
          <c:orientation val="minMax"/>
        </c:scaling>
        <c:delete val="0"/>
        <c:axPos val="b"/>
        <c:majorGridlines>
          <c:spPr>
            <a:ln w="9525" cap="flat" cmpd="sng" algn="ctr">
              <a:solidFill>
                <a:srgbClr val="3E3E3E"/>
              </a:solidFill>
              <a:prstDash val="solid"/>
              <a:round/>
            </a:ln>
          </c:spPr>
        </c:majorGridlines>
        <c:numFmt formatCode="General" sourceLinked="1"/>
        <c:majorTickMark val="none"/>
        <c:minorTickMark val="none"/>
        <c:tickLblPos val="nextTo"/>
        <c:spPr>
          <a:noFill/>
          <a:ln w="9525" cap="flat" cmpd="sng" algn="ctr">
            <a:no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81951104"/>
        <c:crosses val="autoZero"/>
        <c:crossBetween val="between"/>
      </c:valAx>
      <c:spPr>
        <a:noFill/>
        <a:ln w="9525">
          <a:noFill/>
        </a:ln>
      </c:spPr>
    </c:plotArea>
    <c:plotVisOnly val="1"/>
    <c:dispBlanksAs val="gap"/>
    <c:showDLblsOverMax val="0"/>
  </c:chart>
  <c:spPr>
    <a:gradFill>
      <a:gsLst>
        <a:gs pos="0">
          <a:srgbClr val="DDEBCF"/>
        </a:gs>
        <a:gs pos="50000">
          <a:srgbClr val="9CB86E"/>
        </a:gs>
        <a:gs pos="100000">
          <a:srgbClr val="156B13"/>
        </a:gs>
      </a:gsLst>
      <a:lin ang="5400000" scaled="0"/>
    </a:gradFill>
    <a:ln w="9525" cap="flat" cmpd="sng" algn="ctr">
      <a:solidFill>
        <a:srgbClr val="BFBFBF"/>
      </a:solidFill>
      <a:prstDash val="solid"/>
      <a:round/>
    </a:ln>
  </c:spPr>
  <c:txPr>
    <a:bodyPr/>
    <a:lstStyle/>
    <a:p>
      <a:pPr>
        <a:defRPr lang="zh-CN" sz="1000" b="0" i="0" u="none" strike="noStrike">
          <a:solidFill>
            <a:srgbClr val="000000"/>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rgbClr val="404040"/>
                </a:solidFill>
                <a:latin typeface="+mn-lt"/>
                <a:ea typeface="+mn-ea"/>
                <a:cs typeface="+mn-cs"/>
              </a:defRPr>
            </a:pPr>
            <a:r>
              <a:t>价格区间分布图</a:t>
            </a:r>
          </a:p>
        </c:rich>
      </c:tx>
      <c:layout>
        <c:manualLayout>
          <c:xMode val="edge"/>
          <c:yMode val="edge"/>
          <c:x val="0.261198372355591"/>
          <c:y val="0.0422183999053522"/>
        </c:manualLayout>
      </c:layout>
      <c:overlay val="0"/>
      <c:spPr>
        <a:noFill/>
        <a:ln w="9525">
          <a:noFill/>
        </a:ln>
      </c:spPr>
    </c:title>
    <c:autoTitleDeleted val="0"/>
    <c:plotArea>
      <c:layout>
        <c:manualLayout>
          <c:layoutTarget val="inner"/>
          <c:xMode val="edge"/>
          <c:yMode val="edge"/>
          <c:x val="0.0373890014020876"/>
          <c:y val="0.207662835249042"/>
          <c:w val="0.93145349742951"/>
          <c:h val="0.657318007662839"/>
        </c:manualLayout>
      </c:layout>
      <c:barChart>
        <c:barDir val="col"/>
        <c:grouping val="clustered"/>
        <c:varyColors val="0"/>
        <c:ser>
          <c:idx val="0"/>
          <c:order val="0"/>
          <c:tx>
            <c:strRef>
              <c:f>价格参考!$Q$3</c:f>
              <c:strCache>
                <c:ptCount val="1"/>
                <c:pt idx="0">
                  <c:v>数量</c:v>
                </c:pt>
              </c:strCache>
            </c:strRef>
          </c:tx>
          <c:spPr>
            <a:solidFill>
              <a:srgbClr val="4F81BD">
                <a:alpha val="84705"/>
              </a:srgbClr>
            </a:solidFill>
            <a:ln w="9525">
              <a:solidFill>
                <a:srgbClr val="FFFFFF">
                  <a:alpha val="49803"/>
                </a:srgbClr>
              </a:solidFill>
              <a:prstDash val="solid"/>
            </a:ln>
          </c:spPr>
          <c:invertIfNegative val="0"/>
          <c:dLbls>
            <c:spPr>
              <a:noFill/>
              <a:ln w="9525">
                <a:noFill/>
              </a:ln>
              <a:effectLst/>
            </c:spPr>
            <c:txPr>
              <a:bodyPr rot="0" spcFirstLastPara="0" vertOverflow="ellipsis" vert="horz" wrap="square" lIns="38100" tIns="19050" rIns="38100" bIns="19050" anchor="ctr" anchorCtr="1"/>
              <a:lstStyle/>
              <a:p>
                <a:pPr>
                  <a:defRPr lang="zh-CN" sz="900" b="1" i="0" u="none" strike="noStrike" kern="1200" baseline="0">
                    <a:solidFill>
                      <a:srgbClr val="FFFFFF"/>
                    </a:solidFill>
                    <a:latin typeface="+mn-lt"/>
                    <a:ea typeface="+mn-ea"/>
                    <a:cs typeface="+mn-cs"/>
                  </a:defRPr>
                </a:pPr>
              </a:p>
            </c:txPr>
            <c:dLblPos val="in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ext>
            </c:extLst>
          </c:dLbls>
          <c:cat>
            <c:strRef>
              <c:f>价格参考!$P$4:$P$12</c:f>
              <c:strCache>
                <c:ptCount val="9"/>
                <c:pt idx="0">
                  <c:v>0-9</c:v>
                </c:pt>
                <c:pt idx="1" c:formatCode="@">
                  <c:v>10-16</c:v>
                </c:pt>
                <c:pt idx="2" c:formatCode="@">
                  <c:v>17-23</c:v>
                </c:pt>
                <c:pt idx="3" c:formatCode="@">
                  <c:v>24-29</c:v>
                </c:pt>
                <c:pt idx="4" c:formatCode="@">
                  <c:v>30-34</c:v>
                </c:pt>
                <c:pt idx="5" c:formatCode="@">
                  <c:v>35-39</c:v>
                </c:pt>
                <c:pt idx="6" c:formatCode="@">
                  <c:v>40-49</c:v>
                </c:pt>
                <c:pt idx="7" c:formatCode="@">
                  <c:v>50-60</c:v>
                </c:pt>
                <c:pt idx="8" c:formatCode="@">
                  <c:v>&gt;60</c:v>
                </c:pt>
              </c:strCache>
            </c:strRef>
          </c:cat>
          <c:val>
            <c:numRef>
              <c:f>价格参考!$Q$4:$Q$12</c:f>
              <c:numCache>
                <c:formatCode>General</c:formatCode>
                <c:ptCount val="9"/>
                <c:pt idx="0">
                  <c:v>27</c:v>
                </c:pt>
                <c:pt idx="1">
                  <c:v>99</c:v>
                </c:pt>
                <c:pt idx="2">
                  <c:v>20</c:v>
                </c:pt>
                <c:pt idx="3">
                  <c:v>16</c:v>
                </c:pt>
                <c:pt idx="4">
                  <c:v>1</c:v>
                </c:pt>
                <c:pt idx="5">
                  <c:v>0</c:v>
                </c:pt>
                <c:pt idx="6">
                  <c:v>0</c:v>
                </c:pt>
                <c:pt idx="7">
                  <c:v>0</c:v>
                </c:pt>
                <c:pt idx="8">
                  <c:v>0</c:v>
                </c:pt>
              </c:numCache>
            </c:numRef>
          </c:val>
        </c:ser>
        <c:dLbls>
          <c:showLegendKey val="0"/>
          <c:showVal val="1"/>
          <c:showCatName val="0"/>
          <c:showSerName val="0"/>
          <c:showPercent val="0"/>
          <c:showBubbleSize val="1"/>
        </c:dLbls>
        <c:gapWidth val="65"/>
        <c:axId val="173896064"/>
        <c:axId val="173897600"/>
      </c:barChart>
      <c:catAx>
        <c:axId val="173896064"/>
        <c:scaling>
          <c:orientation val="minMax"/>
        </c:scaling>
        <c:delete val="0"/>
        <c:axPos val="b"/>
        <c:numFmt formatCode="General" sourceLinked="1"/>
        <c:majorTickMark val="none"/>
        <c:minorTickMark val="none"/>
        <c:tickLblPos val="nextTo"/>
        <c:spPr>
          <a:noFill/>
          <a:ln w="19050" cap="flat" cmpd="sng" algn="ctr">
            <a:solidFill>
              <a:srgbClr val="404040"/>
            </a:solid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73897600"/>
        <c:crosses val="autoZero"/>
        <c:auto val="1"/>
        <c:lblAlgn val="ctr"/>
        <c:lblOffset val="100"/>
        <c:noMultiLvlLbl val="0"/>
      </c:catAx>
      <c:valAx>
        <c:axId val="173897600"/>
        <c:scaling>
          <c:orientation val="minMax"/>
        </c:scaling>
        <c:delete val="1"/>
        <c:axPos val="l"/>
        <c:majorGridlines>
          <c:spPr>
            <a:ln w="9525" cap="flat" cmpd="sng" algn="ctr">
              <a:solidFill>
                <a:srgbClr val="3E3E3E"/>
              </a:solidFill>
              <a:prstDash val="solid"/>
              <a:round/>
            </a:ln>
          </c:spPr>
        </c:majorGridlines>
        <c:numFmt formatCode="General" sourceLinked="1"/>
        <c:majorTickMark val="none"/>
        <c:minorTickMark val="none"/>
        <c:tickLblPos val="none"/>
        <c:txPr>
          <a:bodyPr rot="-60000000" spcFirstLastPara="0" vertOverflow="ellipsis" vert="horz" wrap="square" anchor="ctr" anchorCtr="1"/>
          <a:lstStyle/>
          <a:p>
            <a:pPr>
              <a:defRPr lang="zh-CN" sz="1000" b="0" i="0" u="none" strike="noStrike" kern="1200" baseline="0">
                <a:solidFill>
                  <a:srgbClr val="000000"/>
                </a:solidFill>
                <a:latin typeface="+mn-lt"/>
                <a:ea typeface="+mn-ea"/>
                <a:cs typeface="+mn-cs"/>
              </a:defRPr>
            </a:pPr>
          </a:p>
        </c:txPr>
        <c:crossAx val="173896064"/>
        <c:crosses val="autoZero"/>
        <c:crossBetween val="between"/>
      </c:valAx>
      <c:spPr>
        <a:noFill/>
        <a:ln w="9525">
          <a:noFill/>
        </a:ln>
      </c:spPr>
    </c:plotArea>
    <c:plotVisOnly val="1"/>
    <c:dispBlanksAs val="gap"/>
    <c:showDLblsOverMax val="0"/>
  </c:chart>
  <c:spPr>
    <a:gradFill>
      <a:gsLst>
        <a:gs pos="0">
          <a:srgbClr val="DDEBCF"/>
        </a:gs>
        <a:gs pos="50000">
          <a:srgbClr val="9CB86E"/>
        </a:gs>
        <a:gs pos="100000">
          <a:srgbClr val="156B13"/>
        </a:gs>
      </a:gsLst>
      <a:lin ang="5400000" scaled="0"/>
      <a:tileRect/>
    </a:gradFill>
    <a:ln w="9525" cap="flat" cmpd="sng" algn="ctr">
      <a:solidFill>
        <a:srgbClr val="BFBFBF"/>
      </a:solidFill>
      <a:prstDash val="solid"/>
      <a:round/>
    </a:ln>
  </c:spPr>
  <c:txPr>
    <a:bodyPr/>
    <a:lstStyle/>
    <a:p>
      <a:pPr>
        <a:defRPr lang="zh-CN" sz="1000" b="0" i="0" u="none" strike="noStrike">
          <a:solidFill>
            <a:srgbClr val="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600" b="1" i="0" u="none" strike="noStrike" kern="1200" baseline="0">
                <a:solidFill>
                  <a:srgbClr val="F2F2F2"/>
                </a:solidFill>
                <a:latin typeface="+mn-lt"/>
                <a:ea typeface="+mn-ea"/>
                <a:cs typeface="+mn-cs"/>
              </a:defRPr>
            </a:pPr>
            <a:r>
              <a:t>价格与销量分布图</a:t>
            </a:r>
          </a:p>
        </c:rich>
      </c:tx>
      <c:layout>
        <c:manualLayout>
          <c:xMode val="edge"/>
          <c:yMode val="edge"/>
          <c:x val="0.37818690832739"/>
          <c:y val="0.0197081284936399"/>
        </c:manualLayout>
      </c:layout>
      <c:overlay val="0"/>
      <c:spPr>
        <a:noFill/>
        <a:ln w="9525">
          <a:noFill/>
        </a:ln>
      </c:spPr>
    </c:title>
    <c:autoTitleDeleted val="0"/>
    <c:plotArea>
      <c:layout/>
      <c:scatterChart>
        <c:scatterStyle val="marker"/>
        <c:varyColors val="0"/>
        <c:ser>
          <c:idx val="0"/>
          <c:order val="0"/>
          <c:tx>
            <c:strRef>
              <c:f>价格参考!$M$1</c:f>
              <c:strCache>
                <c:ptCount val="1"/>
                <c:pt idx="0">
                  <c:v>价格</c:v>
                </c:pt>
              </c:strCache>
            </c:strRef>
          </c:tx>
          <c:spPr>
            <a:ln w="19050" cap="rnd" cmpd="sng" algn="ctr">
              <a:noFill/>
              <a:prstDash val="solid"/>
              <a:round/>
            </a:ln>
          </c:spPr>
          <c:marker>
            <c:symbol val="circle"/>
            <c:size val="6"/>
            <c:spPr>
              <a:solidFill>
                <a:srgbClr val="4F81BD"/>
              </a:solidFill>
              <a:ln w="9525" cap="flat" cmpd="sng" algn="ctr">
                <a:solidFill>
                  <a:srgbClr val="4F81BD"/>
                </a:solidFill>
                <a:prstDash val="solid"/>
                <a:round/>
              </a:ln>
            </c:spPr>
          </c:marker>
          <c:dLbls>
            <c:spPr>
              <a:noFill/>
              <a:ln w="9525">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mn-lt"/>
                    <a:ea typeface="+mn-ea"/>
                    <a:cs typeface="+mn-cs"/>
                  </a:defRPr>
                </a:pPr>
              </a:p>
            </c:txPr>
            <c:dLblPos val="r"/>
            <c:showLegendKey val="1"/>
            <c:showVal val="1"/>
            <c:showCatName val="1"/>
            <c:showSerName val="1"/>
            <c:showPercent val="1"/>
            <c:showBubbleSize val="1"/>
            <c:showLeaderLines val="0"/>
            <c:extLst>
              <c:ext xmlns:c15="http://schemas.microsoft.com/office/drawing/2012/chart" uri="{CE6537A1-D6FC-4f65-9D91-7224C49458BB}">
                <c15:layout/>
                <c15:showLeaderLines val="0"/>
                <c15:leaderLines/>
              </c:ext>
            </c:extLst>
          </c:dLbls>
          <c:xVal>
            <c:numRef>
              <c:f>价格参考!$L$2:$L$161</c:f>
              <c:numCache>
                <c:formatCode>General</c:formatCode>
                <c:ptCount val="160"/>
                <c:pt idx="0">
                  <c:v>2550</c:v>
                </c:pt>
                <c:pt idx="1">
                  <c:v>2550</c:v>
                </c:pt>
                <c:pt idx="2">
                  <c:v>2550</c:v>
                </c:pt>
                <c:pt idx="3">
                  <c:v>2220</c:v>
                </c:pt>
                <c:pt idx="4">
                  <c:v>1830</c:v>
                </c:pt>
                <c:pt idx="5">
                  <c:v>960</c:v>
                </c:pt>
                <c:pt idx="6">
                  <c:v>840</c:v>
                </c:pt>
                <c:pt idx="7">
                  <c:v>420</c:v>
                </c:pt>
                <c:pt idx="8">
                  <c:v>390</c:v>
                </c:pt>
                <c:pt idx="9">
                  <c:v>390</c:v>
                </c:pt>
                <c:pt idx="10">
                  <c:v>360</c:v>
                </c:pt>
                <c:pt idx="11">
                  <c:v>360</c:v>
                </c:pt>
                <c:pt idx="12">
                  <c:v>360</c:v>
                </c:pt>
                <c:pt idx="13">
                  <c:v>300</c:v>
                </c:pt>
                <c:pt idx="14">
                  <c:v>270</c:v>
                </c:pt>
                <c:pt idx="15">
                  <c:v>240</c:v>
                </c:pt>
                <c:pt idx="16">
                  <c:v>240</c:v>
                </c:pt>
                <c:pt idx="17">
                  <c:v>210</c:v>
                </c:pt>
                <c:pt idx="18">
                  <c:v>210</c:v>
                </c:pt>
                <c:pt idx="19">
                  <c:v>210</c:v>
                </c:pt>
                <c:pt idx="20">
                  <c:v>180</c:v>
                </c:pt>
                <c:pt idx="21">
                  <c:v>180</c:v>
                </c:pt>
                <c:pt idx="22">
                  <c:v>180</c:v>
                </c:pt>
                <c:pt idx="23">
                  <c:v>180</c:v>
                </c:pt>
                <c:pt idx="24">
                  <c:v>180</c:v>
                </c:pt>
                <c:pt idx="25">
                  <c:v>180</c:v>
                </c:pt>
                <c:pt idx="26">
                  <c:v>180</c:v>
                </c:pt>
                <c:pt idx="27">
                  <c:v>150</c:v>
                </c:pt>
                <c:pt idx="28">
                  <c:v>120</c:v>
                </c:pt>
                <c:pt idx="29">
                  <c:v>120</c:v>
                </c:pt>
                <c:pt idx="30">
                  <c:v>120</c:v>
                </c:pt>
                <c:pt idx="31">
                  <c:v>120</c:v>
                </c:pt>
                <c:pt idx="32">
                  <c:v>120</c:v>
                </c:pt>
                <c:pt idx="33">
                  <c:v>120</c:v>
                </c:pt>
                <c:pt idx="34">
                  <c:v>120</c:v>
                </c:pt>
                <c:pt idx="35">
                  <c:v>120</c:v>
                </c:pt>
                <c:pt idx="36">
                  <c:v>120</c:v>
                </c:pt>
                <c:pt idx="37">
                  <c:v>120</c:v>
                </c:pt>
                <c:pt idx="38">
                  <c:v>120</c:v>
                </c:pt>
                <c:pt idx="39">
                  <c:v>119</c:v>
                </c:pt>
                <c:pt idx="40">
                  <c:v>118</c:v>
                </c:pt>
                <c:pt idx="41">
                  <c:v>116</c:v>
                </c:pt>
                <c:pt idx="42">
                  <c:v>116</c:v>
                </c:pt>
                <c:pt idx="43">
                  <c:v>116</c:v>
                </c:pt>
                <c:pt idx="44">
                  <c:v>112</c:v>
                </c:pt>
                <c:pt idx="45">
                  <c:v>111</c:v>
                </c:pt>
                <c:pt idx="46">
                  <c:v>111</c:v>
                </c:pt>
                <c:pt idx="47">
                  <c:v>111</c:v>
                </c:pt>
                <c:pt idx="48">
                  <c:v>109</c:v>
                </c:pt>
                <c:pt idx="49">
                  <c:v>109</c:v>
                </c:pt>
                <c:pt idx="50">
                  <c:v>109</c:v>
                </c:pt>
                <c:pt idx="51">
                  <c:v>109</c:v>
                </c:pt>
                <c:pt idx="52">
                  <c:v>105</c:v>
                </c:pt>
                <c:pt idx="53">
                  <c:v>104</c:v>
                </c:pt>
                <c:pt idx="54">
                  <c:v>102</c:v>
                </c:pt>
                <c:pt idx="55">
                  <c:v>96</c:v>
                </c:pt>
                <c:pt idx="56">
                  <c:v>96</c:v>
                </c:pt>
                <c:pt idx="57">
                  <c:v>96</c:v>
                </c:pt>
                <c:pt idx="58">
                  <c:v>95</c:v>
                </c:pt>
                <c:pt idx="59">
                  <c:v>84</c:v>
                </c:pt>
                <c:pt idx="60">
                  <c:v>84</c:v>
                </c:pt>
                <c:pt idx="61">
                  <c:v>84</c:v>
                </c:pt>
                <c:pt idx="62">
                  <c:v>82</c:v>
                </c:pt>
                <c:pt idx="63">
                  <c:v>81</c:v>
                </c:pt>
                <c:pt idx="64">
                  <c:v>75</c:v>
                </c:pt>
                <c:pt idx="65">
                  <c:v>74</c:v>
                </c:pt>
                <c:pt idx="66">
                  <c:v>74</c:v>
                </c:pt>
                <c:pt idx="67">
                  <c:v>74</c:v>
                </c:pt>
                <c:pt idx="68">
                  <c:v>74</c:v>
                </c:pt>
                <c:pt idx="69">
                  <c:v>74</c:v>
                </c:pt>
                <c:pt idx="70">
                  <c:v>69</c:v>
                </c:pt>
                <c:pt idx="71">
                  <c:v>68</c:v>
                </c:pt>
                <c:pt idx="72">
                  <c:v>68</c:v>
                </c:pt>
                <c:pt idx="73">
                  <c:v>68</c:v>
                </c:pt>
                <c:pt idx="74">
                  <c:v>63</c:v>
                </c:pt>
                <c:pt idx="75">
                  <c:v>63</c:v>
                </c:pt>
                <c:pt idx="76">
                  <c:v>63</c:v>
                </c:pt>
                <c:pt idx="77">
                  <c:v>63</c:v>
                </c:pt>
                <c:pt idx="78">
                  <c:v>60</c:v>
                </c:pt>
                <c:pt idx="79">
                  <c:v>60</c:v>
                </c:pt>
                <c:pt idx="80">
                  <c:v>60</c:v>
                </c:pt>
                <c:pt idx="81">
                  <c:v>58</c:v>
                </c:pt>
                <c:pt idx="82">
                  <c:v>58</c:v>
                </c:pt>
                <c:pt idx="83">
                  <c:v>51</c:v>
                </c:pt>
                <c:pt idx="84">
                  <c:v>43</c:v>
                </c:pt>
                <c:pt idx="85">
                  <c:v>43</c:v>
                </c:pt>
                <c:pt idx="86">
                  <c:v>43</c:v>
                </c:pt>
                <c:pt idx="87">
                  <c:v>43</c:v>
                </c:pt>
                <c:pt idx="88">
                  <c:v>43</c:v>
                </c:pt>
                <c:pt idx="89">
                  <c:v>43</c:v>
                </c:pt>
                <c:pt idx="90">
                  <c:v>43</c:v>
                </c:pt>
                <c:pt idx="91">
                  <c:v>43</c:v>
                </c:pt>
                <c:pt idx="92">
                  <c:v>43</c:v>
                </c:pt>
                <c:pt idx="93">
                  <c:v>43</c:v>
                </c:pt>
                <c:pt idx="94">
                  <c:v>42</c:v>
                </c:pt>
                <c:pt idx="95">
                  <c:v>42</c:v>
                </c:pt>
                <c:pt idx="96">
                  <c:v>35</c:v>
                </c:pt>
                <c:pt idx="97">
                  <c:v>34</c:v>
                </c:pt>
                <c:pt idx="98">
                  <c:v>34</c:v>
                </c:pt>
                <c:pt idx="99">
                  <c:v>34</c:v>
                </c:pt>
                <c:pt idx="100">
                  <c:v>34</c:v>
                </c:pt>
                <c:pt idx="101">
                  <c:v>34</c:v>
                </c:pt>
                <c:pt idx="102">
                  <c:v>34</c:v>
                </c:pt>
                <c:pt idx="103">
                  <c:v>34</c:v>
                </c:pt>
                <c:pt idx="104">
                  <c:v>34</c:v>
                </c:pt>
                <c:pt idx="105">
                  <c:v>34</c:v>
                </c:pt>
                <c:pt idx="106">
                  <c:v>34</c:v>
                </c:pt>
                <c:pt idx="107">
                  <c:v>34</c:v>
                </c:pt>
                <c:pt idx="108">
                  <c:v>34</c:v>
                </c:pt>
                <c:pt idx="109">
                  <c:v>34</c:v>
                </c:pt>
                <c:pt idx="110">
                  <c:v>34</c:v>
                </c:pt>
                <c:pt idx="111">
                  <c:v>34</c:v>
                </c:pt>
                <c:pt idx="112">
                  <c:v>32</c:v>
                </c:pt>
                <c:pt idx="113">
                  <c:v>28</c:v>
                </c:pt>
                <c:pt idx="114">
                  <c:v>28</c:v>
                </c:pt>
                <c:pt idx="115">
                  <c:v>28</c:v>
                </c:pt>
                <c:pt idx="116">
                  <c:v>28</c:v>
                </c:pt>
                <c:pt idx="117">
                  <c:v>28</c:v>
                </c:pt>
                <c:pt idx="118">
                  <c:v>28</c:v>
                </c:pt>
                <c:pt idx="119">
                  <c:v>28</c:v>
                </c:pt>
                <c:pt idx="120">
                  <c:v>28</c:v>
                </c:pt>
                <c:pt idx="121">
                  <c:v>28</c:v>
                </c:pt>
                <c:pt idx="122">
                  <c:v>28</c:v>
                </c:pt>
                <c:pt idx="123">
                  <c:v>27</c:v>
                </c:pt>
                <c:pt idx="124">
                  <c:v>27</c:v>
                </c:pt>
                <c:pt idx="125">
                  <c:v>27</c:v>
                </c:pt>
                <c:pt idx="126">
                  <c:v>27</c:v>
                </c:pt>
                <c:pt idx="127">
                  <c:v>27</c:v>
                </c:pt>
                <c:pt idx="128">
                  <c:v>27</c:v>
                </c:pt>
                <c:pt idx="129">
                  <c:v>27</c:v>
                </c:pt>
                <c:pt idx="130">
                  <c:v>25</c:v>
                </c:pt>
                <c:pt idx="131">
                  <c:v>25</c:v>
                </c:pt>
                <c:pt idx="132">
                  <c:v>25</c:v>
                </c:pt>
                <c:pt idx="133">
                  <c:v>25</c:v>
                </c:pt>
                <c:pt idx="134">
                  <c:v>25</c:v>
                </c:pt>
                <c:pt idx="135">
                  <c:v>25</c:v>
                </c:pt>
                <c:pt idx="136">
                  <c:v>25</c:v>
                </c:pt>
                <c:pt idx="137">
                  <c:v>25</c:v>
                </c:pt>
                <c:pt idx="138">
                  <c:v>25</c:v>
                </c:pt>
                <c:pt idx="139">
                  <c:v>25</c:v>
                </c:pt>
                <c:pt idx="140">
                  <c:v>25</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numCache>
            </c:numRef>
          </c:xVal>
          <c:yVal>
            <c:numRef>
              <c:f>价格参考!$M$2:$M$161</c:f>
              <c:numCache>
                <c:formatCode>General</c:formatCode>
                <c:ptCount val="160"/>
                <c:pt idx="0">
                  <c:v>13.99</c:v>
                </c:pt>
                <c:pt idx="1">
                  <c:v>13.99</c:v>
                </c:pt>
                <c:pt idx="2">
                  <c:v>13.99</c:v>
                </c:pt>
                <c:pt idx="3">
                  <c:v>10.49</c:v>
                </c:pt>
                <c:pt idx="4">
                  <c:v>4.79</c:v>
                </c:pt>
                <c:pt idx="5">
                  <c:v>13.99</c:v>
                </c:pt>
                <c:pt idx="6">
                  <c:v>13.99</c:v>
                </c:pt>
                <c:pt idx="7">
                  <c:v>10.99</c:v>
                </c:pt>
                <c:pt idx="8">
                  <c:v>12.98</c:v>
                </c:pt>
                <c:pt idx="9">
                  <c:v>12.98</c:v>
                </c:pt>
                <c:pt idx="10">
                  <c:v>12.99</c:v>
                </c:pt>
                <c:pt idx="11">
                  <c:v>10.99</c:v>
                </c:pt>
                <c:pt idx="12">
                  <c:v>10.99</c:v>
                </c:pt>
                <c:pt idx="13">
                  <c:v>12.99</c:v>
                </c:pt>
                <c:pt idx="14">
                  <c:v>10.99</c:v>
                </c:pt>
                <c:pt idx="15">
                  <c:v>9.99</c:v>
                </c:pt>
                <c:pt idx="16">
                  <c:v>9.99</c:v>
                </c:pt>
                <c:pt idx="17">
                  <c:v>24.95</c:v>
                </c:pt>
                <c:pt idx="18">
                  <c:v>13.99</c:v>
                </c:pt>
                <c:pt idx="19">
                  <c:v>14.95</c:v>
                </c:pt>
                <c:pt idx="20">
                  <c:v>14.49</c:v>
                </c:pt>
                <c:pt idx="21">
                  <c:v>9.99</c:v>
                </c:pt>
                <c:pt idx="22">
                  <c:v>10.99</c:v>
                </c:pt>
                <c:pt idx="23">
                  <c:v>25.99</c:v>
                </c:pt>
                <c:pt idx="24">
                  <c:v>8.14</c:v>
                </c:pt>
                <c:pt idx="25">
                  <c:v>8.99</c:v>
                </c:pt>
                <c:pt idx="26">
                  <c:v>29.99</c:v>
                </c:pt>
                <c:pt idx="27">
                  <c:v>13.99</c:v>
                </c:pt>
                <c:pt idx="28">
                  <c:v>11.48</c:v>
                </c:pt>
                <c:pt idx="29">
                  <c:v>12.99</c:v>
                </c:pt>
                <c:pt idx="30">
                  <c:v>11.48</c:v>
                </c:pt>
                <c:pt idx="31">
                  <c:v>7.99</c:v>
                </c:pt>
                <c:pt idx="32">
                  <c:v>11.99</c:v>
                </c:pt>
                <c:pt idx="33">
                  <c:v>10.99</c:v>
                </c:pt>
                <c:pt idx="34">
                  <c:v>16.99</c:v>
                </c:pt>
                <c:pt idx="35">
                  <c:v>11.48</c:v>
                </c:pt>
                <c:pt idx="36">
                  <c:v>14.99</c:v>
                </c:pt>
                <c:pt idx="37">
                  <c:v>11.48</c:v>
                </c:pt>
                <c:pt idx="38">
                  <c:v>12.99</c:v>
                </c:pt>
                <c:pt idx="39">
                  <c:v>11.95</c:v>
                </c:pt>
                <c:pt idx="40">
                  <c:v>11.99</c:v>
                </c:pt>
                <c:pt idx="41">
                  <c:v>11.99</c:v>
                </c:pt>
                <c:pt idx="42">
                  <c:v>11.99</c:v>
                </c:pt>
                <c:pt idx="43">
                  <c:v>10.99</c:v>
                </c:pt>
                <c:pt idx="44">
                  <c:v>14.99</c:v>
                </c:pt>
                <c:pt idx="45">
                  <c:v>13.99</c:v>
                </c:pt>
                <c:pt idx="46">
                  <c:v>13.98</c:v>
                </c:pt>
                <c:pt idx="47">
                  <c:v>12.99</c:v>
                </c:pt>
                <c:pt idx="48">
                  <c:v>10.99</c:v>
                </c:pt>
                <c:pt idx="49">
                  <c:v>11.99</c:v>
                </c:pt>
                <c:pt idx="50">
                  <c:v>12.99</c:v>
                </c:pt>
                <c:pt idx="51">
                  <c:v>12.99</c:v>
                </c:pt>
                <c:pt idx="52">
                  <c:v>9.99</c:v>
                </c:pt>
                <c:pt idx="53">
                  <c:v>5.29</c:v>
                </c:pt>
                <c:pt idx="54">
                  <c:v>12.99</c:v>
                </c:pt>
                <c:pt idx="55">
                  <c:v>12.48</c:v>
                </c:pt>
                <c:pt idx="56">
                  <c:v>7.99</c:v>
                </c:pt>
                <c:pt idx="57">
                  <c:v>28</c:v>
                </c:pt>
                <c:pt idx="58">
                  <c:v>13.99</c:v>
                </c:pt>
                <c:pt idx="59">
                  <c:v>10.99</c:v>
                </c:pt>
                <c:pt idx="60">
                  <c:v>14.97</c:v>
                </c:pt>
                <c:pt idx="61">
                  <c:v>11.99</c:v>
                </c:pt>
                <c:pt idx="62">
                  <c:v>13.99</c:v>
                </c:pt>
                <c:pt idx="63">
                  <c:v>23.99</c:v>
                </c:pt>
                <c:pt idx="64">
                  <c:v>15.99</c:v>
                </c:pt>
                <c:pt idx="65">
                  <c:v>10.99</c:v>
                </c:pt>
                <c:pt idx="66">
                  <c:v>12.99</c:v>
                </c:pt>
                <c:pt idx="67">
                  <c:v>19.99</c:v>
                </c:pt>
                <c:pt idx="68">
                  <c:v>12.99</c:v>
                </c:pt>
                <c:pt idx="69">
                  <c:v>18.75</c:v>
                </c:pt>
                <c:pt idx="70">
                  <c:v>14.99</c:v>
                </c:pt>
                <c:pt idx="71">
                  <c:v>10.99</c:v>
                </c:pt>
                <c:pt idx="72">
                  <c:v>10.99</c:v>
                </c:pt>
                <c:pt idx="73">
                  <c:v>13.92</c:v>
                </c:pt>
                <c:pt idx="74">
                  <c:v>9.99</c:v>
                </c:pt>
                <c:pt idx="75">
                  <c:v>11.59</c:v>
                </c:pt>
                <c:pt idx="76">
                  <c:v>2.99</c:v>
                </c:pt>
                <c:pt idx="77">
                  <c:v>15.9</c:v>
                </c:pt>
                <c:pt idx="78">
                  <c:v>16.99</c:v>
                </c:pt>
                <c:pt idx="79">
                  <c:v>11.99</c:v>
                </c:pt>
                <c:pt idx="80">
                  <c:v>13.99</c:v>
                </c:pt>
                <c:pt idx="81">
                  <c:v>11.99</c:v>
                </c:pt>
                <c:pt idx="82">
                  <c:v>11.69</c:v>
                </c:pt>
                <c:pt idx="83">
                  <c:v>19.99</c:v>
                </c:pt>
                <c:pt idx="84">
                  <c:v>7.99</c:v>
                </c:pt>
                <c:pt idx="85">
                  <c:v>20.16</c:v>
                </c:pt>
                <c:pt idx="86">
                  <c:v>23.9</c:v>
                </c:pt>
                <c:pt idx="87">
                  <c:v>10.99</c:v>
                </c:pt>
                <c:pt idx="88">
                  <c:v>26.25</c:v>
                </c:pt>
                <c:pt idx="89">
                  <c:v>28</c:v>
                </c:pt>
                <c:pt idx="90">
                  <c:v>21.98</c:v>
                </c:pt>
                <c:pt idx="91">
                  <c:v>12.99</c:v>
                </c:pt>
                <c:pt idx="92">
                  <c:v>23.99</c:v>
                </c:pt>
                <c:pt idx="93">
                  <c:v>9.99</c:v>
                </c:pt>
                <c:pt idx="94">
                  <c:v>10.99</c:v>
                </c:pt>
                <c:pt idx="95">
                  <c:v>9.98</c:v>
                </c:pt>
                <c:pt idx="96">
                  <c:v>6.99</c:v>
                </c:pt>
                <c:pt idx="97">
                  <c:v>9.99</c:v>
                </c:pt>
                <c:pt idx="98">
                  <c:v>13.99</c:v>
                </c:pt>
                <c:pt idx="99">
                  <c:v>28</c:v>
                </c:pt>
                <c:pt idx="100">
                  <c:v>16</c:v>
                </c:pt>
                <c:pt idx="101">
                  <c:v>7.99</c:v>
                </c:pt>
                <c:pt idx="102">
                  <c:v>5.99</c:v>
                </c:pt>
                <c:pt idx="103">
                  <c:v>9.99</c:v>
                </c:pt>
                <c:pt idx="104">
                  <c:v>11.99</c:v>
                </c:pt>
                <c:pt idx="105">
                  <c:v>14.95</c:v>
                </c:pt>
                <c:pt idx="106">
                  <c:v>13.99</c:v>
                </c:pt>
                <c:pt idx="107">
                  <c:v>8.99</c:v>
                </c:pt>
                <c:pt idx="108">
                  <c:v>13.9</c:v>
                </c:pt>
                <c:pt idx="109">
                  <c:v>13.99</c:v>
                </c:pt>
                <c:pt idx="110">
                  <c:v>11.69</c:v>
                </c:pt>
                <c:pt idx="111">
                  <c:v>11.99</c:v>
                </c:pt>
                <c:pt idx="112">
                  <c:v>10.99</c:v>
                </c:pt>
                <c:pt idx="113">
                  <c:v>15.99</c:v>
                </c:pt>
                <c:pt idx="114">
                  <c:v>10.99</c:v>
                </c:pt>
                <c:pt idx="115">
                  <c:v>23.99</c:v>
                </c:pt>
                <c:pt idx="116">
                  <c:v>11.99</c:v>
                </c:pt>
                <c:pt idx="117">
                  <c:v>18.4</c:v>
                </c:pt>
                <c:pt idx="118">
                  <c:v>9.99</c:v>
                </c:pt>
                <c:pt idx="119">
                  <c:v>24.95</c:v>
                </c:pt>
                <c:pt idx="120">
                  <c:v>28</c:v>
                </c:pt>
                <c:pt idx="121">
                  <c:v>21.99</c:v>
                </c:pt>
                <c:pt idx="122">
                  <c:v>19.99</c:v>
                </c:pt>
                <c:pt idx="123">
                  <c:v>19.99</c:v>
                </c:pt>
                <c:pt idx="124">
                  <c:v>19.99</c:v>
                </c:pt>
                <c:pt idx="125">
                  <c:v>12.99</c:v>
                </c:pt>
                <c:pt idx="126">
                  <c:v>9.95</c:v>
                </c:pt>
                <c:pt idx="127">
                  <c:v>23.9</c:v>
                </c:pt>
                <c:pt idx="128">
                  <c:v>19.99</c:v>
                </c:pt>
                <c:pt idx="129">
                  <c:v>14.99</c:v>
                </c:pt>
                <c:pt idx="130">
                  <c:v>10.99</c:v>
                </c:pt>
                <c:pt idx="131">
                  <c:v>28</c:v>
                </c:pt>
                <c:pt idx="132">
                  <c:v>9.94</c:v>
                </c:pt>
                <c:pt idx="133">
                  <c:v>24.95</c:v>
                </c:pt>
                <c:pt idx="134">
                  <c:v>12.99</c:v>
                </c:pt>
                <c:pt idx="135">
                  <c:v>16.99</c:v>
                </c:pt>
                <c:pt idx="136">
                  <c:v>8.99</c:v>
                </c:pt>
                <c:pt idx="137">
                  <c:v>8.99</c:v>
                </c:pt>
                <c:pt idx="138">
                  <c:v>9.69</c:v>
                </c:pt>
                <c:pt idx="139">
                  <c:v>18.99</c:v>
                </c:pt>
                <c:pt idx="140">
                  <c:v>11.99</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numCache>
            </c:numRef>
          </c:yVal>
          <c:smooth val="0"/>
        </c:ser>
        <c:dLbls>
          <c:showLegendKey val="0"/>
          <c:showVal val="0"/>
          <c:showCatName val="0"/>
          <c:showSerName val="0"/>
          <c:showPercent val="0"/>
          <c:showBubbleSize val="1"/>
        </c:dLbls>
        <c:axId val="182720000"/>
        <c:axId val="182721536"/>
      </c:scatterChart>
      <c:valAx>
        <c:axId val="182720000"/>
        <c:scaling>
          <c:orientation val="minMax"/>
        </c:scaling>
        <c:delete val="0"/>
        <c:axPos val="b"/>
        <c:majorGridlines>
          <c:spPr>
            <a:ln w="9525" cap="flat" cmpd="sng" algn="ctr">
              <a:solidFill>
                <a:srgbClr val="F2F2F2">
                  <a:alpha val="9803"/>
                </a:srgbClr>
              </a:solidFill>
              <a:prstDash val="solid"/>
              <a:round/>
            </a:ln>
          </c:spPr>
        </c:majorGridlines>
        <c:numFmt formatCode="General" sourceLinked="1"/>
        <c:majorTickMark val="none"/>
        <c:minorTickMark val="none"/>
        <c:tickLblPos val="nextTo"/>
        <c:spPr>
          <a:noFill/>
          <a:ln w="9525" cap="flat" cmpd="sng" algn="ctr">
            <a:solidFill>
              <a:srgbClr val="808080"/>
            </a:solidFill>
            <a:prstDash val="solid"/>
            <a:round/>
          </a:ln>
        </c:spPr>
        <c:txPr>
          <a:bodyPr rot="-60000000" spcFirstLastPara="0" vertOverflow="ellipsis" vert="horz" wrap="square" anchor="ctr" anchorCtr="1"/>
          <a:lstStyle/>
          <a:p>
            <a:pPr>
              <a:defRPr lang="zh-CN" sz="900" b="0" i="0" u="none" strike="noStrike" kern="1200" baseline="0">
                <a:solidFill>
                  <a:srgbClr val="BFBFBF"/>
                </a:solidFill>
                <a:latin typeface="+mn-lt"/>
                <a:ea typeface="+mn-ea"/>
                <a:cs typeface="+mn-cs"/>
              </a:defRPr>
            </a:pPr>
          </a:p>
        </c:txPr>
        <c:crossAx val="182721536"/>
        <c:crosses val="autoZero"/>
        <c:crossBetween val="midCat"/>
      </c:valAx>
      <c:valAx>
        <c:axId val="182721536"/>
        <c:scaling>
          <c:orientation val="minMax"/>
        </c:scaling>
        <c:delete val="0"/>
        <c:axPos val="l"/>
        <c:majorGridlines>
          <c:spPr>
            <a:ln w="9525" cap="flat" cmpd="sng" algn="ctr">
              <a:solidFill>
                <a:srgbClr val="F2F2F2">
                  <a:alpha val="9803"/>
                </a:srgbClr>
              </a:solidFill>
              <a:prstDash val="solid"/>
              <a:round/>
            </a:ln>
          </c:spPr>
        </c:majorGridlines>
        <c:numFmt formatCode="General" sourceLinked="1"/>
        <c:majorTickMark val="none"/>
        <c:minorTickMark val="none"/>
        <c:tickLblPos val="nextTo"/>
        <c:spPr>
          <a:noFill/>
          <a:ln w="9525" cap="flat" cmpd="sng" algn="ctr">
            <a:solidFill>
              <a:srgbClr val="808080"/>
            </a:solidFill>
            <a:prstDash val="solid"/>
            <a:round/>
          </a:ln>
        </c:spPr>
        <c:txPr>
          <a:bodyPr rot="-60000000" spcFirstLastPara="0" vertOverflow="ellipsis" vert="horz" wrap="square" anchor="ctr" anchorCtr="1"/>
          <a:lstStyle/>
          <a:p>
            <a:pPr>
              <a:defRPr lang="zh-CN" sz="900" b="0" i="0" u="none" strike="noStrike" kern="1200" baseline="0">
                <a:solidFill>
                  <a:srgbClr val="BFBFBF"/>
                </a:solidFill>
                <a:latin typeface="+mn-lt"/>
                <a:ea typeface="+mn-ea"/>
                <a:cs typeface="+mn-cs"/>
              </a:defRPr>
            </a:pPr>
          </a:p>
        </c:txPr>
        <c:crossAx val="182720000"/>
        <c:crosses val="autoZero"/>
        <c:crossBetween val="midCat"/>
      </c:valAx>
      <c:spPr>
        <a:noFill/>
        <a:ln w="9525">
          <a:noFill/>
        </a:ln>
      </c:spPr>
    </c:plotArea>
    <c:plotVisOnly val="1"/>
    <c:dispBlanksAs val="gap"/>
    <c:showDLblsOverMax val="0"/>
  </c:chart>
  <c:spPr>
    <a:gradFill>
      <a:gsLst>
        <a:gs pos="0">
          <a:srgbClr val="5A5A5A"/>
        </a:gs>
        <a:gs pos="100000">
          <a:srgbClr val="272727"/>
        </a:gs>
      </a:gsLst>
      <a:path path="circle">
        <a:fillToRect l="50000" t="50000" r="50000" b="50000"/>
      </a:path>
      <a:tileRect/>
    </a:gradFill>
    <a:ln w="9525" cap="flat" cmpd="sng" algn="ctr">
      <a:noFill/>
      <a:prstDash val="solid"/>
      <a:round/>
    </a:ln>
  </c:spPr>
  <c:txPr>
    <a:bodyPr/>
    <a:lstStyle/>
    <a:p>
      <a:pPr>
        <a:defRPr lang="zh-CN" sz="1000" b="0" i="0" u="none" strike="noStrike">
          <a:solidFill>
            <a:srgbClr val="000000"/>
          </a:solidFill>
        </a:defRPr>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9" Type="http://schemas.openxmlformats.org/officeDocument/2006/relationships/image" Target="../media/image14.png"/><Relationship Id="rId8" Type="http://schemas.openxmlformats.org/officeDocument/2006/relationships/image" Target="../media/image13.png"/><Relationship Id="rId7" Type="http://schemas.openxmlformats.org/officeDocument/2006/relationships/image" Target="../media/image6.jpeg"/><Relationship Id="rId6" Type="http://schemas.openxmlformats.org/officeDocument/2006/relationships/image" Target="../media/image12.png"/><Relationship Id="rId5" Type="http://schemas.openxmlformats.org/officeDocument/2006/relationships/image" Target="../media/image4.png"/><Relationship Id="rId4" Type="http://schemas.openxmlformats.org/officeDocument/2006/relationships/image" Target="../media/image11.png"/><Relationship Id="rId3" Type="http://schemas.openxmlformats.org/officeDocument/2006/relationships/image" Target="../media/image2.png"/><Relationship Id="rId2" Type="http://schemas.openxmlformats.org/officeDocument/2006/relationships/image" Target="../media/image10.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4" Type="http://schemas.openxmlformats.org/officeDocument/2006/relationships/image" Target="../media/image18.png"/><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23</xdr:col>
      <xdr:colOff>304800</xdr:colOff>
      <xdr:row>3</xdr:row>
      <xdr:rowOff>47626</xdr:rowOff>
    </xdr:from>
    <xdr:to>
      <xdr:col>25</xdr:col>
      <xdr:colOff>152401</xdr:colOff>
      <xdr:row>3</xdr:row>
      <xdr:rowOff>729509</xdr:rowOff>
    </xdr:to>
    <xdr:pic>
      <xdr:nvPicPr>
        <xdr:cNvPr id="2" name="Picture 1"/>
        <xdr:cNvPicPr>
          <a:picLocks noChangeAspect="1" noChangeArrowheads="1"/>
        </xdr:cNvPicPr>
      </xdr:nvPicPr>
      <xdr:blipFill>
        <a:blip r:embed="rId1" cstate="print"/>
        <a:srcRect/>
        <a:stretch>
          <a:fillRect/>
        </a:stretch>
      </xdr:blipFill>
      <xdr:spPr>
        <a:xfrm>
          <a:off x="304800" y="988695"/>
          <a:ext cx="590550" cy="681355"/>
        </a:xfrm>
        <a:prstGeom prst="rect">
          <a:avLst/>
        </a:prstGeom>
        <a:noFill/>
        <a:ln w="1">
          <a:noFill/>
          <a:miter lim="800000"/>
          <a:headEnd/>
          <a:tailEnd type="none" w="med" len="med"/>
        </a:ln>
        <a:effectLst/>
      </xdr:spPr>
    </xdr:pic>
    <xdr:clientData/>
  </xdr:twoCellAnchor>
  <xdr:twoCellAnchor editAs="oneCell">
    <xdr:from>
      <xdr:col>23</xdr:col>
      <xdr:colOff>257175</xdr:colOff>
      <xdr:row>4</xdr:row>
      <xdr:rowOff>76200</xdr:rowOff>
    </xdr:from>
    <xdr:to>
      <xdr:col>25</xdr:col>
      <xdr:colOff>219076</xdr:colOff>
      <xdr:row>4</xdr:row>
      <xdr:rowOff>724071</xdr:rowOff>
    </xdr:to>
    <xdr:pic>
      <xdr:nvPicPr>
        <xdr:cNvPr id="3074" name="Picture 2"/>
        <xdr:cNvPicPr>
          <a:picLocks noChangeAspect="1" noChangeArrowheads="1"/>
        </xdr:cNvPicPr>
      </xdr:nvPicPr>
      <xdr:blipFill>
        <a:blip r:embed="rId2" cstate="print"/>
        <a:srcRect/>
        <a:stretch>
          <a:fillRect/>
        </a:stretch>
      </xdr:blipFill>
      <xdr:spPr>
        <a:xfrm>
          <a:off x="257175" y="1798320"/>
          <a:ext cx="704850" cy="647700"/>
        </a:xfrm>
        <a:prstGeom prst="rect">
          <a:avLst/>
        </a:prstGeom>
        <a:noFill/>
        <a:ln w="1">
          <a:noFill/>
          <a:miter lim="800000"/>
          <a:headEnd/>
          <a:tailEnd type="none" w="med" len="med"/>
        </a:ln>
        <a:effectLst/>
      </xdr:spPr>
    </xdr:pic>
    <xdr:clientData/>
  </xdr:twoCellAnchor>
  <xdr:twoCellAnchor editAs="oneCell">
    <xdr:from>
      <xdr:col>23</xdr:col>
      <xdr:colOff>266700</xdr:colOff>
      <xdr:row>5</xdr:row>
      <xdr:rowOff>47627</xdr:rowOff>
    </xdr:from>
    <xdr:to>
      <xdr:col>25</xdr:col>
      <xdr:colOff>171450</xdr:colOff>
      <xdr:row>5</xdr:row>
      <xdr:rowOff>702433</xdr:rowOff>
    </xdr:to>
    <xdr:pic>
      <xdr:nvPicPr>
        <xdr:cNvPr id="3075" name="Picture 3"/>
        <xdr:cNvPicPr>
          <a:picLocks noChangeAspect="1" noChangeArrowheads="1"/>
        </xdr:cNvPicPr>
      </xdr:nvPicPr>
      <xdr:blipFill>
        <a:blip r:embed="rId3" cstate="print"/>
        <a:srcRect/>
        <a:stretch>
          <a:fillRect/>
        </a:stretch>
      </xdr:blipFill>
      <xdr:spPr>
        <a:xfrm>
          <a:off x="266700" y="2550795"/>
          <a:ext cx="647700" cy="654685"/>
        </a:xfrm>
        <a:prstGeom prst="rect">
          <a:avLst/>
        </a:prstGeom>
        <a:noFill/>
        <a:ln w="1">
          <a:noFill/>
          <a:miter lim="800000"/>
          <a:headEnd/>
          <a:tailEnd type="none" w="med" len="med"/>
        </a:ln>
        <a:effectLst/>
      </xdr:spPr>
    </xdr:pic>
    <xdr:clientData/>
  </xdr:twoCellAnchor>
  <xdr:twoCellAnchor editAs="oneCell">
    <xdr:from>
      <xdr:col>23</xdr:col>
      <xdr:colOff>304800</xdr:colOff>
      <xdr:row>6</xdr:row>
      <xdr:rowOff>76200</xdr:rowOff>
    </xdr:from>
    <xdr:to>
      <xdr:col>25</xdr:col>
      <xdr:colOff>209551</xdr:colOff>
      <xdr:row>6</xdr:row>
      <xdr:rowOff>747596</xdr:rowOff>
    </xdr:to>
    <xdr:pic>
      <xdr:nvPicPr>
        <xdr:cNvPr id="3076" name="Picture 4"/>
        <xdr:cNvPicPr>
          <a:picLocks noChangeAspect="1" noChangeArrowheads="1"/>
        </xdr:cNvPicPr>
      </xdr:nvPicPr>
      <xdr:blipFill>
        <a:blip r:embed="rId4" cstate="print"/>
        <a:srcRect/>
        <a:stretch>
          <a:fillRect/>
        </a:stretch>
      </xdr:blipFill>
      <xdr:spPr>
        <a:xfrm>
          <a:off x="304800" y="3360420"/>
          <a:ext cx="647700" cy="671195"/>
        </a:xfrm>
        <a:prstGeom prst="rect">
          <a:avLst/>
        </a:prstGeom>
        <a:noFill/>
        <a:ln w="1">
          <a:noFill/>
          <a:miter lim="800000"/>
          <a:headEnd/>
          <a:tailEnd type="none" w="med" len="med"/>
        </a:ln>
        <a:effectLst/>
      </xdr:spPr>
    </xdr:pic>
    <xdr:clientData/>
  </xdr:twoCellAnchor>
  <xdr:twoCellAnchor editAs="oneCell">
    <xdr:from>
      <xdr:col>23</xdr:col>
      <xdr:colOff>314325</xdr:colOff>
      <xdr:row>7</xdr:row>
      <xdr:rowOff>66676</xdr:rowOff>
    </xdr:from>
    <xdr:to>
      <xdr:col>25</xdr:col>
      <xdr:colOff>228600</xdr:colOff>
      <xdr:row>7</xdr:row>
      <xdr:rowOff>730957</xdr:rowOff>
    </xdr:to>
    <xdr:pic>
      <xdr:nvPicPr>
        <xdr:cNvPr id="3077" name="Picture 5"/>
        <xdr:cNvPicPr>
          <a:picLocks noChangeAspect="1" noChangeArrowheads="1"/>
        </xdr:cNvPicPr>
      </xdr:nvPicPr>
      <xdr:blipFill>
        <a:blip r:embed="rId5" cstate="print"/>
        <a:srcRect/>
        <a:stretch>
          <a:fillRect/>
        </a:stretch>
      </xdr:blipFill>
      <xdr:spPr>
        <a:xfrm>
          <a:off x="314325" y="4131945"/>
          <a:ext cx="657225" cy="664210"/>
        </a:xfrm>
        <a:prstGeom prst="rect">
          <a:avLst/>
        </a:prstGeom>
        <a:noFill/>
        <a:ln w="1">
          <a:noFill/>
          <a:miter lim="800000"/>
          <a:headEnd/>
          <a:tailEnd type="none" w="med" len="med"/>
        </a:ln>
        <a:effectLst/>
      </xdr:spPr>
    </xdr:pic>
    <xdr:clientData/>
  </xdr:twoCellAnchor>
  <xdr:twoCellAnchor editAs="oneCell">
    <xdr:from>
      <xdr:col>23</xdr:col>
      <xdr:colOff>314325</xdr:colOff>
      <xdr:row>8</xdr:row>
      <xdr:rowOff>76201</xdr:rowOff>
    </xdr:from>
    <xdr:to>
      <xdr:col>25</xdr:col>
      <xdr:colOff>220536</xdr:colOff>
      <xdr:row>8</xdr:row>
      <xdr:rowOff>723900</xdr:rowOff>
    </xdr:to>
    <xdr:pic>
      <xdr:nvPicPr>
        <xdr:cNvPr id="3078" name="Picture 6"/>
        <xdr:cNvPicPr>
          <a:picLocks noChangeAspect="1" noChangeArrowheads="1"/>
        </xdr:cNvPicPr>
      </xdr:nvPicPr>
      <xdr:blipFill>
        <a:blip r:embed="rId6" cstate="print"/>
        <a:srcRect/>
        <a:stretch>
          <a:fillRect/>
        </a:stretch>
      </xdr:blipFill>
      <xdr:spPr>
        <a:xfrm>
          <a:off x="314325" y="4922520"/>
          <a:ext cx="648970" cy="647700"/>
        </a:xfrm>
        <a:prstGeom prst="rect">
          <a:avLst/>
        </a:prstGeom>
        <a:noFill/>
        <a:ln w="1">
          <a:noFill/>
          <a:miter lim="800000"/>
          <a:headEnd/>
          <a:tailEnd type="none" w="med" len="med"/>
        </a:ln>
        <a:effectLst/>
      </xdr:spPr>
    </xdr:pic>
    <xdr:clientData/>
  </xdr:twoCellAnchor>
  <xdr:twoCellAnchor editAs="oneCell">
    <xdr:from>
      <xdr:col>23</xdr:col>
      <xdr:colOff>276225</xdr:colOff>
      <xdr:row>9</xdr:row>
      <xdr:rowOff>57150</xdr:rowOff>
    </xdr:from>
    <xdr:to>
      <xdr:col>25</xdr:col>
      <xdr:colOff>210398</xdr:colOff>
      <xdr:row>9</xdr:row>
      <xdr:rowOff>723900</xdr:rowOff>
    </xdr:to>
    <xdr:pic>
      <xdr:nvPicPr>
        <xdr:cNvPr id="3079" name="Picture 7"/>
        <xdr:cNvPicPr>
          <a:picLocks noChangeAspect="1" noChangeArrowheads="1"/>
        </xdr:cNvPicPr>
      </xdr:nvPicPr>
      <xdr:blipFill>
        <a:blip r:embed="rId7" cstate="print"/>
        <a:srcRect/>
        <a:stretch>
          <a:fillRect/>
        </a:stretch>
      </xdr:blipFill>
      <xdr:spPr>
        <a:xfrm>
          <a:off x="276225" y="5684520"/>
          <a:ext cx="676910" cy="666750"/>
        </a:xfrm>
        <a:prstGeom prst="rect">
          <a:avLst/>
        </a:prstGeom>
        <a:noFill/>
        <a:ln w="1">
          <a:noFill/>
          <a:miter lim="800000"/>
          <a:headEnd/>
          <a:tailEnd type="none" w="med" len="med"/>
        </a:ln>
        <a:effectLst/>
      </xdr:spPr>
    </xdr:pic>
    <xdr:clientData/>
  </xdr:twoCellAnchor>
  <xdr:twoCellAnchor editAs="oneCell">
    <xdr:from>
      <xdr:col>23</xdr:col>
      <xdr:colOff>276225</xdr:colOff>
      <xdr:row>10</xdr:row>
      <xdr:rowOff>66676</xdr:rowOff>
    </xdr:from>
    <xdr:to>
      <xdr:col>25</xdr:col>
      <xdr:colOff>152400</xdr:colOff>
      <xdr:row>10</xdr:row>
      <xdr:rowOff>737628</xdr:rowOff>
    </xdr:to>
    <xdr:pic>
      <xdr:nvPicPr>
        <xdr:cNvPr id="3080" name="Picture 8"/>
        <xdr:cNvPicPr>
          <a:picLocks noChangeAspect="1" noChangeArrowheads="1"/>
        </xdr:cNvPicPr>
      </xdr:nvPicPr>
      <xdr:blipFill>
        <a:blip r:embed="rId8" cstate="print"/>
        <a:srcRect/>
        <a:stretch>
          <a:fillRect/>
        </a:stretch>
      </xdr:blipFill>
      <xdr:spPr>
        <a:xfrm>
          <a:off x="276225" y="6475095"/>
          <a:ext cx="619125" cy="670560"/>
        </a:xfrm>
        <a:prstGeom prst="rect">
          <a:avLst/>
        </a:prstGeom>
        <a:noFill/>
        <a:ln w="1">
          <a:noFill/>
          <a:miter lim="800000"/>
          <a:headEnd/>
          <a:tailEnd type="none" w="med" len="med"/>
        </a:ln>
        <a:effectLst/>
      </xdr:spPr>
    </xdr:pic>
    <xdr:clientData/>
  </xdr:twoCellAnchor>
  <xdr:twoCellAnchor editAs="oneCell">
    <xdr:from>
      <xdr:col>23</xdr:col>
      <xdr:colOff>295275</xdr:colOff>
      <xdr:row>11</xdr:row>
      <xdr:rowOff>85726</xdr:rowOff>
    </xdr:from>
    <xdr:to>
      <xdr:col>25</xdr:col>
      <xdr:colOff>180976</xdr:colOff>
      <xdr:row>11</xdr:row>
      <xdr:rowOff>722666</xdr:rowOff>
    </xdr:to>
    <xdr:pic>
      <xdr:nvPicPr>
        <xdr:cNvPr id="3081" name="Picture 9"/>
        <xdr:cNvPicPr>
          <a:picLocks noChangeAspect="1" noChangeArrowheads="1"/>
        </xdr:cNvPicPr>
      </xdr:nvPicPr>
      <xdr:blipFill>
        <a:blip r:embed="rId9" cstate="print"/>
        <a:srcRect/>
        <a:stretch>
          <a:fillRect/>
        </a:stretch>
      </xdr:blipFill>
      <xdr:spPr>
        <a:xfrm>
          <a:off x="295275" y="7275195"/>
          <a:ext cx="628650" cy="636905"/>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151</xdr:col>
      <xdr:colOff>650579</xdr:colOff>
      <xdr:row>2</xdr:row>
      <xdr:rowOff>11906</xdr:rowOff>
    </xdr:from>
    <xdr:to>
      <xdr:col>158</xdr:col>
      <xdr:colOff>631308</xdr:colOff>
      <xdr:row>12</xdr:row>
      <xdr:rowOff>190500</xdr:rowOff>
    </xdr:to>
    <xdr:graphicFrame>
      <xdr:nvGraphicFramePr>
        <xdr:cNvPr id="2" name="图表 1"/>
        <xdr:cNvGraphicFramePr/>
      </xdr:nvGraphicFramePr>
      <xdr:xfrm>
        <a:off x="5495925" y="800100"/>
        <a:ext cx="4745990" cy="27317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152</xdr:col>
      <xdr:colOff>12626</xdr:colOff>
      <xdr:row>15</xdr:row>
      <xdr:rowOff>11906</xdr:rowOff>
    </xdr:from>
    <xdr:to>
      <xdr:col>158</xdr:col>
      <xdr:colOff>660547</xdr:colOff>
      <xdr:row>26</xdr:row>
      <xdr:rowOff>215304</xdr:rowOff>
    </xdr:to>
    <xdr:graphicFrame>
      <xdr:nvGraphicFramePr>
        <xdr:cNvPr id="3" name="图表 2"/>
        <xdr:cNvGraphicFramePr/>
      </xdr:nvGraphicFramePr>
      <xdr:xfrm>
        <a:off x="5507990" y="4118610"/>
        <a:ext cx="4763135" cy="30118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17</xdr:col>
      <xdr:colOff>749207</xdr:colOff>
      <xdr:row>1</xdr:row>
      <xdr:rowOff>228203</xdr:rowOff>
    </xdr:from>
    <xdr:to>
      <xdr:col>24</xdr:col>
      <xdr:colOff>157494</xdr:colOff>
      <xdr:row>11</xdr:row>
      <xdr:rowOff>241101</xdr:rowOff>
    </xdr:to>
    <xdr:graphicFrame>
      <xdr:nvGraphicFramePr>
        <xdr:cNvPr id="2" name="图表 1"/>
        <xdr:cNvGraphicFramePr/>
      </xdr:nvGraphicFramePr>
      <xdr:xfrm>
        <a:off x="7635240" y="761365"/>
        <a:ext cx="4314190" cy="2565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21837</xdr:colOff>
      <xdr:row>13</xdr:row>
      <xdr:rowOff>164703</xdr:rowOff>
    </xdr:from>
    <xdr:to>
      <xdr:col>24</xdr:col>
      <xdr:colOff>98351</xdr:colOff>
      <xdr:row>35</xdr:row>
      <xdr:rowOff>24804</xdr:rowOff>
    </xdr:to>
    <xdr:graphicFrame>
      <xdr:nvGraphicFramePr>
        <xdr:cNvPr id="3" name="图表 2"/>
        <xdr:cNvGraphicFramePr/>
      </xdr:nvGraphicFramePr>
      <xdr:xfrm>
        <a:off x="2078990" y="3761105"/>
        <a:ext cx="9810750" cy="54762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85725</xdr:colOff>
      <xdr:row>33</xdr:row>
      <xdr:rowOff>171450</xdr:rowOff>
    </xdr:from>
    <xdr:to>
      <xdr:col>1</xdr:col>
      <xdr:colOff>1066800</xdr:colOff>
      <xdr:row>33</xdr:row>
      <xdr:rowOff>1304254</xdr:rowOff>
    </xdr:to>
    <xdr:pic>
      <xdr:nvPicPr>
        <xdr:cNvPr id="5" name="Picture 1"/>
        <xdr:cNvPicPr>
          <a:picLocks noChangeAspect="1" noChangeArrowheads="1"/>
        </xdr:cNvPicPr>
      </xdr:nvPicPr>
      <xdr:blipFill>
        <a:blip r:embed="rId1" cstate="print"/>
        <a:srcRect/>
        <a:stretch>
          <a:fillRect/>
        </a:stretch>
      </xdr:blipFill>
      <xdr:spPr>
        <a:xfrm>
          <a:off x="1324610" y="6398895"/>
          <a:ext cx="981075" cy="1132205"/>
        </a:xfrm>
        <a:prstGeom prst="rect">
          <a:avLst/>
        </a:prstGeom>
        <a:noFill/>
        <a:ln w="1">
          <a:noFill/>
          <a:miter lim="800000"/>
          <a:headEnd/>
          <a:tailEnd type="none" w="med" len="med"/>
        </a:ln>
        <a:effectLst/>
      </xdr:spPr>
    </xdr:pic>
    <xdr:clientData/>
  </xdr:twoCellAnchor>
  <xdr:twoCellAnchor editAs="oneCell">
    <xdr:from>
      <xdr:col>3</xdr:col>
      <xdr:colOff>28575</xdr:colOff>
      <xdr:row>33</xdr:row>
      <xdr:rowOff>85725</xdr:rowOff>
    </xdr:from>
    <xdr:to>
      <xdr:col>10</xdr:col>
      <xdr:colOff>0</xdr:colOff>
      <xdr:row>33</xdr:row>
      <xdr:rowOff>1414580</xdr:rowOff>
    </xdr:to>
    <xdr:pic>
      <xdr:nvPicPr>
        <xdr:cNvPr id="2" name="Picture 2"/>
        <xdr:cNvPicPr>
          <a:picLocks noChangeAspect="1" noChangeArrowheads="1"/>
        </xdr:cNvPicPr>
      </xdr:nvPicPr>
      <xdr:blipFill>
        <a:blip r:embed="rId2" cstate="print"/>
        <a:srcRect/>
        <a:stretch>
          <a:fillRect/>
        </a:stretch>
      </xdr:blipFill>
      <xdr:spPr>
        <a:xfrm>
          <a:off x="3535045" y="6313170"/>
          <a:ext cx="4772025" cy="1328420"/>
        </a:xfrm>
        <a:prstGeom prst="rect">
          <a:avLst/>
        </a:prstGeom>
        <a:noFill/>
        <a:ln w="1">
          <a:noFill/>
          <a:miter lim="800000"/>
          <a:headEnd/>
          <a:tailEnd type="none" w="med" len="med"/>
        </a:ln>
        <a:effectLst/>
      </xdr:spPr>
    </xdr:pic>
    <xdr:clientData/>
  </xdr:twoCellAnchor>
  <xdr:twoCellAnchor editAs="oneCell">
    <xdr:from>
      <xdr:col>1</xdr:col>
      <xdr:colOff>114300</xdr:colOff>
      <xdr:row>34</xdr:row>
      <xdr:rowOff>352425</xdr:rowOff>
    </xdr:from>
    <xdr:to>
      <xdr:col>1</xdr:col>
      <xdr:colOff>1129847</xdr:colOff>
      <xdr:row>34</xdr:row>
      <xdr:rowOff>1285875</xdr:rowOff>
    </xdr:to>
    <xdr:pic>
      <xdr:nvPicPr>
        <xdr:cNvPr id="7" name="Picture 2"/>
        <xdr:cNvPicPr>
          <a:picLocks noChangeAspect="1" noChangeArrowheads="1"/>
        </xdr:cNvPicPr>
      </xdr:nvPicPr>
      <xdr:blipFill>
        <a:blip r:embed="rId3" cstate="print"/>
        <a:srcRect/>
        <a:stretch>
          <a:fillRect/>
        </a:stretch>
      </xdr:blipFill>
      <xdr:spPr>
        <a:xfrm>
          <a:off x="1353185" y="8103870"/>
          <a:ext cx="1015365" cy="933450"/>
        </a:xfrm>
        <a:prstGeom prst="rect">
          <a:avLst/>
        </a:prstGeom>
        <a:noFill/>
        <a:ln w="1">
          <a:noFill/>
          <a:miter lim="800000"/>
          <a:headEnd/>
          <a:tailEnd type="none" w="med" len="med"/>
        </a:ln>
        <a:effectLst/>
      </xdr:spPr>
    </xdr:pic>
    <xdr:clientData/>
  </xdr:twoCellAnchor>
  <xdr:twoCellAnchor editAs="oneCell">
    <xdr:from>
      <xdr:col>3</xdr:col>
      <xdr:colOff>47625</xdr:colOff>
      <xdr:row>34</xdr:row>
      <xdr:rowOff>76200</xdr:rowOff>
    </xdr:from>
    <xdr:to>
      <xdr:col>10</xdr:col>
      <xdr:colOff>0</xdr:colOff>
      <xdr:row>34</xdr:row>
      <xdr:rowOff>1388588</xdr:rowOff>
    </xdr:to>
    <xdr:pic>
      <xdr:nvPicPr>
        <xdr:cNvPr id="2051" name="Picture 3"/>
        <xdr:cNvPicPr>
          <a:picLocks noChangeAspect="1" noChangeArrowheads="1"/>
        </xdr:cNvPicPr>
      </xdr:nvPicPr>
      <xdr:blipFill>
        <a:blip r:embed="rId4" cstate="print"/>
        <a:srcRect/>
        <a:stretch>
          <a:fillRect/>
        </a:stretch>
      </xdr:blipFill>
      <xdr:spPr>
        <a:xfrm>
          <a:off x="3554095" y="7827645"/>
          <a:ext cx="4752975" cy="1311910"/>
        </a:xfrm>
        <a:prstGeom prst="rect">
          <a:avLst/>
        </a:prstGeom>
        <a:noFill/>
        <a:ln w="1">
          <a:noFill/>
          <a:miter lim="800000"/>
          <a:headEnd/>
          <a:tailEnd type="none" w="med" len="med"/>
        </a:ln>
        <a:effectLst/>
      </xdr:spPr>
    </xdr:pic>
    <xdr:clientData/>
  </xdr:twoCellAnchor>
  <xdr:twoCellAnchor editAs="oneCell">
    <xdr:from>
      <xdr:col>1</xdr:col>
      <xdr:colOff>114300</xdr:colOff>
      <xdr:row>35</xdr:row>
      <xdr:rowOff>180974</xdr:rowOff>
    </xdr:from>
    <xdr:to>
      <xdr:col>2</xdr:col>
      <xdr:colOff>0</xdr:colOff>
      <xdr:row>35</xdr:row>
      <xdr:rowOff>1257181</xdr:rowOff>
    </xdr:to>
    <xdr:pic>
      <xdr:nvPicPr>
        <xdr:cNvPr id="9" name="Picture 4"/>
        <xdr:cNvPicPr>
          <a:picLocks noChangeAspect="1" noChangeArrowheads="1"/>
        </xdr:cNvPicPr>
      </xdr:nvPicPr>
      <xdr:blipFill>
        <a:blip r:embed="rId5" cstate="print"/>
        <a:srcRect/>
        <a:stretch>
          <a:fillRect/>
        </a:stretch>
      </xdr:blipFill>
      <xdr:spPr>
        <a:xfrm>
          <a:off x="1353185" y="9455785"/>
          <a:ext cx="1124585" cy="1076325"/>
        </a:xfrm>
        <a:prstGeom prst="rect">
          <a:avLst/>
        </a:prstGeom>
        <a:noFill/>
        <a:ln w="1">
          <a:noFill/>
          <a:miter lim="800000"/>
          <a:headEnd/>
          <a:tailEnd type="none" w="med" len="med"/>
        </a:ln>
        <a:effectLst/>
      </xdr:spPr>
    </xdr:pic>
    <xdr:clientData/>
  </xdr:twoCellAnchor>
  <xdr:twoCellAnchor editAs="oneCell">
    <xdr:from>
      <xdr:col>3</xdr:col>
      <xdr:colOff>38100</xdr:colOff>
      <xdr:row>35</xdr:row>
      <xdr:rowOff>133350</xdr:rowOff>
    </xdr:from>
    <xdr:to>
      <xdr:col>10</xdr:col>
      <xdr:colOff>0</xdr:colOff>
      <xdr:row>35</xdr:row>
      <xdr:rowOff>1449841</xdr:rowOff>
    </xdr:to>
    <xdr:pic>
      <xdr:nvPicPr>
        <xdr:cNvPr id="2054" name="Picture 6"/>
        <xdr:cNvPicPr>
          <a:picLocks noChangeAspect="1" noChangeArrowheads="1"/>
        </xdr:cNvPicPr>
      </xdr:nvPicPr>
      <xdr:blipFill>
        <a:blip r:embed="rId6" cstate="print"/>
        <a:srcRect/>
        <a:stretch>
          <a:fillRect/>
        </a:stretch>
      </xdr:blipFill>
      <xdr:spPr>
        <a:xfrm>
          <a:off x="3544570" y="9408795"/>
          <a:ext cx="4762500" cy="1316355"/>
        </a:xfrm>
        <a:prstGeom prst="rect">
          <a:avLst/>
        </a:prstGeom>
        <a:noFill/>
        <a:ln w="1">
          <a:noFill/>
          <a:miter lim="800000"/>
          <a:headEnd/>
          <a:tailEnd type="none" w="med" len="med"/>
        </a:ln>
        <a:effectLst/>
      </xdr:spPr>
    </xdr:pic>
    <xdr:clientData/>
  </xdr:twoCellAnchor>
  <xdr:twoCellAnchor editAs="oneCell">
    <xdr:from>
      <xdr:col>1</xdr:col>
      <xdr:colOff>95250</xdr:colOff>
      <xdr:row>36</xdr:row>
      <xdr:rowOff>285750</xdr:rowOff>
    </xdr:from>
    <xdr:to>
      <xdr:col>1</xdr:col>
      <xdr:colOff>1078540</xdr:colOff>
      <xdr:row>36</xdr:row>
      <xdr:rowOff>1266825</xdr:rowOff>
    </xdr:to>
    <xdr:pic>
      <xdr:nvPicPr>
        <xdr:cNvPr id="12" name="Picture 6"/>
        <xdr:cNvPicPr>
          <a:picLocks noChangeAspect="1" noChangeArrowheads="1"/>
        </xdr:cNvPicPr>
      </xdr:nvPicPr>
      <xdr:blipFill>
        <a:blip r:embed="rId7" cstate="print"/>
        <a:srcRect/>
        <a:stretch>
          <a:fillRect/>
        </a:stretch>
      </xdr:blipFill>
      <xdr:spPr>
        <a:xfrm>
          <a:off x="1334135" y="11085195"/>
          <a:ext cx="982980" cy="981075"/>
        </a:xfrm>
        <a:prstGeom prst="rect">
          <a:avLst/>
        </a:prstGeom>
        <a:noFill/>
        <a:ln w="1">
          <a:noFill/>
          <a:miter lim="800000"/>
          <a:headEnd/>
          <a:tailEnd type="none" w="med" len="med"/>
        </a:ln>
        <a:effectLst/>
      </xdr:spPr>
    </xdr:pic>
    <xdr:clientData/>
  </xdr:twoCellAnchor>
  <xdr:twoCellAnchor editAs="oneCell">
    <xdr:from>
      <xdr:col>3</xdr:col>
      <xdr:colOff>38100</xdr:colOff>
      <xdr:row>36</xdr:row>
      <xdr:rowOff>66675</xdr:rowOff>
    </xdr:from>
    <xdr:to>
      <xdr:col>9</xdr:col>
      <xdr:colOff>619125</xdr:colOff>
      <xdr:row>36</xdr:row>
      <xdr:rowOff>1382237</xdr:rowOff>
    </xdr:to>
    <xdr:pic>
      <xdr:nvPicPr>
        <xdr:cNvPr id="2058" name="Picture 10"/>
        <xdr:cNvPicPr>
          <a:picLocks noChangeAspect="1" noChangeArrowheads="1"/>
        </xdr:cNvPicPr>
      </xdr:nvPicPr>
      <xdr:blipFill>
        <a:blip r:embed="rId8" cstate="print"/>
        <a:srcRect/>
        <a:stretch>
          <a:fillRect/>
        </a:stretch>
      </xdr:blipFill>
      <xdr:spPr>
        <a:xfrm>
          <a:off x="3544570" y="10866120"/>
          <a:ext cx="4695825" cy="1315085"/>
        </a:xfrm>
        <a:prstGeom prst="rect">
          <a:avLst/>
        </a:prstGeom>
        <a:noFill/>
        <a:ln w="1">
          <a:noFill/>
          <a:miter lim="800000"/>
          <a:headEnd/>
          <a:tailEnd type="none" w="med" len="med"/>
        </a:ln>
        <a:effectLst/>
      </xdr:spPr>
    </xdr:pic>
    <xdr:clientData/>
  </xdr:twoCellAnchor>
  <xdr:twoCellAnchor editAs="oneCell">
    <xdr:from>
      <xdr:col>0</xdr:col>
      <xdr:colOff>0</xdr:colOff>
      <xdr:row>7</xdr:row>
      <xdr:rowOff>28574</xdr:rowOff>
    </xdr:from>
    <xdr:to>
      <xdr:col>8</xdr:col>
      <xdr:colOff>578903</xdr:colOff>
      <xdr:row>26</xdr:row>
      <xdr:rowOff>133349</xdr:rowOff>
    </xdr:to>
    <xdr:pic>
      <xdr:nvPicPr>
        <xdr:cNvPr id="1025" name="Picture 1"/>
        <xdr:cNvPicPr>
          <a:picLocks noChangeAspect="1" noChangeArrowheads="1"/>
        </xdr:cNvPicPr>
      </xdr:nvPicPr>
      <xdr:blipFill>
        <a:blip r:embed="rId9" cstate="print"/>
        <a:srcRect/>
        <a:stretch>
          <a:fillRect/>
        </a:stretch>
      </xdr:blipFill>
      <xdr:spPr>
        <a:xfrm>
          <a:off x="0" y="1637665"/>
          <a:ext cx="7513955" cy="3362325"/>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18</xdr:col>
      <xdr:colOff>466725</xdr:colOff>
      <xdr:row>1</xdr:row>
      <xdr:rowOff>371475</xdr:rowOff>
    </xdr:from>
    <xdr:to>
      <xdr:col>26</xdr:col>
      <xdr:colOff>411328</xdr:colOff>
      <xdr:row>16</xdr:row>
      <xdr:rowOff>0</xdr:rowOff>
    </xdr:to>
    <xdr:pic>
      <xdr:nvPicPr>
        <xdr:cNvPr id="8" name="图片 7"/>
        <xdr:cNvPicPr>
          <a:picLocks noChangeAspect="1"/>
        </xdr:cNvPicPr>
      </xdr:nvPicPr>
      <xdr:blipFill>
        <a:blip r:embed="rId1" cstate="print"/>
        <a:stretch>
          <a:fillRect/>
        </a:stretch>
      </xdr:blipFill>
      <xdr:spPr>
        <a:xfrm>
          <a:off x="15694025" y="771525"/>
          <a:ext cx="5687695" cy="4803140"/>
        </a:xfrm>
        <a:prstGeom prst="rect">
          <a:avLst/>
        </a:prstGeom>
        <a:noFill/>
        <a:ln w="9525">
          <a:noFill/>
        </a:ln>
      </xdr:spPr>
    </xdr:pic>
    <xdr:clientData/>
  </xdr:twoCellAnchor>
  <xdr:twoCellAnchor editAs="oneCell">
    <xdr:from>
      <xdr:col>1</xdr:col>
      <xdr:colOff>219075</xdr:colOff>
      <xdr:row>3</xdr:row>
      <xdr:rowOff>85726</xdr:rowOff>
    </xdr:from>
    <xdr:to>
      <xdr:col>1</xdr:col>
      <xdr:colOff>1143000</xdr:colOff>
      <xdr:row>5</xdr:row>
      <xdr:rowOff>275003</xdr:rowOff>
    </xdr:to>
    <xdr:pic>
      <xdr:nvPicPr>
        <xdr:cNvPr id="1025" name="Picture 1"/>
        <xdr:cNvPicPr>
          <a:picLocks noChangeAspect="1" noChangeArrowheads="1"/>
        </xdr:cNvPicPr>
      </xdr:nvPicPr>
      <xdr:blipFill>
        <a:blip r:embed="rId2" cstate="print"/>
        <a:srcRect/>
        <a:stretch>
          <a:fillRect/>
        </a:stretch>
      </xdr:blipFill>
      <xdr:spPr>
        <a:xfrm>
          <a:off x="1371600" y="1202690"/>
          <a:ext cx="923925" cy="875030"/>
        </a:xfrm>
        <a:prstGeom prst="rect">
          <a:avLst/>
        </a:prstGeom>
        <a:noFill/>
        <a:ln w="1">
          <a:noFill/>
          <a:miter lim="800000"/>
          <a:headEnd/>
          <a:tailEnd type="none" w="med" len="med"/>
        </a:ln>
        <a:effectLst/>
      </xdr:spPr>
    </xdr:pic>
    <xdr:clientData/>
  </xdr:twoCellAnchor>
  <xdr:twoCellAnchor editAs="oneCell">
    <xdr:from>
      <xdr:col>2</xdr:col>
      <xdr:colOff>142876</xdr:colOff>
      <xdr:row>3</xdr:row>
      <xdr:rowOff>85725</xdr:rowOff>
    </xdr:from>
    <xdr:to>
      <xdr:col>3</xdr:col>
      <xdr:colOff>419101</xdr:colOff>
      <xdr:row>5</xdr:row>
      <xdr:rowOff>196997</xdr:rowOff>
    </xdr:to>
    <xdr:pic>
      <xdr:nvPicPr>
        <xdr:cNvPr id="1026" name="Picture 2"/>
        <xdr:cNvPicPr>
          <a:picLocks noChangeAspect="1" noChangeArrowheads="1"/>
        </xdr:cNvPicPr>
      </xdr:nvPicPr>
      <xdr:blipFill>
        <a:blip r:embed="rId3" cstate="print"/>
        <a:srcRect/>
        <a:stretch>
          <a:fillRect/>
        </a:stretch>
      </xdr:blipFill>
      <xdr:spPr>
        <a:xfrm>
          <a:off x="3095625" y="1202690"/>
          <a:ext cx="1238250" cy="796925"/>
        </a:xfrm>
        <a:prstGeom prst="rect">
          <a:avLst/>
        </a:prstGeom>
        <a:noFill/>
        <a:ln w="1">
          <a:noFill/>
          <a:miter lim="800000"/>
          <a:headEnd/>
          <a:tailEnd type="none" w="med" len="med"/>
        </a:ln>
        <a:effectLst/>
      </xdr:spPr>
    </xdr:pic>
    <xdr:clientData/>
  </xdr:twoCellAnchor>
  <xdr:twoCellAnchor editAs="oneCell">
    <xdr:from>
      <xdr:col>4</xdr:col>
      <xdr:colOff>0</xdr:colOff>
      <xdr:row>3</xdr:row>
      <xdr:rowOff>66676</xdr:rowOff>
    </xdr:from>
    <xdr:to>
      <xdr:col>5</xdr:col>
      <xdr:colOff>409575</xdr:colOff>
      <xdr:row>5</xdr:row>
      <xdr:rowOff>298028</xdr:rowOff>
    </xdr:to>
    <xdr:pic>
      <xdr:nvPicPr>
        <xdr:cNvPr id="1027" name="Picture 3"/>
        <xdr:cNvPicPr>
          <a:picLocks noChangeAspect="1" noChangeArrowheads="1"/>
        </xdr:cNvPicPr>
      </xdr:nvPicPr>
      <xdr:blipFill>
        <a:blip r:embed="rId4" cstate="print"/>
        <a:srcRect/>
        <a:stretch>
          <a:fillRect/>
        </a:stretch>
      </xdr:blipFill>
      <xdr:spPr>
        <a:xfrm>
          <a:off x="4658360" y="1183640"/>
          <a:ext cx="1257300" cy="91694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5" Type="http://schemas.openxmlformats.org/officeDocument/2006/relationships/hyperlink" Target="https://www.amazon.co.uk/HOMIMP-Escape-Harness-Walking-Adjustable/dp/B07G43RT89/ref=sr_1_14?keywords=Cat+Harness&amp;qid=1558515727&amp;s=gateway&amp;sr=8-14" TargetMode="External"/><Relationship Id="rId4" Type="http://schemas.openxmlformats.org/officeDocument/2006/relationships/hyperlink" Target="https://www.amazon.co.uk/EXPAWLORER-Escape-Proof-Cat-Harness/dp/B07R8Y1DLY/ref=sr_1_1?keywords=B07R8Y1DLY&amp;qid=1558519905&amp;s=gateway&amp;sr=8-1" TargetMode="External"/><Relationship Id="rId3" Type="http://schemas.openxmlformats.org/officeDocument/2006/relationships/hyperlink" Target="https://www.amazon.co.uk/SCENEREAL-Escape-Proof-Harness-Lead/dp/B07GSJJ2X6/ref=sr_1_4?keywords=Cat+Harness&amp;qid=1558515727&amp;s=gateway&amp;sr=8-4" TargetMode="External"/><Relationship Id="rId2" Type="http://schemas.openxmlformats.org/officeDocument/2006/relationships/hyperlink" Target="https://www.amazon.co.uk/BINGPET-Escape-Proof-Harness-Leash/dp/B07B49LNW9/ref=sr_1_1_sspa?keywords=Cat+Harness&amp;qid=1558515727&amp;s=gateway&amp;sr=8-1-spons&amp;psc=1"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5" Type="http://schemas.openxmlformats.org/officeDocument/2006/relationships/hyperlink" Target="https://www.amazon.co.uk/BINGPET-Escape-Proof-Harness-Leash/dp/B07B49LNW9/ref=sr_1_1_sspa?keywords=Cat+Harness&amp;qid=1558515727&amp;s=gateway&amp;sr=8-1-spons&amp;psc=1" TargetMode="External"/><Relationship Id="rId4" Type="http://schemas.openxmlformats.org/officeDocument/2006/relationships/hyperlink" Target="https://www.amazon.com/dp/B07GFBQ4H6?psc=1" TargetMode="External"/><Relationship Id="rId3" Type="http://schemas.openxmlformats.org/officeDocument/2006/relationships/hyperlink" Target="https://www.amazon.com/dp/B07MKQFJSP?psc=1" TargetMode="External"/><Relationship Id="rId2" Type="http://schemas.openxmlformats.org/officeDocument/2006/relationships/hyperlink" Target="https://www.amazon.com/dp/B07NQ35VDW?psc=1" TargetMode="Externa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hyperlink" Target="https://detail.1688.com/offer/564061076720.html?spm=b26110380.sw1688.mof001/.1.60f83eafVlZL6N&amp;tracelog=p4p&amp;clickid=ee2f5231d5c547bfaa3ac20113fcb04c&amp;sessionid=c9818e09afac78cee6bf243fd1f1ff48" TargetMode="External"/><Relationship Id="rId2" Type="http://schemas.openxmlformats.org/officeDocument/2006/relationships/hyperlink" Target="https://detail.1688.com/offer/44127008640.html?spm=b26110380.sw1688.mof001/.1.10e9533a18t2LG" TargetMode="Externa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S49"/>
  <sheetViews>
    <sheetView showGridLines="0" topLeftCell="A4" workbookViewId="0">
      <selection activeCell="G32" sqref="G32:O36"/>
    </sheetView>
  </sheetViews>
  <sheetFormatPr defaultColWidth="9" defaultRowHeight="13.5"/>
  <cols>
    <col min="15" max="16" width="10.125" customWidth="1"/>
  </cols>
  <sheetData>
    <row r="1" ht="30.75" customHeight="1"/>
    <row r="2" ht="41.25" customHeight="1" spans="6:16">
      <c r="F2" s="364" t="s">
        <v>0</v>
      </c>
      <c r="G2" s="364"/>
      <c r="H2" s="364"/>
      <c r="I2" s="364"/>
      <c r="J2" s="364"/>
      <c r="K2" s="364"/>
      <c r="L2" s="364"/>
      <c r="M2" s="364"/>
      <c r="N2" s="364"/>
      <c r="O2" s="364"/>
      <c r="P2" s="364"/>
    </row>
    <row r="3" ht="37.5" customHeight="1" spans="6:16">
      <c r="F3" s="365" t="s">
        <v>1</v>
      </c>
      <c r="G3" s="365"/>
      <c r="H3" s="366" t="s">
        <v>2</v>
      </c>
      <c r="I3" s="366"/>
      <c r="J3" s="366"/>
      <c r="K3" s="365" t="s">
        <v>3</v>
      </c>
      <c r="L3" s="365"/>
      <c r="M3" s="372"/>
      <c r="N3" s="366"/>
      <c r="O3" s="365" t="s">
        <v>4</v>
      </c>
      <c r="P3" s="366"/>
    </row>
    <row r="4" ht="30.75" customHeight="1"/>
    <row r="5" ht="25.5" customHeight="1" spans="6:16">
      <c r="F5" s="367"/>
      <c r="G5" s="368" t="s">
        <v>5</v>
      </c>
      <c r="H5" s="369"/>
      <c r="I5" s="369"/>
      <c r="J5" s="369"/>
      <c r="K5" s="369"/>
      <c r="L5" s="369"/>
      <c r="M5" s="369"/>
      <c r="N5" s="369"/>
      <c r="O5" s="369"/>
      <c r="P5" s="373"/>
    </row>
    <row r="6" ht="25.5" spans="6:16">
      <c r="F6" s="367"/>
      <c r="G6" s="369"/>
      <c r="H6" s="369"/>
      <c r="I6" s="369"/>
      <c r="J6" s="369"/>
      <c r="K6" s="369"/>
      <c r="L6" s="369"/>
      <c r="M6" s="369"/>
      <c r="N6" s="369"/>
      <c r="O6" s="369"/>
      <c r="P6" s="373"/>
    </row>
    <row r="7" customHeight="1" spans="6:16">
      <c r="F7" s="367"/>
      <c r="G7" s="369"/>
      <c r="H7" s="369"/>
      <c r="I7" s="369"/>
      <c r="J7" s="369"/>
      <c r="K7" s="369"/>
      <c r="L7" s="369"/>
      <c r="M7" s="369"/>
      <c r="N7" s="369"/>
      <c r="O7" s="369"/>
      <c r="P7" s="367"/>
    </row>
    <row r="8" customHeight="1" spans="6:16">
      <c r="F8" s="367"/>
      <c r="G8" s="369"/>
      <c r="H8" s="369"/>
      <c r="I8" s="369"/>
      <c r="J8" s="369"/>
      <c r="K8" s="369"/>
      <c r="L8" s="369"/>
      <c r="M8" s="369"/>
      <c r="N8" s="369"/>
      <c r="O8" s="369"/>
      <c r="P8" s="367"/>
    </row>
    <row r="9" customHeight="1" spans="6:16">
      <c r="F9" s="367"/>
      <c r="G9" s="369"/>
      <c r="H9" s="369"/>
      <c r="I9" s="369"/>
      <c r="J9" s="369"/>
      <c r="K9" s="369"/>
      <c r="L9" s="369"/>
      <c r="M9" s="369"/>
      <c r="N9" s="369"/>
      <c r="O9" s="369"/>
      <c r="P9" s="367"/>
    </row>
    <row r="10" customHeight="1" spans="6:16">
      <c r="F10" s="367"/>
      <c r="G10" s="369"/>
      <c r="H10" s="369"/>
      <c r="I10" s="369"/>
      <c r="J10" s="369"/>
      <c r="K10" s="369"/>
      <c r="L10" s="369"/>
      <c r="M10" s="369"/>
      <c r="N10" s="369"/>
      <c r="O10" s="369"/>
      <c r="P10" s="367"/>
    </row>
    <row r="11" customHeight="1" spans="6:16">
      <c r="F11" s="367"/>
      <c r="G11" s="369"/>
      <c r="H11" s="369"/>
      <c r="I11" s="369"/>
      <c r="J11" s="369"/>
      <c r="K11" s="369"/>
      <c r="L11" s="369"/>
      <c r="M11" s="369"/>
      <c r="N11" s="369"/>
      <c r="O11" s="369"/>
      <c r="P11" s="367"/>
    </row>
    <row r="12" customHeight="1" spans="6:16">
      <c r="F12" s="367"/>
      <c r="G12" s="370" t="s">
        <v>6</v>
      </c>
      <c r="H12" s="370"/>
      <c r="I12" s="370"/>
      <c r="J12" s="370"/>
      <c r="K12" s="370"/>
      <c r="L12" s="370"/>
      <c r="M12" s="370"/>
      <c r="N12" s="370"/>
      <c r="O12" s="370"/>
      <c r="P12" s="367"/>
    </row>
    <row r="13" customHeight="1" spans="6:16">
      <c r="F13" s="367"/>
      <c r="G13" s="370"/>
      <c r="H13" s="370"/>
      <c r="I13" s="370"/>
      <c r="J13" s="370"/>
      <c r="K13" s="370"/>
      <c r="L13" s="370"/>
      <c r="M13" s="370"/>
      <c r="N13" s="370"/>
      <c r="O13" s="370"/>
      <c r="P13" s="367"/>
    </row>
    <row r="14" customHeight="1" spans="6:16">
      <c r="F14" s="367"/>
      <c r="G14" s="370"/>
      <c r="H14" s="370"/>
      <c r="I14" s="370"/>
      <c r="J14" s="370"/>
      <c r="K14" s="370"/>
      <c r="L14" s="370"/>
      <c r="M14" s="370"/>
      <c r="N14" s="370"/>
      <c r="O14" s="370"/>
      <c r="P14" s="367"/>
    </row>
    <row r="15" customHeight="1" spans="6:16">
      <c r="F15" s="367"/>
      <c r="G15" s="370"/>
      <c r="H15" s="370"/>
      <c r="I15" s="370"/>
      <c r="J15" s="370"/>
      <c r="K15" s="370"/>
      <c r="L15" s="370"/>
      <c r="M15" s="370"/>
      <c r="N15" s="370"/>
      <c r="O15" s="370"/>
      <c r="P15" s="367"/>
    </row>
    <row r="16" customHeight="1" spans="6:16">
      <c r="F16" s="367"/>
      <c r="G16" s="370"/>
      <c r="H16" s="370"/>
      <c r="I16" s="370"/>
      <c r="J16" s="370"/>
      <c r="K16" s="370"/>
      <c r="L16" s="370"/>
      <c r="M16" s="370"/>
      <c r="N16" s="370"/>
      <c r="O16" s="370"/>
      <c r="P16" s="367"/>
    </row>
    <row r="17" customHeight="1" spans="6:16">
      <c r="F17" s="367"/>
      <c r="G17" s="370" t="s">
        <v>7</v>
      </c>
      <c r="H17" s="370"/>
      <c r="I17" s="370"/>
      <c r="J17" s="370"/>
      <c r="K17" s="370"/>
      <c r="L17" s="370"/>
      <c r="M17" s="370"/>
      <c r="N17" s="370"/>
      <c r="O17" s="370"/>
      <c r="P17" s="367"/>
    </row>
    <row r="18" customHeight="1" spans="6:16">
      <c r="F18" s="367"/>
      <c r="G18" s="370"/>
      <c r="H18" s="370"/>
      <c r="I18" s="370"/>
      <c r="J18" s="370"/>
      <c r="K18" s="370"/>
      <c r="L18" s="370"/>
      <c r="M18" s="370"/>
      <c r="N18" s="370"/>
      <c r="O18" s="370"/>
      <c r="P18" s="367"/>
    </row>
    <row r="19" ht="14.25" customHeight="1" spans="6:16">
      <c r="F19" s="367"/>
      <c r="G19" s="370"/>
      <c r="H19" s="370"/>
      <c r="I19" s="370"/>
      <c r="J19" s="370"/>
      <c r="K19" s="370"/>
      <c r="L19" s="370"/>
      <c r="M19" s="370"/>
      <c r="N19" s="370"/>
      <c r="O19" s="370"/>
      <c r="P19" s="367"/>
    </row>
    <row r="20" customHeight="1" spans="6:19">
      <c r="F20" s="367"/>
      <c r="G20" s="370"/>
      <c r="H20" s="370"/>
      <c r="I20" s="370"/>
      <c r="J20" s="370"/>
      <c r="K20" s="370"/>
      <c r="L20" s="370"/>
      <c r="M20" s="370"/>
      <c r="N20" s="370"/>
      <c r="O20" s="370"/>
      <c r="P20" s="367"/>
      <c r="S20" s="58"/>
    </row>
    <row r="21" customHeight="1" spans="6:16">
      <c r="F21" s="367"/>
      <c r="G21" s="370"/>
      <c r="H21" s="370"/>
      <c r="I21" s="370"/>
      <c r="J21" s="370"/>
      <c r="K21" s="370"/>
      <c r="L21" s="370"/>
      <c r="M21" s="370"/>
      <c r="N21" s="370"/>
      <c r="O21" s="370"/>
      <c r="P21" s="367"/>
    </row>
    <row r="22" customHeight="1" spans="6:16">
      <c r="F22" s="367"/>
      <c r="G22" s="370" t="s">
        <v>8</v>
      </c>
      <c r="H22" s="370"/>
      <c r="I22" s="370"/>
      <c r="J22" s="370"/>
      <c r="K22" s="370"/>
      <c r="L22" s="370"/>
      <c r="M22" s="370"/>
      <c r="N22" s="370"/>
      <c r="O22" s="370"/>
      <c r="P22" s="367"/>
    </row>
    <row r="23" customHeight="1" spans="6:16">
      <c r="F23" s="367"/>
      <c r="G23" s="370"/>
      <c r="H23" s="370"/>
      <c r="I23" s="370"/>
      <c r="J23" s="370"/>
      <c r="K23" s="370"/>
      <c r="L23" s="370"/>
      <c r="M23" s="370"/>
      <c r="N23" s="370"/>
      <c r="O23" s="370"/>
      <c r="P23" s="367"/>
    </row>
    <row r="24" customHeight="1" spans="6:16">
      <c r="F24" s="367"/>
      <c r="G24" s="370"/>
      <c r="H24" s="370"/>
      <c r="I24" s="370"/>
      <c r="J24" s="370"/>
      <c r="K24" s="370"/>
      <c r="L24" s="370"/>
      <c r="M24" s="370"/>
      <c r="N24" s="370"/>
      <c r="O24" s="370"/>
      <c r="P24" s="367"/>
    </row>
    <row r="25" customHeight="1" spans="6:16">
      <c r="F25" s="367"/>
      <c r="G25" s="370"/>
      <c r="H25" s="370"/>
      <c r="I25" s="370"/>
      <c r="J25" s="370"/>
      <c r="K25" s="370"/>
      <c r="L25" s="370"/>
      <c r="M25" s="370"/>
      <c r="N25" s="370"/>
      <c r="O25" s="370"/>
      <c r="P25" s="367"/>
    </row>
    <row r="26" customHeight="1" spans="6:16">
      <c r="F26" s="367"/>
      <c r="G26" s="370"/>
      <c r="H26" s="370"/>
      <c r="I26" s="370"/>
      <c r="J26" s="370"/>
      <c r="K26" s="370"/>
      <c r="L26" s="370"/>
      <c r="M26" s="370"/>
      <c r="N26" s="370"/>
      <c r="O26" s="370"/>
      <c r="P26" s="367"/>
    </row>
    <row r="27" customHeight="1" spans="6:16">
      <c r="F27" s="367"/>
      <c r="G27" s="370" t="s">
        <v>9</v>
      </c>
      <c r="H27" s="370"/>
      <c r="I27" s="370"/>
      <c r="J27" s="370"/>
      <c r="K27" s="370"/>
      <c r="L27" s="370"/>
      <c r="M27" s="370"/>
      <c r="N27" s="370"/>
      <c r="O27" s="370"/>
      <c r="P27" s="367"/>
    </row>
    <row r="28" customHeight="1" spans="6:16">
      <c r="F28" s="367"/>
      <c r="G28" s="370"/>
      <c r="H28" s="370"/>
      <c r="I28" s="370"/>
      <c r="J28" s="370"/>
      <c r="K28" s="370"/>
      <c r="L28" s="370"/>
      <c r="M28" s="370"/>
      <c r="N28" s="370"/>
      <c r="O28" s="370"/>
      <c r="P28" s="367"/>
    </row>
    <row r="29" customHeight="1" spans="6:16">
      <c r="F29" s="367"/>
      <c r="G29" s="370"/>
      <c r="H29" s="370"/>
      <c r="I29" s="370"/>
      <c r="J29" s="370"/>
      <c r="K29" s="370"/>
      <c r="L29" s="370"/>
      <c r="M29" s="370"/>
      <c r="N29" s="370"/>
      <c r="O29" s="370"/>
      <c r="P29" s="367"/>
    </row>
    <row r="30" customHeight="1" spans="6:16">
      <c r="F30" s="367"/>
      <c r="G30" s="370"/>
      <c r="H30" s="370"/>
      <c r="I30" s="370"/>
      <c r="J30" s="370"/>
      <c r="K30" s="370"/>
      <c r="L30" s="370"/>
      <c r="M30" s="370"/>
      <c r="N30" s="370"/>
      <c r="O30" s="370"/>
      <c r="P30" s="367"/>
    </row>
    <row r="31" customHeight="1" spans="6:16">
      <c r="F31" s="367"/>
      <c r="G31" s="370"/>
      <c r="H31" s="370"/>
      <c r="I31" s="370"/>
      <c r="J31" s="370"/>
      <c r="K31" s="370"/>
      <c r="L31" s="370"/>
      <c r="M31" s="370"/>
      <c r="N31" s="370"/>
      <c r="O31" s="370"/>
      <c r="P31" s="367"/>
    </row>
    <row r="32" customHeight="1" spans="6:16">
      <c r="F32" s="367"/>
      <c r="G32" s="370" t="s">
        <v>10</v>
      </c>
      <c r="H32" s="370"/>
      <c r="I32" s="370"/>
      <c r="J32" s="370"/>
      <c r="K32" s="370"/>
      <c r="L32" s="370"/>
      <c r="M32" s="370"/>
      <c r="N32" s="370"/>
      <c r="O32" s="370"/>
      <c r="P32" s="367"/>
    </row>
    <row r="33" customHeight="1" spans="6:16">
      <c r="F33" s="367"/>
      <c r="G33" s="370"/>
      <c r="H33" s="370"/>
      <c r="I33" s="370"/>
      <c r="J33" s="370"/>
      <c r="K33" s="370"/>
      <c r="L33" s="370"/>
      <c r="M33" s="370"/>
      <c r="N33" s="370"/>
      <c r="O33" s="370"/>
      <c r="P33" s="367"/>
    </row>
    <row r="34" customHeight="1" spans="6:16">
      <c r="F34" s="367"/>
      <c r="G34" s="370"/>
      <c r="H34" s="370"/>
      <c r="I34" s="370"/>
      <c r="J34" s="370"/>
      <c r="K34" s="370"/>
      <c r="L34" s="370"/>
      <c r="M34" s="370"/>
      <c r="N34" s="370"/>
      <c r="O34" s="370"/>
      <c r="P34" s="367"/>
    </row>
    <row r="35" customHeight="1" spans="6:16">
      <c r="F35" s="367"/>
      <c r="G35" s="370"/>
      <c r="H35" s="370"/>
      <c r="I35" s="370"/>
      <c r="J35" s="370"/>
      <c r="K35" s="370"/>
      <c r="L35" s="370"/>
      <c r="M35" s="370"/>
      <c r="N35" s="370"/>
      <c r="O35" s="370"/>
      <c r="P35" s="367"/>
    </row>
    <row r="36" customHeight="1" spans="6:16">
      <c r="F36" s="367"/>
      <c r="G36" s="370"/>
      <c r="H36" s="370"/>
      <c r="I36" s="370"/>
      <c r="J36" s="370"/>
      <c r="K36" s="370"/>
      <c r="L36" s="370"/>
      <c r="M36" s="370"/>
      <c r="N36" s="370"/>
      <c r="O36" s="370"/>
      <c r="P36" s="367"/>
    </row>
    <row r="37" customHeight="1" spans="6:16">
      <c r="F37" s="367"/>
      <c r="G37" s="371"/>
      <c r="H37" s="371"/>
      <c r="I37" s="371"/>
      <c r="J37" s="371"/>
      <c r="K37" s="371"/>
      <c r="L37" s="371"/>
      <c r="M37" s="371"/>
      <c r="N37" s="371"/>
      <c r="O37" s="371"/>
      <c r="P37" s="367"/>
    </row>
    <row r="38" customHeight="1" spans="6:16">
      <c r="F38" s="367"/>
      <c r="G38" s="371"/>
      <c r="H38" s="371"/>
      <c r="I38" s="371"/>
      <c r="J38" s="371"/>
      <c r="K38" s="371"/>
      <c r="L38" s="371"/>
      <c r="M38" s="371"/>
      <c r="N38" s="371"/>
      <c r="O38" s="371"/>
      <c r="P38" s="367"/>
    </row>
    <row r="39" customHeight="1" spans="6:16">
      <c r="F39" s="367"/>
      <c r="G39" s="371"/>
      <c r="H39" s="371"/>
      <c r="I39" s="371"/>
      <c r="J39" s="371"/>
      <c r="K39" s="371"/>
      <c r="L39" s="371"/>
      <c r="M39" s="371"/>
      <c r="N39" s="371"/>
      <c r="O39" s="371"/>
      <c r="P39" s="367"/>
    </row>
    <row r="40" customHeight="1" spans="6:16">
      <c r="F40" s="367"/>
      <c r="G40" s="371"/>
      <c r="H40" s="371"/>
      <c r="I40" s="371"/>
      <c r="J40" s="371"/>
      <c r="K40" s="371"/>
      <c r="L40" s="371"/>
      <c r="M40" s="371"/>
      <c r="N40" s="371"/>
      <c r="O40" s="371"/>
      <c r="P40" s="367"/>
    </row>
    <row r="41" customHeight="1" spans="6:16">
      <c r="F41" s="367"/>
      <c r="G41" s="371"/>
      <c r="H41" s="371"/>
      <c r="I41" s="371"/>
      <c r="J41" s="371"/>
      <c r="K41" s="371"/>
      <c r="L41" s="371"/>
      <c r="M41" s="371"/>
      <c r="N41" s="371"/>
      <c r="O41" s="371"/>
      <c r="P41" s="367"/>
    </row>
    <row r="42" customHeight="1" spans="6:16">
      <c r="F42" s="367"/>
      <c r="G42" s="371"/>
      <c r="H42" s="371"/>
      <c r="I42" s="371"/>
      <c r="J42" s="371"/>
      <c r="K42" s="371"/>
      <c r="L42" s="371"/>
      <c r="M42" s="371"/>
      <c r="N42" s="371"/>
      <c r="O42" s="371"/>
      <c r="P42" s="367"/>
    </row>
    <row r="43" customHeight="1" spans="6:16">
      <c r="F43" s="367"/>
      <c r="G43" s="371"/>
      <c r="H43" s="371"/>
      <c r="I43" s="371"/>
      <c r="J43" s="371"/>
      <c r="K43" s="371"/>
      <c r="L43" s="371"/>
      <c r="M43" s="371"/>
      <c r="N43" s="371"/>
      <c r="O43" s="371"/>
      <c r="P43" s="367"/>
    </row>
    <row r="44" customHeight="1" spans="6:16">
      <c r="F44" s="367"/>
      <c r="G44" s="371"/>
      <c r="H44" s="371"/>
      <c r="I44" s="371"/>
      <c r="J44" s="371"/>
      <c r="K44" s="371"/>
      <c r="L44" s="371"/>
      <c r="M44" s="371"/>
      <c r="N44" s="374"/>
      <c r="O44" s="375"/>
      <c r="P44" s="367"/>
    </row>
    <row r="45" customHeight="1" spans="6:16">
      <c r="F45" s="367"/>
      <c r="G45" s="371"/>
      <c r="H45" s="371"/>
      <c r="I45" s="371"/>
      <c r="J45" s="371"/>
      <c r="K45" s="371"/>
      <c r="L45" s="371"/>
      <c r="M45" s="371"/>
      <c r="N45" s="375"/>
      <c r="O45" s="375"/>
      <c r="P45" s="367"/>
    </row>
    <row r="46" customHeight="1" spans="6:16">
      <c r="F46" s="367"/>
      <c r="G46" s="371"/>
      <c r="H46" s="371"/>
      <c r="I46" s="371"/>
      <c r="J46" s="371"/>
      <c r="K46" s="371"/>
      <c r="L46" s="371"/>
      <c r="M46" s="371"/>
      <c r="N46" s="376"/>
      <c r="O46" s="376"/>
      <c r="P46" s="367"/>
    </row>
    <row r="47" customHeight="1" spans="6:16">
      <c r="F47" s="367"/>
      <c r="G47" s="371"/>
      <c r="H47" s="371"/>
      <c r="I47" s="371"/>
      <c r="J47" s="371"/>
      <c r="K47" s="371"/>
      <c r="L47" s="371"/>
      <c r="M47" s="371"/>
      <c r="N47" s="376"/>
      <c r="O47" s="376"/>
      <c r="P47" s="367"/>
    </row>
    <row r="48" spans="6:16">
      <c r="F48" s="367"/>
      <c r="G48" s="367" t="s">
        <v>11</v>
      </c>
      <c r="H48" s="367"/>
      <c r="I48" s="367"/>
      <c r="J48" s="367"/>
      <c r="K48" s="367"/>
      <c r="L48" s="367"/>
      <c r="M48" s="367"/>
      <c r="N48" s="367"/>
      <c r="O48" s="367"/>
      <c r="P48" s="367"/>
    </row>
    <row r="49" spans="6:16">
      <c r="F49" s="367"/>
      <c r="G49" s="367"/>
      <c r="H49" s="367"/>
      <c r="I49" s="367"/>
      <c r="J49" s="367"/>
      <c r="K49" s="367"/>
      <c r="L49" s="367"/>
      <c r="M49" s="367"/>
      <c r="N49" s="367"/>
      <c r="O49" s="367"/>
      <c r="P49" s="367"/>
    </row>
  </sheetData>
  <sheetProtection selectLockedCells="1"/>
  <mergeCells count="13">
    <mergeCell ref="F2:P2"/>
    <mergeCell ref="F3:G3"/>
    <mergeCell ref="H3:J3"/>
    <mergeCell ref="K3:L3"/>
    <mergeCell ref="M3:N3"/>
    <mergeCell ref="G5:O11"/>
    <mergeCell ref="N44:O45"/>
    <mergeCell ref="N46:O47"/>
    <mergeCell ref="G12:O16"/>
    <mergeCell ref="G17:O21"/>
    <mergeCell ref="G22:O26"/>
    <mergeCell ref="G27:O31"/>
    <mergeCell ref="G32:O36"/>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05"/>
  <sheetViews>
    <sheetView showGridLines="0" zoomScale="115" zoomScaleNormal="115" workbookViewId="0">
      <pane xSplit="2" ySplit="1" topLeftCell="C2" activePane="bottomRight" state="frozen"/>
      <selection/>
      <selection pane="topRight"/>
      <selection pane="bottomLeft"/>
      <selection pane="bottomRight" activeCell="A1" sqref="A1:P15"/>
    </sheetView>
  </sheetViews>
  <sheetFormatPr defaultColWidth="9" defaultRowHeight="13.5"/>
  <cols>
    <col min="1" max="1" width="7.125" style="2" customWidth="1"/>
    <col min="2" max="2" width="36.125" style="85" customWidth="1"/>
    <col min="3" max="3" width="9.125" style="2" customWidth="1"/>
    <col min="4" max="4" width="8.375" style="2" customWidth="1"/>
    <col min="5" max="5" width="12.875" style="2" customWidth="1"/>
    <col min="6" max="6" width="8" style="2" customWidth="1"/>
    <col min="7" max="7" width="7.25833333333333" style="2" customWidth="1"/>
    <col min="8" max="8" width="12.7583333333333" style="2" customWidth="1"/>
    <col min="9" max="9" width="9.125" style="2" customWidth="1"/>
    <col min="10" max="10" width="8.25833333333333" style="2" customWidth="1"/>
    <col min="11" max="11" width="7.375" style="2" customWidth="1"/>
    <col min="12" max="12" width="9" style="2" customWidth="1"/>
    <col min="13" max="13" width="32.625" style="81" customWidth="1"/>
    <col min="14" max="14" width="10" style="338" customWidth="1"/>
    <col min="15" max="15" width="9" style="55" hidden="1"/>
    <col min="16" max="16" width="15.2583333333333" customWidth="1"/>
    <col min="17" max="17" width="5.875" customWidth="1"/>
  </cols>
  <sheetData>
    <row r="1" s="337" customFormat="1" ht="24.95" customHeight="1" spans="1:16">
      <c r="A1" s="180" t="s">
        <v>12</v>
      </c>
      <c r="B1" s="180" t="s">
        <v>13</v>
      </c>
      <c r="C1" s="339" t="s">
        <v>14</v>
      </c>
      <c r="D1" s="180" t="s">
        <v>15</v>
      </c>
      <c r="E1" s="180" t="s">
        <v>16</v>
      </c>
      <c r="F1" s="180" t="s">
        <v>17</v>
      </c>
      <c r="G1" s="180" t="s">
        <v>18</v>
      </c>
      <c r="H1" s="180" t="s">
        <v>19</v>
      </c>
      <c r="I1" s="180" t="s">
        <v>20</v>
      </c>
      <c r="J1" s="180" t="s">
        <v>21</v>
      </c>
      <c r="K1" s="180" t="s">
        <v>22</v>
      </c>
      <c r="L1" s="180" t="s">
        <v>23</v>
      </c>
      <c r="M1" s="180" t="s">
        <v>24</v>
      </c>
      <c r="N1" s="180" t="s">
        <v>25</v>
      </c>
      <c r="O1" s="344"/>
      <c r="P1" s="180" t="s">
        <v>26</v>
      </c>
    </row>
    <row r="2" ht="18" customHeight="1" spans="1:16">
      <c r="A2" s="340">
        <v>86</v>
      </c>
      <c r="B2" s="341" t="s">
        <v>27</v>
      </c>
      <c r="C2" s="341" t="s">
        <v>28</v>
      </c>
      <c r="D2" s="342">
        <v>13.99</v>
      </c>
      <c r="E2" s="341" t="s">
        <v>29</v>
      </c>
      <c r="F2" s="341">
        <v>764</v>
      </c>
      <c r="G2" s="343">
        <v>2550</v>
      </c>
      <c r="H2" s="342">
        <v>35674.5</v>
      </c>
      <c r="I2" s="341">
        <v>79</v>
      </c>
      <c r="J2" s="341">
        <v>4</v>
      </c>
      <c r="K2" s="341" t="s">
        <v>30</v>
      </c>
      <c r="L2" s="341" t="s">
        <v>31</v>
      </c>
      <c r="M2" s="341" t="s">
        <v>32</v>
      </c>
      <c r="N2" s="341">
        <v>387</v>
      </c>
      <c r="O2" s="345" t="str">
        <f>IFERROR(VLOOKUP(L2,#REF!,5,0),"")</f>
        <v/>
      </c>
      <c r="P2" s="346">
        <f t="shared" ref="P2:P33" si="0">G2/SUM($G$2:$G$161)</f>
        <v>0.0983910174788749</v>
      </c>
    </row>
    <row r="3" ht="18" customHeight="1" spans="1:21">
      <c r="A3" s="340">
        <v>29</v>
      </c>
      <c r="B3" s="341" t="s">
        <v>33</v>
      </c>
      <c r="C3" s="341" t="s">
        <v>28</v>
      </c>
      <c r="D3" s="342">
        <v>13.99</v>
      </c>
      <c r="E3" s="341" t="s">
        <v>29</v>
      </c>
      <c r="F3" s="341">
        <v>764</v>
      </c>
      <c r="G3" s="343">
        <v>2550</v>
      </c>
      <c r="H3" s="342">
        <v>35674.5</v>
      </c>
      <c r="I3" s="341">
        <v>79</v>
      </c>
      <c r="J3" s="341">
        <v>4</v>
      </c>
      <c r="K3" s="341" t="s">
        <v>30</v>
      </c>
      <c r="L3" s="341" t="s">
        <v>31</v>
      </c>
      <c r="M3" s="341" t="s">
        <v>32</v>
      </c>
      <c r="N3" s="341">
        <v>387</v>
      </c>
      <c r="O3" s="345" t="str">
        <f>IFERROR(VLOOKUP(L3,#REF!,5,0),"")</f>
        <v/>
      </c>
      <c r="P3" s="346">
        <f t="shared" si="0"/>
        <v>0.0983910174788749</v>
      </c>
      <c r="R3" s="347" t="s">
        <v>34</v>
      </c>
      <c r="S3" s="348"/>
      <c r="T3" s="348"/>
      <c r="U3" s="348"/>
    </row>
    <row r="4" ht="18" customHeight="1" spans="1:21">
      <c r="A4" s="340">
        <v>111</v>
      </c>
      <c r="B4" s="341" t="s">
        <v>27</v>
      </c>
      <c r="C4" s="341" t="s">
        <v>28</v>
      </c>
      <c r="D4" s="342">
        <v>13.99</v>
      </c>
      <c r="E4" s="341" t="s">
        <v>29</v>
      </c>
      <c r="F4" s="341">
        <v>764</v>
      </c>
      <c r="G4" s="343">
        <v>2550</v>
      </c>
      <c r="H4" s="342">
        <v>35674.5</v>
      </c>
      <c r="I4" s="341">
        <v>79</v>
      </c>
      <c r="J4" s="341">
        <v>4</v>
      </c>
      <c r="K4" s="341" t="s">
        <v>30</v>
      </c>
      <c r="L4" s="341" t="s">
        <v>31</v>
      </c>
      <c r="M4" s="341" t="s">
        <v>32</v>
      </c>
      <c r="N4" s="341">
        <v>387</v>
      </c>
      <c r="O4" s="345" t="str">
        <f>IFERROR(VLOOKUP(L4,#REF!,5,0),"")</f>
        <v/>
      </c>
      <c r="P4" s="346">
        <f t="shared" si="0"/>
        <v>0.0983910174788749</v>
      </c>
      <c r="R4" s="348"/>
      <c r="S4" s="348"/>
      <c r="T4" s="348"/>
      <c r="U4" s="348"/>
    </row>
    <row r="5" ht="18" customHeight="1" spans="1:21">
      <c r="A5" s="340">
        <v>80</v>
      </c>
      <c r="B5" s="341" t="s">
        <v>35</v>
      </c>
      <c r="C5" s="341" t="s">
        <v>36</v>
      </c>
      <c r="D5" s="342">
        <v>10.49</v>
      </c>
      <c r="E5" s="341" t="s">
        <v>29</v>
      </c>
      <c r="F5" s="341">
        <v>921</v>
      </c>
      <c r="G5" s="343">
        <v>2220</v>
      </c>
      <c r="H5" s="342">
        <v>23287.8</v>
      </c>
      <c r="I5" s="341">
        <v>743</v>
      </c>
      <c r="J5" s="341">
        <v>4.7</v>
      </c>
      <c r="K5" s="341" t="s">
        <v>30</v>
      </c>
      <c r="L5" s="341" t="s">
        <v>37</v>
      </c>
      <c r="M5" s="341" t="s">
        <v>38</v>
      </c>
      <c r="N5" s="341">
        <v>459</v>
      </c>
      <c r="O5" s="345" t="str">
        <f>IFERROR(VLOOKUP(L5,#REF!,5,0),"")</f>
        <v/>
      </c>
      <c r="P5" s="346">
        <f t="shared" si="0"/>
        <v>0.0856580622757264</v>
      </c>
      <c r="R5" s="348"/>
      <c r="S5" s="348"/>
      <c r="T5" s="348"/>
      <c r="U5" s="348"/>
    </row>
    <row r="6" ht="18" customHeight="1" spans="1:21">
      <c r="A6" s="340">
        <v>117</v>
      </c>
      <c r="B6" s="341" t="s">
        <v>39</v>
      </c>
      <c r="C6" s="341" t="s">
        <v>40</v>
      </c>
      <c r="D6" s="342">
        <v>4.79</v>
      </c>
      <c r="E6" s="341" t="s">
        <v>29</v>
      </c>
      <c r="F6" s="343">
        <v>1174</v>
      </c>
      <c r="G6" s="343">
        <v>1830</v>
      </c>
      <c r="H6" s="342">
        <v>8765.7</v>
      </c>
      <c r="I6" s="341">
        <v>1616</v>
      </c>
      <c r="J6" s="341">
        <v>4.4</v>
      </c>
      <c r="K6" s="341" t="s">
        <v>41</v>
      </c>
      <c r="L6" s="341" t="s">
        <v>42</v>
      </c>
      <c r="M6" s="341" t="s">
        <v>43</v>
      </c>
      <c r="N6" s="341">
        <v>4374</v>
      </c>
      <c r="O6" s="345" t="str">
        <f>IFERROR(VLOOKUP(L6,#REF!,5,0),"")</f>
        <v/>
      </c>
      <c r="P6" s="346">
        <f t="shared" si="0"/>
        <v>0.070610024308369</v>
      </c>
      <c r="R6" s="348"/>
      <c r="S6" s="348"/>
      <c r="T6" s="348"/>
      <c r="U6" s="348"/>
    </row>
    <row r="7" ht="18" customHeight="1" spans="1:21">
      <c r="A7" s="340">
        <v>14</v>
      </c>
      <c r="B7" s="341" t="s">
        <v>44</v>
      </c>
      <c r="C7" s="341" t="s">
        <v>45</v>
      </c>
      <c r="D7" s="342">
        <v>13.99</v>
      </c>
      <c r="E7" s="341" t="s">
        <v>29</v>
      </c>
      <c r="F7" s="343">
        <v>2511</v>
      </c>
      <c r="G7" s="341">
        <v>960</v>
      </c>
      <c r="H7" s="342">
        <v>13430.4</v>
      </c>
      <c r="I7" s="341">
        <v>13</v>
      </c>
      <c r="J7" s="341">
        <v>4.8</v>
      </c>
      <c r="K7" s="341" t="s">
        <v>30</v>
      </c>
      <c r="L7" s="341" t="s">
        <v>46</v>
      </c>
      <c r="M7" s="341" t="s">
        <v>47</v>
      </c>
      <c r="N7" s="341">
        <v>96</v>
      </c>
      <c r="O7" s="345" t="str">
        <f>IFERROR(VLOOKUP(L7,#REF!,5,0),"")</f>
        <v/>
      </c>
      <c r="P7" s="346">
        <f t="shared" si="0"/>
        <v>0.0370413242273411</v>
      </c>
      <c r="R7" s="348"/>
      <c r="S7" s="348"/>
      <c r="T7" s="348"/>
      <c r="U7" s="348"/>
    </row>
    <row r="8" ht="18" customHeight="1" spans="1:21">
      <c r="A8" s="340">
        <v>25</v>
      </c>
      <c r="B8" s="341" t="s">
        <v>48</v>
      </c>
      <c r="C8" s="341" t="s">
        <v>45</v>
      </c>
      <c r="D8" s="342">
        <v>13.99</v>
      </c>
      <c r="E8" s="341" t="s">
        <v>29</v>
      </c>
      <c r="F8" s="343">
        <v>2921</v>
      </c>
      <c r="G8" s="341">
        <v>840</v>
      </c>
      <c r="H8" s="342">
        <v>11751.6</v>
      </c>
      <c r="I8" s="341">
        <v>13</v>
      </c>
      <c r="J8" s="341">
        <v>4.8</v>
      </c>
      <c r="K8" s="341" t="s">
        <v>30</v>
      </c>
      <c r="L8" s="341" t="s">
        <v>46</v>
      </c>
      <c r="M8" s="341" t="s">
        <v>47</v>
      </c>
      <c r="N8" s="341">
        <v>96</v>
      </c>
      <c r="O8" s="345" t="str">
        <f>IFERROR(VLOOKUP(L8,#REF!,5,0),"")</f>
        <v/>
      </c>
      <c r="P8" s="346">
        <f t="shared" si="0"/>
        <v>0.0324111586989235</v>
      </c>
      <c r="R8" s="348"/>
      <c r="S8" s="348"/>
      <c r="T8" s="348"/>
      <c r="U8" s="348"/>
    </row>
    <row r="9" ht="18" customHeight="1" spans="1:21">
      <c r="A9" s="340">
        <v>131</v>
      </c>
      <c r="B9" s="341" t="s">
        <v>49</v>
      </c>
      <c r="C9" s="341" t="s">
        <v>50</v>
      </c>
      <c r="D9" s="342">
        <v>10.99</v>
      </c>
      <c r="E9" s="341" t="s">
        <v>29</v>
      </c>
      <c r="F9" s="343">
        <v>6044</v>
      </c>
      <c r="G9" s="341">
        <v>420</v>
      </c>
      <c r="H9" s="342">
        <v>4615.8</v>
      </c>
      <c r="I9" s="341">
        <v>601</v>
      </c>
      <c r="J9" s="341">
        <v>4.2</v>
      </c>
      <c r="K9" s="341" t="s">
        <v>30</v>
      </c>
      <c r="L9" s="341" t="s">
        <v>51</v>
      </c>
      <c r="M9" s="341" t="s">
        <v>52</v>
      </c>
      <c r="N9" s="341">
        <v>256</v>
      </c>
      <c r="O9" s="345" t="str">
        <f>IFERROR(VLOOKUP(L9,#REF!,5,0),"")</f>
        <v/>
      </c>
      <c r="P9" s="346">
        <f t="shared" si="0"/>
        <v>0.0162055793494617</v>
      </c>
      <c r="R9" s="348"/>
      <c r="S9" s="348"/>
      <c r="T9" s="348"/>
      <c r="U9" s="348"/>
    </row>
    <row r="10" ht="18" customHeight="1" spans="1:21">
      <c r="A10" s="340">
        <v>53</v>
      </c>
      <c r="B10" s="341" t="s">
        <v>53</v>
      </c>
      <c r="C10" s="341" t="s">
        <v>54</v>
      </c>
      <c r="D10" s="342">
        <v>12.98</v>
      </c>
      <c r="E10" s="341" t="s">
        <v>29</v>
      </c>
      <c r="F10" s="343">
        <v>6553</v>
      </c>
      <c r="G10" s="341">
        <v>390</v>
      </c>
      <c r="H10" s="342">
        <v>5062.2</v>
      </c>
      <c r="I10" s="341">
        <v>28</v>
      </c>
      <c r="J10" s="341">
        <v>3.7</v>
      </c>
      <c r="K10" s="341" t="s">
        <v>30</v>
      </c>
      <c r="L10" s="341" t="s">
        <v>55</v>
      </c>
      <c r="M10" s="341" t="s">
        <v>56</v>
      </c>
      <c r="N10" s="341">
        <v>48</v>
      </c>
      <c r="O10" s="345" t="str">
        <f>IFERROR(VLOOKUP(L10,#REF!,5,0),"")</f>
        <v/>
      </c>
      <c r="P10" s="346">
        <f t="shared" si="0"/>
        <v>0.0150480379673573</v>
      </c>
      <c r="R10" s="348"/>
      <c r="S10" s="348"/>
      <c r="T10" s="348"/>
      <c r="U10" s="348"/>
    </row>
    <row r="11" ht="18" customHeight="1" spans="1:21">
      <c r="A11" s="340">
        <v>3</v>
      </c>
      <c r="B11" s="341" t="s">
        <v>57</v>
      </c>
      <c r="C11" s="341" t="s">
        <v>54</v>
      </c>
      <c r="D11" s="342">
        <v>12.98</v>
      </c>
      <c r="E11" s="341" t="s">
        <v>29</v>
      </c>
      <c r="F11" s="343">
        <v>6553</v>
      </c>
      <c r="G11" s="341">
        <v>390</v>
      </c>
      <c r="H11" s="342">
        <v>5062.2</v>
      </c>
      <c r="I11" s="341">
        <v>28</v>
      </c>
      <c r="J11" s="341">
        <v>3.7</v>
      </c>
      <c r="K11" s="341" t="s">
        <v>30</v>
      </c>
      <c r="L11" s="341" t="s">
        <v>55</v>
      </c>
      <c r="M11" s="341" t="s">
        <v>56</v>
      </c>
      <c r="N11" s="341">
        <v>48</v>
      </c>
      <c r="O11" s="345" t="str">
        <f>IFERROR(VLOOKUP(L11,#REF!,5,0),"")</f>
        <v/>
      </c>
      <c r="P11" s="346">
        <f t="shared" si="0"/>
        <v>0.0150480379673573</v>
      </c>
      <c r="R11" s="348"/>
      <c r="S11" s="348"/>
      <c r="T11" s="348"/>
      <c r="U11" s="348"/>
    </row>
    <row r="12" ht="18" customHeight="1" spans="1:21">
      <c r="A12" s="340">
        <v>68</v>
      </c>
      <c r="B12" s="341" t="s">
        <v>58</v>
      </c>
      <c r="C12" s="341" t="s">
        <v>45</v>
      </c>
      <c r="D12" s="342">
        <v>12.99</v>
      </c>
      <c r="E12" s="341" t="s">
        <v>29</v>
      </c>
      <c r="F12" s="343">
        <v>6727</v>
      </c>
      <c r="G12" s="341">
        <v>360</v>
      </c>
      <c r="H12" s="342">
        <v>4676.4</v>
      </c>
      <c r="I12" s="341">
        <v>944</v>
      </c>
      <c r="J12" s="341">
        <v>3.6</v>
      </c>
      <c r="K12" s="341" t="s">
        <v>30</v>
      </c>
      <c r="L12" s="341" t="s">
        <v>59</v>
      </c>
      <c r="M12" s="341" t="s">
        <v>60</v>
      </c>
      <c r="N12" s="341">
        <v>1080</v>
      </c>
      <c r="O12" s="345" t="str">
        <f>IFERROR(VLOOKUP(L12,#REF!,5,0),"")</f>
        <v/>
      </c>
      <c r="P12" s="346">
        <f t="shared" si="0"/>
        <v>0.0138904965852529</v>
      </c>
      <c r="R12" s="348"/>
      <c r="S12" s="348"/>
      <c r="T12" s="348"/>
      <c r="U12" s="348"/>
    </row>
    <row r="13" ht="18" customHeight="1" spans="1:21">
      <c r="A13" s="340">
        <v>46</v>
      </c>
      <c r="B13" s="341" t="s">
        <v>61</v>
      </c>
      <c r="C13" s="341" t="s">
        <v>62</v>
      </c>
      <c r="D13" s="342">
        <v>10.99</v>
      </c>
      <c r="E13" s="341" t="s">
        <v>29</v>
      </c>
      <c r="F13" s="343">
        <v>7043</v>
      </c>
      <c r="G13" s="341">
        <v>360</v>
      </c>
      <c r="H13" s="342">
        <v>3956.4</v>
      </c>
      <c r="I13" s="341">
        <v>124</v>
      </c>
      <c r="J13" s="341">
        <v>4.3</v>
      </c>
      <c r="K13" s="341" t="s">
        <v>30</v>
      </c>
      <c r="L13" s="341" t="s">
        <v>63</v>
      </c>
      <c r="M13" s="341" t="s">
        <v>64</v>
      </c>
      <c r="N13" s="341">
        <v>556</v>
      </c>
      <c r="O13" s="345" t="str">
        <f>IFERROR(VLOOKUP(L13,#REF!,5,0),"")</f>
        <v/>
      </c>
      <c r="P13" s="346">
        <f t="shared" si="0"/>
        <v>0.0138904965852529</v>
      </c>
      <c r="R13" s="348"/>
      <c r="S13" s="348"/>
      <c r="T13" s="348"/>
      <c r="U13" s="348"/>
    </row>
    <row r="14" ht="18" customHeight="1" spans="1:21">
      <c r="A14" s="340">
        <v>45</v>
      </c>
      <c r="B14" s="341" t="s">
        <v>61</v>
      </c>
      <c r="C14" s="341" t="s">
        <v>62</v>
      </c>
      <c r="D14" s="342">
        <v>10.99</v>
      </c>
      <c r="E14" s="341" t="s">
        <v>29</v>
      </c>
      <c r="F14" s="343">
        <v>7043</v>
      </c>
      <c r="G14" s="341">
        <v>360</v>
      </c>
      <c r="H14" s="342">
        <v>3956.4</v>
      </c>
      <c r="I14" s="341">
        <v>124</v>
      </c>
      <c r="J14" s="341">
        <v>4.3</v>
      </c>
      <c r="K14" s="341" t="s">
        <v>30</v>
      </c>
      <c r="L14" s="341" t="s">
        <v>63</v>
      </c>
      <c r="M14" s="341" t="s">
        <v>64</v>
      </c>
      <c r="N14" s="341">
        <v>556</v>
      </c>
      <c r="O14" s="345" t="str">
        <f>IFERROR(VLOOKUP(L14,#REF!,5,0),"")</f>
        <v/>
      </c>
      <c r="P14" s="346">
        <f t="shared" si="0"/>
        <v>0.0138904965852529</v>
      </c>
      <c r="R14" s="348"/>
      <c r="S14" s="348"/>
      <c r="T14" s="348"/>
      <c r="U14" s="348"/>
    </row>
    <row r="15" ht="18" customHeight="1" spans="1:21">
      <c r="A15" s="340">
        <v>66</v>
      </c>
      <c r="B15" s="341" t="s">
        <v>65</v>
      </c>
      <c r="C15" s="341" t="s">
        <v>66</v>
      </c>
      <c r="D15" s="342">
        <v>12.99</v>
      </c>
      <c r="E15" s="341" t="s">
        <v>29</v>
      </c>
      <c r="F15" s="343">
        <v>7965</v>
      </c>
      <c r="G15" s="341">
        <v>300</v>
      </c>
      <c r="H15" s="342">
        <v>3897</v>
      </c>
      <c r="I15" s="341">
        <v>4515</v>
      </c>
      <c r="J15" s="341">
        <v>4.3</v>
      </c>
      <c r="K15" s="341" t="s">
        <v>41</v>
      </c>
      <c r="L15" s="341" t="s">
        <v>67</v>
      </c>
      <c r="M15" s="341" t="s">
        <v>68</v>
      </c>
      <c r="N15" s="341">
        <v>1921</v>
      </c>
      <c r="O15" s="345" t="str">
        <f>IFERROR(VLOOKUP(L15,#REF!,5,0),"")</f>
        <v/>
      </c>
      <c r="P15" s="346">
        <f t="shared" si="0"/>
        <v>0.0115754138210441</v>
      </c>
      <c r="R15" s="348"/>
      <c r="S15" s="348"/>
      <c r="T15" s="348"/>
      <c r="U15" s="348"/>
    </row>
    <row r="16" ht="18" customHeight="1" spans="1:21">
      <c r="A16" s="340">
        <v>39</v>
      </c>
      <c r="B16" s="341" t="s">
        <v>69</v>
      </c>
      <c r="C16" s="341" t="s">
        <v>50</v>
      </c>
      <c r="D16" s="342">
        <v>10.99</v>
      </c>
      <c r="E16" s="341" t="s">
        <v>29</v>
      </c>
      <c r="F16" s="343">
        <v>9013</v>
      </c>
      <c r="G16" s="341">
        <v>270</v>
      </c>
      <c r="H16" s="342">
        <v>2967.3</v>
      </c>
      <c r="I16" s="341">
        <v>601</v>
      </c>
      <c r="J16" s="341">
        <v>4.2</v>
      </c>
      <c r="K16" s="341" t="s">
        <v>30</v>
      </c>
      <c r="L16" s="341" t="s">
        <v>70</v>
      </c>
      <c r="M16" s="341" t="s">
        <v>71</v>
      </c>
      <c r="N16" s="341">
        <v>364</v>
      </c>
      <c r="O16" s="345" t="str">
        <f>IFERROR(VLOOKUP(L16,#REF!,5,0),"")</f>
        <v/>
      </c>
      <c r="P16" s="346">
        <f t="shared" si="0"/>
        <v>0.0104178724389397</v>
      </c>
      <c r="R16" s="348"/>
      <c r="S16" s="348"/>
      <c r="T16" s="348"/>
      <c r="U16" s="348"/>
    </row>
    <row r="17" ht="18" customHeight="1" spans="1:21">
      <c r="A17" s="340">
        <v>17</v>
      </c>
      <c r="B17" s="341" t="s">
        <v>72</v>
      </c>
      <c r="C17" s="341" t="s">
        <v>45</v>
      </c>
      <c r="D17" s="342">
        <v>9.99</v>
      </c>
      <c r="E17" s="341" t="s">
        <v>29</v>
      </c>
      <c r="F17" s="343">
        <v>9685</v>
      </c>
      <c r="G17" s="341">
        <v>240</v>
      </c>
      <c r="H17" s="342">
        <v>2397.6</v>
      </c>
      <c r="I17" s="341">
        <v>614</v>
      </c>
      <c r="J17" s="341">
        <v>4.2</v>
      </c>
      <c r="K17" s="341" t="s">
        <v>30</v>
      </c>
      <c r="L17" s="341" t="s">
        <v>73</v>
      </c>
      <c r="M17" s="341" t="s">
        <v>74</v>
      </c>
      <c r="N17" s="341">
        <v>795</v>
      </c>
      <c r="O17" s="345" t="str">
        <f>IFERROR(VLOOKUP(L17,#REF!,5,0),"")</f>
        <v/>
      </c>
      <c r="P17" s="346">
        <f t="shared" si="0"/>
        <v>0.00926033105683528</v>
      </c>
      <c r="R17" s="348"/>
      <c r="S17" s="348"/>
      <c r="T17" s="348"/>
      <c r="U17" s="348"/>
    </row>
    <row r="18" ht="18" customHeight="1" spans="1:21">
      <c r="A18" s="340">
        <v>89</v>
      </c>
      <c r="B18" s="341" t="s">
        <v>75</v>
      </c>
      <c r="C18" s="341" t="s">
        <v>62</v>
      </c>
      <c r="D18" s="342">
        <v>9.99</v>
      </c>
      <c r="E18" s="341" t="s">
        <v>29</v>
      </c>
      <c r="F18" s="343">
        <v>10023</v>
      </c>
      <c r="G18" s="341">
        <v>240</v>
      </c>
      <c r="H18" s="342">
        <v>2397.6</v>
      </c>
      <c r="I18" s="341">
        <v>124</v>
      </c>
      <c r="J18" s="341">
        <v>4.3</v>
      </c>
      <c r="K18" s="341" t="s">
        <v>30</v>
      </c>
      <c r="L18" s="341" t="s">
        <v>76</v>
      </c>
      <c r="M18" s="341" t="s">
        <v>77</v>
      </c>
      <c r="N18" s="341">
        <v>556</v>
      </c>
      <c r="O18" s="345" t="str">
        <f>IFERROR(VLOOKUP(L18,#REF!,5,0),"")</f>
        <v/>
      </c>
      <c r="P18" s="346">
        <f t="shared" si="0"/>
        <v>0.00926033105683528</v>
      </c>
      <c r="R18" s="348"/>
      <c r="S18" s="348"/>
      <c r="T18" s="348"/>
      <c r="U18" s="348"/>
    </row>
    <row r="19" ht="18" customHeight="1" spans="1:21">
      <c r="A19" s="340">
        <v>43</v>
      </c>
      <c r="B19" s="341" t="s">
        <v>78</v>
      </c>
      <c r="C19" s="341" t="s">
        <v>79</v>
      </c>
      <c r="D19" s="342">
        <v>24.95</v>
      </c>
      <c r="E19" s="341" t="s">
        <v>29</v>
      </c>
      <c r="F19" s="343">
        <v>11080</v>
      </c>
      <c r="G19" s="341">
        <v>210</v>
      </c>
      <c r="H19" s="342">
        <v>5239.5</v>
      </c>
      <c r="I19" s="341">
        <v>1428</v>
      </c>
      <c r="J19" s="341">
        <v>4.3</v>
      </c>
      <c r="K19" s="341" t="s">
        <v>30</v>
      </c>
      <c r="L19" s="341" t="s">
        <v>80</v>
      </c>
      <c r="M19" s="341" t="s">
        <v>81</v>
      </c>
      <c r="N19" s="341">
        <v>2527</v>
      </c>
      <c r="O19" s="345" t="str">
        <f>IFERROR(VLOOKUP(L19,#REF!,5,0),"")</f>
        <v/>
      </c>
      <c r="P19" s="346">
        <f t="shared" si="0"/>
        <v>0.00810278967473087</v>
      </c>
      <c r="R19" s="348"/>
      <c r="S19" s="348"/>
      <c r="T19" s="348"/>
      <c r="U19" s="348"/>
    </row>
    <row r="20" ht="18" customHeight="1" spans="1:21">
      <c r="A20" s="340">
        <v>147</v>
      </c>
      <c r="B20" s="341" t="s">
        <v>82</v>
      </c>
      <c r="C20" s="341" t="s">
        <v>83</v>
      </c>
      <c r="D20" s="342">
        <v>13.99</v>
      </c>
      <c r="E20" s="341" t="s">
        <v>29</v>
      </c>
      <c r="F20" s="343">
        <v>10702</v>
      </c>
      <c r="G20" s="341">
        <v>210</v>
      </c>
      <c r="H20" s="342">
        <v>2937.9</v>
      </c>
      <c r="I20" s="341">
        <v>67</v>
      </c>
      <c r="J20" s="341">
        <v>3.9</v>
      </c>
      <c r="K20" s="341" t="s">
        <v>30</v>
      </c>
      <c r="L20" s="341" t="s">
        <v>84</v>
      </c>
      <c r="M20" s="341" t="s">
        <v>85</v>
      </c>
      <c r="N20" s="341">
        <v>272</v>
      </c>
      <c r="O20" s="345" t="str">
        <f>IFERROR(VLOOKUP(L20,#REF!,5,0),"")</f>
        <v/>
      </c>
      <c r="P20" s="346">
        <f t="shared" si="0"/>
        <v>0.00810278967473087</v>
      </c>
      <c r="R20" s="348"/>
      <c r="S20" s="348"/>
      <c r="T20" s="348"/>
      <c r="U20" s="348"/>
    </row>
    <row r="21" ht="18" customHeight="1" spans="1:21">
      <c r="A21" s="340">
        <v>82</v>
      </c>
      <c r="B21" s="341" t="s">
        <v>86</v>
      </c>
      <c r="C21" s="341" t="s">
        <v>40</v>
      </c>
      <c r="D21" s="342">
        <v>14.95</v>
      </c>
      <c r="E21" s="341" t="s">
        <v>87</v>
      </c>
      <c r="F21" s="341" t="s">
        <v>88</v>
      </c>
      <c r="G21" s="341">
        <v>210</v>
      </c>
      <c r="H21" s="342">
        <v>3139.5</v>
      </c>
      <c r="I21" s="341">
        <v>2543</v>
      </c>
      <c r="J21" s="341">
        <v>3.9</v>
      </c>
      <c r="K21" s="341" t="s">
        <v>41</v>
      </c>
      <c r="L21" s="341" t="s">
        <v>89</v>
      </c>
      <c r="M21" s="341" t="s">
        <v>90</v>
      </c>
      <c r="N21" s="341">
        <v>4229</v>
      </c>
      <c r="O21" s="345" t="str">
        <f>IFERROR(VLOOKUP(L21,#REF!,5,0),"")</f>
        <v/>
      </c>
      <c r="P21" s="346">
        <f t="shared" si="0"/>
        <v>0.00810278967473087</v>
      </c>
      <c r="R21" s="348"/>
      <c r="S21" s="348"/>
      <c r="T21" s="348"/>
      <c r="U21" s="348"/>
    </row>
    <row r="22" ht="18" customHeight="1" spans="1:21">
      <c r="A22" s="340">
        <v>157</v>
      </c>
      <c r="B22" s="341" t="s">
        <v>91</v>
      </c>
      <c r="C22" s="341" t="s">
        <v>92</v>
      </c>
      <c r="D22" s="342">
        <v>14.49</v>
      </c>
      <c r="E22" s="341" t="s">
        <v>29</v>
      </c>
      <c r="F22" s="343">
        <v>12619</v>
      </c>
      <c r="G22" s="341">
        <v>180</v>
      </c>
      <c r="H22" s="342">
        <v>2608.2</v>
      </c>
      <c r="I22" s="341">
        <v>263</v>
      </c>
      <c r="J22" s="341">
        <v>4</v>
      </c>
      <c r="K22" s="341" t="s">
        <v>30</v>
      </c>
      <c r="L22" s="341" t="s">
        <v>93</v>
      </c>
      <c r="M22" s="341" t="s">
        <v>94</v>
      </c>
      <c r="N22" s="341">
        <v>533</v>
      </c>
      <c r="O22" s="345" t="str">
        <f>IFERROR(VLOOKUP(L22,#REF!,5,0),"")</f>
        <v/>
      </c>
      <c r="P22" s="346">
        <f t="shared" si="0"/>
        <v>0.00694524829262646</v>
      </c>
      <c r="R22" s="348"/>
      <c r="S22" s="348"/>
      <c r="T22" s="348"/>
      <c r="U22" s="348"/>
    </row>
    <row r="23" ht="18" customHeight="1" spans="1:16">
      <c r="A23" s="340">
        <v>47</v>
      </c>
      <c r="B23" s="341" t="s">
        <v>95</v>
      </c>
      <c r="C23" s="341" t="s">
        <v>96</v>
      </c>
      <c r="D23" s="342">
        <v>9.99</v>
      </c>
      <c r="E23" s="341" t="s">
        <v>29</v>
      </c>
      <c r="F23" s="343">
        <v>98482</v>
      </c>
      <c r="G23" s="341">
        <v>180</v>
      </c>
      <c r="H23" s="342">
        <v>1798.2</v>
      </c>
      <c r="I23" s="341">
        <v>14</v>
      </c>
      <c r="J23" s="341">
        <v>3.9</v>
      </c>
      <c r="K23" s="341" t="s">
        <v>30</v>
      </c>
      <c r="L23" s="341" t="s">
        <v>97</v>
      </c>
      <c r="M23" s="341" t="s">
        <v>98</v>
      </c>
      <c r="N23" s="341">
        <v>309</v>
      </c>
      <c r="O23" s="345" t="str">
        <f>IFERROR(VLOOKUP(L23,#REF!,5,0),"")</f>
        <v/>
      </c>
      <c r="P23" s="346">
        <f t="shared" si="0"/>
        <v>0.00694524829262646</v>
      </c>
    </row>
    <row r="24" ht="18" customHeight="1" spans="1:16">
      <c r="A24" s="340">
        <v>9</v>
      </c>
      <c r="B24" s="341" t="s">
        <v>99</v>
      </c>
      <c r="C24" s="341" t="s">
        <v>100</v>
      </c>
      <c r="D24" s="342">
        <v>10.99</v>
      </c>
      <c r="E24" s="341" t="s">
        <v>29</v>
      </c>
      <c r="F24" s="343">
        <v>140925</v>
      </c>
      <c r="G24" s="341">
        <v>180</v>
      </c>
      <c r="H24" s="342">
        <v>1978.2</v>
      </c>
      <c r="I24" s="341">
        <v>2</v>
      </c>
      <c r="J24" s="341">
        <v>5</v>
      </c>
      <c r="K24" s="341" t="s">
        <v>30</v>
      </c>
      <c r="L24" s="341" t="s">
        <v>101</v>
      </c>
      <c r="M24" s="341" t="s">
        <v>102</v>
      </c>
      <c r="N24" s="341">
        <v>1235</v>
      </c>
      <c r="O24" s="345" t="str">
        <f>IFERROR(VLOOKUP(L24,#REF!,5,0),"")</f>
        <v/>
      </c>
      <c r="P24" s="346">
        <f t="shared" si="0"/>
        <v>0.00694524829262646</v>
      </c>
    </row>
    <row r="25" ht="18" customHeight="1" spans="1:16">
      <c r="A25" s="340">
        <v>37</v>
      </c>
      <c r="B25" s="341" t="s">
        <v>103</v>
      </c>
      <c r="C25" s="341" t="s">
        <v>104</v>
      </c>
      <c r="D25" s="342">
        <v>25.99</v>
      </c>
      <c r="E25" s="341" t="s">
        <v>29</v>
      </c>
      <c r="F25" s="343">
        <v>12670</v>
      </c>
      <c r="G25" s="341">
        <v>180</v>
      </c>
      <c r="H25" s="342">
        <v>4678.2</v>
      </c>
      <c r="I25" s="341">
        <v>1611</v>
      </c>
      <c r="J25" s="341">
        <v>3.5</v>
      </c>
      <c r="K25" s="341" t="s">
        <v>30</v>
      </c>
      <c r="L25" s="341" t="s">
        <v>105</v>
      </c>
      <c r="M25" s="341" t="s">
        <v>106</v>
      </c>
      <c r="N25" s="341">
        <v>1235</v>
      </c>
      <c r="O25" s="345" t="str">
        <f>IFERROR(VLOOKUP(L25,#REF!,5,0),"")</f>
        <v/>
      </c>
      <c r="P25" s="346">
        <f t="shared" si="0"/>
        <v>0.00694524829262646</v>
      </c>
    </row>
    <row r="26" ht="18" customHeight="1" spans="1:16">
      <c r="A26" s="340">
        <v>158</v>
      </c>
      <c r="B26" s="341" t="s">
        <v>107</v>
      </c>
      <c r="C26" s="341" t="s">
        <v>108</v>
      </c>
      <c r="D26" s="342">
        <v>8.14</v>
      </c>
      <c r="E26" s="341" t="s">
        <v>29</v>
      </c>
      <c r="F26" s="343">
        <v>13278</v>
      </c>
      <c r="G26" s="341">
        <v>180</v>
      </c>
      <c r="H26" s="342">
        <v>1465.2</v>
      </c>
      <c r="I26" s="341">
        <v>106</v>
      </c>
      <c r="J26" s="341">
        <v>4.4</v>
      </c>
      <c r="K26" s="341" t="s">
        <v>30</v>
      </c>
      <c r="L26" s="341" t="s">
        <v>109</v>
      </c>
      <c r="M26" s="341" t="s">
        <v>110</v>
      </c>
      <c r="N26" s="341">
        <v>980</v>
      </c>
      <c r="O26" s="345" t="str">
        <f>IFERROR(VLOOKUP(L26,#REF!,5,0),"")</f>
        <v/>
      </c>
      <c r="P26" s="346">
        <f t="shared" si="0"/>
        <v>0.00694524829262646</v>
      </c>
    </row>
    <row r="27" ht="18" customHeight="1" spans="1:16">
      <c r="A27" s="340">
        <v>148</v>
      </c>
      <c r="B27" s="341" t="s">
        <v>111</v>
      </c>
      <c r="C27" s="341" t="s">
        <v>112</v>
      </c>
      <c r="D27" s="342">
        <v>8.99</v>
      </c>
      <c r="E27" s="341" t="s">
        <v>29</v>
      </c>
      <c r="F27" s="343">
        <v>130055</v>
      </c>
      <c r="G27" s="341">
        <v>180</v>
      </c>
      <c r="H27" s="342">
        <v>1618.2</v>
      </c>
      <c r="I27" s="341">
        <v>5</v>
      </c>
      <c r="J27" s="341">
        <v>5</v>
      </c>
      <c r="K27" s="341" t="s">
        <v>30</v>
      </c>
      <c r="L27" s="341" t="s">
        <v>113</v>
      </c>
      <c r="M27" s="341" t="s">
        <v>114</v>
      </c>
      <c r="N27" s="341">
        <v>980</v>
      </c>
      <c r="O27" s="345" t="str">
        <f>IFERROR(VLOOKUP(L27,#REF!,5,0),"")</f>
        <v/>
      </c>
      <c r="P27" s="346">
        <f t="shared" si="0"/>
        <v>0.00694524829262646</v>
      </c>
    </row>
    <row r="28" ht="18" customHeight="1" spans="1:16">
      <c r="A28" s="340">
        <v>135</v>
      </c>
      <c r="B28" s="341" t="s">
        <v>115</v>
      </c>
      <c r="C28" s="341" t="s">
        <v>116</v>
      </c>
      <c r="D28" s="342">
        <v>29.99</v>
      </c>
      <c r="E28" s="341" t="s">
        <v>29</v>
      </c>
      <c r="F28" s="343">
        <v>12784</v>
      </c>
      <c r="G28" s="341">
        <v>180</v>
      </c>
      <c r="H28" s="342">
        <v>5398.2</v>
      </c>
      <c r="I28" s="341">
        <v>534</v>
      </c>
      <c r="J28" s="341">
        <v>4.3</v>
      </c>
      <c r="K28" s="341" t="s">
        <v>30</v>
      </c>
      <c r="L28" s="341" t="s">
        <v>117</v>
      </c>
      <c r="M28" s="341" t="s">
        <v>118</v>
      </c>
      <c r="N28" s="341">
        <v>1045</v>
      </c>
      <c r="O28" s="345" t="str">
        <f>IFERROR(VLOOKUP(L28,#REF!,5,0),"")</f>
        <v/>
      </c>
      <c r="P28" s="346">
        <f t="shared" si="0"/>
        <v>0.00694524829262646</v>
      </c>
    </row>
    <row r="29" ht="18" customHeight="1" spans="1:16">
      <c r="A29" s="340">
        <v>77</v>
      </c>
      <c r="B29" s="341" t="s">
        <v>119</v>
      </c>
      <c r="C29" s="341" t="s">
        <v>66</v>
      </c>
      <c r="D29" s="342">
        <v>13.99</v>
      </c>
      <c r="E29" s="341" t="s">
        <v>29</v>
      </c>
      <c r="F29" s="343">
        <v>16620</v>
      </c>
      <c r="G29" s="341">
        <v>150</v>
      </c>
      <c r="H29" s="342">
        <v>2098.5</v>
      </c>
      <c r="I29" s="341">
        <v>1529</v>
      </c>
      <c r="J29" s="341">
        <v>4.4</v>
      </c>
      <c r="K29" s="341" t="s">
        <v>41</v>
      </c>
      <c r="L29" s="341" t="s">
        <v>120</v>
      </c>
      <c r="M29" s="341" t="s">
        <v>121</v>
      </c>
      <c r="N29" s="341">
        <v>2186</v>
      </c>
      <c r="O29" s="345" t="str">
        <f>IFERROR(VLOOKUP(L29,#REF!,5,0),"")</f>
        <v/>
      </c>
      <c r="P29" s="346">
        <f t="shared" si="0"/>
        <v>0.00578770691052205</v>
      </c>
    </row>
    <row r="30" ht="18" customHeight="1" spans="1:16">
      <c r="A30" s="340">
        <v>81</v>
      </c>
      <c r="B30" s="341" t="s">
        <v>122</v>
      </c>
      <c r="C30" s="341" t="s">
        <v>123</v>
      </c>
      <c r="D30" s="342">
        <v>11.48</v>
      </c>
      <c r="E30" s="341" t="s">
        <v>29</v>
      </c>
      <c r="F30" s="343">
        <v>17750</v>
      </c>
      <c r="G30" s="341">
        <v>120</v>
      </c>
      <c r="H30" s="342">
        <v>1377.6</v>
      </c>
      <c r="I30" s="341">
        <v>41</v>
      </c>
      <c r="J30" s="341">
        <v>3.9</v>
      </c>
      <c r="K30" s="341" t="s">
        <v>30</v>
      </c>
      <c r="L30" s="341" t="s">
        <v>124</v>
      </c>
      <c r="M30" s="341" t="s">
        <v>125</v>
      </c>
      <c r="N30" s="341">
        <v>159</v>
      </c>
      <c r="O30" s="345" t="str">
        <f>IFERROR(VLOOKUP(L30,#REF!,5,0),"")</f>
        <v/>
      </c>
      <c r="P30" s="346">
        <f t="shared" si="0"/>
        <v>0.00463016552841764</v>
      </c>
    </row>
    <row r="31" ht="18" customHeight="1" spans="1:16">
      <c r="A31" s="340">
        <v>102</v>
      </c>
      <c r="B31" s="341" t="s">
        <v>126</v>
      </c>
      <c r="C31" s="341" t="s">
        <v>127</v>
      </c>
      <c r="D31" s="342">
        <v>12.99</v>
      </c>
      <c r="E31" s="341" t="s">
        <v>29</v>
      </c>
      <c r="F31" s="343">
        <v>19836</v>
      </c>
      <c r="G31" s="341">
        <v>120</v>
      </c>
      <c r="H31" s="342">
        <v>1558.8</v>
      </c>
      <c r="I31" s="341">
        <v>12</v>
      </c>
      <c r="J31" s="341">
        <v>4.2</v>
      </c>
      <c r="K31" s="341" t="s">
        <v>30</v>
      </c>
      <c r="L31" s="341" t="s">
        <v>128</v>
      </c>
      <c r="M31" s="341" t="s">
        <v>129</v>
      </c>
      <c r="N31" s="341">
        <v>150</v>
      </c>
      <c r="O31" s="345" t="str">
        <f>IFERROR(VLOOKUP(L31,#REF!,5,0),"")</f>
        <v/>
      </c>
      <c r="P31" s="346">
        <f t="shared" si="0"/>
        <v>0.00463016552841764</v>
      </c>
    </row>
    <row r="32" ht="18" customHeight="1" spans="1:16">
      <c r="A32" s="340">
        <v>56</v>
      </c>
      <c r="B32" s="341" t="s">
        <v>130</v>
      </c>
      <c r="C32" s="341" t="s">
        <v>123</v>
      </c>
      <c r="D32" s="342">
        <v>11.48</v>
      </c>
      <c r="E32" s="341" t="s">
        <v>29</v>
      </c>
      <c r="F32" s="343">
        <v>17750</v>
      </c>
      <c r="G32" s="341">
        <v>120</v>
      </c>
      <c r="H32" s="342">
        <v>1377.6</v>
      </c>
      <c r="I32" s="341">
        <v>41</v>
      </c>
      <c r="J32" s="341">
        <v>3.9</v>
      </c>
      <c r="K32" s="341" t="s">
        <v>30</v>
      </c>
      <c r="L32" s="341" t="s">
        <v>124</v>
      </c>
      <c r="M32" s="341" t="s">
        <v>125</v>
      </c>
      <c r="N32" s="341">
        <v>159</v>
      </c>
      <c r="O32" s="345" t="str">
        <f>IFERROR(VLOOKUP(L32,#REF!,5,0),"")</f>
        <v/>
      </c>
      <c r="P32" s="346">
        <f t="shared" si="0"/>
        <v>0.00463016552841764</v>
      </c>
    </row>
    <row r="33" ht="18" customHeight="1" spans="1:16">
      <c r="A33" s="340">
        <v>121</v>
      </c>
      <c r="B33" s="341" t="s">
        <v>131</v>
      </c>
      <c r="C33" s="341" t="s">
        <v>132</v>
      </c>
      <c r="D33" s="342">
        <v>7.99</v>
      </c>
      <c r="E33" s="341" t="s">
        <v>29</v>
      </c>
      <c r="F33" s="343">
        <v>18783</v>
      </c>
      <c r="G33" s="341">
        <v>120</v>
      </c>
      <c r="H33" s="342">
        <v>958.8</v>
      </c>
      <c r="I33" s="341">
        <v>88</v>
      </c>
      <c r="J33" s="341">
        <v>4.1</v>
      </c>
      <c r="K33" s="341" t="s">
        <v>30</v>
      </c>
      <c r="L33" s="341" t="s">
        <v>133</v>
      </c>
      <c r="M33" s="341" t="s">
        <v>134</v>
      </c>
      <c r="N33" s="341">
        <v>473</v>
      </c>
      <c r="O33" s="345" t="str">
        <f>IFERROR(VLOOKUP(L33,#REF!,5,0),"")</f>
        <v/>
      </c>
      <c r="P33" s="346">
        <f t="shared" si="0"/>
        <v>0.00463016552841764</v>
      </c>
    </row>
    <row r="34" ht="18" customHeight="1" spans="1:16">
      <c r="A34" s="340">
        <v>94</v>
      </c>
      <c r="B34" s="341" t="s">
        <v>135</v>
      </c>
      <c r="C34" s="341" t="s">
        <v>45</v>
      </c>
      <c r="D34" s="342">
        <v>11.99</v>
      </c>
      <c r="E34" s="341" t="s">
        <v>29</v>
      </c>
      <c r="F34" s="343">
        <v>17359</v>
      </c>
      <c r="G34" s="341">
        <v>120</v>
      </c>
      <c r="H34" s="342">
        <v>1438.8</v>
      </c>
      <c r="I34" s="341">
        <v>4</v>
      </c>
      <c r="J34" s="341">
        <v>3.5</v>
      </c>
      <c r="K34" s="341" t="s">
        <v>30</v>
      </c>
      <c r="L34" s="341" t="s">
        <v>136</v>
      </c>
      <c r="M34" s="341" t="s">
        <v>137</v>
      </c>
      <c r="N34" s="341">
        <v>674</v>
      </c>
      <c r="O34" s="345" t="str">
        <f>IFERROR(VLOOKUP(L34,#REF!,5,0),"")</f>
        <v/>
      </c>
      <c r="P34" s="346">
        <f t="shared" ref="P34:P65" si="1">G34/SUM($G$2:$G$161)</f>
        <v>0.00463016552841764</v>
      </c>
    </row>
    <row r="35" ht="18" customHeight="1" spans="1:16">
      <c r="A35" s="340">
        <v>7</v>
      </c>
      <c r="B35" s="341" t="s">
        <v>138</v>
      </c>
      <c r="C35" s="341" t="s">
        <v>139</v>
      </c>
      <c r="D35" s="342">
        <v>10.99</v>
      </c>
      <c r="E35" s="341" t="s">
        <v>140</v>
      </c>
      <c r="F35" s="343">
        <v>133666</v>
      </c>
      <c r="G35" s="341">
        <v>120</v>
      </c>
      <c r="H35" s="342">
        <v>1318.8</v>
      </c>
      <c r="I35" s="341">
        <v>3</v>
      </c>
      <c r="J35" s="341">
        <v>4</v>
      </c>
      <c r="K35" s="341" t="s">
        <v>30</v>
      </c>
      <c r="L35" s="341" t="s">
        <v>141</v>
      </c>
      <c r="M35" s="341" t="s">
        <v>142</v>
      </c>
      <c r="N35" s="341">
        <v>27</v>
      </c>
      <c r="O35" s="345" t="str">
        <f>IFERROR(VLOOKUP(L35,#REF!,5,0),"")</f>
        <v/>
      </c>
      <c r="P35" s="346">
        <f t="shared" si="1"/>
        <v>0.00463016552841764</v>
      </c>
    </row>
    <row r="36" ht="18" customHeight="1" spans="1:16">
      <c r="A36" s="340">
        <v>42</v>
      </c>
      <c r="B36" s="341" t="s">
        <v>143</v>
      </c>
      <c r="C36" s="341" t="s">
        <v>144</v>
      </c>
      <c r="D36" s="342">
        <v>16.99</v>
      </c>
      <c r="E36" s="341" t="s">
        <v>29</v>
      </c>
      <c r="F36" s="343">
        <v>211183</v>
      </c>
      <c r="G36" s="341">
        <v>120</v>
      </c>
      <c r="H36" s="342">
        <v>2038.8</v>
      </c>
      <c r="I36" s="341">
        <v>31</v>
      </c>
      <c r="J36" s="341">
        <v>4.2</v>
      </c>
      <c r="K36" s="341" t="s">
        <v>30</v>
      </c>
      <c r="L36" s="341" t="s">
        <v>145</v>
      </c>
      <c r="M36" s="341" t="s">
        <v>146</v>
      </c>
      <c r="N36" s="341">
        <v>346</v>
      </c>
      <c r="O36" s="345" t="str">
        <f>IFERROR(VLOOKUP(L36,#REF!,5,0),"")</f>
        <v/>
      </c>
      <c r="P36" s="346">
        <f t="shared" si="1"/>
        <v>0.00463016552841764</v>
      </c>
    </row>
    <row r="37" ht="18" customHeight="1" spans="1:16">
      <c r="A37" s="340">
        <v>112</v>
      </c>
      <c r="B37" s="341" t="s">
        <v>122</v>
      </c>
      <c r="C37" s="341" t="s">
        <v>123</v>
      </c>
      <c r="D37" s="342">
        <v>11.48</v>
      </c>
      <c r="E37" s="341" t="s">
        <v>29</v>
      </c>
      <c r="F37" s="343">
        <v>17750</v>
      </c>
      <c r="G37" s="341">
        <v>120</v>
      </c>
      <c r="H37" s="342">
        <v>1377.6</v>
      </c>
      <c r="I37" s="341">
        <v>41</v>
      </c>
      <c r="J37" s="341">
        <v>3.9</v>
      </c>
      <c r="K37" s="341" t="s">
        <v>30</v>
      </c>
      <c r="L37" s="341" t="s">
        <v>124</v>
      </c>
      <c r="M37" s="341" t="s">
        <v>125</v>
      </c>
      <c r="N37" s="341">
        <v>159</v>
      </c>
      <c r="O37" s="345" t="str">
        <f>IFERROR(VLOOKUP(L37,#REF!,5,0),"")</f>
        <v/>
      </c>
      <c r="P37" s="346">
        <f t="shared" si="1"/>
        <v>0.00463016552841764</v>
      </c>
    </row>
    <row r="38" ht="18" customHeight="1" spans="1:16">
      <c r="A38" s="340">
        <v>96</v>
      </c>
      <c r="B38" s="341" t="s">
        <v>147</v>
      </c>
      <c r="C38" s="341" t="s">
        <v>148</v>
      </c>
      <c r="D38" s="342">
        <v>14.99</v>
      </c>
      <c r="E38" s="341" t="s">
        <v>29</v>
      </c>
      <c r="F38" s="343">
        <v>17257</v>
      </c>
      <c r="G38" s="341">
        <v>120</v>
      </c>
      <c r="H38" s="342">
        <v>1798.8</v>
      </c>
      <c r="I38" s="341">
        <v>3544</v>
      </c>
      <c r="J38" s="341">
        <v>4.4</v>
      </c>
      <c r="K38" s="341" t="s">
        <v>30</v>
      </c>
      <c r="L38" s="341" t="s">
        <v>149</v>
      </c>
      <c r="M38" s="341" t="s">
        <v>150</v>
      </c>
      <c r="N38" s="341">
        <v>1329</v>
      </c>
      <c r="O38" s="345" t="str">
        <f>IFERROR(VLOOKUP(L38,#REF!,5,0),"")</f>
        <v/>
      </c>
      <c r="P38" s="346">
        <f t="shared" si="1"/>
        <v>0.00463016552841764</v>
      </c>
    </row>
    <row r="39" ht="18" customHeight="1" spans="1:16">
      <c r="A39" s="340">
        <v>137</v>
      </c>
      <c r="B39" s="341" t="s">
        <v>122</v>
      </c>
      <c r="C39" s="341" t="s">
        <v>123</v>
      </c>
      <c r="D39" s="342">
        <v>11.48</v>
      </c>
      <c r="E39" s="341" t="s">
        <v>29</v>
      </c>
      <c r="F39" s="343">
        <v>17345</v>
      </c>
      <c r="G39" s="341">
        <v>120</v>
      </c>
      <c r="H39" s="342">
        <v>1377.6</v>
      </c>
      <c r="I39" s="341">
        <v>41</v>
      </c>
      <c r="J39" s="341">
        <v>3.9</v>
      </c>
      <c r="K39" s="341" t="s">
        <v>30</v>
      </c>
      <c r="L39" s="341" t="s">
        <v>151</v>
      </c>
      <c r="M39" s="341" t="s">
        <v>152</v>
      </c>
      <c r="N39" s="341">
        <v>164</v>
      </c>
      <c r="O39" s="345" t="str">
        <f>IFERROR(VLOOKUP(L39,#REF!,5,0),"")</f>
        <v/>
      </c>
      <c r="P39" s="346">
        <f t="shared" si="1"/>
        <v>0.00463016552841764</v>
      </c>
    </row>
    <row r="40" ht="18" customHeight="1" spans="1:16">
      <c r="A40" s="340">
        <v>79</v>
      </c>
      <c r="B40" s="341" t="s">
        <v>153</v>
      </c>
      <c r="C40" s="341" t="s">
        <v>45</v>
      </c>
      <c r="D40" s="342">
        <v>12.99</v>
      </c>
      <c r="E40" s="341" t="s">
        <v>29</v>
      </c>
      <c r="F40" s="343">
        <v>18486</v>
      </c>
      <c r="G40" s="341">
        <v>120</v>
      </c>
      <c r="H40" s="342">
        <v>1558.8</v>
      </c>
      <c r="I40" s="341">
        <v>1030</v>
      </c>
      <c r="J40" s="341">
        <v>3.9</v>
      </c>
      <c r="K40" s="341" t="s">
        <v>30</v>
      </c>
      <c r="L40" s="341" t="s">
        <v>154</v>
      </c>
      <c r="M40" s="341" t="s">
        <v>155</v>
      </c>
      <c r="N40" s="341">
        <v>1079</v>
      </c>
      <c r="O40" s="345" t="str">
        <f>IFERROR(VLOOKUP(L40,#REF!,5,0),"")</f>
        <v/>
      </c>
      <c r="P40" s="346">
        <f t="shared" si="1"/>
        <v>0.00463016552841764</v>
      </c>
    </row>
    <row r="41" ht="18" customHeight="1" spans="1:16">
      <c r="A41" s="340">
        <v>26</v>
      </c>
      <c r="B41" s="341" t="s">
        <v>156</v>
      </c>
      <c r="C41" s="341" t="s">
        <v>157</v>
      </c>
      <c r="D41" s="342">
        <v>11.95</v>
      </c>
      <c r="E41" s="341" t="s">
        <v>29</v>
      </c>
      <c r="F41" s="343">
        <v>20233</v>
      </c>
      <c r="G41" s="341">
        <v>119</v>
      </c>
      <c r="H41" s="342">
        <v>1422.05</v>
      </c>
      <c r="I41" s="341">
        <v>856</v>
      </c>
      <c r="J41" s="341">
        <v>4.6</v>
      </c>
      <c r="K41" s="341" t="s">
        <v>30</v>
      </c>
      <c r="L41" s="341" t="s">
        <v>158</v>
      </c>
      <c r="M41" s="341" t="s">
        <v>159</v>
      </c>
      <c r="N41" s="341">
        <v>1820</v>
      </c>
      <c r="O41" s="345" t="str">
        <f>IFERROR(VLOOKUP(L41,#REF!,5,0),"")</f>
        <v/>
      </c>
      <c r="P41" s="346">
        <f t="shared" si="1"/>
        <v>0.00459158081568083</v>
      </c>
    </row>
    <row r="42" ht="18" customHeight="1" spans="1:16">
      <c r="A42" s="340">
        <v>48</v>
      </c>
      <c r="B42" s="341" t="s">
        <v>160</v>
      </c>
      <c r="C42" s="341" t="s">
        <v>161</v>
      </c>
      <c r="D42" s="342">
        <v>11.99</v>
      </c>
      <c r="E42" s="341" t="s">
        <v>29</v>
      </c>
      <c r="F42" s="343">
        <v>20511</v>
      </c>
      <c r="G42" s="341">
        <v>118</v>
      </c>
      <c r="H42" s="342">
        <v>1414.82</v>
      </c>
      <c r="I42" s="341">
        <v>53</v>
      </c>
      <c r="J42" s="341">
        <v>4.4</v>
      </c>
      <c r="K42" s="341" t="s">
        <v>30</v>
      </c>
      <c r="L42" s="341" t="s">
        <v>162</v>
      </c>
      <c r="M42" s="341" t="s">
        <v>163</v>
      </c>
      <c r="N42" s="341">
        <v>593</v>
      </c>
      <c r="O42" s="345" t="str">
        <f>IFERROR(VLOOKUP(L42,#REF!,5,0),"")</f>
        <v/>
      </c>
      <c r="P42" s="346">
        <f t="shared" si="1"/>
        <v>0.00455299610294401</v>
      </c>
    </row>
    <row r="43" ht="18" customHeight="1" spans="1:16">
      <c r="A43" s="340">
        <v>140</v>
      </c>
      <c r="B43" s="341" t="s">
        <v>164</v>
      </c>
      <c r="C43" s="341" t="s">
        <v>165</v>
      </c>
      <c r="D43" s="342">
        <v>11.99</v>
      </c>
      <c r="E43" s="341" t="s">
        <v>29</v>
      </c>
      <c r="F43" s="343">
        <v>88983</v>
      </c>
      <c r="G43" s="341">
        <v>116</v>
      </c>
      <c r="H43" s="342">
        <v>1390.84</v>
      </c>
      <c r="I43" s="341">
        <v>6</v>
      </c>
      <c r="J43" s="341">
        <v>4.8</v>
      </c>
      <c r="K43" s="341" t="s">
        <v>30</v>
      </c>
      <c r="L43" s="341" t="s">
        <v>166</v>
      </c>
      <c r="M43" s="341" t="s">
        <v>167</v>
      </c>
      <c r="N43" s="341">
        <v>52</v>
      </c>
      <c r="O43" s="345" t="str">
        <f>IFERROR(VLOOKUP(L43,#REF!,5,0),"")</f>
        <v/>
      </c>
      <c r="P43" s="346">
        <f t="shared" si="1"/>
        <v>0.00447582667747039</v>
      </c>
    </row>
    <row r="44" ht="18" customHeight="1" spans="1:16">
      <c r="A44" s="340">
        <v>72</v>
      </c>
      <c r="B44" s="341" t="s">
        <v>168</v>
      </c>
      <c r="C44" s="341" t="s">
        <v>169</v>
      </c>
      <c r="D44" s="342">
        <v>11.99</v>
      </c>
      <c r="E44" s="341" t="s">
        <v>29</v>
      </c>
      <c r="F44" s="343">
        <v>21737</v>
      </c>
      <c r="G44" s="341">
        <v>116</v>
      </c>
      <c r="H44" s="342">
        <v>1390.84</v>
      </c>
      <c r="I44" s="341">
        <v>8</v>
      </c>
      <c r="J44" s="341">
        <v>4</v>
      </c>
      <c r="K44" s="341" t="s">
        <v>30</v>
      </c>
      <c r="L44" s="341" t="s">
        <v>170</v>
      </c>
      <c r="M44" s="341" t="s">
        <v>171</v>
      </c>
      <c r="N44" s="341">
        <v>154</v>
      </c>
      <c r="O44" s="345" t="str">
        <f>IFERROR(VLOOKUP(L44,#REF!,5,0),"")</f>
        <v/>
      </c>
      <c r="P44" s="346">
        <f t="shared" si="1"/>
        <v>0.00447582667747039</v>
      </c>
    </row>
    <row r="45" ht="18" customHeight="1" spans="1:16">
      <c r="A45" s="340">
        <v>64</v>
      </c>
      <c r="B45" s="341" t="s">
        <v>172</v>
      </c>
      <c r="C45" s="341" t="s">
        <v>173</v>
      </c>
      <c r="D45" s="342">
        <v>10.99</v>
      </c>
      <c r="E45" s="341" t="s">
        <v>29</v>
      </c>
      <c r="F45" s="343">
        <v>21984</v>
      </c>
      <c r="G45" s="341">
        <v>116</v>
      </c>
      <c r="H45" s="342">
        <v>1274.84</v>
      </c>
      <c r="I45" s="341">
        <v>471</v>
      </c>
      <c r="J45" s="341">
        <v>4.1</v>
      </c>
      <c r="K45" s="341" t="s">
        <v>30</v>
      </c>
      <c r="L45" s="341" t="s">
        <v>174</v>
      </c>
      <c r="M45" s="341" t="s">
        <v>175</v>
      </c>
      <c r="N45" s="341">
        <v>1370</v>
      </c>
      <c r="O45" s="345" t="str">
        <f>IFERROR(VLOOKUP(L45,#REF!,5,0),"")</f>
        <v/>
      </c>
      <c r="P45" s="346">
        <f t="shared" si="1"/>
        <v>0.00447582667747039</v>
      </c>
    </row>
    <row r="46" ht="18" customHeight="1" spans="1:16">
      <c r="A46" s="340">
        <v>105</v>
      </c>
      <c r="B46" s="341" t="s">
        <v>176</v>
      </c>
      <c r="C46" s="341" t="s">
        <v>45</v>
      </c>
      <c r="D46" s="342">
        <v>14.99</v>
      </c>
      <c r="E46" s="341" t="s">
        <v>29</v>
      </c>
      <c r="F46" s="343">
        <v>23895</v>
      </c>
      <c r="G46" s="341">
        <v>112</v>
      </c>
      <c r="H46" s="342">
        <v>1678.88</v>
      </c>
      <c r="I46" s="341">
        <v>5</v>
      </c>
      <c r="J46" s="341">
        <v>3.8</v>
      </c>
      <c r="K46" s="341" t="s">
        <v>30</v>
      </c>
      <c r="L46" s="341" t="s">
        <v>177</v>
      </c>
      <c r="M46" s="341" t="s">
        <v>178</v>
      </c>
      <c r="N46" s="341">
        <v>23</v>
      </c>
      <c r="O46" s="345" t="str">
        <f>IFERROR(VLOOKUP(L46,#REF!,5,0),"")</f>
        <v/>
      </c>
      <c r="P46" s="346">
        <f t="shared" si="1"/>
        <v>0.00432148782652313</v>
      </c>
    </row>
    <row r="47" ht="18" customHeight="1" spans="1:16">
      <c r="A47" s="340">
        <v>84</v>
      </c>
      <c r="B47" s="341" t="s">
        <v>179</v>
      </c>
      <c r="C47" s="341" t="s">
        <v>180</v>
      </c>
      <c r="D47" s="342">
        <v>13.99</v>
      </c>
      <c r="E47" s="341" t="s">
        <v>29</v>
      </c>
      <c r="F47" s="343">
        <v>24227</v>
      </c>
      <c r="G47" s="341">
        <v>111</v>
      </c>
      <c r="H47" s="342">
        <v>1552.89</v>
      </c>
      <c r="I47" s="341">
        <v>58</v>
      </c>
      <c r="J47" s="341">
        <v>3.9</v>
      </c>
      <c r="K47" s="341" t="s">
        <v>30</v>
      </c>
      <c r="L47" s="341" t="s">
        <v>181</v>
      </c>
      <c r="M47" s="341" t="s">
        <v>182</v>
      </c>
      <c r="N47" s="341">
        <v>211</v>
      </c>
      <c r="O47" s="345" t="str">
        <f>IFERROR(VLOOKUP(L47,#REF!,5,0),"")</f>
        <v/>
      </c>
      <c r="P47" s="346">
        <f t="shared" si="1"/>
        <v>0.00428290311378632</v>
      </c>
    </row>
    <row r="48" ht="18" customHeight="1" spans="1:16">
      <c r="A48" s="340">
        <v>146</v>
      </c>
      <c r="B48" s="341" t="s">
        <v>183</v>
      </c>
      <c r="C48" s="341" t="s">
        <v>184</v>
      </c>
      <c r="D48" s="342">
        <v>13.98</v>
      </c>
      <c r="E48" s="341" t="s">
        <v>29</v>
      </c>
      <c r="F48" s="343">
        <v>24122</v>
      </c>
      <c r="G48" s="341">
        <v>111</v>
      </c>
      <c r="H48" s="342">
        <v>1551.78</v>
      </c>
      <c r="I48" s="341">
        <v>361</v>
      </c>
      <c r="J48" s="341">
        <v>4.3</v>
      </c>
      <c r="K48" s="341" t="s">
        <v>41</v>
      </c>
      <c r="L48" s="341" t="s">
        <v>185</v>
      </c>
      <c r="M48" s="341" t="s">
        <v>186</v>
      </c>
      <c r="N48" s="341">
        <v>984</v>
      </c>
      <c r="O48" s="345" t="str">
        <f>IFERROR(VLOOKUP(L48,#REF!,5,0),"")</f>
        <v/>
      </c>
      <c r="P48" s="346">
        <f t="shared" si="1"/>
        <v>0.00428290311378632</v>
      </c>
    </row>
    <row r="49" ht="18" customHeight="1" spans="1:16">
      <c r="A49" s="340">
        <v>139</v>
      </c>
      <c r="B49" s="341" t="s">
        <v>187</v>
      </c>
      <c r="C49" s="341" t="s">
        <v>127</v>
      </c>
      <c r="D49" s="342">
        <v>12.99</v>
      </c>
      <c r="E49" s="341" t="s">
        <v>29</v>
      </c>
      <c r="F49" s="343">
        <v>24038</v>
      </c>
      <c r="G49" s="341">
        <v>111</v>
      </c>
      <c r="H49" s="342">
        <v>1441.89</v>
      </c>
      <c r="I49" s="341">
        <v>12</v>
      </c>
      <c r="J49" s="341">
        <v>4.2</v>
      </c>
      <c r="K49" s="341" t="s">
        <v>30</v>
      </c>
      <c r="L49" s="341" t="s">
        <v>188</v>
      </c>
      <c r="M49" s="341" t="s">
        <v>189</v>
      </c>
      <c r="N49" s="341">
        <v>150</v>
      </c>
      <c r="O49" s="345" t="str">
        <f>IFERROR(VLOOKUP(L49,#REF!,5,0),"")</f>
        <v/>
      </c>
      <c r="P49" s="346">
        <f t="shared" si="1"/>
        <v>0.00428290311378632</v>
      </c>
    </row>
    <row r="50" ht="18" customHeight="1" spans="1:16">
      <c r="A50" s="340">
        <v>125</v>
      </c>
      <c r="B50" s="341" t="s">
        <v>190</v>
      </c>
      <c r="C50" s="341" t="s">
        <v>173</v>
      </c>
      <c r="D50" s="342">
        <v>10.99</v>
      </c>
      <c r="E50" s="341" t="s">
        <v>29</v>
      </c>
      <c r="F50" s="343">
        <v>25085</v>
      </c>
      <c r="G50" s="341">
        <v>109</v>
      </c>
      <c r="H50" s="342">
        <v>1197.91</v>
      </c>
      <c r="I50" s="341">
        <v>34</v>
      </c>
      <c r="J50" s="341">
        <v>3.6</v>
      </c>
      <c r="K50" s="341" t="s">
        <v>30</v>
      </c>
      <c r="L50" s="341" t="s">
        <v>191</v>
      </c>
      <c r="M50" s="341" t="s">
        <v>192</v>
      </c>
      <c r="N50" s="341">
        <v>222</v>
      </c>
      <c r="O50" s="345" t="str">
        <f>IFERROR(VLOOKUP(L50,#REF!,5,0),"")</f>
        <v/>
      </c>
      <c r="P50" s="346">
        <f t="shared" si="1"/>
        <v>0.00420573368831269</v>
      </c>
    </row>
    <row r="51" ht="18" customHeight="1" spans="1:16">
      <c r="A51" s="340">
        <v>127</v>
      </c>
      <c r="B51" s="341" t="s">
        <v>193</v>
      </c>
      <c r="C51" s="341" t="s">
        <v>45</v>
      </c>
      <c r="D51" s="342">
        <v>11.99</v>
      </c>
      <c r="E51" s="341" t="s">
        <v>29</v>
      </c>
      <c r="F51" s="343">
        <v>25138</v>
      </c>
      <c r="G51" s="341">
        <v>109</v>
      </c>
      <c r="H51" s="342">
        <v>1306.91</v>
      </c>
      <c r="I51" s="341">
        <v>2</v>
      </c>
      <c r="J51" s="341">
        <v>5</v>
      </c>
      <c r="K51" s="341" t="s">
        <v>30</v>
      </c>
      <c r="L51" s="341" t="s">
        <v>194</v>
      </c>
      <c r="M51" s="341" t="s">
        <v>195</v>
      </c>
      <c r="N51" s="341">
        <v>13</v>
      </c>
      <c r="O51" s="345" t="str">
        <f>IFERROR(VLOOKUP(L51,#REF!,5,0),"")</f>
        <v/>
      </c>
      <c r="P51" s="346">
        <f t="shared" si="1"/>
        <v>0.00420573368831269</v>
      </c>
    </row>
    <row r="52" ht="18" customHeight="1" spans="1:16">
      <c r="A52" s="340">
        <v>18</v>
      </c>
      <c r="B52" s="341" t="s">
        <v>196</v>
      </c>
      <c r="C52" s="341" t="s">
        <v>148</v>
      </c>
      <c r="D52" s="342">
        <v>12.99</v>
      </c>
      <c r="E52" s="341" t="s">
        <v>29</v>
      </c>
      <c r="F52" s="343">
        <v>25077</v>
      </c>
      <c r="G52" s="341">
        <v>109</v>
      </c>
      <c r="H52" s="342">
        <v>1415.91</v>
      </c>
      <c r="I52" s="341">
        <v>3544</v>
      </c>
      <c r="J52" s="341">
        <v>4.4</v>
      </c>
      <c r="K52" s="341" t="s">
        <v>30</v>
      </c>
      <c r="L52" s="341" t="s">
        <v>197</v>
      </c>
      <c r="M52" s="341" t="s">
        <v>198</v>
      </c>
      <c r="N52" s="341">
        <v>1329</v>
      </c>
      <c r="O52" s="345" t="str">
        <f>IFERROR(VLOOKUP(L52,#REF!,5,0),"")</f>
        <v/>
      </c>
      <c r="P52" s="346">
        <f t="shared" si="1"/>
        <v>0.00420573368831269</v>
      </c>
    </row>
    <row r="53" ht="18" customHeight="1" spans="1:16">
      <c r="A53" s="340">
        <v>74</v>
      </c>
      <c r="B53" s="341" t="s">
        <v>199</v>
      </c>
      <c r="C53" s="341" t="s">
        <v>200</v>
      </c>
      <c r="D53" s="342">
        <v>12.99</v>
      </c>
      <c r="E53" s="341" t="s">
        <v>29</v>
      </c>
      <c r="F53" s="343">
        <v>113204</v>
      </c>
      <c r="G53" s="341">
        <v>109</v>
      </c>
      <c r="H53" s="342">
        <v>1415.91</v>
      </c>
      <c r="I53" s="341">
        <v>38</v>
      </c>
      <c r="J53" s="341">
        <v>3.7</v>
      </c>
      <c r="K53" s="341" t="s">
        <v>30</v>
      </c>
      <c r="L53" s="341" t="s">
        <v>201</v>
      </c>
      <c r="M53" s="341" t="s">
        <v>202</v>
      </c>
      <c r="N53" s="341">
        <v>1329</v>
      </c>
      <c r="O53" s="345" t="str">
        <f>IFERROR(VLOOKUP(L53,#REF!,5,0),"")</f>
        <v/>
      </c>
      <c r="P53" s="346">
        <f t="shared" si="1"/>
        <v>0.00420573368831269</v>
      </c>
    </row>
    <row r="54" ht="18" customHeight="1" spans="1:16">
      <c r="A54" s="340">
        <v>150</v>
      </c>
      <c r="B54" s="341" t="s">
        <v>203</v>
      </c>
      <c r="C54" s="341" t="s">
        <v>45</v>
      </c>
      <c r="D54" s="342">
        <v>9.99</v>
      </c>
      <c r="E54" s="341" t="s">
        <v>29</v>
      </c>
      <c r="F54" s="343">
        <v>27050</v>
      </c>
      <c r="G54" s="341">
        <v>105</v>
      </c>
      <c r="H54" s="342">
        <v>1048.95</v>
      </c>
      <c r="I54" s="341">
        <v>223</v>
      </c>
      <c r="J54" s="341">
        <v>4.2</v>
      </c>
      <c r="K54" s="341" t="s">
        <v>30</v>
      </c>
      <c r="L54" s="341" t="s">
        <v>204</v>
      </c>
      <c r="M54" s="341" t="s">
        <v>205</v>
      </c>
      <c r="N54" s="341">
        <v>981</v>
      </c>
      <c r="O54" s="345" t="str">
        <f>IFERROR(VLOOKUP(L54,#REF!,5,0),"")</f>
        <v/>
      </c>
      <c r="P54" s="346">
        <f t="shared" si="1"/>
        <v>0.00405139483736544</v>
      </c>
    </row>
    <row r="55" ht="18" customHeight="1" spans="1:16">
      <c r="A55" s="340">
        <v>32</v>
      </c>
      <c r="B55" s="341" t="s">
        <v>206</v>
      </c>
      <c r="C55" s="341" t="s">
        <v>207</v>
      </c>
      <c r="D55" s="342">
        <v>5.29</v>
      </c>
      <c r="E55" s="341" t="s">
        <v>29</v>
      </c>
      <c r="F55" s="343">
        <v>27802</v>
      </c>
      <c r="G55" s="341">
        <v>104</v>
      </c>
      <c r="H55" s="342">
        <v>550.16</v>
      </c>
      <c r="I55" s="341">
        <v>78</v>
      </c>
      <c r="J55" s="341">
        <v>3.8</v>
      </c>
      <c r="K55" s="341" t="s">
        <v>30</v>
      </c>
      <c r="L55" s="341" t="s">
        <v>208</v>
      </c>
      <c r="M55" s="341" t="s">
        <v>209</v>
      </c>
      <c r="N55" s="341">
        <v>1266</v>
      </c>
      <c r="O55" s="345" t="str">
        <f>IFERROR(VLOOKUP(L55,#REF!,5,0),"")</f>
        <v/>
      </c>
      <c r="P55" s="346">
        <f t="shared" si="1"/>
        <v>0.00401281012462862</v>
      </c>
    </row>
    <row r="56" ht="18" customHeight="1" spans="1:16">
      <c r="A56" s="340">
        <v>71</v>
      </c>
      <c r="B56" s="341" t="s">
        <v>210</v>
      </c>
      <c r="C56" s="341" t="s">
        <v>45</v>
      </c>
      <c r="D56" s="342">
        <v>12.99</v>
      </c>
      <c r="E56" s="341" t="s">
        <v>29</v>
      </c>
      <c r="F56" s="343">
        <v>28934</v>
      </c>
      <c r="G56" s="341">
        <v>102</v>
      </c>
      <c r="H56" s="342">
        <v>1324.98</v>
      </c>
      <c r="I56" s="341">
        <v>68</v>
      </c>
      <c r="J56" s="341">
        <v>4.4</v>
      </c>
      <c r="K56" s="341" t="s">
        <v>30</v>
      </c>
      <c r="L56" s="341" t="s">
        <v>211</v>
      </c>
      <c r="M56" s="341" t="s">
        <v>212</v>
      </c>
      <c r="N56" s="341">
        <v>246</v>
      </c>
      <c r="O56" s="345" t="str">
        <f>IFERROR(VLOOKUP(L56,#REF!,5,0),"")</f>
        <v/>
      </c>
      <c r="P56" s="346">
        <f t="shared" si="1"/>
        <v>0.00393564069915499</v>
      </c>
    </row>
    <row r="57" ht="18" customHeight="1" spans="1:16">
      <c r="A57" s="340">
        <v>59</v>
      </c>
      <c r="B57" s="341" t="s">
        <v>213</v>
      </c>
      <c r="C57" s="341" t="s">
        <v>123</v>
      </c>
      <c r="D57" s="342">
        <v>12.48</v>
      </c>
      <c r="E57" s="341" t="s">
        <v>29</v>
      </c>
      <c r="F57" s="343">
        <v>31976</v>
      </c>
      <c r="G57" s="341">
        <v>96</v>
      </c>
      <c r="H57" s="342">
        <v>1198.08</v>
      </c>
      <c r="I57" s="341">
        <v>2</v>
      </c>
      <c r="J57" s="341">
        <v>1.5</v>
      </c>
      <c r="K57" s="341" t="s">
        <v>30</v>
      </c>
      <c r="L57" s="341" t="s">
        <v>214</v>
      </c>
      <c r="M57" s="341" t="s">
        <v>215</v>
      </c>
      <c r="N57" s="341">
        <v>9</v>
      </c>
      <c r="O57" s="345" t="str">
        <f>IFERROR(VLOOKUP(L57,#REF!,5,0),"")</f>
        <v/>
      </c>
      <c r="P57" s="346">
        <f t="shared" si="1"/>
        <v>0.00370413242273411</v>
      </c>
    </row>
    <row r="58" ht="18" customHeight="1" spans="1:16">
      <c r="A58" s="340">
        <v>69</v>
      </c>
      <c r="B58" s="341" t="s">
        <v>216</v>
      </c>
      <c r="C58" s="341" t="s">
        <v>217</v>
      </c>
      <c r="D58" s="342">
        <v>7.99</v>
      </c>
      <c r="E58" s="341" t="s">
        <v>29</v>
      </c>
      <c r="F58" s="343">
        <v>202481</v>
      </c>
      <c r="G58" s="341">
        <v>96</v>
      </c>
      <c r="H58" s="342">
        <v>767.04</v>
      </c>
      <c r="I58" s="341">
        <v>12</v>
      </c>
      <c r="J58" s="341">
        <v>4.1</v>
      </c>
      <c r="K58" s="341" t="s">
        <v>30</v>
      </c>
      <c r="L58" s="341" t="s">
        <v>218</v>
      </c>
      <c r="M58" s="341" t="s">
        <v>219</v>
      </c>
      <c r="N58" s="341">
        <v>278</v>
      </c>
      <c r="O58" s="345" t="str">
        <f>IFERROR(VLOOKUP(L58,#REF!,5,0),"")</f>
        <v/>
      </c>
      <c r="P58" s="346">
        <f t="shared" si="1"/>
        <v>0.00370413242273411</v>
      </c>
    </row>
    <row r="59" ht="18" customHeight="1" spans="1:16">
      <c r="A59" s="340">
        <v>159</v>
      </c>
      <c r="B59" s="341" t="s">
        <v>220</v>
      </c>
      <c r="C59" s="341" t="s">
        <v>221</v>
      </c>
      <c r="D59" s="342">
        <v>28</v>
      </c>
      <c r="E59" s="341" t="s">
        <v>29</v>
      </c>
      <c r="F59" s="343">
        <v>137684</v>
      </c>
      <c r="G59" s="341">
        <v>96</v>
      </c>
      <c r="H59" s="342">
        <v>2688</v>
      </c>
      <c r="I59" s="341">
        <v>12</v>
      </c>
      <c r="J59" s="341">
        <v>4.8</v>
      </c>
      <c r="K59" s="341" t="s">
        <v>30</v>
      </c>
      <c r="L59" s="341" t="s">
        <v>222</v>
      </c>
      <c r="M59" s="341" t="s">
        <v>223</v>
      </c>
      <c r="N59" s="341">
        <v>49</v>
      </c>
      <c r="O59" s="345" t="str">
        <f>IFERROR(VLOOKUP(L59,#REF!,5,0),"")</f>
        <v/>
      </c>
      <c r="P59" s="346">
        <f t="shared" si="1"/>
        <v>0.00370413242273411</v>
      </c>
    </row>
    <row r="60" ht="18" customHeight="1" spans="1:16">
      <c r="A60" s="340">
        <v>57</v>
      </c>
      <c r="B60" s="341" t="s">
        <v>224</v>
      </c>
      <c r="C60" s="341" t="s">
        <v>225</v>
      </c>
      <c r="D60" s="342">
        <v>13.99</v>
      </c>
      <c r="E60" s="341" t="s">
        <v>29</v>
      </c>
      <c r="F60" s="343">
        <v>32258</v>
      </c>
      <c r="G60" s="341">
        <v>95</v>
      </c>
      <c r="H60" s="342">
        <v>1329.05</v>
      </c>
      <c r="I60" s="341">
        <v>27</v>
      </c>
      <c r="J60" s="341">
        <v>3.8</v>
      </c>
      <c r="K60" s="341" t="s">
        <v>30</v>
      </c>
      <c r="L60" s="341" t="s">
        <v>226</v>
      </c>
      <c r="M60" s="341" t="s">
        <v>227</v>
      </c>
      <c r="N60" s="341">
        <v>172</v>
      </c>
      <c r="O60" s="345" t="str">
        <f>IFERROR(VLOOKUP(L60,#REF!,5,0),"")</f>
        <v/>
      </c>
      <c r="P60" s="346">
        <f t="shared" si="1"/>
        <v>0.0036655477099973</v>
      </c>
    </row>
    <row r="61" ht="18" customHeight="1" spans="1:16">
      <c r="A61" s="340">
        <v>12</v>
      </c>
      <c r="B61" s="341" t="s">
        <v>228</v>
      </c>
      <c r="C61" s="341" t="s">
        <v>229</v>
      </c>
      <c r="D61" s="342">
        <v>10.99</v>
      </c>
      <c r="E61" s="341" t="s">
        <v>29</v>
      </c>
      <c r="F61" s="343">
        <v>37696</v>
      </c>
      <c r="G61" s="341">
        <v>84</v>
      </c>
      <c r="H61" s="342">
        <v>923.16</v>
      </c>
      <c r="I61" s="341">
        <v>136</v>
      </c>
      <c r="J61" s="341">
        <v>4.1</v>
      </c>
      <c r="K61" s="341" t="s">
        <v>30</v>
      </c>
      <c r="L61" s="341" t="s">
        <v>230</v>
      </c>
      <c r="M61" s="341" t="s">
        <v>231</v>
      </c>
      <c r="N61" s="341">
        <v>348</v>
      </c>
      <c r="O61" s="345" t="str">
        <f>IFERROR(VLOOKUP(L61,#REF!,5,0),"")</f>
        <v/>
      </c>
      <c r="P61" s="346">
        <f t="shared" si="1"/>
        <v>0.00324111586989235</v>
      </c>
    </row>
    <row r="62" ht="18" customHeight="1" spans="1:16">
      <c r="A62" s="340">
        <v>13</v>
      </c>
      <c r="B62" s="341" t="s">
        <v>232</v>
      </c>
      <c r="C62" s="341" t="s">
        <v>233</v>
      </c>
      <c r="D62" s="342">
        <v>14.97</v>
      </c>
      <c r="E62" s="341" t="s">
        <v>29</v>
      </c>
      <c r="F62" s="343">
        <v>98630</v>
      </c>
      <c r="G62" s="341">
        <v>84</v>
      </c>
      <c r="H62" s="342">
        <v>1257.48</v>
      </c>
      <c r="I62" s="341">
        <v>76</v>
      </c>
      <c r="J62" s="341">
        <v>4.4</v>
      </c>
      <c r="K62" s="341" t="s">
        <v>30</v>
      </c>
      <c r="L62" s="341" t="s">
        <v>234</v>
      </c>
      <c r="M62" s="341" t="s">
        <v>235</v>
      </c>
      <c r="N62" s="341">
        <v>645</v>
      </c>
      <c r="O62" s="345" t="str">
        <f>IFERROR(VLOOKUP(L62,#REF!,5,0),"")</f>
        <v/>
      </c>
      <c r="P62" s="346">
        <f t="shared" si="1"/>
        <v>0.00324111586989235</v>
      </c>
    </row>
    <row r="63" ht="18" customHeight="1" spans="1:16">
      <c r="A63" s="340">
        <v>63</v>
      </c>
      <c r="B63" s="341" t="s">
        <v>236</v>
      </c>
      <c r="C63" s="341" t="s">
        <v>237</v>
      </c>
      <c r="D63" s="342">
        <v>11.99</v>
      </c>
      <c r="E63" s="341" t="s">
        <v>29</v>
      </c>
      <c r="F63" s="343">
        <v>82759</v>
      </c>
      <c r="G63" s="341">
        <v>84</v>
      </c>
      <c r="H63" s="342">
        <v>1007.16</v>
      </c>
      <c r="I63" s="341">
        <v>3</v>
      </c>
      <c r="J63" s="341">
        <v>4.6</v>
      </c>
      <c r="K63" s="341" t="s">
        <v>30</v>
      </c>
      <c r="L63" s="341" t="s">
        <v>238</v>
      </c>
      <c r="M63" s="341" t="s">
        <v>239</v>
      </c>
      <c r="N63" s="341">
        <v>15</v>
      </c>
      <c r="O63" s="345" t="str">
        <f>IFERROR(VLOOKUP(L63,#REF!,5,0),"")</f>
        <v/>
      </c>
      <c r="P63" s="346">
        <f t="shared" si="1"/>
        <v>0.00324111586989235</v>
      </c>
    </row>
    <row r="64" ht="18" customHeight="1" spans="1:16">
      <c r="A64" s="340">
        <v>156</v>
      </c>
      <c r="B64" s="341" t="s">
        <v>240</v>
      </c>
      <c r="C64" s="341" t="s">
        <v>148</v>
      </c>
      <c r="D64" s="342">
        <v>13.99</v>
      </c>
      <c r="E64" s="341" t="s">
        <v>29</v>
      </c>
      <c r="F64" s="343">
        <v>38890</v>
      </c>
      <c r="G64" s="341">
        <v>82</v>
      </c>
      <c r="H64" s="342">
        <v>1147.18</v>
      </c>
      <c r="I64" s="341">
        <v>710</v>
      </c>
      <c r="J64" s="341">
        <v>4.6</v>
      </c>
      <c r="K64" s="341" t="s">
        <v>30</v>
      </c>
      <c r="L64" s="341" t="s">
        <v>241</v>
      </c>
      <c r="M64" s="341" t="s">
        <v>242</v>
      </c>
      <c r="N64" s="341">
        <v>717</v>
      </c>
      <c r="O64" s="345" t="str">
        <f>IFERROR(VLOOKUP(L64,#REF!,5,0),"")</f>
        <v/>
      </c>
      <c r="P64" s="346">
        <f t="shared" si="1"/>
        <v>0.00316394644441872</v>
      </c>
    </row>
    <row r="65" ht="18" customHeight="1" spans="1:16">
      <c r="A65" s="340">
        <v>103</v>
      </c>
      <c r="B65" s="341" t="s">
        <v>243</v>
      </c>
      <c r="C65" s="341" t="s">
        <v>244</v>
      </c>
      <c r="D65" s="342">
        <v>23.99</v>
      </c>
      <c r="E65" s="341" t="s">
        <v>29</v>
      </c>
      <c r="F65" s="343">
        <v>39249</v>
      </c>
      <c r="G65" s="341">
        <v>81</v>
      </c>
      <c r="H65" s="342">
        <v>1943.19</v>
      </c>
      <c r="I65" s="341">
        <v>429</v>
      </c>
      <c r="J65" s="341">
        <v>4.5</v>
      </c>
      <c r="K65" s="341" t="s">
        <v>30</v>
      </c>
      <c r="L65" s="341" t="s">
        <v>245</v>
      </c>
      <c r="M65" s="341" t="s">
        <v>246</v>
      </c>
      <c r="N65" s="341">
        <v>534</v>
      </c>
      <c r="O65" s="345" t="str">
        <f>IFERROR(VLOOKUP(L65,#REF!,5,0),"")</f>
        <v/>
      </c>
      <c r="P65" s="346">
        <f t="shared" si="1"/>
        <v>0.00312536173168191</v>
      </c>
    </row>
    <row r="66" ht="18" customHeight="1" spans="1:16">
      <c r="A66" s="340">
        <v>133</v>
      </c>
      <c r="B66" s="341" t="s">
        <v>247</v>
      </c>
      <c r="C66" s="341" t="s">
        <v>248</v>
      </c>
      <c r="D66" s="342">
        <v>15.99</v>
      </c>
      <c r="E66" s="341" t="s">
        <v>29</v>
      </c>
      <c r="F66" s="343">
        <v>42298</v>
      </c>
      <c r="G66" s="341">
        <v>75</v>
      </c>
      <c r="H66" s="342">
        <v>1199.25</v>
      </c>
      <c r="I66" s="341">
        <v>63</v>
      </c>
      <c r="J66" s="341">
        <v>4.1</v>
      </c>
      <c r="K66" s="341" t="s">
        <v>30</v>
      </c>
      <c r="L66" s="341" t="s">
        <v>249</v>
      </c>
      <c r="M66" s="341" t="s">
        <v>250</v>
      </c>
      <c r="N66" s="341">
        <v>324</v>
      </c>
      <c r="O66" s="345" t="str">
        <f>IFERROR(VLOOKUP(L66,#REF!,5,0),"")</f>
        <v/>
      </c>
      <c r="P66" s="346">
        <f t="shared" ref="P66:P97" si="2">G66/SUM($G$2:$G$161)</f>
        <v>0.00289385345526103</v>
      </c>
    </row>
    <row r="67" ht="18" customHeight="1" spans="1:16">
      <c r="A67" s="340">
        <v>27</v>
      </c>
      <c r="B67" s="341" t="s">
        <v>251</v>
      </c>
      <c r="C67" s="341" t="s">
        <v>173</v>
      </c>
      <c r="D67" s="342">
        <v>10.99</v>
      </c>
      <c r="E67" s="341" t="s">
        <v>29</v>
      </c>
      <c r="F67" s="343">
        <v>42932</v>
      </c>
      <c r="G67" s="341">
        <v>74</v>
      </c>
      <c r="H67" s="342">
        <v>813.26</v>
      </c>
      <c r="I67" s="341">
        <v>34</v>
      </c>
      <c r="J67" s="341">
        <v>3.6</v>
      </c>
      <c r="K67" s="341" t="s">
        <v>30</v>
      </c>
      <c r="L67" s="341" t="s">
        <v>252</v>
      </c>
      <c r="M67" s="341" t="s">
        <v>253</v>
      </c>
      <c r="N67" s="341">
        <v>222</v>
      </c>
      <c r="O67" s="345" t="str">
        <f>IFERROR(VLOOKUP(L67,#REF!,5,0),"")</f>
        <v/>
      </c>
      <c r="P67" s="346">
        <f t="shared" si="2"/>
        <v>0.00285526874252421</v>
      </c>
    </row>
    <row r="68" ht="18" customHeight="1" spans="1:16">
      <c r="A68" s="340">
        <v>41</v>
      </c>
      <c r="B68" s="341" t="s">
        <v>254</v>
      </c>
      <c r="C68" s="341" t="s">
        <v>255</v>
      </c>
      <c r="D68" s="342">
        <v>12.99</v>
      </c>
      <c r="E68" s="341" t="s">
        <v>29</v>
      </c>
      <c r="F68" s="343">
        <v>118894</v>
      </c>
      <c r="G68" s="341">
        <v>74</v>
      </c>
      <c r="H68" s="342">
        <v>961.26</v>
      </c>
      <c r="I68" s="341">
        <v>17</v>
      </c>
      <c r="J68" s="341">
        <v>3.9</v>
      </c>
      <c r="K68" s="341" t="s">
        <v>30</v>
      </c>
      <c r="L68" s="341" t="s">
        <v>256</v>
      </c>
      <c r="M68" s="341" t="s">
        <v>257</v>
      </c>
      <c r="N68" s="341">
        <v>346</v>
      </c>
      <c r="O68" s="345" t="str">
        <f>IFERROR(VLOOKUP(L68,#REF!,5,0),"")</f>
        <v/>
      </c>
      <c r="P68" s="346">
        <f t="shared" si="2"/>
        <v>0.00285526874252421</v>
      </c>
    </row>
    <row r="69" ht="18" customHeight="1" spans="1:16">
      <c r="A69" s="340">
        <v>92</v>
      </c>
      <c r="B69" s="341" t="s">
        <v>258</v>
      </c>
      <c r="C69" s="341" t="s">
        <v>259</v>
      </c>
      <c r="D69" s="342">
        <v>19.99</v>
      </c>
      <c r="E69" s="341" t="s">
        <v>29</v>
      </c>
      <c r="F69" s="343">
        <v>1483</v>
      </c>
      <c r="G69" s="341">
        <v>74</v>
      </c>
      <c r="H69" s="342">
        <v>1479.26</v>
      </c>
      <c r="I69" s="341">
        <v>920</v>
      </c>
      <c r="J69" s="341">
        <v>4.3</v>
      </c>
      <c r="K69" s="341" t="s">
        <v>30</v>
      </c>
      <c r="L69" s="341" t="s">
        <v>260</v>
      </c>
      <c r="M69" s="341" t="s">
        <v>261</v>
      </c>
      <c r="N69" s="341">
        <v>241</v>
      </c>
      <c r="O69" s="345" t="str">
        <f>IFERROR(VLOOKUP(L69,#REF!,5,0),"")</f>
        <v/>
      </c>
      <c r="P69" s="346">
        <f t="shared" si="2"/>
        <v>0.00285526874252421</v>
      </c>
    </row>
    <row r="70" ht="18" customHeight="1" spans="1:16">
      <c r="A70" s="340">
        <v>128</v>
      </c>
      <c r="B70" s="341" t="s">
        <v>262</v>
      </c>
      <c r="C70" s="341" t="s">
        <v>263</v>
      </c>
      <c r="D70" s="342">
        <v>12.99</v>
      </c>
      <c r="E70" s="341" t="s">
        <v>29</v>
      </c>
      <c r="F70" s="343">
        <v>150395</v>
      </c>
      <c r="G70" s="341">
        <v>74</v>
      </c>
      <c r="H70" s="342">
        <v>961.26</v>
      </c>
      <c r="I70" s="341">
        <v>0</v>
      </c>
      <c r="J70" s="341" t="s">
        <v>88</v>
      </c>
      <c r="K70" s="341" t="s">
        <v>30</v>
      </c>
      <c r="L70" s="341" t="s">
        <v>264</v>
      </c>
      <c r="M70" s="341" t="s">
        <v>265</v>
      </c>
      <c r="N70" s="341">
        <v>49</v>
      </c>
      <c r="O70" s="345" t="str">
        <f>IFERROR(VLOOKUP(L70,#REF!,5,0),"")</f>
        <v/>
      </c>
      <c r="P70" s="346">
        <f t="shared" si="2"/>
        <v>0.00285526874252421</v>
      </c>
    </row>
    <row r="71" ht="18" customHeight="1" spans="1:16">
      <c r="A71" s="340">
        <v>123</v>
      </c>
      <c r="B71" s="341" t="s">
        <v>266</v>
      </c>
      <c r="C71" s="341" t="s">
        <v>267</v>
      </c>
      <c r="D71" s="342">
        <v>18.75</v>
      </c>
      <c r="E71" s="341" t="s">
        <v>29</v>
      </c>
      <c r="F71" s="343">
        <v>152809</v>
      </c>
      <c r="G71" s="341">
        <v>74</v>
      </c>
      <c r="H71" s="342">
        <v>1387.5</v>
      </c>
      <c r="I71" s="341">
        <v>18</v>
      </c>
      <c r="J71" s="341">
        <v>3.3</v>
      </c>
      <c r="K71" s="341" t="s">
        <v>41</v>
      </c>
      <c r="L71" s="341" t="s">
        <v>268</v>
      </c>
      <c r="M71" s="341" t="s">
        <v>269</v>
      </c>
      <c r="N71" s="341">
        <v>1811</v>
      </c>
      <c r="O71" s="345" t="str">
        <f>IFERROR(VLOOKUP(L71,#REF!,5,0),"")</f>
        <v/>
      </c>
      <c r="P71" s="346">
        <f t="shared" si="2"/>
        <v>0.00285526874252421</v>
      </c>
    </row>
    <row r="72" ht="18" customHeight="1" spans="1:16">
      <c r="A72" s="340">
        <v>153</v>
      </c>
      <c r="B72" s="341" t="s">
        <v>270</v>
      </c>
      <c r="C72" s="341" t="s">
        <v>271</v>
      </c>
      <c r="D72" s="342">
        <v>14.99</v>
      </c>
      <c r="E72" s="341" t="s">
        <v>29</v>
      </c>
      <c r="F72" s="343">
        <v>45302</v>
      </c>
      <c r="G72" s="341">
        <v>69</v>
      </c>
      <c r="H72" s="342">
        <v>1034.31</v>
      </c>
      <c r="I72" s="341">
        <v>953</v>
      </c>
      <c r="J72" s="341">
        <v>4.5</v>
      </c>
      <c r="K72" s="341" t="s">
        <v>30</v>
      </c>
      <c r="L72" s="341" t="s">
        <v>272</v>
      </c>
      <c r="M72" s="341" t="s">
        <v>273</v>
      </c>
      <c r="N72" s="341">
        <v>714</v>
      </c>
      <c r="O72" s="345" t="str">
        <f>IFERROR(VLOOKUP(L72,#REF!,5,0),"")</f>
        <v/>
      </c>
      <c r="P72" s="346">
        <f t="shared" si="2"/>
        <v>0.00266234517884014</v>
      </c>
    </row>
    <row r="73" ht="18" customHeight="1" spans="1:16">
      <c r="A73" s="340">
        <v>87</v>
      </c>
      <c r="B73" s="341" t="s">
        <v>274</v>
      </c>
      <c r="C73" s="341" t="s">
        <v>96</v>
      </c>
      <c r="D73" s="342">
        <v>10.99</v>
      </c>
      <c r="E73" s="341" t="s">
        <v>29</v>
      </c>
      <c r="F73" s="343">
        <v>91540</v>
      </c>
      <c r="G73" s="341">
        <v>68</v>
      </c>
      <c r="H73" s="342">
        <v>747.32</v>
      </c>
      <c r="I73" s="341">
        <v>22</v>
      </c>
      <c r="J73" s="341">
        <v>3.7</v>
      </c>
      <c r="K73" s="341" t="s">
        <v>30</v>
      </c>
      <c r="L73" s="341" t="s">
        <v>275</v>
      </c>
      <c r="M73" s="341" t="s">
        <v>276</v>
      </c>
      <c r="N73" s="341">
        <v>241</v>
      </c>
      <c r="O73" s="345" t="str">
        <f>IFERROR(VLOOKUP(L73,#REF!,5,0),"")</f>
        <v/>
      </c>
      <c r="P73" s="346">
        <f t="shared" si="2"/>
        <v>0.00262376046610333</v>
      </c>
    </row>
    <row r="74" ht="18" customHeight="1" spans="1:16">
      <c r="A74" s="340">
        <v>38</v>
      </c>
      <c r="B74" s="341" t="s">
        <v>277</v>
      </c>
      <c r="C74" s="341" t="s">
        <v>180</v>
      </c>
      <c r="D74" s="342">
        <v>10.99</v>
      </c>
      <c r="E74" s="341" t="s">
        <v>29</v>
      </c>
      <c r="F74" s="343">
        <v>121441</v>
      </c>
      <c r="G74" s="341">
        <v>68</v>
      </c>
      <c r="H74" s="342">
        <v>747.32</v>
      </c>
      <c r="I74" s="341">
        <v>0</v>
      </c>
      <c r="J74" s="341" t="s">
        <v>88</v>
      </c>
      <c r="K74" s="341" t="s">
        <v>30</v>
      </c>
      <c r="L74" s="341" t="s">
        <v>278</v>
      </c>
      <c r="M74" s="341" t="s">
        <v>279</v>
      </c>
      <c r="N74" s="341">
        <v>1099</v>
      </c>
      <c r="O74" s="345" t="str">
        <f>IFERROR(VLOOKUP(L74,#REF!,5,0),"")</f>
        <v/>
      </c>
      <c r="P74" s="346">
        <f t="shared" si="2"/>
        <v>0.00262376046610333</v>
      </c>
    </row>
    <row r="75" ht="18" customHeight="1" spans="1:16">
      <c r="A75" s="340">
        <v>90</v>
      </c>
      <c r="B75" s="341" t="s">
        <v>280</v>
      </c>
      <c r="C75" s="341" t="s">
        <v>108</v>
      </c>
      <c r="D75" s="342">
        <v>13.92</v>
      </c>
      <c r="E75" s="341" t="s">
        <v>29</v>
      </c>
      <c r="F75" s="343">
        <v>166174</v>
      </c>
      <c r="G75" s="341">
        <v>68</v>
      </c>
      <c r="H75" s="342">
        <v>946.56</v>
      </c>
      <c r="I75" s="341">
        <v>25</v>
      </c>
      <c r="J75" s="341">
        <v>4.1</v>
      </c>
      <c r="K75" s="341" t="s">
        <v>30</v>
      </c>
      <c r="L75" s="341" t="s">
        <v>281</v>
      </c>
      <c r="M75" s="341" t="s">
        <v>282</v>
      </c>
      <c r="N75" s="341">
        <v>3396</v>
      </c>
      <c r="O75" s="345" t="str">
        <f>IFERROR(VLOOKUP(L75,#REF!,5,0),"")</f>
        <v/>
      </c>
      <c r="P75" s="346">
        <f t="shared" si="2"/>
        <v>0.00262376046610333</v>
      </c>
    </row>
    <row r="76" ht="18" customHeight="1" spans="1:16">
      <c r="A76" s="340">
        <v>130</v>
      </c>
      <c r="B76" s="341" t="s">
        <v>283</v>
      </c>
      <c r="C76" s="341" t="s">
        <v>144</v>
      </c>
      <c r="D76" s="342">
        <v>9.99</v>
      </c>
      <c r="E76" s="341" t="s">
        <v>29</v>
      </c>
      <c r="F76" s="343">
        <v>48325</v>
      </c>
      <c r="G76" s="341">
        <v>63</v>
      </c>
      <c r="H76" s="342">
        <v>629.37</v>
      </c>
      <c r="I76" s="341">
        <v>5</v>
      </c>
      <c r="J76" s="341">
        <v>3.1</v>
      </c>
      <c r="K76" s="341" t="s">
        <v>30</v>
      </c>
      <c r="L76" s="341" t="s">
        <v>284</v>
      </c>
      <c r="M76" s="341" t="s">
        <v>285</v>
      </c>
      <c r="N76" s="341">
        <v>221</v>
      </c>
      <c r="O76" s="345" t="str">
        <f>IFERROR(VLOOKUP(L76,#REF!,5,0),"")</f>
        <v/>
      </c>
      <c r="P76" s="346">
        <f t="shared" si="2"/>
        <v>0.00243083690241926</v>
      </c>
    </row>
    <row r="77" ht="18" customHeight="1" spans="1:16">
      <c r="A77" s="340">
        <v>6</v>
      </c>
      <c r="B77" s="341" t="s">
        <v>286</v>
      </c>
      <c r="C77" s="341" t="s">
        <v>287</v>
      </c>
      <c r="D77" s="342">
        <v>11.59</v>
      </c>
      <c r="E77" s="341" t="s">
        <v>29</v>
      </c>
      <c r="F77" s="343">
        <v>116053</v>
      </c>
      <c r="G77" s="341">
        <v>63</v>
      </c>
      <c r="H77" s="342">
        <v>730.17</v>
      </c>
      <c r="I77" s="341">
        <v>96</v>
      </c>
      <c r="J77" s="341">
        <v>3.9</v>
      </c>
      <c r="K77" s="341" t="s">
        <v>30</v>
      </c>
      <c r="L77" s="341" t="s">
        <v>288</v>
      </c>
      <c r="M77" s="341" t="s">
        <v>289</v>
      </c>
      <c r="N77" s="341">
        <v>670</v>
      </c>
      <c r="O77" s="345" t="str">
        <f>IFERROR(VLOOKUP(L77,#REF!,5,0),"")</f>
        <v/>
      </c>
      <c r="P77" s="346">
        <f t="shared" si="2"/>
        <v>0.00243083690241926</v>
      </c>
    </row>
    <row r="78" ht="18" customHeight="1" spans="1:16">
      <c r="A78" s="340">
        <v>91</v>
      </c>
      <c r="B78" s="341" t="s">
        <v>290</v>
      </c>
      <c r="C78" s="341" t="s">
        <v>291</v>
      </c>
      <c r="D78" s="342">
        <v>2.99</v>
      </c>
      <c r="E78" s="341" t="s">
        <v>88</v>
      </c>
      <c r="F78" s="341" t="s">
        <v>88</v>
      </c>
      <c r="G78" s="341">
        <v>63</v>
      </c>
      <c r="H78" s="342">
        <v>188.37</v>
      </c>
      <c r="I78" s="341">
        <v>5</v>
      </c>
      <c r="J78" s="341">
        <v>4.5</v>
      </c>
      <c r="K78" s="341" t="s">
        <v>30</v>
      </c>
      <c r="L78" s="341" t="s">
        <v>292</v>
      </c>
      <c r="M78" s="341" t="s">
        <v>293</v>
      </c>
      <c r="N78" s="341">
        <v>2517</v>
      </c>
      <c r="O78" s="345" t="str">
        <f>IFERROR(VLOOKUP(L78,#REF!,5,0),"")</f>
        <v/>
      </c>
      <c r="P78" s="346">
        <f t="shared" si="2"/>
        <v>0.00243083690241926</v>
      </c>
    </row>
    <row r="79" ht="18" customHeight="1" spans="1:16">
      <c r="A79" s="340">
        <v>33</v>
      </c>
      <c r="B79" s="341" t="s">
        <v>294</v>
      </c>
      <c r="C79" s="341" t="s">
        <v>295</v>
      </c>
      <c r="D79" s="342">
        <v>15.9</v>
      </c>
      <c r="E79" s="341" t="s">
        <v>29</v>
      </c>
      <c r="F79" s="343">
        <v>144485</v>
      </c>
      <c r="G79" s="341">
        <v>63</v>
      </c>
      <c r="H79" s="342">
        <v>1001.7</v>
      </c>
      <c r="I79" s="341">
        <v>17</v>
      </c>
      <c r="J79" s="341">
        <v>3.3</v>
      </c>
      <c r="K79" s="341" t="s">
        <v>41</v>
      </c>
      <c r="L79" s="341" t="s">
        <v>296</v>
      </c>
      <c r="M79" s="341" t="s">
        <v>297</v>
      </c>
      <c r="N79" s="341">
        <v>2193</v>
      </c>
      <c r="O79" s="345" t="str">
        <f>IFERROR(VLOOKUP(L79,#REF!,5,0),"")</f>
        <v/>
      </c>
      <c r="P79" s="346">
        <f t="shared" si="2"/>
        <v>0.00243083690241926</v>
      </c>
    </row>
    <row r="80" ht="18" customHeight="1" spans="1:16">
      <c r="A80" s="340">
        <v>36</v>
      </c>
      <c r="B80" s="341" t="s">
        <v>298</v>
      </c>
      <c r="C80" s="341" t="s">
        <v>299</v>
      </c>
      <c r="D80" s="342">
        <v>16.99</v>
      </c>
      <c r="E80" s="341" t="s">
        <v>29</v>
      </c>
      <c r="F80" s="343">
        <v>49647</v>
      </c>
      <c r="G80" s="341">
        <v>60</v>
      </c>
      <c r="H80" s="342">
        <v>1019.4</v>
      </c>
      <c r="I80" s="341">
        <v>0</v>
      </c>
      <c r="J80" s="341" t="s">
        <v>88</v>
      </c>
      <c r="K80" s="341" t="s">
        <v>30</v>
      </c>
      <c r="L80" s="341" t="s">
        <v>300</v>
      </c>
      <c r="M80" s="341" t="s">
        <v>301</v>
      </c>
      <c r="N80" s="341">
        <v>172</v>
      </c>
      <c r="O80" s="345" t="str">
        <f>IFERROR(VLOOKUP(L80,#REF!,5,0),"")</f>
        <v/>
      </c>
      <c r="P80" s="346">
        <f t="shared" si="2"/>
        <v>0.00231508276420882</v>
      </c>
    </row>
    <row r="81" ht="18" customHeight="1" spans="1:16">
      <c r="A81" s="340">
        <v>144</v>
      </c>
      <c r="B81" s="341" t="s">
        <v>302</v>
      </c>
      <c r="C81" s="341" t="s">
        <v>200</v>
      </c>
      <c r="D81" s="342">
        <v>11.99</v>
      </c>
      <c r="E81" s="341" t="s">
        <v>29</v>
      </c>
      <c r="F81" s="343">
        <v>111337</v>
      </c>
      <c r="G81" s="341">
        <v>60</v>
      </c>
      <c r="H81" s="342">
        <v>719.4</v>
      </c>
      <c r="I81" s="341">
        <v>175</v>
      </c>
      <c r="J81" s="341">
        <v>3.5</v>
      </c>
      <c r="K81" s="341" t="s">
        <v>30</v>
      </c>
      <c r="L81" s="341" t="s">
        <v>303</v>
      </c>
      <c r="M81" s="341" t="s">
        <v>304</v>
      </c>
      <c r="N81" s="341">
        <v>387</v>
      </c>
      <c r="O81" s="345" t="str">
        <f>IFERROR(VLOOKUP(L81,#REF!,5,0),"")</f>
        <v/>
      </c>
      <c r="P81" s="346">
        <f t="shared" si="2"/>
        <v>0.00231508276420882</v>
      </c>
    </row>
    <row r="82" ht="18" customHeight="1" spans="1:16">
      <c r="A82" s="340">
        <v>95</v>
      </c>
      <c r="B82" s="341" t="s">
        <v>305</v>
      </c>
      <c r="C82" s="341" t="s">
        <v>306</v>
      </c>
      <c r="D82" s="342">
        <v>13.99</v>
      </c>
      <c r="E82" s="341" t="s">
        <v>29</v>
      </c>
      <c r="F82" s="343">
        <v>49605</v>
      </c>
      <c r="G82" s="341">
        <v>60</v>
      </c>
      <c r="H82" s="342">
        <v>839.4</v>
      </c>
      <c r="I82" s="341">
        <v>59</v>
      </c>
      <c r="J82" s="341">
        <v>4.4</v>
      </c>
      <c r="K82" s="341" t="s">
        <v>41</v>
      </c>
      <c r="L82" s="341" t="s">
        <v>307</v>
      </c>
      <c r="M82" s="341" t="s">
        <v>308</v>
      </c>
      <c r="N82" s="341">
        <v>1166</v>
      </c>
      <c r="O82" s="345" t="str">
        <f>IFERROR(VLOOKUP(L82,#REF!,5,0),"")</f>
        <v/>
      </c>
      <c r="P82" s="346">
        <f t="shared" si="2"/>
        <v>0.00231508276420882</v>
      </c>
    </row>
    <row r="83" ht="18" customHeight="1" spans="1:16">
      <c r="A83" s="340">
        <v>132</v>
      </c>
      <c r="B83" s="341" t="s">
        <v>309</v>
      </c>
      <c r="C83" s="341" t="s">
        <v>310</v>
      </c>
      <c r="D83" s="342">
        <v>11.99</v>
      </c>
      <c r="E83" s="341" t="s">
        <v>29</v>
      </c>
      <c r="F83" s="343">
        <v>50857</v>
      </c>
      <c r="G83" s="341">
        <v>58</v>
      </c>
      <c r="H83" s="342">
        <v>695.42</v>
      </c>
      <c r="I83" s="341">
        <v>8</v>
      </c>
      <c r="J83" s="341">
        <v>5</v>
      </c>
      <c r="K83" s="341" t="s">
        <v>30</v>
      </c>
      <c r="L83" s="341" t="s">
        <v>311</v>
      </c>
      <c r="M83" s="341" t="s">
        <v>312</v>
      </c>
      <c r="N83" s="341">
        <v>43</v>
      </c>
      <c r="O83" s="345" t="str">
        <f>IFERROR(VLOOKUP(L83,#REF!,5,0),"")</f>
        <v/>
      </c>
      <c r="P83" s="346">
        <f t="shared" si="2"/>
        <v>0.00223791333873519</v>
      </c>
    </row>
    <row r="84" ht="18" customHeight="1" spans="1:16">
      <c r="A84" s="340">
        <v>65</v>
      </c>
      <c r="B84" s="341" t="s">
        <v>313</v>
      </c>
      <c r="C84" s="341" t="s">
        <v>229</v>
      </c>
      <c r="D84" s="342">
        <v>11.69</v>
      </c>
      <c r="E84" s="341" t="s">
        <v>29</v>
      </c>
      <c r="F84" s="343">
        <v>73148</v>
      </c>
      <c r="G84" s="341">
        <v>58</v>
      </c>
      <c r="H84" s="342">
        <v>678.02</v>
      </c>
      <c r="I84" s="341">
        <v>83</v>
      </c>
      <c r="J84" s="341">
        <v>4.2</v>
      </c>
      <c r="K84" s="341" t="s">
        <v>30</v>
      </c>
      <c r="L84" s="341" t="s">
        <v>314</v>
      </c>
      <c r="M84" s="341" t="s">
        <v>315</v>
      </c>
      <c r="N84" s="341">
        <v>394</v>
      </c>
      <c r="O84" s="345" t="str">
        <f>IFERROR(VLOOKUP(L84,#REF!,5,0),"")</f>
        <v/>
      </c>
      <c r="P84" s="346">
        <f t="shared" si="2"/>
        <v>0.00223791333873519</v>
      </c>
    </row>
    <row r="85" ht="18" customHeight="1" spans="1:16">
      <c r="A85" s="340">
        <v>113</v>
      </c>
      <c r="B85" s="341" t="s">
        <v>316</v>
      </c>
      <c r="C85" s="341" t="s">
        <v>317</v>
      </c>
      <c r="D85" s="342">
        <v>19.99</v>
      </c>
      <c r="E85" s="341" t="s">
        <v>29</v>
      </c>
      <c r="F85" s="343">
        <v>196270</v>
      </c>
      <c r="G85" s="341">
        <v>51</v>
      </c>
      <c r="H85" s="342">
        <v>1019.49</v>
      </c>
      <c r="I85" s="341">
        <v>0</v>
      </c>
      <c r="J85" s="341" t="s">
        <v>88</v>
      </c>
      <c r="K85" s="341" t="s">
        <v>30</v>
      </c>
      <c r="L85" s="341" t="s">
        <v>318</v>
      </c>
      <c r="M85" s="341" t="s">
        <v>319</v>
      </c>
      <c r="N85" s="341">
        <v>177</v>
      </c>
      <c r="O85" s="345" t="str">
        <f>IFERROR(VLOOKUP(L85,#REF!,5,0),"")</f>
        <v/>
      </c>
      <c r="P85" s="346">
        <f t="shared" si="2"/>
        <v>0.0019678203495775</v>
      </c>
    </row>
    <row r="86" ht="18" customHeight="1" spans="1:16">
      <c r="A86" s="340">
        <v>99</v>
      </c>
      <c r="B86" s="341" t="s">
        <v>320</v>
      </c>
      <c r="C86" s="341" t="s">
        <v>321</v>
      </c>
      <c r="D86" s="342">
        <v>7.99</v>
      </c>
      <c r="E86" s="341" t="s">
        <v>29</v>
      </c>
      <c r="F86" s="343">
        <v>58453</v>
      </c>
      <c r="G86" s="341">
        <v>43</v>
      </c>
      <c r="H86" s="342">
        <v>343.57</v>
      </c>
      <c r="I86" s="341">
        <v>25</v>
      </c>
      <c r="J86" s="341">
        <v>4.2</v>
      </c>
      <c r="K86" s="341" t="s">
        <v>30</v>
      </c>
      <c r="L86" s="341" t="s">
        <v>322</v>
      </c>
      <c r="M86" s="341" t="s">
        <v>323</v>
      </c>
      <c r="N86" s="341">
        <v>195</v>
      </c>
      <c r="O86" s="345" t="str">
        <f>IFERROR(VLOOKUP(L86,#REF!,5,0),"")</f>
        <v/>
      </c>
      <c r="P86" s="346">
        <f t="shared" si="2"/>
        <v>0.00165914264768299</v>
      </c>
    </row>
    <row r="87" ht="18" customHeight="1" spans="1:16">
      <c r="A87" s="340">
        <v>143</v>
      </c>
      <c r="B87" s="341" t="s">
        <v>324</v>
      </c>
      <c r="C87" s="341" t="s">
        <v>295</v>
      </c>
      <c r="D87" s="342">
        <v>20.16</v>
      </c>
      <c r="E87" s="341" t="s">
        <v>29</v>
      </c>
      <c r="F87" s="343">
        <v>168350</v>
      </c>
      <c r="G87" s="341">
        <v>43</v>
      </c>
      <c r="H87" s="342">
        <v>866.88</v>
      </c>
      <c r="I87" s="341">
        <v>11</v>
      </c>
      <c r="J87" s="341">
        <v>3.8</v>
      </c>
      <c r="K87" s="341" t="s">
        <v>41</v>
      </c>
      <c r="L87" s="341" t="s">
        <v>325</v>
      </c>
      <c r="M87" s="341" t="s">
        <v>326</v>
      </c>
      <c r="N87" s="341">
        <v>2111</v>
      </c>
      <c r="O87" s="345" t="str">
        <f>IFERROR(VLOOKUP(L87,#REF!,5,0),"")</f>
        <v/>
      </c>
      <c r="P87" s="346">
        <f t="shared" si="2"/>
        <v>0.00165914264768299</v>
      </c>
    </row>
    <row r="88" ht="18" customHeight="1" spans="1:16">
      <c r="A88" s="340">
        <v>145</v>
      </c>
      <c r="B88" s="341" t="s">
        <v>327</v>
      </c>
      <c r="C88" s="341" t="s">
        <v>328</v>
      </c>
      <c r="D88" s="342">
        <v>23.9</v>
      </c>
      <c r="E88" s="341" t="s">
        <v>29</v>
      </c>
      <c r="F88" s="343">
        <v>326777</v>
      </c>
      <c r="G88" s="341">
        <v>43</v>
      </c>
      <c r="H88" s="342">
        <v>1027.7</v>
      </c>
      <c r="I88" s="341">
        <v>0</v>
      </c>
      <c r="J88" s="341" t="s">
        <v>88</v>
      </c>
      <c r="K88" s="341" t="s">
        <v>30</v>
      </c>
      <c r="L88" s="341" t="s">
        <v>329</v>
      </c>
      <c r="M88" s="341" t="s">
        <v>330</v>
      </c>
      <c r="N88" s="341">
        <v>346</v>
      </c>
      <c r="O88" s="345" t="str">
        <f>IFERROR(VLOOKUP(L88,#REF!,5,0),"")</f>
        <v/>
      </c>
      <c r="P88" s="346">
        <f t="shared" si="2"/>
        <v>0.00165914264768299</v>
      </c>
    </row>
    <row r="89" ht="18" customHeight="1" spans="1:16">
      <c r="A89" s="340">
        <v>134</v>
      </c>
      <c r="B89" s="341" t="s">
        <v>331</v>
      </c>
      <c r="C89" s="341" t="s">
        <v>332</v>
      </c>
      <c r="D89" s="342">
        <v>10.99</v>
      </c>
      <c r="E89" s="341" t="s">
        <v>29</v>
      </c>
      <c r="F89" s="343">
        <v>228279</v>
      </c>
      <c r="G89" s="341">
        <v>43</v>
      </c>
      <c r="H89" s="342">
        <v>472.57</v>
      </c>
      <c r="I89" s="341">
        <v>1</v>
      </c>
      <c r="J89" s="341">
        <v>5</v>
      </c>
      <c r="K89" s="341" t="s">
        <v>30</v>
      </c>
      <c r="L89" s="341" t="s">
        <v>333</v>
      </c>
      <c r="M89" s="341" t="s">
        <v>334</v>
      </c>
      <c r="N89" s="341">
        <v>49</v>
      </c>
      <c r="O89" s="345" t="str">
        <f>IFERROR(VLOOKUP(L89,#REF!,5,0),"")</f>
        <v/>
      </c>
      <c r="P89" s="346">
        <f t="shared" si="2"/>
        <v>0.00165914264768299</v>
      </c>
    </row>
    <row r="90" ht="18" customHeight="1" spans="1:16">
      <c r="A90" s="340">
        <v>11</v>
      </c>
      <c r="B90" s="341" t="s">
        <v>335</v>
      </c>
      <c r="C90" s="341" t="s">
        <v>336</v>
      </c>
      <c r="D90" s="342">
        <v>26.25</v>
      </c>
      <c r="E90" s="341" t="s">
        <v>29</v>
      </c>
      <c r="F90" s="343">
        <v>92498</v>
      </c>
      <c r="G90" s="341">
        <v>43</v>
      </c>
      <c r="H90" s="342">
        <v>1128.75</v>
      </c>
      <c r="I90" s="341">
        <v>536</v>
      </c>
      <c r="J90" s="341">
        <v>4.2</v>
      </c>
      <c r="K90" s="341" t="s">
        <v>41</v>
      </c>
      <c r="L90" s="341" t="s">
        <v>337</v>
      </c>
      <c r="M90" s="341" t="s">
        <v>338</v>
      </c>
      <c r="N90" s="341">
        <v>2517</v>
      </c>
      <c r="O90" s="345" t="str">
        <f>IFERROR(VLOOKUP(L90,#REF!,5,0),"")</f>
        <v/>
      </c>
      <c r="P90" s="346">
        <f t="shared" si="2"/>
        <v>0.00165914264768299</v>
      </c>
    </row>
    <row r="91" ht="18" customHeight="1" spans="1:16">
      <c r="A91" s="340">
        <v>104</v>
      </c>
      <c r="B91" s="341" t="s">
        <v>339</v>
      </c>
      <c r="C91" s="341" t="s">
        <v>221</v>
      </c>
      <c r="D91" s="342">
        <v>28</v>
      </c>
      <c r="E91" s="341" t="s">
        <v>29</v>
      </c>
      <c r="F91" s="343">
        <v>177173</v>
      </c>
      <c r="G91" s="341">
        <v>43</v>
      </c>
      <c r="H91" s="342">
        <v>1204</v>
      </c>
      <c r="I91" s="341">
        <v>14</v>
      </c>
      <c r="J91" s="341">
        <v>5</v>
      </c>
      <c r="K91" s="341" t="s">
        <v>30</v>
      </c>
      <c r="L91" s="341" t="s">
        <v>340</v>
      </c>
      <c r="M91" s="341" t="s">
        <v>341</v>
      </c>
      <c r="N91" s="341">
        <v>1099</v>
      </c>
      <c r="O91" s="345" t="str">
        <f>IFERROR(VLOOKUP(L91,#REF!,5,0),"")</f>
        <v/>
      </c>
      <c r="P91" s="346">
        <f t="shared" si="2"/>
        <v>0.00165914264768299</v>
      </c>
    </row>
    <row r="92" ht="18" customHeight="1" spans="1:16">
      <c r="A92" s="340">
        <v>52</v>
      </c>
      <c r="B92" s="341" t="s">
        <v>342</v>
      </c>
      <c r="C92" s="341" t="s">
        <v>343</v>
      </c>
      <c r="D92" s="342">
        <v>21.98</v>
      </c>
      <c r="E92" s="341" t="s">
        <v>29</v>
      </c>
      <c r="F92" s="343">
        <v>223421</v>
      </c>
      <c r="G92" s="341">
        <v>43</v>
      </c>
      <c r="H92" s="342">
        <v>945.14</v>
      </c>
      <c r="I92" s="341">
        <v>30</v>
      </c>
      <c r="J92" s="341">
        <v>4.1</v>
      </c>
      <c r="K92" s="341" t="s">
        <v>41</v>
      </c>
      <c r="L92" s="341" t="s">
        <v>344</v>
      </c>
      <c r="M92" s="341" t="s">
        <v>345</v>
      </c>
      <c r="N92" s="341">
        <v>1444</v>
      </c>
      <c r="O92" s="345" t="str">
        <f>IFERROR(VLOOKUP(L92,#REF!,5,0),"")</f>
        <v/>
      </c>
      <c r="P92" s="346">
        <f t="shared" si="2"/>
        <v>0.00165914264768299</v>
      </c>
    </row>
    <row r="93" ht="18" customHeight="1" spans="1:16">
      <c r="A93" s="340">
        <v>8</v>
      </c>
      <c r="B93" s="341" t="s">
        <v>346</v>
      </c>
      <c r="C93" s="341" t="s">
        <v>255</v>
      </c>
      <c r="D93" s="342">
        <v>12.99</v>
      </c>
      <c r="E93" s="341" t="s">
        <v>29</v>
      </c>
      <c r="F93" s="343">
        <v>182758</v>
      </c>
      <c r="G93" s="341">
        <v>43</v>
      </c>
      <c r="H93" s="342">
        <v>558.57</v>
      </c>
      <c r="I93" s="341">
        <v>17</v>
      </c>
      <c r="J93" s="341">
        <v>3.9</v>
      </c>
      <c r="K93" s="341" t="s">
        <v>30</v>
      </c>
      <c r="L93" s="341" t="s">
        <v>347</v>
      </c>
      <c r="M93" s="341" t="s">
        <v>348</v>
      </c>
      <c r="N93" s="341">
        <v>238</v>
      </c>
      <c r="O93" s="345" t="str">
        <f>IFERROR(VLOOKUP(L93,#REF!,5,0),"")</f>
        <v/>
      </c>
      <c r="P93" s="346">
        <f t="shared" si="2"/>
        <v>0.00165914264768299</v>
      </c>
    </row>
    <row r="94" ht="18" customHeight="1" spans="1:16">
      <c r="A94" s="340">
        <v>93</v>
      </c>
      <c r="B94" s="341" t="s">
        <v>349</v>
      </c>
      <c r="C94" s="341" t="s">
        <v>350</v>
      </c>
      <c r="D94" s="342">
        <v>23.99</v>
      </c>
      <c r="E94" s="341" t="s">
        <v>29</v>
      </c>
      <c r="F94" s="343">
        <v>162055</v>
      </c>
      <c r="G94" s="341">
        <v>43</v>
      </c>
      <c r="H94" s="342">
        <v>1031.57</v>
      </c>
      <c r="I94" s="341">
        <v>3</v>
      </c>
      <c r="J94" s="341">
        <v>5</v>
      </c>
      <c r="K94" s="341" t="s">
        <v>30</v>
      </c>
      <c r="L94" s="341" t="s">
        <v>351</v>
      </c>
      <c r="M94" s="341" t="s">
        <v>352</v>
      </c>
      <c r="N94" s="341">
        <v>66</v>
      </c>
      <c r="O94" s="345" t="str">
        <f>IFERROR(VLOOKUP(L94,#REF!,5,0),"")</f>
        <v/>
      </c>
      <c r="P94" s="346">
        <f t="shared" si="2"/>
        <v>0.00165914264768299</v>
      </c>
    </row>
    <row r="95" ht="18" customHeight="1" spans="1:16">
      <c r="A95" s="340">
        <v>20</v>
      </c>
      <c r="B95" s="341" t="s">
        <v>353</v>
      </c>
      <c r="C95" s="341" t="s">
        <v>354</v>
      </c>
      <c r="D95" s="342">
        <v>9.99</v>
      </c>
      <c r="E95" s="341" t="s">
        <v>29</v>
      </c>
      <c r="F95" s="343">
        <v>143764</v>
      </c>
      <c r="G95" s="341">
        <v>43</v>
      </c>
      <c r="H95" s="342">
        <v>429.57</v>
      </c>
      <c r="I95" s="341">
        <v>53</v>
      </c>
      <c r="J95" s="341">
        <v>3.8</v>
      </c>
      <c r="K95" s="341" t="s">
        <v>30</v>
      </c>
      <c r="L95" s="341" t="s">
        <v>355</v>
      </c>
      <c r="M95" s="341" t="s">
        <v>356</v>
      </c>
      <c r="N95" s="341">
        <v>649</v>
      </c>
      <c r="O95" s="345" t="str">
        <f>IFERROR(VLOOKUP(L95,#REF!,5,0),"")</f>
        <v/>
      </c>
      <c r="P95" s="346">
        <f t="shared" si="2"/>
        <v>0.00165914264768299</v>
      </c>
    </row>
    <row r="96" ht="18" customHeight="1" spans="1:16">
      <c r="A96" s="340">
        <v>5</v>
      </c>
      <c r="B96" s="341" t="s">
        <v>357</v>
      </c>
      <c r="C96" s="341" t="s">
        <v>358</v>
      </c>
      <c r="D96" s="342">
        <v>10.99</v>
      </c>
      <c r="E96" s="341" t="s">
        <v>29</v>
      </c>
      <c r="F96" s="343">
        <v>58834</v>
      </c>
      <c r="G96" s="341">
        <v>42</v>
      </c>
      <c r="H96" s="342">
        <v>461.58</v>
      </c>
      <c r="I96" s="341">
        <v>0</v>
      </c>
      <c r="J96" s="341" t="s">
        <v>88</v>
      </c>
      <c r="K96" s="341" t="s">
        <v>30</v>
      </c>
      <c r="L96" s="341" t="s">
        <v>359</v>
      </c>
      <c r="M96" s="341" t="s">
        <v>360</v>
      </c>
      <c r="N96" s="341">
        <v>1045</v>
      </c>
      <c r="O96" s="345" t="str">
        <f>IFERROR(VLOOKUP(L96,#REF!,5,0),"")</f>
        <v/>
      </c>
      <c r="P96" s="346">
        <f t="shared" si="2"/>
        <v>0.00162055793494617</v>
      </c>
    </row>
    <row r="97" ht="18" customHeight="1" spans="1:16">
      <c r="A97" s="340">
        <v>30</v>
      </c>
      <c r="B97" s="341" t="s">
        <v>361</v>
      </c>
      <c r="C97" s="341" t="s">
        <v>362</v>
      </c>
      <c r="D97" s="342">
        <v>9.98</v>
      </c>
      <c r="E97" s="341" t="s">
        <v>29</v>
      </c>
      <c r="F97" s="343">
        <v>129339</v>
      </c>
      <c r="G97" s="341">
        <v>42</v>
      </c>
      <c r="H97" s="342">
        <v>419.16</v>
      </c>
      <c r="I97" s="341">
        <v>355</v>
      </c>
      <c r="J97" s="341">
        <v>3.9</v>
      </c>
      <c r="K97" s="341" t="s">
        <v>30</v>
      </c>
      <c r="L97" s="341" t="s">
        <v>363</v>
      </c>
      <c r="M97" s="341" t="s">
        <v>364</v>
      </c>
      <c r="N97" s="341">
        <v>1710</v>
      </c>
      <c r="O97" s="345" t="str">
        <f>IFERROR(VLOOKUP(L97,#REF!,5,0),"")</f>
        <v/>
      </c>
      <c r="P97" s="346">
        <f t="shared" si="2"/>
        <v>0.00162055793494617</v>
      </c>
    </row>
    <row r="98" ht="18" customHeight="1" spans="1:16">
      <c r="A98" s="340">
        <v>16</v>
      </c>
      <c r="B98" s="341" t="s">
        <v>365</v>
      </c>
      <c r="C98" s="341" t="s">
        <v>366</v>
      </c>
      <c r="D98" s="342">
        <v>6.99</v>
      </c>
      <c r="E98" s="341" t="s">
        <v>29</v>
      </c>
      <c r="F98" s="343">
        <v>62121</v>
      </c>
      <c r="G98" s="341">
        <v>35</v>
      </c>
      <c r="H98" s="342">
        <v>244.65</v>
      </c>
      <c r="I98" s="341">
        <v>222</v>
      </c>
      <c r="J98" s="341">
        <v>3.6</v>
      </c>
      <c r="K98" s="341" t="s">
        <v>30</v>
      </c>
      <c r="L98" s="341" t="s">
        <v>367</v>
      </c>
      <c r="M98" s="341" t="s">
        <v>368</v>
      </c>
      <c r="N98" s="341">
        <v>1026</v>
      </c>
      <c r="O98" s="345" t="str">
        <f>IFERROR(VLOOKUP(L98,#REF!,5,0),"")</f>
        <v/>
      </c>
      <c r="P98" s="346">
        <f t="shared" ref="P98:P129" si="3">G98/SUM($G$2:$G$161)</f>
        <v>0.00135046494578848</v>
      </c>
    </row>
    <row r="99" ht="18" customHeight="1" spans="1:16">
      <c r="A99" s="340">
        <v>154</v>
      </c>
      <c r="B99" s="341" t="s">
        <v>369</v>
      </c>
      <c r="C99" s="341" t="s">
        <v>370</v>
      </c>
      <c r="D99" s="342">
        <v>9.99</v>
      </c>
      <c r="E99" s="341" t="s">
        <v>29</v>
      </c>
      <c r="F99" s="343">
        <v>211426</v>
      </c>
      <c r="G99" s="341">
        <v>34</v>
      </c>
      <c r="H99" s="342">
        <v>339.66</v>
      </c>
      <c r="I99" s="341">
        <v>2</v>
      </c>
      <c r="J99" s="341">
        <v>1</v>
      </c>
      <c r="K99" s="341" t="s">
        <v>30</v>
      </c>
      <c r="L99" s="341" t="s">
        <v>371</v>
      </c>
      <c r="M99" s="341" t="s">
        <v>372</v>
      </c>
      <c r="N99" s="341">
        <v>58</v>
      </c>
      <c r="O99" s="345" t="str">
        <f>IFERROR(VLOOKUP(L99,#REF!,5,0),"")</f>
        <v/>
      </c>
      <c r="P99" s="346">
        <f t="shared" si="3"/>
        <v>0.00131188023305166</v>
      </c>
    </row>
    <row r="100" ht="18" customHeight="1" spans="1:16">
      <c r="A100" s="340">
        <v>21</v>
      </c>
      <c r="B100" s="341" t="s">
        <v>373</v>
      </c>
      <c r="C100" s="341" t="s">
        <v>66</v>
      </c>
      <c r="D100" s="342">
        <v>13.99</v>
      </c>
      <c r="E100" s="341" t="s">
        <v>29</v>
      </c>
      <c r="F100" s="343">
        <v>124475</v>
      </c>
      <c r="G100" s="341">
        <v>34</v>
      </c>
      <c r="H100" s="342">
        <v>475.66</v>
      </c>
      <c r="I100" s="341">
        <v>27</v>
      </c>
      <c r="J100" s="341">
        <v>4.4</v>
      </c>
      <c r="K100" s="341" t="s">
        <v>41</v>
      </c>
      <c r="L100" s="341" t="s">
        <v>374</v>
      </c>
      <c r="M100" s="341" t="s">
        <v>375</v>
      </c>
      <c r="N100" s="341">
        <v>177</v>
      </c>
      <c r="O100" s="345" t="str">
        <f>IFERROR(VLOOKUP(L100,#REF!,5,0),"")</f>
        <v/>
      </c>
      <c r="P100" s="346">
        <f t="shared" si="3"/>
        <v>0.00131188023305166</v>
      </c>
    </row>
    <row r="101" ht="18" customHeight="1" spans="1:16">
      <c r="A101" s="340">
        <v>51</v>
      </c>
      <c r="B101" s="341" t="s">
        <v>376</v>
      </c>
      <c r="C101" s="341" t="s">
        <v>221</v>
      </c>
      <c r="D101" s="342">
        <v>28</v>
      </c>
      <c r="E101" s="341" t="s">
        <v>29</v>
      </c>
      <c r="F101" s="343">
        <v>195585</v>
      </c>
      <c r="G101" s="341">
        <v>34</v>
      </c>
      <c r="H101" s="342">
        <v>952</v>
      </c>
      <c r="I101" s="341">
        <v>20</v>
      </c>
      <c r="J101" s="341">
        <v>4.5</v>
      </c>
      <c r="K101" s="341" t="s">
        <v>30</v>
      </c>
      <c r="L101" s="341" t="s">
        <v>377</v>
      </c>
      <c r="M101" s="341" t="s">
        <v>378</v>
      </c>
      <c r="N101" s="341">
        <v>1110</v>
      </c>
      <c r="O101" s="345" t="str">
        <f>IFERROR(VLOOKUP(L101,#REF!,5,0),"")</f>
        <v/>
      </c>
      <c r="P101" s="346">
        <f t="shared" si="3"/>
        <v>0.00131188023305166</v>
      </c>
    </row>
    <row r="102" ht="18" customHeight="1" spans="1:16">
      <c r="A102" s="340">
        <v>98</v>
      </c>
      <c r="B102" s="341" t="s">
        <v>379</v>
      </c>
      <c r="C102" s="341" t="s">
        <v>380</v>
      </c>
      <c r="D102" s="342">
        <v>16</v>
      </c>
      <c r="E102" s="341" t="s">
        <v>88</v>
      </c>
      <c r="F102" s="341" t="s">
        <v>88</v>
      </c>
      <c r="G102" s="341">
        <v>34</v>
      </c>
      <c r="H102" s="342">
        <v>544</v>
      </c>
      <c r="I102" s="341">
        <v>0</v>
      </c>
      <c r="J102" s="341" t="s">
        <v>88</v>
      </c>
      <c r="K102" s="341" t="s">
        <v>30</v>
      </c>
      <c r="L102" s="341" t="s">
        <v>381</v>
      </c>
      <c r="M102" s="341" t="s">
        <v>382</v>
      </c>
      <c r="N102" s="341">
        <v>984</v>
      </c>
      <c r="O102" s="345" t="str">
        <f>IFERROR(VLOOKUP(L102,#REF!,5,0),"")</f>
        <v/>
      </c>
      <c r="P102" s="346">
        <f t="shared" si="3"/>
        <v>0.00131188023305166</v>
      </c>
    </row>
    <row r="103" ht="18" customHeight="1" spans="1:16">
      <c r="A103" s="340">
        <v>70</v>
      </c>
      <c r="B103" s="341" t="s">
        <v>383</v>
      </c>
      <c r="C103" s="341" t="s">
        <v>384</v>
      </c>
      <c r="D103" s="342">
        <v>7.99</v>
      </c>
      <c r="E103" s="341" t="s">
        <v>29</v>
      </c>
      <c r="F103" s="343">
        <v>196576</v>
      </c>
      <c r="G103" s="341">
        <v>34</v>
      </c>
      <c r="H103" s="342">
        <v>271.66</v>
      </c>
      <c r="I103" s="341">
        <v>13</v>
      </c>
      <c r="J103" s="341">
        <v>3.4</v>
      </c>
      <c r="K103" s="341" t="s">
        <v>30</v>
      </c>
      <c r="L103" s="341" t="s">
        <v>385</v>
      </c>
      <c r="M103" s="341" t="s">
        <v>386</v>
      </c>
      <c r="N103" s="341">
        <v>371</v>
      </c>
      <c r="O103" s="345" t="str">
        <f>IFERROR(VLOOKUP(L103,#REF!,5,0),"")</f>
        <v/>
      </c>
      <c r="P103" s="346">
        <f t="shared" si="3"/>
        <v>0.00131188023305166</v>
      </c>
    </row>
    <row r="104" ht="18" customHeight="1" spans="1:16">
      <c r="A104" s="340">
        <v>116</v>
      </c>
      <c r="B104" s="341" t="s">
        <v>387</v>
      </c>
      <c r="C104" s="341" t="s">
        <v>388</v>
      </c>
      <c r="D104" s="342">
        <v>5.99</v>
      </c>
      <c r="E104" s="341" t="s">
        <v>29</v>
      </c>
      <c r="F104" s="343">
        <v>68650</v>
      </c>
      <c r="G104" s="341">
        <v>34</v>
      </c>
      <c r="H104" s="342">
        <v>203.66</v>
      </c>
      <c r="I104" s="341">
        <v>0</v>
      </c>
      <c r="J104" s="341" t="s">
        <v>88</v>
      </c>
      <c r="K104" s="341" t="s">
        <v>30</v>
      </c>
      <c r="L104" s="341" t="s">
        <v>389</v>
      </c>
      <c r="M104" s="341" t="s">
        <v>390</v>
      </c>
      <c r="N104" s="341">
        <v>390</v>
      </c>
      <c r="O104" s="345" t="str">
        <f>IFERROR(VLOOKUP(L104,#REF!,5,0),"")</f>
        <v/>
      </c>
      <c r="P104" s="346">
        <f t="shared" si="3"/>
        <v>0.00131188023305166</v>
      </c>
    </row>
    <row r="105" ht="18" customHeight="1" spans="1:16">
      <c r="A105" s="340">
        <v>138</v>
      </c>
      <c r="B105" s="341" t="s">
        <v>391</v>
      </c>
      <c r="C105" s="341" t="s">
        <v>392</v>
      </c>
      <c r="D105" s="342">
        <v>9.99</v>
      </c>
      <c r="E105" s="341" t="s">
        <v>29</v>
      </c>
      <c r="F105" s="343">
        <v>136291</v>
      </c>
      <c r="G105" s="341">
        <v>34</v>
      </c>
      <c r="H105" s="342">
        <v>339.66</v>
      </c>
      <c r="I105" s="341">
        <v>15</v>
      </c>
      <c r="J105" s="341">
        <v>3.4</v>
      </c>
      <c r="K105" s="341" t="s">
        <v>30</v>
      </c>
      <c r="L105" s="341" t="s">
        <v>393</v>
      </c>
      <c r="M105" s="341" t="s">
        <v>394</v>
      </c>
      <c r="N105" s="341">
        <v>416</v>
      </c>
      <c r="O105" s="345" t="str">
        <f>IFERROR(VLOOKUP(L105,#REF!,5,0),"")</f>
        <v/>
      </c>
      <c r="P105" s="346">
        <f t="shared" si="3"/>
        <v>0.00131188023305166</v>
      </c>
    </row>
    <row r="106" ht="18" customHeight="1" spans="1:16">
      <c r="A106" s="340">
        <v>76</v>
      </c>
      <c r="B106" s="341" t="s">
        <v>236</v>
      </c>
      <c r="C106" s="341" t="s">
        <v>237</v>
      </c>
      <c r="D106" s="342">
        <v>11.99</v>
      </c>
      <c r="E106" s="341" t="s">
        <v>29</v>
      </c>
      <c r="F106" s="343">
        <v>82759</v>
      </c>
      <c r="G106" s="341">
        <v>34</v>
      </c>
      <c r="H106" s="342">
        <v>407.66</v>
      </c>
      <c r="I106" s="341">
        <v>3</v>
      </c>
      <c r="J106" s="341">
        <v>4.6</v>
      </c>
      <c r="K106" s="341" t="s">
        <v>30</v>
      </c>
      <c r="L106" s="341" t="s">
        <v>238</v>
      </c>
      <c r="M106" s="341" t="s">
        <v>239</v>
      </c>
      <c r="N106" s="341">
        <v>15</v>
      </c>
      <c r="O106" s="345" t="str">
        <f>IFERROR(VLOOKUP(L106,#REF!,5,0),"")</f>
        <v/>
      </c>
      <c r="P106" s="346">
        <f t="shared" si="3"/>
        <v>0.00131188023305166</v>
      </c>
    </row>
    <row r="107" ht="18" customHeight="1" spans="1:16">
      <c r="A107" s="340">
        <v>129</v>
      </c>
      <c r="B107" s="341" t="s">
        <v>395</v>
      </c>
      <c r="C107" s="341" t="s">
        <v>354</v>
      </c>
      <c r="D107" s="342">
        <v>14.95</v>
      </c>
      <c r="E107" s="341" t="s">
        <v>29</v>
      </c>
      <c r="F107" s="343">
        <v>121347</v>
      </c>
      <c r="G107" s="341">
        <v>34</v>
      </c>
      <c r="H107" s="342">
        <v>508.3</v>
      </c>
      <c r="I107" s="341">
        <v>45</v>
      </c>
      <c r="J107" s="341">
        <v>3.9</v>
      </c>
      <c r="K107" s="341" t="s">
        <v>30</v>
      </c>
      <c r="L107" s="341" t="s">
        <v>396</v>
      </c>
      <c r="M107" s="341" t="s">
        <v>397</v>
      </c>
      <c r="N107" s="341">
        <v>313</v>
      </c>
      <c r="O107" s="345" t="str">
        <f>IFERROR(VLOOKUP(L107,#REF!,5,0),"")</f>
        <v/>
      </c>
      <c r="P107" s="346">
        <f t="shared" si="3"/>
        <v>0.00131188023305166</v>
      </c>
    </row>
    <row r="108" ht="18" customHeight="1" spans="1:16">
      <c r="A108" s="340">
        <v>35</v>
      </c>
      <c r="B108" s="341" t="s">
        <v>398</v>
      </c>
      <c r="C108" s="341" t="s">
        <v>399</v>
      </c>
      <c r="D108" s="342">
        <v>13.99</v>
      </c>
      <c r="E108" s="341" t="s">
        <v>29</v>
      </c>
      <c r="F108" s="343">
        <v>466219</v>
      </c>
      <c r="G108" s="341">
        <v>34</v>
      </c>
      <c r="H108" s="342">
        <v>475.66</v>
      </c>
      <c r="I108" s="341">
        <v>0</v>
      </c>
      <c r="J108" s="341" t="s">
        <v>88</v>
      </c>
      <c r="K108" s="341" t="s">
        <v>30</v>
      </c>
      <c r="L108" s="341" t="s">
        <v>400</v>
      </c>
      <c r="M108" s="341" t="s">
        <v>401</v>
      </c>
      <c r="N108" s="341">
        <v>48</v>
      </c>
      <c r="O108" s="345" t="str">
        <f>IFERROR(VLOOKUP(L108,#REF!,5,0),"")</f>
        <v/>
      </c>
      <c r="P108" s="346">
        <f t="shared" si="3"/>
        <v>0.00131188023305166</v>
      </c>
    </row>
    <row r="109" ht="18" customHeight="1" spans="1:16">
      <c r="A109" s="340">
        <v>126</v>
      </c>
      <c r="B109" s="341" t="s">
        <v>402</v>
      </c>
      <c r="C109" s="341" t="s">
        <v>287</v>
      </c>
      <c r="D109" s="342">
        <v>8.99</v>
      </c>
      <c r="E109" s="341" t="s">
        <v>29</v>
      </c>
      <c r="F109" s="343">
        <v>152140</v>
      </c>
      <c r="G109" s="341">
        <v>34</v>
      </c>
      <c r="H109" s="342">
        <v>305.66</v>
      </c>
      <c r="I109" s="341">
        <v>14</v>
      </c>
      <c r="J109" s="341">
        <v>3.3</v>
      </c>
      <c r="K109" s="341" t="s">
        <v>30</v>
      </c>
      <c r="L109" s="341" t="s">
        <v>403</v>
      </c>
      <c r="M109" s="341" t="s">
        <v>404</v>
      </c>
      <c r="N109" s="341">
        <v>217</v>
      </c>
      <c r="O109" s="345" t="str">
        <f>IFERROR(VLOOKUP(L109,#REF!,5,0),"")</f>
        <v/>
      </c>
      <c r="P109" s="346">
        <f t="shared" si="3"/>
        <v>0.00131188023305166</v>
      </c>
    </row>
    <row r="110" ht="18" customHeight="1" spans="1:16">
      <c r="A110" s="340">
        <v>31</v>
      </c>
      <c r="B110" s="341" t="s">
        <v>405</v>
      </c>
      <c r="C110" s="341" t="s">
        <v>328</v>
      </c>
      <c r="D110" s="342">
        <v>13.9</v>
      </c>
      <c r="E110" s="341" t="s">
        <v>29</v>
      </c>
      <c r="F110" s="343">
        <v>407053</v>
      </c>
      <c r="G110" s="341">
        <v>34</v>
      </c>
      <c r="H110" s="342">
        <v>472.6</v>
      </c>
      <c r="I110" s="341">
        <v>0</v>
      </c>
      <c r="J110" s="341" t="s">
        <v>88</v>
      </c>
      <c r="K110" s="341" t="s">
        <v>30</v>
      </c>
      <c r="L110" s="341" t="s">
        <v>406</v>
      </c>
      <c r="M110" s="341" t="s">
        <v>407</v>
      </c>
      <c r="N110" s="341">
        <v>246</v>
      </c>
      <c r="O110" s="345" t="str">
        <f>IFERROR(VLOOKUP(L110,#REF!,5,0),"")</f>
        <v/>
      </c>
      <c r="P110" s="346">
        <f t="shared" si="3"/>
        <v>0.00131188023305166</v>
      </c>
    </row>
    <row r="111" ht="18" customHeight="1" spans="1:16">
      <c r="A111" s="340">
        <v>106</v>
      </c>
      <c r="B111" s="341" t="s">
        <v>408</v>
      </c>
      <c r="C111" s="341" t="s">
        <v>332</v>
      </c>
      <c r="D111" s="342">
        <v>13.99</v>
      </c>
      <c r="E111" s="341" t="s">
        <v>29</v>
      </c>
      <c r="F111" s="343">
        <v>268133</v>
      </c>
      <c r="G111" s="341">
        <v>34</v>
      </c>
      <c r="H111" s="342">
        <v>475.66</v>
      </c>
      <c r="I111" s="341">
        <v>8</v>
      </c>
      <c r="J111" s="341">
        <v>3.6</v>
      </c>
      <c r="K111" s="341" t="s">
        <v>30</v>
      </c>
      <c r="L111" s="341" t="s">
        <v>409</v>
      </c>
      <c r="M111" s="341" t="s">
        <v>410</v>
      </c>
      <c r="N111" s="341">
        <v>233</v>
      </c>
      <c r="O111" s="345" t="str">
        <f>IFERROR(VLOOKUP(L111,#REF!,5,0),"")</f>
        <v/>
      </c>
      <c r="P111" s="346">
        <f t="shared" si="3"/>
        <v>0.00131188023305166</v>
      </c>
    </row>
    <row r="112" ht="18" customHeight="1" spans="1:16">
      <c r="A112" s="340">
        <v>151</v>
      </c>
      <c r="B112" s="341" t="s">
        <v>411</v>
      </c>
      <c r="C112" s="341" t="s">
        <v>255</v>
      </c>
      <c r="D112" s="342">
        <v>11.69</v>
      </c>
      <c r="E112" s="341" t="s">
        <v>29</v>
      </c>
      <c r="F112" s="343">
        <v>209678</v>
      </c>
      <c r="G112" s="341">
        <v>34</v>
      </c>
      <c r="H112" s="342">
        <v>397.46</v>
      </c>
      <c r="I112" s="341">
        <v>4</v>
      </c>
      <c r="J112" s="341">
        <v>5</v>
      </c>
      <c r="K112" s="341" t="s">
        <v>30</v>
      </c>
      <c r="L112" s="341" t="s">
        <v>412</v>
      </c>
      <c r="M112" s="341" t="s">
        <v>413</v>
      </c>
      <c r="N112" s="341">
        <v>98</v>
      </c>
      <c r="O112" s="345" t="str">
        <f>IFERROR(VLOOKUP(L112,#REF!,5,0),"")</f>
        <v/>
      </c>
      <c r="P112" s="346">
        <f t="shared" si="3"/>
        <v>0.00131188023305166</v>
      </c>
    </row>
    <row r="113" ht="18" customHeight="1" spans="1:16">
      <c r="A113" s="340">
        <v>50</v>
      </c>
      <c r="B113" s="341" t="s">
        <v>414</v>
      </c>
      <c r="C113" s="341" t="s">
        <v>415</v>
      </c>
      <c r="D113" s="342">
        <v>11.99</v>
      </c>
      <c r="E113" s="341" t="s">
        <v>29</v>
      </c>
      <c r="F113" s="343">
        <v>209032</v>
      </c>
      <c r="G113" s="341">
        <v>34</v>
      </c>
      <c r="H113" s="342">
        <v>407.66</v>
      </c>
      <c r="I113" s="341">
        <v>0</v>
      </c>
      <c r="J113" s="341" t="s">
        <v>88</v>
      </c>
      <c r="K113" s="341" t="s">
        <v>30</v>
      </c>
      <c r="L113" s="341" t="s">
        <v>416</v>
      </c>
      <c r="M113" s="341" t="s">
        <v>417</v>
      </c>
      <c r="N113" s="341">
        <v>1079</v>
      </c>
      <c r="O113" s="345" t="str">
        <f>IFERROR(VLOOKUP(L113,#REF!,5,0),"")</f>
        <v/>
      </c>
      <c r="P113" s="346">
        <f t="shared" si="3"/>
        <v>0.00131188023305166</v>
      </c>
    </row>
    <row r="114" ht="18" customHeight="1" spans="1:16">
      <c r="A114" s="340">
        <v>23</v>
      </c>
      <c r="B114" s="341" t="s">
        <v>418</v>
      </c>
      <c r="C114" s="341" t="s">
        <v>419</v>
      </c>
      <c r="D114" s="342">
        <v>10.99</v>
      </c>
      <c r="E114" s="341" t="s">
        <v>29</v>
      </c>
      <c r="F114" s="343">
        <v>63610</v>
      </c>
      <c r="G114" s="341">
        <v>32</v>
      </c>
      <c r="H114" s="342">
        <v>351.68</v>
      </c>
      <c r="I114" s="341">
        <v>27</v>
      </c>
      <c r="J114" s="341">
        <v>3.9</v>
      </c>
      <c r="K114" s="341" t="s">
        <v>30</v>
      </c>
      <c r="L114" s="341" t="s">
        <v>420</v>
      </c>
      <c r="M114" s="341" t="s">
        <v>421</v>
      </c>
      <c r="N114" s="341">
        <v>858</v>
      </c>
      <c r="O114" s="345" t="str">
        <f>IFERROR(VLOOKUP(L114,#REF!,5,0),"")</f>
        <v/>
      </c>
      <c r="P114" s="346">
        <f t="shared" si="3"/>
        <v>0.00123471080757804</v>
      </c>
    </row>
    <row r="115" ht="18" customHeight="1" spans="1:16">
      <c r="A115" s="340">
        <v>75</v>
      </c>
      <c r="B115" s="341" t="s">
        <v>422</v>
      </c>
      <c r="C115" s="341" t="s">
        <v>423</v>
      </c>
      <c r="D115" s="342">
        <v>15.99</v>
      </c>
      <c r="E115" s="341" t="s">
        <v>29</v>
      </c>
      <c r="F115" s="343">
        <v>192532</v>
      </c>
      <c r="G115" s="341">
        <v>28</v>
      </c>
      <c r="H115" s="342">
        <v>447.72</v>
      </c>
      <c r="I115" s="341">
        <v>19</v>
      </c>
      <c r="J115" s="341">
        <v>3.5</v>
      </c>
      <c r="K115" s="341" t="s">
        <v>30</v>
      </c>
      <c r="L115" s="341" t="s">
        <v>424</v>
      </c>
      <c r="M115" s="341" t="s">
        <v>425</v>
      </c>
      <c r="N115" s="341">
        <v>293</v>
      </c>
      <c r="O115" s="345" t="str">
        <f>IFERROR(VLOOKUP(L115,#REF!,5,0),"")</f>
        <v/>
      </c>
      <c r="P115" s="346">
        <f t="shared" si="3"/>
        <v>0.00108037195663078</v>
      </c>
    </row>
    <row r="116" ht="18" customHeight="1" spans="1:16">
      <c r="A116" s="340">
        <v>119</v>
      </c>
      <c r="B116" s="341" t="s">
        <v>426</v>
      </c>
      <c r="C116" s="341" t="s">
        <v>419</v>
      </c>
      <c r="D116" s="342">
        <v>10.99</v>
      </c>
      <c r="E116" s="341" t="s">
        <v>29</v>
      </c>
      <c r="F116" s="343">
        <v>163334</v>
      </c>
      <c r="G116" s="341">
        <v>28</v>
      </c>
      <c r="H116" s="342">
        <v>307.72</v>
      </c>
      <c r="I116" s="341">
        <v>28</v>
      </c>
      <c r="J116" s="341">
        <v>4</v>
      </c>
      <c r="K116" s="341" t="s">
        <v>30</v>
      </c>
      <c r="L116" s="341" t="s">
        <v>427</v>
      </c>
      <c r="M116" s="341" t="s">
        <v>428</v>
      </c>
      <c r="N116" s="341">
        <v>925</v>
      </c>
      <c r="O116" s="345" t="str">
        <f>IFERROR(VLOOKUP(L116,#REF!,5,0),"")</f>
        <v/>
      </c>
      <c r="P116" s="346">
        <f t="shared" si="3"/>
        <v>0.00108037195663078</v>
      </c>
    </row>
    <row r="117" ht="18" customHeight="1" spans="1:16">
      <c r="A117" s="340">
        <v>40</v>
      </c>
      <c r="B117" s="341" t="s">
        <v>429</v>
      </c>
      <c r="C117" s="341" t="s">
        <v>350</v>
      </c>
      <c r="D117" s="342">
        <v>23.99</v>
      </c>
      <c r="E117" s="341" t="s">
        <v>29</v>
      </c>
      <c r="F117" s="343">
        <v>681151</v>
      </c>
      <c r="G117" s="341">
        <v>28</v>
      </c>
      <c r="H117" s="342">
        <v>671.72</v>
      </c>
      <c r="I117" s="341">
        <v>3</v>
      </c>
      <c r="J117" s="341">
        <v>5</v>
      </c>
      <c r="K117" s="341" t="s">
        <v>30</v>
      </c>
      <c r="L117" s="341" t="s">
        <v>430</v>
      </c>
      <c r="M117" s="341" t="s">
        <v>431</v>
      </c>
      <c r="N117" s="341">
        <v>66</v>
      </c>
      <c r="O117" s="345" t="str">
        <f>IFERROR(VLOOKUP(L117,#REF!,5,0),"")</f>
        <v/>
      </c>
      <c r="P117" s="346">
        <f t="shared" si="3"/>
        <v>0.00108037195663078</v>
      </c>
    </row>
    <row r="118" ht="18" customHeight="1" spans="1:16">
      <c r="A118" s="340">
        <v>122</v>
      </c>
      <c r="B118" s="341" t="s">
        <v>432</v>
      </c>
      <c r="C118" s="341" t="s">
        <v>433</v>
      </c>
      <c r="D118" s="342">
        <v>11.99</v>
      </c>
      <c r="E118" s="341" t="s">
        <v>29</v>
      </c>
      <c r="F118" s="343">
        <v>118623</v>
      </c>
      <c r="G118" s="341">
        <v>28</v>
      </c>
      <c r="H118" s="342">
        <v>335.72</v>
      </c>
      <c r="I118" s="341">
        <v>141</v>
      </c>
      <c r="J118" s="341">
        <v>4.4</v>
      </c>
      <c r="K118" s="341" t="s">
        <v>30</v>
      </c>
      <c r="L118" s="341" t="s">
        <v>434</v>
      </c>
      <c r="M118" s="341" t="s">
        <v>435</v>
      </c>
      <c r="N118" s="341">
        <v>649</v>
      </c>
      <c r="O118" s="345" t="str">
        <f>IFERROR(VLOOKUP(L118,#REF!,5,0),"")</f>
        <v/>
      </c>
      <c r="P118" s="346">
        <f t="shared" si="3"/>
        <v>0.00108037195663078</v>
      </c>
    </row>
    <row r="119" ht="18" customHeight="1" spans="1:16">
      <c r="A119" s="340">
        <v>110</v>
      </c>
      <c r="B119" s="341" t="s">
        <v>436</v>
      </c>
      <c r="C119" s="341" t="s">
        <v>306</v>
      </c>
      <c r="D119" s="342">
        <v>18.4</v>
      </c>
      <c r="E119" s="341" t="s">
        <v>29</v>
      </c>
      <c r="F119" s="343">
        <v>83413</v>
      </c>
      <c r="G119" s="341">
        <v>28</v>
      </c>
      <c r="H119" s="342">
        <v>515.2</v>
      </c>
      <c r="I119" s="341">
        <v>1791</v>
      </c>
      <c r="J119" s="341">
        <v>4.3</v>
      </c>
      <c r="K119" s="341" t="s">
        <v>41</v>
      </c>
      <c r="L119" s="341" t="s">
        <v>437</v>
      </c>
      <c r="M119" s="341" t="s">
        <v>438</v>
      </c>
      <c r="N119" s="341">
        <v>3832</v>
      </c>
      <c r="O119" s="345" t="str">
        <f>IFERROR(VLOOKUP(L119,#REF!,5,0),"")</f>
        <v/>
      </c>
      <c r="P119" s="346">
        <f t="shared" si="3"/>
        <v>0.00108037195663078</v>
      </c>
    </row>
    <row r="120" ht="18" customHeight="1" spans="1:16">
      <c r="A120" s="340">
        <v>115</v>
      </c>
      <c r="B120" s="341" t="s">
        <v>439</v>
      </c>
      <c r="C120" s="341" t="s">
        <v>255</v>
      </c>
      <c r="D120" s="342">
        <v>9.99</v>
      </c>
      <c r="E120" s="341" t="s">
        <v>29</v>
      </c>
      <c r="F120" s="343">
        <v>95932</v>
      </c>
      <c r="G120" s="341">
        <v>28</v>
      </c>
      <c r="H120" s="342">
        <v>279.72</v>
      </c>
      <c r="I120" s="341">
        <v>20</v>
      </c>
      <c r="J120" s="341">
        <v>4.6</v>
      </c>
      <c r="K120" s="341" t="s">
        <v>30</v>
      </c>
      <c r="L120" s="341" t="s">
        <v>440</v>
      </c>
      <c r="M120" s="341" t="s">
        <v>441</v>
      </c>
      <c r="N120" s="341">
        <v>339</v>
      </c>
      <c r="O120" s="345" t="str">
        <f>IFERROR(VLOOKUP(L120,#REF!,5,0),"")</f>
        <v/>
      </c>
      <c r="P120" s="346">
        <f t="shared" si="3"/>
        <v>0.00108037195663078</v>
      </c>
    </row>
    <row r="121" ht="18" customHeight="1" spans="1:16">
      <c r="A121" s="340">
        <v>22</v>
      </c>
      <c r="B121" s="341" t="s">
        <v>442</v>
      </c>
      <c r="C121" s="341" t="s">
        <v>79</v>
      </c>
      <c r="D121" s="342">
        <v>24.95</v>
      </c>
      <c r="E121" s="341" t="s">
        <v>29</v>
      </c>
      <c r="F121" s="343">
        <v>148383</v>
      </c>
      <c r="G121" s="341">
        <v>28</v>
      </c>
      <c r="H121" s="342">
        <v>698.6</v>
      </c>
      <c r="I121" s="341">
        <v>1</v>
      </c>
      <c r="J121" s="341">
        <v>5</v>
      </c>
      <c r="K121" s="341" t="s">
        <v>30</v>
      </c>
      <c r="L121" s="341" t="s">
        <v>443</v>
      </c>
      <c r="M121" s="341" t="s">
        <v>444</v>
      </c>
      <c r="N121" s="341">
        <v>638</v>
      </c>
      <c r="O121" s="345" t="str">
        <f>IFERROR(VLOOKUP(L121,#REF!,5,0),"")</f>
        <v/>
      </c>
      <c r="P121" s="346">
        <f t="shared" si="3"/>
        <v>0.00108037195663078</v>
      </c>
    </row>
    <row r="122" ht="18" customHeight="1" spans="1:16">
      <c r="A122" s="340">
        <v>1</v>
      </c>
      <c r="B122" s="341" t="s">
        <v>445</v>
      </c>
      <c r="C122" s="341" t="s">
        <v>221</v>
      </c>
      <c r="D122" s="342">
        <v>28</v>
      </c>
      <c r="E122" s="341" t="s">
        <v>29</v>
      </c>
      <c r="F122" s="343">
        <v>258938</v>
      </c>
      <c r="G122" s="341">
        <v>28</v>
      </c>
      <c r="H122" s="342">
        <v>784</v>
      </c>
      <c r="I122" s="341">
        <v>6</v>
      </c>
      <c r="J122" s="341">
        <v>5</v>
      </c>
      <c r="K122" s="341" t="s">
        <v>30</v>
      </c>
      <c r="L122" s="341" t="s">
        <v>446</v>
      </c>
      <c r="M122" s="341" t="s">
        <v>447</v>
      </c>
      <c r="N122" s="341">
        <v>1061</v>
      </c>
      <c r="O122" s="345" t="str">
        <f>IFERROR(VLOOKUP(L122,#REF!,5,0),"")</f>
        <v/>
      </c>
      <c r="P122" s="346">
        <f t="shared" si="3"/>
        <v>0.00108037195663078</v>
      </c>
    </row>
    <row r="123" ht="18" customHeight="1" spans="1:16">
      <c r="A123" s="340">
        <v>34</v>
      </c>
      <c r="B123" s="341" t="s">
        <v>448</v>
      </c>
      <c r="C123" s="341" t="s">
        <v>449</v>
      </c>
      <c r="D123" s="342">
        <v>21.99</v>
      </c>
      <c r="E123" s="341" t="s">
        <v>29</v>
      </c>
      <c r="F123" s="343">
        <v>127263</v>
      </c>
      <c r="G123" s="341">
        <v>28</v>
      </c>
      <c r="H123" s="342">
        <v>615.72</v>
      </c>
      <c r="I123" s="341">
        <v>33</v>
      </c>
      <c r="J123" s="341">
        <v>3.8</v>
      </c>
      <c r="K123" s="341" t="s">
        <v>30</v>
      </c>
      <c r="L123" s="341" t="s">
        <v>450</v>
      </c>
      <c r="M123" s="341" t="s">
        <v>451</v>
      </c>
      <c r="N123" s="341">
        <v>2483</v>
      </c>
      <c r="O123" s="345" t="str">
        <f>IFERROR(VLOOKUP(L123,#REF!,5,0),"")</f>
        <v/>
      </c>
      <c r="P123" s="346">
        <f t="shared" si="3"/>
        <v>0.00108037195663078</v>
      </c>
    </row>
    <row r="124" ht="18" customHeight="1" spans="1:16">
      <c r="A124" s="340">
        <v>120</v>
      </c>
      <c r="B124" s="341" t="s">
        <v>452</v>
      </c>
      <c r="C124" s="341" t="s">
        <v>66</v>
      </c>
      <c r="D124" s="342">
        <v>19.99</v>
      </c>
      <c r="E124" s="341" t="s">
        <v>29</v>
      </c>
      <c r="F124" s="343">
        <v>110970</v>
      </c>
      <c r="G124" s="341">
        <v>28</v>
      </c>
      <c r="H124" s="342">
        <v>559.72</v>
      </c>
      <c r="I124" s="341">
        <v>73</v>
      </c>
      <c r="J124" s="341">
        <v>4.1</v>
      </c>
      <c r="K124" s="341" t="s">
        <v>30</v>
      </c>
      <c r="L124" s="341" t="s">
        <v>453</v>
      </c>
      <c r="M124" s="341" t="s">
        <v>454</v>
      </c>
      <c r="N124" s="341">
        <v>717</v>
      </c>
      <c r="O124" s="345" t="str">
        <f>IFERROR(VLOOKUP(L124,#REF!,5,0),"")</f>
        <v/>
      </c>
      <c r="P124" s="346">
        <f t="shared" si="3"/>
        <v>0.00108037195663078</v>
      </c>
    </row>
    <row r="125" ht="18" customHeight="1" spans="1:16">
      <c r="A125" s="340">
        <v>67</v>
      </c>
      <c r="B125" s="341" t="s">
        <v>455</v>
      </c>
      <c r="C125" s="341" t="s">
        <v>456</v>
      </c>
      <c r="D125" s="342">
        <v>19.99</v>
      </c>
      <c r="E125" s="341" t="s">
        <v>29</v>
      </c>
      <c r="F125" s="343">
        <v>335309</v>
      </c>
      <c r="G125" s="341">
        <v>27</v>
      </c>
      <c r="H125" s="342">
        <v>539.73</v>
      </c>
      <c r="I125" s="341">
        <v>0</v>
      </c>
      <c r="J125" s="341" t="s">
        <v>88</v>
      </c>
      <c r="K125" s="341" t="s">
        <v>30</v>
      </c>
      <c r="L125" s="341" t="s">
        <v>457</v>
      </c>
      <c r="M125" s="341" t="s">
        <v>458</v>
      </c>
      <c r="N125" s="341">
        <v>49</v>
      </c>
      <c r="O125" s="345" t="str">
        <f>IFERROR(VLOOKUP(L125,#REF!,5,0),"")</f>
        <v/>
      </c>
      <c r="P125" s="346">
        <f t="shared" si="3"/>
        <v>0.00104178724389397</v>
      </c>
    </row>
    <row r="126" ht="18" customHeight="1" spans="1:16">
      <c r="A126" s="340">
        <v>114</v>
      </c>
      <c r="B126" s="341" t="s">
        <v>459</v>
      </c>
      <c r="C126" s="341" t="s">
        <v>460</v>
      </c>
      <c r="D126" s="342">
        <v>19.99</v>
      </c>
      <c r="E126" s="341" t="s">
        <v>29</v>
      </c>
      <c r="F126" s="343">
        <v>376053</v>
      </c>
      <c r="G126" s="341">
        <v>27</v>
      </c>
      <c r="H126" s="342">
        <v>539.73</v>
      </c>
      <c r="I126" s="341">
        <v>2</v>
      </c>
      <c r="J126" s="341">
        <v>5</v>
      </c>
      <c r="K126" s="341" t="s">
        <v>30</v>
      </c>
      <c r="L126" s="341" t="s">
        <v>461</v>
      </c>
      <c r="M126" s="341" t="s">
        <v>462</v>
      </c>
      <c r="N126" s="341">
        <v>42</v>
      </c>
      <c r="O126" s="345" t="str">
        <f>IFERROR(VLOOKUP(L126,#REF!,5,0),"")</f>
        <v/>
      </c>
      <c r="P126" s="346">
        <f t="shared" si="3"/>
        <v>0.00104178724389397</v>
      </c>
    </row>
    <row r="127" ht="18" customHeight="1" spans="1:16">
      <c r="A127" s="340">
        <v>124</v>
      </c>
      <c r="B127" s="341" t="s">
        <v>463</v>
      </c>
      <c r="C127" s="341" t="s">
        <v>419</v>
      </c>
      <c r="D127" s="342">
        <v>12.99</v>
      </c>
      <c r="E127" s="341" t="s">
        <v>29</v>
      </c>
      <c r="F127" s="343">
        <v>217447</v>
      </c>
      <c r="G127" s="341">
        <v>27</v>
      </c>
      <c r="H127" s="342">
        <v>350.73</v>
      </c>
      <c r="I127" s="341">
        <v>63</v>
      </c>
      <c r="J127" s="341">
        <v>3.9</v>
      </c>
      <c r="K127" s="341" t="s">
        <v>30</v>
      </c>
      <c r="L127" s="341" t="s">
        <v>464</v>
      </c>
      <c r="M127" s="341" t="s">
        <v>465</v>
      </c>
      <c r="N127" s="341">
        <v>1099</v>
      </c>
      <c r="O127" s="345" t="str">
        <f>IFERROR(VLOOKUP(L127,#REF!,5,0),"")</f>
        <v/>
      </c>
      <c r="P127" s="346">
        <f t="shared" si="3"/>
        <v>0.00104178724389397</v>
      </c>
    </row>
    <row r="128" ht="18" customHeight="1" spans="1:16">
      <c r="A128" s="340">
        <v>10</v>
      </c>
      <c r="B128" s="341" t="s">
        <v>466</v>
      </c>
      <c r="C128" s="341" t="s">
        <v>467</v>
      </c>
      <c r="D128" s="342">
        <v>9.95</v>
      </c>
      <c r="E128" s="341" t="s">
        <v>29</v>
      </c>
      <c r="F128" s="343">
        <v>83593</v>
      </c>
      <c r="G128" s="341">
        <v>27</v>
      </c>
      <c r="H128" s="342">
        <v>268.65</v>
      </c>
      <c r="I128" s="341">
        <v>39</v>
      </c>
      <c r="J128" s="341">
        <v>3.4</v>
      </c>
      <c r="K128" s="341" t="s">
        <v>30</v>
      </c>
      <c r="L128" s="341" t="s">
        <v>468</v>
      </c>
      <c r="M128" s="341" t="s">
        <v>469</v>
      </c>
      <c r="N128" s="341">
        <v>602</v>
      </c>
      <c r="O128" s="345" t="str">
        <f>IFERROR(VLOOKUP(L128,#REF!,5,0),"")</f>
        <v/>
      </c>
      <c r="P128" s="346">
        <f t="shared" si="3"/>
        <v>0.00104178724389397</v>
      </c>
    </row>
    <row r="129" ht="18" customHeight="1" spans="1:16">
      <c r="A129" s="340">
        <v>24</v>
      </c>
      <c r="B129" s="341" t="s">
        <v>327</v>
      </c>
      <c r="C129" s="341" t="s">
        <v>328</v>
      </c>
      <c r="D129" s="342">
        <v>23.9</v>
      </c>
      <c r="E129" s="341" t="s">
        <v>29</v>
      </c>
      <c r="F129" s="343">
        <v>326777</v>
      </c>
      <c r="G129" s="341">
        <v>27</v>
      </c>
      <c r="H129" s="342">
        <v>645.3</v>
      </c>
      <c r="I129" s="341">
        <v>0</v>
      </c>
      <c r="J129" s="341" t="s">
        <v>88</v>
      </c>
      <c r="K129" s="341" t="s">
        <v>30</v>
      </c>
      <c r="L129" s="341" t="s">
        <v>329</v>
      </c>
      <c r="M129" s="341" t="s">
        <v>330</v>
      </c>
      <c r="N129" s="341">
        <v>235</v>
      </c>
      <c r="O129" s="345" t="str">
        <f>IFERROR(VLOOKUP(L129,#REF!,5,0),"")</f>
        <v/>
      </c>
      <c r="P129" s="346">
        <f t="shared" si="3"/>
        <v>0.00104178724389397</v>
      </c>
    </row>
    <row r="130" ht="18" customHeight="1" spans="1:16">
      <c r="A130" s="340">
        <v>118</v>
      </c>
      <c r="B130" s="341" t="s">
        <v>470</v>
      </c>
      <c r="C130" s="341" t="s">
        <v>317</v>
      </c>
      <c r="D130" s="342">
        <v>19.99</v>
      </c>
      <c r="E130" s="341" t="s">
        <v>29</v>
      </c>
      <c r="F130" s="343">
        <v>296613</v>
      </c>
      <c r="G130" s="341">
        <v>27</v>
      </c>
      <c r="H130" s="342">
        <v>539.73</v>
      </c>
      <c r="I130" s="341">
        <v>0</v>
      </c>
      <c r="J130" s="341" t="s">
        <v>88</v>
      </c>
      <c r="K130" s="341" t="s">
        <v>30</v>
      </c>
      <c r="L130" s="341" t="s">
        <v>471</v>
      </c>
      <c r="M130" s="341" t="s">
        <v>472</v>
      </c>
      <c r="N130" s="341">
        <v>164</v>
      </c>
      <c r="O130" s="345" t="str">
        <f>IFERROR(VLOOKUP(L130,#REF!,5,0),"")</f>
        <v/>
      </c>
      <c r="P130" s="346">
        <f t="shared" ref="P130:P161" si="4">G130/SUM($G$2:$G$161)</f>
        <v>0.00104178724389397</v>
      </c>
    </row>
    <row r="131" ht="18" customHeight="1" spans="1:16">
      <c r="A131" s="340">
        <v>107</v>
      </c>
      <c r="B131" s="341" t="s">
        <v>473</v>
      </c>
      <c r="C131" s="341" t="s">
        <v>474</v>
      </c>
      <c r="D131" s="342">
        <v>14.99</v>
      </c>
      <c r="E131" s="341" t="s">
        <v>29</v>
      </c>
      <c r="F131" s="343">
        <v>162383</v>
      </c>
      <c r="G131" s="341">
        <v>27</v>
      </c>
      <c r="H131" s="342">
        <v>404.73</v>
      </c>
      <c r="I131" s="341">
        <v>0</v>
      </c>
      <c r="J131" s="341" t="s">
        <v>88</v>
      </c>
      <c r="K131" s="341" t="s">
        <v>30</v>
      </c>
      <c r="L131" s="341" t="s">
        <v>475</v>
      </c>
      <c r="M131" s="341" t="s">
        <v>476</v>
      </c>
      <c r="N131" s="341">
        <v>98</v>
      </c>
      <c r="O131" s="345" t="str">
        <f>IFERROR(VLOOKUP(L131,#REF!,5,0),"")</f>
        <v/>
      </c>
      <c r="P131" s="346">
        <f t="shared" si="4"/>
        <v>0.00104178724389397</v>
      </c>
    </row>
    <row r="132" ht="18" customHeight="1" spans="1:16">
      <c r="A132" s="340">
        <v>149</v>
      </c>
      <c r="B132" s="341" t="s">
        <v>477</v>
      </c>
      <c r="C132" s="341" t="s">
        <v>100</v>
      </c>
      <c r="D132" s="342">
        <v>10.99</v>
      </c>
      <c r="E132" s="341" t="s">
        <v>29</v>
      </c>
      <c r="F132" s="343">
        <v>237937</v>
      </c>
      <c r="G132" s="341">
        <v>25</v>
      </c>
      <c r="H132" s="342">
        <v>274.75</v>
      </c>
      <c r="I132" s="341">
        <v>0</v>
      </c>
      <c r="J132" s="341" t="s">
        <v>88</v>
      </c>
      <c r="K132" s="341" t="s">
        <v>30</v>
      </c>
      <c r="L132" s="341" t="s">
        <v>478</v>
      </c>
      <c r="M132" s="341" t="s">
        <v>479</v>
      </c>
      <c r="N132" s="341">
        <v>58</v>
      </c>
      <c r="O132" s="345" t="str">
        <f>IFERROR(VLOOKUP(L132,#REF!,5,0),"")</f>
        <v/>
      </c>
      <c r="P132" s="346">
        <f t="shared" si="4"/>
        <v>0.000964617818420342</v>
      </c>
    </row>
    <row r="133" ht="18" customHeight="1" spans="1:16">
      <c r="A133" s="340">
        <v>4</v>
      </c>
      <c r="B133" s="341" t="s">
        <v>480</v>
      </c>
      <c r="C133" s="341" t="s">
        <v>221</v>
      </c>
      <c r="D133" s="342">
        <v>28</v>
      </c>
      <c r="E133" s="341" t="s">
        <v>29</v>
      </c>
      <c r="F133" s="343">
        <v>207411</v>
      </c>
      <c r="G133" s="341">
        <v>25</v>
      </c>
      <c r="H133" s="342">
        <v>700</v>
      </c>
      <c r="I133" s="341">
        <v>5</v>
      </c>
      <c r="J133" s="341">
        <v>5</v>
      </c>
      <c r="K133" s="341" t="s">
        <v>30</v>
      </c>
      <c r="L133" s="341" t="s">
        <v>481</v>
      </c>
      <c r="M133" s="341" t="s">
        <v>482</v>
      </c>
      <c r="N133" s="341">
        <v>1161</v>
      </c>
      <c r="O133" s="345" t="str">
        <f>IFERROR(VLOOKUP(L133,#REF!,5,0),"")</f>
        <v/>
      </c>
      <c r="P133" s="346">
        <f t="shared" si="4"/>
        <v>0.000964617818420342</v>
      </c>
    </row>
    <row r="134" ht="18" customHeight="1" spans="1:16">
      <c r="A134" s="340">
        <v>83</v>
      </c>
      <c r="B134" s="341" t="s">
        <v>483</v>
      </c>
      <c r="C134" s="341" t="s">
        <v>484</v>
      </c>
      <c r="D134" s="342">
        <v>9.94</v>
      </c>
      <c r="E134" s="341" t="s">
        <v>29</v>
      </c>
      <c r="F134" s="343">
        <v>86931</v>
      </c>
      <c r="G134" s="341">
        <v>25</v>
      </c>
      <c r="H134" s="342">
        <v>248.5</v>
      </c>
      <c r="I134" s="341">
        <v>402</v>
      </c>
      <c r="J134" s="341">
        <v>3.4</v>
      </c>
      <c r="K134" s="341" t="s">
        <v>30</v>
      </c>
      <c r="L134" s="341" t="s">
        <v>485</v>
      </c>
      <c r="M134" s="341" t="s">
        <v>486</v>
      </c>
      <c r="N134" s="341">
        <v>1192</v>
      </c>
      <c r="O134" s="345" t="str">
        <f>IFERROR(VLOOKUP(L134,#REF!,5,0),"")</f>
        <v/>
      </c>
      <c r="P134" s="346">
        <f t="shared" si="4"/>
        <v>0.000964617818420342</v>
      </c>
    </row>
    <row r="135" ht="18" customHeight="1" spans="1:16">
      <c r="A135" s="340">
        <v>2</v>
      </c>
      <c r="B135" s="341" t="s">
        <v>487</v>
      </c>
      <c r="C135" s="341" t="s">
        <v>79</v>
      </c>
      <c r="D135" s="342">
        <v>24.95</v>
      </c>
      <c r="E135" s="341" t="s">
        <v>29</v>
      </c>
      <c r="F135" s="343">
        <v>129567</v>
      </c>
      <c r="G135" s="341">
        <v>25</v>
      </c>
      <c r="H135" s="342">
        <v>623.75</v>
      </c>
      <c r="I135" s="341">
        <v>1</v>
      </c>
      <c r="J135" s="341">
        <v>2</v>
      </c>
      <c r="K135" s="341" t="s">
        <v>30</v>
      </c>
      <c r="L135" s="341" t="s">
        <v>488</v>
      </c>
      <c r="M135" s="341" t="s">
        <v>489</v>
      </c>
      <c r="N135" s="341">
        <v>390</v>
      </c>
      <c r="O135" s="345" t="str">
        <f>IFERROR(VLOOKUP(L135,#REF!,5,0),"")</f>
        <v/>
      </c>
      <c r="P135" s="346">
        <f t="shared" si="4"/>
        <v>0.000964617818420342</v>
      </c>
    </row>
    <row r="136" ht="18" customHeight="1" spans="1:16">
      <c r="A136" s="340">
        <v>19</v>
      </c>
      <c r="B136" s="341" t="s">
        <v>490</v>
      </c>
      <c r="C136" s="341" t="s">
        <v>144</v>
      </c>
      <c r="D136" s="342">
        <v>12.99</v>
      </c>
      <c r="E136" s="341" t="s">
        <v>29</v>
      </c>
      <c r="F136" s="343">
        <v>137997</v>
      </c>
      <c r="G136" s="341">
        <v>25</v>
      </c>
      <c r="H136" s="342">
        <v>324.75</v>
      </c>
      <c r="I136" s="341">
        <v>15</v>
      </c>
      <c r="J136" s="341">
        <v>4.7</v>
      </c>
      <c r="K136" s="341" t="s">
        <v>30</v>
      </c>
      <c r="L136" s="341" t="s">
        <v>491</v>
      </c>
      <c r="M136" s="341" t="s">
        <v>492</v>
      </c>
      <c r="N136" s="341">
        <v>358</v>
      </c>
      <c r="O136" s="345" t="str">
        <f>IFERROR(VLOOKUP(L136,#REF!,5,0),"")</f>
        <v/>
      </c>
      <c r="P136" s="346">
        <f t="shared" si="4"/>
        <v>0.000964617818420342</v>
      </c>
    </row>
    <row r="137" ht="18" customHeight="1" spans="1:16">
      <c r="A137" s="340">
        <v>155</v>
      </c>
      <c r="B137" s="341" t="s">
        <v>493</v>
      </c>
      <c r="C137" s="341" t="s">
        <v>255</v>
      </c>
      <c r="D137" s="342">
        <v>16.99</v>
      </c>
      <c r="E137" s="341" t="s">
        <v>29</v>
      </c>
      <c r="F137" s="343">
        <v>80760</v>
      </c>
      <c r="G137" s="341">
        <v>25</v>
      </c>
      <c r="H137" s="342">
        <v>424.75</v>
      </c>
      <c r="I137" s="341">
        <v>2</v>
      </c>
      <c r="J137" s="341">
        <v>3.5</v>
      </c>
      <c r="K137" s="341" t="s">
        <v>30</v>
      </c>
      <c r="L137" s="341" t="s">
        <v>494</v>
      </c>
      <c r="M137" s="341" t="s">
        <v>495</v>
      </c>
      <c r="N137" s="341">
        <v>87</v>
      </c>
      <c r="O137" s="345" t="str">
        <f>IFERROR(VLOOKUP(L137,#REF!,5,0),"")</f>
        <v/>
      </c>
      <c r="P137" s="346">
        <f t="shared" si="4"/>
        <v>0.000964617818420342</v>
      </c>
    </row>
    <row r="138" ht="18" customHeight="1" spans="1:16">
      <c r="A138" s="340">
        <v>49</v>
      </c>
      <c r="B138" s="341" t="s">
        <v>496</v>
      </c>
      <c r="C138" s="341" t="s">
        <v>497</v>
      </c>
      <c r="D138" s="342">
        <v>8.99</v>
      </c>
      <c r="E138" s="341" t="s">
        <v>29</v>
      </c>
      <c r="F138" s="343">
        <v>388362</v>
      </c>
      <c r="G138" s="341">
        <v>25</v>
      </c>
      <c r="H138" s="342">
        <v>224.75</v>
      </c>
      <c r="I138" s="341">
        <v>3</v>
      </c>
      <c r="J138" s="341">
        <v>5</v>
      </c>
      <c r="K138" s="341" t="s">
        <v>30</v>
      </c>
      <c r="L138" s="341" t="s">
        <v>498</v>
      </c>
      <c r="M138" s="341" t="s">
        <v>499</v>
      </c>
      <c r="N138" s="341">
        <v>143</v>
      </c>
      <c r="O138" s="345" t="str">
        <f>IFERROR(VLOOKUP(L138,#REF!,5,0),"")</f>
        <v/>
      </c>
      <c r="P138" s="346">
        <f t="shared" si="4"/>
        <v>0.000964617818420342</v>
      </c>
    </row>
    <row r="139" ht="18" customHeight="1" spans="1:16">
      <c r="A139" s="340">
        <v>142</v>
      </c>
      <c r="B139" s="341" t="s">
        <v>500</v>
      </c>
      <c r="C139" s="341" t="s">
        <v>217</v>
      </c>
      <c r="D139" s="342">
        <v>8.99</v>
      </c>
      <c r="E139" s="341" t="s">
        <v>29</v>
      </c>
      <c r="F139" s="343">
        <v>107000</v>
      </c>
      <c r="G139" s="341">
        <v>25</v>
      </c>
      <c r="H139" s="342">
        <v>224.75</v>
      </c>
      <c r="I139" s="341">
        <v>4</v>
      </c>
      <c r="J139" s="341">
        <v>4</v>
      </c>
      <c r="K139" s="341" t="s">
        <v>30</v>
      </c>
      <c r="L139" s="341" t="s">
        <v>501</v>
      </c>
      <c r="M139" s="341" t="s">
        <v>502</v>
      </c>
      <c r="N139" s="341">
        <v>235</v>
      </c>
      <c r="O139" s="345" t="str">
        <f>IFERROR(VLOOKUP(L139,#REF!,5,0),"")</f>
        <v/>
      </c>
      <c r="P139" s="346">
        <f t="shared" si="4"/>
        <v>0.000964617818420342</v>
      </c>
    </row>
    <row r="140" ht="18" customHeight="1" spans="1:16">
      <c r="A140" s="340">
        <v>78</v>
      </c>
      <c r="B140" s="341" t="s">
        <v>503</v>
      </c>
      <c r="C140" s="341" t="s">
        <v>504</v>
      </c>
      <c r="D140" s="342">
        <v>9.69</v>
      </c>
      <c r="E140" s="341" t="s">
        <v>29</v>
      </c>
      <c r="F140" s="343">
        <v>167670</v>
      </c>
      <c r="G140" s="341">
        <v>25</v>
      </c>
      <c r="H140" s="342">
        <v>242.25</v>
      </c>
      <c r="I140" s="341">
        <v>23</v>
      </c>
      <c r="J140" s="341">
        <v>3.8</v>
      </c>
      <c r="K140" s="341" t="s">
        <v>30</v>
      </c>
      <c r="L140" s="341" t="s">
        <v>505</v>
      </c>
      <c r="M140" s="341" t="s">
        <v>506</v>
      </c>
      <c r="N140" s="341">
        <v>122</v>
      </c>
      <c r="O140" s="345" t="str">
        <f>IFERROR(VLOOKUP(L140,#REF!,5,0),"")</f>
        <v/>
      </c>
      <c r="P140" s="346">
        <f t="shared" si="4"/>
        <v>0.000964617818420342</v>
      </c>
    </row>
    <row r="141" ht="18" customHeight="1" spans="1:16">
      <c r="A141" s="340">
        <v>54</v>
      </c>
      <c r="B141" s="341" t="s">
        <v>507</v>
      </c>
      <c r="C141" s="341" t="s">
        <v>343</v>
      </c>
      <c r="D141" s="342">
        <v>18.99</v>
      </c>
      <c r="E141" s="341" t="s">
        <v>29</v>
      </c>
      <c r="F141" s="343">
        <v>170018</v>
      </c>
      <c r="G141" s="341">
        <v>25</v>
      </c>
      <c r="H141" s="342">
        <v>474.75</v>
      </c>
      <c r="I141" s="341">
        <v>768</v>
      </c>
      <c r="J141" s="341">
        <v>4.3</v>
      </c>
      <c r="K141" s="341" t="s">
        <v>41</v>
      </c>
      <c r="L141" s="341" t="s">
        <v>508</v>
      </c>
      <c r="M141" s="341" t="s">
        <v>509</v>
      </c>
      <c r="N141" s="341">
        <v>2681</v>
      </c>
      <c r="O141" s="345" t="str">
        <f>IFERROR(VLOOKUP(L141,#REF!,5,0),"")</f>
        <v/>
      </c>
      <c r="P141" s="346">
        <f t="shared" si="4"/>
        <v>0.000964617818420342</v>
      </c>
    </row>
    <row r="142" ht="18" customHeight="1" spans="1:16">
      <c r="A142" s="340">
        <v>101</v>
      </c>
      <c r="B142" s="341" t="s">
        <v>510</v>
      </c>
      <c r="C142" s="341" t="s">
        <v>144</v>
      </c>
      <c r="D142" s="342">
        <v>11.99</v>
      </c>
      <c r="E142" s="341" t="s">
        <v>29</v>
      </c>
      <c r="F142" s="343">
        <v>154600</v>
      </c>
      <c r="G142" s="341">
        <v>25</v>
      </c>
      <c r="H142" s="342">
        <v>299.75</v>
      </c>
      <c r="I142" s="341">
        <v>3</v>
      </c>
      <c r="J142" s="341">
        <v>5</v>
      </c>
      <c r="K142" s="341" t="s">
        <v>30</v>
      </c>
      <c r="L142" s="341" t="s">
        <v>511</v>
      </c>
      <c r="M142" s="341" t="s">
        <v>512</v>
      </c>
      <c r="N142" s="341">
        <v>219</v>
      </c>
      <c r="O142" s="345" t="str">
        <f>IFERROR(VLOOKUP(L142,#REF!,5,0),"")</f>
        <v/>
      </c>
      <c r="P142" s="346">
        <f t="shared" si="4"/>
        <v>0.000964617818420342</v>
      </c>
    </row>
    <row r="143" ht="18" customHeight="1" spans="1:16">
      <c r="A143" s="340">
        <v>136</v>
      </c>
      <c r="B143" s="349"/>
      <c r="C143" s="349"/>
      <c r="D143" s="350"/>
      <c r="E143" s="349"/>
      <c r="F143" s="351"/>
      <c r="G143" s="349"/>
      <c r="H143" s="352"/>
      <c r="I143" s="349"/>
      <c r="J143" s="349"/>
      <c r="K143" s="349"/>
      <c r="L143" s="349"/>
      <c r="M143" s="349"/>
      <c r="N143" s="349"/>
      <c r="O143" s="345" t="str">
        <f>IFERROR(VLOOKUP(L143,#REF!,5,0),"")</f>
        <v/>
      </c>
      <c r="P143" s="346">
        <f t="shared" si="4"/>
        <v>0</v>
      </c>
    </row>
    <row r="144" ht="18" customHeight="1" spans="1:16">
      <c r="A144" s="340">
        <v>28</v>
      </c>
      <c r="B144" s="349"/>
      <c r="C144" s="349"/>
      <c r="D144" s="350"/>
      <c r="E144" s="349"/>
      <c r="F144" s="351"/>
      <c r="G144" s="349"/>
      <c r="H144" s="352"/>
      <c r="I144" s="349"/>
      <c r="J144" s="349"/>
      <c r="K144" s="349"/>
      <c r="L144" s="349"/>
      <c r="M144" s="349"/>
      <c r="N144" s="349"/>
      <c r="O144" s="345" t="str">
        <f>IFERROR(VLOOKUP(L144,#REF!,5,0),"")</f>
        <v/>
      </c>
      <c r="P144" s="346">
        <f t="shared" si="4"/>
        <v>0</v>
      </c>
    </row>
    <row r="145" ht="18" customHeight="1" spans="1:16">
      <c r="A145" s="340">
        <v>109</v>
      </c>
      <c r="B145" s="349"/>
      <c r="C145" s="349"/>
      <c r="D145" s="350"/>
      <c r="E145" s="349"/>
      <c r="F145" s="351"/>
      <c r="G145" s="349"/>
      <c r="H145" s="352"/>
      <c r="I145" s="349"/>
      <c r="J145" s="349"/>
      <c r="K145" s="349"/>
      <c r="L145" s="349"/>
      <c r="M145" s="349"/>
      <c r="N145" s="349"/>
      <c r="O145" s="345" t="str">
        <f>IFERROR(VLOOKUP(L145,#REF!,5,0),"")</f>
        <v/>
      </c>
      <c r="P145" s="346">
        <f t="shared" si="4"/>
        <v>0</v>
      </c>
    </row>
    <row r="146" ht="18" customHeight="1" spans="1:16">
      <c r="A146" s="340">
        <v>60</v>
      </c>
      <c r="B146" s="349"/>
      <c r="C146" s="349"/>
      <c r="D146" s="350"/>
      <c r="E146" s="349"/>
      <c r="F146" s="351"/>
      <c r="G146" s="349"/>
      <c r="H146" s="352"/>
      <c r="I146" s="349"/>
      <c r="J146" s="349"/>
      <c r="K146" s="349"/>
      <c r="L146" s="349"/>
      <c r="M146" s="349"/>
      <c r="N146" s="349"/>
      <c r="O146" s="345" t="str">
        <f>IFERROR(VLOOKUP(L146,#REF!,5,0),"")</f>
        <v/>
      </c>
      <c r="P146" s="346">
        <f t="shared" si="4"/>
        <v>0</v>
      </c>
    </row>
    <row r="147" ht="18" customHeight="1" spans="1:16">
      <c r="A147" s="340">
        <v>62</v>
      </c>
      <c r="B147" s="349"/>
      <c r="C147" s="349"/>
      <c r="D147" s="350"/>
      <c r="E147" s="349"/>
      <c r="F147" s="351"/>
      <c r="G147" s="349"/>
      <c r="H147" s="352"/>
      <c r="I147" s="349"/>
      <c r="J147" s="349"/>
      <c r="K147" s="349"/>
      <c r="L147" s="349"/>
      <c r="M147" s="349"/>
      <c r="N147" s="349"/>
      <c r="O147" s="345" t="str">
        <f>IFERROR(VLOOKUP(L147,#REF!,5,0),"")</f>
        <v/>
      </c>
      <c r="P147" s="346">
        <f t="shared" si="4"/>
        <v>0</v>
      </c>
    </row>
    <row r="148" ht="18" customHeight="1" spans="1:16">
      <c r="A148" s="340">
        <v>15</v>
      </c>
      <c r="B148" s="349"/>
      <c r="C148" s="349"/>
      <c r="D148" s="350"/>
      <c r="E148" s="349"/>
      <c r="F148" s="351"/>
      <c r="G148" s="349"/>
      <c r="H148" s="352"/>
      <c r="I148" s="349"/>
      <c r="J148" s="349"/>
      <c r="K148" s="349"/>
      <c r="L148" s="349"/>
      <c r="M148" s="349"/>
      <c r="N148" s="349"/>
      <c r="O148" s="345" t="str">
        <f>IFERROR(VLOOKUP(L148,#REF!,5,0),"")</f>
        <v/>
      </c>
      <c r="P148" s="346">
        <f t="shared" si="4"/>
        <v>0</v>
      </c>
    </row>
    <row r="149" ht="18" customHeight="1" spans="1:16">
      <c r="A149" s="340">
        <v>55</v>
      </c>
      <c r="B149" s="349"/>
      <c r="C149" s="349"/>
      <c r="D149" s="350"/>
      <c r="E149" s="349"/>
      <c r="F149" s="351"/>
      <c r="G149" s="349"/>
      <c r="H149" s="352"/>
      <c r="I149" s="349"/>
      <c r="J149" s="349"/>
      <c r="K149" s="349"/>
      <c r="L149" s="349"/>
      <c r="M149" s="349"/>
      <c r="N149" s="349"/>
      <c r="O149" s="345" t="str">
        <f>IFERROR(VLOOKUP(L149,#REF!,5,0),"")</f>
        <v/>
      </c>
      <c r="P149" s="346">
        <f t="shared" si="4"/>
        <v>0</v>
      </c>
    </row>
    <row r="150" ht="18" customHeight="1" spans="1:16">
      <c r="A150" s="340">
        <v>58</v>
      </c>
      <c r="B150" s="349"/>
      <c r="C150" s="349"/>
      <c r="D150" s="350"/>
      <c r="E150" s="349"/>
      <c r="F150" s="351"/>
      <c r="G150" s="349"/>
      <c r="H150" s="352"/>
      <c r="I150" s="349"/>
      <c r="J150" s="349"/>
      <c r="K150" s="349"/>
      <c r="L150" s="349"/>
      <c r="M150" s="349"/>
      <c r="N150" s="349"/>
      <c r="O150" s="345" t="str">
        <f>IFERROR(VLOOKUP(L150,#REF!,5,0),"")</f>
        <v/>
      </c>
      <c r="P150" s="346">
        <f t="shared" si="4"/>
        <v>0</v>
      </c>
    </row>
    <row r="151" ht="18" customHeight="1" spans="1:16">
      <c r="A151" s="340">
        <v>85</v>
      </c>
      <c r="B151" s="349"/>
      <c r="C151" s="349"/>
      <c r="D151" s="350"/>
      <c r="E151" s="349"/>
      <c r="F151" s="351"/>
      <c r="G151" s="349"/>
      <c r="H151" s="352"/>
      <c r="I151" s="349"/>
      <c r="J151" s="349"/>
      <c r="K151" s="349"/>
      <c r="L151" s="349"/>
      <c r="M151" s="349"/>
      <c r="N151" s="349"/>
      <c r="O151" s="345" t="str">
        <f>IFERROR(VLOOKUP(L151,#REF!,5,0),"")</f>
        <v/>
      </c>
      <c r="P151" s="346">
        <f t="shared" si="4"/>
        <v>0</v>
      </c>
    </row>
    <row r="152" ht="18" customHeight="1" spans="1:16">
      <c r="A152" s="340">
        <v>97</v>
      </c>
      <c r="B152" s="349"/>
      <c r="C152" s="349"/>
      <c r="D152" s="350"/>
      <c r="E152" s="349"/>
      <c r="F152" s="351"/>
      <c r="G152" s="349"/>
      <c r="H152" s="352"/>
      <c r="I152" s="349"/>
      <c r="J152" s="349"/>
      <c r="K152" s="349"/>
      <c r="L152" s="349"/>
      <c r="M152" s="349"/>
      <c r="N152" s="349"/>
      <c r="O152" s="345" t="str">
        <f>IFERROR(VLOOKUP(L152,#REF!,5,0),"")</f>
        <v/>
      </c>
      <c r="P152" s="346">
        <f t="shared" si="4"/>
        <v>0</v>
      </c>
    </row>
    <row r="153" ht="18" customHeight="1" spans="1:16">
      <c r="A153" s="340">
        <v>160</v>
      </c>
      <c r="B153" s="349"/>
      <c r="C153" s="349"/>
      <c r="D153" s="350"/>
      <c r="E153" s="349"/>
      <c r="F153" s="351"/>
      <c r="G153" s="349"/>
      <c r="H153" s="352"/>
      <c r="I153" s="349"/>
      <c r="J153" s="349"/>
      <c r="K153" s="349"/>
      <c r="L153" s="349"/>
      <c r="M153" s="349"/>
      <c r="N153" s="349"/>
      <c r="O153" s="345" t="str">
        <f>IFERROR(VLOOKUP(L153,#REF!,5,0),"")</f>
        <v/>
      </c>
      <c r="P153" s="346">
        <f t="shared" si="4"/>
        <v>0</v>
      </c>
    </row>
    <row r="154" ht="18" customHeight="1" spans="1:16">
      <c r="A154" s="340">
        <v>73</v>
      </c>
      <c r="B154" s="349"/>
      <c r="C154" s="349"/>
      <c r="D154" s="350"/>
      <c r="E154" s="349"/>
      <c r="F154" s="351"/>
      <c r="G154" s="349"/>
      <c r="H154" s="352"/>
      <c r="I154" s="349"/>
      <c r="J154" s="349"/>
      <c r="K154" s="349"/>
      <c r="L154" s="349"/>
      <c r="M154" s="349"/>
      <c r="N154" s="349"/>
      <c r="O154" s="345" t="str">
        <f>IFERROR(VLOOKUP(L154,#REF!,5,0),"")</f>
        <v/>
      </c>
      <c r="P154" s="346">
        <f t="shared" si="4"/>
        <v>0</v>
      </c>
    </row>
    <row r="155" ht="18" customHeight="1" spans="1:16">
      <c r="A155" s="340">
        <v>44</v>
      </c>
      <c r="B155" s="349"/>
      <c r="C155" s="349"/>
      <c r="D155" s="350"/>
      <c r="E155" s="349"/>
      <c r="F155" s="351"/>
      <c r="G155" s="349"/>
      <c r="H155" s="352"/>
      <c r="I155" s="349"/>
      <c r="J155" s="349"/>
      <c r="K155" s="349"/>
      <c r="L155" s="349"/>
      <c r="M155" s="349"/>
      <c r="N155" s="349"/>
      <c r="O155" s="345" t="str">
        <f>IFERROR(VLOOKUP(L155,#REF!,5,0),"")</f>
        <v/>
      </c>
      <c r="P155" s="346">
        <f t="shared" si="4"/>
        <v>0</v>
      </c>
    </row>
    <row r="156" ht="18" customHeight="1" spans="1:16">
      <c r="A156" s="340">
        <v>108</v>
      </c>
      <c r="B156" s="349"/>
      <c r="C156" s="349"/>
      <c r="D156" s="350"/>
      <c r="E156" s="349"/>
      <c r="F156" s="351"/>
      <c r="G156" s="349"/>
      <c r="H156" s="352"/>
      <c r="I156" s="349"/>
      <c r="J156" s="349"/>
      <c r="K156" s="349"/>
      <c r="L156" s="349"/>
      <c r="M156" s="349"/>
      <c r="N156" s="349"/>
      <c r="O156" s="345" t="str">
        <f>IFERROR(VLOOKUP(L156,#REF!,5,0),"")</f>
        <v/>
      </c>
      <c r="P156" s="346">
        <f t="shared" si="4"/>
        <v>0</v>
      </c>
    </row>
    <row r="157" ht="18" customHeight="1" spans="1:16">
      <c r="A157" s="340">
        <v>152</v>
      </c>
      <c r="B157" s="349"/>
      <c r="C157" s="349"/>
      <c r="D157" s="350"/>
      <c r="E157" s="349"/>
      <c r="F157" s="351"/>
      <c r="G157" s="349"/>
      <c r="H157" s="352"/>
      <c r="I157" s="349"/>
      <c r="J157" s="349"/>
      <c r="K157" s="349"/>
      <c r="L157" s="349"/>
      <c r="M157" s="349"/>
      <c r="N157" s="349"/>
      <c r="O157" s="345" t="str">
        <f>IFERROR(VLOOKUP(L157,#REF!,5,0),"")</f>
        <v/>
      </c>
      <c r="P157" s="346">
        <f t="shared" si="4"/>
        <v>0</v>
      </c>
    </row>
    <row r="158" ht="18" customHeight="1" spans="1:16">
      <c r="A158" s="340">
        <v>141</v>
      </c>
      <c r="B158" s="349"/>
      <c r="C158" s="349"/>
      <c r="D158" s="350"/>
      <c r="E158" s="349"/>
      <c r="F158" s="351"/>
      <c r="G158" s="349"/>
      <c r="H158" s="352"/>
      <c r="I158" s="349"/>
      <c r="J158" s="349"/>
      <c r="K158" s="349"/>
      <c r="L158" s="349"/>
      <c r="M158" s="349"/>
      <c r="N158" s="349"/>
      <c r="O158" s="345" t="str">
        <f>IFERROR(VLOOKUP(L158,#REF!,5,0),"")</f>
        <v/>
      </c>
      <c r="P158" s="346">
        <f t="shared" si="4"/>
        <v>0</v>
      </c>
    </row>
    <row r="159" ht="18" customHeight="1" spans="1:16">
      <c r="A159" s="340">
        <v>100</v>
      </c>
      <c r="B159" s="349"/>
      <c r="C159" s="349"/>
      <c r="D159" s="350"/>
      <c r="E159" s="349"/>
      <c r="F159" s="351"/>
      <c r="G159" s="349"/>
      <c r="H159" s="352"/>
      <c r="I159" s="349"/>
      <c r="J159" s="349"/>
      <c r="K159" s="349"/>
      <c r="L159" s="349"/>
      <c r="M159" s="349"/>
      <c r="N159" s="349"/>
      <c r="O159" s="345" t="str">
        <f>IFERROR(VLOOKUP(L159,#REF!,5,0),"")</f>
        <v/>
      </c>
      <c r="P159" s="346">
        <f t="shared" si="4"/>
        <v>0</v>
      </c>
    </row>
    <row r="160" ht="18" customHeight="1" spans="1:16">
      <c r="A160" s="340">
        <v>88</v>
      </c>
      <c r="B160" s="349"/>
      <c r="C160" s="349"/>
      <c r="D160" s="350"/>
      <c r="E160" s="349"/>
      <c r="F160" s="351"/>
      <c r="G160" s="349"/>
      <c r="H160" s="352"/>
      <c r="I160" s="349"/>
      <c r="J160" s="349"/>
      <c r="K160" s="349"/>
      <c r="L160" s="349"/>
      <c r="M160" s="349"/>
      <c r="N160" s="349"/>
      <c r="O160" s="345" t="str">
        <f>IFERROR(VLOOKUP(L160,#REF!,5,0),"")</f>
        <v/>
      </c>
      <c r="P160" s="346">
        <f t="shared" si="4"/>
        <v>0</v>
      </c>
    </row>
    <row r="161" ht="18" customHeight="1" spans="1:16">
      <c r="A161" s="340">
        <v>61</v>
      </c>
      <c r="B161" s="349"/>
      <c r="C161" s="349"/>
      <c r="D161" s="349"/>
      <c r="E161" s="351"/>
      <c r="F161" s="349"/>
      <c r="G161" s="349"/>
      <c r="H161" s="352"/>
      <c r="I161" s="349"/>
      <c r="J161" s="349"/>
      <c r="K161" s="349"/>
      <c r="L161" s="349"/>
      <c r="M161" s="349"/>
      <c r="N161" s="349"/>
      <c r="O161" s="345" t="str">
        <f>IFERROR(VLOOKUP(L161,#REF!,5,0),"")</f>
        <v/>
      </c>
      <c r="P161" s="346">
        <f t="shared" si="4"/>
        <v>0</v>
      </c>
    </row>
    <row r="162" ht="18" customHeight="1" spans="1:14">
      <c r="A162" s="353"/>
      <c r="B162" s="354"/>
      <c r="C162" s="354"/>
      <c r="D162" s="355"/>
      <c r="E162" s="354"/>
      <c r="F162" s="356"/>
      <c r="G162" s="354"/>
      <c r="H162" s="355"/>
      <c r="I162" s="354"/>
      <c r="J162" s="354"/>
      <c r="K162" s="354"/>
      <c r="L162" s="354"/>
      <c r="M162" s="354"/>
      <c r="N162" s="361"/>
    </row>
    <row r="163" spans="2:14">
      <c r="B163" s="354"/>
      <c r="C163" s="354"/>
      <c r="D163" s="355"/>
      <c r="E163" s="354"/>
      <c r="F163" s="354"/>
      <c r="G163" s="354"/>
      <c r="H163" s="355"/>
      <c r="I163" s="354"/>
      <c r="J163" s="354"/>
      <c r="K163" s="354"/>
      <c r="L163" s="354"/>
      <c r="M163" s="354"/>
      <c r="N163" s="361"/>
    </row>
    <row r="164" spans="2:14">
      <c r="B164" s="354"/>
      <c r="C164" s="354"/>
      <c r="D164" s="355"/>
      <c r="E164" s="354"/>
      <c r="F164" s="356"/>
      <c r="G164" s="354"/>
      <c r="H164" s="355"/>
      <c r="I164" s="354"/>
      <c r="J164" s="354"/>
      <c r="K164" s="354"/>
      <c r="L164" s="354"/>
      <c r="M164" s="354"/>
      <c r="N164" s="361"/>
    </row>
    <row r="165" spans="2:14">
      <c r="B165" s="354"/>
      <c r="C165" s="354"/>
      <c r="D165" s="355"/>
      <c r="E165" s="354"/>
      <c r="F165" s="356"/>
      <c r="G165" s="354"/>
      <c r="H165" s="355"/>
      <c r="I165" s="354"/>
      <c r="J165" s="354"/>
      <c r="K165" s="354"/>
      <c r="L165" s="354"/>
      <c r="M165" s="354"/>
      <c r="N165" s="361"/>
    </row>
    <row r="166" spans="2:14">
      <c r="B166" s="354"/>
      <c r="C166" s="354"/>
      <c r="D166" s="355"/>
      <c r="E166" s="354"/>
      <c r="F166" s="356"/>
      <c r="G166" s="354"/>
      <c r="H166" s="355"/>
      <c r="I166" s="354"/>
      <c r="J166" s="354"/>
      <c r="K166" s="354"/>
      <c r="L166" s="354"/>
      <c r="M166" s="354"/>
      <c r="N166" s="361"/>
    </row>
    <row r="167" spans="2:14">
      <c r="B167" s="354"/>
      <c r="C167" s="354"/>
      <c r="D167" s="354"/>
      <c r="E167" s="354"/>
      <c r="F167" s="354"/>
      <c r="G167" s="354"/>
      <c r="H167" s="355"/>
      <c r="I167" s="354"/>
      <c r="J167" s="354"/>
      <c r="K167" s="354"/>
      <c r="L167" s="354"/>
      <c r="M167" s="354"/>
      <c r="N167" s="361"/>
    </row>
    <row r="168" spans="2:14">
      <c r="B168" s="354"/>
      <c r="C168" s="354"/>
      <c r="D168" s="355"/>
      <c r="E168" s="354"/>
      <c r="F168" s="356"/>
      <c r="G168" s="354"/>
      <c r="H168" s="355"/>
      <c r="I168" s="354"/>
      <c r="J168" s="354"/>
      <c r="K168" s="354"/>
      <c r="L168" s="354"/>
      <c r="M168" s="354"/>
      <c r="N168" s="361"/>
    </row>
    <row r="169" spans="2:14">
      <c r="B169" s="354"/>
      <c r="C169" s="354"/>
      <c r="D169" s="355"/>
      <c r="E169" s="354"/>
      <c r="F169" s="356"/>
      <c r="G169" s="354"/>
      <c r="H169" s="355"/>
      <c r="I169" s="354"/>
      <c r="J169" s="354"/>
      <c r="K169" s="354"/>
      <c r="L169" s="354"/>
      <c r="M169" s="354"/>
      <c r="N169" s="361"/>
    </row>
    <row r="170" spans="2:14">
      <c r="B170" s="354"/>
      <c r="C170" s="354"/>
      <c r="D170" s="355"/>
      <c r="E170" s="354"/>
      <c r="F170" s="356"/>
      <c r="G170" s="354"/>
      <c r="H170" s="355"/>
      <c r="I170" s="354"/>
      <c r="J170" s="354"/>
      <c r="K170" s="354"/>
      <c r="L170" s="354"/>
      <c r="M170" s="354"/>
      <c r="N170" s="361"/>
    </row>
    <row r="171" spans="2:14">
      <c r="B171" s="354"/>
      <c r="C171" s="354"/>
      <c r="D171" s="355"/>
      <c r="E171" s="354"/>
      <c r="F171" s="356"/>
      <c r="G171" s="354"/>
      <c r="H171" s="355"/>
      <c r="I171" s="354"/>
      <c r="J171" s="354"/>
      <c r="K171" s="354"/>
      <c r="L171" s="354"/>
      <c r="M171" s="354"/>
      <c r="N171" s="361"/>
    </row>
    <row r="172" spans="2:14">
      <c r="B172" s="354"/>
      <c r="C172" s="354"/>
      <c r="D172" s="355"/>
      <c r="E172" s="354"/>
      <c r="F172" s="356"/>
      <c r="G172" s="354"/>
      <c r="H172" s="355"/>
      <c r="I172" s="354"/>
      <c r="J172" s="354"/>
      <c r="K172" s="354"/>
      <c r="L172" s="354"/>
      <c r="M172" s="354"/>
      <c r="N172" s="361"/>
    </row>
    <row r="173" spans="2:14">
      <c r="B173" s="354"/>
      <c r="C173" s="354"/>
      <c r="D173" s="355"/>
      <c r="E173" s="354"/>
      <c r="F173" s="356"/>
      <c r="G173" s="354"/>
      <c r="H173" s="355"/>
      <c r="I173" s="354"/>
      <c r="J173" s="354"/>
      <c r="K173" s="354"/>
      <c r="L173" s="354"/>
      <c r="M173" s="354"/>
      <c r="N173" s="361"/>
    </row>
    <row r="174" spans="2:14">
      <c r="B174" s="354"/>
      <c r="C174" s="354"/>
      <c r="D174" s="355"/>
      <c r="E174" s="354"/>
      <c r="F174" s="356"/>
      <c r="G174" s="354"/>
      <c r="H174" s="355"/>
      <c r="I174" s="354"/>
      <c r="J174" s="354"/>
      <c r="K174" s="354"/>
      <c r="L174" s="354"/>
      <c r="M174" s="354"/>
      <c r="N174" s="361"/>
    </row>
    <row r="175" spans="2:14">
      <c r="B175" s="354"/>
      <c r="C175" s="354"/>
      <c r="D175" s="355"/>
      <c r="E175" s="354"/>
      <c r="F175" s="356"/>
      <c r="G175" s="354"/>
      <c r="H175" s="355"/>
      <c r="I175" s="354"/>
      <c r="J175" s="354"/>
      <c r="K175" s="354"/>
      <c r="L175" s="354"/>
      <c r="M175" s="354"/>
      <c r="N175" s="361"/>
    </row>
    <row r="176" spans="2:14">
      <c r="B176" s="354"/>
      <c r="C176" s="354"/>
      <c r="D176" s="355"/>
      <c r="E176" s="354"/>
      <c r="F176" s="356"/>
      <c r="G176" s="354"/>
      <c r="H176" s="355"/>
      <c r="I176" s="354"/>
      <c r="J176" s="354"/>
      <c r="K176" s="354"/>
      <c r="L176" s="354"/>
      <c r="M176" s="354"/>
      <c r="N176" s="361"/>
    </row>
    <row r="177" spans="2:14">
      <c r="B177" s="354"/>
      <c r="C177" s="354"/>
      <c r="D177" s="355"/>
      <c r="E177" s="354"/>
      <c r="F177" s="354"/>
      <c r="G177" s="354"/>
      <c r="H177" s="355"/>
      <c r="I177" s="354"/>
      <c r="J177" s="354"/>
      <c r="K177" s="354"/>
      <c r="L177" s="354"/>
      <c r="M177" s="354"/>
      <c r="N177" s="361"/>
    </row>
    <row r="178" spans="2:14">
      <c r="B178" s="354"/>
      <c r="C178" s="354"/>
      <c r="D178" s="355"/>
      <c r="E178" s="354"/>
      <c r="F178" s="356"/>
      <c r="G178" s="354"/>
      <c r="H178" s="355"/>
      <c r="I178" s="354"/>
      <c r="J178" s="354"/>
      <c r="K178" s="354"/>
      <c r="L178" s="354"/>
      <c r="M178" s="354"/>
      <c r="N178" s="361"/>
    </row>
    <row r="179" spans="2:14">
      <c r="B179" s="354"/>
      <c r="C179" s="354"/>
      <c r="D179" s="355"/>
      <c r="E179" s="354"/>
      <c r="F179" s="356"/>
      <c r="G179" s="354"/>
      <c r="H179" s="355"/>
      <c r="I179" s="354"/>
      <c r="J179" s="354"/>
      <c r="K179" s="354"/>
      <c r="L179" s="354"/>
      <c r="M179" s="354"/>
      <c r="N179" s="361"/>
    </row>
    <row r="180" spans="2:14">
      <c r="B180" s="354"/>
      <c r="C180" s="354"/>
      <c r="D180" s="355"/>
      <c r="E180" s="354"/>
      <c r="F180" s="356"/>
      <c r="G180" s="354"/>
      <c r="H180" s="355"/>
      <c r="I180" s="354"/>
      <c r="J180" s="354"/>
      <c r="K180" s="354"/>
      <c r="L180" s="354"/>
      <c r="M180" s="354"/>
      <c r="N180" s="361"/>
    </row>
    <row r="181" spans="2:14">
      <c r="B181" s="354"/>
      <c r="C181" s="354"/>
      <c r="D181" s="355"/>
      <c r="E181" s="354"/>
      <c r="F181" s="356"/>
      <c r="G181" s="354"/>
      <c r="H181" s="355"/>
      <c r="I181" s="354"/>
      <c r="J181" s="354"/>
      <c r="K181" s="354"/>
      <c r="L181" s="354"/>
      <c r="M181" s="354"/>
      <c r="N181" s="361"/>
    </row>
    <row r="182" spans="2:14">
      <c r="B182" s="357"/>
      <c r="C182" s="357"/>
      <c r="D182" s="358"/>
      <c r="E182" s="357"/>
      <c r="F182" s="359"/>
      <c r="G182" s="357"/>
      <c r="H182" s="357"/>
      <c r="I182" s="357"/>
      <c r="J182" s="357"/>
      <c r="K182" s="357"/>
      <c r="L182" s="357"/>
      <c r="M182" s="357"/>
      <c r="N182" s="362"/>
    </row>
    <row r="183" spans="2:14">
      <c r="B183" s="357"/>
      <c r="C183" s="357"/>
      <c r="D183" s="358"/>
      <c r="E183" s="357"/>
      <c r="F183" s="359"/>
      <c r="G183" s="357"/>
      <c r="H183" s="360"/>
      <c r="I183" s="357"/>
      <c r="J183" s="357"/>
      <c r="K183" s="357"/>
      <c r="L183" s="357"/>
      <c r="M183" s="357"/>
      <c r="N183" s="362"/>
    </row>
    <row r="184" spans="2:14">
      <c r="B184" s="357"/>
      <c r="C184" s="357"/>
      <c r="D184" s="358"/>
      <c r="E184" s="357"/>
      <c r="F184" s="359"/>
      <c r="G184" s="357"/>
      <c r="H184" s="357"/>
      <c r="I184" s="357"/>
      <c r="J184" s="357"/>
      <c r="K184" s="357"/>
      <c r="L184" s="357"/>
      <c r="M184" s="357"/>
      <c r="N184" s="362"/>
    </row>
    <row r="185" spans="2:14">
      <c r="B185" s="357"/>
      <c r="C185" s="357"/>
      <c r="D185" s="358"/>
      <c r="E185" s="357"/>
      <c r="F185" s="359"/>
      <c r="G185" s="357"/>
      <c r="H185" s="357"/>
      <c r="I185" s="357"/>
      <c r="J185" s="357"/>
      <c r="K185" s="357"/>
      <c r="L185" s="357"/>
      <c r="M185" s="357"/>
      <c r="N185" s="362"/>
    </row>
    <row r="186" spans="2:14">
      <c r="B186" s="357"/>
      <c r="C186" s="357"/>
      <c r="D186" s="358"/>
      <c r="E186" s="357"/>
      <c r="F186" s="359"/>
      <c r="G186" s="357"/>
      <c r="H186" s="357"/>
      <c r="I186" s="357"/>
      <c r="J186" s="357"/>
      <c r="K186" s="357"/>
      <c r="L186" s="357"/>
      <c r="M186" s="357"/>
      <c r="N186" s="362"/>
    </row>
    <row r="187" spans="2:14">
      <c r="B187" s="357"/>
      <c r="C187" s="357"/>
      <c r="D187" s="358"/>
      <c r="E187" s="357"/>
      <c r="F187" s="357"/>
      <c r="G187" s="357"/>
      <c r="H187" s="357"/>
      <c r="I187" s="357"/>
      <c r="J187" s="357"/>
      <c r="K187" s="357"/>
      <c r="L187" s="357"/>
      <c r="M187" s="357"/>
      <c r="N187" s="362"/>
    </row>
    <row r="188" spans="2:14">
      <c r="B188" s="357"/>
      <c r="C188" s="357"/>
      <c r="D188" s="358"/>
      <c r="E188" s="357"/>
      <c r="F188" s="359"/>
      <c r="G188" s="357"/>
      <c r="H188" s="360"/>
      <c r="I188" s="357"/>
      <c r="J188" s="357"/>
      <c r="K188" s="357"/>
      <c r="L188" s="357"/>
      <c r="M188" s="357"/>
      <c r="N188" s="362"/>
    </row>
    <row r="189" spans="2:14">
      <c r="B189" s="357"/>
      <c r="C189" s="357"/>
      <c r="D189" s="358"/>
      <c r="E189" s="357"/>
      <c r="F189" s="359"/>
      <c r="G189" s="357"/>
      <c r="H189" s="357"/>
      <c r="I189" s="357"/>
      <c r="J189" s="357"/>
      <c r="K189" s="357"/>
      <c r="L189" s="357"/>
      <c r="M189" s="357"/>
      <c r="N189" s="362"/>
    </row>
    <row r="190" spans="2:14">
      <c r="B190" s="357"/>
      <c r="C190" s="357"/>
      <c r="D190" s="358"/>
      <c r="E190" s="357"/>
      <c r="F190" s="359"/>
      <c r="G190" s="357"/>
      <c r="H190" s="357"/>
      <c r="I190" s="357"/>
      <c r="J190" s="357"/>
      <c r="K190" s="357"/>
      <c r="L190" s="357"/>
      <c r="M190" s="357"/>
      <c r="N190" s="362"/>
    </row>
    <row r="191" spans="2:14">
      <c r="B191" s="357"/>
      <c r="C191" s="357"/>
      <c r="D191" s="358"/>
      <c r="E191" s="357"/>
      <c r="F191" s="359"/>
      <c r="G191" s="357"/>
      <c r="H191" s="360"/>
      <c r="I191" s="357"/>
      <c r="J191" s="357"/>
      <c r="K191" s="357"/>
      <c r="L191" s="357"/>
      <c r="M191" s="357"/>
      <c r="N191" s="362"/>
    </row>
    <row r="192" spans="2:14">
      <c r="B192" s="357"/>
      <c r="C192" s="357"/>
      <c r="D192" s="358"/>
      <c r="E192" s="357"/>
      <c r="F192" s="359"/>
      <c r="G192" s="357"/>
      <c r="H192" s="357"/>
      <c r="I192" s="357"/>
      <c r="J192" s="357"/>
      <c r="K192" s="357"/>
      <c r="L192" s="357"/>
      <c r="M192" s="357"/>
      <c r="N192" s="362"/>
    </row>
    <row r="193" spans="2:14">
      <c r="B193" s="357"/>
      <c r="C193" s="357"/>
      <c r="D193" s="358"/>
      <c r="E193" s="357"/>
      <c r="F193" s="359"/>
      <c r="G193" s="357"/>
      <c r="H193" s="357"/>
      <c r="I193" s="357"/>
      <c r="J193" s="357"/>
      <c r="K193" s="357"/>
      <c r="L193" s="357"/>
      <c r="M193" s="357"/>
      <c r="N193" s="362"/>
    </row>
    <row r="194" spans="2:14">
      <c r="B194" s="215"/>
      <c r="C194" s="216"/>
      <c r="D194" s="216"/>
      <c r="E194" s="216"/>
      <c r="F194" s="216"/>
      <c r="G194" s="216"/>
      <c r="H194" s="216"/>
      <c r="I194" s="216"/>
      <c r="J194" s="216"/>
      <c r="K194" s="216"/>
      <c r="L194" s="216"/>
      <c r="M194" s="363"/>
      <c r="N194" s="362"/>
    </row>
    <row r="195" spans="2:14">
      <c r="B195" s="215"/>
      <c r="C195" s="216"/>
      <c r="D195" s="216"/>
      <c r="E195" s="216"/>
      <c r="F195" s="216"/>
      <c r="G195" s="216"/>
      <c r="H195" s="216"/>
      <c r="I195" s="216"/>
      <c r="J195" s="216"/>
      <c r="K195" s="216"/>
      <c r="L195" s="216"/>
      <c r="M195" s="363"/>
      <c r="N195" s="362"/>
    </row>
    <row r="196" spans="2:14">
      <c r="B196" s="215"/>
      <c r="C196" s="216"/>
      <c r="D196" s="216"/>
      <c r="E196" s="216"/>
      <c r="F196" s="216"/>
      <c r="G196" s="216"/>
      <c r="H196" s="216"/>
      <c r="I196" s="216"/>
      <c r="J196" s="216"/>
      <c r="K196" s="216"/>
      <c r="L196" s="216"/>
      <c r="M196" s="363"/>
      <c r="N196" s="362"/>
    </row>
    <row r="197" spans="2:14">
      <c r="B197" s="215"/>
      <c r="C197" s="216"/>
      <c r="D197" s="216"/>
      <c r="E197" s="216"/>
      <c r="F197" s="216"/>
      <c r="G197" s="216"/>
      <c r="H197" s="216"/>
      <c r="I197" s="216"/>
      <c r="J197" s="216"/>
      <c r="K197" s="216"/>
      <c r="L197" s="216"/>
      <c r="M197" s="363"/>
      <c r="N197" s="362"/>
    </row>
    <row r="198" spans="2:14">
      <c r="B198" s="215"/>
      <c r="C198" s="216"/>
      <c r="D198" s="216"/>
      <c r="E198" s="216"/>
      <c r="F198" s="216"/>
      <c r="G198" s="216"/>
      <c r="H198" s="216"/>
      <c r="I198" s="216"/>
      <c r="J198" s="216"/>
      <c r="K198" s="216"/>
      <c r="L198" s="216"/>
      <c r="M198" s="363"/>
      <c r="N198" s="362"/>
    </row>
    <row r="199" spans="2:14">
      <c r="B199" s="215"/>
      <c r="C199" s="216"/>
      <c r="D199" s="216"/>
      <c r="E199" s="216"/>
      <c r="F199" s="216"/>
      <c r="G199" s="216"/>
      <c r="H199" s="216"/>
      <c r="I199" s="216"/>
      <c r="J199" s="216"/>
      <c r="K199" s="216"/>
      <c r="L199" s="216"/>
      <c r="M199" s="363"/>
      <c r="N199" s="362"/>
    </row>
    <row r="200" spans="2:14">
      <c r="B200" s="215"/>
      <c r="C200" s="216"/>
      <c r="D200" s="216"/>
      <c r="E200" s="216"/>
      <c r="F200" s="216"/>
      <c r="G200" s="216"/>
      <c r="H200" s="216"/>
      <c r="I200" s="216"/>
      <c r="J200" s="216"/>
      <c r="K200" s="216"/>
      <c r="L200" s="216"/>
      <c r="M200" s="363"/>
      <c r="N200" s="362"/>
    </row>
    <row r="201" spans="2:14">
      <c r="B201" s="215"/>
      <c r="C201" s="216"/>
      <c r="D201" s="216"/>
      <c r="E201" s="216"/>
      <c r="F201" s="216"/>
      <c r="G201" s="216"/>
      <c r="H201" s="216"/>
      <c r="I201" s="216"/>
      <c r="J201" s="216"/>
      <c r="K201" s="216"/>
      <c r="L201" s="216"/>
      <c r="M201" s="363"/>
      <c r="N201" s="362"/>
    </row>
    <row r="202" spans="2:14">
      <c r="B202" s="215"/>
      <c r="C202" s="216"/>
      <c r="D202" s="216"/>
      <c r="E202" s="216"/>
      <c r="F202" s="216"/>
      <c r="G202" s="216"/>
      <c r="H202" s="216"/>
      <c r="I202" s="216"/>
      <c r="J202" s="216"/>
      <c r="K202" s="216"/>
      <c r="L202" s="216"/>
      <c r="M202" s="363"/>
      <c r="N202" s="362"/>
    </row>
    <row r="203" spans="2:13">
      <c r="B203" s="215"/>
      <c r="C203" s="216"/>
      <c r="D203" s="216"/>
      <c r="E203" s="216"/>
      <c r="F203" s="216"/>
      <c r="G203" s="216"/>
      <c r="H203" s="216"/>
      <c r="I203" s="216"/>
      <c r="J203" s="216"/>
      <c r="K203" s="216"/>
      <c r="L203" s="216"/>
      <c r="M203" s="363"/>
    </row>
    <row r="204" spans="2:13">
      <c r="B204" s="215"/>
      <c r="C204" s="216"/>
      <c r="D204" s="216"/>
      <c r="E204" s="216"/>
      <c r="F204" s="216"/>
      <c r="G204" s="216"/>
      <c r="H204" s="216"/>
      <c r="I204" s="216"/>
      <c r="J204" s="216"/>
      <c r="K204" s="216"/>
      <c r="L204" s="216"/>
      <c r="M204" s="363"/>
    </row>
    <row r="205" spans="2:13">
      <c r="B205" s="215"/>
      <c r="C205" s="216"/>
      <c r="D205" s="216"/>
      <c r="E205" s="216"/>
      <c r="F205" s="216"/>
      <c r="G205" s="216"/>
      <c r="H205" s="216"/>
      <c r="I205" s="216"/>
      <c r="J205" s="216"/>
      <c r="K205" s="216"/>
      <c r="L205" s="216"/>
      <c r="M205" s="363"/>
    </row>
  </sheetData>
  <sheetProtection selectLockedCells="1"/>
  <sortState ref="A2:P205">
    <sortCondition ref="P1" descending="1"/>
  </sortState>
  <mergeCells count="1">
    <mergeCell ref="R3:U22"/>
  </mergeCells>
  <conditionalFormatting sqref="P2:P161">
    <cfRule type="dataBar" priority="1">
      <dataBar>
        <cfvo type="min"/>
        <cfvo type="max"/>
        <color rgb="FFFF555A"/>
      </dataBar>
      <extLst>
        <ext xmlns:x14="http://schemas.microsoft.com/office/spreadsheetml/2009/9/main" uri="{B025F937-C7B1-47D3-B67F-A62EFF666E3E}">
          <x14:id>{59a200bd-1c92-4361-9dbc-e5df9917fd86}</x14:id>
        </ext>
      </extLst>
    </cfRule>
  </conditionalFormatting>
  <pageMargins left="0.699305555555556" right="0.699305555555556" top="0.75" bottom="0.75" header="0.3" footer="0.3"/>
  <pageSetup paperSize="9" orientation="portrait"/>
  <headerFooter/>
  <extLst>
    <ext xmlns:x14="http://schemas.microsoft.com/office/spreadsheetml/2009/9/main" uri="{78C0D931-6437-407d-A8EE-F0AAD7539E65}">
      <x14:conditionalFormattings>
        <x14:conditionalFormatting xmlns:xm="http://schemas.microsoft.com/office/excel/2006/main">
          <x14:cfRule type="dataBar" id="{59a200bd-1c92-4361-9dbc-e5df9917fd86}">
            <x14:dataBar minLength="10" maxLength="90" negativeBarColorSameAsPositive="1" axisPosition="none">
              <x14:cfvo type="min"/>
              <x14:cfvo type="max"/>
              <x14:axisColor indexed="65"/>
            </x14:dataBar>
          </x14:cfRule>
          <xm:sqref>P2:P161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61"/>
  <sheetViews>
    <sheetView showGridLines="0" topLeftCell="X1" workbookViewId="0">
      <pane ySplit="3" topLeftCell="A4" activePane="bottomLeft" state="frozen"/>
      <selection/>
      <selection pane="bottomLeft" activeCell="X1" sqref="X1:AM9"/>
    </sheetView>
  </sheetViews>
  <sheetFormatPr defaultColWidth="9" defaultRowHeight="13.5"/>
  <cols>
    <col min="1" max="1" width="8.75833333333333" style="235" hidden="1" customWidth="1" outlineLevel="1"/>
    <col min="2" max="10" width="9" style="235" hidden="1" customWidth="1" outlineLevel="1"/>
    <col min="11" max="12" width="9" style="81" hidden="1" customWidth="1" outlineLevel="1"/>
    <col min="13" max="13" width="12.7583333333333" style="173" hidden="1" customWidth="1" outlineLevel="1"/>
    <col min="14" max="16" width="9" style="81" hidden="1" customWidth="1" outlineLevel="1"/>
    <col min="17" max="17" width="10.625" style="173" hidden="1" customWidth="1" outlineLevel="1"/>
    <col min="18" max="18" width="9" style="81" hidden="1" customWidth="1" outlineLevel="1"/>
    <col min="19" max="19" width="4.625" style="81" hidden="1" customWidth="1" outlineLevel="1"/>
    <col min="20" max="20" width="5.125" style="81" hidden="1" customWidth="1" outlineLevel="1"/>
    <col min="21" max="22" width="5.375" style="81" hidden="1" customWidth="1" outlineLevel="1"/>
    <col min="23" max="23" width="4.75833333333333" style="81" hidden="1" customWidth="1" outlineLevel="1"/>
    <col min="24" max="24" width="4.875" style="235" customWidth="1" collapsed="1"/>
    <col min="25" max="25" width="4.875" style="235" customWidth="1"/>
    <col min="26" max="27" width="6.375" style="235" customWidth="1"/>
    <col min="28" max="28" width="13.5" style="280" customWidth="1"/>
    <col min="29" max="29" width="6.75833333333333" style="173" customWidth="1"/>
    <col min="30" max="32" width="8.875" style="173" customWidth="1"/>
    <col min="33" max="35" width="6.75833333333333" style="173" customWidth="1"/>
    <col min="36" max="36" width="10.375" style="2" customWidth="1"/>
    <col min="37" max="38" width="9.875" style="281" customWidth="1"/>
    <col min="39" max="39" width="21.875" style="281" customWidth="1"/>
    <col min="40" max="16384" width="9" style="235"/>
  </cols>
  <sheetData>
    <row r="1" ht="23.1" customHeight="1" spans="1:39">
      <c r="A1" s="282" t="s">
        <v>23</v>
      </c>
      <c r="B1" s="282" t="s">
        <v>14</v>
      </c>
      <c r="C1" s="282" t="s">
        <v>15</v>
      </c>
      <c r="D1" s="282" t="s">
        <v>16</v>
      </c>
      <c r="E1" s="282" t="s">
        <v>17</v>
      </c>
      <c r="F1" s="282" t="s">
        <v>18</v>
      </c>
      <c r="G1" s="282" t="s">
        <v>19</v>
      </c>
      <c r="H1" s="282" t="s">
        <v>20</v>
      </c>
      <c r="I1" s="282" t="s">
        <v>21</v>
      </c>
      <c r="J1" s="282" t="s">
        <v>22</v>
      </c>
      <c r="K1" s="283" t="s">
        <v>24</v>
      </c>
      <c r="L1" s="284" t="s">
        <v>513</v>
      </c>
      <c r="M1" s="283" t="s">
        <v>514</v>
      </c>
      <c r="N1" s="283" t="s">
        <v>515</v>
      </c>
      <c r="O1" s="283" t="s">
        <v>516</v>
      </c>
      <c r="P1" s="283" t="s">
        <v>517</v>
      </c>
      <c r="Q1" s="283" t="s">
        <v>518</v>
      </c>
      <c r="R1" s="284" t="s">
        <v>519</v>
      </c>
      <c r="S1" s="284" t="s">
        <v>520</v>
      </c>
      <c r="T1" s="284" t="s">
        <v>521</v>
      </c>
      <c r="U1" s="287" t="s">
        <v>522</v>
      </c>
      <c r="V1" s="287" t="s">
        <v>523</v>
      </c>
      <c r="W1" s="287"/>
      <c r="X1" s="288" t="s">
        <v>524</v>
      </c>
      <c r="Y1" s="288"/>
      <c r="Z1" s="288"/>
      <c r="AA1" s="288"/>
      <c r="AB1" s="288"/>
      <c r="AC1" s="288"/>
      <c r="AD1" s="288"/>
      <c r="AE1" s="288"/>
      <c r="AF1" s="288"/>
      <c r="AG1" s="288"/>
      <c r="AH1" s="288"/>
      <c r="AI1" s="288"/>
      <c r="AJ1" s="288"/>
      <c r="AK1" s="314"/>
      <c r="AL1" s="314"/>
      <c r="AM1" s="314"/>
    </row>
    <row r="2" ht="25.5" customHeight="1" spans="1:39">
      <c r="A2" s="235" t="str">
        <f>数据调研!L2</f>
        <v>B07NQ35VDW</v>
      </c>
      <c r="B2" s="235" t="str">
        <f>数据调研!C2</f>
        <v>Eagloo</v>
      </c>
      <c r="C2" s="235">
        <f>数据调研!D2</f>
        <v>13.99</v>
      </c>
      <c r="D2" s="235" t="str">
        <f>数据调研!E2</f>
        <v>Pet Supplies</v>
      </c>
      <c r="E2" s="235">
        <f>数据调研!F2</f>
        <v>764</v>
      </c>
      <c r="F2" s="235">
        <f>数据调研!G2</f>
        <v>2550</v>
      </c>
      <c r="G2" s="235">
        <f>数据调研!H2</f>
        <v>35674.5</v>
      </c>
      <c r="H2" s="235">
        <f>数据调研!I2</f>
        <v>79</v>
      </c>
      <c r="I2" s="235">
        <f>数据调研!J2</f>
        <v>4</v>
      </c>
      <c r="J2" s="235" t="str">
        <f>数据调研!K2</f>
        <v>FBA</v>
      </c>
      <c r="K2" s="81" t="str">
        <f>数据调研!M2</f>
        <v>https://www.amazon.com/dp/B07NQ35VDW?psc=1</v>
      </c>
      <c r="L2" s="81">
        <f>数据调研!N2</f>
        <v>387</v>
      </c>
      <c r="M2" s="285">
        <f>IF(AND(AC4&lt;&gt;0,AC4&lt;&gt;"N.A."),AC4,0)</f>
        <v>13.99</v>
      </c>
      <c r="N2" s="81">
        <f>IF(M2&lt;&gt;0,1,0)</f>
        <v>1</v>
      </c>
      <c r="O2" s="81">
        <f>IF(N2=1,M2,100000)</f>
        <v>13.99</v>
      </c>
      <c r="P2" s="81">
        <f>IF(N2=1,M2,0)</f>
        <v>13.99</v>
      </c>
      <c r="Q2" s="285">
        <f>IF(AND(AD4&lt;&gt;"N.A.",AD4&lt;&gt;"&lt; 5"),AD4,0)</f>
        <v>2550</v>
      </c>
      <c r="R2" s="81">
        <f>IF(Q2&lt;&gt;0,1,0)</f>
        <v>1</v>
      </c>
      <c r="S2" s="81">
        <f>IF(R2=1,Q2,10000000)</f>
        <v>2550</v>
      </c>
      <c r="T2" s="81">
        <f>IF(R2=1,S2,0)</f>
        <v>2550</v>
      </c>
      <c r="U2" s="81">
        <f>M2</f>
        <v>13.99</v>
      </c>
      <c r="V2" s="81">
        <f>Q2</f>
        <v>2550</v>
      </c>
      <c r="X2" s="289"/>
      <c r="Y2" s="289"/>
      <c r="Z2" s="289"/>
      <c r="AA2" s="289"/>
      <c r="AB2" s="289"/>
      <c r="AC2" s="289"/>
      <c r="AD2" s="289"/>
      <c r="AE2" s="289"/>
      <c r="AF2" s="289"/>
      <c r="AG2" s="289"/>
      <c r="AH2" s="289"/>
      <c r="AI2" s="289"/>
      <c r="AJ2" s="289"/>
      <c r="AK2" s="315"/>
      <c r="AL2" s="315"/>
      <c r="AM2" s="315"/>
    </row>
    <row r="3" s="2" customFormat="1" ht="25.5" customHeight="1" spans="1:44">
      <c r="A3" s="235" t="str">
        <f>数据调研!L3</f>
        <v>B07NQ35VDW</v>
      </c>
      <c r="B3" s="235" t="str">
        <f>数据调研!C3</f>
        <v>Eagloo</v>
      </c>
      <c r="C3" s="235">
        <f>数据调研!D3</f>
        <v>13.99</v>
      </c>
      <c r="D3" s="235" t="str">
        <f>数据调研!E3</f>
        <v>Pet Supplies</v>
      </c>
      <c r="E3" s="235">
        <f>数据调研!F3</f>
        <v>764</v>
      </c>
      <c r="F3" s="235">
        <f>数据调研!G3</f>
        <v>2550</v>
      </c>
      <c r="G3" s="235">
        <f>数据调研!H3</f>
        <v>35674.5</v>
      </c>
      <c r="H3" s="235">
        <f>数据调研!I3</f>
        <v>79</v>
      </c>
      <c r="I3" s="235">
        <f>数据调研!J3</f>
        <v>4</v>
      </c>
      <c r="J3" s="235" t="str">
        <f>数据调研!K3</f>
        <v>FBA</v>
      </c>
      <c r="K3" s="81" t="str">
        <f>数据调研!M3</f>
        <v>https://www.amazon.com/dp/B07NQ35VDW?psc=1</v>
      </c>
      <c r="L3" s="81">
        <f>数据调研!N3</f>
        <v>387</v>
      </c>
      <c r="M3" s="286">
        <f t="shared" ref="M3:M8" si="0">IF(AND(AC5&lt;&gt;0,AC5&lt;&gt;"N.A."),AC5,0)</f>
        <v>13.99</v>
      </c>
      <c r="N3" s="81">
        <f t="shared" ref="N3:N8" si="1">IF(M3&lt;&gt;0,1,0)</f>
        <v>1</v>
      </c>
      <c r="O3" s="81">
        <f t="shared" ref="O3:O8" si="2">IF(N3=1,M3,100000)</f>
        <v>13.99</v>
      </c>
      <c r="P3" s="81">
        <f t="shared" ref="P3:P8" si="3">IF(N3=1,M3,0)</f>
        <v>13.99</v>
      </c>
      <c r="Q3" s="286">
        <f t="shared" ref="Q3:Q8" si="4">IF(AND(AD5&lt;&gt;"N.A.",AD5&lt;&gt;"&lt; 5"),AD5,0)</f>
        <v>960</v>
      </c>
      <c r="R3" s="81">
        <f t="shared" ref="R3:R8" si="5">IF(Q3&lt;&gt;0,1,0)</f>
        <v>1</v>
      </c>
      <c r="S3" s="81">
        <f t="shared" ref="S3:S8" si="6">IF(R3=1,Q3,10000000)</f>
        <v>960</v>
      </c>
      <c r="T3" s="81">
        <f t="shared" ref="T3:T8" si="7">IF(R3=1,S3,0)</f>
        <v>960</v>
      </c>
      <c r="U3" s="81">
        <f t="shared" ref="U3:U8" si="8">M3</f>
        <v>13.99</v>
      </c>
      <c r="V3" s="81">
        <f t="shared" ref="V3:V8" si="9">Q3</f>
        <v>960</v>
      </c>
      <c r="W3" s="81"/>
      <c r="X3" s="290" t="s">
        <v>525</v>
      </c>
      <c r="Y3" s="295"/>
      <c r="Z3" s="296"/>
      <c r="AA3" s="296" t="s">
        <v>526</v>
      </c>
      <c r="AB3" s="238" t="s">
        <v>23</v>
      </c>
      <c r="AC3" s="220" t="s">
        <v>522</v>
      </c>
      <c r="AD3" s="220" t="s">
        <v>527</v>
      </c>
      <c r="AE3" s="220" t="s">
        <v>528</v>
      </c>
      <c r="AF3" s="220" t="s">
        <v>529</v>
      </c>
      <c r="AG3" s="220" t="s">
        <v>530</v>
      </c>
      <c r="AH3" s="220" t="s">
        <v>531</v>
      </c>
      <c r="AI3" s="220" t="s">
        <v>532</v>
      </c>
      <c r="AJ3" s="238" t="s">
        <v>25</v>
      </c>
      <c r="AK3" s="316" t="s">
        <v>533</v>
      </c>
      <c r="AL3" s="317"/>
      <c r="AM3" s="220" t="s">
        <v>534</v>
      </c>
      <c r="AN3" s="318"/>
      <c r="AO3" s="335" t="s">
        <v>535</v>
      </c>
      <c r="AP3" s="335"/>
      <c r="AQ3" s="335"/>
      <c r="AR3" s="335"/>
    </row>
    <row r="4" ht="61.5" customHeight="1" spans="1:44">
      <c r="A4" s="235" t="str">
        <f>数据调研!L4</f>
        <v>B07NQ35VDW</v>
      </c>
      <c r="B4" s="235" t="str">
        <f>数据调研!C4</f>
        <v>Eagloo</v>
      </c>
      <c r="C4" s="235">
        <f>数据调研!D4</f>
        <v>13.99</v>
      </c>
      <c r="D4" s="235" t="str">
        <f>数据调研!E4</f>
        <v>Pet Supplies</v>
      </c>
      <c r="E4" s="235">
        <f>数据调研!F4</f>
        <v>764</v>
      </c>
      <c r="F4" s="235">
        <f>数据调研!G4</f>
        <v>2550</v>
      </c>
      <c r="G4" s="235">
        <f>数据调研!H4</f>
        <v>35674.5</v>
      </c>
      <c r="H4" s="235">
        <f>数据调研!I4</f>
        <v>79</v>
      </c>
      <c r="I4" s="235">
        <f>数据调研!J4</f>
        <v>4</v>
      </c>
      <c r="J4" s="235" t="str">
        <f>数据调研!K4</f>
        <v>FBA</v>
      </c>
      <c r="K4" s="81" t="str">
        <f>数据调研!M4</f>
        <v>https://www.amazon.com/dp/B07NQ35VDW?psc=1</v>
      </c>
      <c r="L4" s="81">
        <f>数据调研!N4</f>
        <v>387</v>
      </c>
      <c r="M4" s="286">
        <f t="shared" si="0"/>
        <v>12.98</v>
      </c>
      <c r="N4" s="81">
        <f t="shared" si="1"/>
        <v>1</v>
      </c>
      <c r="O4" s="81">
        <f t="shared" si="2"/>
        <v>12.98</v>
      </c>
      <c r="P4" s="81">
        <f t="shared" si="3"/>
        <v>12.98</v>
      </c>
      <c r="Q4" s="286">
        <f t="shared" si="4"/>
        <v>390</v>
      </c>
      <c r="R4" s="81">
        <f t="shared" si="5"/>
        <v>1</v>
      </c>
      <c r="S4" s="81">
        <f t="shared" si="6"/>
        <v>390</v>
      </c>
      <c r="T4" s="81">
        <f t="shared" si="7"/>
        <v>390</v>
      </c>
      <c r="U4" s="81">
        <f t="shared" si="8"/>
        <v>12.98</v>
      </c>
      <c r="V4" s="81">
        <f t="shared" si="9"/>
        <v>390</v>
      </c>
      <c r="X4" s="291"/>
      <c r="Y4" s="297"/>
      <c r="Z4" s="298"/>
      <c r="AA4" s="298" t="s">
        <v>536</v>
      </c>
      <c r="AB4" s="31" t="s">
        <v>31</v>
      </c>
      <c r="AC4" s="299">
        <f t="shared" ref="AC4" si="10">VLOOKUP(AB4,A:C,3,0)</f>
        <v>13.99</v>
      </c>
      <c r="AD4" s="299">
        <f t="shared" ref="AD4" si="11">VLOOKUP(AB4,A:F,6,0)</f>
        <v>2550</v>
      </c>
      <c r="AE4" s="299" t="str">
        <f t="shared" ref="AE4" si="12">VLOOKUP(AB4,A:B,2,0)</f>
        <v>Eagloo</v>
      </c>
      <c r="AF4" s="299">
        <f t="shared" ref="AF4" si="13">VLOOKUP(AB4,A:H,8,0)</f>
        <v>79</v>
      </c>
      <c r="AG4" s="299">
        <f t="shared" ref="AG4" si="14">VLOOKUP(AB4,A:E,5,0)</f>
        <v>764</v>
      </c>
      <c r="AH4" s="299">
        <f t="shared" ref="AH4" si="15">VLOOKUP(AB4,A:I,9,0)</f>
        <v>4</v>
      </c>
      <c r="AI4" s="300" t="str">
        <f t="shared" ref="AI4" si="16">VLOOKUP(AB4,A:K,11,0)</f>
        <v>https://www.amazon.com/dp/B07NQ35VDW?psc=1</v>
      </c>
      <c r="AJ4" s="319">
        <f t="shared" ref="AJ4:AJ5" si="17">VLOOKUP(AB4,A:L,12,0)</f>
        <v>387</v>
      </c>
      <c r="AK4" s="320" t="s">
        <v>537</v>
      </c>
      <c r="AL4" s="321"/>
      <c r="AM4" s="322" t="s">
        <v>538</v>
      </c>
      <c r="AO4" s="335"/>
      <c r="AP4" s="335"/>
      <c r="AQ4" s="335"/>
      <c r="AR4" s="335"/>
    </row>
    <row r="5" ht="61.5" customHeight="1" spans="1:44">
      <c r="A5" s="235" t="str">
        <f>数据调研!L5</f>
        <v>B078G6MKTN</v>
      </c>
      <c r="B5" s="235" t="str">
        <f>数据调研!C5</f>
        <v>BWOGUE</v>
      </c>
      <c r="C5" s="235">
        <f>数据调研!D5</f>
        <v>10.49</v>
      </c>
      <c r="D5" s="235" t="str">
        <f>数据调研!E5</f>
        <v>Pet Supplies</v>
      </c>
      <c r="E5" s="235">
        <f>数据调研!F5</f>
        <v>921</v>
      </c>
      <c r="F5" s="235">
        <f>数据调研!G5</f>
        <v>2220</v>
      </c>
      <c r="G5" s="235">
        <f>数据调研!H5</f>
        <v>23287.8</v>
      </c>
      <c r="H5" s="235">
        <f>数据调研!I5</f>
        <v>743</v>
      </c>
      <c r="I5" s="235">
        <f>数据调研!J5</f>
        <v>4.7</v>
      </c>
      <c r="J5" s="235" t="str">
        <f>数据调研!K5</f>
        <v>FBA</v>
      </c>
      <c r="K5" s="81" t="str">
        <f>数据调研!M5</f>
        <v>https://www.amazon.com/dp/B078G6MKTN?psc=1</v>
      </c>
      <c r="L5" s="81">
        <f>数据调研!N5</f>
        <v>459</v>
      </c>
      <c r="M5" s="286">
        <f t="shared" si="0"/>
        <v>10.99</v>
      </c>
      <c r="N5" s="81">
        <f t="shared" si="1"/>
        <v>1</v>
      </c>
      <c r="O5" s="81">
        <f t="shared" si="2"/>
        <v>10.99</v>
      </c>
      <c r="P5" s="81">
        <f t="shared" si="3"/>
        <v>10.99</v>
      </c>
      <c r="Q5" s="286">
        <f t="shared" si="4"/>
        <v>270</v>
      </c>
      <c r="R5" s="81">
        <f t="shared" si="5"/>
        <v>1</v>
      </c>
      <c r="S5" s="81">
        <f t="shared" si="6"/>
        <v>270</v>
      </c>
      <c r="T5" s="81">
        <f t="shared" si="7"/>
        <v>270</v>
      </c>
      <c r="U5" s="81">
        <f t="shared" si="8"/>
        <v>10.99</v>
      </c>
      <c r="V5" s="81">
        <f t="shared" si="9"/>
        <v>270</v>
      </c>
      <c r="X5" s="291"/>
      <c r="Y5" s="297"/>
      <c r="Z5" s="298"/>
      <c r="AA5" s="298" t="s">
        <v>536</v>
      </c>
      <c r="AB5" s="31" t="s">
        <v>46</v>
      </c>
      <c r="AC5" s="299">
        <f t="shared" ref="AC5:AC6" si="18">VLOOKUP(AB5,A:C,3,0)</f>
        <v>13.99</v>
      </c>
      <c r="AD5" s="299">
        <f t="shared" ref="AD5:AD6" si="19">VLOOKUP(AB5,A:F,6,0)</f>
        <v>960</v>
      </c>
      <c r="AE5" s="299" t="str">
        <f t="shared" ref="AE5:AE6" si="20">VLOOKUP(AB5,A:B,2,0)</f>
        <v>PUPTECK</v>
      </c>
      <c r="AF5" s="299">
        <f t="shared" ref="AF5:AF6" si="21">VLOOKUP(AB5,A:H,8,0)</f>
        <v>13</v>
      </c>
      <c r="AG5" s="299">
        <f t="shared" ref="AG5:AG6" si="22">VLOOKUP(AB5,A:E,5,0)</f>
        <v>2511</v>
      </c>
      <c r="AH5" s="299">
        <f t="shared" ref="AH5:AH6" si="23">VLOOKUP(AB5,A:I,9,0)</f>
        <v>4.8</v>
      </c>
      <c r="AI5" s="300" t="str">
        <f t="shared" ref="AI5:AI6" si="24">VLOOKUP(AB5,A:K,11,0)</f>
        <v>https://www.amazon.com/dp/B07MKQFJSP?psc=1</v>
      </c>
      <c r="AJ5" s="319">
        <f t="shared" si="17"/>
        <v>96</v>
      </c>
      <c r="AK5" s="320" t="s">
        <v>539</v>
      </c>
      <c r="AL5" s="321"/>
      <c r="AM5" s="322" t="s">
        <v>540</v>
      </c>
      <c r="AO5" s="335"/>
      <c r="AP5" s="335"/>
      <c r="AQ5" s="335"/>
      <c r="AR5" s="335"/>
    </row>
    <row r="6" ht="61.5" customHeight="1" spans="1:44">
      <c r="A6" s="235" t="str">
        <f>数据调研!L6</f>
        <v>B000OGRDK0</v>
      </c>
      <c r="B6" s="235" t="str">
        <f>数据调研!C6</f>
        <v>PetSafe</v>
      </c>
      <c r="C6" s="235">
        <f>数据调研!D6</f>
        <v>4.79</v>
      </c>
      <c r="D6" s="235" t="str">
        <f>数据调研!E6</f>
        <v>Pet Supplies</v>
      </c>
      <c r="E6" s="235">
        <f>数据调研!F6</f>
        <v>1174</v>
      </c>
      <c r="F6" s="235">
        <f>数据调研!G6</f>
        <v>1830</v>
      </c>
      <c r="G6" s="235">
        <f>数据调研!H6</f>
        <v>8765.7</v>
      </c>
      <c r="H6" s="235">
        <f>数据调研!I6</f>
        <v>1616</v>
      </c>
      <c r="I6" s="235">
        <f>数据调研!J6</f>
        <v>4.4</v>
      </c>
      <c r="J6" s="235" t="str">
        <f>数据调研!K6</f>
        <v>AMZ</v>
      </c>
      <c r="K6" s="81" t="str">
        <f>数据调研!M6</f>
        <v>https://www.amazon.com/dp/B000OGRDK0?psc=1</v>
      </c>
      <c r="L6" s="81">
        <f>数据调研!N6</f>
        <v>4374</v>
      </c>
      <c r="M6" s="286">
        <f t="shared" si="0"/>
        <v>12.99</v>
      </c>
      <c r="N6" s="81">
        <f t="shared" si="1"/>
        <v>1</v>
      </c>
      <c r="O6" s="81">
        <f t="shared" si="2"/>
        <v>12.99</v>
      </c>
      <c r="P6" s="81">
        <f t="shared" si="3"/>
        <v>12.99</v>
      </c>
      <c r="Q6" s="286">
        <f t="shared" si="4"/>
        <v>360</v>
      </c>
      <c r="R6" s="81">
        <f t="shared" si="5"/>
        <v>1</v>
      </c>
      <c r="S6" s="81">
        <f t="shared" si="6"/>
        <v>360</v>
      </c>
      <c r="T6" s="81">
        <f t="shared" si="7"/>
        <v>360</v>
      </c>
      <c r="U6" s="81">
        <f t="shared" si="8"/>
        <v>12.99</v>
      </c>
      <c r="V6" s="81">
        <f t="shared" si="9"/>
        <v>360</v>
      </c>
      <c r="X6" s="291"/>
      <c r="Y6" s="297"/>
      <c r="Z6" s="298"/>
      <c r="AA6" s="298" t="s">
        <v>536</v>
      </c>
      <c r="AB6" s="31" t="s">
        <v>55</v>
      </c>
      <c r="AC6" s="299">
        <f t="shared" si="18"/>
        <v>12.98</v>
      </c>
      <c r="AD6" s="299">
        <f t="shared" si="19"/>
        <v>390</v>
      </c>
      <c r="AE6" s="299" t="str">
        <f t="shared" si="20"/>
        <v>Rabbitgoo</v>
      </c>
      <c r="AF6" s="299">
        <f t="shared" si="21"/>
        <v>28</v>
      </c>
      <c r="AG6" s="299">
        <f t="shared" si="22"/>
        <v>6553</v>
      </c>
      <c r="AH6" s="299">
        <f t="shared" si="23"/>
        <v>3.7</v>
      </c>
      <c r="AI6" s="300" t="str">
        <f t="shared" si="24"/>
        <v>https://www.amazon.com/dp/B07MZR3MDT?psc=1</v>
      </c>
      <c r="AJ6" s="319">
        <f>VLOOKUP(AB6,A:L,12,0)</f>
        <v>48</v>
      </c>
      <c r="AK6" s="320" t="s">
        <v>541</v>
      </c>
      <c r="AL6" s="321"/>
      <c r="AM6" s="322" t="s">
        <v>542</v>
      </c>
      <c r="AO6" s="335"/>
      <c r="AP6" s="335"/>
      <c r="AQ6" s="335"/>
      <c r="AR6" s="335"/>
    </row>
    <row r="7" ht="61.5" customHeight="1" spans="1:44">
      <c r="A7" s="235" t="str">
        <f>数据调研!L7</f>
        <v>B07MKQFJSP</v>
      </c>
      <c r="B7" s="235" t="str">
        <f>数据调研!C7</f>
        <v>PUPTECK</v>
      </c>
      <c r="C7" s="235">
        <f>数据调研!D7</f>
        <v>13.99</v>
      </c>
      <c r="D7" s="235" t="str">
        <f>数据调研!E7</f>
        <v>Pet Supplies</v>
      </c>
      <c r="E7" s="235">
        <f>数据调研!F7</f>
        <v>2511</v>
      </c>
      <c r="F7" s="235">
        <f>数据调研!G7</f>
        <v>960</v>
      </c>
      <c r="G7" s="235">
        <f>数据调研!H7</f>
        <v>13430.4</v>
      </c>
      <c r="H7" s="235">
        <f>数据调研!I7</f>
        <v>13</v>
      </c>
      <c r="I7" s="235">
        <f>数据调研!J7</f>
        <v>4.8</v>
      </c>
      <c r="J7" s="235" t="str">
        <f>数据调研!K7</f>
        <v>FBA</v>
      </c>
      <c r="K7" s="81" t="str">
        <f>数据调研!M7</f>
        <v>https://www.amazon.com/dp/B07MKQFJSP?psc=1</v>
      </c>
      <c r="L7" s="81">
        <f>数据调研!N7</f>
        <v>96</v>
      </c>
      <c r="M7" s="286">
        <f t="shared" si="0"/>
        <v>11.99</v>
      </c>
      <c r="N7" s="81">
        <f t="shared" si="1"/>
        <v>1</v>
      </c>
      <c r="O7" s="81">
        <f t="shared" si="2"/>
        <v>11.99</v>
      </c>
      <c r="P7" s="81">
        <f t="shared" si="3"/>
        <v>11.99</v>
      </c>
      <c r="Q7" s="286">
        <f t="shared" si="4"/>
        <v>514</v>
      </c>
      <c r="R7" s="81">
        <f t="shared" si="5"/>
        <v>1</v>
      </c>
      <c r="S7" s="81">
        <f t="shared" si="6"/>
        <v>514</v>
      </c>
      <c r="T7" s="81">
        <f t="shared" si="7"/>
        <v>514</v>
      </c>
      <c r="U7" s="81">
        <f t="shared" si="8"/>
        <v>11.99</v>
      </c>
      <c r="V7" s="81">
        <f t="shared" si="9"/>
        <v>514</v>
      </c>
      <c r="X7" s="291"/>
      <c r="Y7" s="297"/>
      <c r="Z7" s="298"/>
      <c r="AA7" s="298" t="s">
        <v>536</v>
      </c>
      <c r="AB7" s="31" t="s">
        <v>70</v>
      </c>
      <c r="AC7" s="299">
        <f t="shared" ref="AC7:AC8" si="25">VLOOKUP(AB7,A:C,3,0)</f>
        <v>10.99</v>
      </c>
      <c r="AD7" s="299">
        <f t="shared" ref="AD7:AD8" si="26">VLOOKUP(AB7,A:F,6,0)</f>
        <v>270</v>
      </c>
      <c r="AE7" s="299" t="str">
        <f t="shared" ref="AE7:AE8" si="27">VLOOKUP(AB7,A:B,2,0)</f>
        <v>GAUTERF</v>
      </c>
      <c r="AF7" s="299">
        <f t="shared" ref="AF7:AF8" si="28">VLOOKUP(AB7,A:H,8,0)</f>
        <v>601</v>
      </c>
      <c r="AG7" s="299">
        <f t="shared" ref="AG7:AG8" si="29">VLOOKUP(AB7,A:E,5,0)</f>
        <v>9013</v>
      </c>
      <c r="AH7" s="299">
        <f t="shared" ref="AH7:AH8" si="30">VLOOKUP(AB7,A:I,9,0)</f>
        <v>4.2</v>
      </c>
      <c r="AI7" s="300" t="str">
        <f t="shared" ref="AI7:AI8" si="31">VLOOKUP(AB7,A:K,11,0)</f>
        <v>https://www.amazon.com/dp/B07GFBQ4H6?psc=1</v>
      </c>
      <c r="AJ7" s="319">
        <f t="shared" ref="AJ7:AJ8" si="32">VLOOKUP(AB7,A:L,12,0)</f>
        <v>364</v>
      </c>
      <c r="AK7" s="320" t="s">
        <v>543</v>
      </c>
      <c r="AL7" s="321"/>
      <c r="AM7" s="322" t="s">
        <v>544</v>
      </c>
      <c r="AO7" s="336"/>
      <c r="AP7" s="336"/>
      <c r="AQ7" s="336"/>
      <c r="AR7" s="336"/>
    </row>
    <row r="8" ht="61.5" customHeight="1" spans="1:44">
      <c r="A8" s="235" t="str">
        <f>数据调研!L8</f>
        <v>B07MKQFJSP</v>
      </c>
      <c r="B8" s="235" t="str">
        <f>数据调研!C8</f>
        <v>PUPTECK</v>
      </c>
      <c r="C8" s="235">
        <f>数据调研!D8</f>
        <v>13.99</v>
      </c>
      <c r="D8" s="235" t="str">
        <f>数据调研!E8</f>
        <v>Pet Supplies</v>
      </c>
      <c r="E8" s="235">
        <f>数据调研!F8</f>
        <v>2921</v>
      </c>
      <c r="F8" s="235">
        <f>数据调研!G8</f>
        <v>840</v>
      </c>
      <c r="G8" s="235">
        <f>数据调研!H8</f>
        <v>11751.6</v>
      </c>
      <c r="H8" s="235">
        <f>数据调研!I8</f>
        <v>13</v>
      </c>
      <c r="I8" s="235">
        <f>数据调研!J8</f>
        <v>4.8</v>
      </c>
      <c r="J8" s="235" t="str">
        <f>数据调研!K8</f>
        <v>FBA</v>
      </c>
      <c r="K8" s="81" t="str">
        <f>数据调研!M8</f>
        <v>https://www.amazon.com/dp/B07MKQFJSP?psc=1</v>
      </c>
      <c r="L8" s="81">
        <f>数据调研!N8</f>
        <v>96</v>
      </c>
      <c r="M8" s="286">
        <f t="shared" si="0"/>
        <v>9.99</v>
      </c>
      <c r="N8" s="81">
        <f t="shared" si="1"/>
        <v>1</v>
      </c>
      <c r="O8" s="81">
        <f t="shared" si="2"/>
        <v>9.99</v>
      </c>
      <c r="P8" s="81">
        <f t="shared" si="3"/>
        <v>9.99</v>
      </c>
      <c r="Q8" s="286">
        <f t="shared" si="4"/>
        <v>102</v>
      </c>
      <c r="R8" s="81">
        <f t="shared" si="5"/>
        <v>1</v>
      </c>
      <c r="S8" s="81">
        <f t="shared" si="6"/>
        <v>102</v>
      </c>
      <c r="T8" s="81">
        <f t="shared" si="7"/>
        <v>102</v>
      </c>
      <c r="U8" s="81">
        <f t="shared" si="8"/>
        <v>9.99</v>
      </c>
      <c r="V8" s="81">
        <f t="shared" si="9"/>
        <v>102</v>
      </c>
      <c r="X8" s="291"/>
      <c r="Y8" s="297"/>
      <c r="Z8" s="298"/>
      <c r="AA8" s="298" t="s">
        <v>536</v>
      </c>
      <c r="AB8" s="31" t="s">
        <v>59</v>
      </c>
      <c r="AC8" s="299">
        <f t="shared" si="25"/>
        <v>12.99</v>
      </c>
      <c r="AD8" s="299">
        <f t="shared" si="26"/>
        <v>360</v>
      </c>
      <c r="AE8" s="299" t="str">
        <f t="shared" si="27"/>
        <v>PUPTECK</v>
      </c>
      <c r="AF8" s="299">
        <f t="shared" si="28"/>
        <v>944</v>
      </c>
      <c r="AG8" s="299">
        <f t="shared" si="29"/>
        <v>6727</v>
      </c>
      <c r="AH8" s="299">
        <f t="shared" si="30"/>
        <v>3.6</v>
      </c>
      <c r="AI8" s="300" t="str">
        <f t="shared" si="31"/>
        <v>https://www.amazon.com/dp/B074MWRZ5Y?psc=1</v>
      </c>
      <c r="AJ8" s="319">
        <f t="shared" si="32"/>
        <v>1080</v>
      </c>
      <c r="AK8" s="320" t="s">
        <v>539</v>
      </c>
      <c r="AL8" s="321"/>
      <c r="AM8" s="322" t="s">
        <v>545</v>
      </c>
      <c r="AO8" s="336"/>
      <c r="AP8" s="336"/>
      <c r="AQ8" s="336"/>
      <c r="AR8" s="336"/>
    </row>
    <row r="9" ht="61.5" customHeight="1" spans="1:39">
      <c r="A9" s="235" t="str">
        <f>数据调研!L9</f>
        <v>B07GFBW7JT</v>
      </c>
      <c r="B9" s="235" t="str">
        <f>数据调研!C9</f>
        <v>GAUTERF</v>
      </c>
      <c r="C9" s="235">
        <f>数据调研!D9</f>
        <v>10.99</v>
      </c>
      <c r="D9" s="235" t="str">
        <f>数据调研!E9</f>
        <v>Pet Supplies</v>
      </c>
      <c r="E9" s="235">
        <f>数据调研!F9</f>
        <v>6044</v>
      </c>
      <c r="F9" s="235">
        <f>数据调研!G9</f>
        <v>420</v>
      </c>
      <c r="G9" s="235">
        <f>数据调研!H9</f>
        <v>4615.8</v>
      </c>
      <c r="H9" s="235">
        <f>数据调研!I9</f>
        <v>601</v>
      </c>
      <c r="I9" s="235">
        <f>数据调研!J9</f>
        <v>4.2</v>
      </c>
      <c r="J9" s="235" t="str">
        <f>数据调研!K9</f>
        <v>FBA</v>
      </c>
      <c r="K9" s="81" t="str">
        <f>数据调研!M9</f>
        <v>https://www.amazon.com/dp/B07GFBW7JT?psc=1</v>
      </c>
      <c r="L9" s="81">
        <f>数据调研!N9</f>
        <v>256</v>
      </c>
      <c r="M9" s="286">
        <f t="shared" ref="M9:M10" si="33">IF(AND(AC11&lt;&gt;0,AC11&lt;&gt;"N.A."),AC11,0)</f>
        <v>9.99</v>
      </c>
      <c r="N9" s="81">
        <f t="shared" ref="N9:N10" si="34">IF(M9&lt;&gt;0,1,0)</f>
        <v>1</v>
      </c>
      <c r="O9" s="81">
        <f t="shared" ref="O9:O10" si="35">IF(N9=1,M9,100000)</f>
        <v>9.99</v>
      </c>
      <c r="P9" s="81">
        <f t="shared" ref="P9:P10" si="36">IF(N9=1,M9,0)</f>
        <v>9.99</v>
      </c>
      <c r="Q9" s="286">
        <f t="shared" ref="Q9:Q10" si="37">IF(AND(AD11&lt;&gt;"N.A.",AD11&lt;&gt;"&lt; 5"),AD11,0)</f>
        <v>89</v>
      </c>
      <c r="R9" s="81">
        <f t="shared" ref="R9:R10" si="38">IF(Q9&lt;&gt;0,1,0)</f>
        <v>1</v>
      </c>
      <c r="S9" s="81">
        <f t="shared" ref="S9:S10" si="39">IF(R9=1,Q9,10000000)</f>
        <v>89</v>
      </c>
      <c r="T9" s="81">
        <f t="shared" ref="T9:T10" si="40">IF(R9=1,S9,0)</f>
        <v>89</v>
      </c>
      <c r="U9" s="81">
        <f t="shared" ref="U9:U10" si="41">M9</f>
        <v>9.99</v>
      </c>
      <c r="V9" s="81">
        <f t="shared" ref="V9:V10" si="42">Q9</f>
        <v>89</v>
      </c>
      <c r="X9" s="291"/>
      <c r="Y9" s="297"/>
      <c r="Z9" s="298"/>
      <c r="AA9" s="298" t="s">
        <v>546</v>
      </c>
      <c r="AB9" s="31" t="s">
        <v>547</v>
      </c>
      <c r="AC9" s="300">
        <v>11.99</v>
      </c>
      <c r="AD9" s="300">
        <v>514</v>
      </c>
      <c r="AE9" s="300" t="s">
        <v>127</v>
      </c>
      <c r="AF9" s="300">
        <v>228</v>
      </c>
      <c r="AG9" s="300">
        <v>821</v>
      </c>
      <c r="AH9" s="300">
        <v>4</v>
      </c>
      <c r="AI9" s="323" t="s">
        <v>548</v>
      </c>
      <c r="AJ9" s="319">
        <v>715</v>
      </c>
      <c r="AK9" s="320" t="s">
        <v>549</v>
      </c>
      <c r="AL9" s="321"/>
      <c r="AM9" s="322" t="s">
        <v>545</v>
      </c>
    </row>
    <row r="10" ht="61.5" customHeight="1" spans="1:39">
      <c r="A10" s="235" t="str">
        <f>数据调研!L10</f>
        <v>B07MZR3MDT</v>
      </c>
      <c r="B10" s="235" t="str">
        <f>数据调研!C10</f>
        <v>Rabbitgoo</v>
      </c>
      <c r="C10" s="235">
        <f>数据调研!D10</f>
        <v>12.98</v>
      </c>
      <c r="D10" s="235" t="str">
        <f>数据调研!E10</f>
        <v>Pet Supplies</v>
      </c>
      <c r="E10" s="235">
        <f>数据调研!F10</f>
        <v>6553</v>
      </c>
      <c r="F10" s="235">
        <f>数据调研!G10</f>
        <v>390</v>
      </c>
      <c r="G10" s="235">
        <f>数据调研!H10</f>
        <v>5062.2</v>
      </c>
      <c r="H10" s="235">
        <f>数据调研!I10</f>
        <v>28</v>
      </c>
      <c r="I10" s="235">
        <f>数据调研!J10</f>
        <v>3.7</v>
      </c>
      <c r="J10" s="235" t="str">
        <f>数据调研!K10</f>
        <v>FBA</v>
      </c>
      <c r="K10" s="81" t="str">
        <f>数据调研!M10</f>
        <v>https://www.amazon.com/dp/B07MZR3MDT?psc=1</v>
      </c>
      <c r="L10" s="81">
        <f>数据调研!N10</f>
        <v>48</v>
      </c>
      <c r="M10" s="286">
        <f t="shared" si="33"/>
        <v>11.99</v>
      </c>
      <c r="N10" s="81">
        <f t="shared" si="34"/>
        <v>1</v>
      </c>
      <c r="O10" s="81">
        <f t="shared" si="35"/>
        <v>11.99</v>
      </c>
      <c r="P10" s="81">
        <f t="shared" si="36"/>
        <v>11.99</v>
      </c>
      <c r="Q10" s="286">
        <f t="shared" si="37"/>
        <v>124</v>
      </c>
      <c r="R10" s="81">
        <f t="shared" si="38"/>
        <v>1</v>
      </c>
      <c r="S10" s="81">
        <f t="shared" si="39"/>
        <v>124</v>
      </c>
      <c r="T10" s="81">
        <f t="shared" si="40"/>
        <v>124</v>
      </c>
      <c r="U10" s="81">
        <f t="shared" si="41"/>
        <v>11.99</v>
      </c>
      <c r="V10" s="81">
        <f t="shared" si="42"/>
        <v>124</v>
      </c>
      <c r="X10" s="291"/>
      <c r="Y10" s="297"/>
      <c r="Z10" s="298"/>
      <c r="AA10" s="298" t="s">
        <v>546</v>
      </c>
      <c r="AB10" s="31" t="s">
        <v>550</v>
      </c>
      <c r="AC10" s="300">
        <v>9.99</v>
      </c>
      <c r="AD10" s="300">
        <v>102</v>
      </c>
      <c r="AE10" s="300" t="s">
        <v>83</v>
      </c>
      <c r="AF10" s="300">
        <v>31</v>
      </c>
      <c r="AG10" s="300">
        <v>4821</v>
      </c>
      <c r="AH10" s="300">
        <v>4</v>
      </c>
      <c r="AI10" s="323" t="s">
        <v>548</v>
      </c>
      <c r="AJ10" s="319">
        <v>16</v>
      </c>
      <c r="AK10" s="320" t="s">
        <v>549</v>
      </c>
      <c r="AL10" s="321"/>
      <c r="AM10" s="322" t="s">
        <v>545</v>
      </c>
    </row>
    <row r="11" ht="61.5" customHeight="1" spans="1:39">
      <c r="A11" s="235" t="str">
        <f>数据调研!L11</f>
        <v>B07MZR3MDT</v>
      </c>
      <c r="B11" s="235" t="str">
        <f>数据调研!C11</f>
        <v>Rabbitgoo</v>
      </c>
      <c r="C11" s="235">
        <f>数据调研!D11</f>
        <v>12.98</v>
      </c>
      <c r="D11" s="235" t="str">
        <f>数据调研!E11</f>
        <v>Pet Supplies</v>
      </c>
      <c r="E11" s="235">
        <f>数据调研!F11</f>
        <v>6553</v>
      </c>
      <c r="F11" s="235">
        <f>数据调研!G11</f>
        <v>390</v>
      </c>
      <c r="G11" s="235">
        <f>数据调研!H11</f>
        <v>5062.2</v>
      </c>
      <c r="H11" s="235">
        <f>数据调研!I11</f>
        <v>28</v>
      </c>
      <c r="I11" s="235">
        <f>数据调研!J11</f>
        <v>3.7</v>
      </c>
      <c r="J11" s="235" t="str">
        <f>数据调研!K11</f>
        <v>FBA</v>
      </c>
      <c r="K11" s="81" t="str">
        <f>数据调研!M11</f>
        <v>https://www.amazon.com/dp/B07MZR3MDT?psc=1</v>
      </c>
      <c r="L11" s="81">
        <f>数据调研!N11</f>
        <v>48</v>
      </c>
      <c r="M11" s="286">
        <f t="shared" ref="M11" si="43">IF(AND(AC13&lt;&gt;0,AC13&lt;&gt;"N.A."),AC13,0)</f>
        <v>0</v>
      </c>
      <c r="N11" s="81">
        <f t="shared" ref="N11:N19" si="44">IF(M11&lt;&gt;0,1,0)</f>
        <v>0</v>
      </c>
      <c r="O11" s="81">
        <f t="shared" ref="O11:O18" si="45">IF(N11=1,M11,100000)</f>
        <v>100000</v>
      </c>
      <c r="P11" s="81">
        <f t="shared" ref="P11:P18" si="46">IF(N11=1,M11,0)</f>
        <v>0</v>
      </c>
      <c r="Q11" s="286">
        <f t="shared" ref="Q11" si="47">IF(AND(AD13&lt;&gt;"N.A.",AD13&lt;&gt;"&lt; 5"),AD13,0)</f>
        <v>0</v>
      </c>
      <c r="R11" s="81">
        <f t="shared" ref="R11:R18" si="48">IF(Q11&lt;&gt;0,1,0)</f>
        <v>0</v>
      </c>
      <c r="S11" s="81">
        <f t="shared" ref="S11:S18" si="49">IF(R11=1,Q11,10000000)</f>
        <v>10000000</v>
      </c>
      <c r="T11" s="81">
        <f t="shared" ref="T11:T18" si="50">IF(R11=1,S11,0)</f>
        <v>0</v>
      </c>
      <c r="U11" s="81">
        <f t="shared" ref="U11:U18" si="51">M11</f>
        <v>0</v>
      </c>
      <c r="V11" s="81">
        <f t="shared" ref="V11:V18" si="52">Q11</f>
        <v>0</v>
      </c>
      <c r="X11" s="291"/>
      <c r="Y11" s="297"/>
      <c r="Z11" s="298"/>
      <c r="AA11" s="298" t="s">
        <v>546</v>
      </c>
      <c r="AB11" s="32" t="s">
        <v>551</v>
      </c>
      <c r="AC11" s="300">
        <v>9.99</v>
      </c>
      <c r="AD11" s="300">
        <v>89</v>
      </c>
      <c r="AE11" s="300" t="s">
        <v>173</v>
      </c>
      <c r="AF11" s="300">
        <v>10</v>
      </c>
      <c r="AG11" s="300">
        <v>9220</v>
      </c>
      <c r="AH11" s="300">
        <v>4.8</v>
      </c>
      <c r="AI11" s="323" t="s">
        <v>548</v>
      </c>
      <c r="AJ11" s="319">
        <v>712</v>
      </c>
      <c r="AK11" s="320" t="s">
        <v>552</v>
      </c>
      <c r="AL11" s="321"/>
      <c r="AM11" s="322" t="s">
        <v>553</v>
      </c>
    </row>
    <row r="12" ht="61.5" customHeight="1" spans="1:39">
      <c r="A12" s="235" t="str">
        <f>数据调研!L12</f>
        <v>B074MWRZ5Y</v>
      </c>
      <c r="B12" s="235" t="str">
        <f>数据调研!C12</f>
        <v>PUPTECK</v>
      </c>
      <c r="C12" s="235">
        <f>数据调研!D12</f>
        <v>12.99</v>
      </c>
      <c r="D12" s="235" t="str">
        <f>数据调研!E12</f>
        <v>Pet Supplies</v>
      </c>
      <c r="E12" s="235">
        <f>数据调研!F12</f>
        <v>6727</v>
      </c>
      <c r="F12" s="235">
        <f>数据调研!G12</f>
        <v>360</v>
      </c>
      <c r="G12" s="235">
        <f>数据调研!H12</f>
        <v>4676.4</v>
      </c>
      <c r="H12" s="235">
        <f>数据调研!I12</f>
        <v>944</v>
      </c>
      <c r="I12" s="235">
        <f>数据调研!J12</f>
        <v>3.6</v>
      </c>
      <c r="J12" s="235" t="str">
        <f>数据调研!K12</f>
        <v>FBA</v>
      </c>
      <c r="K12" s="81" t="str">
        <f>数据调研!M12</f>
        <v>https://www.amazon.com/dp/B074MWRZ5Y?psc=1</v>
      </c>
      <c r="L12" s="81">
        <f>数据调研!N12</f>
        <v>1080</v>
      </c>
      <c r="M12" s="286" t="e">
        <f>IF(AND(#REF!&lt;&gt;0,#REF!&lt;&gt;"N.A."),#REF!,0)</f>
        <v>#REF!</v>
      </c>
      <c r="N12" s="81" t="e">
        <f t="shared" si="44"/>
        <v>#REF!</v>
      </c>
      <c r="O12" s="81" t="e">
        <f t="shared" si="45"/>
        <v>#REF!</v>
      </c>
      <c r="P12" s="81" t="e">
        <f t="shared" si="46"/>
        <v>#REF!</v>
      </c>
      <c r="Q12" s="286" t="e">
        <f>IF(AND(#REF!&lt;&gt;"N.A.",#REF!&lt;&gt;"&lt; 5"),#REF!,0)</f>
        <v>#REF!</v>
      </c>
      <c r="R12" s="81" t="e">
        <f t="shared" si="48"/>
        <v>#REF!</v>
      </c>
      <c r="S12" s="81" t="e">
        <f t="shared" si="49"/>
        <v>#REF!</v>
      </c>
      <c r="T12" s="81" t="e">
        <f t="shared" si="50"/>
        <v>#REF!</v>
      </c>
      <c r="U12" s="81" t="e">
        <f t="shared" si="51"/>
        <v>#REF!</v>
      </c>
      <c r="V12" s="81" t="e">
        <f t="shared" si="52"/>
        <v>#REF!</v>
      </c>
      <c r="X12" s="291"/>
      <c r="Y12" s="297"/>
      <c r="Z12" s="298"/>
      <c r="AA12" s="298" t="s">
        <v>546</v>
      </c>
      <c r="AB12" s="31" t="s">
        <v>554</v>
      </c>
      <c r="AC12" s="299">
        <v>11.99</v>
      </c>
      <c r="AD12" s="299">
        <v>124</v>
      </c>
      <c r="AE12" s="299" t="s">
        <v>555</v>
      </c>
      <c r="AF12" s="299">
        <v>22</v>
      </c>
      <c r="AG12" s="299">
        <v>3730</v>
      </c>
      <c r="AH12" s="299">
        <v>4.1</v>
      </c>
      <c r="AI12" s="323" t="s">
        <v>548</v>
      </c>
      <c r="AJ12" s="319">
        <v>407</v>
      </c>
      <c r="AK12" s="320" t="s">
        <v>556</v>
      </c>
      <c r="AL12" s="321"/>
      <c r="AM12" s="322" t="s">
        <v>557</v>
      </c>
    </row>
    <row r="13" ht="25.5" customHeight="1" spans="1:40">
      <c r="A13" s="235" t="str">
        <f>数据调研!L13</f>
        <v>B07MDLYQR7</v>
      </c>
      <c r="B13" s="235" t="str">
        <f>数据调研!C13</f>
        <v>INVENHO</v>
      </c>
      <c r="C13" s="235">
        <f>数据调研!D13</f>
        <v>10.99</v>
      </c>
      <c r="D13" s="235" t="str">
        <f>数据调研!E13</f>
        <v>Pet Supplies</v>
      </c>
      <c r="E13" s="235">
        <f>数据调研!F13</f>
        <v>7043</v>
      </c>
      <c r="F13" s="235">
        <f>数据调研!G13</f>
        <v>360</v>
      </c>
      <c r="G13" s="235">
        <f>数据调研!H13</f>
        <v>3956.4</v>
      </c>
      <c r="H13" s="235">
        <f>数据调研!I13</f>
        <v>124</v>
      </c>
      <c r="I13" s="235">
        <f>数据调研!J13</f>
        <v>4.3</v>
      </c>
      <c r="J13" s="235" t="str">
        <f>数据调研!K13</f>
        <v>FBA</v>
      </c>
      <c r="K13" s="81" t="str">
        <f>数据调研!M13</f>
        <v>https://www.amazon.com/dp/B07MDLYQR7?psc=1</v>
      </c>
      <c r="L13" s="81">
        <f>数据调研!N13</f>
        <v>556</v>
      </c>
      <c r="M13" s="286" t="e">
        <f>IF(AND(#REF!&lt;&gt;0,#REF!&lt;&gt;"N.A."),#REF!,0)</f>
        <v>#REF!</v>
      </c>
      <c r="N13" s="81" t="e">
        <f t="shared" si="44"/>
        <v>#REF!</v>
      </c>
      <c r="O13" s="81" t="e">
        <f t="shared" si="45"/>
        <v>#REF!</v>
      </c>
      <c r="P13" s="81" t="e">
        <f t="shared" si="46"/>
        <v>#REF!</v>
      </c>
      <c r="Q13" s="286" t="e">
        <f>IF(AND(#REF!&lt;&gt;"N.A.",#REF!&lt;&gt;"&lt; 5"),#REF!,0)</f>
        <v>#REF!</v>
      </c>
      <c r="R13" s="81" t="e">
        <f t="shared" si="48"/>
        <v>#REF!</v>
      </c>
      <c r="S13" s="81" t="e">
        <f t="shared" si="49"/>
        <v>#REF!</v>
      </c>
      <c r="T13" s="81" t="e">
        <f t="shared" si="50"/>
        <v>#REF!</v>
      </c>
      <c r="U13" s="81" t="e">
        <f t="shared" si="51"/>
        <v>#REF!</v>
      </c>
      <c r="V13" s="81" t="e">
        <f t="shared" si="52"/>
        <v>#REF!</v>
      </c>
      <c r="X13" s="292" t="s">
        <v>558</v>
      </c>
      <c r="Y13" s="292"/>
      <c r="Z13" s="292"/>
      <c r="AA13" s="292"/>
      <c r="AB13" s="292"/>
      <c r="AC13" s="292"/>
      <c r="AD13" s="292"/>
      <c r="AE13" s="292"/>
      <c r="AF13" s="292"/>
      <c r="AH13" s="324" t="s">
        <v>559</v>
      </c>
      <c r="AI13" s="324"/>
      <c r="AJ13" s="324"/>
      <c r="AK13" s="324"/>
      <c r="AL13" s="324"/>
      <c r="AM13" s="324"/>
      <c r="AN13" s="325"/>
    </row>
    <row r="14" ht="25.5" customHeight="1" spans="1:39">
      <c r="A14" s="235" t="str">
        <f>数据调研!L14</f>
        <v>B07MDLYQR7</v>
      </c>
      <c r="B14" s="235" t="str">
        <f>数据调研!C14</f>
        <v>INVENHO</v>
      </c>
      <c r="C14" s="235">
        <f>数据调研!D14</f>
        <v>10.99</v>
      </c>
      <c r="D14" s="235" t="str">
        <f>数据调研!E14</f>
        <v>Pet Supplies</v>
      </c>
      <c r="E14" s="235">
        <f>数据调研!F14</f>
        <v>7043</v>
      </c>
      <c r="F14" s="235">
        <f>数据调研!G14</f>
        <v>360</v>
      </c>
      <c r="G14" s="235">
        <f>数据调研!H14</f>
        <v>3956.4</v>
      </c>
      <c r="H14" s="235">
        <f>数据调研!I14</f>
        <v>124</v>
      </c>
      <c r="I14" s="235">
        <f>数据调研!J14</f>
        <v>4.3</v>
      </c>
      <c r="J14" s="235" t="str">
        <f>数据调研!K14</f>
        <v>FBA</v>
      </c>
      <c r="K14" s="81" t="str">
        <f>数据调研!M14</f>
        <v>https://www.amazon.com/dp/B07MDLYQR7?psc=1</v>
      </c>
      <c r="L14" s="81">
        <f>数据调研!N14</f>
        <v>556</v>
      </c>
      <c r="M14" s="286" t="e">
        <f>IF(AND(#REF!&lt;&gt;0,#REF!&lt;&gt;"N.A."),#REF!,0)</f>
        <v>#REF!</v>
      </c>
      <c r="N14" s="81" t="e">
        <f t="shared" si="44"/>
        <v>#REF!</v>
      </c>
      <c r="O14" s="81" t="e">
        <f t="shared" si="45"/>
        <v>#REF!</v>
      </c>
      <c r="P14" s="81" t="e">
        <f t="shared" si="46"/>
        <v>#REF!</v>
      </c>
      <c r="Q14" s="286" t="e">
        <f>IF(AND(#REF!&lt;&gt;"N.A.",#REF!&lt;&gt;"&lt; 5"),#REF!,0)</f>
        <v>#REF!</v>
      </c>
      <c r="R14" s="81" t="e">
        <f t="shared" si="48"/>
        <v>#REF!</v>
      </c>
      <c r="S14" s="81" t="e">
        <f t="shared" si="49"/>
        <v>#REF!</v>
      </c>
      <c r="T14" s="81" t="e">
        <f t="shared" si="50"/>
        <v>#REF!</v>
      </c>
      <c r="U14" s="81" t="e">
        <f t="shared" si="51"/>
        <v>#REF!</v>
      </c>
      <c r="V14" s="81" t="e">
        <f t="shared" si="52"/>
        <v>#REF!</v>
      </c>
      <c r="X14" s="289"/>
      <c r="Y14" s="289"/>
      <c r="Z14" s="289"/>
      <c r="AA14" s="289"/>
      <c r="AB14" s="289"/>
      <c r="AC14" s="289"/>
      <c r="AD14" s="289"/>
      <c r="AE14" s="289"/>
      <c r="AF14" s="289"/>
      <c r="AG14" s="326"/>
      <c r="AH14" s="327"/>
      <c r="AI14" s="327"/>
      <c r="AJ14" s="327"/>
      <c r="AK14" s="327"/>
      <c r="AL14" s="327"/>
      <c r="AM14" s="327"/>
    </row>
    <row r="15" ht="25.5" customHeight="1" spans="1:39">
      <c r="A15" s="235" t="str">
        <f>数据调研!L15</f>
        <v>B00M0V7UVE</v>
      </c>
      <c r="B15" s="235" t="str">
        <f>数据调研!C15</f>
        <v>Best Pet Supplies, Inc.</v>
      </c>
      <c r="C15" s="235">
        <f>数据调研!D15</f>
        <v>12.99</v>
      </c>
      <c r="D15" s="235" t="str">
        <f>数据调研!E15</f>
        <v>Pet Supplies</v>
      </c>
      <c r="E15" s="235">
        <f>数据调研!F15</f>
        <v>7965</v>
      </c>
      <c r="F15" s="235">
        <f>数据调研!G15</f>
        <v>300</v>
      </c>
      <c r="G15" s="235">
        <f>数据调研!H15</f>
        <v>3897</v>
      </c>
      <c r="H15" s="235">
        <f>数据调研!I15</f>
        <v>4515</v>
      </c>
      <c r="I15" s="235">
        <f>数据调研!J15</f>
        <v>4.3</v>
      </c>
      <c r="J15" s="235" t="str">
        <f>数据调研!K15</f>
        <v>AMZ</v>
      </c>
      <c r="K15" s="81" t="str">
        <f>数据调研!M15</f>
        <v>https://www.amazon.com/dp/B00M0V7UVE?psc=1</v>
      </c>
      <c r="L15" s="81">
        <f>数据调研!N15</f>
        <v>1921</v>
      </c>
      <c r="M15" s="286" t="e">
        <f>IF(AND(#REF!&lt;&gt;0,#REF!&lt;&gt;"N.A."),#REF!,0)</f>
        <v>#REF!</v>
      </c>
      <c r="N15" s="81" t="e">
        <f t="shared" si="44"/>
        <v>#REF!</v>
      </c>
      <c r="O15" s="81" t="e">
        <f t="shared" si="45"/>
        <v>#REF!</v>
      </c>
      <c r="P15" s="81" t="e">
        <f t="shared" si="46"/>
        <v>#REF!</v>
      </c>
      <c r="Q15" s="286" t="e">
        <f>IF(AND(#REF!&lt;&gt;"N.A.",#REF!&lt;&gt;"&lt; 5"),#REF!,0)</f>
        <v>#REF!</v>
      </c>
      <c r="R15" s="81" t="e">
        <f t="shared" si="48"/>
        <v>#REF!</v>
      </c>
      <c r="S15" s="81" t="e">
        <f t="shared" si="49"/>
        <v>#REF!</v>
      </c>
      <c r="T15" s="81" t="e">
        <f t="shared" si="50"/>
        <v>#REF!</v>
      </c>
      <c r="U15" s="81" t="e">
        <f t="shared" si="51"/>
        <v>#REF!</v>
      </c>
      <c r="V15" s="81" t="e">
        <f t="shared" si="52"/>
        <v>#REF!</v>
      </c>
      <c r="X15" s="293" t="s">
        <v>560</v>
      </c>
      <c r="Y15" s="301" t="s">
        <v>561</v>
      </c>
      <c r="Z15" s="302"/>
      <c r="AA15" s="302"/>
      <c r="AB15" s="303"/>
      <c r="AC15" s="293" t="s">
        <v>562</v>
      </c>
      <c r="AD15" s="301" t="s">
        <v>563</v>
      </c>
      <c r="AE15" s="302"/>
      <c r="AF15" s="303"/>
      <c r="AG15" s="328"/>
      <c r="AH15" s="293" t="s">
        <v>560</v>
      </c>
      <c r="AI15" s="301" t="s">
        <v>564</v>
      </c>
      <c r="AJ15" s="302"/>
      <c r="AK15" s="303"/>
      <c r="AL15" s="303" t="s">
        <v>565</v>
      </c>
      <c r="AM15" s="293" t="s">
        <v>566</v>
      </c>
    </row>
    <row r="16" ht="26.25" customHeight="1" spans="1:39">
      <c r="A16" s="235" t="str">
        <f>数据调研!L16</f>
        <v>B07GFBQ4H6</v>
      </c>
      <c r="B16" s="235" t="str">
        <f>数据调研!C16</f>
        <v>GAUTERF</v>
      </c>
      <c r="C16" s="235">
        <f>数据调研!D16</f>
        <v>10.99</v>
      </c>
      <c r="D16" s="235" t="str">
        <f>数据调研!E16</f>
        <v>Pet Supplies</v>
      </c>
      <c r="E16" s="235">
        <f>数据调研!F16</f>
        <v>9013</v>
      </c>
      <c r="F16" s="235">
        <f>数据调研!G16</f>
        <v>270</v>
      </c>
      <c r="G16" s="235">
        <f>数据调研!H16</f>
        <v>2967.3</v>
      </c>
      <c r="H16" s="235">
        <f>数据调研!I16</f>
        <v>601</v>
      </c>
      <c r="I16" s="235">
        <f>数据调研!J16</f>
        <v>4.2</v>
      </c>
      <c r="J16" s="235" t="str">
        <f>数据调研!K16</f>
        <v>FBA</v>
      </c>
      <c r="K16" s="81" t="str">
        <f>数据调研!M16</f>
        <v>https://www.amazon.com/dp/B07GFBQ4H6?psc=1</v>
      </c>
      <c r="L16" s="81">
        <f>数据调研!N16</f>
        <v>364</v>
      </c>
      <c r="M16" s="286" t="e">
        <f>IF(AND(#REF!&lt;&gt;0,#REF!&lt;&gt;"N.A."),#REF!,0)</f>
        <v>#REF!</v>
      </c>
      <c r="N16" s="81" t="e">
        <f t="shared" si="44"/>
        <v>#REF!</v>
      </c>
      <c r="O16" s="81" t="e">
        <f t="shared" si="45"/>
        <v>#REF!</v>
      </c>
      <c r="P16" s="81" t="e">
        <f t="shared" si="46"/>
        <v>#REF!</v>
      </c>
      <c r="Q16" s="286" t="e">
        <f>IF(AND(#REF!&lt;&gt;"N.A.",#REF!&lt;&gt;"&lt; 5"),#REF!,0)</f>
        <v>#REF!</v>
      </c>
      <c r="R16" s="81" t="e">
        <f t="shared" si="48"/>
        <v>#REF!</v>
      </c>
      <c r="S16" s="81" t="e">
        <f t="shared" si="49"/>
        <v>#REF!</v>
      </c>
      <c r="T16" s="81" t="e">
        <f t="shared" si="50"/>
        <v>#REF!</v>
      </c>
      <c r="U16" s="81" t="e">
        <f t="shared" si="51"/>
        <v>#REF!</v>
      </c>
      <c r="V16" s="81" t="e">
        <f t="shared" si="52"/>
        <v>#REF!</v>
      </c>
      <c r="X16" s="294">
        <v>1</v>
      </c>
      <c r="Y16" s="44" t="s">
        <v>567</v>
      </c>
      <c r="Z16" s="45"/>
      <c r="AA16" s="45"/>
      <c r="AB16" s="46"/>
      <c r="AC16" s="32">
        <v>4</v>
      </c>
      <c r="AD16" s="44"/>
      <c r="AE16" s="45"/>
      <c r="AF16" s="46"/>
      <c r="AG16" s="280"/>
      <c r="AH16" s="294">
        <v>1</v>
      </c>
      <c r="AI16" s="44" t="s">
        <v>568</v>
      </c>
      <c r="AJ16" s="45"/>
      <c r="AK16" s="46"/>
      <c r="AL16" s="329">
        <v>0.56</v>
      </c>
      <c r="AM16" s="32" t="s">
        <v>569</v>
      </c>
    </row>
    <row r="17" ht="26.25" customHeight="1" spans="1:39">
      <c r="A17" s="235" t="str">
        <f>数据调研!L17</f>
        <v>B01MY4O0CE</v>
      </c>
      <c r="B17" s="235" t="str">
        <f>数据调研!C17</f>
        <v>PUPTECK</v>
      </c>
      <c r="C17" s="235">
        <f>数据调研!D17</f>
        <v>9.99</v>
      </c>
      <c r="D17" s="235" t="str">
        <f>数据调研!E17</f>
        <v>Pet Supplies</v>
      </c>
      <c r="E17" s="235">
        <f>数据调研!F17</f>
        <v>9685</v>
      </c>
      <c r="F17" s="235">
        <f>数据调研!G17</f>
        <v>240</v>
      </c>
      <c r="G17" s="235">
        <f>数据调研!H17</f>
        <v>2397.6</v>
      </c>
      <c r="H17" s="235">
        <f>数据调研!I17</f>
        <v>614</v>
      </c>
      <c r="I17" s="235">
        <f>数据调研!J17</f>
        <v>4.2</v>
      </c>
      <c r="J17" s="235" t="str">
        <f>数据调研!K17</f>
        <v>FBA</v>
      </c>
      <c r="K17" s="81" t="str">
        <f>数据调研!M17</f>
        <v>https://www.amazon.com/dp/B01MY4O0CE?psc=1</v>
      </c>
      <c r="L17" s="81">
        <f>数据调研!N17</f>
        <v>795</v>
      </c>
      <c r="M17" s="286" t="e">
        <f>IF(AND(#REF!&lt;&gt;0,#REF!&lt;&gt;"N.A."),#REF!,0)</f>
        <v>#REF!</v>
      </c>
      <c r="N17" s="81" t="e">
        <f t="shared" si="44"/>
        <v>#REF!</v>
      </c>
      <c r="O17" s="81" t="e">
        <f t="shared" si="45"/>
        <v>#REF!</v>
      </c>
      <c r="P17" s="81" t="e">
        <f t="shared" si="46"/>
        <v>#REF!</v>
      </c>
      <c r="Q17" s="286" t="e">
        <f>IF(AND(#REF!&lt;&gt;"N.A.",#REF!&lt;&gt;"&lt; 5"),#REF!,0)</f>
        <v>#REF!</v>
      </c>
      <c r="R17" s="81" t="e">
        <f t="shared" si="48"/>
        <v>#REF!</v>
      </c>
      <c r="S17" s="81" t="e">
        <f t="shared" si="49"/>
        <v>#REF!</v>
      </c>
      <c r="T17" s="81" t="e">
        <f t="shared" si="50"/>
        <v>#REF!</v>
      </c>
      <c r="U17" s="81" t="e">
        <f t="shared" si="51"/>
        <v>#REF!</v>
      </c>
      <c r="V17" s="81" t="e">
        <f t="shared" si="52"/>
        <v>#REF!</v>
      </c>
      <c r="X17" s="294">
        <v>2</v>
      </c>
      <c r="Y17" s="44" t="s">
        <v>570</v>
      </c>
      <c r="Z17" s="45"/>
      <c r="AA17" s="45"/>
      <c r="AB17" s="46"/>
      <c r="AC17" s="32">
        <v>2</v>
      </c>
      <c r="AD17" s="44"/>
      <c r="AE17" s="45"/>
      <c r="AF17" s="46"/>
      <c r="AG17" s="280"/>
      <c r="AH17" s="294">
        <v>2</v>
      </c>
      <c r="AI17" s="44" t="s">
        <v>571</v>
      </c>
      <c r="AJ17" s="45"/>
      <c r="AK17" s="46"/>
      <c r="AL17" s="329">
        <v>0.17</v>
      </c>
      <c r="AM17" s="32" t="s">
        <v>572</v>
      </c>
    </row>
    <row r="18" ht="26.25" customHeight="1" spans="1:39">
      <c r="A18" s="235" t="str">
        <f>数据调研!L18</f>
        <v>B07MKTGM95</v>
      </c>
      <c r="B18" s="235" t="str">
        <f>数据调研!C18</f>
        <v>INVENHO</v>
      </c>
      <c r="C18" s="235">
        <f>数据调研!D18</f>
        <v>9.99</v>
      </c>
      <c r="D18" s="235" t="str">
        <f>数据调研!E18</f>
        <v>Pet Supplies</v>
      </c>
      <c r="E18" s="235">
        <f>数据调研!F18</f>
        <v>10023</v>
      </c>
      <c r="F18" s="235">
        <f>数据调研!G18</f>
        <v>240</v>
      </c>
      <c r="G18" s="235">
        <f>数据调研!H18</f>
        <v>2397.6</v>
      </c>
      <c r="H18" s="235">
        <f>数据调研!I18</f>
        <v>124</v>
      </c>
      <c r="I18" s="235">
        <f>数据调研!J18</f>
        <v>4.3</v>
      </c>
      <c r="J18" s="235" t="str">
        <f>数据调研!K18</f>
        <v>FBA</v>
      </c>
      <c r="K18" s="81" t="str">
        <f>数据调研!M18</f>
        <v>https://www.amazon.com/dp/B07MKTGM95?psc=1</v>
      </c>
      <c r="L18" s="81">
        <f>数据调研!N18</f>
        <v>556</v>
      </c>
      <c r="M18" s="286" t="e">
        <f>IF(AND(#REF!&lt;&gt;0,#REF!&lt;&gt;"N.A."),#REF!,0)</f>
        <v>#REF!</v>
      </c>
      <c r="N18" s="81" t="e">
        <f t="shared" si="44"/>
        <v>#REF!</v>
      </c>
      <c r="O18" s="81" t="e">
        <f t="shared" si="45"/>
        <v>#REF!</v>
      </c>
      <c r="P18" s="81" t="e">
        <f t="shared" si="46"/>
        <v>#REF!</v>
      </c>
      <c r="Q18" s="286" t="e">
        <f>IF(AND(#REF!&lt;&gt;"N.A.",#REF!&lt;&gt;"&lt; 5"),#REF!,0)</f>
        <v>#REF!</v>
      </c>
      <c r="R18" s="81" t="e">
        <f t="shared" si="48"/>
        <v>#REF!</v>
      </c>
      <c r="S18" s="81" t="e">
        <f t="shared" si="49"/>
        <v>#REF!</v>
      </c>
      <c r="T18" s="81" t="e">
        <f t="shared" si="50"/>
        <v>#REF!</v>
      </c>
      <c r="U18" s="81" t="e">
        <f t="shared" si="51"/>
        <v>#REF!</v>
      </c>
      <c r="V18" s="81" t="e">
        <f t="shared" si="52"/>
        <v>#REF!</v>
      </c>
      <c r="X18" s="294">
        <v>3</v>
      </c>
      <c r="Y18" s="44" t="s">
        <v>573</v>
      </c>
      <c r="Z18" s="45"/>
      <c r="AA18" s="45"/>
      <c r="AB18" s="46"/>
      <c r="AC18" s="32">
        <v>1</v>
      </c>
      <c r="AD18" s="44"/>
      <c r="AE18" s="45"/>
      <c r="AF18" s="46"/>
      <c r="AG18" s="280"/>
      <c r="AH18" s="294">
        <v>3</v>
      </c>
      <c r="AI18" s="44" t="s">
        <v>574</v>
      </c>
      <c r="AJ18" s="45"/>
      <c r="AK18" s="46"/>
      <c r="AL18" s="329">
        <v>0.06</v>
      </c>
      <c r="AM18" s="32" t="s">
        <v>575</v>
      </c>
    </row>
    <row r="19" ht="26.25" customHeight="1" spans="1:39">
      <c r="A19" s="235" t="str">
        <f>数据调研!L19</f>
        <v>B007KAX8DO</v>
      </c>
      <c r="B19" s="235" t="str">
        <f>数据调研!C19</f>
        <v>Kitty Holster</v>
      </c>
      <c r="C19" s="235">
        <f>数据调研!D19</f>
        <v>24.95</v>
      </c>
      <c r="D19" s="235" t="str">
        <f>数据调研!E19</f>
        <v>Pet Supplies</v>
      </c>
      <c r="E19" s="235">
        <f>数据调研!F19</f>
        <v>11080</v>
      </c>
      <c r="F19" s="235">
        <f>数据调研!G19</f>
        <v>210</v>
      </c>
      <c r="G19" s="235">
        <f>数据调研!H19</f>
        <v>5239.5</v>
      </c>
      <c r="H19" s="235">
        <f>数据调研!I19</f>
        <v>1428</v>
      </c>
      <c r="I19" s="235">
        <f>数据调研!J19</f>
        <v>4.3</v>
      </c>
      <c r="J19" s="235" t="str">
        <f>数据调研!K19</f>
        <v>FBA</v>
      </c>
      <c r="K19" s="81" t="str">
        <f>数据调研!M19</f>
        <v>https://www.amazon.com/dp/B007KAX8DO?psc=1</v>
      </c>
      <c r="L19" s="81">
        <f>数据调研!N19</f>
        <v>2527</v>
      </c>
      <c r="M19" s="286" t="e">
        <f>IF(AND(#REF!&lt;&gt;0,#REF!&lt;&gt;"N.A."),#REF!,0)</f>
        <v>#REF!</v>
      </c>
      <c r="N19" s="81" t="e">
        <f t="shared" si="44"/>
        <v>#REF!</v>
      </c>
      <c r="O19" s="81" t="e">
        <f t="shared" ref="O19:O82" si="53">IF(N19=1,M19,100000)</f>
        <v>#REF!</v>
      </c>
      <c r="P19" s="81" t="e">
        <f t="shared" ref="P19:P82" si="54">IF(N19=1,M19,0)</f>
        <v>#REF!</v>
      </c>
      <c r="Q19" s="286" t="e">
        <f>IF(AND(#REF!&lt;&gt;"N.A.",#REF!&lt;&gt;"&lt; 5"),#REF!,0)</f>
        <v>#REF!</v>
      </c>
      <c r="R19" s="81" t="e">
        <f t="shared" ref="R19:R82" si="55">IF(Q19&lt;&gt;0,1,0)</f>
        <v>#REF!</v>
      </c>
      <c r="S19" s="81" t="e">
        <f t="shared" ref="S19:S82" si="56">IF(R19=1,Q19,10000000)</f>
        <v>#REF!</v>
      </c>
      <c r="T19" s="81" t="e">
        <f t="shared" ref="T19:T82" si="57">IF(R19=1,S19,0)</f>
        <v>#REF!</v>
      </c>
      <c r="U19" s="81" t="e">
        <f t="shared" ref="U19:U82" si="58">M19</f>
        <v>#REF!</v>
      </c>
      <c r="V19" s="81" t="e">
        <f t="shared" ref="V19:V82" si="59">Q19</f>
        <v>#REF!</v>
      </c>
      <c r="X19" s="294">
        <v>4</v>
      </c>
      <c r="Y19" s="44"/>
      <c r="Z19" s="45"/>
      <c r="AA19" s="45"/>
      <c r="AB19" s="46"/>
      <c r="AC19" s="32"/>
      <c r="AD19" s="44"/>
      <c r="AE19" s="45"/>
      <c r="AF19" s="46"/>
      <c r="AG19" s="280"/>
      <c r="AH19" s="294">
        <v>4</v>
      </c>
      <c r="AI19" s="44" t="s">
        <v>576</v>
      </c>
      <c r="AJ19" s="45"/>
      <c r="AK19" s="46"/>
      <c r="AL19" s="329">
        <v>0.07</v>
      </c>
      <c r="AM19" s="32" t="s">
        <v>575</v>
      </c>
    </row>
    <row r="20" ht="26.25" customHeight="1" spans="1:39">
      <c r="A20" s="235" t="str">
        <f>数据调研!L20</f>
        <v>B07F8RY3C6</v>
      </c>
      <c r="B20" s="235" t="str">
        <f>数据调研!C20</f>
        <v>SCENEREAL</v>
      </c>
      <c r="C20" s="235">
        <f>数据调研!D20</f>
        <v>13.99</v>
      </c>
      <c r="D20" s="235" t="str">
        <f>数据调研!E20</f>
        <v>Pet Supplies</v>
      </c>
      <c r="E20" s="235">
        <f>数据调研!F20</f>
        <v>10702</v>
      </c>
      <c r="F20" s="235">
        <f>数据调研!G20</f>
        <v>210</v>
      </c>
      <c r="G20" s="235">
        <f>数据调研!H20</f>
        <v>2937.9</v>
      </c>
      <c r="H20" s="235">
        <f>数据调研!I20</f>
        <v>67</v>
      </c>
      <c r="I20" s="235">
        <f>数据调研!J20</f>
        <v>3.9</v>
      </c>
      <c r="J20" s="235" t="str">
        <f>数据调研!K20</f>
        <v>FBA</v>
      </c>
      <c r="K20" s="81" t="str">
        <f>数据调研!M20</f>
        <v>https://www.amazon.com/dp/B07F8RY3C6?psc=1</v>
      </c>
      <c r="L20" s="81">
        <f>数据调研!N20</f>
        <v>272</v>
      </c>
      <c r="M20" s="286">
        <f>IF(AND(AC21&lt;&gt;0,AC21&lt;&gt;"N.A."),AC21,0)</f>
        <v>0</v>
      </c>
      <c r="N20" s="81">
        <f t="shared" ref="N20:N82" si="60">IF(M20&lt;&gt;0,1,0)</f>
        <v>0</v>
      </c>
      <c r="O20" s="81">
        <f t="shared" si="53"/>
        <v>100000</v>
      </c>
      <c r="P20" s="81">
        <f t="shared" si="54"/>
        <v>0</v>
      </c>
      <c r="Q20" s="286" t="e">
        <f>IF(AND(#REF!&lt;&gt;"N.A.",#REF!&lt;&gt;"&lt; 5"),#REF!,0)</f>
        <v>#REF!</v>
      </c>
      <c r="R20" s="81" t="e">
        <f t="shared" si="55"/>
        <v>#REF!</v>
      </c>
      <c r="S20" s="81" t="e">
        <f t="shared" si="56"/>
        <v>#REF!</v>
      </c>
      <c r="T20" s="81" t="e">
        <f t="shared" si="57"/>
        <v>#REF!</v>
      </c>
      <c r="U20" s="81">
        <f t="shared" si="58"/>
        <v>0</v>
      </c>
      <c r="V20" s="81" t="e">
        <f t="shared" si="59"/>
        <v>#REF!</v>
      </c>
      <c r="X20" s="294">
        <v>5</v>
      </c>
      <c r="Y20" s="44"/>
      <c r="Z20" s="45"/>
      <c r="AA20" s="45"/>
      <c r="AB20" s="46"/>
      <c r="AC20" s="32"/>
      <c r="AD20" s="44"/>
      <c r="AE20" s="45"/>
      <c r="AF20" s="46"/>
      <c r="AG20" s="280"/>
      <c r="AH20" s="294">
        <v>5</v>
      </c>
      <c r="AI20" s="44"/>
      <c r="AJ20" s="45"/>
      <c r="AK20" s="46"/>
      <c r="AL20" s="329"/>
      <c r="AM20" s="32"/>
    </row>
    <row r="21" ht="26.25" customHeight="1" spans="1:39">
      <c r="A21" s="235" t="str">
        <f>数据调研!L21</f>
        <v>B001OMD5ZA</v>
      </c>
      <c r="B21" s="235" t="str">
        <f>数据调研!C21</f>
        <v>PetSafe</v>
      </c>
      <c r="C21" s="235">
        <f>数据调研!D21</f>
        <v>14.95</v>
      </c>
      <c r="D21" s="235" t="str">
        <f>数据调研!E21</f>
        <v>Amazon Best Sellers Rank:</v>
      </c>
      <c r="E21" s="235" t="str">
        <f>数据调研!F21</f>
        <v>N.A.</v>
      </c>
      <c r="F21" s="235">
        <f>数据调研!G21</f>
        <v>210</v>
      </c>
      <c r="G21" s="235">
        <f>数据调研!H21</f>
        <v>3139.5</v>
      </c>
      <c r="H21" s="235">
        <f>数据调研!I21</f>
        <v>2543</v>
      </c>
      <c r="I21" s="235">
        <f>数据调研!J21</f>
        <v>3.9</v>
      </c>
      <c r="J21" s="235" t="str">
        <f>数据调研!K21</f>
        <v>AMZ</v>
      </c>
      <c r="K21" s="81" t="str">
        <f>数据调研!M21</f>
        <v>https://www.amazon.com/dp/B001OMD5ZA?psc=1</v>
      </c>
      <c r="L21" s="81">
        <f>数据调研!N21</f>
        <v>4229</v>
      </c>
      <c r="M21" s="286" t="e">
        <f>IF(AND(#REF!&lt;&gt;0,#REF!&lt;&gt;"N.A."),#REF!,0)</f>
        <v>#REF!</v>
      </c>
      <c r="N21" s="81" t="e">
        <f t="shared" si="60"/>
        <v>#REF!</v>
      </c>
      <c r="O21" s="81" t="e">
        <f t="shared" si="53"/>
        <v>#REF!</v>
      </c>
      <c r="P21" s="81" t="e">
        <f t="shared" si="54"/>
        <v>#REF!</v>
      </c>
      <c r="Q21" s="286" t="e">
        <f>IF(AND(#REF!&lt;&gt;"N.A.",#REF!&lt;&gt;"&lt; 5"),#REF!,0)</f>
        <v>#REF!</v>
      </c>
      <c r="R21" s="81" t="e">
        <f t="shared" si="55"/>
        <v>#REF!</v>
      </c>
      <c r="S21" s="81" t="e">
        <f t="shared" si="56"/>
        <v>#REF!</v>
      </c>
      <c r="T21" s="81" t="e">
        <f t="shared" si="57"/>
        <v>#REF!</v>
      </c>
      <c r="U21" s="81" t="e">
        <f t="shared" si="58"/>
        <v>#REF!</v>
      </c>
      <c r="V21" s="81" t="e">
        <f t="shared" si="59"/>
        <v>#REF!</v>
      </c>
      <c r="X21" s="294">
        <v>6</v>
      </c>
      <c r="Y21" s="44"/>
      <c r="Z21" s="45"/>
      <c r="AA21" s="45"/>
      <c r="AB21" s="46"/>
      <c r="AC21" s="46"/>
      <c r="AD21" s="44"/>
      <c r="AE21" s="45"/>
      <c r="AF21" s="46"/>
      <c r="AG21" s="280"/>
      <c r="AH21" s="294">
        <v>6</v>
      </c>
      <c r="AI21" s="44"/>
      <c r="AJ21" s="45"/>
      <c r="AK21" s="46"/>
      <c r="AL21" s="329"/>
      <c r="AM21" s="32"/>
    </row>
    <row r="22" ht="25.5" customHeight="1" spans="1:39">
      <c r="A22" s="235" t="str">
        <f>数据调研!L22</f>
        <v>B077XY1CBC</v>
      </c>
      <c r="B22" s="235" t="str">
        <f>数据调研!C22</f>
        <v>Yizhi Miaow</v>
      </c>
      <c r="C22" s="235">
        <f>数据调研!D22</f>
        <v>14.49</v>
      </c>
      <c r="D22" s="235" t="str">
        <f>数据调研!E22</f>
        <v>Pet Supplies</v>
      </c>
      <c r="E22" s="235">
        <f>数据调研!F22</f>
        <v>12619</v>
      </c>
      <c r="F22" s="235">
        <f>数据调研!G22</f>
        <v>180</v>
      </c>
      <c r="G22" s="235">
        <f>数据调研!H22</f>
        <v>2608.2</v>
      </c>
      <c r="H22" s="235">
        <f>数据调研!I22</f>
        <v>263</v>
      </c>
      <c r="I22" s="235">
        <f>数据调研!J22</f>
        <v>4</v>
      </c>
      <c r="J22" s="235" t="str">
        <f>数据调研!K22</f>
        <v>FBA</v>
      </c>
      <c r="K22" s="81" t="str">
        <f>数据调研!M22</f>
        <v>https://www.amazon.com/dp/B077XY1CBC?psc=1</v>
      </c>
      <c r="L22" s="81">
        <f>数据调研!N22</f>
        <v>533</v>
      </c>
      <c r="M22" s="286" t="e">
        <f>IF(AND(#REF!&lt;&gt;0,#REF!&lt;&gt;"N.A."),#REF!,0)</f>
        <v>#REF!</v>
      </c>
      <c r="N22" s="81" t="e">
        <f t="shared" si="60"/>
        <v>#REF!</v>
      </c>
      <c r="O22" s="81" t="e">
        <f t="shared" si="53"/>
        <v>#REF!</v>
      </c>
      <c r="P22" s="81" t="e">
        <f t="shared" si="54"/>
        <v>#REF!</v>
      </c>
      <c r="Q22" s="286" t="e">
        <f>IF(AND(#REF!&lt;&gt;"N.A.",#REF!&lt;&gt;"&lt; 5"),#REF!,0)</f>
        <v>#REF!</v>
      </c>
      <c r="R22" s="81" t="e">
        <f t="shared" si="55"/>
        <v>#REF!</v>
      </c>
      <c r="S22" s="81" t="e">
        <f t="shared" si="56"/>
        <v>#REF!</v>
      </c>
      <c r="T22" s="81" t="e">
        <f t="shared" si="57"/>
        <v>#REF!</v>
      </c>
      <c r="U22" s="81" t="e">
        <f t="shared" si="58"/>
        <v>#REF!</v>
      </c>
      <c r="V22" s="81" t="e">
        <f t="shared" si="59"/>
        <v>#REF!</v>
      </c>
      <c r="Z22" s="304" t="s">
        <v>577</v>
      </c>
      <c r="AA22" s="304"/>
      <c r="AB22" s="304"/>
      <c r="AC22" s="304"/>
      <c r="AD22" s="304"/>
      <c r="AE22" s="304"/>
      <c r="AF22" s="304"/>
      <c r="AG22" s="304"/>
      <c r="AH22" s="304"/>
      <c r="AI22" s="304"/>
      <c r="AJ22" s="304"/>
      <c r="AK22" s="304"/>
      <c r="AL22" s="304"/>
      <c r="AM22" s="304"/>
    </row>
    <row r="23" ht="25.5" customHeight="1" spans="1:39">
      <c r="A23" s="235" t="str">
        <f>数据调研!L23</f>
        <v>B07DWPTT9S</v>
      </c>
      <c r="B23" s="235" t="str">
        <f>数据调研!C23</f>
        <v>OFPUPPY</v>
      </c>
      <c r="C23" s="235">
        <f>数据调研!D23</f>
        <v>9.99</v>
      </c>
      <c r="D23" s="235" t="str">
        <f>数据调研!E23</f>
        <v>Pet Supplies</v>
      </c>
      <c r="E23" s="235">
        <f>数据调研!F23</f>
        <v>98482</v>
      </c>
      <c r="F23" s="235">
        <f>数据调研!G23</f>
        <v>180</v>
      </c>
      <c r="G23" s="235">
        <f>数据调研!H23</f>
        <v>1798.2</v>
      </c>
      <c r="H23" s="235">
        <f>数据调研!I23</f>
        <v>14</v>
      </c>
      <c r="I23" s="235">
        <f>数据调研!J23</f>
        <v>3.9</v>
      </c>
      <c r="J23" s="235" t="str">
        <f>数据调研!K23</f>
        <v>FBA</v>
      </c>
      <c r="K23" s="81" t="str">
        <f>数据调研!M23</f>
        <v>https://www.amazon.com/dp/B07DWPTT9S?psc=1</v>
      </c>
      <c r="L23" s="81">
        <f>数据调研!N23</f>
        <v>309</v>
      </c>
      <c r="M23" s="286" t="e">
        <f>IF(AND(#REF!&lt;&gt;0,#REF!&lt;&gt;"N.A."),#REF!,0)</f>
        <v>#REF!</v>
      </c>
      <c r="N23" s="81" t="e">
        <f t="shared" si="60"/>
        <v>#REF!</v>
      </c>
      <c r="O23" s="81" t="e">
        <f t="shared" si="53"/>
        <v>#REF!</v>
      </c>
      <c r="P23" s="81" t="e">
        <f t="shared" si="54"/>
        <v>#REF!</v>
      </c>
      <c r="Q23" s="286" t="e">
        <f>IF(AND(#REF!&lt;&gt;"N.A.",#REF!&lt;&gt;"&lt; 5"),#REF!,0)</f>
        <v>#REF!</v>
      </c>
      <c r="R23" s="81" t="e">
        <f t="shared" si="55"/>
        <v>#REF!</v>
      </c>
      <c r="S23" s="81" t="e">
        <f t="shared" si="56"/>
        <v>#REF!</v>
      </c>
      <c r="T23" s="81" t="e">
        <f t="shared" si="57"/>
        <v>#REF!</v>
      </c>
      <c r="U23" s="81" t="e">
        <f t="shared" si="58"/>
        <v>#REF!</v>
      </c>
      <c r="V23" s="81" t="e">
        <f t="shared" si="59"/>
        <v>#REF!</v>
      </c>
      <c r="Z23" s="289"/>
      <c r="AA23" s="289"/>
      <c r="AB23" s="289"/>
      <c r="AC23" s="289"/>
      <c r="AD23" s="289"/>
      <c r="AE23" s="289"/>
      <c r="AF23" s="289"/>
      <c r="AG23" s="289"/>
      <c r="AH23" s="289"/>
      <c r="AI23" s="289"/>
      <c r="AJ23" s="289"/>
      <c r="AK23" s="289"/>
      <c r="AL23" s="289"/>
      <c r="AM23" s="289"/>
    </row>
    <row r="24" ht="25.5" customHeight="1" spans="1:39">
      <c r="A24" s="235" t="str">
        <f>数据调研!L24</f>
        <v>B07MMHDWTC</v>
      </c>
      <c r="B24" s="235" t="str">
        <f>数据调研!C24</f>
        <v>voopet</v>
      </c>
      <c r="C24" s="235">
        <f>数据调研!D24</f>
        <v>10.99</v>
      </c>
      <c r="D24" s="235" t="str">
        <f>数据调研!E24</f>
        <v>Pet Supplies</v>
      </c>
      <c r="E24" s="235">
        <f>数据调研!F24</f>
        <v>140925</v>
      </c>
      <c r="F24" s="235">
        <f>数据调研!G24</f>
        <v>180</v>
      </c>
      <c r="G24" s="235">
        <f>数据调研!H24</f>
        <v>1978.2</v>
      </c>
      <c r="H24" s="235">
        <f>数据调研!I24</f>
        <v>2</v>
      </c>
      <c r="I24" s="235">
        <f>数据调研!J24</f>
        <v>5</v>
      </c>
      <c r="J24" s="235" t="str">
        <f>数据调研!K24</f>
        <v>FBA</v>
      </c>
      <c r="K24" s="81" t="str">
        <f>数据调研!M24</f>
        <v>https://www.amazon.com/dp/B07MMHDWTC?psc=1</v>
      </c>
      <c r="L24" s="81">
        <f>数据调研!N24</f>
        <v>1235</v>
      </c>
      <c r="M24" s="286" t="e">
        <f>IF(AND(#REF!&lt;&gt;0,#REF!&lt;&gt;"N.A."),#REF!,0)</f>
        <v>#REF!</v>
      </c>
      <c r="N24" s="81" t="e">
        <f t="shared" si="60"/>
        <v>#REF!</v>
      </c>
      <c r="O24" s="81" t="e">
        <f t="shared" si="53"/>
        <v>#REF!</v>
      </c>
      <c r="P24" s="81" t="e">
        <f t="shared" si="54"/>
        <v>#REF!</v>
      </c>
      <c r="Q24" s="286" t="e">
        <f>IF(AND(#REF!&lt;&gt;"N.A.",#REF!&lt;&gt;"&lt; 5"),#REF!,0)</f>
        <v>#REF!</v>
      </c>
      <c r="R24" s="81" t="e">
        <f t="shared" si="55"/>
        <v>#REF!</v>
      </c>
      <c r="S24" s="81" t="e">
        <f t="shared" si="56"/>
        <v>#REF!</v>
      </c>
      <c r="T24" s="81" t="e">
        <f t="shared" si="57"/>
        <v>#REF!</v>
      </c>
      <c r="U24" s="81" t="e">
        <f t="shared" si="58"/>
        <v>#REF!</v>
      </c>
      <c r="V24" s="81" t="e">
        <f t="shared" si="59"/>
        <v>#REF!</v>
      </c>
      <c r="Z24" s="305" t="s">
        <v>578</v>
      </c>
      <c r="AA24" s="306"/>
      <c r="AB24" s="307"/>
      <c r="AC24" s="307"/>
      <c r="AD24" s="307"/>
      <c r="AE24" s="307"/>
      <c r="AF24" s="307"/>
      <c r="AG24" s="307"/>
      <c r="AH24" s="307"/>
      <c r="AI24" s="307"/>
      <c r="AJ24" s="307"/>
      <c r="AK24" s="307"/>
      <c r="AL24" s="307"/>
      <c r="AM24" s="330"/>
    </row>
    <row r="25" ht="25.5" customHeight="1" spans="1:39">
      <c r="A25" s="235" t="str">
        <f>数据调研!L25</f>
        <v>B018S3APEG</v>
      </c>
      <c r="B25" s="235" t="str">
        <f>数据调研!C25</f>
        <v>Mellow Shirt</v>
      </c>
      <c r="C25" s="235">
        <f>数据调研!D25</f>
        <v>25.99</v>
      </c>
      <c r="D25" s="235" t="str">
        <f>数据调研!E25</f>
        <v>Pet Supplies</v>
      </c>
      <c r="E25" s="235">
        <f>数据调研!F25</f>
        <v>12670</v>
      </c>
      <c r="F25" s="235">
        <f>数据调研!G25</f>
        <v>180</v>
      </c>
      <c r="G25" s="235">
        <f>数据调研!H25</f>
        <v>4678.2</v>
      </c>
      <c r="H25" s="235">
        <f>数据调研!I25</f>
        <v>1611</v>
      </c>
      <c r="I25" s="235">
        <f>数据调研!J25</f>
        <v>3.5</v>
      </c>
      <c r="J25" s="235" t="str">
        <f>数据调研!K25</f>
        <v>FBA</v>
      </c>
      <c r="K25" s="81" t="str">
        <f>数据调研!M25</f>
        <v>https://www.amazon.com/dp/B018S3APEG?psc=1</v>
      </c>
      <c r="L25" s="81">
        <f>数据调研!N25</f>
        <v>1235</v>
      </c>
      <c r="M25" s="286" t="e">
        <f>IF(AND(#REF!&lt;&gt;0,#REF!&lt;&gt;"N.A."),#REF!,0)</f>
        <v>#REF!</v>
      </c>
      <c r="N25" s="81" t="e">
        <f t="shared" si="60"/>
        <v>#REF!</v>
      </c>
      <c r="O25" s="81" t="e">
        <f t="shared" si="53"/>
        <v>#REF!</v>
      </c>
      <c r="P25" s="81" t="e">
        <f t="shared" si="54"/>
        <v>#REF!</v>
      </c>
      <c r="Q25" s="286" t="e">
        <f>IF(AND(#REF!&lt;&gt;"N.A.",#REF!&lt;&gt;"&lt; 5"),#REF!,0)</f>
        <v>#REF!</v>
      </c>
      <c r="R25" s="81" t="e">
        <f t="shared" si="55"/>
        <v>#REF!</v>
      </c>
      <c r="S25" s="81" t="e">
        <f t="shared" si="56"/>
        <v>#REF!</v>
      </c>
      <c r="T25" s="81" t="e">
        <f t="shared" si="57"/>
        <v>#REF!</v>
      </c>
      <c r="U25" s="81" t="e">
        <f t="shared" si="58"/>
        <v>#REF!</v>
      </c>
      <c r="V25" s="81" t="e">
        <f t="shared" si="59"/>
        <v>#REF!</v>
      </c>
      <c r="Z25" s="308"/>
      <c r="AA25" s="309"/>
      <c r="AB25" s="309"/>
      <c r="AC25" s="309"/>
      <c r="AD25" s="309"/>
      <c r="AE25" s="309"/>
      <c r="AF25" s="309"/>
      <c r="AG25" s="309"/>
      <c r="AH25" s="309"/>
      <c r="AI25" s="309"/>
      <c r="AJ25" s="309"/>
      <c r="AK25" s="309"/>
      <c r="AL25" s="309"/>
      <c r="AM25" s="331"/>
    </row>
    <row r="26" ht="25.5" customHeight="1" spans="1:39">
      <c r="A26" s="235" t="str">
        <f>数据调研!L26</f>
        <v>B003WRG9O4</v>
      </c>
      <c r="B26" s="235" t="str">
        <f>数据调研!C26</f>
        <v>Coastal Pet</v>
      </c>
      <c r="C26" s="235">
        <f>数据调研!D26</f>
        <v>8.14</v>
      </c>
      <c r="D26" s="235" t="str">
        <f>数据调研!E26</f>
        <v>Pet Supplies</v>
      </c>
      <c r="E26" s="235">
        <f>数据调研!F26</f>
        <v>13278</v>
      </c>
      <c r="F26" s="235">
        <f>数据调研!G26</f>
        <v>180</v>
      </c>
      <c r="G26" s="235">
        <f>数据调研!H26</f>
        <v>1465.2</v>
      </c>
      <c r="H26" s="235">
        <f>数据调研!I26</f>
        <v>106</v>
      </c>
      <c r="I26" s="235">
        <f>数据调研!J26</f>
        <v>4.4</v>
      </c>
      <c r="J26" s="235" t="str">
        <f>数据调研!K26</f>
        <v>FBA</v>
      </c>
      <c r="K26" s="81" t="str">
        <f>数据调研!M26</f>
        <v>https://www.amazon.com/dp/B003WRG9O4?psc=1</v>
      </c>
      <c r="L26" s="81">
        <f>数据调研!N26</f>
        <v>980</v>
      </c>
      <c r="M26" s="286" t="e">
        <f>IF(AND(#REF!&lt;&gt;0,#REF!&lt;&gt;"N.A."),#REF!,0)</f>
        <v>#REF!</v>
      </c>
      <c r="N26" s="81" t="e">
        <f t="shared" si="60"/>
        <v>#REF!</v>
      </c>
      <c r="O26" s="81" t="e">
        <f t="shared" si="53"/>
        <v>#REF!</v>
      </c>
      <c r="P26" s="81" t="e">
        <f t="shared" si="54"/>
        <v>#REF!</v>
      </c>
      <c r="Q26" s="286" t="e">
        <f>IF(AND(#REF!&lt;&gt;"N.A.",#REF!&lt;&gt;"&lt; 5"),#REF!,0)</f>
        <v>#REF!</v>
      </c>
      <c r="R26" s="81" t="e">
        <f t="shared" si="55"/>
        <v>#REF!</v>
      </c>
      <c r="S26" s="81" t="e">
        <f t="shared" si="56"/>
        <v>#REF!</v>
      </c>
      <c r="T26" s="81" t="e">
        <f t="shared" si="57"/>
        <v>#REF!</v>
      </c>
      <c r="U26" s="81" t="e">
        <f t="shared" si="58"/>
        <v>#REF!</v>
      </c>
      <c r="V26" s="81" t="e">
        <f t="shared" si="59"/>
        <v>#REF!</v>
      </c>
      <c r="Z26" s="308"/>
      <c r="AA26" s="309"/>
      <c r="AB26" s="309"/>
      <c r="AC26" s="309"/>
      <c r="AD26" s="309"/>
      <c r="AE26" s="309"/>
      <c r="AF26" s="309"/>
      <c r="AG26" s="309"/>
      <c r="AH26" s="309"/>
      <c r="AI26" s="309"/>
      <c r="AJ26" s="309"/>
      <c r="AK26" s="309"/>
      <c r="AL26" s="309"/>
      <c r="AM26" s="331"/>
    </row>
    <row r="27" ht="25.5" customHeight="1" spans="1:39">
      <c r="A27" s="235" t="str">
        <f>数据调研!L27</f>
        <v>B07P74ZSXS</v>
      </c>
      <c r="B27" s="235" t="str">
        <f>数据调研!C27</f>
        <v>Rosestola</v>
      </c>
      <c r="C27" s="235">
        <f>数据调研!D27</f>
        <v>8.99</v>
      </c>
      <c r="D27" s="235" t="str">
        <f>数据调研!E27</f>
        <v>Pet Supplies</v>
      </c>
      <c r="E27" s="235">
        <f>数据调研!F27</f>
        <v>130055</v>
      </c>
      <c r="F27" s="235">
        <f>数据调研!G27</f>
        <v>180</v>
      </c>
      <c r="G27" s="235">
        <f>数据调研!H27</f>
        <v>1618.2</v>
      </c>
      <c r="H27" s="235">
        <f>数据调研!I27</f>
        <v>5</v>
      </c>
      <c r="I27" s="235">
        <f>数据调研!J27</f>
        <v>5</v>
      </c>
      <c r="J27" s="235" t="str">
        <f>数据调研!K27</f>
        <v>FBA</v>
      </c>
      <c r="K27" s="81" t="str">
        <f>数据调研!M27</f>
        <v>https://www.amazon.com/dp/B07P74ZSXS?psc=1</v>
      </c>
      <c r="L27" s="81">
        <f>数据调研!N27</f>
        <v>980</v>
      </c>
      <c r="M27" s="286" t="e">
        <f>IF(AND(#REF!&lt;&gt;0,#REF!&lt;&gt;"N.A."),#REF!,0)</f>
        <v>#REF!</v>
      </c>
      <c r="N27" s="81" t="e">
        <f t="shared" si="60"/>
        <v>#REF!</v>
      </c>
      <c r="O27" s="81" t="e">
        <f t="shared" si="53"/>
        <v>#REF!</v>
      </c>
      <c r="P27" s="81" t="e">
        <f t="shared" si="54"/>
        <v>#REF!</v>
      </c>
      <c r="Q27" s="286" t="e">
        <f>IF(AND(#REF!&lt;&gt;"N.A.",#REF!&lt;&gt;"&lt; 5"),#REF!,0)</f>
        <v>#REF!</v>
      </c>
      <c r="R27" s="81" t="e">
        <f t="shared" si="55"/>
        <v>#REF!</v>
      </c>
      <c r="S27" s="81" t="e">
        <f t="shared" si="56"/>
        <v>#REF!</v>
      </c>
      <c r="T27" s="81" t="e">
        <f t="shared" si="57"/>
        <v>#REF!</v>
      </c>
      <c r="U27" s="81" t="e">
        <f t="shared" si="58"/>
        <v>#REF!</v>
      </c>
      <c r="V27" s="81" t="e">
        <f t="shared" si="59"/>
        <v>#REF!</v>
      </c>
      <c r="Z27" s="308"/>
      <c r="AA27" s="309"/>
      <c r="AB27" s="309"/>
      <c r="AC27" s="309"/>
      <c r="AD27" s="309"/>
      <c r="AE27" s="309"/>
      <c r="AF27" s="309"/>
      <c r="AG27" s="309"/>
      <c r="AH27" s="309"/>
      <c r="AI27" s="309"/>
      <c r="AJ27" s="309"/>
      <c r="AK27" s="309"/>
      <c r="AL27" s="309"/>
      <c r="AM27" s="331"/>
    </row>
    <row r="28" ht="25.5" customHeight="1" spans="1:39">
      <c r="A28" s="235" t="str">
        <f>数据调研!L28</f>
        <v>B01CY48OIO</v>
      </c>
      <c r="B28" s="235" t="str">
        <f>数据调研!C28</f>
        <v>EliteField</v>
      </c>
      <c r="C28" s="235">
        <f>数据调研!D28</f>
        <v>29.99</v>
      </c>
      <c r="D28" s="235" t="str">
        <f>数据调研!E28</f>
        <v>Pet Supplies</v>
      </c>
      <c r="E28" s="235">
        <f>数据调研!F28</f>
        <v>12784</v>
      </c>
      <c r="F28" s="235">
        <f>数据调研!G28</f>
        <v>180</v>
      </c>
      <c r="G28" s="235">
        <f>数据调研!H28</f>
        <v>5398.2</v>
      </c>
      <c r="H28" s="235">
        <f>数据调研!I28</f>
        <v>534</v>
      </c>
      <c r="I28" s="235">
        <f>数据调研!J28</f>
        <v>4.3</v>
      </c>
      <c r="J28" s="235" t="str">
        <f>数据调研!K28</f>
        <v>FBA</v>
      </c>
      <c r="K28" s="81" t="str">
        <f>数据调研!M28</f>
        <v>https://www.amazon.com/dp/B01CY48OIO?psc=1</v>
      </c>
      <c r="L28" s="81">
        <f>数据调研!N28</f>
        <v>1045</v>
      </c>
      <c r="M28" s="286" t="e">
        <f>IF(AND(#REF!&lt;&gt;0,#REF!&lt;&gt;"N.A."),#REF!,0)</f>
        <v>#REF!</v>
      </c>
      <c r="N28" s="81" t="e">
        <f t="shared" si="60"/>
        <v>#REF!</v>
      </c>
      <c r="O28" s="81" t="e">
        <f t="shared" si="53"/>
        <v>#REF!</v>
      </c>
      <c r="P28" s="81" t="e">
        <f t="shared" si="54"/>
        <v>#REF!</v>
      </c>
      <c r="Q28" s="286" t="e">
        <f>IF(AND(#REF!&lt;&gt;"N.A.",#REF!&lt;&gt;"&lt; 5"),#REF!,0)</f>
        <v>#REF!</v>
      </c>
      <c r="R28" s="81" t="e">
        <f t="shared" si="55"/>
        <v>#REF!</v>
      </c>
      <c r="S28" s="81" t="e">
        <f t="shared" si="56"/>
        <v>#REF!</v>
      </c>
      <c r="T28" s="81" t="e">
        <f t="shared" si="57"/>
        <v>#REF!</v>
      </c>
      <c r="U28" s="81" t="e">
        <f t="shared" si="58"/>
        <v>#REF!</v>
      </c>
      <c r="V28" s="81" t="e">
        <f t="shared" si="59"/>
        <v>#REF!</v>
      </c>
      <c r="Z28" s="308"/>
      <c r="AA28" s="309"/>
      <c r="AB28" s="309"/>
      <c r="AC28" s="309"/>
      <c r="AD28" s="309"/>
      <c r="AE28" s="309"/>
      <c r="AF28" s="309"/>
      <c r="AG28" s="309"/>
      <c r="AH28" s="309"/>
      <c r="AI28" s="309"/>
      <c r="AJ28" s="309"/>
      <c r="AK28" s="309"/>
      <c r="AL28" s="309"/>
      <c r="AM28" s="331"/>
    </row>
    <row r="29" ht="25.5" customHeight="1" spans="1:39">
      <c r="A29" s="235" t="str">
        <f>数据调研!L29</f>
        <v>B07J4W6KW2</v>
      </c>
      <c r="B29" s="235" t="str">
        <f>数据调研!C29</f>
        <v>Best Pet Supplies, Inc.</v>
      </c>
      <c r="C29" s="235">
        <f>数据调研!D29</f>
        <v>13.99</v>
      </c>
      <c r="D29" s="235" t="str">
        <f>数据调研!E29</f>
        <v>Pet Supplies</v>
      </c>
      <c r="E29" s="235">
        <f>数据调研!F29</f>
        <v>16620</v>
      </c>
      <c r="F29" s="235">
        <f>数据调研!G29</f>
        <v>150</v>
      </c>
      <c r="G29" s="235">
        <f>数据调研!H29</f>
        <v>2098.5</v>
      </c>
      <c r="H29" s="235">
        <f>数据调研!I29</f>
        <v>1529</v>
      </c>
      <c r="I29" s="235">
        <f>数据调研!J29</f>
        <v>4.4</v>
      </c>
      <c r="J29" s="235" t="str">
        <f>数据调研!K29</f>
        <v>AMZ</v>
      </c>
      <c r="K29" s="81" t="str">
        <f>数据调研!M29</f>
        <v>https://www.amazon.com/dp/B07J4W6KW2?psc=1</v>
      </c>
      <c r="L29" s="81">
        <f>数据调研!N29</f>
        <v>2186</v>
      </c>
      <c r="M29" s="286" t="e">
        <f>IF(AND(#REF!&lt;&gt;0,#REF!&lt;&gt;"N.A."),#REF!,0)</f>
        <v>#REF!</v>
      </c>
      <c r="N29" s="81" t="e">
        <f t="shared" si="60"/>
        <v>#REF!</v>
      </c>
      <c r="O29" s="81" t="e">
        <f t="shared" si="53"/>
        <v>#REF!</v>
      </c>
      <c r="P29" s="81" t="e">
        <f t="shared" si="54"/>
        <v>#REF!</v>
      </c>
      <c r="Q29" s="286" t="e">
        <f>IF(AND(#REF!&lt;&gt;"N.A.",#REF!&lt;&gt;"&lt; 5"),#REF!,0)</f>
        <v>#REF!</v>
      </c>
      <c r="R29" s="81" t="e">
        <f t="shared" si="55"/>
        <v>#REF!</v>
      </c>
      <c r="S29" s="81" t="e">
        <f t="shared" si="56"/>
        <v>#REF!</v>
      </c>
      <c r="T29" s="81" t="e">
        <f t="shared" si="57"/>
        <v>#REF!</v>
      </c>
      <c r="U29" s="81" t="e">
        <f t="shared" si="58"/>
        <v>#REF!</v>
      </c>
      <c r="V29" s="81" t="e">
        <f t="shared" si="59"/>
        <v>#REF!</v>
      </c>
      <c r="Z29" s="308"/>
      <c r="AA29" s="309"/>
      <c r="AB29" s="309"/>
      <c r="AC29" s="309"/>
      <c r="AD29" s="309"/>
      <c r="AE29" s="309"/>
      <c r="AF29" s="309"/>
      <c r="AG29" s="309"/>
      <c r="AH29" s="309"/>
      <c r="AI29" s="309"/>
      <c r="AJ29" s="309"/>
      <c r="AK29" s="309"/>
      <c r="AL29" s="309"/>
      <c r="AM29" s="331"/>
    </row>
    <row r="30" ht="25.5" customHeight="1" spans="1:39">
      <c r="A30" s="235" t="str">
        <f>数据调研!L30</f>
        <v>B07LGS8M36</v>
      </c>
      <c r="B30" s="235" t="str">
        <f>数据调研!C30</f>
        <v>Kamots Beauty</v>
      </c>
      <c r="C30" s="235">
        <f>数据调研!D30</f>
        <v>11.48</v>
      </c>
      <c r="D30" s="235" t="str">
        <f>数据调研!E30</f>
        <v>Pet Supplies</v>
      </c>
      <c r="E30" s="235">
        <f>数据调研!F30</f>
        <v>17750</v>
      </c>
      <c r="F30" s="235">
        <f>数据调研!G30</f>
        <v>120</v>
      </c>
      <c r="G30" s="235">
        <f>数据调研!H30</f>
        <v>1377.6</v>
      </c>
      <c r="H30" s="235">
        <f>数据调研!I30</f>
        <v>41</v>
      </c>
      <c r="I30" s="235">
        <f>数据调研!J30</f>
        <v>3.9</v>
      </c>
      <c r="J30" s="235" t="str">
        <f>数据调研!K30</f>
        <v>FBA</v>
      </c>
      <c r="K30" s="81" t="str">
        <f>数据调研!M30</f>
        <v>https://www.amazon.com/dp/B07LGS8M36?psc=1</v>
      </c>
      <c r="L30" s="81">
        <f>数据调研!N30</f>
        <v>159</v>
      </c>
      <c r="M30" s="286">
        <f t="shared" ref="M30:M37" si="61">IF(AND(AB23&lt;&gt;0,AB23&lt;&gt;"N.A."),AB23,0)</f>
        <v>0</v>
      </c>
      <c r="N30" s="81">
        <f t="shared" si="60"/>
        <v>0</v>
      </c>
      <c r="O30" s="81">
        <f t="shared" si="53"/>
        <v>100000</v>
      </c>
      <c r="P30" s="81">
        <f t="shared" si="54"/>
        <v>0</v>
      </c>
      <c r="Q30" s="286">
        <f t="shared" ref="Q30:Q37" si="62">IF(AND(AC23&lt;&gt;"N.A.",AC23&lt;&gt;"&lt; 5"),AC23,0)</f>
        <v>0</v>
      </c>
      <c r="R30" s="81">
        <f t="shared" si="55"/>
        <v>0</v>
      </c>
      <c r="S30" s="81">
        <f t="shared" si="56"/>
        <v>10000000</v>
      </c>
      <c r="T30" s="81">
        <f t="shared" si="57"/>
        <v>0</v>
      </c>
      <c r="U30" s="81">
        <f t="shared" si="58"/>
        <v>0</v>
      </c>
      <c r="V30" s="81">
        <f t="shared" si="59"/>
        <v>0</v>
      </c>
      <c r="Z30" s="310"/>
      <c r="AA30" s="311"/>
      <c r="AB30" s="311"/>
      <c r="AC30" s="311"/>
      <c r="AD30" s="311"/>
      <c r="AE30" s="311"/>
      <c r="AF30" s="311"/>
      <c r="AG30" s="311"/>
      <c r="AH30" s="311"/>
      <c r="AI30" s="311"/>
      <c r="AJ30" s="311"/>
      <c r="AK30" s="311"/>
      <c r="AL30" s="311"/>
      <c r="AM30" s="332"/>
    </row>
    <row r="31" ht="25.5" customHeight="1" spans="1:22">
      <c r="A31" s="235" t="str">
        <f>数据调研!L31</f>
        <v>B07PNFDG8P</v>
      </c>
      <c r="B31" s="235" t="str">
        <f>数据调研!C31</f>
        <v>BINGPET</v>
      </c>
      <c r="C31" s="235">
        <f>数据调研!D31</f>
        <v>12.99</v>
      </c>
      <c r="D31" s="235" t="str">
        <f>数据调研!E31</f>
        <v>Pet Supplies</v>
      </c>
      <c r="E31" s="235">
        <f>数据调研!F31</f>
        <v>19836</v>
      </c>
      <c r="F31" s="235">
        <f>数据调研!G31</f>
        <v>120</v>
      </c>
      <c r="G31" s="235">
        <f>数据调研!H31</f>
        <v>1558.8</v>
      </c>
      <c r="H31" s="235">
        <f>数据调研!I31</f>
        <v>12</v>
      </c>
      <c r="I31" s="235">
        <f>数据调研!J31</f>
        <v>4.2</v>
      </c>
      <c r="J31" s="235" t="str">
        <f>数据调研!K31</f>
        <v>FBA</v>
      </c>
      <c r="K31" s="81" t="str">
        <f>数据调研!M31</f>
        <v>https://www.amazon.com/dp/B07PNFDG8P?psc=1</v>
      </c>
      <c r="L31" s="81">
        <f>数据调研!N31</f>
        <v>150</v>
      </c>
      <c r="M31" s="286">
        <f t="shared" si="61"/>
        <v>0</v>
      </c>
      <c r="N31" s="81">
        <f t="shared" si="60"/>
        <v>0</v>
      </c>
      <c r="O31" s="81">
        <f t="shared" si="53"/>
        <v>100000</v>
      </c>
      <c r="P31" s="81">
        <f t="shared" si="54"/>
        <v>0</v>
      </c>
      <c r="Q31" s="286">
        <f t="shared" si="62"/>
        <v>0</v>
      </c>
      <c r="R31" s="81">
        <f t="shared" si="55"/>
        <v>0</v>
      </c>
      <c r="S31" s="81">
        <f t="shared" si="56"/>
        <v>10000000</v>
      </c>
      <c r="T31" s="81">
        <f t="shared" si="57"/>
        <v>0</v>
      </c>
      <c r="U31" s="81">
        <f t="shared" si="58"/>
        <v>0</v>
      </c>
      <c r="V31" s="81">
        <f t="shared" si="59"/>
        <v>0</v>
      </c>
    </row>
    <row r="32" ht="25.5" customHeight="1" spans="1:22">
      <c r="A32" s="235" t="str">
        <f>数据调研!L32</f>
        <v>B07LGS8M36</v>
      </c>
      <c r="B32" s="235" t="str">
        <f>数据调研!C32</f>
        <v>Kamots Beauty</v>
      </c>
      <c r="C32" s="235">
        <f>数据调研!D32</f>
        <v>11.48</v>
      </c>
      <c r="D32" s="235" t="str">
        <f>数据调研!E32</f>
        <v>Pet Supplies</v>
      </c>
      <c r="E32" s="235">
        <f>数据调研!F32</f>
        <v>17750</v>
      </c>
      <c r="F32" s="235">
        <f>数据调研!G32</f>
        <v>120</v>
      </c>
      <c r="G32" s="235">
        <f>数据调研!H32</f>
        <v>1377.6</v>
      </c>
      <c r="H32" s="235">
        <f>数据调研!I32</f>
        <v>41</v>
      </c>
      <c r="I32" s="235">
        <f>数据调研!J32</f>
        <v>3.9</v>
      </c>
      <c r="J32" s="235" t="str">
        <f>数据调研!K32</f>
        <v>FBA</v>
      </c>
      <c r="K32" s="81" t="str">
        <f>数据调研!M32</f>
        <v>https://www.amazon.com/dp/B07LGS8M36?psc=1</v>
      </c>
      <c r="L32" s="81">
        <f>数据调研!N32</f>
        <v>159</v>
      </c>
      <c r="M32" s="286">
        <f t="shared" si="61"/>
        <v>0</v>
      </c>
      <c r="N32" s="81">
        <f t="shared" si="60"/>
        <v>0</v>
      </c>
      <c r="O32" s="81">
        <f t="shared" si="53"/>
        <v>100000</v>
      </c>
      <c r="P32" s="81">
        <f t="shared" si="54"/>
        <v>0</v>
      </c>
      <c r="Q32" s="286">
        <f t="shared" si="62"/>
        <v>0</v>
      </c>
      <c r="R32" s="81">
        <f t="shared" si="55"/>
        <v>0</v>
      </c>
      <c r="S32" s="81">
        <f t="shared" si="56"/>
        <v>10000000</v>
      </c>
      <c r="T32" s="81">
        <f t="shared" si="57"/>
        <v>0</v>
      </c>
      <c r="U32" s="81">
        <f t="shared" si="58"/>
        <v>0</v>
      </c>
      <c r="V32" s="81">
        <f t="shared" si="59"/>
        <v>0</v>
      </c>
    </row>
    <row r="33" ht="25.5" customHeight="1" spans="1:22">
      <c r="A33" s="235" t="str">
        <f>数据调研!L33</f>
        <v>B0753J3RBC</v>
      </c>
      <c r="B33" s="235" t="str">
        <f>数据调研!C33</f>
        <v>Rella Home</v>
      </c>
      <c r="C33" s="235">
        <f>数据调研!D33</f>
        <v>7.99</v>
      </c>
      <c r="D33" s="235" t="str">
        <f>数据调研!E33</f>
        <v>Pet Supplies</v>
      </c>
      <c r="E33" s="235">
        <f>数据调研!F33</f>
        <v>18783</v>
      </c>
      <c r="F33" s="235">
        <f>数据调研!G33</f>
        <v>120</v>
      </c>
      <c r="G33" s="235">
        <f>数据调研!H33</f>
        <v>958.8</v>
      </c>
      <c r="H33" s="235">
        <f>数据调研!I33</f>
        <v>88</v>
      </c>
      <c r="I33" s="235">
        <f>数据调研!J33</f>
        <v>4.1</v>
      </c>
      <c r="J33" s="235" t="str">
        <f>数据调研!K33</f>
        <v>FBA</v>
      </c>
      <c r="K33" s="81" t="str">
        <f>数据调研!M33</f>
        <v>https://www.amazon.com/dp/B0753J3RBC?psc=1</v>
      </c>
      <c r="L33" s="81">
        <f>数据调研!N33</f>
        <v>473</v>
      </c>
      <c r="M33" s="286">
        <f t="shared" si="61"/>
        <v>0</v>
      </c>
      <c r="N33" s="81">
        <f t="shared" si="60"/>
        <v>0</v>
      </c>
      <c r="O33" s="81">
        <f t="shared" si="53"/>
        <v>100000</v>
      </c>
      <c r="P33" s="81">
        <f t="shared" si="54"/>
        <v>0</v>
      </c>
      <c r="Q33" s="286">
        <f t="shared" si="62"/>
        <v>0</v>
      </c>
      <c r="R33" s="81">
        <f t="shared" si="55"/>
        <v>0</v>
      </c>
      <c r="S33" s="81">
        <f t="shared" si="56"/>
        <v>10000000</v>
      </c>
      <c r="T33" s="81">
        <f t="shared" si="57"/>
        <v>0</v>
      </c>
      <c r="U33" s="81">
        <f t="shared" si="58"/>
        <v>0</v>
      </c>
      <c r="V33" s="81">
        <f t="shared" si="59"/>
        <v>0</v>
      </c>
    </row>
    <row r="34" ht="25.5" customHeight="1" spans="1:22">
      <c r="A34" s="235" t="str">
        <f>数据调研!L34</f>
        <v>B07NXCHNW8</v>
      </c>
      <c r="B34" s="235" t="str">
        <f>数据调研!C34</f>
        <v>PUPTECK</v>
      </c>
      <c r="C34" s="235">
        <f>数据调研!D34</f>
        <v>11.99</v>
      </c>
      <c r="D34" s="235" t="str">
        <f>数据调研!E34</f>
        <v>Pet Supplies</v>
      </c>
      <c r="E34" s="235">
        <f>数据调研!F34</f>
        <v>17359</v>
      </c>
      <c r="F34" s="235">
        <f>数据调研!G34</f>
        <v>120</v>
      </c>
      <c r="G34" s="235">
        <f>数据调研!H34</f>
        <v>1438.8</v>
      </c>
      <c r="H34" s="235">
        <f>数据调研!I34</f>
        <v>4</v>
      </c>
      <c r="I34" s="235">
        <f>数据调研!J34</f>
        <v>3.5</v>
      </c>
      <c r="J34" s="235" t="str">
        <f>数据调研!K34</f>
        <v>FBA</v>
      </c>
      <c r="K34" s="81" t="str">
        <f>数据调研!M34</f>
        <v>https://www.amazon.com/dp/B07NXCHNW8?psc=1</v>
      </c>
      <c r="L34" s="81">
        <f>数据调研!N34</f>
        <v>674</v>
      </c>
      <c r="M34" s="286">
        <f t="shared" si="61"/>
        <v>0</v>
      </c>
      <c r="N34" s="81">
        <f t="shared" si="60"/>
        <v>0</v>
      </c>
      <c r="O34" s="81">
        <f t="shared" si="53"/>
        <v>100000</v>
      </c>
      <c r="P34" s="81">
        <f t="shared" si="54"/>
        <v>0</v>
      </c>
      <c r="Q34" s="286">
        <f t="shared" si="62"/>
        <v>0</v>
      </c>
      <c r="R34" s="81">
        <f t="shared" si="55"/>
        <v>0</v>
      </c>
      <c r="S34" s="81">
        <f t="shared" si="56"/>
        <v>10000000</v>
      </c>
      <c r="T34" s="81">
        <f t="shared" si="57"/>
        <v>0</v>
      </c>
      <c r="U34" s="81">
        <f t="shared" si="58"/>
        <v>0</v>
      </c>
      <c r="V34" s="81">
        <f t="shared" si="59"/>
        <v>0</v>
      </c>
    </row>
    <row r="35" ht="25.5" customHeight="1" spans="1:22">
      <c r="A35" s="235" t="str">
        <f>数据调研!L35</f>
        <v>B07QYYDH4T</v>
      </c>
      <c r="B35" s="235" t="str">
        <f>数据调研!C35</f>
        <v>NEEDOON</v>
      </c>
      <c r="C35" s="235">
        <f>数据调研!D35</f>
        <v>10.99</v>
      </c>
      <c r="D35" s="235" t="str">
        <f>数据调研!E35</f>
        <v>Beauty &amp; Personal Care</v>
      </c>
      <c r="E35" s="235">
        <f>数据调研!F35</f>
        <v>133666</v>
      </c>
      <c r="F35" s="235">
        <f>数据调研!G35</f>
        <v>120</v>
      </c>
      <c r="G35" s="235">
        <f>数据调研!H35</f>
        <v>1318.8</v>
      </c>
      <c r="H35" s="235">
        <f>数据调研!I35</f>
        <v>3</v>
      </c>
      <c r="I35" s="235">
        <f>数据调研!J35</f>
        <v>4</v>
      </c>
      <c r="J35" s="235" t="str">
        <f>数据调研!K35</f>
        <v>FBA</v>
      </c>
      <c r="K35" s="81" t="str">
        <f>数据调研!M35</f>
        <v>https://www.amazon.com/dp/B07QYYDH4T?psc=1</v>
      </c>
      <c r="L35" s="81">
        <f>数据调研!N35</f>
        <v>27</v>
      </c>
      <c r="M35" s="286">
        <f t="shared" si="61"/>
        <v>0</v>
      </c>
      <c r="N35" s="81">
        <f t="shared" si="60"/>
        <v>0</v>
      </c>
      <c r="O35" s="81">
        <f t="shared" si="53"/>
        <v>100000</v>
      </c>
      <c r="P35" s="81">
        <f t="shared" si="54"/>
        <v>0</v>
      </c>
      <c r="Q35" s="286">
        <f t="shared" si="62"/>
        <v>0</v>
      </c>
      <c r="R35" s="81">
        <f t="shared" si="55"/>
        <v>0</v>
      </c>
      <c r="S35" s="81">
        <f t="shared" si="56"/>
        <v>10000000</v>
      </c>
      <c r="T35" s="81">
        <f t="shared" si="57"/>
        <v>0</v>
      </c>
      <c r="U35" s="81">
        <f t="shared" si="58"/>
        <v>0</v>
      </c>
      <c r="V35" s="81">
        <f t="shared" si="59"/>
        <v>0</v>
      </c>
    </row>
    <row r="36" ht="25.5" customHeight="1" spans="1:22">
      <c r="A36" s="235" t="str">
        <f>数据调研!L36</f>
        <v>B07CMQLWF4</v>
      </c>
      <c r="B36" s="235" t="str">
        <f>数据调研!C36</f>
        <v>Stock Show</v>
      </c>
      <c r="C36" s="235">
        <f>数据调研!D36</f>
        <v>16.99</v>
      </c>
      <c r="D36" s="235" t="str">
        <f>数据调研!E36</f>
        <v>Pet Supplies</v>
      </c>
      <c r="E36" s="235">
        <f>数据调研!F36</f>
        <v>211183</v>
      </c>
      <c r="F36" s="235">
        <f>数据调研!G36</f>
        <v>120</v>
      </c>
      <c r="G36" s="235">
        <f>数据调研!H36</f>
        <v>2038.8</v>
      </c>
      <c r="H36" s="235">
        <f>数据调研!I36</f>
        <v>31</v>
      </c>
      <c r="I36" s="235">
        <f>数据调研!J36</f>
        <v>4.2</v>
      </c>
      <c r="J36" s="235" t="str">
        <f>数据调研!K36</f>
        <v>FBA</v>
      </c>
      <c r="K36" s="81" t="str">
        <f>数据调研!M36</f>
        <v>https://www.amazon.com/dp/B07CMQLWF4?psc=1</v>
      </c>
      <c r="L36" s="81">
        <f>数据调研!N36</f>
        <v>346</v>
      </c>
      <c r="M36" s="286">
        <f t="shared" si="61"/>
        <v>0</v>
      </c>
      <c r="N36" s="81">
        <f t="shared" si="60"/>
        <v>0</v>
      </c>
      <c r="O36" s="81">
        <f t="shared" si="53"/>
        <v>100000</v>
      </c>
      <c r="P36" s="81">
        <f t="shared" si="54"/>
        <v>0</v>
      </c>
      <c r="Q36" s="286">
        <f t="shared" si="62"/>
        <v>0</v>
      </c>
      <c r="R36" s="81">
        <f t="shared" si="55"/>
        <v>0</v>
      </c>
      <c r="S36" s="81">
        <f t="shared" si="56"/>
        <v>10000000</v>
      </c>
      <c r="T36" s="81">
        <f t="shared" si="57"/>
        <v>0</v>
      </c>
      <c r="U36" s="81">
        <f t="shared" si="58"/>
        <v>0</v>
      </c>
      <c r="V36" s="81">
        <f t="shared" si="59"/>
        <v>0</v>
      </c>
    </row>
    <row r="37" ht="25.5" customHeight="1" spans="1:22">
      <c r="A37" s="235" t="str">
        <f>数据调研!L37</f>
        <v>B07LGS8M36</v>
      </c>
      <c r="B37" s="235" t="str">
        <f>数据调研!C37</f>
        <v>Kamots Beauty</v>
      </c>
      <c r="C37" s="235">
        <f>数据调研!D37</f>
        <v>11.48</v>
      </c>
      <c r="D37" s="235" t="str">
        <f>数据调研!E37</f>
        <v>Pet Supplies</v>
      </c>
      <c r="E37" s="235">
        <f>数据调研!F37</f>
        <v>17750</v>
      </c>
      <c r="F37" s="235">
        <f>数据调研!G37</f>
        <v>120</v>
      </c>
      <c r="G37" s="235">
        <f>数据调研!H37</f>
        <v>1377.6</v>
      </c>
      <c r="H37" s="235">
        <f>数据调研!I37</f>
        <v>41</v>
      </c>
      <c r="I37" s="235">
        <f>数据调研!J37</f>
        <v>3.9</v>
      </c>
      <c r="J37" s="235" t="str">
        <f>数据调研!K37</f>
        <v>FBA</v>
      </c>
      <c r="K37" s="81" t="str">
        <f>数据调研!M37</f>
        <v>https://www.amazon.com/dp/B07LGS8M36?psc=1</v>
      </c>
      <c r="L37" s="81">
        <f>数据调研!N37</f>
        <v>159</v>
      </c>
      <c r="M37" s="286">
        <f t="shared" si="61"/>
        <v>0</v>
      </c>
      <c r="N37" s="81">
        <f t="shared" si="60"/>
        <v>0</v>
      </c>
      <c r="O37" s="81">
        <f t="shared" si="53"/>
        <v>100000</v>
      </c>
      <c r="P37" s="81">
        <f t="shared" si="54"/>
        <v>0</v>
      </c>
      <c r="Q37" s="286">
        <f t="shared" si="62"/>
        <v>0</v>
      </c>
      <c r="R37" s="81">
        <f t="shared" si="55"/>
        <v>0</v>
      </c>
      <c r="S37" s="81">
        <f t="shared" si="56"/>
        <v>10000000</v>
      </c>
      <c r="T37" s="81">
        <f t="shared" si="57"/>
        <v>0</v>
      </c>
      <c r="U37" s="81">
        <f t="shared" si="58"/>
        <v>0</v>
      </c>
      <c r="V37" s="81">
        <f t="shared" si="59"/>
        <v>0</v>
      </c>
    </row>
    <row r="38" ht="25.5" customHeight="1" spans="1:22">
      <c r="A38" s="235" t="str">
        <f>数据调研!L38</f>
        <v>B018DDFJTM</v>
      </c>
      <c r="B38" s="235" t="str">
        <f>数据调研!C38</f>
        <v>EcoBark</v>
      </c>
      <c r="C38" s="235">
        <f>数据调研!D38</f>
        <v>14.99</v>
      </c>
      <c r="D38" s="235" t="str">
        <f>数据调研!E38</f>
        <v>Pet Supplies</v>
      </c>
      <c r="E38" s="235">
        <f>数据调研!F38</f>
        <v>17257</v>
      </c>
      <c r="F38" s="235">
        <f>数据调研!G38</f>
        <v>120</v>
      </c>
      <c r="G38" s="235">
        <f>数据调研!H38</f>
        <v>1798.8</v>
      </c>
      <c r="H38" s="235">
        <f>数据调研!I38</f>
        <v>3544</v>
      </c>
      <c r="I38" s="235">
        <f>数据调研!J38</f>
        <v>4.4</v>
      </c>
      <c r="J38" s="235" t="str">
        <f>数据调研!K38</f>
        <v>FBA</v>
      </c>
      <c r="K38" s="81" t="str">
        <f>数据调研!M38</f>
        <v>https://www.amazon.com/dp/B018DDFJTM?psc=1</v>
      </c>
      <c r="L38" s="81">
        <f>数据调研!N38</f>
        <v>1329</v>
      </c>
      <c r="M38" s="286">
        <f t="shared" ref="M38:M82" si="63">IF(AND(AC40&lt;&gt;0,AC40&lt;&gt;"N.A."),AC40,0)</f>
        <v>0</v>
      </c>
      <c r="N38" s="81">
        <f t="shared" si="60"/>
        <v>0</v>
      </c>
      <c r="O38" s="81">
        <f t="shared" si="53"/>
        <v>100000</v>
      </c>
      <c r="P38" s="81">
        <f t="shared" si="54"/>
        <v>0</v>
      </c>
      <c r="Q38" s="286">
        <f t="shared" ref="Q38:Q82" si="64">IF(AND(AD40&lt;&gt;"N.A.",AD40&lt;&gt;"&lt; 5"),AD40,0)</f>
        <v>0</v>
      </c>
      <c r="R38" s="81">
        <f t="shared" si="55"/>
        <v>0</v>
      </c>
      <c r="S38" s="81">
        <f t="shared" si="56"/>
        <v>10000000</v>
      </c>
      <c r="T38" s="81">
        <f t="shared" si="57"/>
        <v>0</v>
      </c>
      <c r="U38" s="81">
        <f t="shared" si="58"/>
        <v>0</v>
      </c>
      <c r="V38" s="81">
        <f t="shared" si="59"/>
        <v>0</v>
      </c>
    </row>
    <row r="39" ht="25.5" customHeight="1" spans="1:22">
      <c r="A39" s="235" t="str">
        <f>数据调研!L39</f>
        <v>B07KP86PG5</v>
      </c>
      <c r="B39" s="235" t="str">
        <f>数据调研!C39</f>
        <v>Kamots Beauty</v>
      </c>
      <c r="C39" s="235">
        <f>数据调研!D39</f>
        <v>11.48</v>
      </c>
      <c r="D39" s="235" t="str">
        <f>数据调研!E39</f>
        <v>Pet Supplies</v>
      </c>
      <c r="E39" s="235">
        <f>数据调研!F39</f>
        <v>17345</v>
      </c>
      <c r="F39" s="235">
        <f>数据调研!G39</f>
        <v>120</v>
      </c>
      <c r="G39" s="235">
        <f>数据调研!H39</f>
        <v>1377.6</v>
      </c>
      <c r="H39" s="235">
        <f>数据调研!I39</f>
        <v>41</v>
      </c>
      <c r="I39" s="235">
        <f>数据调研!J39</f>
        <v>3.9</v>
      </c>
      <c r="J39" s="235" t="str">
        <f>数据调研!K39</f>
        <v>FBA</v>
      </c>
      <c r="K39" s="81" t="str">
        <f>数据调研!M39</f>
        <v>https://www.amazon.com/dp/B07KP86PG5?psc=1</v>
      </c>
      <c r="L39" s="81">
        <f>数据调研!N39</f>
        <v>164</v>
      </c>
      <c r="M39" s="286">
        <f t="shared" si="63"/>
        <v>0</v>
      </c>
      <c r="N39" s="81">
        <f t="shared" si="60"/>
        <v>0</v>
      </c>
      <c r="O39" s="81">
        <f t="shared" si="53"/>
        <v>100000</v>
      </c>
      <c r="P39" s="81">
        <f t="shared" si="54"/>
        <v>0</v>
      </c>
      <c r="Q39" s="286">
        <f t="shared" si="64"/>
        <v>0</v>
      </c>
      <c r="R39" s="81">
        <f t="shared" si="55"/>
        <v>0</v>
      </c>
      <c r="S39" s="81">
        <f t="shared" si="56"/>
        <v>10000000</v>
      </c>
      <c r="T39" s="81">
        <f t="shared" si="57"/>
        <v>0</v>
      </c>
      <c r="U39" s="81">
        <f t="shared" si="58"/>
        <v>0</v>
      </c>
      <c r="V39" s="81">
        <f t="shared" si="59"/>
        <v>0</v>
      </c>
    </row>
    <row r="40" ht="25.5" customHeight="1" spans="1:37">
      <c r="A40" s="235" t="str">
        <f>数据调研!L40</f>
        <v>B01M0RBJNA</v>
      </c>
      <c r="B40" s="235" t="str">
        <f>数据调研!C40</f>
        <v>PUPTECK</v>
      </c>
      <c r="C40" s="235">
        <f>数据调研!D40</f>
        <v>12.99</v>
      </c>
      <c r="D40" s="235" t="str">
        <f>数据调研!E40</f>
        <v>Pet Supplies</v>
      </c>
      <c r="E40" s="235">
        <f>数据调研!F40</f>
        <v>18486</v>
      </c>
      <c r="F40" s="235">
        <f>数据调研!G40</f>
        <v>120</v>
      </c>
      <c r="G40" s="235">
        <f>数据调研!H40</f>
        <v>1558.8</v>
      </c>
      <c r="H40" s="235">
        <f>数据调研!I40</f>
        <v>1030</v>
      </c>
      <c r="I40" s="235">
        <f>数据调研!J40</f>
        <v>3.9</v>
      </c>
      <c r="J40" s="235" t="str">
        <f>数据调研!K40</f>
        <v>FBA</v>
      </c>
      <c r="K40" s="81" t="str">
        <f>数据调研!M40</f>
        <v>https://www.amazon.com/dp/B01M0RBJNA?psc=1</v>
      </c>
      <c r="L40" s="81">
        <f>数据调研!N40</f>
        <v>1079</v>
      </c>
      <c r="M40" s="286">
        <f t="shared" si="63"/>
        <v>0</v>
      </c>
      <c r="N40" s="81">
        <f t="shared" si="60"/>
        <v>0</v>
      </c>
      <c r="O40" s="81">
        <f t="shared" si="53"/>
        <v>100000</v>
      </c>
      <c r="P40" s="81">
        <f t="shared" si="54"/>
        <v>0</v>
      </c>
      <c r="Q40" s="286">
        <f t="shared" si="64"/>
        <v>0</v>
      </c>
      <c r="R40" s="81">
        <f t="shared" si="55"/>
        <v>0</v>
      </c>
      <c r="S40" s="81">
        <f t="shared" si="56"/>
        <v>10000000</v>
      </c>
      <c r="T40" s="81">
        <f t="shared" si="57"/>
        <v>0</v>
      </c>
      <c r="U40" s="81">
        <f t="shared" si="58"/>
        <v>0</v>
      </c>
      <c r="V40" s="81">
        <f t="shared" si="59"/>
        <v>0</v>
      </c>
      <c r="AF40" s="312"/>
      <c r="AG40" s="312"/>
      <c r="AH40" s="312"/>
      <c r="AI40" s="312"/>
      <c r="AJ40" s="312"/>
      <c r="AK40" s="312"/>
    </row>
    <row r="41" ht="25.5" customHeight="1" spans="1:37">
      <c r="A41" s="235" t="str">
        <f>数据调研!L41</f>
        <v>B00J63SKF4</v>
      </c>
      <c r="B41" s="235" t="str">
        <f>数据调研!C41</f>
        <v>Snazzi Pet</v>
      </c>
      <c r="C41" s="235">
        <f>数据调研!D41</f>
        <v>11.95</v>
      </c>
      <c r="D41" s="235" t="str">
        <f>数据调研!E41</f>
        <v>Pet Supplies</v>
      </c>
      <c r="E41" s="235">
        <f>数据调研!F41</f>
        <v>20233</v>
      </c>
      <c r="F41" s="235">
        <f>数据调研!G41</f>
        <v>119</v>
      </c>
      <c r="G41" s="235">
        <f>数据调研!H41</f>
        <v>1422.05</v>
      </c>
      <c r="H41" s="235">
        <f>数据调研!I41</f>
        <v>856</v>
      </c>
      <c r="I41" s="235">
        <f>数据调研!J41</f>
        <v>4.6</v>
      </c>
      <c r="J41" s="235" t="str">
        <f>数据调研!K41</f>
        <v>FBA</v>
      </c>
      <c r="K41" s="81" t="str">
        <f>数据调研!M41</f>
        <v>https://www.amazon.com/dp/B00J63SKF4?psc=1</v>
      </c>
      <c r="L41" s="81">
        <f>数据调研!N41</f>
        <v>1820</v>
      </c>
      <c r="M41" s="286">
        <f t="shared" si="63"/>
        <v>0</v>
      </c>
      <c r="N41" s="81">
        <f t="shared" si="60"/>
        <v>0</v>
      </c>
      <c r="O41" s="81">
        <f t="shared" si="53"/>
        <v>100000</v>
      </c>
      <c r="P41" s="81">
        <f t="shared" si="54"/>
        <v>0</v>
      </c>
      <c r="Q41" s="286">
        <f t="shared" si="64"/>
        <v>0</v>
      </c>
      <c r="R41" s="81">
        <f t="shared" si="55"/>
        <v>0</v>
      </c>
      <c r="S41" s="81">
        <f t="shared" si="56"/>
        <v>10000000</v>
      </c>
      <c r="T41" s="81">
        <f t="shared" si="57"/>
        <v>0</v>
      </c>
      <c r="U41" s="81">
        <f t="shared" si="58"/>
        <v>0</v>
      </c>
      <c r="V41" s="81">
        <f t="shared" si="59"/>
        <v>0</v>
      </c>
      <c r="AF41" s="312"/>
      <c r="AG41" s="312"/>
      <c r="AH41" s="312"/>
      <c r="AI41" s="312"/>
      <c r="AJ41" s="312"/>
      <c r="AK41" s="312"/>
    </row>
    <row r="42" ht="25.5" customHeight="1" spans="1:37">
      <c r="A42" s="235" t="str">
        <f>数据调研!L42</f>
        <v>B074NYZQRB</v>
      </c>
      <c r="B42" s="235" t="str">
        <f>数据调研!C42</f>
        <v>Mihachi</v>
      </c>
      <c r="C42" s="235">
        <f>数据调研!D42</f>
        <v>11.99</v>
      </c>
      <c r="D42" s="235" t="str">
        <f>数据调研!E42</f>
        <v>Pet Supplies</v>
      </c>
      <c r="E42" s="235">
        <f>数据调研!F42</f>
        <v>20511</v>
      </c>
      <c r="F42" s="235">
        <f>数据调研!G42</f>
        <v>118</v>
      </c>
      <c r="G42" s="235">
        <f>数据调研!H42</f>
        <v>1414.82</v>
      </c>
      <c r="H42" s="235">
        <f>数据调研!I42</f>
        <v>53</v>
      </c>
      <c r="I42" s="235">
        <f>数据调研!J42</f>
        <v>4.4</v>
      </c>
      <c r="J42" s="235" t="str">
        <f>数据调研!K42</f>
        <v>FBA</v>
      </c>
      <c r="K42" s="81" t="str">
        <f>数据调研!M42</f>
        <v>https://www.amazon.com/dp/B074NYZQRB?psc=1</v>
      </c>
      <c r="L42" s="81">
        <f>数据调研!N42</f>
        <v>593</v>
      </c>
      <c r="M42" s="286">
        <f t="shared" si="63"/>
        <v>0</v>
      </c>
      <c r="N42" s="81">
        <f t="shared" si="60"/>
        <v>0</v>
      </c>
      <c r="O42" s="81">
        <f t="shared" si="53"/>
        <v>100000</v>
      </c>
      <c r="P42" s="81">
        <f t="shared" si="54"/>
        <v>0</v>
      </c>
      <c r="Q42" s="286">
        <f t="shared" si="64"/>
        <v>0</v>
      </c>
      <c r="R42" s="81">
        <f t="shared" si="55"/>
        <v>0</v>
      </c>
      <c r="S42" s="81">
        <f t="shared" si="56"/>
        <v>10000000</v>
      </c>
      <c r="T42" s="81">
        <f t="shared" si="57"/>
        <v>0</v>
      </c>
      <c r="U42" s="81">
        <f t="shared" si="58"/>
        <v>0</v>
      </c>
      <c r="V42" s="81">
        <f t="shared" si="59"/>
        <v>0</v>
      </c>
      <c r="AF42" s="312"/>
      <c r="AG42" s="312"/>
      <c r="AH42" s="312"/>
      <c r="AI42" s="312"/>
      <c r="AJ42" s="312"/>
      <c r="AK42" s="312"/>
    </row>
    <row r="43" ht="25.5" customHeight="1" spans="1:37">
      <c r="A43" s="235" t="str">
        <f>数据调研!L43</f>
        <v>B07PHXF7VL</v>
      </c>
      <c r="B43" s="235" t="str">
        <f>数据调研!C43</f>
        <v>SENGU</v>
      </c>
      <c r="C43" s="235">
        <f>数据调研!D43</f>
        <v>11.99</v>
      </c>
      <c r="D43" s="235" t="str">
        <f>数据调研!E43</f>
        <v>Pet Supplies</v>
      </c>
      <c r="E43" s="235">
        <f>数据调研!F43</f>
        <v>88983</v>
      </c>
      <c r="F43" s="235">
        <f>数据调研!G43</f>
        <v>116</v>
      </c>
      <c r="G43" s="235">
        <f>数据调研!H43</f>
        <v>1390.84</v>
      </c>
      <c r="H43" s="235">
        <f>数据调研!I43</f>
        <v>6</v>
      </c>
      <c r="I43" s="235">
        <f>数据调研!J43</f>
        <v>4.8</v>
      </c>
      <c r="J43" s="235" t="str">
        <f>数据调研!K43</f>
        <v>FBA</v>
      </c>
      <c r="K43" s="81" t="str">
        <f>数据调研!M43</f>
        <v>https://www.amazon.com/dp/B07PHXF7VL?psc=1</v>
      </c>
      <c r="L43" s="81">
        <f>数据调研!N43</f>
        <v>52</v>
      </c>
      <c r="M43" s="286">
        <f t="shared" si="63"/>
        <v>0</v>
      </c>
      <c r="N43" s="81">
        <f t="shared" si="60"/>
        <v>0</v>
      </c>
      <c r="O43" s="81">
        <f t="shared" si="53"/>
        <v>100000</v>
      </c>
      <c r="P43" s="81">
        <f t="shared" si="54"/>
        <v>0</v>
      </c>
      <c r="Q43" s="286">
        <f t="shared" si="64"/>
        <v>0</v>
      </c>
      <c r="R43" s="81">
        <f t="shared" si="55"/>
        <v>0</v>
      </c>
      <c r="S43" s="81">
        <f t="shared" si="56"/>
        <v>10000000</v>
      </c>
      <c r="T43" s="81">
        <f t="shared" si="57"/>
        <v>0</v>
      </c>
      <c r="U43" s="81">
        <f t="shared" si="58"/>
        <v>0</v>
      </c>
      <c r="V43" s="81">
        <f t="shared" si="59"/>
        <v>0</v>
      </c>
      <c r="AF43" s="312"/>
      <c r="AG43" s="312"/>
      <c r="AH43" s="312"/>
      <c r="AI43" s="312"/>
      <c r="AJ43" s="312"/>
      <c r="AK43" s="312"/>
    </row>
    <row r="44" ht="25.5" customHeight="1" spans="1:37">
      <c r="A44" s="235" t="str">
        <f>数据调研!L44</f>
        <v>B07KD39DKC</v>
      </c>
      <c r="B44" s="235" t="str">
        <f>数据调研!C44</f>
        <v>The Creativehome</v>
      </c>
      <c r="C44" s="235">
        <f>数据调研!D44</f>
        <v>11.99</v>
      </c>
      <c r="D44" s="235" t="str">
        <f>数据调研!E44</f>
        <v>Pet Supplies</v>
      </c>
      <c r="E44" s="235">
        <f>数据调研!F44</f>
        <v>21737</v>
      </c>
      <c r="F44" s="235">
        <f>数据调研!G44</f>
        <v>116</v>
      </c>
      <c r="G44" s="235">
        <f>数据调研!H44</f>
        <v>1390.84</v>
      </c>
      <c r="H44" s="235">
        <f>数据调研!I44</f>
        <v>8</v>
      </c>
      <c r="I44" s="235">
        <f>数据调研!J44</f>
        <v>4</v>
      </c>
      <c r="J44" s="235" t="str">
        <f>数据调研!K44</f>
        <v>FBA</v>
      </c>
      <c r="K44" s="81" t="str">
        <f>数据调研!M44</f>
        <v>https://www.amazon.com/dp/B07KD39DKC?psc=1</v>
      </c>
      <c r="L44" s="81">
        <f>数据调研!N44</f>
        <v>154</v>
      </c>
      <c r="M44" s="286">
        <f t="shared" si="63"/>
        <v>0</v>
      </c>
      <c r="N44" s="81">
        <f t="shared" si="60"/>
        <v>0</v>
      </c>
      <c r="O44" s="81">
        <f t="shared" si="53"/>
        <v>100000</v>
      </c>
      <c r="P44" s="81">
        <f t="shared" si="54"/>
        <v>0</v>
      </c>
      <c r="Q44" s="286">
        <f t="shared" si="64"/>
        <v>0</v>
      </c>
      <c r="R44" s="81">
        <f t="shared" si="55"/>
        <v>0</v>
      </c>
      <c r="S44" s="81">
        <f t="shared" si="56"/>
        <v>10000000</v>
      </c>
      <c r="T44" s="81">
        <f t="shared" si="57"/>
        <v>0</v>
      </c>
      <c r="U44" s="81">
        <f t="shared" si="58"/>
        <v>0</v>
      </c>
      <c r="V44" s="81">
        <f t="shared" si="59"/>
        <v>0</v>
      </c>
      <c r="AF44" s="312"/>
      <c r="AG44" s="312"/>
      <c r="AH44" s="312"/>
      <c r="AI44" s="312"/>
      <c r="AJ44" s="312"/>
      <c r="AK44" s="312"/>
    </row>
    <row r="45" ht="25.5" customHeight="1" spans="1:37">
      <c r="A45" s="235" t="str">
        <f>数据调研!L45</f>
        <v>B0126WHNCW</v>
      </c>
      <c r="B45" s="235" t="str">
        <f>数据调研!C45</f>
        <v>EXPAWLORER</v>
      </c>
      <c r="C45" s="235">
        <f>数据调研!D45</f>
        <v>10.99</v>
      </c>
      <c r="D45" s="235" t="str">
        <f>数据调研!E45</f>
        <v>Pet Supplies</v>
      </c>
      <c r="E45" s="235">
        <f>数据调研!F45</f>
        <v>21984</v>
      </c>
      <c r="F45" s="235">
        <f>数据调研!G45</f>
        <v>116</v>
      </c>
      <c r="G45" s="235">
        <f>数据调研!H45</f>
        <v>1274.84</v>
      </c>
      <c r="H45" s="235">
        <f>数据调研!I45</f>
        <v>471</v>
      </c>
      <c r="I45" s="235">
        <f>数据调研!J45</f>
        <v>4.1</v>
      </c>
      <c r="J45" s="235" t="str">
        <f>数据调研!K45</f>
        <v>FBA</v>
      </c>
      <c r="K45" s="81" t="str">
        <f>数据调研!M45</f>
        <v>https://www.amazon.com/dp/B0126WHNCW?psc=1</v>
      </c>
      <c r="L45" s="81">
        <f>数据调研!N45</f>
        <v>1370</v>
      </c>
      <c r="M45" s="286">
        <f t="shared" si="63"/>
        <v>0</v>
      </c>
      <c r="N45" s="81">
        <f t="shared" si="60"/>
        <v>0</v>
      </c>
      <c r="O45" s="81">
        <f t="shared" si="53"/>
        <v>100000</v>
      </c>
      <c r="P45" s="81">
        <f t="shared" si="54"/>
        <v>0</v>
      </c>
      <c r="Q45" s="286">
        <f t="shared" si="64"/>
        <v>0</v>
      </c>
      <c r="R45" s="81">
        <f t="shared" si="55"/>
        <v>0</v>
      </c>
      <c r="S45" s="81">
        <f t="shared" si="56"/>
        <v>10000000</v>
      </c>
      <c r="T45" s="81">
        <f t="shared" si="57"/>
        <v>0</v>
      </c>
      <c r="U45" s="81">
        <f t="shared" si="58"/>
        <v>0</v>
      </c>
      <c r="V45" s="81">
        <f t="shared" si="59"/>
        <v>0</v>
      </c>
      <c r="AF45" s="312"/>
      <c r="AG45" s="312"/>
      <c r="AH45" s="312"/>
      <c r="AI45" s="312"/>
      <c r="AJ45" s="312"/>
      <c r="AK45" s="312"/>
    </row>
    <row r="46" ht="25.5" customHeight="1" spans="1:37">
      <c r="A46" s="235" t="str">
        <f>数据调研!L46</f>
        <v>B07Q7Z69P3</v>
      </c>
      <c r="B46" s="235" t="str">
        <f>数据调研!C46</f>
        <v>PUPTECK</v>
      </c>
      <c r="C46" s="235">
        <f>数据调研!D46</f>
        <v>14.99</v>
      </c>
      <c r="D46" s="235" t="str">
        <f>数据调研!E46</f>
        <v>Pet Supplies</v>
      </c>
      <c r="E46" s="235">
        <f>数据调研!F46</f>
        <v>23895</v>
      </c>
      <c r="F46" s="235">
        <f>数据调研!G46</f>
        <v>112</v>
      </c>
      <c r="G46" s="235">
        <f>数据调研!H46</f>
        <v>1678.88</v>
      </c>
      <c r="H46" s="235">
        <f>数据调研!I46</f>
        <v>5</v>
      </c>
      <c r="I46" s="235">
        <f>数据调研!J46</f>
        <v>3.8</v>
      </c>
      <c r="J46" s="235" t="str">
        <f>数据调研!K46</f>
        <v>FBA</v>
      </c>
      <c r="K46" s="81" t="str">
        <f>数据调研!M46</f>
        <v>https://www.amazon.com/dp/B07Q7Z69P3?psc=1</v>
      </c>
      <c r="L46" s="81">
        <f>数据调研!N46</f>
        <v>23</v>
      </c>
      <c r="M46" s="286">
        <f t="shared" si="63"/>
        <v>0</v>
      </c>
      <c r="N46" s="81">
        <f t="shared" si="60"/>
        <v>0</v>
      </c>
      <c r="O46" s="81">
        <f t="shared" si="53"/>
        <v>100000</v>
      </c>
      <c r="P46" s="81">
        <f t="shared" si="54"/>
        <v>0</v>
      </c>
      <c r="Q46" s="286">
        <f t="shared" si="64"/>
        <v>0</v>
      </c>
      <c r="R46" s="81">
        <f t="shared" si="55"/>
        <v>0</v>
      </c>
      <c r="S46" s="81">
        <f t="shared" si="56"/>
        <v>10000000</v>
      </c>
      <c r="T46" s="81">
        <f t="shared" si="57"/>
        <v>0</v>
      </c>
      <c r="U46" s="81">
        <f t="shared" si="58"/>
        <v>0</v>
      </c>
      <c r="V46" s="81">
        <f t="shared" si="59"/>
        <v>0</v>
      </c>
      <c r="AF46" s="312"/>
      <c r="AG46" s="312"/>
      <c r="AH46" s="312"/>
      <c r="AI46" s="312"/>
      <c r="AJ46" s="312"/>
      <c r="AK46" s="312"/>
    </row>
    <row r="47" ht="25.5" customHeight="1" spans="1:37">
      <c r="A47" s="235" t="str">
        <f>数据调研!L47</f>
        <v>B07HCDBL52</v>
      </c>
      <c r="B47" s="235" t="str">
        <f>数据调研!C47</f>
        <v>Unihubys</v>
      </c>
      <c r="C47" s="235">
        <f>数据调研!D47</f>
        <v>13.99</v>
      </c>
      <c r="D47" s="235" t="str">
        <f>数据调研!E47</f>
        <v>Pet Supplies</v>
      </c>
      <c r="E47" s="235">
        <f>数据调研!F47</f>
        <v>24227</v>
      </c>
      <c r="F47" s="235">
        <f>数据调研!G47</f>
        <v>111</v>
      </c>
      <c r="G47" s="235">
        <f>数据调研!H47</f>
        <v>1552.89</v>
      </c>
      <c r="H47" s="235">
        <f>数据调研!I47</f>
        <v>58</v>
      </c>
      <c r="I47" s="235">
        <f>数据调研!J47</f>
        <v>3.9</v>
      </c>
      <c r="J47" s="235" t="str">
        <f>数据调研!K47</f>
        <v>FBA</v>
      </c>
      <c r="K47" s="81" t="str">
        <f>数据调研!M47</f>
        <v>https://www.amazon.com/dp/B07HCDBL52?psc=1</v>
      </c>
      <c r="L47" s="81">
        <f>数据调研!N47</f>
        <v>211</v>
      </c>
      <c r="M47" s="286">
        <f t="shared" si="63"/>
        <v>0</v>
      </c>
      <c r="N47" s="81">
        <f t="shared" si="60"/>
        <v>0</v>
      </c>
      <c r="O47" s="81">
        <f t="shared" si="53"/>
        <v>100000</v>
      </c>
      <c r="P47" s="81">
        <f t="shared" si="54"/>
        <v>0</v>
      </c>
      <c r="Q47" s="286">
        <f t="shared" si="64"/>
        <v>0</v>
      </c>
      <c r="R47" s="81">
        <f t="shared" si="55"/>
        <v>0</v>
      </c>
      <c r="S47" s="81">
        <f t="shared" si="56"/>
        <v>10000000</v>
      </c>
      <c r="T47" s="81">
        <f t="shared" si="57"/>
        <v>0</v>
      </c>
      <c r="U47" s="81">
        <f t="shared" si="58"/>
        <v>0</v>
      </c>
      <c r="V47" s="81">
        <f t="shared" si="59"/>
        <v>0</v>
      </c>
      <c r="AF47" s="312"/>
      <c r="AG47" s="312"/>
      <c r="AH47" s="312"/>
      <c r="AI47" s="312"/>
      <c r="AJ47" s="312"/>
      <c r="AK47" s="312"/>
    </row>
    <row r="48" ht="25.5" customHeight="1" spans="1:37">
      <c r="A48" s="235" t="str">
        <f>数据调研!L48</f>
        <v>B01J3UZCS2</v>
      </c>
      <c r="B48" s="235" t="str">
        <f>数据调研!C48</f>
        <v>SELMAI</v>
      </c>
      <c r="C48" s="235">
        <f>数据调研!D48</f>
        <v>13.98</v>
      </c>
      <c r="D48" s="235" t="str">
        <f>数据调研!E48</f>
        <v>Pet Supplies</v>
      </c>
      <c r="E48" s="235">
        <f>数据调研!F48</f>
        <v>24122</v>
      </c>
      <c r="F48" s="235">
        <f>数据调研!G48</f>
        <v>111</v>
      </c>
      <c r="G48" s="235">
        <f>数据调研!H48</f>
        <v>1551.78</v>
      </c>
      <c r="H48" s="235">
        <f>数据调研!I48</f>
        <v>361</v>
      </c>
      <c r="I48" s="235">
        <f>数据调研!J48</f>
        <v>4.3</v>
      </c>
      <c r="J48" s="235" t="str">
        <f>数据调研!K48</f>
        <v>AMZ</v>
      </c>
      <c r="K48" s="81" t="str">
        <f>数据调研!M48</f>
        <v>https://www.amazon.com/dp/B01J3UZCS2?psc=1</v>
      </c>
      <c r="L48" s="81">
        <f>数据调研!N48</f>
        <v>984</v>
      </c>
      <c r="M48" s="286">
        <f t="shared" si="63"/>
        <v>0</v>
      </c>
      <c r="N48" s="81">
        <f t="shared" si="60"/>
        <v>0</v>
      </c>
      <c r="O48" s="81">
        <f t="shared" si="53"/>
        <v>100000</v>
      </c>
      <c r="P48" s="81">
        <f t="shared" si="54"/>
        <v>0</v>
      </c>
      <c r="Q48" s="286">
        <f t="shared" si="64"/>
        <v>0</v>
      </c>
      <c r="R48" s="81">
        <f t="shared" si="55"/>
        <v>0</v>
      </c>
      <c r="S48" s="81">
        <f t="shared" si="56"/>
        <v>10000000</v>
      </c>
      <c r="T48" s="81">
        <f t="shared" si="57"/>
        <v>0</v>
      </c>
      <c r="U48" s="81">
        <f t="shared" si="58"/>
        <v>0</v>
      </c>
      <c r="V48" s="81">
        <f t="shared" si="59"/>
        <v>0</v>
      </c>
      <c r="AF48" s="312"/>
      <c r="AG48" s="312"/>
      <c r="AH48" s="312"/>
      <c r="AI48" s="312"/>
      <c r="AJ48" s="312"/>
      <c r="AK48" s="312"/>
    </row>
    <row r="49" ht="25.5" customHeight="1" spans="1:37">
      <c r="A49" s="235" t="str">
        <f>数据调研!L49</f>
        <v>B07KPT5TD6</v>
      </c>
      <c r="B49" s="235" t="str">
        <f>数据调研!C49</f>
        <v>BINGPET</v>
      </c>
      <c r="C49" s="235">
        <f>数据调研!D49</f>
        <v>12.99</v>
      </c>
      <c r="D49" s="235" t="str">
        <f>数据调研!E49</f>
        <v>Pet Supplies</v>
      </c>
      <c r="E49" s="235">
        <f>数据调研!F49</f>
        <v>24038</v>
      </c>
      <c r="F49" s="235">
        <f>数据调研!G49</f>
        <v>111</v>
      </c>
      <c r="G49" s="235">
        <f>数据调研!H49</f>
        <v>1441.89</v>
      </c>
      <c r="H49" s="235">
        <f>数据调研!I49</f>
        <v>12</v>
      </c>
      <c r="I49" s="235">
        <f>数据调研!J49</f>
        <v>4.2</v>
      </c>
      <c r="J49" s="235" t="str">
        <f>数据调研!K49</f>
        <v>FBA</v>
      </c>
      <c r="K49" s="81" t="str">
        <f>数据调研!M49</f>
        <v>https://www.amazon.com/dp/B07KPT5TD6?psc=1</v>
      </c>
      <c r="L49" s="81">
        <f>数据调研!N49</f>
        <v>150</v>
      </c>
      <c r="M49" s="286">
        <f t="shared" si="63"/>
        <v>0</v>
      </c>
      <c r="N49" s="81">
        <f t="shared" si="60"/>
        <v>0</v>
      </c>
      <c r="O49" s="81">
        <f t="shared" si="53"/>
        <v>100000</v>
      </c>
      <c r="P49" s="81">
        <f t="shared" si="54"/>
        <v>0</v>
      </c>
      <c r="Q49" s="286">
        <f t="shared" si="64"/>
        <v>0</v>
      </c>
      <c r="R49" s="81">
        <f t="shared" si="55"/>
        <v>0</v>
      </c>
      <c r="S49" s="81">
        <f t="shared" si="56"/>
        <v>10000000</v>
      </c>
      <c r="T49" s="81">
        <f t="shared" si="57"/>
        <v>0</v>
      </c>
      <c r="U49" s="81">
        <f t="shared" si="58"/>
        <v>0</v>
      </c>
      <c r="V49" s="81">
        <f t="shared" si="59"/>
        <v>0</v>
      </c>
      <c r="AF49" s="312"/>
      <c r="AG49" s="312"/>
      <c r="AH49" s="312"/>
      <c r="AI49" s="312"/>
      <c r="AJ49" s="312"/>
      <c r="AK49" s="312"/>
    </row>
    <row r="50" ht="25.5" customHeight="1" spans="1:37">
      <c r="A50" s="235" t="str">
        <f>数据调研!L50</f>
        <v>B07G44MT6G</v>
      </c>
      <c r="B50" s="235" t="str">
        <f>数据调研!C50</f>
        <v>EXPAWLORER</v>
      </c>
      <c r="C50" s="235">
        <f>数据调研!D50</f>
        <v>10.99</v>
      </c>
      <c r="D50" s="235" t="str">
        <f>数据调研!E50</f>
        <v>Pet Supplies</v>
      </c>
      <c r="E50" s="235">
        <f>数据调研!F50</f>
        <v>25085</v>
      </c>
      <c r="F50" s="235">
        <f>数据调研!G50</f>
        <v>109</v>
      </c>
      <c r="G50" s="235">
        <f>数据调研!H50</f>
        <v>1197.91</v>
      </c>
      <c r="H50" s="235">
        <f>数据调研!I50</f>
        <v>34</v>
      </c>
      <c r="I50" s="235">
        <f>数据调研!J50</f>
        <v>3.6</v>
      </c>
      <c r="J50" s="235" t="str">
        <f>数据调研!K50</f>
        <v>FBA</v>
      </c>
      <c r="K50" s="81" t="str">
        <f>数据调研!M50</f>
        <v>https://www.amazon.com/dp/B07G44MT6G?psc=1</v>
      </c>
      <c r="L50" s="81">
        <f>数据调研!N50</f>
        <v>222</v>
      </c>
      <c r="M50" s="286">
        <f t="shared" si="63"/>
        <v>0</v>
      </c>
      <c r="N50" s="81">
        <f t="shared" si="60"/>
        <v>0</v>
      </c>
      <c r="O50" s="81">
        <f t="shared" si="53"/>
        <v>100000</v>
      </c>
      <c r="P50" s="81">
        <f t="shared" si="54"/>
        <v>0</v>
      </c>
      <c r="Q50" s="286">
        <f t="shared" si="64"/>
        <v>0</v>
      </c>
      <c r="R50" s="81">
        <f t="shared" si="55"/>
        <v>0</v>
      </c>
      <c r="S50" s="81">
        <f t="shared" si="56"/>
        <v>10000000</v>
      </c>
      <c r="T50" s="81">
        <f t="shared" si="57"/>
        <v>0</v>
      </c>
      <c r="U50" s="81">
        <f t="shared" si="58"/>
        <v>0</v>
      </c>
      <c r="V50" s="81">
        <f t="shared" si="59"/>
        <v>0</v>
      </c>
      <c r="AF50" s="312"/>
      <c r="AG50" s="312"/>
      <c r="AH50" s="312"/>
      <c r="AI50" s="312"/>
      <c r="AJ50" s="312"/>
      <c r="AK50" s="312"/>
    </row>
    <row r="51" ht="25.5" customHeight="1" spans="1:37">
      <c r="A51" s="235" t="str">
        <f>数据调研!L51</f>
        <v>B07QRZW1Q8</v>
      </c>
      <c r="B51" s="235" t="str">
        <f>数据调研!C51</f>
        <v>PUPTECK</v>
      </c>
      <c r="C51" s="235">
        <f>数据调研!D51</f>
        <v>11.99</v>
      </c>
      <c r="D51" s="235" t="str">
        <f>数据调研!E51</f>
        <v>Pet Supplies</v>
      </c>
      <c r="E51" s="235">
        <f>数据调研!F51</f>
        <v>25138</v>
      </c>
      <c r="F51" s="235">
        <f>数据调研!G51</f>
        <v>109</v>
      </c>
      <c r="G51" s="235">
        <f>数据调研!H51</f>
        <v>1306.91</v>
      </c>
      <c r="H51" s="235">
        <f>数据调研!I51</f>
        <v>2</v>
      </c>
      <c r="I51" s="235">
        <f>数据调研!J51</f>
        <v>5</v>
      </c>
      <c r="J51" s="235" t="str">
        <f>数据调研!K51</f>
        <v>FBA</v>
      </c>
      <c r="K51" s="81" t="str">
        <f>数据调研!M51</f>
        <v>https://www.amazon.com/dp/B07QRZW1Q8?psc=1</v>
      </c>
      <c r="L51" s="81">
        <f>数据调研!N51</f>
        <v>13</v>
      </c>
      <c r="M51" s="286">
        <f t="shared" si="63"/>
        <v>0</v>
      </c>
      <c r="N51" s="81">
        <f t="shared" si="60"/>
        <v>0</v>
      </c>
      <c r="O51" s="81">
        <f t="shared" si="53"/>
        <v>100000</v>
      </c>
      <c r="P51" s="81">
        <f t="shared" si="54"/>
        <v>0</v>
      </c>
      <c r="Q51" s="286">
        <f t="shared" si="64"/>
        <v>0</v>
      </c>
      <c r="R51" s="81">
        <f t="shared" si="55"/>
        <v>0</v>
      </c>
      <c r="S51" s="81">
        <f t="shared" si="56"/>
        <v>10000000</v>
      </c>
      <c r="T51" s="81">
        <f t="shared" si="57"/>
        <v>0</v>
      </c>
      <c r="U51" s="81">
        <f t="shared" si="58"/>
        <v>0</v>
      </c>
      <c r="V51" s="81">
        <f t="shared" si="59"/>
        <v>0</v>
      </c>
      <c r="AF51" s="312"/>
      <c r="AG51" s="312"/>
      <c r="AH51" s="312"/>
      <c r="AI51" s="312"/>
      <c r="AJ51" s="312"/>
      <c r="AK51" s="312"/>
    </row>
    <row r="52" ht="25.5" customHeight="1" spans="1:37">
      <c r="A52" s="235" t="str">
        <f>数据调研!L52</f>
        <v>B0153O1OJI</v>
      </c>
      <c r="B52" s="235" t="str">
        <f>数据调研!C52</f>
        <v>EcoBark</v>
      </c>
      <c r="C52" s="235">
        <f>数据调研!D52</f>
        <v>12.99</v>
      </c>
      <c r="D52" s="235" t="str">
        <f>数据调研!E52</f>
        <v>Pet Supplies</v>
      </c>
      <c r="E52" s="235">
        <f>数据调研!F52</f>
        <v>25077</v>
      </c>
      <c r="F52" s="235">
        <f>数据调研!G52</f>
        <v>109</v>
      </c>
      <c r="G52" s="235">
        <f>数据调研!H52</f>
        <v>1415.91</v>
      </c>
      <c r="H52" s="235">
        <f>数据调研!I52</f>
        <v>3544</v>
      </c>
      <c r="I52" s="235">
        <f>数据调研!J52</f>
        <v>4.4</v>
      </c>
      <c r="J52" s="235" t="str">
        <f>数据调研!K52</f>
        <v>FBA</v>
      </c>
      <c r="K52" s="81" t="str">
        <f>数据调研!M52</f>
        <v>https://www.amazon.com/dp/B0153O1OJI?psc=1</v>
      </c>
      <c r="L52" s="81">
        <f>数据调研!N52</f>
        <v>1329</v>
      </c>
      <c r="M52" s="286">
        <f t="shared" si="63"/>
        <v>0</v>
      </c>
      <c r="N52" s="81">
        <f t="shared" si="60"/>
        <v>0</v>
      </c>
      <c r="O52" s="81">
        <f t="shared" si="53"/>
        <v>100000</v>
      </c>
      <c r="P52" s="81">
        <f t="shared" si="54"/>
        <v>0</v>
      </c>
      <c r="Q52" s="286">
        <f t="shared" si="64"/>
        <v>0</v>
      </c>
      <c r="R52" s="81">
        <f t="shared" si="55"/>
        <v>0</v>
      </c>
      <c r="S52" s="81">
        <f t="shared" si="56"/>
        <v>10000000</v>
      </c>
      <c r="T52" s="81">
        <f t="shared" si="57"/>
        <v>0</v>
      </c>
      <c r="U52" s="81">
        <f t="shared" si="58"/>
        <v>0</v>
      </c>
      <c r="V52" s="81">
        <f t="shared" si="59"/>
        <v>0</v>
      </c>
      <c r="AF52" s="312"/>
      <c r="AG52" s="312"/>
      <c r="AH52" s="312"/>
      <c r="AI52" s="312"/>
      <c r="AJ52" s="312"/>
      <c r="AK52" s="312"/>
    </row>
    <row r="53" ht="25.5" customHeight="1" spans="1:37">
      <c r="A53" s="235" t="str">
        <f>数据调研!L53</f>
        <v>B01EHWTYBM</v>
      </c>
      <c r="B53" s="235" t="str">
        <f>数据调研!C53</f>
        <v>Dexil Limited</v>
      </c>
      <c r="C53" s="235">
        <f>数据调研!D53</f>
        <v>12.99</v>
      </c>
      <c r="D53" s="235" t="str">
        <f>数据调研!E53</f>
        <v>Pet Supplies</v>
      </c>
      <c r="E53" s="235">
        <f>数据调研!F53</f>
        <v>113204</v>
      </c>
      <c r="F53" s="235">
        <f>数据调研!G53</f>
        <v>109</v>
      </c>
      <c r="G53" s="235">
        <f>数据调研!H53</f>
        <v>1415.91</v>
      </c>
      <c r="H53" s="235">
        <f>数据调研!I53</f>
        <v>38</v>
      </c>
      <c r="I53" s="235">
        <f>数据调研!J53</f>
        <v>3.7</v>
      </c>
      <c r="J53" s="235" t="str">
        <f>数据调研!K53</f>
        <v>FBA</v>
      </c>
      <c r="K53" s="81" t="str">
        <f>数据调研!M53</f>
        <v>https://www.amazon.com/dp/B01EHWTYBM?psc=1</v>
      </c>
      <c r="L53" s="81">
        <f>数据调研!N53</f>
        <v>1329</v>
      </c>
      <c r="M53" s="286">
        <f t="shared" si="63"/>
        <v>0</v>
      </c>
      <c r="N53" s="81">
        <f t="shared" si="60"/>
        <v>0</v>
      </c>
      <c r="O53" s="81">
        <f t="shared" si="53"/>
        <v>100000</v>
      </c>
      <c r="P53" s="81">
        <f t="shared" si="54"/>
        <v>0</v>
      </c>
      <c r="Q53" s="286">
        <f t="shared" si="64"/>
        <v>0</v>
      </c>
      <c r="R53" s="81">
        <f t="shared" si="55"/>
        <v>0</v>
      </c>
      <c r="S53" s="81">
        <f t="shared" si="56"/>
        <v>10000000</v>
      </c>
      <c r="T53" s="81">
        <f t="shared" si="57"/>
        <v>0</v>
      </c>
      <c r="U53" s="81">
        <f t="shared" si="58"/>
        <v>0</v>
      </c>
      <c r="V53" s="81">
        <f t="shared" si="59"/>
        <v>0</v>
      </c>
      <c r="AF53" s="312"/>
      <c r="AG53" s="312"/>
      <c r="AH53" s="312"/>
      <c r="AI53" s="312"/>
      <c r="AJ53" s="312"/>
      <c r="AK53" s="312"/>
    </row>
    <row r="54" ht="25.5" customHeight="1" spans="1:37">
      <c r="A54" s="235" t="str">
        <f>数据调研!L54</f>
        <v>B01K6W97PA</v>
      </c>
      <c r="B54" s="235" t="str">
        <f>数据调研!C54</f>
        <v>PUPTECK</v>
      </c>
      <c r="C54" s="235">
        <f>数据调研!D54</f>
        <v>9.99</v>
      </c>
      <c r="D54" s="235" t="str">
        <f>数据调研!E54</f>
        <v>Pet Supplies</v>
      </c>
      <c r="E54" s="235">
        <f>数据调研!F54</f>
        <v>27050</v>
      </c>
      <c r="F54" s="235">
        <f>数据调研!G54</f>
        <v>105</v>
      </c>
      <c r="G54" s="235">
        <f>数据调研!H54</f>
        <v>1048.95</v>
      </c>
      <c r="H54" s="235">
        <f>数据调研!I54</f>
        <v>223</v>
      </c>
      <c r="I54" s="235">
        <f>数据调研!J54</f>
        <v>4.2</v>
      </c>
      <c r="J54" s="235" t="str">
        <f>数据调研!K54</f>
        <v>FBA</v>
      </c>
      <c r="K54" s="81" t="str">
        <f>数据调研!M54</f>
        <v>https://www.amazon.com/dp/B01K6W97PA?psc=1</v>
      </c>
      <c r="L54" s="81">
        <f>数据调研!N54</f>
        <v>981</v>
      </c>
      <c r="M54" s="286">
        <f t="shared" si="63"/>
        <v>0</v>
      </c>
      <c r="N54" s="81">
        <f t="shared" si="60"/>
        <v>0</v>
      </c>
      <c r="O54" s="81">
        <f t="shared" si="53"/>
        <v>100000</v>
      </c>
      <c r="P54" s="81">
        <f t="shared" si="54"/>
        <v>0</v>
      </c>
      <c r="Q54" s="286">
        <f t="shared" si="64"/>
        <v>0</v>
      </c>
      <c r="R54" s="81">
        <f t="shared" si="55"/>
        <v>0</v>
      </c>
      <c r="S54" s="81">
        <f t="shared" si="56"/>
        <v>10000000</v>
      </c>
      <c r="T54" s="81">
        <f t="shared" si="57"/>
        <v>0</v>
      </c>
      <c r="U54" s="81">
        <f t="shared" si="58"/>
        <v>0</v>
      </c>
      <c r="V54" s="81">
        <f t="shared" si="59"/>
        <v>0</v>
      </c>
      <c r="AF54" s="313"/>
      <c r="AG54" s="313"/>
      <c r="AH54" s="313"/>
      <c r="AI54" s="313"/>
      <c r="AJ54" s="333"/>
      <c r="AK54" s="334"/>
    </row>
    <row r="55" ht="25.5" customHeight="1" spans="1:22">
      <c r="A55" s="235" t="str">
        <f>数据调研!L55</f>
        <v>B012NGQZ98</v>
      </c>
      <c r="B55" s="235" t="str">
        <f>数据调研!C55</f>
        <v>yueton</v>
      </c>
      <c r="C55" s="235">
        <f>数据调研!D55</f>
        <v>5.29</v>
      </c>
      <c r="D55" s="235" t="str">
        <f>数据调研!E55</f>
        <v>Pet Supplies</v>
      </c>
      <c r="E55" s="235">
        <f>数据调研!F55</f>
        <v>27802</v>
      </c>
      <c r="F55" s="235">
        <f>数据调研!G55</f>
        <v>104</v>
      </c>
      <c r="G55" s="235">
        <f>数据调研!H55</f>
        <v>550.16</v>
      </c>
      <c r="H55" s="235">
        <f>数据调研!I55</f>
        <v>78</v>
      </c>
      <c r="I55" s="235">
        <f>数据调研!J55</f>
        <v>3.8</v>
      </c>
      <c r="J55" s="235" t="str">
        <f>数据调研!K55</f>
        <v>FBA</v>
      </c>
      <c r="K55" s="81" t="str">
        <f>数据调研!M55</f>
        <v>https://www.amazon.com/dp/B012NGQZ98?psc=1</v>
      </c>
      <c r="L55" s="81">
        <f>数据调研!N55</f>
        <v>1266</v>
      </c>
      <c r="M55" s="286">
        <f t="shared" si="63"/>
        <v>0</v>
      </c>
      <c r="N55" s="81">
        <f t="shared" si="60"/>
        <v>0</v>
      </c>
      <c r="O55" s="81">
        <f t="shared" si="53"/>
        <v>100000</v>
      </c>
      <c r="P55" s="81">
        <f t="shared" si="54"/>
        <v>0</v>
      </c>
      <c r="Q55" s="286">
        <f t="shared" si="64"/>
        <v>0</v>
      </c>
      <c r="R55" s="81">
        <f t="shared" si="55"/>
        <v>0</v>
      </c>
      <c r="S55" s="81">
        <f t="shared" si="56"/>
        <v>10000000</v>
      </c>
      <c r="T55" s="81">
        <f t="shared" si="57"/>
        <v>0</v>
      </c>
      <c r="U55" s="81">
        <f t="shared" si="58"/>
        <v>0</v>
      </c>
      <c r="V55" s="81">
        <f t="shared" si="59"/>
        <v>0</v>
      </c>
    </row>
    <row r="56" ht="25.5" customHeight="1" spans="1:22">
      <c r="A56" s="235" t="str">
        <f>数据调研!L56</f>
        <v>B07G5GY4DC</v>
      </c>
      <c r="B56" s="235" t="str">
        <f>数据调研!C56</f>
        <v>PUPTECK</v>
      </c>
      <c r="C56" s="235">
        <f>数据调研!D56</f>
        <v>12.99</v>
      </c>
      <c r="D56" s="235" t="str">
        <f>数据调研!E56</f>
        <v>Pet Supplies</v>
      </c>
      <c r="E56" s="235">
        <f>数据调研!F56</f>
        <v>28934</v>
      </c>
      <c r="F56" s="235">
        <f>数据调研!G56</f>
        <v>102</v>
      </c>
      <c r="G56" s="235">
        <f>数据调研!H56</f>
        <v>1324.98</v>
      </c>
      <c r="H56" s="235">
        <f>数据调研!I56</f>
        <v>68</v>
      </c>
      <c r="I56" s="235">
        <f>数据调研!J56</f>
        <v>4.4</v>
      </c>
      <c r="J56" s="235" t="str">
        <f>数据调研!K56</f>
        <v>FBA</v>
      </c>
      <c r="K56" s="81" t="str">
        <f>数据调研!M56</f>
        <v>https://www.amazon.com/dp/B07G5GY4DC?psc=1</v>
      </c>
      <c r="L56" s="81">
        <f>数据调研!N56</f>
        <v>246</v>
      </c>
      <c r="M56" s="286">
        <f t="shared" si="63"/>
        <v>0</v>
      </c>
      <c r="N56" s="81">
        <f t="shared" si="60"/>
        <v>0</v>
      </c>
      <c r="O56" s="81">
        <f t="shared" si="53"/>
        <v>100000</v>
      </c>
      <c r="P56" s="81">
        <f t="shared" si="54"/>
        <v>0</v>
      </c>
      <c r="Q56" s="286">
        <f t="shared" si="64"/>
        <v>0</v>
      </c>
      <c r="R56" s="81">
        <f t="shared" si="55"/>
        <v>0</v>
      </c>
      <c r="S56" s="81">
        <f t="shared" si="56"/>
        <v>10000000</v>
      </c>
      <c r="T56" s="81">
        <f t="shared" si="57"/>
        <v>0</v>
      </c>
      <c r="U56" s="81">
        <f t="shared" si="58"/>
        <v>0</v>
      </c>
      <c r="V56" s="81">
        <f t="shared" si="59"/>
        <v>0</v>
      </c>
    </row>
    <row r="57" ht="25.5" customHeight="1" spans="1:22">
      <c r="A57" s="235" t="str">
        <f>数据调研!L57</f>
        <v>B07PRZMBMT</v>
      </c>
      <c r="B57" s="235" t="str">
        <f>数据调研!C57</f>
        <v>Kamots Beauty</v>
      </c>
      <c r="C57" s="235">
        <f>数据调研!D57</f>
        <v>12.48</v>
      </c>
      <c r="D57" s="235" t="str">
        <f>数据调研!E57</f>
        <v>Pet Supplies</v>
      </c>
      <c r="E57" s="235">
        <f>数据调研!F57</f>
        <v>31976</v>
      </c>
      <c r="F57" s="235">
        <f>数据调研!G57</f>
        <v>96</v>
      </c>
      <c r="G57" s="235">
        <f>数据调研!H57</f>
        <v>1198.08</v>
      </c>
      <c r="H57" s="235">
        <f>数据调研!I57</f>
        <v>2</v>
      </c>
      <c r="I57" s="235">
        <f>数据调研!J57</f>
        <v>1.5</v>
      </c>
      <c r="J57" s="235" t="str">
        <f>数据调研!K57</f>
        <v>FBA</v>
      </c>
      <c r="K57" s="81" t="str">
        <f>数据调研!M57</f>
        <v>https://www.amazon.com/dp/B07PRZMBMT?psc=1</v>
      </c>
      <c r="L57" s="81">
        <f>数据调研!N57</f>
        <v>9</v>
      </c>
      <c r="M57" s="286">
        <f t="shared" si="63"/>
        <v>0</v>
      </c>
      <c r="N57" s="81">
        <f t="shared" si="60"/>
        <v>0</v>
      </c>
      <c r="O57" s="81">
        <f t="shared" si="53"/>
        <v>100000</v>
      </c>
      <c r="P57" s="81">
        <f t="shared" si="54"/>
        <v>0</v>
      </c>
      <c r="Q57" s="286">
        <f t="shared" si="64"/>
        <v>0</v>
      </c>
      <c r="R57" s="81">
        <f t="shared" si="55"/>
        <v>0</v>
      </c>
      <c r="S57" s="81">
        <f t="shared" si="56"/>
        <v>10000000</v>
      </c>
      <c r="T57" s="81">
        <f t="shared" si="57"/>
        <v>0</v>
      </c>
      <c r="U57" s="81">
        <f t="shared" si="58"/>
        <v>0</v>
      </c>
      <c r="V57" s="81">
        <f t="shared" si="59"/>
        <v>0</v>
      </c>
    </row>
    <row r="58" ht="25.5" customHeight="1" spans="1:22">
      <c r="A58" s="235" t="str">
        <f>数据调研!L58</f>
        <v>B07F7WXVP8</v>
      </c>
      <c r="B58" s="235" t="str">
        <f>数据调研!C58</f>
        <v>KZHAREEN</v>
      </c>
      <c r="C58" s="235">
        <f>数据调研!D58</f>
        <v>7.99</v>
      </c>
      <c r="D58" s="235" t="str">
        <f>数据调研!E58</f>
        <v>Pet Supplies</v>
      </c>
      <c r="E58" s="235">
        <f>数据调研!F58</f>
        <v>202481</v>
      </c>
      <c r="F58" s="235">
        <f>数据调研!G58</f>
        <v>96</v>
      </c>
      <c r="G58" s="235">
        <f>数据调研!H58</f>
        <v>767.04</v>
      </c>
      <c r="H58" s="235">
        <f>数据调研!I58</f>
        <v>12</v>
      </c>
      <c r="I58" s="235">
        <f>数据调研!J58</f>
        <v>4.1</v>
      </c>
      <c r="J58" s="235" t="str">
        <f>数据调研!K58</f>
        <v>FBA</v>
      </c>
      <c r="K58" s="81" t="str">
        <f>数据调研!M58</f>
        <v>https://www.amazon.com/dp/B07F7WXVP8?psc=1</v>
      </c>
      <c r="L58" s="81">
        <f>数据调研!N58</f>
        <v>278</v>
      </c>
      <c r="M58" s="286">
        <f t="shared" si="63"/>
        <v>0</v>
      </c>
      <c r="N58" s="81">
        <f t="shared" si="60"/>
        <v>0</v>
      </c>
      <c r="O58" s="81">
        <f t="shared" si="53"/>
        <v>100000</v>
      </c>
      <c r="P58" s="81">
        <f t="shared" si="54"/>
        <v>0</v>
      </c>
      <c r="Q58" s="286">
        <f t="shared" si="64"/>
        <v>0</v>
      </c>
      <c r="R58" s="81">
        <f t="shared" si="55"/>
        <v>0</v>
      </c>
      <c r="S58" s="81">
        <f t="shared" si="56"/>
        <v>10000000</v>
      </c>
      <c r="T58" s="81">
        <f t="shared" si="57"/>
        <v>0</v>
      </c>
      <c r="U58" s="81">
        <f t="shared" si="58"/>
        <v>0</v>
      </c>
      <c r="V58" s="81">
        <f t="shared" si="59"/>
        <v>0</v>
      </c>
    </row>
    <row r="59" ht="25.5" customHeight="1" spans="1:22">
      <c r="A59" s="235" t="str">
        <f>数据调研!L59</f>
        <v>B00UU12AP2</v>
      </c>
      <c r="B59" s="235" t="str">
        <f>数据调研!C59</f>
        <v>Mynwood Cat Jacket</v>
      </c>
      <c r="C59" s="235">
        <f>数据调研!D59</f>
        <v>28</v>
      </c>
      <c r="D59" s="235" t="str">
        <f>数据调研!E59</f>
        <v>Pet Supplies</v>
      </c>
      <c r="E59" s="235">
        <f>数据调研!F59</f>
        <v>137684</v>
      </c>
      <c r="F59" s="235">
        <f>数据调研!G59</f>
        <v>96</v>
      </c>
      <c r="G59" s="235">
        <f>数据调研!H59</f>
        <v>2688</v>
      </c>
      <c r="H59" s="235">
        <f>数据调研!I59</f>
        <v>12</v>
      </c>
      <c r="I59" s="235">
        <f>数据调研!J59</f>
        <v>4.8</v>
      </c>
      <c r="J59" s="235" t="str">
        <f>数据调研!K59</f>
        <v>FBA</v>
      </c>
      <c r="K59" s="81" t="str">
        <f>数据调研!M59</f>
        <v>https://www.amazon.com/dp/B00UU12AP2?psc=1</v>
      </c>
      <c r="L59" s="81">
        <f>数据调研!N59</f>
        <v>49</v>
      </c>
      <c r="M59" s="286">
        <f t="shared" si="63"/>
        <v>0</v>
      </c>
      <c r="N59" s="81">
        <f t="shared" si="60"/>
        <v>0</v>
      </c>
      <c r="O59" s="81">
        <f t="shared" si="53"/>
        <v>100000</v>
      </c>
      <c r="P59" s="81">
        <f t="shared" si="54"/>
        <v>0</v>
      </c>
      <c r="Q59" s="286">
        <f t="shared" si="64"/>
        <v>0</v>
      </c>
      <c r="R59" s="81">
        <f t="shared" si="55"/>
        <v>0</v>
      </c>
      <c r="S59" s="81">
        <f t="shared" si="56"/>
        <v>10000000</v>
      </c>
      <c r="T59" s="81">
        <f t="shared" si="57"/>
        <v>0</v>
      </c>
      <c r="U59" s="81">
        <f t="shared" si="58"/>
        <v>0</v>
      </c>
      <c r="V59" s="81">
        <f t="shared" si="59"/>
        <v>0</v>
      </c>
    </row>
    <row r="60" ht="25.5" customHeight="1" spans="1:22">
      <c r="A60" s="235" t="str">
        <f>数据调研!L60</f>
        <v>B07G48TMT6</v>
      </c>
      <c r="B60" s="235" t="str">
        <f>数据调研!C60</f>
        <v>KOOLTAIL</v>
      </c>
      <c r="C60" s="235">
        <f>数据调研!D60</f>
        <v>13.99</v>
      </c>
      <c r="D60" s="235" t="str">
        <f>数据调研!E60</f>
        <v>Pet Supplies</v>
      </c>
      <c r="E60" s="235">
        <f>数据调研!F60</f>
        <v>32258</v>
      </c>
      <c r="F60" s="235">
        <f>数据调研!G60</f>
        <v>95</v>
      </c>
      <c r="G60" s="235">
        <f>数据调研!H60</f>
        <v>1329.05</v>
      </c>
      <c r="H60" s="235">
        <f>数据调研!I60</f>
        <v>27</v>
      </c>
      <c r="I60" s="235">
        <f>数据调研!J60</f>
        <v>3.8</v>
      </c>
      <c r="J60" s="235" t="str">
        <f>数据调研!K60</f>
        <v>FBA</v>
      </c>
      <c r="K60" s="81" t="str">
        <f>数据调研!M60</f>
        <v>https://www.amazon.com/dp/B07G48TMT6?psc=1</v>
      </c>
      <c r="L60" s="81">
        <f>数据调研!N60</f>
        <v>172</v>
      </c>
      <c r="M60" s="286">
        <f t="shared" si="63"/>
        <v>0</v>
      </c>
      <c r="N60" s="81">
        <f t="shared" si="60"/>
        <v>0</v>
      </c>
      <c r="O60" s="81">
        <f t="shared" si="53"/>
        <v>100000</v>
      </c>
      <c r="P60" s="81">
        <f t="shared" si="54"/>
        <v>0</v>
      </c>
      <c r="Q60" s="286">
        <f t="shared" si="64"/>
        <v>0</v>
      </c>
      <c r="R60" s="81">
        <f t="shared" si="55"/>
        <v>0</v>
      </c>
      <c r="S60" s="81">
        <f t="shared" si="56"/>
        <v>10000000</v>
      </c>
      <c r="T60" s="81">
        <f t="shared" si="57"/>
        <v>0</v>
      </c>
      <c r="U60" s="81">
        <f t="shared" si="58"/>
        <v>0</v>
      </c>
      <c r="V60" s="81">
        <f t="shared" si="59"/>
        <v>0</v>
      </c>
    </row>
    <row r="61" ht="25.5" customHeight="1" spans="1:22">
      <c r="A61" s="235" t="str">
        <f>数据调研!L61</f>
        <v>B07CBB8M6W</v>
      </c>
      <c r="B61" s="235" t="str">
        <f>数据调研!C61</f>
        <v>Niteangel</v>
      </c>
      <c r="C61" s="235">
        <f>数据调研!D61</f>
        <v>10.99</v>
      </c>
      <c r="D61" s="235" t="str">
        <f>数据调研!E61</f>
        <v>Pet Supplies</v>
      </c>
      <c r="E61" s="235">
        <f>数据调研!F61</f>
        <v>37696</v>
      </c>
      <c r="F61" s="235">
        <f>数据调研!G61</f>
        <v>84</v>
      </c>
      <c r="G61" s="235">
        <f>数据调研!H61</f>
        <v>923.16</v>
      </c>
      <c r="H61" s="235">
        <f>数据调研!I61</f>
        <v>136</v>
      </c>
      <c r="I61" s="235">
        <f>数据调研!J61</f>
        <v>4.1</v>
      </c>
      <c r="J61" s="235" t="str">
        <f>数据调研!K61</f>
        <v>FBA</v>
      </c>
      <c r="K61" s="81" t="str">
        <f>数据调研!M61</f>
        <v>https://www.amazon.com/dp/B07CBB8M6W?psc=1</v>
      </c>
      <c r="L61" s="81">
        <f>数据调研!N61</f>
        <v>348</v>
      </c>
      <c r="M61" s="286">
        <f t="shared" si="63"/>
        <v>0</v>
      </c>
      <c r="N61" s="81">
        <f t="shared" si="60"/>
        <v>0</v>
      </c>
      <c r="O61" s="81">
        <f t="shared" si="53"/>
        <v>100000</v>
      </c>
      <c r="P61" s="81">
        <f t="shared" si="54"/>
        <v>0</v>
      </c>
      <c r="Q61" s="286">
        <f t="shared" si="64"/>
        <v>0</v>
      </c>
      <c r="R61" s="81">
        <f t="shared" si="55"/>
        <v>0</v>
      </c>
      <c r="S61" s="81">
        <f t="shared" si="56"/>
        <v>10000000</v>
      </c>
      <c r="T61" s="81">
        <f t="shared" si="57"/>
        <v>0</v>
      </c>
      <c r="U61" s="81">
        <f t="shared" si="58"/>
        <v>0</v>
      </c>
      <c r="V61" s="81">
        <f t="shared" si="59"/>
        <v>0</v>
      </c>
    </row>
    <row r="62" ht="25.5" customHeight="1" spans="1:22">
      <c r="A62" s="235" t="str">
        <f>数据调研!L62</f>
        <v>B07BRM9LXM</v>
      </c>
      <c r="B62" s="235" t="str">
        <f>数据调研!C62</f>
        <v>WIGGLE TAIL</v>
      </c>
      <c r="C62" s="235">
        <f>数据调研!D62</f>
        <v>14.97</v>
      </c>
      <c r="D62" s="235" t="str">
        <f>数据调研!E62</f>
        <v>Pet Supplies</v>
      </c>
      <c r="E62" s="235">
        <f>数据调研!F62</f>
        <v>98630</v>
      </c>
      <c r="F62" s="235">
        <f>数据调研!G62</f>
        <v>84</v>
      </c>
      <c r="G62" s="235">
        <f>数据调研!H62</f>
        <v>1257.48</v>
      </c>
      <c r="H62" s="235">
        <f>数据调研!I62</f>
        <v>76</v>
      </c>
      <c r="I62" s="235">
        <f>数据调研!J62</f>
        <v>4.4</v>
      </c>
      <c r="J62" s="235" t="str">
        <f>数据调研!K62</f>
        <v>FBA</v>
      </c>
      <c r="K62" s="81" t="str">
        <f>数据调研!M62</f>
        <v>https://www.amazon.com/dp/B07BRM9LXM?psc=1</v>
      </c>
      <c r="L62" s="81">
        <f>数据调研!N62</f>
        <v>645</v>
      </c>
      <c r="M62" s="286">
        <f t="shared" si="63"/>
        <v>0</v>
      </c>
      <c r="N62" s="81">
        <f t="shared" si="60"/>
        <v>0</v>
      </c>
      <c r="O62" s="81">
        <f t="shared" si="53"/>
        <v>100000</v>
      </c>
      <c r="P62" s="81">
        <f t="shared" si="54"/>
        <v>0</v>
      </c>
      <c r="Q62" s="286">
        <f t="shared" si="64"/>
        <v>0</v>
      </c>
      <c r="R62" s="81">
        <f t="shared" si="55"/>
        <v>0</v>
      </c>
      <c r="S62" s="81">
        <f t="shared" si="56"/>
        <v>10000000</v>
      </c>
      <c r="T62" s="81">
        <f t="shared" si="57"/>
        <v>0</v>
      </c>
      <c r="U62" s="81">
        <f t="shared" si="58"/>
        <v>0</v>
      </c>
      <c r="V62" s="81">
        <f t="shared" si="59"/>
        <v>0</v>
      </c>
    </row>
    <row r="63" ht="25.5" customHeight="1" spans="1:22">
      <c r="A63" s="235" t="str">
        <f>数据调研!L63</f>
        <v>B07PHY5FPN</v>
      </c>
      <c r="B63" s="235" t="str">
        <f>数据调研!C63</f>
        <v>YujueShop</v>
      </c>
      <c r="C63" s="235">
        <f>数据调研!D63</f>
        <v>11.99</v>
      </c>
      <c r="D63" s="235" t="str">
        <f>数据调研!E63</f>
        <v>Pet Supplies</v>
      </c>
      <c r="E63" s="235">
        <f>数据调研!F63</f>
        <v>82759</v>
      </c>
      <c r="F63" s="235">
        <f>数据调研!G63</f>
        <v>84</v>
      </c>
      <c r="G63" s="235">
        <f>数据调研!H63</f>
        <v>1007.16</v>
      </c>
      <c r="H63" s="235">
        <f>数据调研!I63</f>
        <v>3</v>
      </c>
      <c r="I63" s="235">
        <f>数据调研!J63</f>
        <v>4.6</v>
      </c>
      <c r="J63" s="235" t="str">
        <f>数据调研!K63</f>
        <v>FBA</v>
      </c>
      <c r="K63" s="81" t="str">
        <f>数据调研!M63</f>
        <v>https://www.amazon.com/dp/B07PHY5FPN?psc=1</v>
      </c>
      <c r="L63" s="81">
        <f>数据调研!N63</f>
        <v>15</v>
      </c>
      <c r="M63" s="286">
        <f t="shared" si="63"/>
        <v>0</v>
      </c>
      <c r="N63" s="81">
        <f t="shared" si="60"/>
        <v>0</v>
      </c>
      <c r="O63" s="81">
        <f t="shared" si="53"/>
        <v>100000</v>
      </c>
      <c r="P63" s="81">
        <f t="shared" si="54"/>
        <v>0</v>
      </c>
      <c r="Q63" s="286">
        <f t="shared" si="64"/>
        <v>0</v>
      </c>
      <c r="R63" s="81">
        <f t="shared" si="55"/>
        <v>0</v>
      </c>
      <c r="S63" s="81">
        <f t="shared" si="56"/>
        <v>10000000</v>
      </c>
      <c r="T63" s="81">
        <f t="shared" si="57"/>
        <v>0</v>
      </c>
      <c r="U63" s="81">
        <f t="shared" si="58"/>
        <v>0</v>
      </c>
      <c r="V63" s="81">
        <f t="shared" si="59"/>
        <v>0</v>
      </c>
    </row>
    <row r="64" ht="25.5" customHeight="1" spans="1:22">
      <c r="A64" s="235" t="str">
        <f>数据调研!L64</f>
        <v>B0716HJDQD</v>
      </c>
      <c r="B64" s="235" t="str">
        <f>数据调研!C64</f>
        <v>EcoBark</v>
      </c>
      <c r="C64" s="235">
        <f>数据调研!D64</f>
        <v>13.99</v>
      </c>
      <c r="D64" s="235" t="str">
        <f>数据调研!E64</f>
        <v>Pet Supplies</v>
      </c>
      <c r="E64" s="235">
        <f>数据调研!F64</f>
        <v>38890</v>
      </c>
      <c r="F64" s="235">
        <f>数据调研!G64</f>
        <v>82</v>
      </c>
      <c r="G64" s="235">
        <f>数据调研!H64</f>
        <v>1147.18</v>
      </c>
      <c r="H64" s="235">
        <f>数据调研!I64</f>
        <v>710</v>
      </c>
      <c r="I64" s="235">
        <f>数据调研!J64</f>
        <v>4.6</v>
      </c>
      <c r="J64" s="235" t="str">
        <f>数据调研!K64</f>
        <v>FBA</v>
      </c>
      <c r="K64" s="81" t="str">
        <f>数据调研!M64</f>
        <v>https://www.amazon.com/dp/B0716HJDQD?psc=1</v>
      </c>
      <c r="L64" s="81">
        <f>数据调研!N64</f>
        <v>717</v>
      </c>
      <c r="M64" s="286">
        <f t="shared" si="63"/>
        <v>0</v>
      </c>
      <c r="N64" s="81">
        <f t="shared" si="60"/>
        <v>0</v>
      </c>
      <c r="O64" s="81">
        <f t="shared" si="53"/>
        <v>100000</v>
      </c>
      <c r="P64" s="81">
        <f t="shared" si="54"/>
        <v>0</v>
      </c>
      <c r="Q64" s="286">
        <f t="shared" si="64"/>
        <v>0</v>
      </c>
      <c r="R64" s="81">
        <f t="shared" si="55"/>
        <v>0</v>
      </c>
      <c r="S64" s="81">
        <f t="shared" si="56"/>
        <v>10000000</v>
      </c>
      <c r="T64" s="81">
        <f t="shared" si="57"/>
        <v>0</v>
      </c>
      <c r="U64" s="81">
        <f t="shared" si="58"/>
        <v>0</v>
      </c>
      <c r="V64" s="81">
        <f t="shared" si="59"/>
        <v>0</v>
      </c>
    </row>
    <row r="65" ht="25.5" customHeight="1" spans="1:22">
      <c r="A65" s="235" t="str">
        <f>数据调研!L65</f>
        <v>B075K9B6HR</v>
      </c>
      <c r="B65" s="235" t="str">
        <f>数据调研!C65</f>
        <v>Blueberry Pet</v>
      </c>
      <c r="C65" s="235">
        <f>数据调研!D65</f>
        <v>23.99</v>
      </c>
      <c r="D65" s="235" t="str">
        <f>数据调研!E65</f>
        <v>Pet Supplies</v>
      </c>
      <c r="E65" s="235">
        <f>数据调研!F65</f>
        <v>39249</v>
      </c>
      <c r="F65" s="235">
        <f>数据调研!G65</f>
        <v>81</v>
      </c>
      <c r="G65" s="235">
        <f>数据调研!H65</f>
        <v>1943.19</v>
      </c>
      <c r="H65" s="235">
        <f>数据调研!I65</f>
        <v>429</v>
      </c>
      <c r="I65" s="235">
        <f>数据调研!J65</f>
        <v>4.5</v>
      </c>
      <c r="J65" s="235" t="str">
        <f>数据调研!K65</f>
        <v>FBA</v>
      </c>
      <c r="K65" s="81" t="str">
        <f>数据调研!M65</f>
        <v>https://www.amazon.com/dp/B075K9B6HR?psc=1</v>
      </c>
      <c r="L65" s="81">
        <f>数据调研!N65</f>
        <v>534</v>
      </c>
      <c r="M65" s="286">
        <f t="shared" si="63"/>
        <v>0</v>
      </c>
      <c r="N65" s="81">
        <f t="shared" si="60"/>
        <v>0</v>
      </c>
      <c r="O65" s="81">
        <f t="shared" si="53"/>
        <v>100000</v>
      </c>
      <c r="P65" s="81">
        <f t="shared" si="54"/>
        <v>0</v>
      </c>
      <c r="Q65" s="286">
        <f t="shared" si="64"/>
        <v>0</v>
      </c>
      <c r="R65" s="81">
        <f t="shared" si="55"/>
        <v>0</v>
      </c>
      <c r="S65" s="81">
        <f t="shared" si="56"/>
        <v>10000000</v>
      </c>
      <c r="T65" s="81">
        <f t="shared" si="57"/>
        <v>0</v>
      </c>
      <c r="U65" s="81">
        <f t="shared" si="58"/>
        <v>0</v>
      </c>
      <c r="V65" s="81">
        <f t="shared" si="59"/>
        <v>0</v>
      </c>
    </row>
    <row r="66" ht="25.5" customHeight="1" spans="1:22">
      <c r="A66" s="235" t="str">
        <f>数据调研!L66</f>
        <v>B0779RQ4TB</v>
      </c>
      <c r="B66" s="235" t="str">
        <f>数据调研!C66</f>
        <v>Beirui</v>
      </c>
      <c r="C66" s="235">
        <f>数据调研!D66</f>
        <v>15.99</v>
      </c>
      <c r="D66" s="235" t="str">
        <f>数据调研!E66</f>
        <v>Pet Supplies</v>
      </c>
      <c r="E66" s="235">
        <f>数据调研!F66</f>
        <v>42298</v>
      </c>
      <c r="F66" s="235">
        <f>数据调研!G66</f>
        <v>75</v>
      </c>
      <c r="G66" s="235">
        <f>数据调研!H66</f>
        <v>1199.25</v>
      </c>
      <c r="H66" s="235">
        <f>数据调研!I66</f>
        <v>63</v>
      </c>
      <c r="I66" s="235">
        <f>数据调研!J66</f>
        <v>4.1</v>
      </c>
      <c r="J66" s="235" t="str">
        <f>数据调研!K66</f>
        <v>FBA</v>
      </c>
      <c r="K66" s="81" t="str">
        <f>数据调研!M66</f>
        <v>https://www.amazon.com/dp/B0779RQ4TB?psc=1</v>
      </c>
      <c r="L66" s="81">
        <f>数据调研!N66</f>
        <v>324</v>
      </c>
      <c r="M66" s="286">
        <f t="shared" si="63"/>
        <v>0</v>
      </c>
      <c r="N66" s="81">
        <f t="shared" si="60"/>
        <v>0</v>
      </c>
      <c r="O66" s="81">
        <f t="shared" si="53"/>
        <v>100000</v>
      </c>
      <c r="P66" s="81">
        <f t="shared" si="54"/>
        <v>0</v>
      </c>
      <c r="Q66" s="286">
        <f t="shared" si="64"/>
        <v>0</v>
      </c>
      <c r="R66" s="81">
        <f t="shared" si="55"/>
        <v>0</v>
      </c>
      <c r="S66" s="81">
        <f t="shared" si="56"/>
        <v>10000000</v>
      </c>
      <c r="T66" s="81">
        <f t="shared" si="57"/>
        <v>0</v>
      </c>
      <c r="U66" s="81">
        <f t="shared" si="58"/>
        <v>0</v>
      </c>
      <c r="V66" s="81">
        <f t="shared" si="59"/>
        <v>0</v>
      </c>
    </row>
    <row r="67" ht="25.5" customHeight="1" spans="1:22">
      <c r="A67" s="235" t="str">
        <f>数据调研!L67</f>
        <v>B07G43XX5C</v>
      </c>
      <c r="B67" s="235" t="str">
        <f>数据调研!C67</f>
        <v>EXPAWLORER</v>
      </c>
      <c r="C67" s="235">
        <f>数据调研!D67</f>
        <v>10.99</v>
      </c>
      <c r="D67" s="235" t="str">
        <f>数据调研!E67</f>
        <v>Pet Supplies</v>
      </c>
      <c r="E67" s="235">
        <f>数据调研!F67</f>
        <v>42932</v>
      </c>
      <c r="F67" s="235">
        <f>数据调研!G67</f>
        <v>74</v>
      </c>
      <c r="G67" s="235">
        <f>数据调研!H67</f>
        <v>813.26</v>
      </c>
      <c r="H67" s="235">
        <f>数据调研!I67</f>
        <v>34</v>
      </c>
      <c r="I67" s="235">
        <f>数据调研!J67</f>
        <v>3.6</v>
      </c>
      <c r="J67" s="235" t="str">
        <f>数据调研!K67</f>
        <v>FBA</v>
      </c>
      <c r="K67" s="81" t="str">
        <f>数据调研!M67</f>
        <v>https://www.amazon.com/dp/B07G43XX5C?psc=1</v>
      </c>
      <c r="L67" s="81">
        <f>数据调研!N67</f>
        <v>222</v>
      </c>
      <c r="M67" s="286">
        <f t="shared" si="63"/>
        <v>0</v>
      </c>
      <c r="N67" s="81">
        <f t="shared" si="60"/>
        <v>0</v>
      </c>
      <c r="O67" s="81">
        <f t="shared" si="53"/>
        <v>100000</v>
      </c>
      <c r="P67" s="81">
        <f t="shared" si="54"/>
        <v>0</v>
      </c>
      <c r="Q67" s="286">
        <f t="shared" si="64"/>
        <v>0</v>
      </c>
      <c r="R67" s="81">
        <f t="shared" si="55"/>
        <v>0</v>
      </c>
      <c r="S67" s="81">
        <f t="shared" si="56"/>
        <v>10000000</v>
      </c>
      <c r="T67" s="81">
        <f t="shared" si="57"/>
        <v>0</v>
      </c>
      <c r="U67" s="81">
        <f t="shared" si="58"/>
        <v>0</v>
      </c>
      <c r="V67" s="81">
        <f t="shared" si="59"/>
        <v>0</v>
      </c>
    </row>
    <row r="68" ht="25.5" customHeight="1" spans="1:22">
      <c r="A68" s="235" t="str">
        <f>数据调研!L68</f>
        <v>B07GGN6JW6</v>
      </c>
      <c r="B68" s="235" t="str">
        <f>数据调研!C68</f>
        <v>WONDERPUP</v>
      </c>
      <c r="C68" s="235">
        <f>数据调研!D68</f>
        <v>12.99</v>
      </c>
      <c r="D68" s="235" t="str">
        <f>数据调研!E68</f>
        <v>Pet Supplies</v>
      </c>
      <c r="E68" s="235">
        <f>数据调研!F68</f>
        <v>118894</v>
      </c>
      <c r="F68" s="235">
        <f>数据调研!G68</f>
        <v>74</v>
      </c>
      <c r="G68" s="235">
        <f>数据调研!H68</f>
        <v>961.26</v>
      </c>
      <c r="H68" s="235">
        <f>数据调研!I68</f>
        <v>17</v>
      </c>
      <c r="I68" s="235">
        <f>数据调研!J68</f>
        <v>3.9</v>
      </c>
      <c r="J68" s="235" t="str">
        <f>数据调研!K68</f>
        <v>FBA</v>
      </c>
      <c r="K68" s="81" t="str">
        <f>数据调研!M68</f>
        <v>https://www.amazon.com/dp/B07GGN6JW6?psc=1</v>
      </c>
      <c r="L68" s="81">
        <f>数据调研!N68</f>
        <v>346</v>
      </c>
      <c r="M68" s="286">
        <f t="shared" si="63"/>
        <v>0</v>
      </c>
      <c r="N68" s="81">
        <f t="shared" si="60"/>
        <v>0</v>
      </c>
      <c r="O68" s="81">
        <f t="shared" si="53"/>
        <v>100000</v>
      </c>
      <c r="P68" s="81">
        <f t="shared" si="54"/>
        <v>0</v>
      </c>
      <c r="Q68" s="286">
        <f t="shared" si="64"/>
        <v>0</v>
      </c>
      <c r="R68" s="81">
        <f t="shared" si="55"/>
        <v>0</v>
      </c>
      <c r="S68" s="81">
        <f t="shared" si="56"/>
        <v>10000000</v>
      </c>
      <c r="T68" s="81">
        <f t="shared" si="57"/>
        <v>0</v>
      </c>
      <c r="U68" s="81">
        <f t="shared" si="58"/>
        <v>0</v>
      </c>
      <c r="V68" s="81">
        <f t="shared" si="59"/>
        <v>0</v>
      </c>
    </row>
    <row r="69" ht="25.5" customHeight="1" spans="1:22">
      <c r="A69" s="235" t="str">
        <f>数据调研!L69</f>
        <v>B01M5D90I0</v>
      </c>
      <c r="B69" s="235" t="str">
        <f>数据调研!C69</f>
        <v>TOMKAS</v>
      </c>
      <c r="C69" s="235">
        <f>数据调研!D69</f>
        <v>19.99</v>
      </c>
      <c r="D69" s="235" t="str">
        <f>数据调研!E69</f>
        <v>Pet Supplies</v>
      </c>
      <c r="E69" s="235">
        <f>数据调研!F69</f>
        <v>1483</v>
      </c>
      <c r="F69" s="235">
        <f>数据调研!G69</f>
        <v>74</v>
      </c>
      <c r="G69" s="235">
        <f>数据调研!H69</f>
        <v>1479.26</v>
      </c>
      <c r="H69" s="235">
        <f>数据调研!I69</f>
        <v>920</v>
      </c>
      <c r="I69" s="235">
        <f>数据调研!J69</f>
        <v>4.3</v>
      </c>
      <c r="J69" s="235" t="str">
        <f>数据调研!K69</f>
        <v>FBA</v>
      </c>
      <c r="K69" s="81" t="str">
        <f>数据调研!M69</f>
        <v>https://www.amazon.com/dp/B01M5D90I0?psc=1</v>
      </c>
      <c r="L69" s="81">
        <f>数据调研!N69</f>
        <v>241</v>
      </c>
      <c r="M69" s="286">
        <f t="shared" si="63"/>
        <v>0</v>
      </c>
      <c r="N69" s="81">
        <f t="shared" si="60"/>
        <v>0</v>
      </c>
      <c r="O69" s="81">
        <f t="shared" si="53"/>
        <v>100000</v>
      </c>
      <c r="P69" s="81">
        <f t="shared" si="54"/>
        <v>0</v>
      </c>
      <c r="Q69" s="286">
        <f t="shared" si="64"/>
        <v>0</v>
      </c>
      <c r="R69" s="81">
        <f t="shared" si="55"/>
        <v>0</v>
      </c>
      <c r="S69" s="81">
        <f t="shared" si="56"/>
        <v>10000000</v>
      </c>
      <c r="T69" s="81">
        <f t="shared" si="57"/>
        <v>0</v>
      </c>
      <c r="U69" s="81">
        <f t="shared" si="58"/>
        <v>0</v>
      </c>
      <c r="V69" s="81">
        <f t="shared" si="59"/>
        <v>0</v>
      </c>
    </row>
    <row r="70" ht="25.5" customHeight="1" spans="1:22">
      <c r="A70" s="235" t="str">
        <f>数据调研!L70</f>
        <v>B07QM55LKZ</v>
      </c>
      <c r="B70" s="235" t="str">
        <f>数据调研!C70</f>
        <v>XPangle</v>
      </c>
      <c r="C70" s="235">
        <f>数据调研!D70</f>
        <v>12.99</v>
      </c>
      <c r="D70" s="235" t="str">
        <f>数据调研!E70</f>
        <v>Pet Supplies</v>
      </c>
      <c r="E70" s="235">
        <f>数据调研!F70</f>
        <v>150395</v>
      </c>
      <c r="F70" s="235">
        <f>数据调研!G70</f>
        <v>74</v>
      </c>
      <c r="G70" s="235">
        <f>数据调研!H70</f>
        <v>961.26</v>
      </c>
      <c r="H70" s="235">
        <f>数据调研!I70</f>
        <v>0</v>
      </c>
      <c r="I70" s="235" t="str">
        <f>数据调研!J70</f>
        <v>N.A.</v>
      </c>
      <c r="J70" s="235" t="str">
        <f>数据调研!K70</f>
        <v>FBA</v>
      </c>
      <c r="K70" s="81" t="str">
        <f>数据调研!M70</f>
        <v>https://www.amazon.com/dp/B07QM55LKZ?psc=1</v>
      </c>
      <c r="L70" s="81">
        <f>数据调研!N70</f>
        <v>49</v>
      </c>
      <c r="M70" s="286">
        <f t="shared" si="63"/>
        <v>0</v>
      </c>
      <c r="N70" s="81">
        <f t="shared" si="60"/>
        <v>0</v>
      </c>
      <c r="O70" s="81">
        <f t="shared" si="53"/>
        <v>100000</v>
      </c>
      <c r="P70" s="81">
        <f t="shared" si="54"/>
        <v>0</v>
      </c>
      <c r="Q70" s="286">
        <f t="shared" si="64"/>
        <v>0</v>
      </c>
      <c r="R70" s="81">
        <f t="shared" si="55"/>
        <v>0</v>
      </c>
      <c r="S70" s="81">
        <f t="shared" si="56"/>
        <v>10000000</v>
      </c>
      <c r="T70" s="81">
        <f t="shared" si="57"/>
        <v>0</v>
      </c>
      <c r="U70" s="81">
        <f t="shared" si="58"/>
        <v>0</v>
      </c>
      <c r="V70" s="81">
        <f t="shared" si="59"/>
        <v>0</v>
      </c>
    </row>
    <row r="71" ht="25.5" customHeight="1" spans="1:22">
      <c r="A71" s="235" t="str">
        <f>数据调研!L71</f>
        <v>B00E1C2T3E</v>
      </c>
      <c r="B71" s="235" t="str">
        <f>数据调研!C71</f>
        <v>Hamilton</v>
      </c>
      <c r="C71" s="235">
        <f>数据调研!D71</f>
        <v>18.75</v>
      </c>
      <c r="D71" s="235" t="str">
        <f>数据调研!E71</f>
        <v>Pet Supplies</v>
      </c>
      <c r="E71" s="235">
        <f>数据调研!F71</f>
        <v>152809</v>
      </c>
      <c r="F71" s="235">
        <f>数据调研!G71</f>
        <v>74</v>
      </c>
      <c r="G71" s="235">
        <f>数据调研!H71</f>
        <v>1387.5</v>
      </c>
      <c r="H71" s="235">
        <f>数据调研!I71</f>
        <v>18</v>
      </c>
      <c r="I71" s="235">
        <f>数据调研!J71</f>
        <v>3.3</v>
      </c>
      <c r="J71" s="235" t="str">
        <f>数据调研!K71</f>
        <v>AMZ</v>
      </c>
      <c r="K71" s="81" t="str">
        <f>数据调研!M71</f>
        <v>https://www.amazon.com/dp/B00E1C2T3E?psc=1</v>
      </c>
      <c r="L71" s="81">
        <f>数据调研!N71</f>
        <v>1811</v>
      </c>
      <c r="M71" s="286">
        <f t="shared" si="63"/>
        <v>0</v>
      </c>
      <c r="N71" s="81">
        <f t="shared" si="60"/>
        <v>0</v>
      </c>
      <c r="O71" s="81">
        <f t="shared" si="53"/>
        <v>100000</v>
      </c>
      <c r="P71" s="81">
        <f t="shared" si="54"/>
        <v>0</v>
      </c>
      <c r="Q71" s="286">
        <f t="shared" si="64"/>
        <v>0</v>
      </c>
      <c r="R71" s="81">
        <f t="shared" si="55"/>
        <v>0</v>
      </c>
      <c r="S71" s="81">
        <f t="shared" si="56"/>
        <v>10000000</v>
      </c>
      <c r="T71" s="81">
        <f t="shared" si="57"/>
        <v>0</v>
      </c>
      <c r="U71" s="81">
        <f t="shared" si="58"/>
        <v>0</v>
      </c>
      <c r="V71" s="81">
        <f t="shared" si="59"/>
        <v>0</v>
      </c>
    </row>
    <row r="72" ht="25.5" customHeight="1" spans="1:22">
      <c r="A72" s="235" t="str">
        <f>数据调研!L72</f>
        <v>B07F75Q3ZW</v>
      </c>
      <c r="B72" s="235" t="str">
        <f>数据调研!C72</f>
        <v>SlowTon</v>
      </c>
      <c r="C72" s="235">
        <f>数据调研!D72</f>
        <v>14.99</v>
      </c>
      <c r="D72" s="235" t="str">
        <f>数据调研!E72</f>
        <v>Pet Supplies</v>
      </c>
      <c r="E72" s="235">
        <f>数据调研!F72</f>
        <v>45302</v>
      </c>
      <c r="F72" s="235">
        <f>数据调研!G72</f>
        <v>69</v>
      </c>
      <c r="G72" s="235">
        <f>数据调研!H72</f>
        <v>1034.31</v>
      </c>
      <c r="H72" s="235">
        <f>数据调研!I72</f>
        <v>953</v>
      </c>
      <c r="I72" s="235">
        <f>数据调研!J72</f>
        <v>4.5</v>
      </c>
      <c r="J72" s="235" t="str">
        <f>数据调研!K72</f>
        <v>FBA</v>
      </c>
      <c r="K72" s="81" t="str">
        <f>数据调研!M72</f>
        <v>https://www.amazon.com/dp/B07F75Q3ZW?psc=1</v>
      </c>
      <c r="L72" s="81">
        <f>数据调研!N72</f>
        <v>714</v>
      </c>
      <c r="M72" s="286">
        <f t="shared" si="63"/>
        <v>0</v>
      </c>
      <c r="N72" s="81">
        <f t="shared" si="60"/>
        <v>0</v>
      </c>
      <c r="O72" s="81">
        <f t="shared" si="53"/>
        <v>100000</v>
      </c>
      <c r="P72" s="81">
        <f t="shared" si="54"/>
        <v>0</v>
      </c>
      <c r="Q72" s="286">
        <f t="shared" si="64"/>
        <v>0</v>
      </c>
      <c r="R72" s="81">
        <f t="shared" si="55"/>
        <v>0</v>
      </c>
      <c r="S72" s="81">
        <f t="shared" si="56"/>
        <v>10000000</v>
      </c>
      <c r="T72" s="81">
        <f t="shared" si="57"/>
        <v>0</v>
      </c>
      <c r="U72" s="81">
        <f t="shared" si="58"/>
        <v>0</v>
      </c>
      <c r="V72" s="81">
        <f t="shared" si="59"/>
        <v>0</v>
      </c>
    </row>
    <row r="73" ht="25.5" customHeight="1" spans="1:22">
      <c r="A73" s="235" t="str">
        <f>数据调研!L73</f>
        <v>B07FCDWH3Z</v>
      </c>
      <c r="B73" s="235" t="str">
        <f>数据调研!C73</f>
        <v>OFPUPPY</v>
      </c>
      <c r="C73" s="235">
        <f>数据调研!D73</f>
        <v>10.99</v>
      </c>
      <c r="D73" s="235" t="str">
        <f>数据调研!E73</f>
        <v>Pet Supplies</v>
      </c>
      <c r="E73" s="235">
        <f>数据调研!F73</f>
        <v>91540</v>
      </c>
      <c r="F73" s="235">
        <f>数据调研!G73</f>
        <v>68</v>
      </c>
      <c r="G73" s="235">
        <f>数据调研!H73</f>
        <v>747.32</v>
      </c>
      <c r="H73" s="235">
        <f>数据调研!I73</f>
        <v>22</v>
      </c>
      <c r="I73" s="235">
        <f>数据调研!J73</f>
        <v>3.7</v>
      </c>
      <c r="J73" s="235" t="str">
        <f>数据调研!K73</f>
        <v>FBA</v>
      </c>
      <c r="K73" s="81" t="str">
        <f>数据调研!M73</f>
        <v>https://www.amazon.com/dp/B07FCDWH3Z?psc=1</v>
      </c>
      <c r="L73" s="81">
        <f>数据调研!N73</f>
        <v>241</v>
      </c>
      <c r="M73" s="286">
        <f t="shared" si="63"/>
        <v>0</v>
      </c>
      <c r="N73" s="81">
        <f t="shared" si="60"/>
        <v>0</v>
      </c>
      <c r="O73" s="81">
        <f t="shared" si="53"/>
        <v>100000</v>
      </c>
      <c r="P73" s="81">
        <f t="shared" si="54"/>
        <v>0</v>
      </c>
      <c r="Q73" s="286">
        <f t="shared" si="64"/>
        <v>0</v>
      </c>
      <c r="R73" s="81">
        <f t="shared" si="55"/>
        <v>0</v>
      </c>
      <c r="S73" s="81">
        <f t="shared" si="56"/>
        <v>10000000</v>
      </c>
      <c r="T73" s="81">
        <f t="shared" si="57"/>
        <v>0</v>
      </c>
      <c r="U73" s="81">
        <f t="shared" si="58"/>
        <v>0</v>
      </c>
      <c r="V73" s="81">
        <f t="shared" si="59"/>
        <v>0</v>
      </c>
    </row>
    <row r="74" ht="25.5" customHeight="1" spans="1:22">
      <c r="A74" s="235" t="str">
        <f>数据调研!L74</f>
        <v>B07RM3T9B6</v>
      </c>
      <c r="B74" s="235" t="str">
        <f>数据调研!C74</f>
        <v>Unihubys</v>
      </c>
      <c r="C74" s="235">
        <f>数据调研!D74</f>
        <v>10.99</v>
      </c>
      <c r="D74" s="235" t="str">
        <f>数据调研!E74</f>
        <v>Pet Supplies</v>
      </c>
      <c r="E74" s="235">
        <f>数据调研!F74</f>
        <v>121441</v>
      </c>
      <c r="F74" s="235">
        <f>数据调研!G74</f>
        <v>68</v>
      </c>
      <c r="G74" s="235">
        <f>数据调研!H74</f>
        <v>747.32</v>
      </c>
      <c r="H74" s="235">
        <f>数据调研!I74</f>
        <v>0</v>
      </c>
      <c r="I74" s="235" t="str">
        <f>数据调研!J74</f>
        <v>N.A.</v>
      </c>
      <c r="J74" s="235" t="str">
        <f>数据调研!K74</f>
        <v>FBA</v>
      </c>
      <c r="K74" s="81" t="str">
        <f>数据调研!M74</f>
        <v>https://www.amazon.com/dp/B07RM3T9B6?psc=1</v>
      </c>
      <c r="L74" s="81">
        <f>数据调研!N74</f>
        <v>1099</v>
      </c>
      <c r="M74" s="286">
        <f t="shared" si="63"/>
        <v>0</v>
      </c>
      <c r="N74" s="81">
        <f t="shared" si="60"/>
        <v>0</v>
      </c>
      <c r="O74" s="81">
        <f t="shared" si="53"/>
        <v>100000</v>
      </c>
      <c r="P74" s="81">
        <f t="shared" si="54"/>
        <v>0</v>
      </c>
      <c r="Q74" s="286">
        <f t="shared" si="64"/>
        <v>0</v>
      </c>
      <c r="R74" s="81">
        <f t="shared" si="55"/>
        <v>0</v>
      </c>
      <c r="S74" s="81">
        <f t="shared" si="56"/>
        <v>10000000</v>
      </c>
      <c r="T74" s="81">
        <f t="shared" si="57"/>
        <v>0</v>
      </c>
      <c r="U74" s="81">
        <f t="shared" si="58"/>
        <v>0</v>
      </c>
      <c r="V74" s="81">
        <f t="shared" si="59"/>
        <v>0</v>
      </c>
    </row>
    <row r="75" ht="25.5" customHeight="1" spans="1:22">
      <c r="A75" s="235" t="str">
        <f>数据调研!L75</f>
        <v>B004LO7M4S</v>
      </c>
      <c r="B75" s="235" t="str">
        <f>数据调研!C75</f>
        <v>Coastal Pet</v>
      </c>
      <c r="C75" s="235">
        <f>数据调研!D75</f>
        <v>13.92</v>
      </c>
      <c r="D75" s="235" t="str">
        <f>数据调研!E75</f>
        <v>Pet Supplies</v>
      </c>
      <c r="E75" s="235">
        <f>数据调研!F75</f>
        <v>166174</v>
      </c>
      <c r="F75" s="235">
        <f>数据调研!G75</f>
        <v>68</v>
      </c>
      <c r="G75" s="235">
        <f>数据调研!H75</f>
        <v>946.56</v>
      </c>
      <c r="H75" s="235">
        <f>数据调研!I75</f>
        <v>25</v>
      </c>
      <c r="I75" s="235">
        <f>数据调研!J75</f>
        <v>4.1</v>
      </c>
      <c r="J75" s="235" t="str">
        <f>数据调研!K75</f>
        <v>FBA</v>
      </c>
      <c r="K75" s="81" t="str">
        <f>数据调研!M75</f>
        <v>https://www.amazon.com/dp/B004LO7M4S?psc=1</v>
      </c>
      <c r="L75" s="81">
        <f>数据调研!N75</f>
        <v>3396</v>
      </c>
      <c r="M75" s="286">
        <f t="shared" si="63"/>
        <v>0</v>
      </c>
      <c r="N75" s="81">
        <f t="shared" si="60"/>
        <v>0</v>
      </c>
      <c r="O75" s="81">
        <f t="shared" si="53"/>
        <v>100000</v>
      </c>
      <c r="P75" s="81">
        <f t="shared" si="54"/>
        <v>0</v>
      </c>
      <c r="Q75" s="286">
        <f t="shared" si="64"/>
        <v>0</v>
      </c>
      <c r="R75" s="81">
        <f t="shared" si="55"/>
        <v>0</v>
      </c>
      <c r="S75" s="81">
        <f t="shared" si="56"/>
        <v>10000000</v>
      </c>
      <c r="T75" s="81">
        <f t="shared" si="57"/>
        <v>0</v>
      </c>
      <c r="U75" s="81">
        <f t="shared" si="58"/>
        <v>0</v>
      </c>
      <c r="V75" s="81">
        <f t="shared" si="59"/>
        <v>0</v>
      </c>
    </row>
    <row r="76" ht="25.5" customHeight="1" spans="1:22">
      <c r="A76" s="235" t="str">
        <f>数据调研!L76</f>
        <v>B07GNDW9Y7</v>
      </c>
      <c r="B76" s="235" t="str">
        <f>数据调研!C76</f>
        <v>Stock Show</v>
      </c>
      <c r="C76" s="235">
        <f>数据调研!D76</f>
        <v>9.99</v>
      </c>
      <c r="D76" s="235" t="str">
        <f>数据调研!E76</f>
        <v>Pet Supplies</v>
      </c>
      <c r="E76" s="235">
        <f>数据调研!F76</f>
        <v>48325</v>
      </c>
      <c r="F76" s="235">
        <f>数据调研!G76</f>
        <v>63</v>
      </c>
      <c r="G76" s="235">
        <f>数据调研!H76</f>
        <v>629.37</v>
      </c>
      <c r="H76" s="235">
        <f>数据调研!I76</f>
        <v>5</v>
      </c>
      <c r="I76" s="235">
        <f>数据调研!J76</f>
        <v>3.1</v>
      </c>
      <c r="J76" s="235" t="str">
        <f>数据调研!K76</f>
        <v>FBA</v>
      </c>
      <c r="K76" s="81" t="str">
        <f>数据调研!M76</f>
        <v>https://www.amazon.com/dp/B07GNDW9Y7?psc=1</v>
      </c>
      <c r="L76" s="81">
        <f>数据调研!N76</f>
        <v>221</v>
      </c>
      <c r="M76" s="286">
        <f t="shared" si="63"/>
        <v>0</v>
      </c>
      <c r="N76" s="81">
        <f t="shared" si="60"/>
        <v>0</v>
      </c>
      <c r="O76" s="81">
        <f t="shared" si="53"/>
        <v>100000</v>
      </c>
      <c r="P76" s="81">
        <f t="shared" si="54"/>
        <v>0</v>
      </c>
      <c r="Q76" s="286">
        <f t="shared" si="64"/>
        <v>0</v>
      </c>
      <c r="R76" s="81">
        <f t="shared" si="55"/>
        <v>0</v>
      </c>
      <c r="S76" s="81">
        <f t="shared" si="56"/>
        <v>10000000</v>
      </c>
      <c r="T76" s="81">
        <f t="shared" si="57"/>
        <v>0</v>
      </c>
      <c r="U76" s="81">
        <f t="shared" si="58"/>
        <v>0</v>
      </c>
      <c r="V76" s="81">
        <f t="shared" si="59"/>
        <v>0</v>
      </c>
    </row>
    <row r="77" ht="25.5" customHeight="1" spans="1:22">
      <c r="A77" s="235" t="str">
        <f>数据调研!L77</f>
        <v>B0721MH5QH</v>
      </c>
      <c r="B77" s="235" t="str">
        <f>数据调研!C77</f>
        <v>Didog</v>
      </c>
      <c r="C77" s="235">
        <f>数据调研!D77</f>
        <v>11.59</v>
      </c>
      <c r="D77" s="235" t="str">
        <f>数据调研!E77</f>
        <v>Pet Supplies</v>
      </c>
      <c r="E77" s="235">
        <f>数据调研!F77</f>
        <v>116053</v>
      </c>
      <c r="F77" s="235">
        <f>数据调研!G77</f>
        <v>63</v>
      </c>
      <c r="G77" s="235">
        <f>数据调研!H77</f>
        <v>730.17</v>
      </c>
      <c r="H77" s="235">
        <f>数据调研!I77</f>
        <v>96</v>
      </c>
      <c r="I77" s="235">
        <f>数据调研!J77</f>
        <v>3.9</v>
      </c>
      <c r="J77" s="235" t="str">
        <f>数据调研!K77</f>
        <v>FBA</v>
      </c>
      <c r="K77" s="81" t="str">
        <f>数据调研!M77</f>
        <v>https://www.amazon.com/dp/B0721MH5QH?psc=1</v>
      </c>
      <c r="L77" s="81">
        <f>数据调研!N77</f>
        <v>670</v>
      </c>
      <c r="M77" s="286">
        <f t="shared" si="63"/>
        <v>0</v>
      </c>
      <c r="N77" s="81">
        <f t="shared" si="60"/>
        <v>0</v>
      </c>
      <c r="O77" s="81">
        <f t="shared" si="53"/>
        <v>100000</v>
      </c>
      <c r="P77" s="81">
        <f t="shared" si="54"/>
        <v>0</v>
      </c>
      <c r="Q77" s="286">
        <f t="shared" si="64"/>
        <v>0</v>
      </c>
      <c r="R77" s="81">
        <f t="shared" si="55"/>
        <v>0</v>
      </c>
      <c r="S77" s="81">
        <f t="shared" si="56"/>
        <v>10000000</v>
      </c>
      <c r="T77" s="81">
        <f t="shared" si="57"/>
        <v>0</v>
      </c>
      <c r="U77" s="81">
        <f t="shared" si="58"/>
        <v>0</v>
      </c>
      <c r="V77" s="81">
        <f t="shared" si="59"/>
        <v>0</v>
      </c>
    </row>
    <row r="78" ht="25.5" customHeight="1" spans="1:22">
      <c r="A78" s="235" t="str">
        <f>数据调研!L78</f>
        <v>B079QVHVHT</v>
      </c>
      <c r="B78" s="235" t="str">
        <f>数据调研!C78</f>
        <v>Smdoxi</v>
      </c>
      <c r="C78" s="235">
        <f>数据调研!D78</f>
        <v>2.99</v>
      </c>
      <c r="D78" s="235" t="str">
        <f>数据调研!E78</f>
        <v>N.A.</v>
      </c>
      <c r="E78" s="235" t="str">
        <f>数据调研!F78</f>
        <v>N.A.</v>
      </c>
      <c r="F78" s="235">
        <f>数据调研!G78</f>
        <v>63</v>
      </c>
      <c r="G78" s="235">
        <f>数据调研!H78</f>
        <v>188.37</v>
      </c>
      <c r="H78" s="235">
        <f>数据调研!I78</f>
        <v>5</v>
      </c>
      <c r="I78" s="235">
        <f>数据调研!J78</f>
        <v>4.5</v>
      </c>
      <c r="J78" s="235" t="str">
        <f>数据调研!K78</f>
        <v>FBA</v>
      </c>
      <c r="K78" s="81" t="str">
        <f>数据调研!M78</f>
        <v>https://www.amazon.com/dp/B079QVHVHT?psc=1</v>
      </c>
      <c r="L78" s="81">
        <f>数据调研!N78</f>
        <v>2517</v>
      </c>
      <c r="M78" s="286">
        <f t="shared" si="63"/>
        <v>0</v>
      </c>
      <c r="N78" s="81">
        <f t="shared" si="60"/>
        <v>0</v>
      </c>
      <c r="O78" s="81">
        <f t="shared" si="53"/>
        <v>100000</v>
      </c>
      <c r="P78" s="81">
        <f t="shared" si="54"/>
        <v>0</v>
      </c>
      <c r="Q78" s="286">
        <f t="shared" si="64"/>
        <v>0</v>
      </c>
      <c r="R78" s="81">
        <f t="shared" si="55"/>
        <v>0</v>
      </c>
      <c r="S78" s="81">
        <f t="shared" si="56"/>
        <v>10000000</v>
      </c>
      <c r="T78" s="81">
        <f t="shared" si="57"/>
        <v>0</v>
      </c>
      <c r="U78" s="81">
        <f t="shared" si="58"/>
        <v>0</v>
      </c>
      <c r="V78" s="81">
        <f t="shared" si="59"/>
        <v>0</v>
      </c>
    </row>
    <row r="79" ht="25.5" customHeight="1" spans="1:22">
      <c r="A79" s="235" t="str">
        <f>数据调研!L79</f>
        <v>B0088VPH3S</v>
      </c>
      <c r="B79" s="235" t="str">
        <f>数据调研!C79</f>
        <v>Red Dingo</v>
      </c>
      <c r="C79" s="235">
        <f>数据调研!D79</f>
        <v>15.9</v>
      </c>
      <c r="D79" s="235" t="str">
        <f>数据调研!E79</f>
        <v>Pet Supplies</v>
      </c>
      <c r="E79" s="235">
        <f>数据调研!F79</f>
        <v>144485</v>
      </c>
      <c r="F79" s="235">
        <f>数据调研!G79</f>
        <v>63</v>
      </c>
      <c r="G79" s="235">
        <f>数据调研!H79</f>
        <v>1001.7</v>
      </c>
      <c r="H79" s="235">
        <f>数据调研!I79</f>
        <v>17</v>
      </c>
      <c r="I79" s="235">
        <f>数据调研!J79</f>
        <v>3.3</v>
      </c>
      <c r="J79" s="235" t="str">
        <f>数据调研!K79</f>
        <v>AMZ</v>
      </c>
      <c r="K79" s="81" t="str">
        <f>数据调研!M79</f>
        <v>https://www.amazon.com/dp/B0088VPH3S?psc=1</v>
      </c>
      <c r="L79" s="81">
        <f>数据调研!N79</f>
        <v>2193</v>
      </c>
      <c r="M79" s="286">
        <f t="shared" si="63"/>
        <v>0</v>
      </c>
      <c r="N79" s="81">
        <f t="shared" si="60"/>
        <v>0</v>
      </c>
      <c r="O79" s="81">
        <f t="shared" si="53"/>
        <v>100000</v>
      </c>
      <c r="P79" s="81">
        <f t="shared" si="54"/>
        <v>0</v>
      </c>
      <c r="Q79" s="286">
        <f t="shared" si="64"/>
        <v>0</v>
      </c>
      <c r="R79" s="81">
        <f t="shared" si="55"/>
        <v>0</v>
      </c>
      <c r="S79" s="81">
        <f t="shared" si="56"/>
        <v>10000000</v>
      </c>
      <c r="T79" s="81">
        <f t="shared" si="57"/>
        <v>0</v>
      </c>
      <c r="U79" s="81">
        <f t="shared" si="58"/>
        <v>0</v>
      </c>
      <c r="V79" s="81">
        <f t="shared" si="59"/>
        <v>0</v>
      </c>
    </row>
    <row r="80" ht="25.5" customHeight="1" spans="1:22">
      <c r="A80" s="235" t="str">
        <f>数据调研!L80</f>
        <v>B07GJBKWY7</v>
      </c>
      <c r="B80" s="235" t="str">
        <f>数据调研!C80</f>
        <v>Forestpaw</v>
      </c>
      <c r="C80" s="235">
        <f>数据调研!D80</f>
        <v>16.99</v>
      </c>
      <c r="D80" s="235" t="str">
        <f>数据调研!E80</f>
        <v>Pet Supplies</v>
      </c>
      <c r="E80" s="235">
        <f>数据调研!F80</f>
        <v>49647</v>
      </c>
      <c r="F80" s="235">
        <f>数据调研!G80</f>
        <v>60</v>
      </c>
      <c r="G80" s="235">
        <f>数据调研!H80</f>
        <v>1019.4</v>
      </c>
      <c r="H80" s="235">
        <f>数据调研!I80</f>
        <v>0</v>
      </c>
      <c r="I80" s="235" t="str">
        <f>数据调研!J80</f>
        <v>N.A.</v>
      </c>
      <c r="J80" s="235" t="str">
        <f>数据调研!K80</f>
        <v>FBA</v>
      </c>
      <c r="K80" s="81" t="str">
        <f>数据调研!M80</f>
        <v>https://www.amazon.com/dp/B07GJBKWY7?psc=1</v>
      </c>
      <c r="L80" s="81">
        <f>数据调研!N80</f>
        <v>172</v>
      </c>
      <c r="M80" s="286">
        <f t="shared" si="63"/>
        <v>0</v>
      </c>
      <c r="N80" s="81">
        <f t="shared" si="60"/>
        <v>0</v>
      </c>
      <c r="O80" s="81">
        <f t="shared" si="53"/>
        <v>100000</v>
      </c>
      <c r="P80" s="81">
        <f t="shared" si="54"/>
        <v>0</v>
      </c>
      <c r="Q80" s="286">
        <f t="shared" si="64"/>
        <v>0</v>
      </c>
      <c r="R80" s="81">
        <f t="shared" si="55"/>
        <v>0</v>
      </c>
      <c r="S80" s="81">
        <f t="shared" si="56"/>
        <v>10000000</v>
      </c>
      <c r="T80" s="81">
        <f t="shared" si="57"/>
        <v>0</v>
      </c>
      <c r="U80" s="81">
        <f t="shared" si="58"/>
        <v>0</v>
      </c>
      <c r="V80" s="81">
        <f t="shared" si="59"/>
        <v>0</v>
      </c>
    </row>
    <row r="81" ht="25.5" customHeight="1" spans="1:22">
      <c r="A81" s="235" t="str">
        <f>数据调研!L81</f>
        <v>B01EHWTQXS</v>
      </c>
      <c r="B81" s="235" t="str">
        <f>数据调研!C81</f>
        <v>Dexil Limited</v>
      </c>
      <c r="C81" s="235">
        <f>数据调研!D81</f>
        <v>11.99</v>
      </c>
      <c r="D81" s="235" t="str">
        <f>数据调研!E81</f>
        <v>Pet Supplies</v>
      </c>
      <c r="E81" s="235">
        <f>数据调研!F81</f>
        <v>111337</v>
      </c>
      <c r="F81" s="235">
        <f>数据调研!G81</f>
        <v>60</v>
      </c>
      <c r="G81" s="235">
        <f>数据调研!H81</f>
        <v>719.4</v>
      </c>
      <c r="H81" s="235">
        <f>数据调研!I81</f>
        <v>175</v>
      </c>
      <c r="I81" s="235">
        <f>数据调研!J81</f>
        <v>3.5</v>
      </c>
      <c r="J81" s="235" t="str">
        <f>数据调研!K81</f>
        <v>FBA</v>
      </c>
      <c r="K81" s="81" t="str">
        <f>数据调研!M81</f>
        <v>https://www.amazon.com/dp/B01EHWTQXS?psc=1</v>
      </c>
      <c r="L81" s="81">
        <f>数据调研!N81</f>
        <v>387</v>
      </c>
      <c r="M81" s="286">
        <f t="shared" si="63"/>
        <v>0</v>
      </c>
      <c r="N81" s="81">
        <f t="shared" si="60"/>
        <v>0</v>
      </c>
      <c r="O81" s="81">
        <f t="shared" si="53"/>
        <v>100000</v>
      </c>
      <c r="P81" s="81">
        <f t="shared" si="54"/>
        <v>0</v>
      </c>
      <c r="Q81" s="286">
        <f t="shared" si="64"/>
        <v>0</v>
      </c>
      <c r="R81" s="81">
        <f t="shared" si="55"/>
        <v>0</v>
      </c>
      <c r="S81" s="81">
        <f t="shared" si="56"/>
        <v>10000000</v>
      </c>
      <c r="T81" s="81">
        <f t="shared" si="57"/>
        <v>0</v>
      </c>
      <c r="U81" s="81">
        <f t="shared" si="58"/>
        <v>0</v>
      </c>
      <c r="V81" s="81">
        <f t="shared" si="59"/>
        <v>0</v>
      </c>
    </row>
    <row r="82" ht="25.5" customHeight="1" spans="1:22">
      <c r="A82" s="235" t="str">
        <f>数据调研!L82</f>
        <v>B001A5IYIE</v>
      </c>
      <c r="B82" s="235" t="str">
        <f>数据调研!C82</f>
        <v>PUPPIA International</v>
      </c>
      <c r="C82" s="235">
        <f>数据调研!D82</f>
        <v>13.99</v>
      </c>
      <c r="D82" s="235" t="str">
        <f>数据调研!E82</f>
        <v>Pet Supplies</v>
      </c>
      <c r="E82" s="235">
        <f>数据调研!F82</f>
        <v>49605</v>
      </c>
      <c r="F82" s="235">
        <f>数据调研!G82</f>
        <v>60</v>
      </c>
      <c r="G82" s="235">
        <f>数据调研!H82</f>
        <v>839.4</v>
      </c>
      <c r="H82" s="235">
        <f>数据调研!I82</f>
        <v>59</v>
      </c>
      <c r="I82" s="235">
        <f>数据调研!J82</f>
        <v>4.4</v>
      </c>
      <c r="J82" s="235" t="str">
        <f>数据调研!K82</f>
        <v>AMZ</v>
      </c>
      <c r="K82" s="81" t="str">
        <f>数据调研!M82</f>
        <v>https://www.amazon.com/dp/B001A5IYIE?psc=1</v>
      </c>
      <c r="L82" s="81">
        <f>数据调研!N82</f>
        <v>1166</v>
      </c>
      <c r="M82" s="286">
        <f t="shared" si="63"/>
        <v>0</v>
      </c>
      <c r="N82" s="81">
        <f t="shared" si="60"/>
        <v>0</v>
      </c>
      <c r="O82" s="81">
        <f t="shared" si="53"/>
        <v>100000</v>
      </c>
      <c r="P82" s="81">
        <f t="shared" si="54"/>
        <v>0</v>
      </c>
      <c r="Q82" s="286">
        <f t="shared" si="64"/>
        <v>0</v>
      </c>
      <c r="R82" s="81">
        <f t="shared" si="55"/>
        <v>0</v>
      </c>
      <c r="S82" s="81">
        <f t="shared" si="56"/>
        <v>10000000</v>
      </c>
      <c r="T82" s="81">
        <f t="shared" si="57"/>
        <v>0</v>
      </c>
      <c r="U82" s="81">
        <f t="shared" si="58"/>
        <v>0</v>
      </c>
      <c r="V82" s="81">
        <f t="shared" si="59"/>
        <v>0</v>
      </c>
    </row>
    <row r="83" ht="25.5" customHeight="1" spans="1:22">
      <c r="A83" s="235" t="str">
        <f>数据调研!L83</f>
        <v>B07PHXBM76</v>
      </c>
      <c r="B83" s="235" t="str">
        <f>数据调研!C83</f>
        <v>senye</v>
      </c>
      <c r="C83" s="235">
        <f>数据调研!D83</f>
        <v>11.99</v>
      </c>
      <c r="D83" s="235" t="str">
        <f>数据调研!E83</f>
        <v>Pet Supplies</v>
      </c>
      <c r="E83" s="235">
        <f>数据调研!F83</f>
        <v>50857</v>
      </c>
      <c r="F83" s="235">
        <f>数据调研!G83</f>
        <v>58</v>
      </c>
      <c r="G83" s="235">
        <f>数据调研!H83</f>
        <v>695.42</v>
      </c>
      <c r="H83" s="235">
        <f>数据调研!I83</f>
        <v>8</v>
      </c>
      <c r="I83" s="235">
        <f>数据调研!J83</f>
        <v>5</v>
      </c>
      <c r="J83" s="235" t="str">
        <f>数据调研!K83</f>
        <v>FBA</v>
      </c>
      <c r="K83" s="81" t="str">
        <f>数据调研!M83</f>
        <v>https://www.amazon.com/dp/B07PHXBM76?psc=1</v>
      </c>
      <c r="L83" s="81">
        <f>数据调研!N83</f>
        <v>43</v>
      </c>
      <c r="M83" s="286">
        <f t="shared" ref="M83:M146" si="65">IF(AND(AC85&lt;&gt;0,AC85&lt;&gt;"N.A."),AC85,0)</f>
        <v>0</v>
      </c>
      <c r="N83" s="81">
        <f t="shared" ref="N83:N146" si="66">IF(M83&lt;&gt;0,1,0)</f>
        <v>0</v>
      </c>
      <c r="O83" s="81">
        <f t="shared" ref="O83:O146" si="67">IF(N83=1,M83,100000)</f>
        <v>100000</v>
      </c>
      <c r="P83" s="81">
        <f t="shared" ref="P83:P146" si="68">IF(N83=1,M83,0)</f>
        <v>0</v>
      </c>
      <c r="Q83" s="286">
        <f t="shared" ref="Q83:Q146" si="69">IF(AND(AD85&lt;&gt;"N.A.",AD85&lt;&gt;"&lt; 5"),AD85,0)</f>
        <v>0</v>
      </c>
      <c r="R83" s="81">
        <f t="shared" ref="R83:R146" si="70">IF(Q83&lt;&gt;0,1,0)</f>
        <v>0</v>
      </c>
      <c r="S83" s="81">
        <f t="shared" ref="S83:S146" si="71">IF(R83=1,Q83,10000000)</f>
        <v>10000000</v>
      </c>
      <c r="T83" s="81">
        <f t="shared" ref="T83:T146" si="72">IF(R83=1,S83,0)</f>
        <v>0</v>
      </c>
      <c r="U83" s="81">
        <f t="shared" ref="U83:U146" si="73">M83</f>
        <v>0</v>
      </c>
      <c r="V83" s="81">
        <f t="shared" ref="V83:V146" si="74">Q83</f>
        <v>0</v>
      </c>
    </row>
    <row r="84" ht="25.5" customHeight="1" spans="1:22">
      <c r="A84" s="235" t="str">
        <f>数据调研!L84</f>
        <v>B079GNM2C7</v>
      </c>
      <c r="B84" s="235" t="str">
        <f>数据调研!C84</f>
        <v>Niteangel</v>
      </c>
      <c r="C84" s="235">
        <f>数据调研!D84</f>
        <v>11.69</v>
      </c>
      <c r="D84" s="235" t="str">
        <f>数据调研!E84</f>
        <v>Pet Supplies</v>
      </c>
      <c r="E84" s="235">
        <f>数据调研!F84</f>
        <v>73148</v>
      </c>
      <c r="F84" s="235">
        <f>数据调研!G84</f>
        <v>58</v>
      </c>
      <c r="G84" s="235">
        <f>数据调研!H84</f>
        <v>678.02</v>
      </c>
      <c r="H84" s="235">
        <f>数据调研!I84</f>
        <v>83</v>
      </c>
      <c r="I84" s="235">
        <f>数据调研!J84</f>
        <v>4.2</v>
      </c>
      <c r="J84" s="235" t="str">
        <f>数据调研!K84</f>
        <v>FBA</v>
      </c>
      <c r="K84" s="81" t="str">
        <f>数据调研!M84</f>
        <v>https://www.amazon.com/dp/B079GNM2C7?psc=1</v>
      </c>
      <c r="L84" s="81">
        <f>数据调研!N84</f>
        <v>394</v>
      </c>
      <c r="M84" s="286">
        <f t="shared" si="65"/>
        <v>0</v>
      </c>
      <c r="N84" s="81">
        <f t="shared" si="66"/>
        <v>0</v>
      </c>
      <c r="O84" s="81">
        <f t="shared" si="67"/>
        <v>100000</v>
      </c>
      <c r="P84" s="81">
        <f t="shared" si="68"/>
        <v>0</v>
      </c>
      <c r="Q84" s="286">
        <f t="shared" si="69"/>
        <v>0</v>
      </c>
      <c r="R84" s="81">
        <f t="shared" si="70"/>
        <v>0</v>
      </c>
      <c r="S84" s="81">
        <f t="shared" si="71"/>
        <v>10000000</v>
      </c>
      <c r="T84" s="81">
        <f t="shared" si="72"/>
        <v>0</v>
      </c>
      <c r="U84" s="81">
        <f t="shared" si="73"/>
        <v>0</v>
      </c>
      <c r="V84" s="81">
        <f t="shared" si="74"/>
        <v>0</v>
      </c>
    </row>
    <row r="85" ht="25.5" customHeight="1" spans="1:22">
      <c r="A85" s="235" t="str">
        <f>数据调研!L85</f>
        <v>B07K28MM9Y</v>
      </c>
      <c r="B85" s="235" t="str">
        <f>数据调研!C85</f>
        <v>Bond</v>
      </c>
      <c r="C85" s="235">
        <f>数据调研!D85</f>
        <v>19.99</v>
      </c>
      <c r="D85" s="235" t="str">
        <f>数据调研!E85</f>
        <v>Pet Supplies</v>
      </c>
      <c r="E85" s="235">
        <f>数据调研!F85</f>
        <v>196270</v>
      </c>
      <c r="F85" s="235">
        <f>数据调研!G85</f>
        <v>51</v>
      </c>
      <c r="G85" s="235">
        <f>数据调研!H85</f>
        <v>1019.49</v>
      </c>
      <c r="H85" s="235">
        <f>数据调研!I85</f>
        <v>0</v>
      </c>
      <c r="I85" s="235" t="str">
        <f>数据调研!J85</f>
        <v>N.A.</v>
      </c>
      <c r="J85" s="235" t="str">
        <f>数据调研!K85</f>
        <v>FBA</v>
      </c>
      <c r="K85" s="81" t="str">
        <f>数据调研!M85</f>
        <v>https://www.amazon.com/dp/B07K28MM9Y?psc=1</v>
      </c>
      <c r="L85" s="81">
        <f>数据调研!N85</f>
        <v>177</v>
      </c>
      <c r="M85" s="286">
        <f t="shared" si="65"/>
        <v>0</v>
      </c>
      <c r="N85" s="81">
        <f t="shared" si="66"/>
        <v>0</v>
      </c>
      <c r="O85" s="81">
        <f t="shared" si="67"/>
        <v>100000</v>
      </c>
      <c r="P85" s="81">
        <f t="shared" si="68"/>
        <v>0</v>
      </c>
      <c r="Q85" s="286">
        <f t="shared" si="69"/>
        <v>0</v>
      </c>
      <c r="R85" s="81">
        <f t="shared" si="70"/>
        <v>0</v>
      </c>
      <c r="S85" s="81">
        <f t="shared" si="71"/>
        <v>10000000</v>
      </c>
      <c r="T85" s="81">
        <f t="shared" si="72"/>
        <v>0</v>
      </c>
      <c r="U85" s="81">
        <f t="shared" si="73"/>
        <v>0</v>
      </c>
      <c r="V85" s="81">
        <f t="shared" si="74"/>
        <v>0</v>
      </c>
    </row>
    <row r="86" ht="25.5" customHeight="1" spans="1:22">
      <c r="A86" s="235" t="str">
        <f>数据调研!L86</f>
        <v>B07J38MDY9</v>
      </c>
      <c r="B86" s="235" t="str">
        <f>数据调研!C86</f>
        <v>JOEJOY</v>
      </c>
      <c r="C86" s="235">
        <f>数据调研!D86</f>
        <v>7.99</v>
      </c>
      <c r="D86" s="235" t="str">
        <f>数据调研!E86</f>
        <v>Pet Supplies</v>
      </c>
      <c r="E86" s="235">
        <f>数据调研!F86</f>
        <v>58453</v>
      </c>
      <c r="F86" s="235">
        <f>数据调研!G86</f>
        <v>43</v>
      </c>
      <c r="G86" s="235">
        <f>数据调研!H86</f>
        <v>343.57</v>
      </c>
      <c r="H86" s="235">
        <f>数据调研!I86</f>
        <v>25</v>
      </c>
      <c r="I86" s="235">
        <f>数据调研!J86</f>
        <v>4.2</v>
      </c>
      <c r="J86" s="235" t="str">
        <f>数据调研!K86</f>
        <v>FBA</v>
      </c>
      <c r="K86" s="81" t="str">
        <f>数据调研!M86</f>
        <v>https://www.amazon.com/dp/B07J38MDY9?psc=1</v>
      </c>
      <c r="L86" s="81">
        <f>数据调研!N86</f>
        <v>195</v>
      </c>
      <c r="M86" s="286">
        <f t="shared" si="65"/>
        <v>0</v>
      </c>
      <c r="N86" s="81">
        <f t="shared" si="66"/>
        <v>0</v>
      </c>
      <c r="O86" s="81">
        <f t="shared" si="67"/>
        <v>100000</v>
      </c>
      <c r="P86" s="81">
        <f t="shared" si="68"/>
        <v>0</v>
      </c>
      <c r="Q86" s="286">
        <f t="shared" si="69"/>
        <v>0</v>
      </c>
      <c r="R86" s="81">
        <f t="shared" si="70"/>
        <v>0</v>
      </c>
      <c r="S86" s="81">
        <f t="shared" si="71"/>
        <v>10000000</v>
      </c>
      <c r="T86" s="81">
        <f t="shared" si="72"/>
        <v>0</v>
      </c>
      <c r="U86" s="81">
        <f t="shared" si="73"/>
        <v>0</v>
      </c>
      <c r="V86" s="81">
        <f t="shared" si="74"/>
        <v>0</v>
      </c>
    </row>
    <row r="87" ht="25.5" customHeight="1" spans="1:22">
      <c r="A87" s="235" t="str">
        <f>数据调研!L87</f>
        <v>B0088VPFVM</v>
      </c>
      <c r="B87" s="235" t="str">
        <f>数据调研!C87</f>
        <v>Red Dingo</v>
      </c>
      <c r="C87" s="235">
        <f>数据调研!D87</f>
        <v>20.16</v>
      </c>
      <c r="D87" s="235" t="str">
        <f>数据调研!E87</f>
        <v>Pet Supplies</v>
      </c>
      <c r="E87" s="235">
        <f>数据调研!F87</f>
        <v>168350</v>
      </c>
      <c r="F87" s="235">
        <f>数据调研!G87</f>
        <v>43</v>
      </c>
      <c r="G87" s="235">
        <f>数据调研!H87</f>
        <v>866.88</v>
      </c>
      <c r="H87" s="235">
        <f>数据调研!I87</f>
        <v>11</v>
      </c>
      <c r="I87" s="235">
        <f>数据调研!J87</f>
        <v>3.8</v>
      </c>
      <c r="J87" s="235" t="str">
        <f>数据调研!K87</f>
        <v>AMZ</v>
      </c>
      <c r="K87" s="81" t="str">
        <f>数据调研!M87</f>
        <v>https://www.amazon.com/dp/B0088VPFVM?psc=1</v>
      </c>
      <c r="L87" s="81">
        <f>数据调研!N87</f>
        <v>2111</v>
      </c>
      <c r="M87" s="286">
        <f t="shared" si="65"/>
        <v>0</v>
      </c>
      <c r="N87" s="81">
        <f t="shared" si="66"/>
        <v>0</v>
      </c>
      <c r="O87" s="81">
        <f t="shared" si="67"/>
        <v>100000</v>
      </c>
      <c r="P87" s="81">
        <f t="shared" si="68"/>
        <v>0</v>
      </c>
      <c r="Q87" s="286">
        <f t="shared" si="69"/>
        <v>0</v>
      </c>
      <c r="R87" s="81">
        <f t="shared" si="70"/>
        <v>0</v>
      </c>
      <c r="S87" s="81">
        <f t="shared" si="71"/>
        <v>10000000</v>
      </c>
      <c r="T87" s="81">
        <f t="shared" si="72"/>
        <v>0</v>
      </c>
      <c r="U87" s="81">
        <f t="shared" si="73"/>
        <v>0</v>
      </c>
      <c r="V87" s="81">
        <f t="shared" si="74"/>
        <v>0</v>
      </c>
    </row>
    <row r="88" ht="25.5" customHeight="1" spans="1:22">
      <c r="A88" s="235" t="str">
        <f>数据调研!L88</f>
        <v>B07NYN2S98</v>
      </c>
      <c r="B88" s="235" t="str">
        <f>数据调研!C88</f>
        <v>FLAdorepet</v>
      </c>
      <c r="C88" s="235">
        <f>数据调研!D88</f>
        <v>23.9</v>
      </c>
      <c r="D88" s="235" t="str">
        <f>数据调研!E88</f>
        <v>Pet Supplies</v>
      </c>
      <c r="E88" s="235">
        <f>数据调研!F88</f>
        <v>326777</v>
      </c>
      <c r="F88" s="235">
        <f>数据调研!G88</f>
        <v>43</v>
      </c>
      <c r="G88" s="235">
        <f>数据调研!H88</f>
        <v>1027.7</v>
      </c>
      <c r="H88" s="235">
        <f>数据调研!I88</f>
        <v>0</v>
      </c>
      <c r="I88" s="235" t="str">
        <f>数据调研!J88</f>
        <v>N.A.</v>
      </c>
      <c r="J88" s="235" t="str">
        <f>数据调研!K88</f>
        <v>FBA</v>
      </c>
      <c r="K88" s="81" t="str">
        <f>数据调研!M88</f>
        <v>https://www.amazon.com/dp/B07NYN2S98?psc=1</v>
      </c>
      <c r="L88" s="81">
        <f>数据调研!N88</f>
        <v>346</v>
      </c>
      <c r="M88" s="286">
        <f t="shared" si="65"/>
        <v>0</v>
      </c>
      <c r="N88" s="81">
        <f t="shared" si="66"/>
        <v>0</v>
      </c>
      <c r="O88" s="81">
        <f t="shared" si="67"/>
        <v>100000</v>
      </c>
      <c r="P88" s="81">
        <f t="shared" si="68"/>
        <v>0</v>
      </c>
      <c r="Q88" s="286">
        <f t="shared" si="69"/>
        <v>0</v>
      </c>
      <c r="R88" s="81">
        <f t="shared" si="70"/>
        <v>0</v>
      </c>
      <c r="S88" s="81">
        <f t="shared" si="71"/>
        <v>10000000</v>
      </c>
      <c r="T88" s="81">
        <f t="shared" si="72"/>
        <v>0</v>
      </c>
      <c r="U88" s="81">
        <f t="shared" si="73"/>
        <v>0</v>
      </c>
      <c r="V88" s="81">
        <f t="shared" si="74"/>
        <v>0</v>
      </c>
    </row>
    <row r="89" ht="25.5" customHeight="1" spans="1:22">
      <c r="A89" s="235" t="str">
        <f>数据调研!L89</f>
        <v>B07JFPMLPD</v>
      </c>
      <c r="B89" s="235" t="str">
        <f>数据调研!C89</f>
        <v>MyfatBOSS</v>
      </c>
      <c r="C89" s="235">
        <f>数据调研!D89</f>
        <v>10.99</v>
      </c>
      <c r="D89" s="235" t="str">
        <f>数据调研!E89</f>
        <v>Pet Supplies</v>
      </c>
      <c r="E89" s="235">
        <f>数据调研!F89</f>
        <v>228279</v>
      </c>
      <c r="F89" s="235">
        <f>数据调研!G89</f>
        <v>43</v>
      </c>
      <c r="G89" s="235">
        <f>数据调研!H89</f>
        <v>472.57</v>
      </c>
      <c r="H89" s="235">
        <f>数据调研!I89</f>
        <v>1</v>
      </c>
      <c r="I89" s="235">
        <f>数据调研!J89</f>
        <v>5</v>
      </c>
      <c r="J89" s="235" t="str">
        <f>数据调研!K89</f>
        <v>FBA</v>
      </c>
      <c r="K89" s="81" t="str">
        <f>数据调研!M89</f>
        <v>https://www.amazon.com/dp/B07JFPMLPD?psc=1</v>
      </c>
      <c r="L89" s="81">
        <f>数据调研!N89</f>
        <v>49</v>
      </c>
      <c r="M89" s="286">
        <f t="shared" si="65"/>
        <v>0</v>
      </c>
      <c r="N89" s="81">
        <f t="shared" si="66"/>
        <v>0</v>
      </c>
      <c r="O89" s="81">
        <f t="shared" si="67"/>
        <v>100000</v>
      </c>
      <c r="P89" s="81">
        <f t="shared" si="68"/>
        <v>0</v>
      </c>
      <c r="Q89" s="286">
        <f t="shared" si="69"/>
        <v>0</v>
      </c>
      <c r="R89" s="81">
        <f t="shared" si="70"/>
        <v>0</v>
      </c>
      <c r="S89" s="81">
        <f t="shared" si="71"/>
        <v>10000000</v>
      </c>
      <c r="T89" s="81">
        <f t="shared" si="72"/>
        <v>0</v>
      </c>
      <c r="U89" s="81">
        <f t="shared" si="73"/>
        <v>0</v>
      </c>
      <c r="V89" s="81">
        <f t="shared" si="74"/>
        <v>0</v>
      </c>
    </row>
    <row r="90" ht="25.5" customHeight="1" spans="1:22">
      <c r="A90" s="235" t="str">
        <f>数据调研!L90</f>
        <v>B01BF5N6XG</v>
      </c>
      <c r="B90" s="235" t="str">
        <f>数据调研!C90</f>
        <v>Gooby</v>
      </c>
      <c r="C90" s="235">
        <f>数据调研!D90</f>
        <v>26.25</v>
      </c>
      <c r="D90" s="235" t="str">
        <f>数据调研!E90</f>
        <v>Pet Supplies</v>
      </c>
      <c r="E90" s="235">
        <f>数据调研!F90</f>
        <v>92498</v>
      </c>
      <c r="F90" s="235">
        <f>数据调研!G90</f>
        <v>43</v>
      </c>
      <c r="G90" s="235">
        <f>数据调研!H90</f>
        <v>1128.75</v>
      </c>
      <c r="H90" s="235">
        <f>数据调研!I90</f>
        <v>536</v>
      </c>
      <c r="I90" s="235">
        <f>数据调研!J90</f>
        <v>4.2</v>
      </c>
      <c r="J90" s="235" t="str">
        <f>数据调研!K90</f>
        <v>AMZ</v>
      </c>
      <c r="K90" s="81" t="str">
        <f>数据调研!M90</f>
        <v>https://www.amazon.com/dp/B01BF5N6XG?psc=1</v>
      </c>
      <c r="L90" s="81">
        <f>数据调研!N90</f>
        <v>2517</v>
      </c>
      <c r="M90" s="286">
        <f t="shared" si="65"/>
        <v>0</v>
      </c>
      <c r="N90" s="81">
        <f t="shared" si="66"/>
        <v>0</v>
      </c>
      <c r="O90" s="81">
        <f t="shared" si="67"/>
        <v>100000</v>
      </c>
      <c r="P90" s="81">
        <f t="shared" si="68"/>
        <v>0</v>
      </c>
      <c r="Q90" s="286">
        <f t="shared" si="69"/>
        <v>0</v>
      </c>
      <c r="R90" s="81">
        <f t="shared" si="70"/>
        <v>0</v>
      </c>
      <c r="S90" s="81">
        <f t="shared" si="71"/>
        <v>10000000</v>
      </c>
      <c r="T90" s="81">
        <f t="shared" si="72"/>
        <v>0</v>
      </c>
      <c r="U90" s="81">
        <f t="shared" si="73"/>
        <v>0</v>
      </c>
      <c r="V90" s="81">
        <f t="shared" si="74"/>
        <v>0</v>
      </c>
    </row>
    <row r="91" ht="25.5" customHeight="1" spans="1:22">
      <c r="A91" s="235" t="str">
        <f>数据调研!L91</f>
        <v>B00UTZZA3I</v>
      </c>
      <c r="B91" s="235" t="str">
        <f>数据调研!C91</f>
        <v>Mynwood Cat Jacket</v>
      </c>
      <c r="C91" s="235">
        <f>数据调研!D91</f>
        <v>28</v>
      </c>
      <c r="D91" s="235" t="str">
        <f>数据调研!E91</f>
        <v>Pet Supplies</v>
      </c>
      <c r="E91" s="235">
        <f>数据调研!F91</f>
        <v>177173</v>
      </c>
      <c r="F91" s="235">
        <f>数据调研!G91</f>
        <v>43</v>
      </c>
      <c r="G91" s="235">
        <f>数据调研!H91</f>
        <v>1204</v>
      </c>
      <c r="H91" s="235">
        <f>数据调研!I91</f>
        <v>14</v>
      </c>
      <c r="I91" s="235">
        <f>数据调研!J91</f>
        <v>5</v>
      </c>
      <c r="J91" s="235" t="str">
        <f>数据调研!K91</f>
        <v>FBA</v>
      </c>
      <c r="K91" s="81" t="str">
        <f>数据调研!M91</f>
        <v>https://www.amazon.com/dp/B00UTZZA3I?psc=1</v>
      </c>
      <c r="L91" s="81">
        <f>数据调研!N91</f>
        <v>1099</v>
      </c>
      <c r="M91" s="286">
        <f t="shared" si="65"/>
        <v>0</v>
      </c>
      <c r="N91" s="81">
        <f t="shared" si="66"/>
        <v>0</v>
      </c>
      <c r="O91" s="81">
        <f t="shared" si="67"/>
        <v>100000</v>
      </c>
      <c r="P91" s="81">
        <f t="shared" si="68"/>
        <v>0</v>
      </c>
      <c r="Q91" s="286">
        <f t="shared" si="69"/>
        <v>0</v>
      </c>
      <c r="R91" s="81">
        <f t="shared" si="70"/>
        <v>0</v>
      </c>
      <c r="S91" s="81">
        <f t="shared" si="71"/>
        <v>10000000</v>
      </c>
      <c r="T91" s="81">
        <f t="shared" si="72"/>
        <v>0</v>
      </c>
      <c r="U91" s="81">
        <f t="shared" si="73"/>
        <v>0</v>
      </c>
      <c r="V91" s="81">
        <f t="shared" si="74"/>
        <v>0</v>
      </c>
    </row>
    <row r="92" ht="25.5" customHeight="1" spans="1:22">
      <c r="A92" s="235" t="str">
        <f>数据调研!L92</f>
        <v>B00UM9OY24</v>
      </c>
      <c r="B92" s="235" t="str">
        <f>数据调研!C92</f>
        <v>Puppia</v>
      </c>
      <c r="C92" s="235">
        <f>数据调研!D92</f>
        <v>21.98</v>
      </c>
      <c r="D92" s="235" t="str">
        <f>数据调研!E92</f>
        <v>Pet Supplies</v>
      </c>
      <c r="E92" s="235">
        <f>数据调研!F92</f>
        <v>223421</v>
      </c>
      <c r="F92" s="235">
        <f>数据调研!G92</f>
        <v>43</v>
      </c>
      <c r="G92" s="235">
        <f>数据调研!H92</f>
        <v>945.14</v>
      </c>
      <c r="H92" s="235">
        <f>数据调研!I92</f>
        <v>30</v>
      </c>
      <c r="I92" s="235">
        <f>数据调研!J92</f>
        <v>4.1</v>
      </c>
      <c r="J92" s="235" t="str">
        <f>数据调研!K92</f>
        <v>AMZ</v>
      </c>
      <c r="K92" s="81" t="str">
        <f>数据调研!M92</f>
        <v>https://www.amazon.com/dp/B00UM9OY24?psc=1</v>
      </c>
      <c r="L92" s="81">
        <f>数据调研!N92</f>
        <v>1444</v>
      </c>
      <c r="M92" s="286">
        <f t="shared" si="65"/>
        <v>0</v>
      </c>
      <c r="N92" s="81">
        <f t="shared" si="66"/>
        <v>0</v>
      </c>
      <c r="O92" s="81">
        <f t="shared" si="67"/>
        <v>100000</v>
      </c>
      <c r="P92" s="81">
        <f t="shared" si="68"/>
        <v>0</v>
      </c>
      <c r="Q92" s="286">
        <f t="shared" si="69"/>
        <v>0</v>
      </c>
      <c r="R92" s="81">
        <f t="shared" si="70"/>
        <v>0</v>
      </c>
      <c r="S92" s="81">
        <f t="shared" si="71"/>
        <v>10000000</v>
      </c>
      <c r="T92" s="81">
        <f t="shared" si="72"/>
        <v>0</v>
      </c>
      <c r="U92" s="81">
        <f t="shared" si="73"/>
        <v>0</v>
      </c>
      <c r="V92" s="81">
        <f t="shared" si="74"/>
        <v>0</v>
      </c>
    </row>
    <row r="93" ht="25.5" customHeight="1" spans="1:22">
      <c r="A93" s="235" t="str">
        <f>数据调研!L93</f>
        <v>B07GGQWFM7</v>
      </c>
      <c r="B93" s="235" t="str">
        <f>数据调研!C93</f>
        <v>WONDERPUP</v>
      </c>
      <c r="C93" s="235">
        <f>数据调研!D93</f>
        <v>12.99</v>
      </c>
      <c r="D93" s="235" t="str">
        <f>数据调研!E93</f>
        <v>Pet Supplies</v>
      </c>
      <c r="E93" s="235">
        <f>数据调研!F93</f>
        <v>182758</v>
      </c>
      <c r="F93" s="235">
        <f>数据调研!G93</f>
        <v>43</v>
      </c>
      <c r="G93" s="235">
        <f>数据调研!H93</f>
        <v>558.57</v>
      </c>
      <c r="H93" s="235">
        <f>数据调研!I93</f>
        <v>17</v>
      </c>
      <c r="I93" s="235">
        <f>数据调研!J93</f>
        <v>3.9</v>
      </c>
      <c r="J93" s="235" t="str">
        <f>数据调研!K93</f>
        <v>FBA</v>
      </c>
      <c r="K93" s="81" t="str">
        <f>数据调研!M93</f>
        <v>https://www.amazon.com/dp/B07GGQWFM7?psc=1</v>
      </c>
      <c r="L93" s="81">
        <f>数据调研!N93</f>
        <v>238</v>
      </c>
      <c r="M93" s="286">
        <f t="shared" si="65"/>
        <v>0</v>
      </c>
      <c r="N93" s="81">
        <f t="shared" si="66"/>
        <v>0</v>
      </c>
      <c r="O93" s="81">
        <f t="shared" si="67"/>
        <v>100000</v>
      </c>
      <c r="P93" s="81">
        <f t="shared" si="68"/>
        <v>0</v>
      </c>
      <c r="Q93" s="286">
        <f t="shared" si="69"/>
        <v>0</v>
      </c>
      <c r="R93" s="81">
        <f t="shared" si="70"/>
        <v>0</v>
      </c>
      <c r="S93" s="81">
        <f t="shared" si="71"/>
        <v>10000000</v>
      </c>
      <c r="T93" s="81">
        <f t="shared" si="72"/>
        <v>0</v>
      </c>
      <c r="U93" s="81">
        <f t="shared" si="73"/>
        <v>0</v>
      </c>
      <c r="V93" s="81">
        <f t="shared" si="74"/>
        <v>0</v>
      </c>
    </row>
    <row r="94" ht="25.5" customHeight="1" spans="1:22">
      <c r="A94" s="235" t="str">
        <f>数据调研!L94</f>
        <v>B07JQVM2WF</v>
      </c>
      <c r="B94" s="235" t="str">
        <f>数据调研!C94</f>
        <v>T.A.Bird</v>
      </c>
      <c r="C94" s="235">
        <f>数据调研!D94</f>
        <v>23.99</v>
      </c>
      <c r="D94" s="235" t="str">
        <f>数据调研!E94</f>
        <v>Pet Supplies</v>
      </c>
      <c r="E94" s="235">
        <f>数据调研!F94</f>
        <v>162055</v>
      </c>
      <c r="F94" s="235">
        <f>数据调研!G94</f>
        <v>43</v>
      </c>
      <c r="G94" s="235">
        <f>数据调研!H94</f>
        <v>1031.57</v>
      </c>
      <c r="H94" s="235">
        <f>数据调研!I94</f>
        <v>3</v>
      </c>
      <c r="I94" s="235">
        <f>数据调研!J94</f>
        <v>5</v>
      </c>
      <c r="J94" s="235" t="str">
        <f>数据调研!K94</f>
        <v>FBA</v>
      </c>
      <c r="K94" s="81" t="str">
        <f>数据调研!M94</f>
        <v>https://www.amazon.com/dp/B07JQVM2WF?psc=1</v>
      </c>
      <c r="L94" s="81">
        <f>数据调研!N94</f>
        <v>66</v>
      </c>
      <c r="M94" s="286">
        <f t="shared" si="65"/>
        <v>0</v>
      </c>
      <c r="N94" s="81">
        <f t="shared" si="66"/>
        <v>0</v>
      </c>
      <c r="O94" s="81">
        <f t="shared" si="67"/>
        <v>100000</v>
      </c>
      <c r="P94" s="81">
        <f t="shared" si="68"/>
        <v>0</v>
      </c>
      <c r="Q94" s="286">
        <f t="shared" si="69"/>
        <v>0</v>
      </c>
      <c r="R94" s="81">
        <f t="shared" si="70"/>
        <v>0</v>
      </c>
      <c r="S94" s="81">
        <f t="shared" si="71"/>
        <v>10000000</v>
      </c>
      <c r="T94" s="81">
        <f t="shared" si="72"/>
        <v>0</v>
      </c>
      <c r="U94" s="81">
        <f t="shared" si="73"/>
        <v>0</v>
      </c>
      <c r="V94" s="81">
        <f t="shared" si="74"/>
        <v>0</v>
      </c>
    </row>
    <row r="95" ht="25.5" customHeight="1" spans="1:22">
      <c r="A95" s="235" t="str">
        <f>数据调研!L95</f>
        <v>B01N9O3YGS</v>
      </c>
      <c r="B95" s="235" t="str">
        <f>数据调研!C95</f>
        <v>Pet Club</v>
      </c>
      <c r="C95" s="235">
        <f>数据调研!D95</f>
        <v>9.99</v>
      </c>
      <c r="D95" s="235" t="str">
        <f>数据调研!E95</f>
        <v>Pet Supplies</v>
      </c>
      <c r="E95" s="235">
        <f>数据调研!F95</f>
        <v>143764</v>
      </c>
      <c r="F95" s="235">
        <f>数据调研!G95</f>
        <v>43</v>
      </c>
      <c r="G95" s="235">
        <f>数据调研!H95</f>
        <v>429.57</v>
      </c>
      <c r="H95" s="235">
        <f>数据调研!I95</f>
        <v>53</v>
      </c>
      <c r="I95" s="235">
        <f>数据调研!J95</f>
        <v>3.8</v>
      </c>
      <c r="J95" s="235" t="str">
        <f>数据调研!K95</f>
        <v>FBA</v>
      </c>
      <c r="K95" s="81" t="str">
        <f>数据调研!M95</f>
        <v>https://www.amazon.com/dp/B01N9O3YGS?psc=1</v>
      </c>
      <c r="L95" s="81">
        <f>数据调研!N95</f>
        <v>649</v>
      </c>
      <c r="M95" s="286">
        <f t="shared" si="65"/>
        <v>0</v>
      </c>
      <c r="N95" s="81">
        <f t="shared" si="66"/>
        <v>0</v>
      </c>
      <c r="O95" s="81">
        <f t="shared" si="67"/>
        <v>100000</v>
      </c>
      <c r="P95" s="81">
        <f t="shared" si="68"/>
        <v>0</v>
      </c>
      <c r="Q95" s="286">
        <f t="shared" si="69"/>
        <v>0</v>
      </c>
      <c r="R95" s="81">
        <f t="shared" si="70"/>
        <v>0</v>
      </c>
      <c r="S95" s="81">
        <f t="shared" si="71"/>
        <v>10000000</v>
      </c>
      <c r="T95" s="81">
        <f t="shared" si="72"/>
        <v>0</v>
      </c>
      <c r="U95" s="81">
        <f t="shared" si="73"/>
        <v>0</v>
      </c>
      <c r="V95" s="81">
        <f t="shared" si="74"/>
        <v>0</v>
      </c>
    </row>
    <row r="96" ht="25.5" customHeight="1" spans="1:22">
      <c r="A96" s="235" t="str">
        <f>数据调研!L96</f>
        <v>B07PGCSFXH</v>
      </c>
      <c r="B96" s="235" t="str">
        <f>数据调研!C96</f>
        <v>PAWCHIE</v>
      </c>
      <c r="C96" s="235">
        <f>数据调研!D96</f>
        <v>10.99</v>
      </c>
      <c r="D96" s="235" t="str">
        <f>数据调研!E96</f>
        <v>Pet Supplies</v>
      </c>
      <c r="E96" s="235">
        <f>数据调研!F96</f>
        <v>58834</v>
      </c>
      <c r="F96" s="235">
        <f>数据调研!G96</f>
        <v>42</v>
      </c>
      <c r="G96" s="235">
        <f>数据调研!H96</f>
        <v>461.58</v>
      </c>
      <c r="H96" s="235">
        <f>数据调研!I96</f>
        <v>0</v>
      </c>
      <c r="I96" s="235" t="str">
        <f>数据调研!J96</f>
        <v>N.A.</v>
      </c>
      <c r="J96" s="235" t="str">
        <f>数据调研!K96</f>
        <v>FBA</v>
      </c>
      <c r="K96" s="81" t="str">
        <f>数据调研!M96</f>
        <v>https://www.amazon.com/dp/B07PGCSFXH?psc=1</v>
      </c>
      <c r="L96" s="81">
        <f>数据调研!N96</f>
        <v>1045</v>
      </c>
      <c r="M96" s="286">
        <f t="shared" si="65"/>
        <v>0</v>
      </c>
      <c r="N96" s="81">
        <f t="shared" si="66"/>
        <v>0</v>
      </c>
      <c r="O96" s="81">
        <f t="shared" si="67"/>
        <v>100000</v>
      </c>
      <c r="P96" s="81">
        <f t="shared" si="68"/>
        <v>0</v>
      </c>
      <c r="Q96" s="286">
        <f t="shared" si="69"/>
        <v>0</v>
      </c>
      <c r="R96" s="81">
        <f t="shared" si="70"/>
        <v>0</v>
      </c>
      <c r="S96" s="81">
        <f t="shared" si="71"/>
        <v>10000000</v>
      </c>
      <c r="T96" s="81">
        <f t="shared" si="72"/>
        <v>0</v>
      </c>
      <c r="U96" s="81">
        <f t="shared" si="73"/>
        <v>0</v>
      </c>
      <c r="V96" s="81">
        <f t="shared" si="74"/>
        <v>0</v>
      </c>
    </row>
    <row r="97" ht="25.5" customHeight="1" spans="1:22">
      <c r="A97" s="235" t="str">
        <f>数据调研!L97</f>
        <v>B00LIE5XD6</v>
      </c>
      <c r="B97" s="235" t="str">
        <f>数据调研!C97</f>
        <v>Lanyar</v>
      </c>
      <c r="C97" s="235">
        <f>数据调研!D97</f>
        <v>9.98</v>
      </c>
      <c r="D97" s="235" t="str">
        <f>数据调研!E97</f>
        <v>Pet Supplies</v>
      </c>
      <c r="E97" s="235">
        <f>数据调研!F97</f>
        <v>129339</v>
      </c>
      <c r="F97" s="235">
        <f>数据调研!G97</f>
        <v>42</v>
      </c>
      <c r="G97" s="235">
        <f>数据调研!H97</f>
        <v>419.16</v>
      </c>
      <c r="H97" s="235">
        <f>数据调研!I97</f>
        <v>355</v>
      </c>
      <c r="I97" s="235">
        <f>数据调研!J97</f>
        <v>3.9</v>
      </c>
      <c r="J97" s="235" t="str">
        <f>数据调研!K97</f>
        <v>FBA</v>
      </c>
      <c r="K97" s="81" t="str">
        <f>数据调研!M97</f>
        <v>https://www.amazon.com/dp/B00LIE5XD6?psc=1</v>
      </c>
      <c r="L97" s="81">
        <f>数据调研!N97</f>
        <v>1710</v>
      </c>
      <c r="M97" s="286">
        <f t="shared" si="65"/>
        <v>0</v>
      </c>
      <c r="N97" s="81">
        <f t="shared" si="66"/>
        <v>0</v>
      </c>
      <c r="O97" s="81">
        <f t="shared" si="67"/>
        <v>100000</v>
      </c>
      <c r="P97" s="81">
        <f t="shared" si="68"/>
        <v>0</v>
      </c>
      <c r="Q97" s="286">
        <f t="shared" si="69"/>
        <v>0</v>
      </c>
      <c r="R97" s="81">
        <f t="shared" si="70"/>
        <v>0</v>
      </c>
      <c r="S97" s="81">
        <f t="shared" si="71"/>
        <v>10000000</v>
      </c>
      <c r="T97" s="81">
        <f t="shared" si="72"/>
        <v>0</v>
      </c>
      <c r="U97" s="81">
        <f t="shared" si="73"/>
        <v>0</v>
      </c>
      <c r="V97" s="81">
        <f t="shared" si="74"/>
        <v>0</v>
      </c>
    </row>
    <row r="98" ht="25.5" customHeight="1" spans="1:22">
      <c r="A98" s="235" t="str">
        <f>数据调研!L98</f>
        <v>B01FJPBUF4</v>
      </c>
      <c r="B98" s="235" t="str">
        <f>数据调研!C98</f>
        <v>Meeyou</v>
      </c>
      <c r="C98" s="235">
        <f>数据调研!D98</f>
        <v>6.99</v>
      </c>
      <c r="D98" s="235" t="str">
        <f>数据调研!E98</f>
        <v>Pet Supplies</v>
      </c>
      <c r="E98" s="235">
        <f>数据调研!F98</f>
        <v>62121</v>
      </c>
      <c r="F98" s="235">
        <f>数据调研!G98</f>
        <v>35</v>
      </c>
      <c r="G98" s="235">
        <f>数据调研!H98</f>
        <v>244.65</v>
      </c>
      <c r="H98" s="235">
        <f>数据调研!I98</f>
        <v>222</v>
      </c>
      <c r="I98" s="235">
        <f>数据调研!J98</f>
        <v>3.6</v>
      </c>
      <c r="J98" s="235" t="str">
        <f>数据调研!K98</f>
        <v>FBA</v>
      </c>
      <c r="K98" s="81" t="str">
        <f>数据调研!M98</f>
        <v>https://www.amazon.com/dp/B01FJPBUF4?psc=1</v>
      </c>
      <c r="L98" s="81">
        <f>数据调研!N98</f>
        <v>1026</v>
      </c>
      <c r="M98" s="286">
        <f t="shared" si="65"/>
        <v>0</v>
      </c>
      <c r="N98" s="81">
        <f t="shared" si="66"/>
        <v>0</v>
      </c>
      <c r="O98" s="81">
        <f t="shared" si="67"/>
        <v>100000</v>
      </c>
      <c r="P98" s="81">
        <f t="shared" si="68"/>
        <v>0</v>
      </c>
      <c r="Q98" s="286">
        <f t="shared" si="69"/>
        <v>0</v>
      </c>
      <c r="R98" s="81">
        <f t="shared" si="70"/>
        <v>0</v>
      </c>
      <c r="S98" s="81">
        <f t="shared" si="71"/>
        <v>10000000</v>
      </c>
      <c r="T98" s="81">
        <f t="shared" si="72"/>
        <v>0</v>
      </c>
      <c r="U98" s="81">
        <f t="shared" si="73"/>
        <v>0</v>
      </c>
      <c r="V98" s="81">
        <f t="shared" si="74"/>
        <v>0</v>
      </c>
    </row>
    <row r="99" ht="25.5" customHeight="1" spans="1:22">
      <c r="A99" s="235" t="str">
        <f>数据调研!L99</f>
        <v>B07P9G9YJ5</v>
      </c>
      <c r="B99" s="235" t="str">
        <f>数据调研!C99</f>
        <v>Love Pet Home</v>
      </c>
      <c r="C99" s="235">
        <f>数据调研!D99</f>
        <v>9.99</v>
      </c>
      <c r="D99" s="235" t="str">
        <f>数据调研!E99</f>
        <v>Pet Supplies</v>
      </c>
      <c r="E99" s="235">
        <f>数据调研!F99</f>
        <v>211426</v>
      </c>
      <c r="F99" s="235">
        <f>数据调研!G99</f>
        <v>34</v>
      </c>
      <c r="G99" s="235">
        <f>数据调研!H99</f>
        <v>339.66</v>
      </c>
      <c r="H99" s="235">
        <f>数据调研!I99</f>
        <v>2</v>
      </c>
      <c r="I99" s="235">
        <f>数据调研!J99</f>
        <v>1</v>
      </c>
      <c r="J99" s="235" t="str">
        <f>数据调研!K99</f>
        <v>FBA</v>
      </c>
      <c r="K99" s="81" t="str">
        <f>数据调研!M99</f>
        <v>https://www.amazon.com/dp/B07P9G9YJ5?psc=1</v>
      </c>
      <c r="L99" s="81">
        <f>数据调研!N99</f>
        <v>58</v>
      </c>
      <c r="M99" s="286">
        <f t="shared" si="65"/>
        <v>0</v>
      </c>
      <c r="N99" s="81">
        <f t="shared" si="66"/>
        <v>0</v>
      </c>
      <c r="O99" s="81">
        <f t="shared" si="67"/>
        <v>100000</v>
      </c>
      <c r="P99" s="81">
        <f t="shared" si="68"/>
        <v>0</v>
      </c>
      <c r="Q99" s="286">
        <f t="shared" si="69"/>
        <v>0</v>
      </c>
      <c r="R99" s="81">
        <f t="shared" si="70"/>
        <v>0</v>
      </c>
      <c r="S99" s="81">
        <f t="shared" si="71"/>
        <v>10000000</v>
      </c>
      <c r="T99" s="81">
        <f t="shared" si="72"/>
        <v>0</v>
      </c>
      <c r="U99" s="81">
        <f t="shared" si="73"/>
        <v>0</v>
      </c>
      <c r="V99" s="81">
        <f t="shared" si="74"/>
        <v>0</v>
      </c>
    </row>
    <row r="100" ht="25.5" customHeight="1" spans="1:22">
      <c r="A100" s="235" t="str">
        <f>数据调研!L100</f>
        <v>B07K4YX534</v>
      </c>
      <c r="B100" s="235" t="str">
        <f>数据调研!C100</f>
        <v>Best Pet Supplies, Inc.</v>
      </c>
      <c r="C100" s="235">
        <f>数据调研!D100</f>
        <v>13.99</v>
      </c>
      <c r="D100" s="235" t="str">
        <f>数据调研!E100</f>
        <v>Pet Supplies</v>
      </c>
      <c r="E100" s="235">
        <f>数据调研!F100</f>
        <v>124475</v>
      </c>
      <c r="F100" s="235">
        <f>数据调研!G100</f>
        <v>34</v>
      </c>
      <c r="G100" s="235">
        <f>数据调研!H100</f>
        <v>475.66</v>
      </c>
      <c r="H100" s="235">
        <f>数据调研!I100</f>
        <v>27</v>
      </c>
      <c r="I100" s="235">
        <f>数据调研!J100</f>
        <v>4.4</v>
      </c>
      <c r="J100" s="235" t="str">
        <f>数据调研!K100</f>
        <v>AMZ</v>
      </c>
      <c r="K100" s="81" t="str">
        <f>数据调研!M100</f>
        <v>https://www.amazon.com/dp/B07K4YX534?psc=1</v>
      </c>
      <c r="L100" s="81">
        <f>数据调研!N100</f>
        <v>177</v>
      </c>
      <c r="M100" s="286">
        <f t="shared" si="65"/>
        <v>0</v>
      </c>
      <c r="N100" s="81">
        <f t="shared" si="66"/>
        <v>0</v>
      </c>
      <c r="O100" s="81">
        <f t="shared" si="67"/>
        <v>100000</v>
      </c>
      <c r="P100" s="81">
        <f t="shared" si="68"/>
        <v>0</v>
      </c>
      <c r="Q100" s="286">
        <f t="shared" si="69"/>
        <v>0</v>
      </c>
      <c r="R100" s="81">
        <f t="shared" si="70"/>
        <v>0</v>
      </c>
      <c r="S100" s="81">
        <f t="shared" si="71"/>
        <v>10000000</v>
      </c>
      <c r="T100" s="81">
        <f t="shared" si="72"/>
        <v>0</v>
      </c>
      <c r="U100" s="81">
        <f t="shared" si="73"/>
        <v>0</v>
      </c>
      <c r="V100" s="81">
        <f t="shared" si="74"/>
        <v>0</v>
      </c>
    </row>
    <row r="101" ht="25.5" customHeight="1" spans="1:22">
      <c r="A101" s="235" t="str">
        <f>数据调研!L101</f>
        <v>B00UU2JAF4</v>
      </c>
      <c r="B101" s="235" t="str">
        <f>数据调研!C101</f>
        <v>Mynwood Cat Jacket</v>
      </c>
      <c r="C101" s="235">
        <f>数据调研!D101</f>
        <v>28</v>
      </c>
      <c r="D101" s="235" t="str">
        <f>数据调研!E101</f>
        <v>Pet Supplies</v>
      </c>
      <c r="E101" s="235">
        <f>数据调研!F101</f>
        <v>195585</v>
      </c>
      <c r="F101" s="235">
        <f>数据调研!G101</f>
        <v>34</v>
      </c>
      <c r="G101" s="235">
        <f>数据调研!H101</f>
        <v>952</v>
      </c>
      <c r="H101" s="235">
        <f>数据调研!I101</f>
        <v>20</v>
      </c>
      <c r="I101" s="235">
        <f>数据调研!J101</f>
        <v>4.5</v>
      </c>
      <c r="J101" s="235" t="str">
        <f>数据调研!K101</f>
        <v>FBA</v>
      </c>
      <c r="K101" s="81" t="str">
        <f>数据调研!M101</f>
        <v>https://www.amazon.com/dp/B00UU2JAF4?psc=1</v>
      </c>
      <c r="L101" s="81">
        <f>数据调研!N101</f>
        <v>1110</v>
      </c>
      <c r="M101" s="286">
        <f t="shared" si="65"/>
        <v>0</v>
      </c>
      <c r="N101" s="81">
        <f t="shared" si="66"/>
        <v>0</v>
      </c>
      <c r="O101" s="81">
        <f t="shared" si="67"/>
        <v>100000</v>
      </c>
      <c r="P101" s="81">
        <f t="shared" si="68"/>
        <v>0</v>
      </c>
      <c r="Q101" s="286">
        <f t="shared" si="69"/>
        <v>0</v>
      </c>
      <c r="R101" s="81">
        <f t="shared" si="70"/>
        <v>0</v>
      </c>
      <c r="S101" s="81">
        <f t="shared" si="71"/>
        <v>10000000</v>
      </c>
      <c r="T101" s="81">
        <f t="shared" si="72"/>
        <v>0</v>
      </c>
      <c r="U101" s="81">
        <f t="shared" si="73"/>
        <v>0</v>
      </c>
      <c r="V101" s="81">
        <f t="shared" si="74"/>
        <v>0</v>
      </c>
    </row>
    <row r="102" ht="25.5" customHeight="1" spans="1:22">
      <c r="A102" s="235" t="str">
        <f>数据调研!L102</f>
        <v>B07H3R1V2Q</v>
      </c>
      <c r="B102" s="235" t="str">
        <f>数据调研!C102</f>
        <v>TO_GeT For Pet Accessories TgT</v>
      </c>
      <c r="C102" s="235">
        <f>数据调研!D102</f>
        <v>16</v>
      </c>
      <c r="D102" s="235" t="str">
        <f>数据调研!E102</f>
        <v>N.A.</v>
      </c>
      <c r="E102" s="235" t="str">
        <f>数据调研!F102</f>
        <v>N.A.</v>
      </c>
      <c r="F102" s="235">
        <f>数据调研!G102</f>
        <v>34</v>
      </c>
      <c r="G102" s="235">
        <f>数据调研!H102</f>
        <v>544</v>
      </c>
      <c r="H102" s="235">
        <f>数据调研!I102</f>
        <v>0</v>
      </c>
      <c r="I102" s="235" t="str">
        <f>数据调研!J102</f>
        <v>N.A.</v>
      </c>
      <c r="J102" s="235" t="str">
        <f>数据调研!K102</f>
        <v>FBA</v>
      </c>
      <c r="K102" s="81" t="str">
        <f>数据调研!M102</f>
        <v>https://www.amazon.com/dp/B07H3R1V2Q?psc=1</v>
      </c>
      <c r="L102" s="81">
        <f>数据调研!N102</f>
        <v>984</v>
      </c>
      <c r="M102" s="286">
        <f t="shared" si="65"/>
        <v>0</v>
      </c>
      <c r="N102" s="81">
        <f t="shared" si="66"/>
        <v>0</v>
      </c>
      <c r="O102" s="81">
        <f t="shared" si="67"/>
        <v>100000</v>
      </c>
      <c r="P102" s="81">
        <f t="shared" si="68"/>
        <v>0</v>
      </c>
      <c r="Q102" s="286">
        <f t="shared" si="69"/>
        <v>0</v>
      </c>
      <c r="R102" s="81">
        <f t="shared" si="70"/>
        <v>0</v>
      </c>
      <c r="S102" s="81">
        <f t="shared" si="71"/>
        <v>10000000</v>
      </c>
      <c r="T102" s="81">
        <f t="shared" si="72"/>
        <v>0</v>
      </c>
      <c r="U102" s="81">
        <f t="shared" si="73"/>
        <v>0</v>
      </c>
      <c r="V102" s="81">
        <f t="shared" si="74"/>
        <v>0</v>
      </c>
    </row>
    <row r="103" ht="25.5" customHeight="1" spans="1:22">
      <c r="A103" s="235" t="str">
        <f>数据调研!L103</f>
        <v>B07B4KV7HY</v>
      </c>
      <c r="B103" s="235" t="str">
        <f>数据调研!C103</f>
        <v>HOUNDNINE</v>
      </c>
      <c r="C103" s="235">
        <f>数据调研!D103</f>
        <v>7.99</v>
      </c>
      <c r="D103" s="235" t="str">
        <f>数据调研!E103</f>
        <v>Pet Supplies</v>
      </c>
      <c r="E103" s="235">
        <f>数据调研!F103</f>
        <v>196576</v>
      </c>
      <c r="F103" s="235">
        <f>数据调研!G103</f>
        <v>34</v>
      </c>
      <c r="G103" s="235">
        <f>数据调研!H103</f>
        <v>271.66</v>
      </c>
      <c r="H103" s="235">
        <f>数据调研!I103</f>
        <v>13</v>
      </c>
      <c r="I103" s="235">
        <f>数据调研!J103</f>
        <v>3.4</v>
      </c>
      <c r="J103" s="235" t="str">
        <f>数据调研!K103</f>
        <v>FBA</v>
      </c>
      <c r="K103" s="81" t="str">
        <f>数据调研!M103</f>
        <v>https://www.amazon.com/dp/B07B4KV7HY?psc=1</v>
      </c>
      <c r="L103" s="81">
        <f>数据调研!N103</f>
        <v>371</v>
      </c>
      <c r="M103" s="286">
        <f t="shared" si="65"/>
        <v>0</v>
      </c>
      <c r="N103" s="81">
        <f t="shared" si="66"/>
        <v>0</v>
      </c>
      <c r="O103" s="81">
        <f t="shared" si="67"/>
        <v>100000</v>
      </c>
      <c r="P103" s="81">
        <f t="shared" si="68"/>
        <v>0</v>
      </c>
      <c r="Q103" s="286">
        <f t="shared" si="69"/>
        <v>0</v>
      </c>
      <c r="R103" s="81">
        <f t="shared" si="70"/>
        <v>0</v>
      </c>
      <c r="S103" s="81">
        <f t="shared" si="71"/>
        <v>10000000</v>
      </c>
      <c r="T103" s="81">
        <f t="shared" si="72"/>
        <v>0</v>
      </c>
      <c r="U103" s="81">
        <f t="shared" si="73"/>
        <v>0</v>
      </c>
      <c r="V103" s="81">
        <f t="shared" si="74"/>
        <v>0</v>
      </c>
    </row>
    <row r="104" ht="25.5" customHeight="1" spans="1:22">
      <c r="A104" s="235" t="str">
        <f>数据调研!L104</f>
        <v>B07KQ2SD52</v>
      </c>
      <c r="B104" s="235" t="str">
        <f>数据调研!C104</f>
        <v>Sport Ni</v>
      </c>
      <c r="C104" s="235">
        <f>数据调研!D104</f>
        <v>5.99</v>
      </c>
      <c r="D104" s="235" t="str">
        <f>数据调研!E104</f>
        <v>Pet Supplies</v>
      </c>
      <c r="E104" s="235">
        <f>数据调研!F104</f>
        <v>68650</v>
      </c>
      <c r="F104" s="235">
        <f>数据调研!G104</f>
        <v>34</v>
      </c>
      <c r="G104" s="235">
        <f>数据调研!H104</f>
        <v>203.66</v>
      </c>
      <c r="H104" s="235">
        <f>数据调研!I104</f>
        <v>0</v>
      </c>
      <c r="I104" s="235" t="str">
        <f>数据调研!J104</f>
        <v>N.A.</v>
      </c>
      <c r="J104" s="235" t="str">
        <f>数据调研!K104</f>
        <v>FBA</v>
      </c>
      <c r="K104" s="81" t="str">
        <f>数据调研!M104</f>
        <v>https://www.amazon.com/dp/B07KQ2SD52?psc=1</v>
      </c>
      <c r="L104" s="81">
        <f>数据调研!N104</f>
        <v>390</v>
      </c>
      <c r="M104" s="286">
        <f t="shared" si="65"/>
        <v>0</v>
      </c>
      <c r="N104" s="81">
        <f t="shared" si="66"/>
        <v>0</v>
      </c>
      <c r="O104" s="81">
        <f t="shared" si="67"/>
        <v>100000</v>
      </c>
      <c r="P104" s="81">
        <f t="shared" si="68"/>
        <v>0</v>
      </c>
      <c r="Q104" s="286">
        <f t="shared" si="69"/>
        <v>0</v>
      </c>
      <c r="R104" s="81">
        <f t="shared" si="70"/>
        <v>0</v>
      </c>
      <c r="S104" s="81">
        <f t="shared" si="71"/>
        <v>10000000</v>
      </c>
      <c r="T104" s="81">
        <f t="shared" si="72"/>
        <v>0</v>
      </c>
      <c r="U104" s="81">
        <f t="shared" si="73"/>
        <v>0</v>
      </c>
      <c r="V104" s="81">
        <f t="shared" si="74"/>
        <v>0</v>
      </c>
    </row>
    <row r="105" ht="25.5" customHeight="1" spans="1:22">
      <c r="A105" s="235" t="str">
        <f>数据调研!L105</f>
        <v>B074FY9Q4R</v>
      </c>
      <c r="B105" s="235" t="str">
        <f>数据调研!C105</f>
        <v>smalllee_lucky_store</v>
      </c>
      <c r="C105" s="235">
        <f>数据调研!D105</f>
        <v>9.99</v>
      </c>
      <c r="D105" s="235" t="str">
        <f>数据调研!E105</f>
        <v>Pet Supplies</v>
      </c>
      <c r="E105" s="235">
        <f>数据调研!F105</f>
        <v>136291</v>
      </c>
      <c r="F105" s="235">
        <f>数据调研!G105</f>
        <v>34</v>
      </c>
      <c r="G105" s="235">
        <f>数据调研!H105</f>
        <v>339.66</v>
      </c>
      <c r="H105" s="235">
        <f>数据调研!I105</f>
        <v>15</v>
      </c>
      <c r="I105" s="235">
        <f>数据调研!J105</f>
        <v>3.4</v>
      </c>
      <c r="J105" s="235" t="str">
        <f>数据调研!K105</f>
        <v>FBA</v>
      </c>
      <c r="K105" s="81" t="str">
        <f>数据调研!M105</f>
        <v>https://www.amazon.com/dp/B074FY9Q4R?psc=1</v>
      </c>
      <c r="L105" s="81">
        <f>数据调研!N105</f>
        <v>416</v>
      </c>
      <c r="M105" s="286">
        <f t="shared" si="65"/>
        <v>0</v>
      </c>
      <c r="N105" s="81">
        <f t="shared" si="66"/>
        <v>0</v>
      </c>
      <c r="O105" s="81">
        <f t="shared" si="67"/>
        <v>100000</v>
      </c>
      <c r="P105" s="81">
        <f t="shared" si="68"/>
        <v>0</v>
      </c>
      <c r="Q105" s="286">
        <f t="shared" si="69"/>
        <v>0</v>
      </c>
      <c r="R105" s="81">
        <f t="shared" si="70"/>
        <v>0</v>
      </c>
      <c r="S105" s="81">
        <f t="shared" si="71"/>
        <v>10000000</v>
      </c>
      <c r="T105" s="81">
        <f t="shared" si="72"/>
        <v>0</v>
      </c>
      <c r="U105" s="81">
        <f t="shared" si="73"/>
        <v>0</v>
      </c>
      <c r="V105" s="81">
        <f t="shared" si="74"/>
        <v>0</v>
      </c>
    </row>
    <row r="106" ht="25.5" customHeight="1" spans="1:22">
      <c r="A106" s="235" t="str">
        <f>数据调研!L106</f>
        <v>B07PHY5FPN</v>
      </c>
      <c r="B106" s="235" t="str">
        <f>数据调研!C106</f>
        <v>YujueShop</v>
      </c>
      <c r="C106" s="235">
        <f>数据调研!D106</f>
        <v>11.99</v>
      </c>
      <c r="D106" s="235" t="str">
        <f>数据调研!E106</f>
        <v>Pet Supplies</v>
      </c>
      <c r="E106" s="235">
        <f>数据调研!F106</f>
        <v>82759</v>
      </c>
      <c r="F106" s="235">
        <f>数据调研!G106</f>
        <v>34</v>
      </c>
      <c r="G106" s="235">
        <f>数据调研!H106</f>
        <v>407.66</v>
      </c>
      <c r="H106" s="235">
        <f>数据调研!I106</f>
        <v>3</v>
      </c>
      <c r="I106" s="235">
        <f>数据调研!J106</f>
        <v>4.6</v>
      </c>
      <c r="J106" s="235" t="str">
        <f>数据调研!K106</f>
        <v>FBA</v>
      </c>
      <c r="K106" s="81" t="str">
        <f>数据调研!M106</f>
        <v>https://www.amazon.com/dp/B07PHY5FPN?psc=1</v>
      </c>
      <c r="L106" s="81">
        <f>数据调研!N106</f>
        <v>15</v>
      </c>
      <c r="M106" s="286">
        <f t="shared" si="65"/>
        <v>0</v>
      </c>
      <c r="N106" s="81">
        <f t="shared" si="66"/>
        <v>0</v>
      </c>
      <c r="O106" s="81">
        <f t="shared" si="67"/>
        <v>100000</v>
      </c>
      <c r="P106" s="81">
        <f t="shared" si="68"/>
        <v>0</v>
      </c>
      <c r="Q106" s="286">
        <f t="shared" si="69"/>
        <v>0</v>
      </c>
      <c r="R106" s="81">
        <f t="shared" si="70"/>
        <v>0</v>
      </c>
      <c r="S106" s="81">
        <f t="shared" si="71"/>
        <v>10000000</v>
      </c>
      <c r="T106" s="81">
        <f t="shared" si="72"/>
        <v>0</v>
      </c>
      <c r="U106" s="81">
        <f t="shared" si="73"/>
        <v>0</v>
      </c>
      <c r="V106" s="81">
        <f t="shared" si="74"/>
        <v>0</v>
      </c>
    </row>
    <row r="107" ht="25.5" customHeight="1" spans="1:22">
      <c r="A107" s="235" t="str">
        <f>数据调研!L107</f>
        <v>B07CWL5JYZ</v>
      </c>
      <c r="B107" s="235" t="str">
        <f>数据调研!C107</f>
        <v>Pet Club</v>
      </c>
      <c r="C107" s="235">
        <f>数据调研!D107</f>
        <v>14.95</v>
      </c>
      <c r="D107" s="235" t="str">
        <f>数据调研!E107</f>
        <v>Pet Supplies</v>
      </c>
      <c r="E107" s="235">
        <f>数据调研!F107</f>
        <v>121347</v>
      </c>
      <c r="F107" s="235">
        <f>数据调研!G107</f>
        <v>34</v>
      </c>
      <c r="G107" s="235">
        <f>数据调研!H107</f>
        <v>508.3</v>
      </c>
      <c r="H107" s="235">
        <f>数据调研!I107</f>
        <v>45</v>
      </c>
      <c r="I107" s="235">
        <f>数据调研!J107</f>
        <v>3.9</v>
      </c>
      <c r="J107" s="235" t="str">
        <f>数据调研!K107</f>
        <v>FBA</v>
      </c>
      <c r="K107" s="81" t="str">
        <f>数据调研!M107</f>
        <v>https://www.amazon.com/dp/B07CWL5JYZ?psc=1</v>
      </c>
      <c r="L107" s="81">
        <f>数据调研!N107</f>
        <v>313</v>
      </c>
      <c r="M107" s="286">
        <f t="shared" si="65"/>
        <v>0</v>
      </c>
      <c r="N107" s="81">
        <f t="shared" si="66"/>
        <v>0</v>
      </c>
      <c r="O107" s="81">
        <f t="shared" si="67"/>
        <v>100000</v>
      </c>
      <c r="P107" s="81">
        <f t="shared" si="68"/>
        <v>0</v>
      </c>
      <c r="Q107" s="286">
        <f t="shared" si="69"/>
        <v>0</v>
      </c>
      <c r="R107" s="81">
        <f t="shared" si="70"/>
        <v>0</v>
      </c>
      <c r="S107" s="81">
        <f t="shared" si="71"/>
        <v>10000000</v>
      </c>
      <c r="T107" s="81">
        <f t="shared" si="72"/>
        <v>0</v>
      </c>
      <c r="U107" s="81">
        <f t="shared" si="73"/>
        <v>0</v>
      </c>
      <c r="V107" s="81">
        <f t="shared" si="74"/>
        <v>0</v>
      </c>
    </row>
    <row r="108" ht="25.5" customHeight="1" spans="1:22">
      <c r="A108" s="235" t="str">
        <f>数据调研!L108</f>
        <v>B07MPZZLGF</v>
      </c>
      <c r="B108" s="235" t="str">
        <f>数据调研!C108</f>
        <v>QBLEEV</v>
      </c>
      <c r="C108" s="235">
        <f>数据调研!D108</f>
        <v>13.99</v>
      </c>
      <c r="D108" s="235" t="str">
        <f>数据调研!E108</f>
        <v>Pet Supplies</v>
      </c>
      <c r="E108" s="235">
        <f>数据调研!F108</f>
        <v>466219</v>
      </c>
      <c r="F108" s="235">
        <f>数据调研!G108</f>
        <v>34</v>
      </c>
      <c r="G108" s="235">
        <f>数据调研!H108</f>
        <v>475.66</v>
      </c>
      <c r="H108" s="235">
        <f>数据调研!I108</f>
        <v>0</v>
      </c>
      <c r="I108" s="235" t="str">
        <f>数据调研!J108</f>
        <v>N.A.</v>
      </c>
      <c r="J108" s="235" t="str">
        <f>数据调研!K108</f>
        <v>FBA</v>
      </c>
      <c r="K108" s="81" t="str">
        <f>数据调研!M108</f>
        <v>https://www.amazon.com/dp/B07MPZZLGF?psc=1</v>
      </c>
      <c r="L108" s="81">
        <f>数据调研!N108</f>
        <v>48</v>
      </c>
      <c r="M108" s="286">
        <f t="shared" si="65"/>
        <v>0</v>
      </c>
      <c r="N108" s="81">
        <f t="shared" si="66"/>
        <v>0</v>
      </c>
      <c r="O108" s="81">
        <f t="shared" si="67"/>
        <v>100000</v>
      </c>
      <c r="P108" s="81">
        <f t="shared" si="68"/>
        <v>0</v>
      </c>
      <c r="Q108" s="286">
        <f t="shared" si="69"/>
        <v>0</v>
      </c>
      <c r="R108" s="81">
        <f t="shared" si="70"/>
        <v>0</v>
      </c>
      <c r="S108" s="81">
        <f t="shared" si="71"/>
        <v>10000000</v>
      </c>
      <c r="T108" s="81">
        <f t="shared" si="72"/>
        <v>0</v>
      </c>
      <c r="U108" s="81">
        <f t="shared" si="73"/>
        <v>0</v>
      </c>
      <c r="V108" s="81">
        <f t="shared" si="74"/>
        <v>0</v>
      </c>
    </row>
    <row r="109" ht="25.5" customHeight="1" spans="1:22">
      <c r="A109" s="235" t="str">
        <f>数据调研!L109</f>
        <v>B07D49NBBS</v>
      </c>
      <c r="B109" s="235" t="str">
        <f>数据调研!C109</f>
        <v>Didog</v>
      </c>
      <c r="C109" s="235">
        <f>数据调研!D109</f>
        <v>8.99</v>
      </c>
      <c r="D109" s="235" t="str">
        <f>数据调研!E109</f>
        <v>Pet Supplies</v>
      </c>
      <c r="E109" s="235">
        <f>数据调研!F109</f>
        <v>152140</v>
      </c>
      <c r="F109" s="235">
        <f>数据调研!G109</f>
        <v>34</v>
      </c>
      <c r="G109" s="235">
        <f>数据调研!H109</f>
        <v>305.66</v>
      </c>
      <c r="H109" s="235">
        <f>数据调研!I109</f>
        <v>14</v>
      </c>
      <c r="I109" s="235">
        <f>数据调研!J109</f>
        <v>3.3</v>
      </c>
      <c r="J109" s="235" t="str">
        <f>数据调研!K109</f>
        <v>FBA</v>
      </c>
      <c r="K109" s="81" t="str">
        <f>数据调研!M109</f>
        <v>https://www.amazon.com/dp/B07D49NBBS?psc=1</v>
      </c>
      <c r="L109" s="81">
        <f>数据调研!N109</f>
        <v>217</v>
      </c>
      <c r="M109" s="286">
        <f t="shared" si="65"/>
        <v>0</v>
      </c>
      <c r="N109" s="81">
        <f t="shared" si="66"/>
        <v>0</v>
      </c>
      <c r="O109" s="81">
        <f t="shared" si="67"/>
        <v>100000</v>
      </c>
      <c r="P109" s="81">
        <f t="shared" si="68"/>
        <v>0</v>
      </c>
      <c r="Q109" s="286">
        <f t="shared" si="69"/>
        <v>0</v>
      </c>
      <c r="R109" s="81">
        <f t="shared" si="70"/>
        <v>0</v>
      </c>
      <c r="S109" s="81">
        <f t="shared" si="71"/>
        <v>10000000</v>
      </c>
      <c r="T109" s="81">
        <f t="shared" si="72"/>
        <v>0</v>
      </c>
      <c r="U109" s="81">
        <f t="shared" si="73"/>
        <v>0</v>
      </c>
      <c r="V109" s="81">
        <f t="shared" si="74"/>
        <v>0</v>
      </c>
    </row>
    <row r="110" ht="25.5" customHeight="1" spans="1:22">
      <c r="A110" s="235" t="str">
        <f>数据调研!L110</f>
        <v>B07PVHGPCX</v>
      </c>
      <c r="B110" s="235" t="str">
        <f>数据调研!C110</f>
        <v>FLAdorepet</v>
      </c>
      <c r="C110" s="235">
        <f>数据调研!D110</f>
        <v>13.9</v>
      </c>
      <c r="D110" s="235" t="str">
        <f>数据调研!E110</f>
        <v>Pet Supplies</v>
      </c>
      <c r="E110" s="235">
        <f>数据调研!F110</f>
        <v>407053</v>
      </c>
      <c r="F110" s="235">
        <f>数据调研!G110</f>
        <v>34</v>
      </c>
      <c r="G110" s="235">
        <f>数据调研!H110</f>
        <v>472.6</v>
      </c>
      <c r="H110" s="235">
        <f>数据调研!I110</f>
        <v>0</v>
      </c>
      <c r="I110" s="235" t="str">
        <f>数据调研!J110</f>
        <v>N.A.</v>
      </c>
      <c r="J110" s="235" t="str">
        <f>数据调研!K110</f>
        <v>FBA</v>
      </c>
      <c r="K110" s="81" t="str">
        <f>数据调研!M110</f>
        <v>https://www.amazon.com/dp/B07PVHGPCX?psc=1</v>
      </c>
      <c r="L110" s="81">
        <f>数据调研!N110</f>
        <v>246</v>
      </c>
      <c r="M110" s="286">
        <f t="shared" si="65"/>
        <v>0</v>
      </c>
      <c r="N110" s="81">
        <f t="shared" si="66"/>
        <v>0</v>
      </c>
      <c r="O110" s="81">
        <f t="shared" si="67"/>
        <v>100000</v>
      </c>
      <c r="P110" s="81">
        <f t="shared" si="68"/>
        <v>0</v>
      </c>
      <c r="Q110" s="286">
        <f t="shared" si="69"/>
        <v>0</v>
      </c>
      <c r="R110" s="81">
        <f t="shared" si="70"/>
        <v>0</v>
      </c>
      <c r="S110" s="81">
        <f t="shared" si="71"/>
        <v>10000000</v>
      </c>
      <c r="T110" s="81">
        <f t="shared" si="72"/>
        <v>0</v>
      </c>
      <c r="U110" s="81">
        <f t="shared" si="73"/>
        <v>0</v>
      </c>
      <c r="V110" s="81">
        <f t="shared" si="74"/>
        <v>0</v>
      </c>
    </row>
    <row r="111" ht="25.5" customHeight="1" spans="1:22">
      <c r="A111" s="235" t="str">
        <f>数据调研!L111</f>
        <v>B07F6DY2YJ</v>
      </c>
      <c r="B111" s="235" t="str">
        <f>数据调研!C111</f>
        <v>MyfatBOSS</v>
      </c>
      <c r="C111" s="235">
        <f>数据调研!D111</f>
        <v>13.99</v>
      </c>
      <c r="D111" s="235" t="str">
        <f>数据调研!E111</f>
        <v>Pet Supplies</v>
      </c>
      <c r="E111" s="235">
        <f>数据调研!F111</f>
        <v>268133</v>
      </c>
      <c r="F111" s="235">
        <f>数据调研!G111</f>
        <v>34</v>
      </c>
      <c r="G111" s="235">
        <f>数据调研!H111</f>
        <v>475.66</v>
      </c>
      <c r="H111" s="235">
        <f>数据调研!I111</f>
        <v>8</v>
      </c>
      <c r="I111" s="235">
        <f>数据调研!J111</f>
        <v>3.6</v>
      </c>
      <c r="J111" s="235" t="str">
        <f>数据调研!K111</f>
        <v>FBA</v>
      </c>
      <c r="K111" s="81" t="str">
        <f>数据调研!M111</f>
        <v>https://www.amazon.com/dp/B07F6DY2YJ?psc=1</v>
      </c>
      <c r="L111" s="81">
        <f>数据调研!N111</f>
        <v>233</v>
      </c>
      <c r="M111" s="286">
        <f t="shared" si="65"/>
        <v>0</v>
      </c>
      <c r="N111" s="81">
        <f t="shared" si="66"/>
        <v>0</v>
      </c>
      <c r="O111" s="81">
        <f t="shared" si="67"/>
        <v>100000</v>
      </c>
      <c r="P111" s="81">
        <f t="shared" si="68"/>
        <v>0</v>
      </c>
      <c r="Q111" s="286">
        <f t="shared" si="69"/>
        <v>0</v>
      </c>
      <c r="R111" s="81">
        <f t="shared" si="70"/>
        <v>0</v>
      </c>
      <c r="S111" s="81">
        <f t="shared" si="71"/>
        <v>10000000</v>
      </c>
      <c r="T111" s="81">
        <f t="shared" si="72"/>
        <v>0</v>
      </c>
      <c r="U111" s="81">
        <f t="shared" si="73"/>
        <v>0</v>
      </c>
      <c r="V111" s="81">
        <f t="shared" si="74"/>
        <v>0</v>
      </c>
    </row>
    <row r="112" ht="25.5" customHeight="1" spans="1:22">
      <c r="A112" s="235" t="str">
        <f>数据调研!L112</f>
        <v>B07KSSGKZP</v>
      </c>
      <c r="B112" s="235" t="str">
        <f>数据调研!C112</f>
        <v>WONDERPUP</v>
      </c>
      <c r="C112" s="235">
        <f>数据调研!D112</f>
        <v>11.69</v>
      </c>
      <c r="D112" s="235" t="str">
        <f>数据调研!E112</f>
        <v>Pet Supplies</v>
      </c>
      <c r="E112" s="235">
        <f>数据调研!F112</f>
        <v>209678</v>
      </c>
      <c r="F112" s="235">
        <f>数据调研!G112</f>
        <v>34</v>
      </c>
      <c r="G112" s="235">
        <f>数据调研!H112</f>
        <v>397.46</v>
      </c>
      <c r="H112" s="235">
        <f>数据调研!I112</f>
        <v>4</v>
      </c>
      <c r="I112" s="235">
        <f>数据调研!J112</f>
        <v>5</v>
      </c>
      <c r="J112" s="235" t="str">
        <f>数据调研!K112</f>
        <v>FBA</v>
      </c>
      <c r="K112" s="81" t="str">
        <f>数据调研!M112</f>
        <v>https://www.amazon.com/dp/B07KSSGKZP?psc=1</v>
      </c>
      <c r="L112" s="81">
        <f>数据调研!N112</f>
        <v>98</v>
      </c>
      <c r="M112" s="286">
        <f t="shared" si="65"/>
        <v>0</v>
      </c>
      <c r="N112" s="81">
        <f t="shared" si="66"/>
        <v>0</v>
      </c>
      <c r="O112" s="81">
        <f t="shared" si="67"/>
        <v>100000</v>
      </c>
      <c r="P112" s="81">
        <f t="shared" si="68"/>
        <v>0</v>
      </c>
      <c r="Q112" s="286">
        <f t="shared" si="69"/>
        <v>0</v>
      </c>
      <c r="R112" s="81">
        <f t="shared" si="70"/>
        <v>0</v>
      </c>
      <c r="S112" s="81">
        <f t="shared" si="71"/>
        <v>10000000</v>
      </c>
      <c r="T112" s="81">
        <f t="shared" si="72"/>
        <v>0</v>
      </c>
      <c r="U112" s="81">
        <f t="shared" si="73"/>
        <v>0</v>
      </c>
      <c r="V112" s="81">
        <f t="shared" si="74"/>
        <v>0</v>
      </c>
    </row>
    <row r="113" ht="25.5" customHeight="1" spans="1:22">
      <c r="A113" s="235" t="str">
        <f>数据调研!L113</f>
        <v>B07FTD2M1S</v>
      </c>
      <c r="B113" s="235" t="str">
        <f>数据调研!C113</f>
        <v>PAWISE</v>
      </c>
      <c r="C113" s="235">
        <f>数据调研!D113</f>
        <v>11.99</v>
      </c>
      <c r="D113" s="235" t="str">
        <f>数据调研!E113</f>
        <v>Pet Supplies</v>
      </c>
      <c r="E113" s="235">
        <f>数据调研!F113</f>
        <v>209032</v>
      </c>
      <c r="F113" s="235">
        <f>数据调研!G113</f>
        <v>34</v>
      </c>
      <c r="G113" s="235">
        <f>数据调研!H113</f>
        <v>407.66</v>
      </c>
      <c r="H113" s="235">
        <f>数据调研!I113</f>
        <v>0</v>
      </c>
      <c r="I113" s="235" t="str">
        <f>数据调研!J113</f>
        <v>N.A.</v>
      </c>
      <c r="J113" s="235" t="str">
        <f>数据调研!K113</f>
        <v>FBA</v>
      </c>
      <c r="K113" s="81" t="str">
        <f>数据调研!M113</f>
        <v>https://www.amazon.com/dp/B07FTD2M1S?psc=1</v>
      </c>
      <c r="L113" s="81">
        <f>数据调研!N113</f>
        <v>1079</v>
      </c>
      <c r="M113" s="286">
        <f t="shared" si="65"/>
        <v>0</v>
      </c>
      <c r="N113" s="81">
        <f t="shared" si="66"/>
        <v>0</v>
      </c>
      <c r="O113" s="81">
        <f t="shared" si="67"/>
        <v>100000</v>
      </c>
      <c r="P113" s="81">
        <f t="shared" si="68"/>
        <v>0</v>
      </c>
      <c r="Q113" s="286">
        <f t="shared" si="69"/>
        <v>0</v>
      </c>
      <c r="R113" s="81">
        <f t="shared" si="70"/>
        <v>0</v>
      </c>
      <c r="S113" s="81">
        <f t="shared" si="71"/>
        <v>10000000</v>
      </c>
      <c r="T113" s="81">
        <f t="shared" si="72"/>
        <v>0</v>
      </c>
      <c r="U113" s="81">
        <f t="shared" si="73"/>
        <v>0</v>
      </c>
      <c r="V113" s="81">
        <f t="shared" si="74"/>
        <v>0</v>
      </c>
    </row>
    <row r="114" ht="25.5" customHeight="1" spans="1:22">
      <c r="A114" s="235" t="str">
        <f>数据调研!L114</f>
        <v>B01LYGJ92P</v>
      </c>
      <c r="B114" s="235" t="str">
        <f>数据调研!C114</f>
        <v>Wiz BBQT</v>
      </c>
      <c r="C114" s="235">
        <f>数据调研!D114</f>
        <v>10.99</v>
      </c>
      <c r="D114" s="235" t="str">
        <f>数据调研!E114</f>
        <v>Pet Supplies</v>
      </c>
      <c r="E114" s="235">
        <f>数据调研!F114</f>
        <v>63610</v>
      </c>
      <c r="F114" s="235">
        <f>数据调研!G114</f>
        <v>32</v>
      </c>
      <c r="G114" s="235">
        <f>数据调研!H114</f>
        <v>351.68</v>
      </c>
      <c r="H114" s="235">
        <f>数据调研!I114</f>
        <v>27</v>
      </c>
      <c r="I114" s="235">
        <f>数据调研!J114</f>
        <v>3.9</v>
      </c>
      <c r="J114" s="235" t="str">
        <f>数据调研!K114</f>
        <v>FBA</v>
      </c>
      <c r="K114" s="81" t="str">
        <f>数据调研!M114</f>
        <v>https://www.amazon.com/dp/B01LYGJ92P?psc=1</v>
      </c>
      <c r="L114" s="81">
        <f>数据调研!N114</f>
        <v>858</v>
      </c>
      <c r="M114" s="286">
        <f t="shared" si="65"/>
        <v>0</v>
      </c>
      <c r="N114" s="81">
        <f t="shared" si="66"/>
        <v>0</v>
      </c>
      <c r="O114" s="81">
        <f t="shared" si="67"/>
        <v>100000</v>
      </c>
      <c r="P114" s="81">
        <f t="shared" si="68"/>
        <v>0</v>
      </c>
      <c r="Q114" s="286">
        <f t="shared" si="69"/>
        <v>0</v>
      </c>
      <c r="R114" s="81">
        <f t="shared" si="70"/>
        <v>0</v>
      </c>
      <c r="S114" s="81">
        <f t="shared" si="71"/>
        <v>10000000</v>
      </c>
      <c r="T114" s="81">
        <f t="shared" si="72"/>
        <v>0</v>
      </c>
      <c r="U114" s="81">
        <f t="shared" si="73"/>
        <v>0</v>
      </c>
      <c r="V114" s="81">
        <f t="shared" si="74"/>
        <v>0</v>
      </c>
    </row>
    <row r="115" ht="25.5" customHeight="1" spans="1:22">
      <c r="A115" s="235" t="str">
        <f>数据调研!L115</f>
        <v>B07D4DQ1BM</v>
      </c>
      <c r="B115" s="235" t="str">
        <f>数据调研!C115</f>
        <v>shunai</v>
      </c>
      <c r="C115" s="235">
        <f>数据调研!D115</f>
        <v>15.99</v>
      </c>
      <c r="D115" s="235" t="str">
        <f>数据调研!E115</f>
        <v>Pet Supplies</v>
      </c>
      <c r="E115" s="235">
        <f>数据调研!F115</f>
        <v>192532</v>
      </c>
      <c r="F115" s="235">
        <f>数据调研!G115</f>
        <v>28</v>
      </c>
      <c r="G115" s="235">
        <f>数据调研!H115</f>
        <v>447.72</v>
      </c>
      <c r="H115" s="235">
        <f>数据调研!I115</f>
        <v>19</v>
      </c>
      <c r="I115" s="235">
        <f>数据调研!J115</f>
        <v>3.5</v>
      </c>
      <c r="J115" s="235" t="str">
        <f>数据调研!K115</f>
        <v>FBA</v>
      </c>
      <c r="K115" s="81" t="str">
        <f>数据调研!M115</f>
        <v>https://www.amazon.com/dp/B07D4DQ1BM?psc=1</v>
      </c>
      <c r="L115" s="81">
        <f>数据调研!N115</f>
        <v>293</v>
      </c>
      <c r="M115" s="286">
        <f t="shared" si="65"/>
        <v>0</v>
      </c>
      <c r="N115" s="81">
        <f t="shared" si="66"/>
        <v>0</v>
      </c>
      <c r="O115" s="81">
        <f t="shared" si="67"/>
        <v>100000</v>
      </c>
      <c r="P115" s="81">
        <f t="shared" si="68"/>
        <v>0</v>
      </c>
      <c r="Q115" s="286">
        <f t="shared" si="69"/>
        <v>0</v>
      </c>
      <c r="R115" s="81">
        <f t="shared" si="70"/>
        <v>0</v>
      </c>
      <c r="S115" s="81">
        <f t="shared" si="71"/>
        <v>10000000</v>
      </c>
      <c r="T115" s="81">
        <f t="shared" si="72"/>
        <v>0</v>
      </c>
      <c r="U115" s="81">
        <f t="shared" si="73"/>
        <v>0</v>
      </c>
      <c r="V115" s="81">
        <f t="shared" si="74"/>
        <v>0</v>
      </c>
    </row>
    <row r="116" ht="25.5" customHeight="1" spans="1:22">
      <c r="A116" s="235" t="str">
        <f>数据调研!L116</f>
        <v>B01LWTYH6Z</v>
      </c>
      <c r="B116" s="235" t="str">
        <f>数据调研!C116</f>
        <v>Wiz BBQT</v>
      </c>
      <c r="C116" s="235">
        <f>数据调研!D116</f>
        <v>10.99</v>
      </c>
      <c r="D116" s="235" t="str">
        <f>数据调研!E116</f>
        <v>Pet Supplies</v>
      </c>
      <c r="E116" s="235">
        <f>数据调研!F116</f>
        <v>163334</v>
      </c>
      <c r="F116" s="235">
        <f>数据调研!G116</f>
        <v>28</v>
      </c>
      <c r="G116" s="235">
        <f>数据调研!H116</f>
        <v>307.72</v>
      </c>
      <c r="H116" s="235">
        <f>数据调研!I116</f>
        <v>28</v>
      </c>
      <c r="I116" s="235">
        <f>数据调研!J116</f>
        <v>4</v>
      </c>
      <c r="J116" s="235" t="str">
        <f>数据调研!K116</f>
        <v>FBA</v>
      </c>
      <c r="K116" s="81" t="str">
        <f>数据调研!M116</f>
        <v>https://www.amazon.com/dp/B01LWTYH6Z?psc=1</v>
      </c>
      <c r="L116" s="81">
        <f>数据调研!N116</f>
        <v>925</v>
      </c>
      <c r="M116" s="286">
        <f t="shared" si="65"/>
        <v>0</v>
      </c>
      <c r="N116" s="81">
        <f t="shared" si="66"/>
        <v>0</v>
      </c>
      <c r="O116" s="81">
        <f t="shared" si="67"/>
        <v>100000</v>
      </c>
      <c r="P116" s="81">
        <f t="shared" si="68"/>
        <v>0</v>
      </c>
      <c r="Q116" s="286">
        <f t="shared" si="69"/>
        <v>0</v>
      </c>
      <c r="R116" s="81">
        <f t="shared" si="70"/>
        <v>0</v>
      </c>
      <c r="S116" s="81">
        <f t="shared" si="71"/>
        <v>10000000</v>
      </c>
      <c r="T116" s="81">
        <f t="shared" si="72"/>
        <v>0</v>
      </c>
      <c r="U116" s="81">
        <f t="shared" si="73"/>
        <v>0</v>
      </c>
      <c r="V116" s="81">
        <f t="shared" si="74"/>
        <v>0</v>
      </c>
    </row>
    <row r="117" ht="25.5" customHeight="1" spans="1:22">
      <c r="A117" s="235" t="str">
        <f>数据调研!L117</f>
        <v>B07JQFL9RW</v>
      </c>
      <c r="B117" s="235" t="str">
        <f>数据调研!C117</f>
        <v>T.A.Bird</v>
      </c>
      <c r="C117" s="235">
        <f>数据调研!D117</f>
        <v>23.99</v>
      </c>
      <c r="D117" s="235" t="str">
        <f>数据调研!E117</f>
        <v>Pet Supplies</v>
      </c>
      <c r="E117" s="235">
        <f>数据调研!F117</f>
        <v>681151</v>
      </c>
      <c r="F117" s="235">
        <f>数据调研!G117</f>
        <v>28</v>
      </c>
      <c r="G117" s="235">
        <f>数据调研!H117</f>
        <v>671.72</v>
      </c>
      <c r="H117" s="235">
        <f>数据调研!I117</f>
        <v>3</v>
      </c>
      <c r="I117" s="235">
        <f>数据调研!J117</f>
        <v>5</v>
      </c>
      <c r="J117" s="235" t="str">
        <f>数据调研!K117</f>
        <v>FBA</v>
      </c>
      <c r="K117" s="81" t="str">
        <f>数据调研!M117</f>
        <v>https://www.amazon.com/dp/B07JQFL9RW?psc=1</v>
      </c>
      <c r="L117" s="81">
        <f>数据调研!N117</f>
        <v>66</v>
      </c>
      <c r="M117" s="286">
        <f t="shared" si="65"/>
        <v>0</v>
      </c>
      <c r="N117" s="81">
        <f t="shared" si="66"/>
        <v>0</v>
      </c>
      <c r="O117" s="81">
        <f t="shared" si="67"/>
        <v>100000</v>
      </c>
      <c r="P117" s="81">
        <f t="shared" si="68"/>
        <v>0</v>
      </c>
      <c r="Q117" s="286">
        <f t="shared" si="69"/>
        <v>0</v>
      </c>
      <c r="R117" s="81">
        <f t="shared" si="70"/>
        <v>0</v>
      </c>
      <c r="S117" s="81">
        <f t="shared" si="71"/>
        <v>10000000</v>
      </c>
      <c r="T117" s="81">
        <f t="shared" si="72"/>
        <v>0</v>
      </c>
      <c r="U117" s="81">
        <f t="shared" si="73"/>
        <v>0</v>
      </c>
      <c r="V117" s="81">
        <f t="shared" si="74"/>
        <v>0</v>
      </c>
    </row>
    <row r="118" ht="25.5" customHeight="1" spans="1:22">
      <c r="A118" s="235" t="str">
        <f>数据调研!L118</f>
        <v>B07F245Z57</v>
      </c>
      <c r="B118" s="235" t="str">
        <f>数据调研!C118</f>
        <v>Lukovee</v>
      </c>
      <c r="C118" s="235">
        <f>数据调研!D118</f>
        <v>11.99</v>
      </c>
      <c r="D118" s="235" t="str">
        <f>数据调研!E118</f>
        <v>Pet Supplies</v>
      </c>
      <c r="E118" s="235">
        <f>数据调研!F118</f>
        <v>118623</v>
      </c>
      <c r="F118" s="235">
        <f>数据调研!G118</f>
        <v>28</v>
      </c>
      <c r="G118" s="235">
        <f>数据调研!H118</f>
        <v>335.72</v>
      </c>
      <c r="H118" s="235">
        <f>数据调研!I118</f>
        <v>141</v>
      </c>
      <c r="I118" s="235">
        <f>数据调研!J118</f>
        <v>4.4</v>
      </c>
      <c r="J118" s="235" t="str">
        <f>数据调研!K118</f>
        <v>FBA</v>
      </c>
      <c r="K118" s="81" t="str">
        <f>数据调研!M118</f>
        <v>https://www.amazon.com/dp/B07F245Z57?psc=1</v>
      </c>
      <c r="L118" s="81">
        <f>数据调研!N118</f>
        <v>649</v>
      </c>
      <c r="M118" s="286">
        <f t="shared" si="65"/>
        <v>0</v>
      </c>
      <c r="N118" s="81">
        <f t="shared" si="66"/>
        <v>0</v>
      </c>
      <c r="O118" s="81">
        <f t="shared" si="67"/>
        <v>100000</v>
      </c>
      <c r="P118" s="81">
        <f t="shared" si="68"/>
        <v>0</v>
      </c>
      <c r="Q118" s="286">
        <f t="shared" si="69"/>
        <v>0</v>
      </c>
      <c r="R118" s="81">
        <f t="shared" si="70"/>
        <v>0</v>
      </c>
      <c r="S118" s="81">
        <f t="shared" si="71"/>
        <v>10000000</v>
      </c>
      <c r="T118" s="81">
        <f t="shared" si="72"/>
        <v>0</v>
      </c>
      <c r="U118" s="81">
        <f t="shared" si="73"/>
        <v>0</v>
      </c>
      <c r="V118" s="81">
        <f t="shared" si="74"/>
        <v>0</v>
      </c>
    </row>
    <row r="119" ht="25.5" customHeight="1" spans="1:22">
      <c r="A119" s="235" t="str">
        <f>数据调研!L119</f>
        <v>B007AW4DDG</v>
      </c>
      <c r="B119" s="235" t="str">
        <f>数据调研!C119</f>
        <v>PUPPIA International</v>
      </c>
      <c r="C119" s="235">
        <f>数据调研!D119</f>
        <v>18.4</v>
      </c>
      <c r="D119" s="235" t="str">
        <f>数据调研!E119</f>
        <v>Pet Supplies</v>
      </c>
      <c r="E119" s="235">
        <f>数据调研!F119</f>
        <v>83413</v>
      </c>
      <c r="F119" s="235">
        <f>数据调研!G119</f>
        <v>28</v>
      </c>
      <c r="G119" s="235">
        <f>数据调研!H119</f>
        <v>515.2</v>
      </c>
      <c r="H119" s="235">
        <f>数据调研!I119</f>
        <v>1791</v>
      </c>
      <c r="I119" s="235">
        <f>数据调研!J119</f>
        <v>4.3</v>
      </c>
      <c r="J119" s="235" t="str">
        <f>数据调研!K119</f>
        <v>AMZ</v>
      </c>
      <c r="K119" s="81" t="str">
        <f>数据调研!M119</f>
        <v>https://www.amazon.com/dp/B007AW4DDG?psc=1</v>
      </c>
      <c r="L119" s="81">
        <f>数据调研!N119</f>
        <v>3832</v>
      </c>
      <c r="M119" s="286">
        <f t="shared" si="65"/>
        <v>0</v>
      </c>
      <c r="N119" s="81">
        <f t="shared" si="66"/>
        <v>0</v>
      </c>
      <c r="O119" s="81">
        <f t="shared" si="67"/>
        <v>100000</v>
      </c>
      <c r="P119" s="81">
        <f t="shared" si="68"/>
        <v>0</v>
      </c>
      <c r="Q119" s="286">
        <f t="shared" si="69"/>
        <v>0</v>
      </c>
      <c r="R119" s="81">
        <f t="shared" si="70"/>
        <v>0</v>
      </c>
      <c r="S119" s="81">
        <f t="shared" si="71"/>
        <v>10000000</v>
      </c>
      <c r="T119" s="81">
        <f t="shared" si="72"/>
        <v>0</v>
      </c>
      <c r="U119" s="81">
        <f t="shared" si="73"/>
        <v>0</v>
      </c>
      <c r="V119" s="81">
        <f t="shared" si="74"/>
        <v>0</v>
      </c>
    </row>
    <row r="120" ht="25.5" customHeight="1" spans="1:22">
      <c r="A120" s="235" t="str">
        <f>数据调研!L120</f>
        <v>B0798G43BW</v>
      </c>
      <c r="B120" s="235" t="str">
        <f>数据调研!C120</f>
        <v>WONDERPUP</v>
      </c>
      <c r="C120" s="235">
        <f>数据调研!D120</f>
        <v>9.99</v>
      </c>
      <c r="D120" s="235" t="str">
        <f>数据调研!E120</f>
        <v>Pet Supplies</v>
      </c>
      <c r="E120" s="235">
        <f>数据调研!F120</f>
        <v>95932</v>
      </c>
      <c r="F120" s="235">
        <f>数据调研!G120</f>
        <v>28</v>
      </c>
      <c r="G120" s="235">
        <f>数据调研!H120</f>
        <v>279.72</v>
      </c>
      <c r="H120" s="235">
        <f>数据调研!I120</f>
        <v>20</v>
      </c>
      <c r="I120" s="235">
        <f>数据调研!J120</f>
        <v>4.6</v>
      </c>
      <c r="J120" s="235" t="str">
        <f>数据调研!K120</f>
        <v>FBA</v>
      </c>
      <c r="K120" s="81" t="str">
        <f>数据调研!M120</f>
        <v>https://www.amazon.com/dp/B0798G43BW?psc=1</v>
      </c>
      <c r="L120" s="81">
        <f>数据调研!N120</f>
        <v>339</v>
      </c>
      <c r="M120" s="286">
        <f t="shared" si="65"/>
        <v>0</v>
      </c>
      <c r="N120" s="81">
        <f t="shared" si="66"/>
        <v>0</v>
      </c>
      <c r="O120" s="81">
        <f t="shared" si="67"/>
        <v>100000</v>
      </c>
      <c r="P120" s="81">
        <f t="shared" si="68"/>
        <v>0</v>
      </c>
      <c r="Q120" s="286">
        <f t="shared" si="69"/>
        <v>0</v>
      </c>
      <c r="R120" s="81">
        <f t="shared" si="70"/>
        <v>0</v>
      </c>
      <c r="S120" s="81">
        <f t="shared" si="71"/>
        <v>10000000</v>
      </c>
      <c r="T120" s="81">
        <f t="shared" si="72"/>
        <v>0</v>
      </c>
      <c r="U120" s="81">
        <f t="shared" si="73"/>
        <v>0</v>
      </c>
      <c r="V120" s="81">
        <f t="shared" si="74"/>
        <v>0</v>
      </c>
    </row>
    <row r="121" ht="25.5" customHeight="1" spans="1:22">
      <c r="A121" s="235" t="str">
        <f>数据调研!L121</f>
        <v>B0181D98XW</v>
      </c>
      <c r="B121" s="235" t="str">
        <f>数据调研!C121</f>
        <v>Kitty Holster</v>
      </c>
      <c r="C121" s="235">
        <f>数据调研!D121</f>
        <v>24.95</v>
      </c>
      <c r="D121" s="235" t="str">
        <f>数据调研!E121</f>
        <v>Pet Supplies</v>
      </c>
      <c r="E121" s="235">
        <f>数据调研!F121</f>
        <v>148383</v>
      </c>
      <c r="F121" s="235">
        <f>数据调研!G121</f>
        <v>28</v>
      </c>
      <c r="G121" s="235">
        <f>数据调研!H121</f>
        <v>698.6</v>
      </c>
      <c r="H121" s="235">
        <f>数据调研!I121</f>
        <v>1</v>
      </c>
      <c r="I121" s="235">
        <f>数据调研!J121</f>
        <v>5</v>
      </c>
      <c r="J121" s="235" t="str">
        <f>数据调研!K121</f>
        <v>FBA</v>
      </c>
      <c r="K121" s="81" t="str">
        <f>数据调研!M121</f>
        <v>https://www.amazon.com/dp/B0181D98XW?psc=1</v>
      </c>
      <c r="L121" s="81">
        <f>数据调研!N121</f>
        <v>638</v>
      </c>
      <c r="M121" s="286">
        <f t="shared" si="65"/>
        <v>0</v>
      </c>
      <c r="N121" s="81">
        <f t="shared" si="66"/>
        <v>0</v>
      </c>
      <c r="O121" s="81">
        <f t="shared" si="67"/>
        <v>100000</v>
      </c>
      <c r="P121" s="81">
        <f t="shared" si="68"/>
        <v>0</v>
      </c>
      <c r="Q121" s="286">
        <f t="shared" si="69"/>
        <v>0</v>
      </c>
      <c r="R121" s="81">
        <f t="shared" si="70"/>
        <v>0</v>
      </c>
      <c r="S121" s="81">
        <f t="shared" si="71"/>
        <v>10000000</v>
      </c>
      <c r="T121" s="81">
        <f t="shared" si="72"/>
        <v>0</v>
      </c>
      <c r="U121" s="81">
        <f t="shared" si="73"/>
        <v>0</v>
      </c>
      <c r="V121" s="81">
        <f t="shared" si="74"/>
        <v>0</v>
      </c>
    </row>
    <row r="122" ht="25.5" customHeight="1" spans="1:22">
      <c r="A122" s="235" t="str">
        <f>数据调研!L122</f>
        <v>B00UU30XD6</v>
      </c>
      <c r="B122" s="235" t="str">
        <f>数据调研!C122</f>
        <v>Mynwood Cat Jacket</v>
      </c>
      <c r="C122" s="235">
        <f>数据调研!D122</f>
        <v>28</v>
      </c>
      <c r="D122" s="235" t="str">
        <f>数据调研!E122</f>
        <v>Pet Supplies</v>
      </c>
      <c r="E122" s="235">
        <f>数据调研!F122</f>
        <v>258938</v>
      </c>
      <c r="F122" s="235">
        <f>数据调研!G122</f>
        <v>28</v>
      </c>
      <c r="G122" s="235">
        <f>数据调研!H122</f>
        <v>784</v>
      </c>
      <c r="H122" s="235">
        <f>数据调研!I122</f>
        <v>6</v>
      </c>
      <c r="I122" s="235">
        <f>数据调研!J122</f>
        <v>5</v>
      </c>
      <c r="J122" s="235" t="str">
        <f>数据调研!K122</f>
        <v>FBA</v>
      </c>
      <c r="K122" s="81" t="str">
        <f>数据调研!M122</f>
        <v>https://www.amazon.com/dp/B00UU30XD6?psc=1</v>
      </c>
      <c r="L122" s="81">
        <f>数据调研!N122</f>
        <v>1061</v>
      </c>
      <c r="M122" s="286">
        <f t="shared" si="65"/>
        <v>0</v>
      </c>
      <c r="N122" s="81">
        <f t="shared" si="66"/>
        <v>0</v>
      </c>
      <c r="O122" s="81">
        <f t="shared" si="67"/>
        <v>100000</v>
      </c>
      <c r="P122" s="81">
        <f t="shared" si="68"/>
        <v>0</v>
      </c>
      <c r="Q122" s="286">
        <f t="shared" si="69"/>
        <v>0</v>
      </c>
      <c r="R122" s="81">
        <f t="shared" si="70"/>
        <v>0</v>
      </c>
      <c r="S122" s="81">
        <f t="shared" si="71"/>
        <v>10000000</v>
      </c>
      <c r="T122" s="81">
        <f t="shared" si="72"/>
        <v>0</v>
      </c>
      <c r="U122" s="81">
        <f t="shared" si="73"/>
        <v>0</v>
      </c>
      <c r="V122" s="81">
        <f t="shared" si="74"/>
        <v>0</v>
      </c>
    </row>
    <row r="123" ht="25.5" customHeight="1" spans="1:22">
      <c r="A123" s="235" t="str">
        <f>数据调研!L123</f>
        <v>B008AWCLFM</v>
      </c>
      <c r="B123" s="235" t="str">
        <f>数据调研!C123</f>
        <v>TSA Fast Pass</v>
      </c>
      <c r="C123" s="235">
        <f>数据调研!D123</f>
        <v>21.99</v>
      </c>
      <c r="D123" s="235" t="str">
        <f>数据调研!E123</f>
        <v>Pet Supplies</v>
      </c>
      <c r="E123" s="235">
        <f>数据调研!F123</f>
        <v>127263</v>
      </c>
      <c r="F123" s="235">
        <f>数据调研!G123</f>
        <v>28</v>
      </c>
      <c r="G123" s="235">
        <f>数据调研!H123</f>
        <v>615.72</v>
      </c>
      <c r="H123" s="235">
        <f>数据调研!I123</f>
        <v>33</v>
      </c>
      <c r="I123" s="235">
        <f>数据调研!J123</f>
        <v>3.8</v>
      </c>
      <c r="J123" s="235" t="str">
        <f>数据调研!K123</f>
        <v>FBA</v>
      </c>
      <c r="K123" s="81" t="str">
        <f>数据调研!M123</f>
        <v>https://www.amazon.com/dp/B008AWCLFM?psc=1</v>
      </c>
      <c r="L123" s="81">
        <f>数据调研!N123</f>
        <v>2483</v>
      </c>
      <c r="M123" s="286">
        <f t="shared" si="65"/>
        <v>0</v>
      </c>
      <c r="N123" s="81">
        <f t="shared" si="66"/>
        <v>0</v>
      </c>
      <c r="O123" s="81">
        <f t="shared" si="67"/>
        <v>100000</v>
      </c>
      <c r="P123" s="81">
        <f t="shared" si="68"/>
        <v>0</v>
      </c>
      <c r="Q123" s="286">
        <f t="shared" si="69"/>
        <v>0</v>
      </c>
      <c r="R123" s="81">
        <f t="shared" si="70"/>
        <v>0</v>
      </c>
      <c r="S123" s="81">
        <f t="shared" si="71"/>
        <v>10000000</v>
      </c>
      <c r="T123" s="81">
        <f t="shared" si="72"/>
        <v>0</v>
      </c>
      <c r="U123" s="81">
        <f t="shared" si="73"/>
        <v>0</v>
      </c>
      <c r="V123" s="81">
        <f t="shared" si="74"/>
        <v>0</v>
      </c>
    </row>
    <row r="124" ht="25.5" customHeight="1" spans="1:22">
      <c r="A124" s="235" t="str">
        <f>数据调研!L124</f>
        <v>B071V53L89</v>
      </c>
      <c r="B124" s="235" t="str">
        <f>数据调研!C124</f>
        <v>Best Pet Supplies, Inc.</v>
      </c>
      <c r="C124" s="235">
        <f>数据调研!D124</f>
        <v>19.99</v>
      </c>
      <c r="D124" s="235" t="str">
        <f>数据调研!E124</f>
        <v>Pet Supplies</v>
      </c>
      <c r="E124" s="235">
        <f>数据调研!F124</f>
        <v>110970</v>
      </c>
      <c r="F124" s="235">
        <f>数据调研!G124</f>
        <v>28</v>
      </c>
      <c r="G124" s="235">
        <f>数据调研!H124</f>
        <v>559.72</v>
      </c>
      <c r="H124" s="235">
        <f>数据调研!I124</f>
        <v>73</v>
      </c>
      <c r="I124" s="235">
        <f>数据调研!J124</f>
        <v>4.1</v>
      </c>
      <c r="J124" s="235" t="str">
        <f>数据调研!K124</f>
        <v>FBA</v>
      </c>
      <c r="K124" s="81" t="str">
        <f>数据调研!M124</f>
        <v>https://www.amazon.com/dp/B071V53L89?psc=1</v>
      </c>
      <c r="L124" s="81">
        <f>数据调研!N124</f>
        <v>717</v>
      </c>
      <c r="M124" s="286">
        <f t="shared" si="65"/>
        <v>0</v>
      </c>
      <c r="N124" s="81">
        <f t="shared" si="66"/>
        <v>0</v>
      </c>
      <c r="O124" s="81">
        <f t="shared" si="67"/>
        <v>100000</v>
      </c>
      <c r="P124" s="81">
        <f t="shared" si="68"/>
        <v>0</v>
      </c>
      <c r="Q124" s="286">
        <f t="shared" si="69"/>
        <v>0</v>
      </c>
      <c r="R124" s="81">
        <f t="shared" si="70"/>
        <v>0</v>
      </c>
      <c r="S124" s="81">
        <f t="shared" si="71"/>
        <v>10000000</v>
      </c>
      <c r="T124" s="81">
        <f t="shared" si="72"/>
        <v>0</v>
      </c>
      <c r="U124" s="81">
        <f t="shared" si="73"/>
        <v>0</v>
      </c>
      <c r="V124" s="81">
        <f t="shared" si="74"/>
        <v>0</v>
      </c>
    </row>
    <row r="125" ht="25.5" customHeight="1" spans="1:22">
      <c r="A125" s="235" t="str">
        <f>数据调研!L125</f>
        <v>B074RJ8YTC</v>
      </c>
      <c r="B125" s="235" t="str">
        <f>数据调研!C125</f>
        <v>Good2Go</v>
      </c>
      <c r="C125" s="235">
        <f>数据调研!D125</f>
        <v>19.99</v>
      </c>
      <c r="D125" s="235" t="str">
        <f>数据调研!E125</f>
        <v>Pet Supplies</v>
      </c>
      <c r="E125" s="235">
        <f>数据调研!F125</f>
        <v>335309</v>
      </c>
      <c r="F125" s="235">
        <f>数据调研!G125</f>
        <v>27</v>
      </c>
      <c r="G125" s="235">
        <f>数据调研!H125</f>
        <v>539.73</v>
      </c>
      <c r="H125" s="235">
        <f>数据调研!I125</f>
        <v>0</v>
      </c>
      <c r="I125" s="235" t="str">
        <f>数据调研!J125</f>
        <v>N.A.</v>
      </c>
      <c r="J125" s="235" t="str">
        <f>数据调研!K125</f>
        <v>FBA</v>
      </c>
      <c r="K125" s="81" t="str">
        <f>数据调研!M125</f>
        <v>https://www.amazon.com/dp/B074RJ8YTC?psc=1</v>
      </c>
      <c r="L125" s="81">
        <f>数据调研!N125</f>
        <v>49</v>
      </c>
      <c r="M125" s="286">
        <f t="shared" si="65"/>
        <v>0</v>
      </c>
      <c r="N125" s="81">
        <f t="shared" si="66"/>
        <v>0</v>
      </c>
      <c r="O125" s="81">
        <f t="shared" si="67"/>
        <v>100000</v>
      </c>
      <c r="P125" s="81">
        <f t="shared" si="68"/>
        <v>0</v>
      </c>
      <c r="Q125" s="286">
        <f t="shared" si="69"/>
        <v>0</v>
      </c>
      <c r="R125" s="81">
        <f t="shared" si="70"/>
        <v>0</v>
      </c>
      <c r="S125" s="81">
        <f t="shared" si="71"/>
        <v>10000000</v>
      </c>
      <c r="T125" s="81">
        <f t="shared" si="72"/>
        <v>0</v>
      </c>
      <c r="U125" s="81">
        <f t="shared" si="73"/>
        <v>0</v>
      </c>
      <c r="V125" s="81">
        <f t="shared" si="74"/>
        <v>0</v>
      </c>
    </row>
    <row r="126" ht="25.5" customHeight="1" spans="1:22">
      <c r="A126" s="235" t="str">
        <f>数据调研!L126</f>
        <v>B07DRNHMYP</v>
      </c>
      <c r="B126" s="235" t="str">
        <f>数据调研!C126</f>
        <v>DOGNESS</v>
      </c>
      <c r="C126" s="235">
        <f>数据调研!D126</f>
        <v>19.99</v>
      </c>
      <c r="D126" s="235" t="str">
        <f>数据调研!E126</f>
        <v>Pet Supplies</v>
      </c>
      <c r="E126" s="235">
        <f>数据调研!F126</f>
        <v>376053</v>
      </c>
      <c r="F126" s="235">
        <f>数据调研!G126</f>
        <v>27</v>
      </c>
      <c r="G126" s="235">
        <f>数据调研!H126</f>
        <v>539.73</v>
      </c>
      <c r="H126" s="235">
        <f>数据调研!I126</f>
        <v>2</v>
      </c>
      <c r="I126" s="235">
        <f>数据调研!J126</f>
        <v>5</v>
      </c>
      <c r="J126" s="235" t="str">
        <f>数据调研!K126</f>
        <v>FBA</v>
      </c>
      <c r="K126" s="81" t="str">
        <f>数据调研!M126</f>
        <v>https://www.amazon.com/dp/B07DRNHMYP?psc=1</v>
      </c>
      <c r="L126" s="81">
        <f>数据调研!N126</f>
        <v>42</v>
      </c>
      <c r="M126" s="286">
        <f t="shared" si="65"/>
        <v>0</v>
      </c>
      <c r="N126" s="81">
        <f t="shared" si="66"/>
        <v>0</v>
      </c>
      <c r="O126" s="81">
        <f t="shared" si="67"/>
        <v>100000</v>
      </c>
      <c r="P126" s="81">
        <f t="shared" si="68"/>
        <v>0</v>
      </c>
      <c r="Q126" s="286">
        <f t="shared" si="69"/>
        <v>0</v>
      </c>
      <c r="R126" s="81">
        <f t="shared" si="70"/>
        <v>0</v>
      </c>
      <c r="S126" s="81">
        <f t="shared" si="71"/>
        <v>10000000</v>
      </c>
      <c r="T126" s="81">
        <f t="shared" si="72"/>
        <v>0</v>
      </c>
      <c r="U126" s="81">
        <f t="shared" si="73"/>
        <v>0</v>
      </c>
      <c r="V126" s="81">
        <f t="shared" si="74"/>
        <v>0</v>
      </c>
    </row>
    <row r="127" ht="25.5" customHeight="1" spans="1:22">
      <c r="A127" s="235" t="str">
        <f>数据调研!L127</f>
        <v>B01CHOOT8U</v>
      </c>
      <c r="B127" s="235" t="str">
        <f>数据调研!C127</f>
        <v>Wiz BBQT</v>
      </c>
      <c r="C127" s="235">
        <f>数据调研!D127</f>
        <v>12.99</v>
      </c>
      <c r="D127" s="235" t="str">
        <f>数据调研!E127</f>
        <v>Pet Supplies</v>
      </c>
      <c r="E127" s="235">
        <f>数据调研!F127</f>
        <v>217447</v>
      </c>
      <c r="F127" s="235">
        <f>数据调研!G127</f>
        <v>27</v>
      </c>
      <c r="G127" s="235">
        <f>数据调研!H127</f>
        <v>350.73</v>
      </c>
      <c r="H127" s="235">
        <f>数据调研!I127</f>
        <v>63</v>
      </c>
      <c r="I127" s="235">
        <f>数据调研!J127</f>
        <v>3.9</v>
      </c>
      <c r="J127" s="235" t="str">
        <f>数据调研!K127</f>
        <v>FBA</v>
      </c>
      <c r="K127" s="81" t="str">
        <f>数据调研!M127</f>
        <v>https://www.amazon.com/dp/B01CHOOT8U?psc=1</v>
      </c>
      <c r="L127" s="81">
        <f>数据调研!N127</f>
        <v>1099</v>
      </c>
      <c r="M127" s="286">
        <f t="shared" si="65"/>
        <v>0</v>
      </c>
      <c r="N127" s="81">
        <f t="shared" si="66"/>
        <v>0</v>
      </c>
      <c r="O127" s="81">
        <f t="shared" si="67"/>
        <v>100000</v>
      </c>
      <c r="P127" s="81">
        <f t="shared" si="68"/>
        <v>0</v>
      </c>
      <c r="Q127" s="286">
        <f t="shared" si="69"/>
        <v>0</v>
      </c>
      <c r="R127" s="81">
        <f t="shared" si="70"/>
        <v>0</v>
      </c>
      <c r="S127" s="81">
        <f t="shared" si="71"/>
        <v>10000000</v>
      </c>
      <c r="T127" s="81">
        <f t="shared" si="72"/>
        <v>0</v>
      </c>
      <c r="U127" s="81">
        <f t="shared" si="73"/>
        <v>0</v>
      </c>
      <c r="V127" s="81">
        <f t="shared" si="74"/>
        <v>0</v>
      </c>
    </row>
    <row r="128" ht="25.5" customHeight="1" spans="1:22">
      <c r="A128" s="235" t="str">
        <f>数据调研!L128</f>
        <v>B074SZC94G</v>
      </c>
      <c r="B128" s="235" t="str">
        <f>数据调研!C128</f>
        <v>Avolare</v>
      </c>
      <c r="C128" s="235">
        <f>数据调研!D128</f>
        <v>9.95</v>
      </c>
      <c r="D128" s="235" t="str">
        <f>数据调研!E128</f>
        <v>Pet Supplies</v>
      </c>
      <c r="E128" s="235">
        <f>数据调研!F128</f>
        <v>83593</v>
      </c>
      <c r="F128" s="235">
        <f>数据调研!G128</f>
        <v>27</v>
      </c>
      <c r="G128" s="235">
        <f>数据调研!H128</f>
        <v>268.65</v>
      </c>
      <c r="H128" s="235">
        <f>数据调研!I128</f>
        <v>39</v>
      </c>
      <c r="I128" s="235">
        <f>数据调研!J128</f>
        <v>3.4</v>
      </c>
      <c r="J128" s="235" t="str">
        <f>数据调研!K128</f>
        <v>FBA</v>
      </c>
      <c r="K128" s="81" t="str">
        <f>数据调研!M128</f>
        <v>https://www.amazon.com/dp/B074SZC94G?psc=1</v>
      </c>
      <c r="L128" s="81">
        <f>数据调研!N128</f>
        <v>602</v>
      </c>
      <c r="M128" s="286">
        <f t="shared" si="65"/>
        <v>0</v>
      </c>
      <c r="N128" s="81">
        <f t="shared" si="66"/>
        <v>0</v>
      </c>
      <c r="O128" s="81">
        <f t="shared" si="67"/>
        <v>100000</v>
      </c>
      <c r="P128" s="81">
        <f t="shared" si="68"/>
        <v>0</v>
      </c>
      <c r="Q128" s="286">
        <f t="shared" si="69"/>
        <v>0</v>
      </c>
      <c r="R128" s="81">
        <f t="shared" si="70"/>
        <v>0</v>
      </c>
      <c r="S128" s="81">
        <f t="shared" si="71"/>
        <v>10000000</v>
      </c>
      <c r="T128" s="81">
        <f t="shared" si="72"/>
        <v>0</v>
      </c>
      <c r="U128" s="81">
        <f t="shared" si="73"/>
        <v>0</v>
      </c>
      <c r="V128" s="81">
        <f t="shared" si="74"/>
        <v>0</v>
      </c>
    </row>
    <row r="129" ht="25.5" customHeight="1" spans="1:22">
      <c r="A129" s="235" t="str">
        <f>数据调研!L129</f>
        <v>B07NYN2S98</v>
      </c>
      <c r="B129" s="235" t="str">
        <f>数据调研!C129</f>
        <v>FLAdorepet</v>
      </c>
      <c r="C129" s="235">
        <f>数据调研!D129</f>
        <v>23.9</v>
      </c>
      <c r="D129" s="235" t="str">
        <f>数据调研!E129</f>
        <v>Pet Supplies</v>
      </c>
      <c r="E129" s="235">
        <f>数据调研!F129</f>
        <v>326777</v>
      </c>
      <c r="F129" s="235">
        <f>数据调研!G129</f>
        <v>27</v>
      </c>
      <c r="G129" s="235">
        <f>数据调研!H129</f>
        <v>645.3</v>
      </c>
      <c r="H129" s="235">
        <f>数据调研!I129</f>
        <v>0</v>
      </c>
      <c r="I129" s="235" t="str">
        <f>数据调研!J129</f>
        <v>N.A.</v>
      </c>
      <c r="J129" s="235" t="str">
        <f>数据调研!K129</f>
        <v>FBA</v>
      </c>
      <c r="K129" s="81" t="str">
        <f>数据调研!M129</f>
        <v>https://www.amazon.com/dp/B07NYN2S98?psc=1</v>
      </c>
      <c r="L129" s="81">
        <f>数据调研!N129</f>
        <v>235</v>
      </c>
      <c r="M129" s="286">
        <f t="shared" si="65"/>
        <v>0</v>
      </c>
      <c r="N129" s="81">
        <f t="shared" si="66"/>
        <v>0</v>
      </c>
      <c r="O129" s="81">
        <f t="shared" si="67"/>
        <v>100000</v>
      </c>
      <c r="P129" s="81">
        <f t="shared" si="68"/>
        <v>0</v>
      </c>
      <c r="Q129" s="286">
        <f t="shared" si="69"/>
        <v>0</v>
      </c>
      <c r="R129" s="81">
        <f t="shared" si="70"/>
        <v>0</v>
      </c>
      <c r="S129" s="81">
        <f t="shared" si="71"/>
        <v>10000000</v>
      </c>
      <c r="T129" s="81">
        <f t="shared" si="72"/>
        <v>0</v>
      </c>
      <c r="U129" s="81">
        <f t="shared" si="73"/>
        <v>0</v>
      </c>
      <c r="V129" s="81">
        <f t="shared" si="74"/>
        <v>0</v>
      </c>
    </row>
    <row r="130" ht="25.5" customHeight="1" spans="1:22">
      <c r="A130" s="235" t="str">
        <f>数据调研!L130</f>
        <v>B07K292JL9</v>
      </c>
      <c r="B130" s="235" t="str">
        <f>数据调研!C130</f>
        <v>Bond</v>
      </c>
      <c r="C130" s="235">
        <f>数据调研!D130</f>
        <v>19.99</v>
      </c>
      <c r="D130" s="235" t="str">
        <f>数据调研!E130</f>
        <v>Pet Supplies</v>
      </c>
      <c r="E130" s="235">
        <f>数据调研!F130</f>
        <v>296613</v>
      </c>
      <c r="F130" s="235">
        <f>数据调研!G130</f>
        <v>27</v>
      </c>
      <c r="G130" s="235">
        <f>数据调研!H130</f>
        <v>539.73</v>
      </c>
      <c r="H130" s="235">
        <f>数据调研!I130</f>
        <v>0</v>
      </c>
      <c r="I130" s="235" t="str">
        <f>数据调研!J130</f>
        <v>N.A.</v>
      </c>
      <c r="J130" s="235" t="str">
        <f>数据调研!K130</f>
        <v>FBA</v>
      </c>
      <c r="K130" s="81" t="str">
        <f>数据调研!M130</f>
        <v>https://www.amazon.com/dp/B07K292JL9?psc=1</v>
      </c>
      <c r="L130" s="81">
        <f>数据调研!N130</f>
        <v>164</v>
      </c>
      <c r="M130" s="286">
        <f t="shared" si="65"/>
        <v>0</v>
      </c>
      <c r="N130" s="81">
        <f t="shared" si="66"/>
        <v>0</v>
      </c>
      <c r="O130" s="81">
        <f t="shared" si="67"/>
        <v>100000</v>
      </c>
      <c r="P130" s="81">
        <f t="shared" si="68"/>
        <v>0</v>
      </c>
      <c r="Q130" s="286">
        <f t="shared" si="69"/>
        <v>0</v>
      </c>
      <c r="R130" s="81">
        <f t="shared" si="70"/>
        <v>0</v>
      </c>
      <c r="S130" s="81">
        <f t="shared" si="71"/>
        <v>10000000</v>
      </c>
      <c r="T130" s="81">
        <f t="shared" si="72"/>
        <v>0</v>
      </c>
      <c r="U130" s="81">
        <f t="shared" si="73"/>
        <v>0</v>
      </c>
      <c r="V130" s="81">
        <f t="shared" si="74"/>
        <v>0</v>
      </c>
    </row>
    <row r="131" ht="25.5" customHeight="1" spans="1:22">
      <c r="A131" s="235" t="str">
        <f>数据调研!L131</f>
        <v>B07HHNSXYG</v>
      </c>
      <c r="B131" s="235" t="str">
        <f>数据调研!C131</f>
        <v>W&amp;Z</v>
      </c>
      <c r="C131" s="235">
        <f>数据调研!D131</f>
        <v>14.99</v>
      </c>
      <c r="D131" s="235" t="str">
        <f>数据调研!E131</f>
        <v>Pet Supplies</v>
      </c>
      <c r="E131" s="235">
        <f>数据调研!F131</f>
        <v>162383</v>
      </c>
      <c r="F131" s="235">
        <f>数据调研!G131</f>
        <v>27</v>
      </c>
      <c r="G131" s="235">
        <f>数据调研!H131</f>
        <v>404.73</v>
      </c>
      <c r="H131" s="235">
        <f>数据调研!I131</f>
        <v>0</v>
      </c>
      <c r="I131" s="235" t="str">
        <f>数据调研!J131</f>
        <v>N.A.</v>
      </c>
      <c r="J131" s="235" t="str">
        <f>数据调研!K131</f>
        <v>FBA</v>
      </c>
      <c r="K131" s="81" t="str">
        <f>数据调研!M131</f>
        <v>https://www.amazon.com/dp/B07HHNSXYG?psc=1</v>
      </c>
      <c r="L131" s="81">
        <f>数据调研!N131</f>
        <v>98</v>
      </c>
      <c r="M131" s="286">
        <f t="shared" si="65"/>
        <v>0</v>
      </c>
      <c r="N131" s="81">
        <f t="shared" si="66"/>
        <v>0</v>
      </c>
      <c r="O131" s="81">
        <f t="shared" si="67"/>
        <v>100000</v>
      </c>
      <c r="P131" s="81">
        <f t="shared" si="68"/>
        <v>0</v>
      </c>
      <c r="Q131" s="286">
        <f t="shared" si="69"/>
        <v>0</v>
      </c>
      <c r="R131" s="81">
        <f t="shared" si="70"/>
        <v>0</v>
      </c>
      <c r="S131" s="81">
        <f t="shared" si="71"/>
        <v>10000000</v>
      </c>
      <c r="T131" s="81">
        <f t="shared" si="72"/>
        <v>0</v>
      </c>
      <c r="U131" s="81">
        <f t="shared" si="73"/>
        <v>0</v>
      </c>
      <c r="V131" s="81">
        <f t="shared" si="74"/>
        <v>0</v>
      </c>
    </row>
    <row r="132" ht="25.5" customHeight="1" spans="1:22">
      <c r="A132" s="235" t="str">
        <f>数据调研!L132</f>
        <v>B07MMJS1XV</v>
      </c>
      <c r="B132" s="235" t="str">
        <f>数据调研!C132</f>
        <v>voopet</v>
      </c>
      <c r="C132" s="235">
        <f>数据调研!D132</f>
        <v>10.99</v>
      </c>
      <c r="D132" s="235" t="str">
        <f>数据调研!E132</f>
        <v>Pet Supplies</v>
      </c>
      <c r="E132" s="235">
        <f>数据调研!F132</f>
        <v>237937</v>
      </c>
      <c r="F132" s="235">
        <f>数据调研!G132</f>
        <v>25</v>
      </c>
      <c r="G132" s="235">
        <f>数据调研!H132</f>
        <v>274.75</v>
      </c>
      <c r="H132" s="235">
        <f>数据调研!I132</f>
        <v>0</v>
      </c>
      <c r="I132" s="235" t="str">
        <f>数据调研!J132</f>
        <v>N.A.</v>
      </c>
      <c r="J132" s="235" t="str">
        <f>数据调研!K132</f>
        <v>FBA</v>
      </c>
      <c r="K132" s="81" t="str">
        <f>数据调研!M132</f>
        <v>https://www.amazon.com/dp/B07MMJS1XV?psc=1</v>
      </c>
      <c r="L132" s="81">
        <f>数据调研!N132</f>
        <v>58</v>
      </c>
      <c r="M132" s="286">
        <f t="shared" si="65"/>
        <v>0</v>
      </c>
      <c r="N132" s="81">
        <f t="shared" si="66"/>
        <v>0</v>
      </c>
      <c r="O132" s="81">
        <f t="shared" si="67"/>
        <v>100000</v>
      </c>
      <c r="P132" s="81">
        <f t="shared" si="68"/>
        <v>0</v>
      </c>
      <c r="Q132" s="286">
        <f t="shared" si="69"/>
        <v>0</v>
      </c>
      <c r="R132" s="81">
        <f t="shared" si="70"/>
        <v>0</v>
      </c>
      <c r="S132" s="81">
        <f t="shared" si="71"/>
        <v>10000000</v>
      </c>
      <c r="T132" s="81">
        <f t="shared" si="72"/>
        <v>0</v>
      </c>
      <c r="U132" s="81">
        <f t="shared" si="73"/>
        <v>0</v>
      </c>
      <c r="V132" s="81">
        <f t="shared" si="74"/>
        <v>0</v>
      </c>
    </row>
    <row r="133" ht="25.5" customHeight="1" spans="1:22">
      <c r="A133" s="235" t="str">
        <f>数据调研!L133</f>
        <v>B00UU37X6Q</v>
      </c>
      <c r="B133" s="235" t="str">
        <f>数据调研!C133</f>
        <v>Mynwood Cat Jacket</v>
      </c>
      <c r="C133" s="235">
        <f>数据调研!D133</f>
        <v>28</v>
      </c>
      <c r="D133" s="235" t="str">
        <f>数据调研!E133</f>
        <v>Pet Supplies</v>
      </c>
      <c r="E133" s="235">
        <f>数据调研!F133</f>
        <v>207411</v>
      </c>
      <c r="F133" s="235">
        <f>数据调研!G133</f>
        <v>25</v>
      </c>
      <c r="G133" s="235">
        <f>数据调研!H133</f>
        <v>700</v>
      </c>
      <c r="H133" s="235">
        <f>数据调研!I133</f>
        <v>5</v>
      </c>
      <c r="I133" s="235">
        <f>数据调研!J133</f>
        <v>5</v>
      </c>
      <c r="J133" s="235" t="str">
        <f>数据调研!K133</f>
        <v>FBA</v>
      </c>
      <c r="K133" s="81" t="str">
        <f>数据调研!M133</f>
        <v>https://www.amazon.com/dp/B00UU37X6Q?psc=1</v>
      </c>
      <c r="L133" s="81">
        <f>数据调研!N133</f>
        <v>1161</v>
      </c>
      <c r="M133" s="286">
        <f t="shared" si="65"/>
        <v>0</v>
      </c>
      <c r="N133" s="81">
        <f t="shared" si="66"/>
        <v>0</v>
      </c>
      <c r="O133" s="81">
        <f t="shared" si="67"/>
        <v>100000</v>
      </c>
      <c r="P133" s="81">
        <f t="shared" si="68"/>
        <v>0</v>
      </c>
      <c r="Q133" s="286">
        <f t="shared" si="69"/>
        <v>0</v>
      </c>
      <c r="R133" s="81">
        <f t="shared" si="70"/>
        <v>0</v>
      </c>
      <c r="S133" s="81">
        <f t="shared" si="71"/>
        <v>10000000</v>
      </c>
      <c r="T133" s="81">
        <f t="shared" si="72"/>
        <v>0</v>
      </c>
      <c r="U133" s="81">
        <f t="shared" si="73"/>
        <v>0</v>
      </c>
      <c r="V133" s="81">
        <f t="shared" si="74"/>
        <v>0</v>
      </c>
    </row>
    <row r="134" ht="25.5" customHeight="1" spans="1:22">
      <c r="A134" s="235" t="str">
        <f>数据调研!L134</f>
        <v>B07HNZQLBH</v>
      </c>
      <c r="B134" s="235" t="str">
        <f>数据调研!C134</f>
        <v>ThinkPet</v>
      </c>
      <c r="C134" s="235">
        <f>数据调研!D134</f>
        <v>9.94</v>
      </c>
      <c r="D134" s="235" t="str">
        <f>数据调研!E134</f>
        <v>Pet Supplies</v>
      </c>
      <c r="E134" s="235">
        <f>数据调研!F134</f>
        <v>86931</v>
      </c>
      <c r="F134" s="235">
        <f>数据调研!G134</f>
        <v>25</v>
      </c>
      <c r="G134" s="235">
        <f>数据调研!H134</f>
        <v>248.5</v>
      </c>
      <c r="H134" s="235">
        <f>数据调研!I134</f>
        <v>402</v>
      </c>
      <c r="I134" s="235">
        <f>数据调研!J134</f>
        <v>3.4</v>
      </c>
      <c r="J134" s="235" t="str">
        <f>数据调研!K134</f>
        <v>FBA</v>
      </c>
      <c r="K134" s="81" t="str">
        <f>数据调研!M134</f>
        <v>https://www.amazon.com/dp/B07HNZQLBH?psc=1</v>
      </c>
      <c r="L134" s="81">
        <f>数据调研!N134</f>
        <v>1192</v>
      </c>
      <c r="M134" s="286">
        <f t="shared" si="65"/>
        <v>0</v>
      </c>
      <c r="N134" s="81">
        <f t="shared" si="66"/>
        <v>0</v>
      </c>
      <c r="O134" s="81">
        <f t="shared" si="67"/>
        <v>100000</v>
      </c>
      <c r="P134" s="81">
        <f t="shared" si="68"/>
        <v>0</v>
      </c>
      <c r="Q134" s="286">
        <f t="shared" si="69"/>
        <v>0</v>
      </c>
      <c r="R134" s="81">
        <f t="shared" si="70"/>
        <v>0</v>
      </c>
      <c r="S134" s="81">
        <f t="shared" si="71"/>
        <v>10000000</v>
      </c>
      <c r="T134" s="81">
        <f t="shared" si="72"/>
        <v>0</v>
      </c>
      <c r="U134" s="81">
        <f t="shared" si="73"/>
        <v>0</v>
      </c>
      <c r="V134" s="81">
        <f t="shared" si="74"/>
        <v>0</v>
      </c>
    </row>
    <row r="135" ht="25.5" customHeight="1" spans="1:22">
      <c r="A135" s="235" t="str">
        <f>数据调研!L135</f>
        <v>B01FECV6QU</v>
      </c>
      <c r="B135" s="235" t="str">
        <f>数据调研!C135</f>
        <v>Kitty Holster</v>
      </c>
      <c r="C135" s="235">
        <f>数据调研!D135</f>
        <v>24.95</v>
      </c>
      <c r="D135" s="235" t="str">
        <f>数据调研!E135</f>
        <v>Pet Supplies</v>
      </c>
      <c r="E135" s="235">
        <f>数据调研!F135</f>
        <v>129567</v>
      </c>
      <c r="F135" s="235">
        <f>数据调研!G135</f>
        <v>25</v>
      </c>
      <c r="G135" s="235">
        <f>数据调研!H135</f>
        <v>623.75</v>
      </c>
      <c r="H135" s="235">
        <f>数据调研!I135</f>
        <v>1</v>
      </c>
      <c r="I135" s="235">
        <f>数据调研!J135</f>
        <v>2</v>
      </c>
      <c r="J135" s="235" t="str">
        <f>数据调研!K135</f>
        <v>FBA</v>
      </c>
      <c r="K135" s="81" t="str">
        <f>数据调研!M135</f>
        <v>https://www.amazon.com/dp/B01FECV6QU?psc=1</v>
      </c>
      <c r="L135" s="81">
        <f>数据调研!N135</f>
        <v>390</v>
      </c>
      <c r="M135" s="286">
        <f t="shared" si="65"/>
        <v>0</v>
      </c>
      <c r="N135" s="81">
        <f t="shared" si="66"/>
        <v>0</v>
      </c>
      <c r="O135" s="81">
        <f t="shared" si="67"/>
        <v>100000</v>
      </c>
      <c r="P135" s="81">
        <f t="shared" si="68"/>
        <v>0</v>
      </c>
      <c r="Q135" s="286">
        <f t="shared" si="69"/>
        <v>0</v>
      </c>
      <c r="R135" s="81">
        <f t="shared" si="70"/>
        <v>0</v>
      </c>
      <c r="S135" s="81">
        <f t="shared" si="71"/>
        <v>10000000</v>
      </c>
      <c r="T135" s="81">
        <f t="shared" si="72"/>
        <v>0</v>
      </c>
      <c r="U135" s="81">
        <f t="shared" si="73"/>
        <v>0</v>
      </c>
      <c r="V135" s="81">
        <f t="shared" si="74"/>
        <v>0</v>
      </c>
    </row>
    <row r="136" ht="25.5" customHeight="1" spans="1:22">
      <c r="A136" s="235" t="str">
        <f>数据调研!L136</f>
        <v>B07BVCGPS6</v>
      </c>
      <c r="B136" s="235" t="str">
        <f>数据调研!C136</f>
        <v>Stock Show</v>
      </c>
      <c r="C136" s="235">
        <f>数据调研!D136</f>
        <v>12.99</v>
      </c>
      <c r="D136" s="235" t="str">
        <f>数据调研!E136</f>
        <v>Pet Supplies</v>
      </c>
      <c r="E136" s="235">
        <f>数据调研!F136</f>
        <v>137997</v>
      </c>
      <c r="F136" s="235">
        <f>数据调研!G136</f>
        <v>25</v>
      </c>
      <c r="G136" s="235">
        <f>数据调研!H136</f>
        <v>324.75</v>
      </c>
      <c r="H136" s="235">
        <f>数据调研!I136</f>
        <v>15</v>
      </c>
      <c r="I136" s="235">
        <f>数据调研!J136</f>
        <v>4.7</v>
      </c>
      <c r="J136" s="235" t="str">
        <f>数据调研!K136</f>
        <v>FBA</v>
      </c>
      <c r="K136" s="81" t="str">
        <f>数据调研!M136</f>
        <v>https://www.amazon.com/dp/B07BVCGPS6?psc=1</v>
      </c>
      <c r="L136" s="81">
        <f>数据调研!N136</f>
        <v>358</v>
      </c>
      <c r="M136" s="286">
        <f t="shared" si="65"/>
        <v>0</v>
      </c>
      <c r="N136" s="81">
        <f t="shared" si="66"/>
        <v>0</v>
      </c>
      <c r="O136" s="81">
        <f t="shared" si="67"/>
        <v>100000</v>
      </c>
      <c r="P136" s="81">
        <f t="shared" si="68"/>
        <v>0</v>
      </c>
      <c r="Q136" s="286">
        <f t="shared" si="69"/>
        <v>0</v>
      </c>
      <c r="R136" s="81">
        <f t="shared" si="70"/>
        <v>0</v>
      </c>
      <c r="S136" s="81">
        <f t="shared" si="71"/>
        <v>10000000</v>
      </c>
      <c r="T136" s="81">
        <f t="shared" si="72"/>
        <v>0</v>
      </c>
      <c r="U136" s="81">
        <f t="shared" si="73"/>
        <v>0</v>
      </c>
      <c r="V136" s="81">
        <f t="shared" si="74"/>
        <v>0</v>
      </c>
    </row>
    <row r="137" ht="25.5" customHeight="1" spans="1:22">
      <c r="A137" s="235" t="str">
        <f>数据调研!L137</f>
        <v>B07MW1CQHB</v>
      </c>
      <c r="B137" s="235" t="str">
        <f>数据调研!C137</f>
        <v>WONDERPUP</v>
      </c>
      <c r="C137" s="235">
        <f>数据调研!D137</f>
        <v>16.99</v>
      </c>
      <c r="D137" s="235" t="str">
        <f>数据调研!E137</f>
        <v>Pet Supplies</v>
      </c>
      <c r="E137" s="235">
        <f>数据调研!F137</f>
        <v>80760</v>
      </c>
      <c r="F137" s="235">
        <f>数据调研!G137</f>
        <v>25</v>
      </c>
      <c r="G137" s="235">
        <f>数据调研!H137</f>
        <v>424.75</v>
      </c>
      <c r="H137" s="235">
        <f>数据调研!I137</f>
        <v>2</v>
      </c>
      <c r="I137" s="235">
        <f>数据调研!J137</f>
        <v>3.5</v>
      </c>
      <c r="J137" s="235" t="str">
        <f>数据调研!K137</f>
        <v>FBA</v>
      </c>
      <c r="K137" s="81" t="str">
        <f>数据调研!M137</f>
        <v>https://www.amazon.com/dp/B07MW1CQHB?psc=1</v>
      </c>
      <c r="L137" s="81">
        <f>数据调研!N137</f>
        <v>87</v>
      </c>
      <c r="M137" s="286">
        <f t="shared" si="65"/>
        <v>0</v>
      </c>
      <c r="N137" s="81">
        <f t="shared" si="66"/>
        <v>0</v>
      </c>
      <c r="O137" s="81">
        <f t="shared" si="67"/>
        <v>100000</v>
      </c>
      <c r="P137" s="81">
        <f t="shared" si="68"/>
        <v>0</v>
      </c>
      <c r="Q137" s="286">
        <f t="shared" si="69"/>
        <v>0</v>
      </c>
      <c r="R137" s="81">
        <f t="shared" si="70"/>
        <v>0</v>
      </c>
      <c r="S137" s="81">
        <f t="shared" si="71"/>
        <v>10000000</v>
      </c>
      <c r="T137" s="81">
        <f t="shared" si="72"/>
        <v>0</v>
      </c>
      <c r="U137" s="81">
        <f t="shared" si="73"/>
        <v>0</v>
      </c>
      <c r="V137" s="81">
        <f t="shared" si="74"/>
        <v>0</v>
      </c>
    </row>
    <row r="138" ht="25.5" customHeight="1" spans="1:22">
      <c r="A138" s="235" t="str">
        <f>数据调研!L138</f>
        <v>B07B9YMYXF</v>
      </c>
      <c r="B138" s="235" t="str">
        <f>数据调研!C138</f>
        <v>Decoroom</v>
      </c>
      <c r="C138" s="235">
        <f>数据调研!D138</f>
        <v>8.99</v>
      </c>
      <c r="D138" s="235" t="str">
        <f>数据调研!E138</f>
        <v>Pet Supplies</v>
      </c>
      <c r="E138" s="235">
        <f>数据调研!F138</f>
        <v>388362</v>
      </c>
      <c r="F138" s="235">
        <f>数据调研!G138</f>
        <v>25</v>
      </c>
      <c r="G138" s="235">
        <f>数据调研!H138</f>
        <v>224.75</v>
      </c>
      <c r="H138" s="235">
        <f>数据调研!I138</f>
        <v>3</v>
      </c>
      <c r="I138" s="235">
        <f>数据调研!J138</f>
        <v>5</v>
      </c>
      <c r="J138" s="235" t="str">
        <f>数据调研!K138</f>
        <v>FBA</v>
      </c>
      <c r="K138" s="81" t="str">
        <f>数据调研!M138</f>
        <v>https://www.amazon.com/dp/B07B9YMYXF?psc=1</v>
      </c>
      <c r="L138" s="81">
        <f>数据调研!N138</f>
        <v>143</v>
      </c>
      <c r="M138" s="286">
        <f t="shared" si="65"/>
        <v>0</v>
      </c>
      <c r="N138" s="81">
        <f t="shared" si="66"/>
        <v>0</v>
      </c>
      <c r="O138" s="81">
        <f t="shared" si="67"/>
        <v>100000</v>
      </c>
      <c r="P138" s="81">
        <f t="shared" si="68"/>
        <v>0</v>
      </c>
      <c r="Q138" s="286">
        <f t="shared" si="69"/>
        <v>0</v>
      </c>
      <c r="R138" s="81">
        <f t="shared" si="70"/>
        <v>0</v>
      </c>
      <c r="S138" s="81">
        <f t="shared" si="71"/>
        <v>10000000</v>
      </c>
      <c r="T138" s="81">
        <f t="shared" si="72"/>
        <v>0</v>
      </c>
      <c r="U138" s="81">
        <f t="shared" si="73"/>
        <v>0</v>
      </c>
      <c r="V138" s="81">
        <f t="shared" si="74"/>
        <v>0</v>
      </c>
    </row>
    <row r="139" ht="25.5" customHeight="1" spans="1:22">
      <c r="A139" s="235" t="str">
        <f>数据调研!L139</f>
        <v>B07FZY2GNZ</v>
      </c>
      <c r="B139" s="235" t="str">
        <f>数据调研!C139</f>
        <v>KZHAREEN</v>
      </c>
      <c r="C139" s="235">
        <f>数据调研!D139</f>
        <v>8.99</v>
      </c>
      <c r="D139" s="235" t="str">
        <f>数据调研!E139</f>
        <v>Pet Supplies</v>
      </c>
      <c r="E139" s="235">
        <f>数据调研!F139</f>
        <v>107000</v>
      </c>
      <c r="F139" s="235">
        <f>数据调研!G139</f>
        <v>25</v>
      </c>
      <c r="G139" s="235">
        <f>数据调研!H139</f>
        <v>224.75</v>
      </c>
      <c r="H139" s="235">
        <f>数据调研!I139</f>
        <v>4</v>
      </c>
      <c r="I139" s="235">
        <f>数据调研!J139</f>
        <v>4</v>
      </c>
      <c r="J139" s="235" t="str">
        <f>数据调研!K139</f>
        <v>FBA</v>
      </c>
      <c r="K139" s="81" t="str">
        <f>数据调研!M139</f>
        <v>https://www.amazon.com/dp/B07FZY2GNZ?psc=1</v>
      </c>
      <c r="L139" s="81">
        <f>数据调研!N139</f>
        <v>235</v>
      </c>
      <c r="M139" s="286">
        <f t="shared" si="65"/>
        <v>0</v>
      </c>
      <c r="N139" s="81">
        <f t="shared" si="66"/>
        <v>0</v>
      </c>
      <c r="O139" s="81">
        <f t="shared" si="67"/>
        <v>100000</v>
      </c>
      <c r="P139" s="81">
        <f t="shared" si="68"/>
        <v>0</v>
      </c>
      <c r="Q139" s="286">
        <f t="shared" si="69"/>
        <v>0</v>
      </c>
      <c r="R139" s="81">
        <f t="shared" si="70"/>
        <v>0</v>
      </c>
      <c r="S139" s="81">
        <f t="shared" si="71"/>
        <v>10000000</v>
      </c>
      <c r="T139" s="81">
        <f t="shared" si="72"/>
        <v>0</v>
      </c>
      <c r="U139" s="81">
        <f t="shared" si="73"/>
        <v>0</v>
      </c>
      <c r="V139" s="81">
        <f t="shared" si="74"/>
        <v>0</v>
      </c>
    </row>
    <row r="140" ht="25.5" customHeight="1" spans="1:22">
      <c r="A140" s="235" t="str">
        <f>数据调研!L140</f>
        <v>B07L2JS692</v>
      </c>
      <c r="B140" s="235" t="str">
        <f>数据调研!C140</f>
        <v>THAIN</v>
      </c>
      <c r="C140" s="235">
        <f>数据调研!D140</f>
        <v>9.69</v>
      </c>
      <c r="D140" s="235" t="str">
        <f>数据调研!E140</f>
        <v>Pet Supplies</v>
      </c>
      <c r="E140" s="235">
        <f>数据调研!F140</f>
        <v>167670</v>
      </c>
      <c r="F140" s="235">
        <f>数据调研!G140</f>
        <v>25</v>
      </c>
      <c r="G140" s="235">
        <f>数据调研!H140</f>
        <v>242.25</v>
      </c>
      <c r="H140" s="235">
        <f>数据调研!I140</f>
        <v>23</v>
      </c>
      <c r="I140" s="235">
        <f>数据调研!J140</f>
        <v>3.8</v>
      </c>
      <c r="J140" s="235" t="str">
        <f>数据调研!K140</f>
        <v>FBA</v>
      </c>
      <c r="K140" s="81" t="str">
        <f>数据调研!M140</f>
        <v>https://www.amazon.com/dp/B07L2JS692?psc=1</v>
      </c>
      <c r="L140" s="81">
        <f>数据调研!N140</f>
        <v>122</v>
      </c>
      <c r="M140" s="286">
        <f t="shared" si="65"/>
        <v>0</v>
      </c>
      <c r="N140" s="81">
        <f t="shared" si="66"/>
        <v>0</v>
      </c>
      <c r="O140" s="81">
        <f t="shared" si="67"/>
        <v>100000</v>
      </c>
      <c r="P140" s="81">
        <f t="shared" si="68"/>
        <v>0</v>
      </c>
      <c r="Q140" s="286">
        <f t="shared" si="69"/>
        <v>0</v>
      </c>
      <c r="R140" s="81">
        <f t="shared" si="70"/>
        <v>0</v>
      </c>
      <c r="S140" s="81">
        <f t="shared" si="71"/>
        <v>10000000</v>
      </c>
      <c r="T140" s="81">
        <f t="shared" si="72"/>
        <v>0</v>
      </c>
      <c r="U140" s="81">
        <f t="shared" si="73"/>
        <v>0</v>
      </c>
      <c r="V140" s="81">
        <f t="shared" si="74"/>
        <v>0</v>
      </c>
    </row>
    <row r="141" ht="25.5" customHeight="1" spans="1:22">
      <c r="A141" s="235" t="str">
        <f>数据调研!L141</f>
        <v>B00UM9PF7W</v>
      </c>
      <c r="B141" s="235" t="str">
        <f>数据调研!C141</f>
        <v>Puppia</v>
      </c>
      <c r="C141" s="235">
        <f>数据调研!D141</f>
        <v>18.99</v>
      </c>
      <c r="D141" s="235" t="str">
        <f>数据调研!E141</f>
        <v>Pet Supplies</v>
      </c>
      <c r="E141" s="235">
        <f>数据调研!F141</f>
        <v>170018</v>
      </c>
      <c r="F141" s="235">
        <f>数据调研!G141</f>
        <v>25</v>
      </c>
      <c r="G141" s="235">
        <f>数据调研!H141</f>
        <v>474.75</v>
      </c>
      <c r="H141" s="235">
        <f>数据调研!I141</f>
        <v>768</v>
      </c>
      <c r="I141" s="235">
        <f>数据调研!J141</f>
        <v>4.3</v>
      </c>
      <c r="J141" s="235" t="str">
        <f>数据调研!K141</f>
        <v>AMZ</v>
      </c>
      <c r="K141" s="81" t="str">
        <f>数据调研!M141</f>
        <v>https://www.amazon.com/dp/B00UM9PF7W?psc=1</v>
      </c>
      <c r="L141" s="81">
        <f>数据调研!N141</f>
        <v>2681</v>
      </c>
      <c r="M141" s="286">
        <f t="shared" si="65"/>
        <v>0</v>
      </c>
      <c r="N141" s="81">
        <f t="shared" si="66"/>
        <v>0</v>
      </c>
      <c r="O141" s="81">
        <f t="shared" si="67"/>
        <v>100000</v>
      </c>
      <c r="P141" s="81">
        <f t="shared" si="68"/>
        <v>0</v>
      </c>
      <c r="Q141" s="286">
        <f t="shared" si="69"/>
        <v>0</v>
      </c>
      <c r="R141" s="81">
        <f t="shared" si="70"/>
        <v>0</v>
      </c>
      <c r="S141" s="81">
        <f t="shared" si="71"/>
        <v>10000000</v>
      </c>
      <c r="T141" s="81">
        <f t="shared" si="72"/>
        <v>0</v>
      </c>
      <c r="U141" s="81">
        <f t="shared" si="73"/>
        <v>0</v>
      </c>
      <c r="V141" s="81">
        <f t="shared" si="74"/>
        <v>0</v>
      </c>
    </row>
    <row r="142" ht="25.5" customHeight="1" spans="1:22">
      <c r="A142" s="235" t="str">
        <f>数据调研!L142</f>
        <v>B07CHJWZ2P</v>
      </c>
      <c r="B142" s="235" t="str">
        <f>数据调研!C142</f>
        <v>Stock Show</v>
      </c>
      <c r="C142" s="235">
        <f>数据调研!D142</f>
        <v>11.99</v>
      </c>
      <c r="D142" s="235" t="str">
        <f>数据调研!E142</f>
        <v>Pet Supplies</v>
      </c>
      <c r="E142" s="235">
        <f>数据调研!F142</f>
        <v>154600</v>
      </c>
      <c r="F142" s="235">
        <f>数据调研!G142</f>
        <v>25</v>
      </c>
      <c r="G142" s="235">
        <f>数据调研!H142</f>
        <v>299.75</v>
      </c>
      <c r="H142" s="235">
        <f>数据调研!I142</f>
        <v>3</v>
      </c>
      <c r="I142" s="235">
        <f>数据调研!J142</f>
        <v>5</v>
      </c>
      <c r="J142" s="235" t="str">
        <f>数据调研!K142</f>
        <v>FBA</v>
      </c>
      <c r="K142" s="81" t="str">
        <f>数据调研!M142</f>
        <v>https://www.amazon.com/dp/B07CHJWZ2P?psc=1</v>
      </c>
      <c r="L142" s="81">
        <f>数据调研!N142</f>
        <v>219</v>
      </c>
      <c r="M142" s="286">
        <f t="shared" si="65"/>
        <v>0</v>
      </c>
      <c r="N142" s="81">
        <f t="shared" si="66"/>
        <v>0</v>
      </c>
      <c r="O142" s="81">
        <f t="shared" si="67"/>
        <v>100000</v>
      </c>
      <c r="P142" s="81">
        <f t="shared" si="68"/>
        <v>0</v>
      </c>
      <c r="Q142" s="286">
        <f t="shared" si="69"/>
        <v>0</v>
      </c>
      <c r="R142" s="81">
        <f t="shared" si="70"/>
        <v>0</v>
      </c>
      <c r="S142" s="81">
        <f t="shared" si="71"/>
        <v>10000000</v>
      </c>
      <c r="T142" s="81">
        <f t="shared" si="72"/>
        <v>0</v>
      </c>
      <c r="U142" s="81">
        <f t="shared" si="73"/>
        <v>0</v>
      </c>
      <c r="V142" s="81">
        <f t="shared" si="74"/>
        <v>0</v>
      </c>
    </row>
    <row r="143" ht="25.5" customHeight="1" spans="1:22">
      <c r="A143" s="235">
        <f>数据调研!L143</f>
        <v>0</v>
      </c>
      <c r="B143" s="235">
        <f>数据调研!C143</f>
        <v>0</v>
      </c>
      <c r="C143" s="235">
        <f>数据调研!D143</f>
        <v>0</v>
      </c>
      <c r="D143" s="235">
        <f>数据调研!E143</f>
        <v>0</v>
      </c>
      <c r="E143" s="235">
        <f>数据调研!F143</f>
        <v>0</v>
      </c>
      <c r="F143" s="235">
        <f>数据调研!G143</f>
        <v>0</v>
      </c>
      <c r="G143" s="235">
        <f>数据调研!H143</f>
        <v>0</v>
      </c>
      <c r="H143" s="235">
        <f>数据调研!I143</f>
        <v>0</v>
      </c>
      <c r="I143" s="235">
        <f>数据调研!J143</f>
        <v>0</v>
      </c>
      <c r="J143" s="235">
        <f>数据调研!K143</f>
        <v>0</v>
      </c>
      <c r="K143" s="81">
        <f>数据调研!M143</f>
        <v>0</v>
      </c>
      <c r="L143" s="81">
        <f>数据调研!N143</f>
        <v>0</v>
      </c>
      <c r="M143" s="286">
        <f t="shared" si="65"/>
        <v>0</v>
      </c>
      <c r="N143" s="81">
        <f t="shared" si="66"/>
        <v>0</v>
      </c>
      <c r="O143" s="81">
        <f t="shared" si="67"/>
        <v>100000</v>
      </c>
      <c r="P143" s="81">
        <f t="shared" si="68"/>
        <v>0</v>
      </c>
      <c r="Q143" s="286">
        <f t="shared" si="69"/>
        <v>0</v>
      </c>
      <c r="R143" s="81">
        <f t="shared" si="70"/>
        <v>0</v>
      </c>
      <c r="S143" s="81">
        <f t="shared" si="71"/>
        <v>10000000</v>
      </c>
      <c r="T143" s="81">
        <f t="shared" si="72"/>
        <v>0</v>
      </c>
      <c r="U143" s="81">
        <f t="shared" si="73"/>
        <v>0</v>
      </c>
      <c r="V143" s="81">
        <f t="shared" si="74"/>
        <v>0</v>
      </c>
    </row>
    <row r="144" ht="25.5" customHeight="1" spans="1:22">
      <c r="A144" s="235">
        <f>数据调研!L144</f>
        <v>0</v>
      </c>
      <c r="B144" s="235">
        <f>数据调研!C144</f>
        <v>0</v>
      </c>
      <c r="C144" s="235">
        <f>数据调研!D144</f>
        <v>0</v>
      </c>
      <c r="D144" s="235">
        <f>数据调研!E144</f>
        <v>0</v>
      </c>
      <c r="E144" s="235">
        <f>数据调研!F144</f>
        <v>0</v>
      </c>
      <c r="F144" s="235">
        <f>数据调研!G144</f>
        <v>0</v>
      </c>
      <c r="G144" s="235">
        <f>数据调研!H144</f>
        <v>0</v>
      </c>
      <c r="H144" s="235">
        <f>数据调研!I144</f>
        <v>0</v>
      </c>
      <c r="I144" s="235">
        <f>数据调研!J144</f>
        <v>0</v>
      </c>
      <c r="J144" s="235">
        <f>数据调研!K144</f>
        <v>0</v>
      </c>
      <c r="K144" s="81">
        <f>数据调研!M144</f>
        <v>0</v>
      </c>
      <c r="L144" s="81">
        <f>数据调研!N144</f>
        <v>0</v>
      </c>
      <c r="M144" s="286">
        <f t="shared" si="65"/>
        <v>0</v>
      </c>
      <c r="N144" s="81">
        <f t="shared" si="66"/>
        <v>0</v>
      </c>
      <c r="O144" s="81">
        <f t="shared" si="67"/>
        <v>100000</v>
      </c>
      <c r="P144" s="81">
        <f t="shared" si="68"/>
        <v>0</v>
      </c>
      <c r="Q144" s="286">
        <f t="shared" si="69"/>
        <v>0</v>
      </c>
      <c r="R144" s="81">
        <f t="shared" si="70"/>
        <v>0</v>
      </c>
      <c r="S144" s="81">
        <f t="shared" si="71"/>
        <v>10000000</v>
      </c>
      <c r="T144" s="81">
        <f t="shared" si="72"/>
        <v>0</v>
      </c>
      <c r="U144" s="81">
        <f t="shared" si="73"/>
        <v>0</v>
      </c>
      <c r="V144" s="81">
        <f t="shared" si="74"/>
        <v>0</v>
      </c>
    </row>
    <row r="145" ht="25.5" customHeight="1" spans="1:22">
      <c r="A145" s="235">
        <f>数据调研!L145</f>
        <v>0</v>
      </c>
      <c r="B145" s="235">
        <f>数据调研!C145</f>
        <v>0</v>
      </c>
      <c r="C145" s="235">
        <f>数据调研!D145</f>
        <v>0</v>
      </c>
      <c r="D145" s="235">
        <f>数据调研!E145</f>
        <v>0</v>
      </c>
      <c r="E145" s="235">
        <f>数据调研!F145</f>
        <v>0</v>
      </c>
      <c r="F145" s="235">
        <f>数据调研!G145</f>
        <v>0</v>
      </c>
      <c r="G145" s="235">
        <f>数据调研!H145</f>
        <v>0</v>
      </c>
      <c r="H145" s="235">
        <f>数据调研!I145</f>
        <v>0</v>
      </c>
      <c r="I145" s="235">
        <f>数据调研!J145</f>
        <v>0</v>
      </c>
      <c r="J145" s="235">
        <f>数据调研!K145</f>
        <v>0</v>
      </c>
      <c r="K145" s="81">
        <f>数据调研!M145</f>
        <v>0</v>
      </c>
      <c r="L145" s="81">
        <f>数据调研!N145</f>
        <v>0</v>
      </c>
      <c r="M145" s="286">
        <f t="shared" si="65"/>
        <v>0</v>
      </c>
      <c r="N145" s="81">
        <f t="shared" si="66"/>
        <v>0</v>
      </c>
      <c r="O145" s="81">
        <f t="shared" si="67"/>
        <v>100000</v>
      </c>
      <c r="P145" s="81">
        <f t="shared" si="68"/>
        <v>0</v>
      </c>
      <c r="Q145" s="286">
        <f t="shared" si="69"/>
        <v>0</v>
      </c>
      <c r="R145" s="81">
        <f t="shared" si="70"/>
        <v>0</v>
      </c>
      <c r="S145" s="81">
        <f t="shared" si="71"/>
        <v>10000000</v>
      </c>
      <c r="T145" s="81">
        <f t="shared" si="72"/>
        <v>0</v>
      </c>
      <c r="U145" s="81">
        <f t="shared" si="73"/>
        <v>0</v>
      </c>
      <c r="V145" s="81">
        <f t="shared" si="74"/>
        <v>0</v>
      </c>
    </row>
    <row r="146" ht="25.5" customHeight="1" spans="1:22">
      <c r="A146" s="235">
        <f>数据调研!L146</f>
        <v>0</v>
      </c>
      <c r="B146" s="235">
        <f>数据调研!C146</f>
        <v>0</v>
      </c>
      <c r="C146" s="235">
        <f>数据调研!D146</f>
        <v>0</v>
      </c>
      <c r="D146" s="235">
        <f>数据调研!E146</f>
        <v>0</v>
      </c>
      <c r="E146" s="235">
        <f>数据调研!F146</f>
        <v>0</v>
      </c>
      <c r="F146" s="235">
        <f>数据调研!G146</f>
        <v>0</v>
      </c>
      <c r="G146" s="235">
        <f>数据调研!H146</f>
        <v>0</v>
      </c>
      <c r="H146" s="235">
        <f>数据调研!I146</f>
        <v>0</v>
      </c>
      <c r="I146" s="235">
        <f>数据调研!J146</f>
        <v>0</v>
      </c>
      <c r="J146" s="235">
        <f>数据调研!K146</f>
        <v>0</v>
      </c>
      <c r="K146" s="81">
        <f>数据调研!M146</f>
        <v>0</v>
      </c>
      <c r="L146" s="81">
        <f>数据调研!N146</f>
        <v>0</v>
      </c>
      <c r="M146" s="286">
        <f t="shared" si="65"/>
        <v>0</v>
      </c>
      <c r="N146" s="81">
        <f t="shared" si="66"/>
        <v>0</v>
      </c>
      <c r="O146" s="81">
        <f t="shared" si="67"/>
        <v>100000</v>
      </c>
      <c r="P146" s="81">
        <f t="shared" si="68"/>
        <v>0</v>
      </c>
      <c r="Q146" s="286">
        <f t="shared" si="69"/>
        <v>0</v>
      </c>
      <c r="R146" s="81">
        <f t="shared" si="70"/>
        <v>0</v>
      </c>
      <c r="S146" s="81">
        <f t="shared" si="71"/>
        <v>10000000</v>
      </c>
      <c r="T146" s="81">
        <f t="shared" si="72"/>
        <v>0</v>
      </c>
      <c r="U146" s="81">
        <f t="shared" si="73"/>
        <v>0</v>
      </c>
      <c r="V146" s="81">
        <f t="shared" si="74"/>
        <v>0</v>
      </c>
    </row>
    <row r="147" ht="25.5" customHeight="1" spans="1:22">
      <c r="A147" s="235">
        <f>数据调研!L147</f>
        <v>0</v>
      </c>
      <c r="B147" s="235">
        <f>数据调研!C147</f>
        <v>0</v>
      </c>
      <c r="C147" s="235">
        <f>数据调研!D147</f>
        <v>0</v>
      </c>
      <c r="D147" s="235">
        <f>数据调研!E147</f>
        <v>0</v>
      </c>
      <c r="E147" s="235">
        <f>数据调研!F147</f>
        <v>0</v>
      </c>
      <c r="F147" s="235">
        <f>数据调研!G147</f>
        <v>0</v>
      </c>
      <c r="G147" s="235">
        <f>数据调研!H147</f>
        <v>0</v>
      </c>
      <c r="H147" s="235">
        <f>数据调研!I147</f>
        <v>0</v>
      </c>
      <c r="I147" s="235">
        <f>数据调研!J147</f>
        <v>0</v>
      </c>
      <c r="J147" s="235">
        <f>数据调研!K147</f>
        <v>0</v>
      </c>
      <c r="K147" s="81">
        <f>数据调研!M147</f>
        <v>0</v>
      </c>
      <c r="L147" s="81">
        <f>数据调研!N147</f>
        <v>0</v>
      </c>
      <c r="M147" s="286">
        <f t="shared" ref="M147:M161" si="75">IF(AND(AC149&lt;&gt;0,AC149&lt;&gt;"N.A."),AC149,0)</f>
        <v>0</v>
      </c>
      <c r="N147" s="81">
        <f t="shared" ref="N147:N161" si="76">IF(M147&lt;&gt;0,1,0)</f>
        <v>0</v>
      </c>
      <c r="O147" s="81">
        <f t="shared" ref="O147:O161" si="77">IF(N147=1,M147,100000)</f>
        <v>100000</v>
      </c>
      <c r="P147" s="81">
        <f t="shared" ref="P147:P161" si="78">IF(N147=1,M147,0)</f>
        <v>0</v>
      </c>
      <c r="Q147" s="286">
        <f t="shared" ref="Q147:Q161" si="79">IF(AND(AD149&lt;&gt;"N.A.",AD149&lt;&gt;"&lt; 5"),AD149,0)</f>
        <v>0</v>
      </c>
      <c r="R147" s="81">
        <f t="shared" ref="R147:R161" si="80">IF(Q147&lt;&gt;0,1,0)</f>
        <v>0</v>
      </c>
      <c r="S147" s="81">
        <f t="shared" ref="S147:S161" si="81">IF(R147=1,Q147,10000000)</f>
        <v>10000000</v>
      </c>
      <c r="T147" s="81">
        <f t="shared" ref="T147:T161" si="82">IF(R147=1,S147,0)</f>
        <v>0</v>
      </c>
      <c r="U147" s="81">
        <f t="shared" ref="U147:U161" si="83">M147</f>
        <v>0</v>
      </c>
      <c r="V147" s="81">
        <f t="shared" ref="V147:V161" si="84">Q147</f>
        <v>0</v>
      </c>
    </row>
    <row r="148" ht="25.5" customHeight="1" spans="1:22">
      <c r="A148" s="235">
        <f>数据调研!L148</f>
        <v>0</v>
      </c>
      <c r="B148" s="235">
        <f>数据调研!C148</f>
        <v>0</v>
      </c>
      <c r="C148" s="235">
        <f>数据调研!D148</f>
        <v>0</v>
      </c>
      <c r="D148" s="235">
        <f>数据调研!E148</f>
        <v>0</v>
      </c>
      <c r="E148" s="235">
        <f>数据调研!F148</f>
        <v>0</v>
      </c>
      <c r="F148" s="235">
        <f>数据调研!G148</f>
        <v>0</v>
      </c>
      <c r="G148" s="235">
        <f>数据调研!H148</f>
        <v>0</v>
      </c>
      <c r="H148" s="235">
        <f>数据调研!I148</f>
        <v>0</v>
      </c>
      <c r="I148" s="235">
        <f>数据调研!J148</f>
        <v>0</v>
      </c>
      <c r="J148" s="235">
        <f>数据调研!K148</f>
        <v>0</v>
      </c>
      <c r="K148" s="81">
        <f>数据调研!M148</f>
        <v>0</v>
      </c>
      <c r="L148" s="81">
        <f>数据调研!N148</f>
        <v>0</v>
      </c>
      <c r="M148" s="286">
        <f t="shared" si="75"/>
        <v>0</v>
      </c>
      <c r="N148" s="81">
        <f t="shared" si="76"/>
        <v>0</v>
      </c>
      <c r="O148" s="81">
        <f t="shared" si="77"/>
        <v>100000</v>
      </c>
      <c r="P148" s="81">
        <f t="shared" si="78"/>
        <v>0</v>
      </c>
      <c r="Q148" s="286">
        <f t="shared" si="79"/>
        <v>0</v>
      </c>
      <c r="R148" s="81">
        <f t="shared" si="80"/>
        <v>0</v>
      </c>
      <c r="S148" s="81">
        <f t="shared" si="81"/>
        <v>10000000</v>
      </c>
      <c r="T148" s="81">
        <f t="shared" si="82"/>
        <v>0</v>
      </c>
      <c r="U148" s="81">
        <f t="shared" si="83"/>
        <v>0</v>
      </c>
      <c r="V148" s="81">
        <f t="shared" si="84"/>
        <v>0</v>
      </c>
    </row>
    <row r="149" ht="25.5" customHeight="1" spans="1:22">
      <c r="A149" s="235">
        <f>数据调研!L149</f>
        <v>0</v>
      </c>
      <c r="B149" s="235">
        <f>数据调研!C149</f>
        <v>0</v>
      </c>
      <c r="C149" s="235">
        <f>数据调研!D149</f>
        <v>0</v>
      </c>
      <c r="D149" s="235">
        <f>数据调研!E149</f>
        <v>0</v>
      </c>
      <c r="E149" s="235">
        <f>数据调研!F149</f>
        <v>0</v>
      </c>
      <c r="F149" s="235">
        <f>数据调研!G149</f>
        <v>0</v>
      </c>
      <c r="G149" s="235">
        <f>数据调研!H149</f>
        <v>0</v>
      </c>
      <c r="H149" s="235">
        <f>数据调研!I149</f>
        <v>0</v>
      </c>
      <c r="I149" s="235">
        <f>数据调研!J149</f>
        <v>0</v>
      </c>
      <c r="J149" s="235">
        <f>数据调研!K149</f>
        <v>0</v>
      </c>
      <c r="K149" s="81">
        <f>数据调研!M149</f>
        <v>0</v>
      </c>
      <c r="L149" s="81">
        <f>数据调研!N149</f>
        <v>0</v>
      </c>
      <c r="M149" s="286">
        <f t="shared" si="75"/>
        <v>0</v>
      </c>
      <c r="N149" s="81">
        <f t="shared" si="76"/>
        <v>0</v>
      </c>
      <c r="O149" s="81">
        <f t="shared" si="77"/>
        <v>100000</v>
      </c>
      <c r="P149" s="81">
        <f t="shared" si="78"/>
        <v>0</v>
      </c>
      <c r="Q149" s="286">
        <f t="shared" si="79"/>
        <v>0</v>
      </c>
      <c r="R149" s="81">
        <f t="shared" si="80"/>
        <v>0</v>
      </c>
      <c r="S149" s="81">
        <f t="shared" si="81"/>
        <v>10000000</v>
      </c>
      <c r="T149" s="81">
        <f t="shared" si="82"/>
        <v>0</v>
      </c>
      <c r="U149" s="81">
        <f t="shared" si="83"/>
        <v>0</v>
      </c>
      <c r="V149" s="81">
        <f t="shared" si="84"/>
        <v>0</v>
      </c>
    </row>
    <row r="150" ht="25.5" customHeight="1" spans="1:22">
      <c r="A150" s="235">
        <f>数据调研!L150</f>
        <v>0</v>
      </c>
      <c r="B150" s="235">
        <f>数据调研!C150</f>
        <v>0</v>
      </c>
      <c r="C150" s="235">
        <f>数据调研!D150</f>
        <v>0</v>
      </c>
      <c r="D150" s="235">
        <f>数据调研!E150</f>
        <v>0</v>
      </c>
      <c r="E150" s="235">
        <f>数据调研!F150</f>
        <v>0</v>
      </c>
      <c r="F150" s="235">
        <f>数据调研!G150</f>
        <v>0</v>
      </c>
      <c r="G150" s="235">
        <f>数据调研!H150</f>
        <v>0</v>
      </c>
      <c r="H150" s="235">
        <f>数据调研!I150</f>
        <v>0</v>
      </c>
      <c r="I150" s="235">
        <f>数据调研!J150</f>
        <v>0</v>
      </c>
      <c r="J150" s="235">
        <f>数据调研!K150</f>
        <v>0</v>
      </c>
      <c r="K150" s="81">
        <f>数据调研!M150</f>
        <v>0</v>
      </c>
      <c r="L150" s="81">
        <f>数据调研!N150</f>
        <v>0</v>
      </c>
      <c r="M150" s="286">
        <f t="shared" si="75"/>
        <v>0</v>
      </c>
      <c r="N150" s="81">
        <f t="shared" si="76"/>
        <v>0</v>
      </c>
      <c r="O150" s="81">
        <f t="shared" si="77"/>
        <v>100000</v>
      </c>
      <c r="P150" s="81">
        <f t="shared" si="78"/>
        <v>0</v>
      </c>
      <c r="Q150" s="286">
        <f t="shared" si="79"/>
        <v>0</v>
      </c>
      <c r="R150" s="81">
        <f t="shared" si="80"/>
        <v>0</v>
      </c>
      <c r="S150" s="81">
        <f t="shared" si="81"/>
        <v>10000000</v>
      </c>
      <c r="T150" s="81">
        <f t="shared" si="82"/>
        <v>0</v>
      </c>
      <c r="U150" s="81">
        <f t="shared" si="83"/>
        <v>0</v>
      </c>
      <c r="V150" s="81">
        <f t="shared" si="84"/>
        <v>0</v>
      </c>
    </row>
    <row r="151" ht="25.5" customHeight="1" spans="1:22">
      <c r="A151" s="235">
        <f>数据调研!L151</f>
        <v>0</v>
      </c>
      <c r="B151" s="235">
        <f>数据调研!C151</f>
        <v>0</v>
      </c>
      <c r="C151" s="235">
        <f>数据调研!D151</f>
        <v>0</v>
      </c>
      <c r="D151" s="235">
        <f>数据调研!E151</f>
        <v>0</v>
      </c>
      <c r="E151" s="235">
        <f>数据调研!F151</f>
        <v>0</v>
      </c>
      <c r="F151" s="235">
        <f>数据调研!G151</f>
        <v>0</v>
      </c>
      <c r="G151" s="235">
        <f>数据调研!H151</f>
        <v>0</v>
      </c>
      <c r="H151" s="235">
        <f>数据调研!I151</f>
        <v>0</v>
      </c>
      <c r="I151" s="235">
        <f>数据调研!J151</f>
        <v>0</v>
      </c>
      <c r="J151" s="235">
        <f>数据调研!K151</f>
        <v>0</v>
      </c>
      <c r="K151" s="81">
        <f>数据调研!M151</f>
        <v>0</v>
      </c>
      <c r="L151" s="81">
        <f>数据调研!N151</f>
        <v>0</v>
      </c>
      <c r="M151" s="286">
        <f t="shared" si="75"/>
        <v>0</v>
      </c>
      <c r="N151" s="81">
        <f t="shared" si="76"/>
        <v>0</v>
      </c>
      <c r="O151" s="81">
        <f t="shared" si="77"/>
        <v>100000</v>
      </c>
      <c r="P151" s="81">
        <f t="shared" si="78"/>
        <v>0</v>
      </c>
      <c r="Q151" s="286">
        <f t="shared" si="79"/>
        <v>0</v>
      </c>
      <c r="R151" s="81">
        <f t="shared" si="80"/>
        <v>0</v>
      </c>
      <c r="S151" s="81">
        <f t="shared" si="81"/>
        <v>10000000</v>
      </c>
      <c r="T151" s="81">
        <f t="shared" si="82"/>
        <v>0</v>
      </c>
      <c r="U151" s="81">
        <f t="shared" si="83"/>
        <v>0</v>
      </c>
      <c r="V151" s="81">
        <f t="shared" si="84"/>
        <v>0</v>
      </c>
    </row>
    <row r="152" ht="25.5" customHeight="1" spans="1:22">
      <c r="A152" s="235">
        <f>数据调研!L152</f>
        <v>0</v>
      </c>
      <c r="B152" s="235">
        <f>数据调研!C152</f>
        <v>0</v>
      </c>
      <c r="C152" s="235">
        <f>数据调研!D152</f>
        <v>0</v>
      </c>
      <c r="D152" s="235">
        <f>数据调研!E152</f>
        <v>0</v>
      </c>
      <c r="E152" s="235">
        <f>数据调研!F152</f>
        <v>0</v>
      </c>
      <c r="F152" s="235">
        <f>数据调研!G152</f>
        <v>0</v>
      </c>
      <c r="G152" s="235">
        <f>数据调研!H152</f>
        <v>0</v>
      </c>
      <c r="H152" s="235">
        <f>数据调研!I152</f>
        <v>0</v>
      </c>
      <c r="I152" s="235">
        <f>数据调研!J152</f>
        <v>0</v>
      </c>
      <c r="J152" s="235">
        <f>数据调研!K152</f>
        <v>0</v>
      </c>
      <c r="K152" s="81">
        <f>数据调研!M152</f>
        <v>0</v>
      </c>
      <c r="L152" s="81">
        <f>数据调研!N152</f>
        <v>0</v>
      </c>
      <c r="M152" s="286">
        <f t="shared" si="75"/>
        <v>0</v>
      </c>
      <c r="N152" s="81">
        <f t="shared" si="76"/>
        <v>0</v>
      </c>
      <c r="O152" s="81">
        <f t="shared" si="77"/>
        <v>100000</v>
      </c>
      <c r="P152" s="81">
        <f t="shared" si="78"/>
        <v>0</v>
      </c>
      <c r="Q152" s="286">
        <f t="shared" si="79"/>
        <v>0</v>
      </c>
      <c r="R152" s="81">
        <f t="shared" si="80"/>
        <v>0</v>
      </c>
      <c r="S152" s="81">
        <f t="shared" si="81"/>
        <v>10000000</v>
      </c>
      <c r="T152" s="81">
        <f t="shared" si="82"/>
        <v>0</v>
      </c>
      <c r="U152" s="81">
        <f t="shared" si="83"/>
        <v>0</v>
      </c>
      <c r="V152" s="81">
        <f t="shared" si="84"/>
        <v>0</v>
      </c>
    </row>
    <row r="153" ht="25.5" customHeight="1" spans="1:22">
      <c r="A153" s="235">
        <f>数据调研!L153</f>
        <v>0</v>
      </c>
      <c r="B153" s="235">
        <f>数据调研!C153</f>
        <v>0</v>
      </c>
      <c r="C153" s="235">
        <f>数据调研!D153</f>
        <v>0</v>
      </c>
      <c r="D153" s="235">
        <f>数据调研!E153</f>
        <v>0</v>
      </c>
      <c r="E153" s="235">
        <f>数据调研!F153</f>
        <v>0</v>
      </c>
      <c r="F153" s="235">
        <f>数据调研!G153</f>
        <v>0</v>
      </c>
      <c r="G153" s="235">
        <f>数据调研!H153</f>
        <v>0</v>
      </c>
      <c r="H153" s="235">
        <f>数据调研!I153</f>
        <v>0</v>
      </c>
      <c r="I153" s="235">
        <f>数据调研!J153</f>
        <v>0</v>
      </c>
      <c r="J153" s="235">
        <f>数据调研!K153</f>
        <v>0</v>
      </c>
      <c r="K153" s="81">
        <f>数据调研!M153</f>
        <v>0</v>
      </c>
      <c r="L153" s="81">
        <f>数据调研!N153</f>
        <v>0</v>
      </c>
      <c r="M153" s="286">
        <f t="shared" si="75"/>
        <v>0</v>
      </c>
      <c r="N153" s="81">
        <f t="shared" si="76"/>
        <v>0</v>
      </c>
      <c r="O153" s="81">
        <f t="shared" si="77"/>
        <v>100000</v>
      </c>
      <c r="P153" s="81">
        <f t="shared" si="78"/>
        <v>0</v>
      </c>
      <c r="Q153" s="286">
        <f t="shared" si="79"/>
        <v>0</v>
      </c>
      <c r="R153" s="81">
        <f t="shared" si="80"/>
        <v>0</v>
      </c>
      <c r="S153" s="81">
        <f t="shared" si="81"/>
        <v>10000000</v>
      </c>
      <c r="T153" s="81">
        <f t="shared" si="82"/>
        <v>0</v>
      </c>
      <c r="U153" s="81">
        <f t="shared" si="83"/>
        <v>0</v>
      </c>
      <c r="V153" s="81">
        <f t="shared" si="84"/>
        <v>0</v>
      </c>
    </row>
    <row r="154" ht="25.5" customHeight="1" spans="1:22">
      <c r="A154" s="235">
        <f>数据调研!L154</f>
        <v>0</v>
      </c>
      <c r="B154" s="235">
        <f>数据调研!C154</f>
        <v>0</v>
      </c>
      <c r="C154" s="235">
        <f>数据调研!D154</f>
        <v>0</v>
      </c>
      <c r="D154" s="235">
        <f>数据调研!E154</f>
        <v>0</v>
      </c>
      <c r="E154" s="235">
        <f>数据调研!F154</f>
        <v>0</v>
      </c>
      <c r="F154" s="235">
        <f>数据调研!G154</f>
        <v>0</v>
      </c>
      <c r="G154" s="235">
        <f>数据调研!H154</f>
        <v>0</v>
      </c>
      <c r="H154" s="235">
        <f>数据调研!I154</f>
        <v>0</v>
      </c>
      <c r="I154" s="235">
        <f>数据调研!J154</f>
        <v>0</v>
      </c>
      <c r="J154" s="235">
        <f>数据调研!K154</f>
        <v>0</v>
      </c>
      <c r="K154" s="81">
        <f>数据调研!M154</f>
        <v>0</v>
      </c>
      <c r="L154" s="81">
        <f>数据调研!N154</f>
        <v>0</v>
      </c>
      <c r="M154" s="286">
        <f t="shared" si="75"/>
        <v>0</v>
      </c>
      <c r="N154" s="81">
        <f t="shared" si="76"/>
        <v>0</v>
      </c>
      <c r="O154" s="81">
        <f t="shared" si="77"/>
        <v>100000</v>
      </c>
      <c r="P154" s="81">
        <f t="shared" si="78"/>
        <v>0</v>
      </c>
      <c r="Q154" s="286">
        <f t="shared" si="79"/>
        <v>0</v>
      </c>
      <c r="R154" s="81">
        <f t="shared" si="80"/>
        <v>0</v>
      </c>
      <c r="S154" s="81">
        <f t="shared" si="81"/>
        <v>10000000</v>
      </c>
      <c r="T154" s="81">
        <f t="shared" si="82"/>
        <v>0</v>
      </c>
      <c r="U154" s="81">
        <f t="shared" si="83"/>
        <v>0</v>
      </c>
      <c r="V154" s="81">
        <f t="shared" si="84"/>
        <v>0</v>
      </c>
    </row>
    <row r="155" ht="25.5" customHeight="1" spans="1:22">
      <c r="A155" s="235">
        <f>数据调研!L155</f>
        <v>0</v>
      </c>
      <c r="B155" s="235">
        <f>数据调研!C155</f>
        <v>0</v>
      </c>
      <c r="C155" s="235">
        <f>数据调研!D155</f>
        <v>0</v>
      </c>
      <c r="D155" s="235">
        <f>数据调研!E155</f>
        <v>0</v>
      </c>
      <c r="E155" s="235">
        <f>数据调研!F155</f>
        <v>0</v>
      </c>
      <c r="F155" s="235">
        <f>数据调研!G155</f>
        <v>0</v>
      </c>
      <c r="G155" s="235">
        <f>数据调研!H155</f>
        <v>0</v>
      </c>
      <c r="H155" s="235">
        <f>数据调研!I155</f>
        <v>0</v>
      </c>
      <c r="I155" s="235">
        <f>数据调研!J155</f>
        <v>0</v>
      </c>
      <c r="J155" s="235">
        <f>数据调研!K155</f>
        <v>0</v>
      </c>
      <c r="K155" s="81">
        <f>数据调研!M155</f>
        <v>0</v>
      </c>
      <c r="L155" s="81">
        <f>数据调研!N155</f>
        <v>0</v>
      </c>
      <c r="M155" s="286">
        <f t="shared" si="75"/>
        <v>0</v>
      </c>
      <c r="N155" s="81">
        <f t="shared" si="76"/>
        <v>0</v>
      </c>
      <c r="O155" s="81">
        <f t="shared" si="77"/>
        <v>100000</v>
      </c>
      <c r="P155" s="81">
        <f t="shared" si="78"/>
        <v>0</v>
      </c>
      <c r="Q155" s="286">
        <f t="shared" si="79"/>
        <v>0</v>
      </c>
      <c r="R155" s="81">
        <f t="shared" si="80"/>
        <v>0</v>
      </c>
      <c r="S155" s="81">
        <f t="shared" si="81"/>
        <v>10000000</v>
      </c>
      <c r="T155" s="81">
        <f t="shared" si="82"/>
        <v>0</v>
      </c>
      <c r="U155" s="81">
        <f t="shared" si="83"/>
        <v>0</v>
      </c>
      <c r="V155" s="81">
        <f t="shared" si="84"/>
        <v>0</v>
      </c>
    </row>
    <row r="156" ht="25.5" customHeight="1" spans="1:22">
      <c r="A156" s="235">
        <f>数据调研!L156</f>
        <v>0</v>
      </c>
      <c r="B156" s="235">
        <f>数据调研!C156</f>
        <v>0</v>
      </c>
      <c r="C156" s="235">
        <f>数据调研!D156</f>
        <v>0</v>
      </c>
      <c r="D156" s="235">
        <f>数据调研!E156</f>
        <v>0</v>
      </c>
      <c r="E156" s="235">
        <f>数据调研!F156</f>
        <v>0</v>
      </c>
      <c r="F156" s="235">
        <f>数据调研!G156</f>
        <v>0</v>
      </c>
      <c r="G156" s="235">
        <f>数据调研!H156</f>
        <v>0</v>
      </c>
      <c r="H156" s="235">
        <f>数据调研!I156</f>
        <v>0</v>
      </c>
      <c r="I156" s="235">
        <f>数据调研!J156</f>
        <v>0</v>
      </c>
      <c r="J156" s="235">
        <f>数据调研!K156</f>
        <v>0</v>
      </c>
      <c r="K156" s="81">
        <f>数据调研!M156</f>
        <v>0</v>
      </c>
      <c r="L156" s="81">
        <f>数据调研!N156</f>
        <v>0</v>
      </c>
      <c r="M156" s="286">
        <f t="shared" si="75"/>
        <v>0</v>
      </c>
      <c r="N156" s="81">
        <f t="shared" si="76"/>
        <v>0</v>
      </c>
      <c r="O156" s="81">
        <f t="shared" si="77"/>
        <v>100000</v>
      </c>
      <c r="P156" s="81">
        <f t="shared" si="78"/>
        <v>0</v>
      </c>
      <c r="Q156" s="286">
        <f t="shared" si="79"/>
        <v>0</v>
      </c>
      <c r="R156" s="81">
        <f t="shared" si="80"/>
        <v>0</v>
      </c>
      <c r="S156" s="81">
        <f t="shared" si="81"/>
        <v>10000000</v>
      </c>
      <c r="T156" s="81">
        <f t="shared" si="82"/>
        <v>0</v>
      </c>
      <c r="U156" s="81">
        <f t="shared" si="83"/>
        <v>0</v>
      </c>
      <c r="V156" s="81">
        <f t="shared" si="84"/>
        <v>0</v>
      </c>
    </row>
    <row r="157" ht="25.5" customHeight="1" spans="1:22">
      <c r="A157" s="235">
        <f>数据调研!L157</f>
        <v>0</v>
      </c>
      <c r="B157" s="235">
        <f>数据调研!C157</f>
        <v>0</v>
      </c>
      <c r="C157" s="235">
        <f>数据调研!D157</f>
        <v>0</v>
      </c>
      <c r="D157" s="235">
        <f>数据调研!E157</f>
        <v>0</v>
      </c>
      <c r="E157" s="235">
        <f>数据调研!F157</f>
        <v>0</v>
      </c>
      <c r="F157" s="235">
        <f>数据调研!G157</f>
        <v>0</v>
      </c>
      <c r="G157" s="235">
        <f>数据调研!H157</f>
        <v>0</v>
      </c>
      <c r="H157" s="235">
        <f>数据调研!I157</f>
        <v>0</v>
      </c>
      <c r="I157" s="235">
        <f>数据调研!J157</f>
        <v>0</v>
      </c>
      <c r="J157" s="235">
        <f>数据调研!K157</f>
        <v>0</v>
      </c>
      <c r="K157" s="81">
        <f>数据调研!M157</f>
        <v>0</v>
      </c>
      <c r="L157" s="81">
        <f>数据调研!N157</f>
        <v>0</v>
      </c>
      <c r="M157" s="286">
        <f t="shared" si="75"/>
        <v>0</v>
      </c>
      <c r="N157" s="81">
        <f t="shared" si="76"/>
        <v>0</v>
      </c>
      <c r="O157" s="81">
        <f t="shared" si="77"/>
        <v>100000</v>
      </c>
      <c r="P157" s="81">
        <f t="shared" si="78"/>
        <v>0</v>
      </c>
      <c r="Q157" s="286">
        <f t="shared" si="79"/>
        <v>0</v>
      </c>
      <c r="R157" s="81">
        <f t="shared" si="80"/>
        <v>0</v>
      </c>
      <c r="S157" s="81">
        <f t="shared" si="81"/>
        <v>10000000</v>
      </c>
      <c r="T157" s="81">
        <f t="shared" si="82"/>
        <v>0</v>
      </c>
      <c r="U157" s="81">
        <f t="shared" si="83"/>
        <v>0</v>
      </c>
      <c r="V157" s="81">
        <f t="shared" si="84"/>
        <v>0</v>
      </c>
    </row>
    <row r="158" ht="25.5" customHeight="1" spans="1:22">
      <c r="A158" s="235">
        <f>数据调研!L158</f>
        <v>0</v>
      </c>
      <c r="B158" s="235">
        <f>数据调研!C158</f>
        <v>0</v>
      </c>
      <c r="C158" s="235">
        <f>数据调研!D158</f>
        <v>0</v>
      </c>
      <c r="D158" s="235">
        <f>数据调研!E158</f>
        <v>0</v>
      </c>
      <c r="E158" s="235">
        <f>数据调研!F158</f>
        <v>0</v>
      </c>
      <c r="F158" s="235">
        <f>数据调研!G158</f>
        <v>0</v>
      </c>
      <c r="G158" s="235">
        <f>数据调研!H158</f>
        <v>0</v>
      </c>
      <c r="H158" s="235">
        <f>数据调研!I158</f>
        <v>0</v>
      </c>
      <c r="I158" s="235">
        <f>数据调研!J158</f>
        <v>0</v>
      </c>
      <c r="J158" s="235">
        <f>数据调研!K158</f>
        <v>0</v>
      </c>
      <c r="K158" s="81">
        <f>数据调研!M158</f>
        <v>0</v>
      </c>
      <c r="L158" s="81">
        <f>数据调研!N158</f>
        <v>0</v>
      </c>
      <c r="M158" s="286">
        <f t="shared" si="75"/>
        <v>0</v>
      </c>
      <c r="N158" s="81">
        <f t="shared" si="76"/>
        <v>0</v>
      </c>
      <c r="O158" s="81">
        <f t="shared" si="77"/>
        <v>100000</v>
      </c>
      <c r="P158" s="81">
        <f t="shared" si="78"/>
        <v>0</v>
      </c>
      <c r="Q158" s="286">
        <f t="shared" si="79"/>
        <v>0</v>
      </c>
      <c r="R158" s="81">
        <f t="shared" si="80"/>
        <v>0</v>
      </c>
      <c r="S158" s="81">
        <f t="shared" si="81"/>
        <v>10000000</v>
      </c>
      <c r="T158" s="81">
        <f t="shared" si="82"/>
        <v>0</v>
      </c>
      <c r="U158" s="81">
        <f t="shared" si="83"/>
        <v>0</v>
      </c>
      <c r="V158" s="81">
        <f t="shared" si="84"/>
        <v>0</v>
      </c>
    </row>
    <row r="159" ht="25.5" customHeight="1" spans="1:22">
      <c r="A159" s="235">
        <f>数据调研!L159</f>
        <v>0</v>
      </c>
      <c r="B159" s="235">
        <f>数据调研!C159</f>
        <v>0</v>
      </c>
      <c r="C159" s="235">
        <f>数据调研!D159</f>
        <v>0</v>
      </c>
      <c r="D159" s="235">
        <f>数据调研!E159</f>
        <v>0</v>
      </c>
      <c r="E159" s="235">
        <f>数据调研!F159</f>
        <v>0</v>
      </c>
      <c r="F159" s="235">
        <f>数据调研!G159</f>
        <v>0</v>
      </c>
      <c r="G159" s="235">
        <f>数据调研!H159</f>
        <v>0</v>
      </c>
      <c r="H159" s="235">
        <f>数据调研!I159</f>
        <v>0</v>
      </c>
      <c r="I159" s="235">
        <f>数据调研!J159</f>
        <v>0</v>
      </c>
      <c r="J159" s="235">
        <f>数据调研!K159</f>
        <v>0</v>
      </c>
      <c r="K159" s="81">
        <f>数据调研!M159</f>
        <v>0</v>
      </c>
      <c r="L159" s="81">
        <f>数据调研!N159</f>
        <v>0</v>
      </c>
      <c r="M159" s="286">
        <f t="shared" si="75"/>
        <v>0</v>
      </c>
      <c r="N159" s="81">
        <f t="shared" si="76"/>
        <v>0</v>
      </c>
      <c r="O159" s="81">
        <f t="shared" si="77"/>
        <v>100000</v>
      </c>
      <c r="P159" s="81">
        <f t="shared" si="78"/>
        <v>0</v>
      </c>
      <c r="Q159" s="286">
        <f t="shared" si="79"/>
        <v>0</v>
      </c>
      <c r="R159" s="81">
        <f t="shared" si="80"/>
        <v>0</v>
      </c>
      <c r="S159" s="81">
        <f t="shared" si="81"/>
        <v>10000000</v>
      </c>
      <c r="T159" s="81">
        <f t="shared" si="82"/>
        <v>0</v>
      </c>
      <c r="U159" s="81">
        <f t="shared" si="83"/>
        <v>0</v>
      </c>
      <c r="V159" s="81">
        <f t="shared" si="84"/>
        <v>0</v>
      </c>
    </row>
    <row r="160" ht="25.5" customHeight="1" spans="1:22">
      <c r="A160" s="235">
        <f>数据调研!L160</f>
        <v>0</v>
      </c>
      <c r="B160" s="235">
        <f>数据调研!C160</f>
        <v>0</v>
      </c>
      <c r="C160" s="235">
        <f>数据调研!D160</f>
        <v>0</v>
      </c>
      <c r="D160" s="235">
        <f>数据调研!E160</f>
        <v>0</v>
      </c>
      <c r="E160" s="235">
        <f>数据调研!F160</f>
        <v>0</v>
      </c>
      <c r="F160" s="235">
        <f>数据调研!G160</f>
        <v>0</v>
      </c>
      <c r="G160" s="235">
        <f>数据调研!H160</f>
        <v>0</v>
      </c>
      <c r="H160" s="235">
        <f>数据调研!I160</f>
        <v>0</v>
      </c>
      <c r="I160" s="235">
        <f>数据调研!J160</f>
        <v>0</v>
      </c>
      <c r="J160" s="235">
        <f>数据调研!K160</f>
        <v>0</v>
      </c>
      <c r="K160" s="81">
        <f>数据调研!M160</f>
        <v>0</v>
      </c>
      <c r="L160" s="81">
        <f>数据调研!N160</f>
        <v>0</v>
      </c>
      <c r="M160" s="286">
        <f t="shared" si="75"/>
        <v>0</v>
      </c>
      <c r="N160" s="81">
        <f t="shared" si="76"/>
        <v>0</v>
      </c>
      <c r="O160" s="81">
        <f t="shared" si="77"/>
        <v>100000</v>
      </c>
      <c r="P160" s="81">
        <f t="shared" si="78"/>
        <v>0</v>
      </c>
      <c r="Q160" s="286">
        <f t="shared" si="79"/>
        <v>0</v>
      </c>
      <c r="R160" s="81">
        <f t="shared" si="80"/>
        <v>0</v>
      </c>
      <c r="S160" s="81">
        <f t="shared" si="81"/>
        <v>10000000</v>
      </c>
      <c r="T160" s="81">
        <f t="shared" si="82"/>
        <v>0</v>
      </c>
      <c r="U160" s="81">
        <f t="shared" si="83"/>
        <v>0</v>
      </c>
      <c r="V160" s="81">
        <f t="shared" si="84"/>
        <v>0</v>
      </c>
    </row>
    <row r="161" ht="25.5" customHeight="1" spans="1:22">
      <c r="A161" s="235">
        <f>数据调研!L161</f>
        <v>0</v>
      </c>
      <c r="B161" s="235">
        <f>数据调研!C161</f>
        <v>0</v>
      </c>
      <c r="C161" s="235">
        <f>数据调研!D161</f>
        <v>0</v>
      </c>
      <c r="D161" s="235">
        <f>数据调研!E161</f>
        <v>0</v>
      </c>
      <c r="E161" s="235">
        <f>数据调研!F161</f>
        <v>0</v>
      </c>
      <c r="F161" s="235">
        <f>数据调研!G161</f>
        <v>0</v>
      </c>
      <c r="G161" s="235">
        <f>数据调研!H161</f>
        <v>0</v>
      </c>
      <c r="H161" s="235">
        <f>数据调研!I161</f>
        <v>0</v>
      </c>
      <c r="I161" s="235">
        <f>数据调研!J161</f>
        <v>0</v>
      </c>
      <c r="J161" s="235">
        <f>数据调研!K161</f>
        <v>0</v>
      </c>
      <c r="K161" s="81">
        <f>数据调研!M161</f>
        <v>0</v>
      </c>
      <c r="L161" s="81">
        <f>数据调研!N161</f>
        <v>0</v>
      </c>
      <c r="M161" s="286">
        <f t="shared" si="75"/>
        <v>0</v>
      </c>
      <c r="N161" s="81">
        <f t="shared" si="76"/>
        <v>0</v>
      </c>
      <c r="O161" s="81">
        <f t="shared" si="77"/>
        <v>100000</v>
      </c>
      <c r="P161" s="81">
        <f t="shared" si="78"/>
        <v>0</v>
      </c>
      <c r="Q161" s="286">
        <f t="shared" si="79"/>
        <v>0</v>
      </c>
      <c r="R161" s="81">
        <f t="shared" si="80"/>
        <v>0</v>
      </c>
      <c r="S161" s="81">
        <f t="shared" si="81"/>
        <v>10000000</v>
      </c>
      <c r="T161" s="81">
        <f t="shared" si="82"/>
        <v>0</v>
      </c>
      <c r="U161" s="81">
        <f t="shared" si="83"/>
        <v>0</v>
      </c>
      <c r="V161" s="81">
        <f t="shared" si="84"/>
        <v>0</v>
      </c>
    </row>
  </sheetData>
  <sheetProtection selectLockedCells="1"/>
  <mergeCells count="47">
    <mergeCell ref="X3:Z3"/>
    <mergeCell ref="AK3:AL3"/>
    <mergeCell ref="X4:Z4"/>
    <mergeCell ref="AK4:AL4"/>
    <mergeCell ref="X5:Z5"/>
    <mergeCell ref="AK5:AL5"/>
    <mergeCell ref="X6:Z6"/>
    <mergeCell ref="AK6:AL6"/>
    <mergeCell ref="X7:Z7"/>
    <mergeCell ref="AK7:AL7"/>
    <mergeCell ref="X8:Z8"/>
    <mergeCell ref="AK8:AL8"/>
    <mergeCell ref="X9:Z9"/>
    <mergeCell ref="AK9:AL9"/>
    <mergeCell ref="X10:Z10"/>
    <mergeCell ref="AK10:AL10"/>
    <mergeCell ref="X11:Z11"/>
    <mergeCell ref="AK11:AL11"/>
    <mergeCell ref="X12:Z12"/>
    <mergeCell ref="AK12:AL12"/>
    <mergeCell ref="Y15:AB15"/>
    <mergeCell ref="AD15:AF15"/>
    <mergeCell ref="AI15:AK15"/>
    <mergeCell ref="Y16:AB16"/>
    <mergeCell ref="AD16:AF16"/>
    <mergeCell ref="AI16:AK16"/>
    <mergeCell ref="Y17:AB17"/>
    <mergeCell ref="AD17:AF17"/>
    <mergeCell ref="AI17:AK17"/>
    <mergeCell ref="Y18:AB18"/>
    <mergeCell ref="AD18:AF18"/>
    <mergeCell ref="AI18:AK18"/>
    <mergeCell ref="Y19:AB19"/>
    <mergeCell ref="AD19:AF19"/>
    <mergeCell ref="AI19:AK19"/>
    <mergeCell ref="Y20:AB20"/>
    <mergeCell ref="AD20:AF20"/>
    <mergeCell ref="AI20:AK20"/>
    <mergeCell ref="Y21:AB21"/>
    <mergeCell ref="AD21:AF21"/>
    <mergeCell ref="AI21:AK21"/>
    <mergeCell ref="Z24:AM30"/>
    <mergeCell ref="Z22:AM23"/>
    <mergeCell ref="X13:AF14"/>
    <mergeCell ref="AH13:AM14"/>
    <mergeCell ref="X1:AM2"/>
    <mergeCell ref="AO3:AR6"/>
  </mergeCells>
  <hyperlinks>
    <hyperlink ref="AI9" r:id="rId2" display="点此"/>
    <hyperlink ref="AI10" r:id="rId3" display="点此"/>
    <hyperlink ref="AI11" r:id="rId4" display="点此"/>
    <hyperlink ref="AI12" r:id="rId5" display="点此"/>
  </hyperlinks>
  <pageMargins left="0.75" right="0.75" top="1" bottom="1" header="0.511805555555556" footer="0.511805555555556"/>
  <headerFooter/>
  <ignoredErrors>
    <ignoredError sqref="AC7" unlockedFormula="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H169"/>
  <sheetViews>
    <sheetView showGridLines="0" workbookViewId="0">
      <pane xSplit="1" ySplit="1" topLeftCell="ER2" activePane="bottomRight" state="frozen"/>
      <selection/>
      <selection pane="topRight"/>
      <selection pane="bottomLeft"/>
      <selection pane="bottomRight" activeCell="EQ1" sqref="EQ1:FC27"/>
    </sheetView>
  </sheetViews>
  <sheetFormatPr defaultColWidth="9" defaultRowHeight="13.5"/>
  <cols>
    <col min="1" max="1" width="11.2583333333333" hidden="1" customWidth="1"/>
    <col min="2" max="2" width="9" style="55" hidden="1" customWidth="1"/>
    <col min="3" max="3" width="7.125" hidden="1" customWidth="1"/>
    <col min="4" max="9" width="6" hidden="1" customWidth="1"/>
    <col min="10" max="10" width="11" hidden="1" customWidth="1"/>
    <col min="11" max="11" width="11" style="245" hidden="1" customWidth="1"/>
    <col min="12" max="12" width="11" hidden="1" customWidth="1"/>
    <col min="13" max="22" width="5" hidden="1" customWidth="1"/>
    <col min="23" max="23" width="11.2583333333333" hidden="1" customWidth="1"/>
    <col min="24" max="24" width="12.5" hidden="1" customWidth="1"/>
    <col min="25" max="34" width="9.125" style="2" hidden="1" customWidth="1"/>
    <col min="35" max="35" width="16.5" style="2" hidden="1" customWidth="1"/>
    <col min="36" max="44" width="11" style="2" hidden="1" customWidth="1"/>
    <col min="45" max="45" width="16.5" style="2" hidden="1" customWidth="1"/>
    <col min="46" max="46" width="11.125" style="2" hidden="1" customWidth="1"/>
    <col min="47" max="47" width="12.625" style="2" hidden="1" customWidth="1"/>
    <col min="48" max="54" width="10.125" style="2" hidden="1" customWidth="1"/>
    <col min="55" max="55" width="16.5" style="2" hidden="1" customWidth="1"/>
    <col min="56" max="72" width="12.375" style="2" hidden="1" customWidth="1"/>
    <col min="73" max="74" width="9" hidden="1" customWidth="1"/>
    <col min="75" max="75" width="12.5" style="246" hidden="1" customWidth="1"/>
    <col min="76" max="76" width="9" style="2" hidden="1" customWidth="1"/>
    <col min="77" max="77" width="11.375" style="2" hidden="1" customWidth="1"/>
    <col min="78" max="94" width="9" style="2" hidden="1" customWidth="1"/>
    <col min="95" max="95" width="9" hidden="1" customWidth="1"/>
    <col min="96" max="96" width="15.5" style="247" hidden="1" customWidth="1"/>
    <col min="97" max="97" width="9" style="248" hidden="1" customWidth="1"/>
    <col min="98" max="106" width="9" hidden="1" customWidth="1"/>
    <col min="107" max="107" width="9" style="248" hidden="1" customWidth="1"/>
    <col min="108" max="116" width="9" style="190" hidden="1" customWidth="1"/>
    <col min="117" max="117" width="9" style="248" hidden="1" customWidth="1"/>
    <col min="118" max="126" width="9" style="190" hidden="1" customWidth="1"/>
    <col min="127" max="127" width="9" style="248" hidden="1" customWidth="1"/>
    <col min="128" max="136" width="9" style="190" hidden="1" customWidth="1"/>
    <col min="137" max="137" width="9" style="248" hidden="1" customWidth="1"/>
    <col min="138" max="146" width="9" hidden="1" customWidth="1"/>
    <col min="147" max="147" width="6.875" hidden="1" customWidth="1"/>
    <col min="148" max="148" width="21.125" customWidth="1"/>
    <col min="149" max="150" width="21.125" style="2" customWidth="1"/>
    <col min="151" max="151" width="3.625" customWidth="1"/>
    <col min="152" max="152" width="5.125" customWidth="1"/>
    <col min="160" max="160" width="8" customWidth="1"/>
    <col min="161" max="164" width="9" customWidth="1"/>
  </cols>
  <sheetData>
    <row r="1" s="81" customFormat="1" ht="42" customHeight="1" spans="1:159">
      <c r="A1" s="249" t="s">
        <v>17</v>
      </c>
      <c r="B1" s="250" t="s">
        <v>579</v>
      </c>
      <c r="C1" s="81" t="s">
        <v>580</v>
      </c>
      <c r="D1" s="81" t="s">
        <v>581</v>
      </c>
      <c r="E1" s="81" t="s">
        <v>582</v>
      </c>
      <c r="F1" s="81" t="s">
        <v>583</v>
      </c>
      <c r="G1" s="81" t="s">
        <v>584</v>
      </c>
      <c r="H1" s="81" t="s">
        <v>585</v>
      </c>
      <c r="I1" s="81" t="s">
        <v>586</v>
      </c>
      <c r="J1" s="81" t="s">
        <v>587</v>
      </c>
      <c r="K1" s="252" t="s">
        <v>523</v>
      </c>
      <c r="L1" s="81" t="s">
        <v>588</v>
      </c>
      <c r="M1" s="81" t="s">
        <v>589</v>
      </c>
      <c r="N1" s="81" t="s">
        <v>590</v>
      </c>
      <c r="O1" s="81" t="s">
        <v>591</v>
      </c>
      <c r="P1" s="81" t="s">
        <v>592</v>
      </c>
      <c r="Q1" s="81" t="s">
        <v>593</v>
      </c>
      <c r="R1" s="81" t="s">
        <v>594</v>
      </c>
      <c r="S1" s="81" t="s">
        <v>595</v>
      </c>
      <c r="T1" s="81" t="s">
        <v>596</v>
      </c>
      <c r="U1" s="81" t="s">
        <v>597</v>
      </c>
      <c r="V1" s="81" t="s">
        <v>598</v>
      </c>
      <c r="W1" s="249" t="s">
        <v>17</v>
      </c>
      <c r="X1" s="249" t="s">
        <v>599</v>
      </c>
      <c r="Y1" s="256" t="s">
        <v>600</v>
      </c>
      <c r="Z1" s="257" t="s">
        <v>601</v>
      </c>
      <c r="AA1" s="257" t="s">
        <v>602</v>
      </c>
      <c r="AB1" s="257" t="s">
        <v>603</v>
      </c>
      <c r="AC1" s="257" t="s">
        <v>604</v>
      </c>
      <c r="AD1" s="257" t="s">
        <v>605</v>
      </c>
      <c r="AE1" s="257" t="s">
        <v>606</v>
      </c>
      <c r="AF1" s="257" t="s">
        <v>607</v>
      </c>
      <c r="AG1" s="257" t="s">
        <v>608</v>
      </c>
      <c r="AH1" s="257" t="s">
        <v>609</v>
      </c>
      <c r="AI1" s="256" t="s">
        <v>610</v>
      </c>
      <c r="AJ1" s="257" t="s">
        <v>611</v>
      </c>
      <c r="AK1" s="257" t="s">
        <v>612</v>
      </c>
      <c r="AL1" s="257" t="s">
        <v>613</v>
      </c>
      <c r="AM1" s="257" t="s">
        <v>614</v>
      </c>
      <c r="AN1" s="257" t="s">
        <v>615</v>
      </c>
      <c r="AO1" s="257" t="s">
        <v>616</v>
      </c>
      <c r="AP1" s="257" t="s">
        <v>617</v>
      </c>
      <c r="AQ1" s="257" t="s">
        <v>618</v>
      </c>
      <c r="AR1" s="257" t="s">
        <v>619</v>
      </c>
      <c r="AS1" s="256" t="s">
        <v>620</v>
      </c>
      <c r="AT1" s="257" t="s">
        <v>621</v>
      </c>
      <c r="AU1" s="257" t="s">
        <v>622</v>
      </c>
      <c r="AV1" s="257" t="s">
        <v>623</v>
      </c>
      <c r="AW1" s="257" t="s">
        <v>624</v>
      </c>
      <c r="AX1" s="257" t="s">
        <v>625</v>
      </c>
      <c r="AY1" s="257" t="s">
        <v>626</v>
      </c>
      <c r="AZ1" s="257" t="s">
        <v>627</v>
      </c>
      <c r="BA1" s="257" t="s">
        <v>628</v>
      </c>
      <c r="BB1" s="257" t="s">
        <v>629</v>
      </c>
      <c r="BC1" s="256" t="s">
        <v>630</v>
      </c>
      <c r="BD1" s="257" t="s">
        <v>631</v>
      </c>
      <c r="BE1" s="257" t="s">
        <v>632</v>
      </c>
      <c r="BF1" s="257" t="s">
        <v>633</v>
      </c>
      <c r="BG1" s="257" t="s">
        <v>634</v>
      </c>
      <c r="BH1" s="257" t="s">
        <v>635</v>
      </c>
      <c r="BI1" s="257" t="s">
        <v>636</v>
      </c>
      <c r="BJ1" s="257" t="s">
        <v>637</v>
      </c>
      <c r="BK1" s="257" t="s">
        <v>638</v>
      </c>
      <c r="BL1" s="257" t="s">
        <v>639</v>
      </c>
      <c r="BM1" s="256" t="s">
        <v>640</v>
      </c>
      <c r="BN1" s="257" t="s">
        <v>631</v>
      </c>
      <c r="BO1" s="257" t="s">
        <v>632</v>
      </c>
      <c r="BP1" s="257" t="s">
        <v>633</v>
      </c>
      <c r="BQ1" s="257" t="s">
        <v>634</v>
      </c>
      <c r="BR1" s="257" t="s">
        <v>635</v>
      </c>
      <c r="BS1" s="257" t="s">
        <v>636</v>
      </c>
      <c r="BT1" s="257" t="s">
        <v>637</v>
      </c>
      <c r="BU1" s="257" t="s">
        <v>638</v>
      </c>
      <c r="BV1" s="257" t="s">
        <v>639</v>
      </c>
      <c r="BW1" s="258" t="s">
        <v>22</v>
      </c>
      <c r="BX1" s="259" t="s">
        <v>41</v>
      </c>
      <c r="BY1" s="173" t="s">
        <v>641</v>
      </c>
      <c r="BZ1" s="173" t="s">
        <v>642</v>
      </c>
      <c r="CA1" s="173" t="s">
        <v>643</v>
      </c>
      <c r="CB1" s="173" t="s">
        <v>644</v>
      </c>
      <c r="CC1" s="173" t="s">
        <v>645</v>
      </c>
      <c r="CD1" s="173" t="s">
        <v>646</v>
      </c>
      <c r="CE1" s="173" t="s">
        <v>647</v>
      </c>
      <c r="CF1" s="173" t="s">
        <v>648</v>
      </c>
      <c r="CG1" s="173" t="s">
        <v>649</v>
      </c>
      <c r="CH1" s="259" t="s">
        <v>30</v>
      </c>
      <c r="CI1" s="173" t="s">
        <v>650</v>
      </c>
      <c r="CJ1" s="173" t="s">
        <v>651</v>
      </c>
      <c r="CK1" s="173" t="s">
        <v>652</v>
      </c>
      <c r="CL1" s="173" t="s">
        <v>653</v>
      </c>
      <c r="CM1" s="173" t="s">
        <v>654</v>
      </c>
      <c r="CN1" s="173" t="s">
        <v>655</v>
      </c>
      <c r="CO1" s="173" t="s">
        <v>656</v>
      </c>
      <c r="CP1" s="173" t="s">
        <v>657</v>
      </c>
      <c r="CQ1" s="173" t="s">
        <v>658</v>
      </c>
      <c r="CR1" s="258" t="s">
        <v>25</v>
      </c>
      <c r="CS1" s="259" t="s">
        <v>659</v>
      </c>
      <c r="CT1" s="250" t="s">
        <v>660</v>
      </c>
      <c r="CU1" s="81" t="s">
        <v>661</v>
      </c>
      <c r="CV1" s="81" t="s">
        <v>662</v>
      </c>
      <c r="CW1" s="81" t="s">
        <v>663</v>
      </c>
      <c r="CX1" s="81" t="s">
        <v>664</v>
      </c>
      <c r="CY1" s="81" t="s">
        <v>665</v>
      </c>
      <c r="CZ1" s="81" t="s">
        <v>666</v>
      </c>
      <c r="DA1" s="81" t="s">
        <v>667</v>
      </c>
      <c r="DB1" s="81" t="s">
        <v>668</v>
      </c>
      <c r="DC1" s="256" t="s">
        <v>669</v>
      </c>
      <c r="DD1" s="261" t="s">
        <v>670</v>
      </c>
      <c r="DE1" s="262" t="s">
        <v>671</v>
      </c>
      <c r="DF1" s="262" t="s">
        <v>672</v>
      </c>
      <c r="DG1" s="262" t="s">
        <v>673</v>
      </c>
      <c r="DH1" s="262" t="s">
        <v>674</v>
      </c>
      <c r="DI1" s="262" t="s">
        <v>675</v>
      </c>
      <c r="DJ1" s="262" t="s">
        <v>676</v>
      </c>
      <c r="DK1" s="262" t="s">
        <v>677</v>
      </c>
      <c r="DL1" s="262" t="s">
        <v>678</v>
      </c>
      <c r="DM1" s="256" t="s">
        <v>679</v>
      </c>
      <c r="DN1" s="261" t="s">
        <v>680</v>
      </c>
      <c r="DO1" s="262" t="s">
        <v>681</v>
      </c>
      <c r="DP1" s="262" t="s">
        <v>682</v>
      </c>
      <c r="DQ1" s="262" t="s">
        <v>683</v>
      </c>
      <c r="DR1" s="262" t="s">
        <v>684</v>
      </c>
      <c r="DS1" s="262" t="s">
        <v>685</v>
      </c>
      <c r="DT1" s="262" t="s">
        <v>686</v>
      </c>
      <c r="DU1" s="262" t="s">
        <v>687</v>
      </c>
      <c r="DV1" s="262" t="s">
        <v>688</v>
      </c>
      <c r="DW1" s="256" t="s">
        <v>689</v>
      </c>
      <c r="DX1" s="261" t="s">
        <v>690</v>
      </c>
      <c r="DY1" s="262" t="s">
        <v>691</v>
      </c>
      <c r="DZ1" s="262" t="s">
        <v>692</v>
      </c>
      <c r="EA1" s="262" t="s">
        <v>693</v>
      </c>
      <c r="EB1" s="262" t="s">
        <v>694</v>
      </c>
      <c r="EC1" s="262" t="s">
        <v>695</v>
      </c>
      <c r="ED1" s="262" t="s">
        <v>696</v>
      </c>
      <c r="EE1" s="262" t="s">
        <v>697</v>
      </c>
      <c r="EF1" s="262" t="s">
        <v>698</v>
      </c>
      <c r="EG1" s="256" t="s">
        <v>699</v>
      </c>
      <c r="EH1" s="261" t="s">
        <v>700</v>
      </c>
      <c r="EI1" s="262" t="s">
        <v>701</v>
      </c>
      <c r="EJ1" s="262" t="s">
        <v>702</v>
      </c>
      <c r="EK1" s="262" t="s">
        <v>703</v>
      </c>
      <c r="EL1" s="262" t="s">
        <v>704</v>
      </c>
      <c r="EM1" s="262" t="s">
        <v>705</v>
      </c>
      <c r="EN1" s="262" t="s">
        <v>706</v>
      </c>
      <c r="EO1" s="262" t="s">
        <v>707</v>
      </c>
      <c r="EP1" s="262" t="s">
        <v>708</v>
      </c>
      <c r="EQ1" s="264" t="s">
        <v>709</v>
      </c>
      <c r="ER1" s="264"/>
      <c r="ES1" s="264"/>
      <c r="ET1" s="264"/>
      <c r="EU1" s="264"/>
      <c r="EV1" s="264"/>
      <c r="EW1" s="264"/>
      <c r="EX1" s="264"/>
      <c r="EY1" s="264"/>
      <c r="EZ1" s="264"/>
      <c r="FA1" s="264"/>
      <c r="FB1" s="264"/>
      <c r="FC1" s="264"/>
    </row>
    <row r="2" ht="20.1" customHeight="1" spans="1:159">
      <c r="A2" s="251">
        <f>数据调研!F2</f>
        <v>764</v>
      </c>
      <c r="B2" s="195">
        <f>IF(AND(A2&gt;0,A2&lt;100),1,0)</f>
        <v>0</v>
      </c>
      <c r="C2" s="195">
        <f>IF(AND(A2&gt;99,A2&lt;500),1,0)</f>
        <v>0</v>
      </c>
      <c r="D2" s="195">
        <f>IF(AND(A2&gt;499,A2&lt;1000),1,0)</f>
        <v>1</v>
      </c>
      <c r="E2" s="195">
        <f>IF(AND(A2&gt;999,A2&lt;2000),1,0)</f>
        <v>0</v>
      </c>
      <c r="F2" s="195">
        <f>IF(AND(A2&gt;1999,A2&lt;4000),1,0)</f>
        <v>0</v>
      </c>
      <c r="G2">
        <f>IF(AND(A2&gt;3999,A2&lt;6000),1,0)</f>
        <v>0</v>
      </c>
      <c r="H2">
        <f>IF(AND(A2&gt;5999,A2&lt;8000),1,0)</f>
        <v>0</v>
      </c>
      <c r="I2">
        <f>IF(AND(A2&gt;7999,A2&lt;10001),1,0)</f>
        <v>0</v>
      </c>
      <c r="J2">
        <f>IF(A2&gt;10001,1,0)</f>
        <v>0</v>
      </c>
      <c r="K2" s="253">
        <f>价格参考!K2</f>
        <v>2550</v>
      </c>
      <c r="L2">
        <f>IF(AND(K2&gt;0,K2&lt;301),1,0)</f>
        <v>0</v>
      </c>
      <c r="M2">
        <f>IF(AND(K2&gt;300,K2&lt;501),1,0)</f>
        <v>0</v>
      </c>
      <c r="N2">
        <f>IF(AND(K2&gt;500,K2&lt;801),1,0)</f>
        <v>0</v>
      </c>
      <c r="O2">
        <f>IF(AND(K2&gt;800,K2&lt;1001),1,0)</f>
        <v>0</v>
      </c>
      <c r="P2">
        <f>IF(AND(K2&gt;1000,K2&lt;1501),1,0)</f>
        <v>0</v>
      </c>
      <c r="Q2">
        <f>IF(AND(K2&gt;1500,K2&lt;2001),1,0)</f>
        <v>0</v>
      </c>
      <c r="R2">
        <f>IF(AND(K2&gt;2000,K2&lt;3001),1,0)</f>
        <v>1</v>
      </c>
      <c r="S2">
        <f>IF(AND(K2&gt;3000,K2&lt;4501),1,0)</f>
        <v>0</v>
      </c>
      <c r="T2">
        <f>IF(AND(K2&gt;4500,K2&lt;6001),1,0)</f>
        <v>0</v>
      </c>
      <c r="U2">
        <f>IF(AND(K2&gt;6000,K2&lt;8001),1,0)</f>
        <v>0</v>
      </c>
      <c r="V2">
        <f>IF(AND(K2&gt;8000,K2&lt;&gt;"N.A.",K2&lt;&gt;"&lt; 5"),1,0)</f>
        <v>0</v>
      </c>
      <c r="W2" s="194">
        <f>IF(A2&lt;&gt;"N.A.",A2,1000000)</f>
        <v>764</v>
      </c>
      <c r="X2" s="255">
        <f>数据调研!I2</f>
        <v>79</v>
      </c>
      <c r="Y2" s="2">
        <f>IF(X2&lt;31,1,0)</f>
        <v>0</v>
      </c>
      <c r="Z2" s="2">
        <f>IF(AND(Y2=1,B2=1),1,0)</f>
        <v>0</v>
      </c>
      <c r="AA2" s="2">
        <f>IF(AND(Y2=1,C2=1),1,0)</f>
        <v>0</v>
      </c>
      <c r="AB2" s="2">
        <f>IF(AND(Y2=1,D2=1),1,0)</f>
        <v>0</v>
      </c>
      <c r="AC2" s="2">
        <f>IF(AND(Y2=1,E2=1),1,0)</f>
        <v>0</v>
      </c>
      <c r="AD2" s="2">
        <f>IF(AND(Y2=1,F2=1),1,0)</f>
        <v>0</v>
      </c>
      <c r="AE2" s="2">
        <f>IF(AND(Y2=1,G2=1),1,0)</f>
        <v>0</v>
      </c>
      <c r="AF2" s="2">
        <f t="shared" ref="AF2" si="0">IF(AND(Y2=1,H2=1),1,0)</f>
        <v>0</v>
      </c>
      <c r="AG2" s="2">
        <f>IF(AND(Y2=1,I2=1),1,0)</f>
        <v>0</v>
      </c>
      <c r="AH2" s="2">
        <f>IF(AND(Y2=1,J2=1),1,0)</f>
        <v>0</v>
      </c>
      <c r="AI2" s="2">
        <f>IF(AND(X2&gt;30,X2&lt;101),1,0)</f>
        <v>1</v>
      </c>
      <c r="AJ2" s="2">
        <f>IF(AND(AI2=1,B2=1),1,0)</f>
        <v>0</v>
      </c>
      <c r="AK2" s="2">
        <f>IF(AND(AI2=1,C2=1),1,0)</f>
        <v>0</v>
      </c>
      <c r="AL2" s="2">
        <f>IF(AND(AI2=1,D2=1),1,0)</f>
        <v>1</v>
      </c>
      <c r="AM2" s="2">
        <f>IF(AND(AI2=1,E2=1),1,0)</f>
        <v>0</v>
      </c>
      <c r="AN2" s="2">
        <f>IF(AND(AI2=1,F2=1),1,0)</f>
        <v>0</v>
      </c>
      <c r="AO2" s="2">
        <f>IF(AND(AI2=1,G2=1),1,0)</f>
        <v>0</v>
      </c>
      <c r="AP2" s="2">
        <f>IF(AND(AI2=1,H2=1),1,0)</f>
        <v>0</v>
      </c>
      <c r="AQ2" s="2">
        <f>IF(AND(AI2=1,I2=1),1,0)</f>
        <v>0</v>
      </c>
      <c r="AR2" s="2">
        <f>IF(AND(AI2=1,J2=1),1,0)</f>
        <v>0</v>
      </c>
      <c r="AS2" s="2">
        <f>IF(AND(X2&gt;100,X2&lt;501),1,0)</f>
        <v>0</v>
      </c>
      <c r="AT2" s="2">
        <f>IF(AND(B2=1,AS2=1),1,0)</f>
        <v>0</v>
      </c>
      <c r="AU2" s="2">
        <f>IF(AND(C2=1,AS2=1),1,0)</f>
        <v>0</v>
      </c>
      <c r="AV2" s="2">
        <f>IF(AND(D2=1,AS2=1),1,0)</f>
        <v>0</v>
      </c>
      <c r="AW2" s="2">
        <f>IF(AND(E2=1,AS2=1),1,0)</f>
        <v>0</v>
      </c>
      <c r="AX2" s="2">
        <f>IF(AND(F2=1,AS2=1),1,0)</f>
        <v>0</v>
      </c>
      <c r="AY2" s="2">
        <f>IF(AND(G2=1,AS2=1),1,0)</f>
        <v>0</v>
      </c>
      <c r="AZ2" s="2">
        <f>IF(AND(H2=1,AS2=1),1,0)</f>
        <v>0</v>
      </c>
      <c r="BA2" s="2">
        <f>IF(AND(I2=1,AS2=1),1,0)</f>
        <v>0</v>
      </c>
      <c r="BB2" s="2">
        <f>IF(AND(J2=1,AS2=1),1,0)</f>
        <v>0</v>
      </c>
      <c r="BC2" s="2">
        <f>IF(AND(X2&gt;500,X2&lt;1001),1,0)</f>
        <v>0</v>
      </c>
      <c r="BD2" s="2">
        <f>IF(AND(BC2=1,B2=1),1,0)</f>
        <v>0</v>
      </c>
      <c r="BE2" s="2">
        <f>IF(AND(BC2=1,C2=1),1,0)</f>
        <v>0</v>
      </c>
      <c r="BF2" s="2">
        <f>IF(AND(BC2=1,D2=1),1,0)</f>
        <v>0</v>
      </c>
      <c r="BG2" s="2">
        <f>IF(AND(BC2=1,E2=1),1,0)</f>
        <v>0</v>
      </c>
      <c r="BH2" s="2">
        <f>IF(AND(BC2=1,F2=1),1,0)</f>
        <v>0</v>
      </c>
      <c r="BI2" s="2">
        <f>IF(AND(BC2=1,G2=1),1,0)</f>
        <v>0</v>
      </c>
      <c r="BJ2" s="2">
        <f>IF(AND(BC2=1,H2=1),1,0)</f>
        <v>0</v>
      </c>
      <c r="BK2" s="2">
        <f>IF(AND(BC2=1,I2=1),1,0)</f>
        <v>0</v>
      </c>
      <c r="BL2" s="2">
        <f>IF(AND(BC2=1,J2=1),1,0)</f>
        <v>0</v>
      </c>
      <c r="BM2" s="2">
        <f>IF(X2&gt;1001,1,0)</f>
        <v>0</v>
      </c>
      <c r="BN2" s="2">
        <f>IF(AND(B2=1,BM2=1),1,0)</f>
        <v>0</v>
      </c>
      <c r="BO2" s="2">
        <f>IF(AND(C2=1,BM2=1),1,0)</f>
        <v>0</v>
      </c>
      <c r="BP2" s="2">
        <f>IF(AND(D2=1,BM2=1),1,0)</f>
        <v>0</v>
      </c>
      <c r="BQ2" s="2">
        <f>IF(AND(E2=1,BM2=1),1,0)</f>
        <v>0</v>
      </c>
      <c r="BR2" s="2">
        <f>IF(AND(F2=1,BM2=1),1,0)</f>
        <v>0</v>
      </c>
      <c r="BS2" s="2">
        <f>IF(AND(G2=1,BM2=1),1,0)</f>
        <v>0</v>
      </c>
      <c r="BT2" s="2">
        <f>IF(AND(H2=1,BM2=1),1,0)</f>
        <v>0</v>
      </c>
      <c r="BU2" s="2">
        <f>IF(AND(I2=1,BM2=1),1,0)</f>
        <v>0</v>
      </c>
      <c r="BV2" s="2">
        <f>IF(AND(J2=1,BM2=1),1,0)</f>
        <v>0</v>
      </c>
      <c r="BW2" s="255" t="str">
        <f>数据调研!K2</f>
        <v>FBA</v>
      </c>
      <c r="BX2" s="199">
        <f>IF(BW2="AMZ",1,0)</f>
        <v>0</v>
      </c>
      <c r="BY2" s="199">
        <f>IF(AND(BX2=1,B2=1),1,0)</f>
        <v>0</v>
      </c>
      <c r="BZ2" s="199">
        <f>IF(AND(BX2=1,C2=1),1,0)</f>
        <v>0</v>
      </c>
      <c r="CA2" s="199">
        <f>IF(AND(BX2=1,D2=1),1,0)</f>
        <v>0</v>
      </c>
      <c r="CB2" s="199">
        <f>IF(AND(BX2=1,E2=1),1,0)</f>
        <v>0</v>
      </c>
      <c r="CC2" s="199">
        <f>IF(AND(BX2=1,F2=1),1,0)</f>
        <v>0</v>
      </c>
      <c r="CD2" s="199">
        <f>IF(AND(BX2=1,G2=1),1,0)</f>
        <v>0</v>
      </c>
      <c r="CE2" s="199">
        <f>IF(AND(BX2=1,H2=1),1,0)</f>
        <v>0</v>
      </c>
      <c r="CF2" s="199">
        <f>IF(AND(BX2=1,I2=1),1,0)</f>
        <v>0</v>
      </c>
      <c r="CG2" s="199">
        <f>IF(AND(BX2=1,J2=1),1,0)</f>
        <v>0</v>
      </c>
      <c r="CH2" s="199">
        <f>IF(BW2="FBA",1,0)</f>
        <v>1</v>
      </c>
      <c r="CI2" s="199">
        <f>IF(AND(CH2=1,B2=1),1,0)</f>
        <v>0</v>
      </c>
      <c r="CJ2" s="199">
        <f>IF(AND(CH2=1,C2=1),1,0)</f>
        <v>0</v>
      </c>
      <c r="CK2" s="199">
        <f>IF(AND(CH2=1,D2=1),1,0)</f>
        <v>1</v>
      </c>
      <c r="CL2" s="199">
        <f>IF(AND(CH2=1,E2=1),1,0)</f>
        <v>0</v>
      </c>
      <c r="CM2" s="199">
        <f>IF(AND(CH2=1,F2=1),1,0)</f>
        <v>0</v>
      </c>
      <c r="CN2" s="199">
        <f>IF(AND(CH2=1,G2=1),1,0)</f>
        <v>0</v>
      </c>
      <c r="CO2" s="199">
        <f>IF(AND(CH2=1,H2=1),1,0)</f>
        <v>0</v>
      </c>
      <c r="CP2" s="199">
        <f>IF(AND(CH2=1,I2=1),1,0)</f>
        <v>0</v>
      </c>
      <c r="CQ2" s="199">
        <f>IF(AND(CH2=1,J2=1),1,0)</f>
        <v>0</v>
      </c>
      <c r="CR2" s="255">
        <f>数据调研!N2</f>
        <v>387</v>
      </c>
      <c r="CS2" s="260">
        <f>IF(AND(CR2&lt;31,CR2&lt;&gt;0),1,0)</f>
        <v>0</v>
      </c>
      <c r="CT2" s="2">
        <f>IF(AND(CS2=1,B2=1),1,0)</f>
        <v>0</v>
      </c>
      <c r="CU2" s="2">
        <f>IF(AND(CS2=1,C2=1),1,0)</f>
        <v>0</v>
      </c>
      <c r="CV2" s="2">
        <f>IF(AND(CS2=1,D2=1),1,0)</f>
        <v>0</v>
      </c>
      <c r="CW2" s="2">
        <f>IF(AND(CS2=1,E2=1),1,0)</f>
        <v>0</v>
      </c>
      <c r="CX2" s="2">
        <f>IF(AND(CS2=1,F2=1),1,0)</f>
        <v>0</v>
      </c>
      <c r="CY2" s="2">
        <f>IF(AND(CS2=1,G2=1),1,0)</f>
        <v>0</v>
      </c>
      <c r="CZ2" s="2">
        <f>IF(AND(CS2=1,H2=1),1,0)</f>
        <v>0</v>
      </c>
      <c r="DA2" s="2">
        <f>IF(AND(CS2=1,I2=1),1,0)</f>
        <v>0</v>
      </c>
      <c r="DB2" s="2">
        <f>IF(AND(CS2=1,J2=1),1,0)</f>
        <v>0</v>
      </c>
      <c r="DC2" s="263">
        <f>IF(AND(CR2&gt;30,CR2&lt;61),1,0)</f>
        <v>0</v>
      </c>
      <c r="DD2" s="254">
        <f>IF(AND(DC2=1,B2=1),1,0)</f>
        <v>0</v>
      </c>
      <c r="DE2" s="254">
        <f>IF(AND(DC2=1,C2=1),1,0)</f>
        <v>0</v>
      </c>
      <c r="DF2" s="254">
        <f>IF(AND(DC2=1,D2=1),1,0)</f>
        <v>0</v>
      </c>
      <c r="DG2" s="254">
        <f>IF(AND(DC2=1,E2=1),1,0)</f>
        <v>0</v>
      </c>
      <c r="DH2" s="254">
        <f>IF(AND(DC2=1,F2=1),1,0)</f>
        <v>0</v>
      </c>
      <c r="DI2" s="254">
        <f>IF(AND(DC2=1,G2=1),1,0)</f>
        <v>0</v>
      </c>
      <c r="DJ2" s="254">
        <f>IF(AND(DC2=1,H2=1),1,0)</f>
        <v>0</v>
      </c>
      <c r="DK2" s="254">
        <f>IF(AND(DC2=1,I2=1),1,0)</f>
        <v>0</v>
      </c>
      <c r="DL2" s="254">
        <f>IF(AND(DC2=1,J2=1),1,0)</f>
        <v>0</v>
      </c>
      <c r="DM2" s="263">
        <f>IF(AND(CR2&gt;60,CR2&lt;91),1,0)</f>
        <v>0</v>
      </c>
      <c r="DN2" s="254">
        <f>IF(AND(DM2=1,B2=1),1,0)</f>
        <v>0</v>
      </c>
      <c r="DO2" s="254">
        <f>IF(AND(DM2=1,C2=1),1,0)</f>
        <v>0</v>
      </c>
      <c r="DP2" s="254">
        <f>IF(AND(DM2=1,D2=1),1,0)</f>
        <v>0</v>
      </c>
      <c r="DQ2" s="254">
        <f>IF(AND(DM2=1,E2=1),1,0)</f>
        <v>0</v>
      </c>
      <c r="DR2" s="254">
        <f>IF(AND(DM2=1,F2=1),1,0)</f>
        <v>0</v>
      </c>
      <c r="DS2" s="254">
        <f>IF(AND(DM2=1,G2=1),1,0)</f>
        <v>0</v>
      </c>
      <c r="DT2" s="254">
        <f>IF(AND(DM2=1,H2=1),1,0)</f>
        <v>0</v>
      </c>
      <c r="DU2" s="254">
        <f>IF(AND(DM2=1,I2=1),1,0)</f>
        <v>0</v>
      </c>
      <c r="DV2" s="254">
        <f>IF(AND(DM2=1,J2=1),1,0)</f>
        <v>0</v>
      </c>
      <c r="DW2" s="263">
        <f>IF(AND(CR2&gt;90,CR2&lt;181),1,0)</f>
        <v>0</v>
      </c>
      <c r="DX2" s="254">
        <f>IF(AND(DW2=1,B2=1),1,0)</f>
        <v>0</v>
      </c>
      <c r="DY2" s="254">
        <f>IF(AND(DW2=1,C2=1),1,0)</f>
        <v>0</v>
      </c>
      <c r="DZ2" s="254">
        <f>IF(AND(DW2=1,D2=1),1,0)</f>
        <v>0</v>
      </c>
      <c r="EA2" s="254">
        <f>IF(AND(DW2=1,E2=1),1,0)</f>
        <v>0</v>
      </c>
      <c r="EB2" s="254">
        <f>IF(AND(DW2=1,F2=1),1,0)</f>
        <v>0</v>
      </c>
      <c r="EC2" s="254">
        <f>IF(AND(DW2=1,G2=1),1,0)</f>
        <v>0</v>
      </c>
      <c r="ED2" s="254">
        <f>IF(AND(DW2=1,H2=1),1,0)</f>
        <v>0</v>
      </c>
      <c r="EE2" s="254">
        <f>IF(AND(DW2=1,I2=1),1,0)</f>
        <v>0</v>
      </c>
      <c r="EF2" s="254">
        <f>IF(AND(DW2=1,J2=1),1,0)</f>
        <v>0</v>
      </c>
      <c r="EG2" s="263">
        <f>IF(CR2&gt;180,1,0)</f>
        <v>1</v>
      </c>
      <c r="EH2" s="2">
        <f>IF(AND(EG2=1,B2=1),1,0)</f>
        <v>0</v>
      </c>
      <c r="EI2" s="2">
        <f>IF(AND(EG2=1,C2=1),1,0)</f>
        <v>0</v>
      </c>
      <c r="EJ2" s="2">
        <f>IF(AND(EG2=1,D2=1),1,0)</f>
        <v>1</v>
      </c>
      <c r="EK2" s="2">
        <f>IF(AND(EG2=1,E2=1),1,0)</f>
        <v>0</v>
      </c>
      <c r="EL2" s="2">
        <f>IF(AND(EG2=1,F2=1),1,0)</f>
        <v>0</v>
      </c>
      <c r="EM2" s="2">
        <f>IF(AND(EG2=1,G2=1),1,0)</f>
        <v>0</v>
      </c>
      <c r="EN2" s="2">
        <f>IF(AND(EG2=1,H2=1),1,0)</f>
        <v>0</v>
      </c>
      <c r="EO2" s="2">
        <f>IF(AND(EG2=1,I2=1),1,0)</f>
        <v>0</v>
      </c>
      <c r="EP2" s="2">
        <f>IF(AND(EG2=1,J2=1),1,0)</f>
        <v>0</v>
      </c>
      <c r="EQ2" s="55"/>
      <c r="ER2" s="55"/>
      <c r="ES2" s="56"/>
      <c r="ET2" s="56"/>
      <c r="EU2" s="55"/>
      <c r="EV2" s="55"/>
      <c r="EW2" s="55"/>
      <c r="EX2" s="55"/>
      <c r="EY2" s="55"/>
      <c r="EZ2" s="55"/>
      <c r="FA2" s="55"/>
      <c r="FB2" s="214"/>
      <c r="FC2" s="214"/>
    </row>
    <row r="3" ht="20.1" customHeight="1" spans="1:164">
      <c r="A3" s="194">
        <f>数据调研!F3</f>
        <v>764</v>
      </c>
      <c r="B3" s="195">
        <f t="shared" ref="B3:B34" si="1">IF(AND(A3&gt;0,A3&lt;100),1,0)</f>
        <v>0</v>
      </c>
      <c r="C3" s="195">
        <f t="shared" ref="C3:C34" si="2">IF(AND(A3&gt;99,A3&lt;500),1,0)</f>
        <v>0</v>
      </c>
      <c r="D3" s="195">
        <f t="shared" ref="D3:D34" si="3">IF(AND(A3&gt;499,A3&lt;1000),1,0)</f>
        <v>1</v>
      </c>
      <c r="E3" s="195">
        <f t="shared" ref="E3:E34" si="4">IF(AND(A3&gt;999,A3&lt;2000),1,0)</f>
        <v>0</v>
      </c>
      <c r="F3" s="195">
        <f t="shared" ref="F3:F34" si="5">IF(AND(A3&gt;1999,A3&lt;4000),1,0)</f>
        <v>0</v>
      </c>
      <c r="G3">
        <f t="shared" ref="G3:G34" si="6">IF(AND(A3&gt;3999,A3&lt;6000),1,0)</f>
        <v>0</v>
      </c>
      <c r="H3">
        <f t="shared" ref="H3:H34" si="7">IF(AND(A3&gt;5999,A3&lt;8000),1,0)</f>
        <v>0</v>
      </c>
      <c r="I3">
        <f t="shared" ref="I3:I34" si="8">IF(AND(A3&gt;7999,A3&lt;10001),1,0)</f>
        <v>0</v>
      </c>
      <c r="J3">
        <f t="shared" ref="J3:J34" si="9">IF(A3&gt;10002,1,0)</f>
        <v>0</v>
      </c>
      <c r="K3" s="254">
        <f>价格参考!K3</f>
        <v>2550</v>
      </c>
      <c r="L3">
        <f t="shared" ref="L3:L34" si="10">IF(AND(K3&gt;0,K3&lt;301),1,0)</f>
        <v>0</v>
      </c>
      <c r="M3">
        <f t="shared" ref="M3:M34" si="11">IF(AND(K3&gt;300,K3&lt;501),1,0)</f>
        <v>0</v>
      </c>
      <c r="N3">
        <f t="shared" ref="N3:N34" si="12">IF(AND(K3&gt;500,K3&lt;801),1,0)</f>
        <v>0</v>
      </c>
      <c r="O3">
        <f t="shared" ref="O3:O34" si="13">IF(AND(K3&gt;800,K3&lt;1001),1,0)</f>
        <v>0</v>
      </c>
      <c r="P3">
        <f t="shared" ref="P3:P34" si="14">IF(AND(K3&gt;1000,K3&lt;1501),1,0)</f>
        <v>0</v>
      </c>
      <c r="Q3">
        <f t="shared" ref="Q3:Q34" si="15">IF(AND(K3&gt;1500,K3&lt;2001),1,0)</f>
        <v>0</v>
      </c>
      <c r="R3">
        <f t="shared" ref="R3:R34" si="16">IF(AND(K3&gt;2000,K3&lt;3001),1,0)</f>
        <v>1</v>
      </c>
      <c r="S3">
        <f t="shared" ref="S3:S34" si="17">IF(AND(K3&gt;3000,K3&lt;4501),1,0)</f>
        <v>0</v>
      </c>
      <c r="T3">
        <f t="shared" ref="T3:T34" si="18">IF(AND(K3&gt;4500,K3&lt;6001),1,0)</f>
        <v>0</v>
      </c>
      <c r="U3">
        <f t="shared" ref="U3:U34" si="19">IF(AND(K3&gt;6000,K3&lt;8001),1,0)</f>
        <v>0</v>
      </c>
      <c r="V3">
        <f t="shared" ref="V3:V34" si="20">IF(AND(K3&gt;8000,K3&lt;&gt;"N.A.",K3&lt;&gt;"&lt; 5"),1,0)</f>
        <v>0</v>
      </c>
      <c r="W3" s="194">
        <f t="shared" ref="W3:W34" si="21">IF(A3&lt;&gt;"N.A.",A3,1000000)</f>
        <v>764</v>
      </c>
      <c r="X3" s="255">
        <f>数据调研!I3</f>
        <v>79</v>
      </c>
      <c r="Y3" s="2">
        <f t="shared" ref="Y3:Y34" si="22">IF(X3&lt;31,1,0)</f>
        <v>0</v>
      </c>
      <c r="Z3" s="2">
        <f t="shared" ref="Z3:Z34" si="23">IF(AND(Y3=1,B3=1),1,0)</f>
        <v>0</v>
      </c>
      <c r="AA3" s="2">
        <f t="shared" ref="AA3:AA34" si="24">IF(AND(Y3=1,C3=1),1,0)</f>
        <v>0</v>
      </c>
      <c r="AB3" s="2">
        <f t="shared" ref="AB3:AB34" si="25">IF(AND(Y3=1,D3=1),1,0)</f>
        <v>0</v>
      </c>
      <c r="AC3" s="2">
        <f t="shared" ref="AC3:AC34" si="26">IF(AND(Y3=1,E3=1),1,0)</f>
        <v>0</v>
      </c>
      <c r="AD3" s="2">
        <f t="shared" ref="AD3:AD34" si="27">IF(AND(Y3=1,F3=1),1,0)</f>
        <v>0</v>
      </c>
      <c r="AE3" s="2">
        <f t="shared" ref="AE3:AE34" si="28">IF(AND(Y3=1,G3=1),1,0)</f>
        <v>0</v>
      </c>
      <c r="AF3" s="2">
        <f t="shared" ref="AF3:AF34" si="29">IF(AND(Y3=1,H3=1),1,0)</f>
        <v>0</v>
      </c>
      <c r="AG3" s="2">
        <f t="shared" ref="AG3:AG34" si="30">IF(AND(Y3=1,I3=1),1,0)</f>
        <v>0</v>
      </c>
      <c r="AH3" s="2">
        <f t="shared" ref="AH3:AH34" si="31">IF(AND(Y3=1,J3=1),1,0)</f>
        <v>0</v>
      </c>
      <c r="AI3" s="2">
        <f t="shared" ref="AI3:AI34" si="32">IF(AND(X3&gt;30,X3&lt;101),1,0)</f>
        <v>1</v>
      </c>
      <c r="AJ3" s="2">
        <f t="shared" ref="AJ3:AJ34" si="33">IF(AND(AI3=1,B3=1),1,0)</f>
        <v>0</v>
      </c>
      <c r="AK3" s="2">
        <f t="shared" ref="AK3:AK34" si="34">IF(AND(AI3=1,C3=1),1,0)</f>
        <v>0</v>
      </c>
      <c r="AL3" s="2">
        <f t="shared" ref="AL3:AL34" si="35">IF(AND(AI3=1,D3=1),1,0)</f>
        <v>1</v>
      </c>
      <c r="AM3" s="2">
        <f t="shared" ref="AM3:AM34" si="36">IF(AND(AI3=1,E3=1),1,0)</f>
        <v>0</v>
      </c>
      <c r="AN3" s="2">
        <f t="shared" ref="AN3:AN34" si="37">IF(AND(AI3=1,F3=1),1,0)</f>
        <v>0</v>
      </c>
      <c r="AO3" s="2">
        <f t="shared" ref="AO3:AO34" si="38">IF(AND(AI3=1,G3=1),1,0)</f>
        <v>0</v>
      </c>
      <c r="AP3" s="2">
        <f t="shared" ref="AP3:AP34" si="39">IF(AND(AI3=1,H3=1),1,0)</f>
        <v>0</v>
      </c>
      <c r="AQ3" s="2">
        <f t="shared" ref="AQ3:AQ34" si="40">IF(AND(AI3=1,I3=1),1,0)</f>
        <v>0</v>
      </c>
      <c r="AR3" s="2">
        <f t="shared" ref="AR3:AR34" si="41">IF(AND(AI3=1,J3=1),1,0)</f>
        <v>0</v>
      </c>
      <c r="AS3" s="2">
        <f t="shared" ref="AS3:AS34" si="42">IF(AND(X3&gt;100,X3&lt;501),1,0)</f>
        <v>0</v>
      </c>
      <c r="AT3" s="2">
        <f t="shared" ref="AT3:AT34" si="43">IF(AND(B3=1,AS3=1),1,0)</f>
        <v>0</v>
      </c>
      <c r="AU3" s="2">
        <f t="shared" ref="AU3:AU34" si="44">IF(AND(C3=1,AS3=1),1,0)</f>
        <v>0</v>
      </c>
      <c r="AV3" s="2">
        <f t="shared" ref="AV3:AV34" si="45">IF(AND(D3=1,AS3=1),1,0)</f>
        <v>0</v>
      </c>
      <c r="AW3" s="2">
        <f t="shared" ref="AW3:AW34" si="46">IF(AND(E3=1,AS3=1),1,0)</f>
        <v>0</v>
      </c>
      <c r="AX3" s="2">
        <f t="shared" ref="AX3:AX34" si="47">IF(AND(F3=1,AS3=1),1,0)</f>
        <v>0</v>
      </c>
      <c r="AY3" s="2">
        <f t="shared" ref="AY3:AY34" si="48">IF(AND(G3=1,AS3=1),1,0)</f>
        <v>0</v>
      </c>
      <c r="AZ3" s="2">
        <f t="shared" ref="AZ3:AZ34" si="49">IF(AND(H3=1,AS3=1),1,0)</f>
        <v>0</v>
      </c>
      <c r="BA3" s="2">
        <f t="shared" ref="BA3:BA34" si="50">IF(AND(I3=1,AS3=1),1,0)</f>
        <v>0</v>
      </c>
      <c r="BB3" s="2">
        <f t="shared" ref="BB3:BB34" si="51">IF(AND(J3=1,AS3=1),1,0)</f>
        <v>0</v>
      </c>
      <c r="BC3" s="2">
        <f t="shared" ref="BC3:BC34" si="52">IF(AND(X3&gt;500,X3&lt;1001),1,0)</f>
        <v>0</v>
      </c>
      <c r="BD3" s="2">
        <f t="shared" ref="BD3:BD34" si="53">IF(AND(BC3=1,B3=1),1,0)</f>
        <v>0</v>
      </c>
      <c r="BE3" s="2">
        <f t="shared" ref="BE3:BE34" si="54">IF(AND(BC3=1,C3=1),1,0)</f>
        <v>0</v>
      </c>
      <c r="BF3" s="2">
        <f t="shared" ref="BF3:BF34" si="55">IF(AND(BC3=1,D3=1),1,0)</f>
        <v>0</v>
      </c>
      <c r="BG3" s="2">
        <f t="shared" ref="BG3:BG34" si="56">IF(AND(BC3=1,E3=1),1,0)</f>
        <v>0</v>
      </c>
      <c r="BH3" s="2">
        <f t="shared" ref="BH3:BH34" si="57">IF(AND(BC3=1,F3=1),1,0)</f>
        <v>0</v>
      </c>
      <c r="BI3" s="2">
        <f t="shared" ref="BI3:BI34" si="58">IF(AND(BC3=1,G3=1),1,0)</f>
        <v>0</v>
      </c>
      <c r="BJ3" s="2">
        <f t="shared" ref="BJ3:BJ34" si="59">IF(AND(BC3=1,H3=1),1,0)</f>
        <v>0</v>
      </c>
      <c r="BK3" s="2">
        <f t="shared" ref="BK3:BK34" si="60">IF(AND(BC3=1,I3=1),1,0)</f>
        <v>0</v>
      </c>
      <c r="BL3" s="2">
        <f t="shared" ref="BL3:BL34" si="61">IF(AND(BC3=1,J3=1),1,0)</f>
        <v>0</v>
      </c>
      <c r="BM3" s="2">
        <f t="shared" ref="BM3:BM34" si="62">IF(X3&gt;1001,1,0)</f>
        <v>0</v>
      </c>
      <c r="BN3" s="2">
        <f t="shared" ref="BN3:BN34" si="63">IF(AND(B3=1,BM3=1),1,0)</f>
        <v>0</v>
      </c>
      <c r="BO3" s="2">
        <f t="shared" ref="BO3:BO34" si="64">IF(AND(C3=1,BM3=1),1,0)</f>
        <v>0</v>
      </c>
      <c r="BP3" s="2">
        <f t="shared" ref="BP3:BP34" si="65">IF(AND(D3=1,BM3=1),1,0)</f>
        <v>0</v>
      </c>
      <c r="BQ3" s="2">
        <f t="shared" ref="BQ3:BQ34" si="66">IF(AND(E3=1,BM3=1),1,0)</f>
        <v>0</v>
      </c>
      <c r="BR3" s="2">
        <f t="shared" ref="BR3:BR34" si="67">IF(AND(F3=1,BM3=1),1,0)</f>
        <v>0</v>
      </c>
      <c r="BS3" s="2">
        <f t="shared" ref="BS3:BS34" si="68">IF(AND(G3=1,BM3=1),1,0)</f>
        <v>0</v>
      </c>
      <c r="BT3" s="2">
        <f t="shared" ref="BT3:BT34" si="69">IF(AND(H3=1,BM3=1),1,0)</f>
        <v>0</v>
      </c>
      <c r="BU3" s="2">
        <f t="shared" ref="BU3:BU34" si="70">IF(AND(I3=1,BM3=1),1,0)</f>
        <v>0</v>
      </c>
      <c r="BV3" s="2">
        <f t="shared" ref="BV3:BV34" si="71">IF(AND(J3=1,BM3=1),1,0)</f>
        <v>0</v>
      </c>
      <c r="BW3" s="255" t="str">
        <f>数据调研!K3</f>
        <v>FBA</v>
      </c>
      <c r="BX3" s="199">
        <f t="shared" ref="BX3:BX34" si="72">IF(BW3="AMZ",1,0)</f>
        <v>0</v>
      </c>
      <c r="BY3" s="199">
        <f t="shared" ref="BY3:BY34" si="73">IF(AND(BX3=1,B3=1),1,0)</f>
        <v>0</v>
      </c>
      <c r="BZ3" s="199">
        <f t="shared" ref="BZ3:BZ34" si="74">IF(AND(BX3=1,C3=1),1,0)</f>
        <v>0</v>
      </c>
      <c r="CA3" s="199">
        <f t="shared" ref="CA3:CA34" si="75">IF(AND(BX3=1,D3=1),1,0)</f>
        <v>0</v>
      </c>
      <c r="CB3" s="199">
        <f t="shared" ref="CB3:CB34" si="76">IF(AND(BX3=1,E3=1),1,0)</f>
        <v>0</v>
      </c>
      <c r="CC3" s="199">
        <f t="shared" ref="CC3:CC34" si="77">IF(AND(BX3=1,F3=1),1,0)</f>
        <v>0</v>
      </c>
      <c r="CD3" s="199">
        <f t="shared" ref="CD3:CD34" si="78">IF(AND(BX3=1,G3=1),1,0)</f>
        <v>0</v>
      </c>
      <c r="CE3" s="199">
        <f t="shared" ref="CE3:CE34" si="79">IF(AND(BX3=1,H3=1),1,0)</f>
        <v>0</v>
      </c>
      <c r="CF3" s="199">
        <f t="shared" ref="CF3:CF34" si="80">IF(AND(BX3=1,I3=1),1,0)</f>
        <v>0</v>
      </c>
      <c r="CG3" s="199">
        <f t="shared" ref="CG3:CG34" si="81">IF(AND(BX3=1,J3=1),1,0)</f>
        <v>0</v>
      </c>
      <c r="CH3" s="199">
        <f t="shared" ref="CH3:CH34" si="82">IF(BW3="FBA",1,0)</f>
        <v>1</v>
      </c>
      <c r="CI3" s="199">
        <f t="shared" ref="CI3:CI34" si="83">IF(AND(CH3=1,B3=1),1,0)</f>
        <v>0</v>
      </c>
      <c r="CJ3" s="199">
        <f t="shared" ref="CJ3:CJ34" si="84">IF(AND(CH3=1,C3=1),1,0)</f>
        <v>0</v>
      </c>
      <c r="CK3" s="199">
        <f t="shared" ref="CK3:CK34" si="85">IF(AND(CH3=1,D3=1),1,0)</f>
        <v>1</v>
      </c>
      <c r="CL3" s="199">
        <f t="shared" ref="CL3:CL34" si="86">IF(AND(CH3=1,E3=1),1,0)</f>
        <v>0</v>
      </c>
      <c r="CM3" s="199">
        <f t="shared" ref="CM3:CM34" si="87">IF(AND(CH3=1,F3=1),1,0)</f>
        <v>0</v>
      </c>
      <c r="CN3" s="199">
        <f t="shared" ref="CN3:CN34" si="88">IF(AND(CH3=1,G3=1),1,0)</f>
        <v>0</v>
      </c>
      <c r="CO3" s="199">
        <f t="shared" ref="CO3:CO34" si="89">IF(AND(CH3=1,H3=1),1,0)</f>
        <v>0</v>
      </c>
      <c r="CP3" s="199">
        <f t="shared" ref="CP3:CP34" si="90">IF(AND(CH3=1,I3=1),1,0)</f>
        <v>0</v>
      </c>
      <c r="CQ3" s="199">
        <f t="shared" ref="CQ3:CQ34" si="91">IF(AND(CH3=1,J3=1),1,0)</f>
        <v>0</v>
      </c>
      <c r="CR3" s="255">
        <f>数据调研!N3</f>
        <v>387</v>
      </c>
      <c r="CS3" s="260">
        <f t="shared" ref="CS3:CS34" si="92">IF(AND(CR3&lt;31,CR3&lt;&gt;0),1,0)</f>
        <v>0</v>
      </c>
      <c r="CT3" s="2">
        <f t="shared" ref="CT3:CT34" si="93">IF(AND(CS3=1,B3=1),1,0)</f>
        <v>0</v>
      </c>
      <c r="CU3" s="2">
        <f t="shared" ref="CU3:CU34" si="94">IF(AND(CS3=1,C3=1),1,0)</f>
        <v>0</v>
      </c>
      <c r="CV3" s="2">
        <f t="shared" ref="CV3:CV34" si="95">IF(AND(CS3=1,D3=1),1,0)</f>
        <v>0</v>
      </c>
      <c r="CW3" s="2">
        <f t="shared" ref="CW3:CW34" si="96">IF(AND(CS3=1,E3=1),1,0)</f>
        <v>0</v>
      </c>
      <c r="CX3" s="2">
        <f t="shared" ref="CX3:CX34" si="97">IF(AND(CS3=1,F3=1),1,0)</f>
        <v>0</v>
      </c>
      <c r="CY3" s="2">
        <f t="shared" ref="CY3:CY34" si="98">IF(AND(CS3=1,G3=1),1,0)</f>
        <v>0</v>
      </c>
      <c r="CZ3" s="2">
        <f t="shared" ref="CZ3:CZ34" si="99">IF(AND(CS3=1,H3=1),1,0)</f>
        <v>0</v>
      </c>
      <c r="DA3" s="2">
        <f t="shared" ref="DA3:DA34" si="100">IF(AND(CS3=1,I3=1),1,0)</f>
        <v>0</v>
      </c>
      <c r="DB3" s="2">
        <f t="shared" ref="DB3:DB34" si="101">IF(AND(CS3=1,J3=1),1,0)</f>
        <v>0</v>
      </c>
      <c r="DC3" s="263">
        <f t="shared" ref="DC3:DC34" si="102">IF(AND(CR3&gt;30,CR3&lt;61),1,0)</f>
        <v>0</v>
      </c>
      <c r="DD3" s="254">
        <f t="shared" ref="DD3:DD34" si="103">IF(AND(DC3=1,B3=1),1,0)</f>
        <v>0</v>
      </c>
      <c r="DE3" s="254">
        <f t="shared" ref="DE3:DE34" si="104">IF(AND(DC3=1,C3=1),1,0)</f>
        <v>0</v>
      </c>
      <c r="DF3" s="254">
        <f t="shared" ref="DF3:DF34" si="105">IF(AND(DC3=1,D3=1),1,0)</f>
        <v>0</v>
      </c>
      <c r="DG3" s="254">
        <f t="shared" ref="DG3:DG34" si="106">IF(AND(DC3=1,E3=1),1,0)</f>
        <v>0</v>
      </c>
      <c r="DH3" s="254">
        <f t="shared" ref="DH3:DH34" si="107">IF(AND(DC3=1,F3=1),1,0)</f>
        <v>0</v>
      </c>
      <c r="DI3" s="254">
        <f t="shared" ref="DI3:DI34" si="108">IF(AND(DC3=1,G3=1),1,0)</f>
        <v>0</v>
      </c>
      <c r="DJ3" s="254">
        <f t="shared" ref="DJ3:DJ34" si="109">IF(AND(DC3=1,H3=1),1,0)</f>
        <v>0</v>
      </c>
      <c r="DK3" s="254">
        <f t="shared" ref="DK3:DK34" si="110">IF(AND(DC3=1,I3=1),1,0)</f>
        <v>0</v>
      </c>
      <c r="DL3" s="254">
        <f t="shared" ref="DL3:DL34" si="111">IF(AND(DC3=1,J3=1),1,0)</f>
        <v>0</v>
      </c>
      <c r="DM3" s="263">
        <f t="shared" ref="DM3:DM34" si="112">IF(AND(CR3&gt;60,CR3&lt;91),1,0)</f>
        <v>0</v>
      </c>
      <c r="DN3" s="254">
        <f t="shared" ref="DN3:DN34" si="113">IF(AND(DM3=1,B3=1),1,0)</f>
        <v>0</v>
      </c>
      <c r="DO3" s="254">
        <f t="shared" ref="DO3:DO34" si="114">IF(AND(DM3=1,C3=1),1,0)</f>
        <v>0</v>
      </c>
      <c r="DP3" s="254">
        <f t="shared" ref="DP3:DP34" si="115">IF(AND(DM3=1,D3=1),1,0)</f>
        <v>0</v>
      </c>
      <c r="DQ3" s="254">
        <f t="shared" ref="DQ3:DQ34" si="116">IF(AND(DM3=1,E3=1),1,0)</f>
        <v>0</v>
      </c>
      <c r="DR3" s="254">
        <f t="shared" ref="DR3:DR34" si="117">IF(AND(DM3=1,F3=1),1,0)</f>
        <v>0</v>
      </c>
      <c r="DS3" s="254">
        <f t="shared" ref="DS3:DS34" si="118">IF(AND(DM3=1,G3=1),1,0)</f>
        <v>0</v>
      </c>
      <c r="DT3" s="254">
        <f t="shared" ref="DT3:DT34" si="119">IF(AND(DM3=1,H3=1),1,0)</f>
        <v>0</v>
      </c>
      <c r="DU3" s="254">
        <f t="shared" ref="DU3:DU34" si="120">IF(AND(DM3=1,I3=1),1,0)</f>
        <v>0</v>
      </c>
      <c r="DV3" s="254">
        <f t="shared" ref="DV3:DV34" si="121">IF(AND(DM3=1,J3=1),1,0)</f>
        <v>0</v>
      </c>
      <c r="DW3" s="263">
        <f t="shared" ref="DW3:DW34" si="122">IF(AND(CR3&gt;90,CR3&lt;181),1,0)</f>
        <v>0</v>
      </c>
      <c r="DX3" s="254">
        <f t="shared" ref="DX3:DX34" si="123">IF(AND(DW3=1,B3=1),1,0)</f>
        <v>0</v>
      </c>
      <c r="DY3" s="254">
        <f t="shared" ref="DY3:DY34" si="124">IF(AND(DW3=1,C3=1),1,0)</f>
        <v>0</v>
      </c>
      <c r="DZ3" s="254">
        <f t="shared" ref="DZ3:DZ34" si="125">IF(AND(DW3=1,D3=1),1,0)</f>
        <v>0</v>
      </c>
      <c r="EA3" s="254">
        <f t="shared" ref="EA3:EA34" si="126">IF(AND(DW3=1,E3=1),1,0)</f>
        <v>0</v>
      </c>
      <c r="EB3" s="254">
        <f t="shared" ref="EB3:EB34" si="127">IF(AND(DW3=1,F3=1),1,0)</f>
        <v>0</v>
      </c>
      <c r="EC3" s="254">
        <f t="shared" ref="EC3:EC34" si="128">IF(AND(DW3=1,G3=1),1,0)</f>
        <v>0</v>
      </c>
      <c r="ED3" s="254">
        <f t="shared" ref="ED3:ED34" si="129">IF(AND(DW3=1,H3=1),1,0)</f>
        <v>0</v>
      </c>
      <c r="EE3" s="254">
        <f t="shared" ref="EE3:EE34" si="130">IF(AND(DW3=1,I3=1),1,0)</f>
        <v>0</v>
      </c>
      <c r="EF3" s="254">
        <f t="shared" ref="EF3:EF34" si="131">IF(AND(DW3=1,J3=1),1,0)</f>
        <v>0</v>
      </c>
      <c r="EG3" s="263">
        <f t="shared" ref="EG3:EG34" si="132">IF(CR3&gt;180,1,0)</f>
        <v>1</v>
      </c>
      <c r="EH3" s="2">
        <f t="shared" ref="EH3:EH34" si="133">IF(AND(EG3=1,B3=1),1,0)</f>
        <v>0</v>
      </c>
      <c r="EI3" s="2">
        <f t="shared" ref="EI3:EI34" si="134">IF(AND(EG3=1,C3=1),1,0)</f>
        <v>0</v>
      </c>
      <c r="EJ3" s="2">
        <f t="shared" ref="EJ3:EJ34" si="135">IF(AND(EG3=1,D3=1),1,0)</f>
        <v>1</v>
      </c>
      <c r="EK3" s="2">
        <f t="shared" ref="EK3:EK34" si="136">IF(AND(EG3=1,E3=1),1,0)</f>
        <v>0</v>
      </c>
      <c r="EL3" s="2">
        <f t="shared" ref="EL3:EL34" si="137">IF(AND(EG3=1,F3=1),1,0)</f>
        <v>0</v>
      </c>
      <c r="EM3" s="2">
        <f t="shared" ref="EM3:EM34" si="138">IF(AND(EG3=1,G3=1),1,0)</f>
        <v>0</v>
      </c>
      <c r="EN3" s="2">
        <f t="shared" ref="EN3:EN34" si="139">IF(AND(EG3=1,H3=1),1,0)</f>
        <v>0</v>
      </c>
      <c r="EO3" s="2">
        <f t="shared" ref="EO3:EO34" si="140">IF(AND(EG3=1,I3=1),1,0)</f>
        <v>0</v>
      </c>
      <c r="EP3" s="2">
        <f t="shared" ref="EP3:EP34" si="141">IF(AND(EG3=1,J3=1),1,0)</f>
        <v>0</v>
      </c>
      <c r="EQ3" s="55"/>
      <c r="ER3" s="200" t="s">
        <v>710</v>
      </c>
      <c r="ES3" s="200" t="s">
        <v>711</v>
      </c>
      <c r="ET3" s="200" t="s">
        <v>712</v>
      </c>
      <c r="EU3" s="55"/>
      <c r="FB3" s="214"/>
      <c r="FC3" s="214"/>
      <c r="FE3" s="187" t="s">
        <v>713</v>
      </c>
      <c r="FF3" s="187"/>
      <c r="FG3" s="187"/>
      <c r="FH3" s="187"/>
    </row>
    <row r="4" ht="20.1" customHeight="1" spans="1:164">
      <c r="A4" s="194">
        <f>数据调研!F4</f>
        <v>764</v>
      </c>
      <c r="B4" s="195">
        <f t="shared" si="1"/>
        <v>0</v>
      </c>
      <c r="C4" s="195">
        <f t="shared" si="2"/>
        <v>0</v>
      </c>
      <c r="D4" s="195">
        <f t="shared" si="3"/>
        <v>1</v>
      </c>
      <c r="E4" s="195">
        <f t="shared" si="4"/>
        <v>0</v>
      </c>
      <c r="F4" s="195">
        <f t="shared" si="5"/>
        <v>0</v>
      </c>
      <c r="G4">
        <f t="shared" si="6"/>
        <v>0</v>
      </c>
      <c r="H4">
        <f t="shared" si="7"/>
        <v>0</v>
      </c>
      <c r="I4">
        <f t="shared" si="8"/>
        <v>0</v>
      </c>
      <c r="J4">
        <f t="shared" si="9"/>
        <v>0</v>
      </c>
      <c r="K4" s="254">
        <f>价格参考!K4</f>
        <v>2550</v>
      </c>
      <c r="L4">
        <f t="shared" si="10"/>
        <v>0</v>
      </c>
      <c r="M4">
        <f t="shared" si="11"/>
        <v>0</v>
      </c>
      <c r="N4">
        <f t="shared" si="12"/>
        <v>0</v>
      </c>
      <c r="O4">
        <f t="shared" si="13"/>
        <v>0</v>
      </c>
      <c r="P4">
        <f t="shared" si="14"/>
        <v>0</v>
      </c>
      <c r="Q4">
        <f t="shared" si="15"/>
        <v>0</v>
      </c>
      <c r="R4">
        <f t="shared" si="16"/>
        <v>1</v>
      </c>
      <c r="S4">
        <f t="shared" si="17"/>
        <v>0</v>
      </c>
      <c r="T4">
        <f t="shared" si="18"/>
        <v>0</v>
      </c>
      <c r="U4">
        <f t="shared" si="19"/>
        <v>0</v>
      </c>
      <c r="V4">
        <f t="shared" si="20"/>
        <v>0</v>
      </c>
      <c r="W4" s="194">
        <f t="shared" si="21"/>
        <v>764</v>
      </c>
      <c r="X4" s="255">
        <f>数据调研!I4</f>
        <v>79</v>
      </c>
      <c r="Y4" s="2">
        <f t="shared" si="22"/>
        <v>0</v>
      </c>
      <c r="Z4" s="2">
        <f t="shared" si="23"/>
        <v>0</v>
      </c>
      <c r="AA4" s="2">
        <f t="shared" si="24"/>
        <v>0</v>
      </c>
      <c r="AB4" s="2">
        <f t="shared" si="25"/>
        <v>0</v>
      </c>
      <c r="AC4" s="2">
        <f t="shared" si="26"/>
        <v>0</v>
      </c>
      <c r="AD4" s="2">
        <f t="shared" si="27"/>
        <v>0</v>
      </c>
      <c r="AE4" s="2">
        <f t="shared" si="28"/>
        <v>0</v>
      </c>
      <c r="AF4" s="2">
        <f t="shared" si="29"/>
        <v>0</v>
      </c>
      <c r="AG4" s="2">
        <f t="shared" si="30"/>
        <v>0</v>
      </c>
      <c r="AH4" s="2">
        <f t="shared" si="31"/>
        <v>0</v>
      </c>
      <c r="AI4" s="2">
        <f t="shared" si="32"/>
        <v>1</v>
      </c>
      <c r="AJ4" s="2">
        <f t="shared" si="33"/>
        <v>0</v>
      </c>
      <c r="AK4" s="2">
        <f t="shared" si="34"/>
        <v>0</v>
      </c>
      <c r="AL4" s="2">
        <f t="shared" si="35"/>
        <v>1</v>
      </c>
      <c r="AM4" s="2">
        <f t="shared" si="36"/>
        <v>0</v>
      </c>
      <c r="AN4" s="2">
        <f t="shared" si="37"/>
        <v>0</v>
      </c>
      <c r="AO4" s="2">
        <f t="shared" si="38"/>
        <v>0</v>
      </c>
      <c r="AP4" s="2">
        <f t="shared" si="39"/>
        <v>0</v>
      </c>
      <c r="AQ4" s="2">
        <f t="shared" si="40"/>
        <v>0</v>
      </c>
      <c r="AR4" s="2">
        <f t="shared" si="41"/>
        <v>0</v>
      </c>
      <c r="AS4" s="2">
        <f t="shared" si="42"/>
        <v>0</v>
      </c>
      <c r="AT4" s="2">
        <f t="shared" si="43"/>
        <v>0</v>
      </c>
      <c r="AU4" s="2">
        <f t="shared" si="44"/>
        <v>0</v>
      </c>
      <c r="AV4" s="2">
        <f t="shared" si="45"/>
        <v>0</v>
      </c>
      <c r="AW4" s="2">
        <f t="shared" si="46"/>
        <v>0</v>
      </c>
      <c r="AX4" s="2">
        <f t="shared" si="47"/>
        <v>0</v>
      </c>
      <c r="AY4" s="2">
        <f t="shared" si="48"/>
        <v>0</v>
      </c>
      <c r="AZ4" s="2">
        <f t="shared" si="49"/>
        <v>0</v>
      </c>
      <c r="BA4" s="2">
        <f t="shared" si="50"/>
        <v>0</v>
      </c>
      <c r="BB4" s="2">
        <f t="shared" si="51"/>
        <v>0</v>
      </c>
      <c r="BC4" s="2">
        <f t="shared" si="52"/>
        <v>0</v>
      </c>
      <c r="BD4" s="2">
        <f t="shared" si="53"/>
        <v>0</v>
      </c>
      <c r="BE4" s="2">
        <f t="shared" si="54"/>
        <v>0</v>
      </c>
      <c r="BF4" s="2">
        <f t="shared" si="55"/>
        <v>0</v>
      </c>
      <c r="BG4" s="2">
        <f t="shared" si="56"/>
        <v>0</v>
      </c>
      <c r="BH4" s="2">
        <f t="shared" si="57"/>
        <v>0</v>
      </c>
      <c r="BI4" s="2">
        <f t="shared" si="58"/>
        <v>0</v>
      </c>
      <c r="BJ4" s="2">
        <f t="shared" si="59"/>
        <v>0</v>
      </c>
      <c r="BK4" s="2">
        <f t="shared" si="60"/>
        <v>0</v>
      </c>
      <c r="BL4" s="2">
        <f t="shared" si="61"/>
        <v>0</v>
      </c>
      <c r="BM4" s="2">
        <f t="shared" si="62"/>
        <v>0</v>
      </c>
      <c r="BN4" s="2">
        <f t="shared" si="63"/>
        <v>0</v>
      </c>
      <c r="BO4" s="2">
        <f t="shared" si="64"/>
        <v>0</v>
      </c>
      <c r="BP4" s="2">
        <f t="shared" si="65"/>
        <v>0</v>
      </c>
      <c r="BQ4" s="2">
        <f t="shared" si="66"/>
        <v>0</v>
      </c>
      <c r="BR4" s="2">
        <f t="shared" si="67"/>
        <v>0</v>
      </c>
      <c r="BS4" s="2">
        <f t="shared" si="68"/>
        <v>0</v>
      </c>
      <c r="BT4" s="2">
        <f t="shared" si="69"/>
        <v>0</v>
      </c>
      <c r="BU4" s="2">
        <f t="shared" si="70"/>
        <v>0</v>
      </c>
      <c r="BV4" s="2">
        <f t="shared" si="71"/>
        <v>0</v>
      </c>
      <c r="BW4" s="255" t="str">
        <f>数据调研!K4</f>
        <v>FBA</v>
      </c>
      <c r="BX4" s="199">
        <f t="shared" si="72"/>
        <v>0</v>
      </c>
      <c r="BY4" s="199">
        <f t="shared" si="73"/>
        <v>0</v>
      </c>
      <c r="BZ4" s="199">
        <f t="shared" si="74"/>
        <v>0</v>
      </c>
      <c r="CA4" s="199">
        <f t="shared" si="75"/>
        <v>0</v>
      </c>
      <c r="CB4" s="199">
        <f t="shared" si="76"/>
        <v>0</v>
      </c>
      <c r="CC4" s="199">
        <f t="shared" si="77"/>
        <v>0</v>
      </c>
      <c r="CD4" s="199">
        <f t="shared" si="78"/>
        <v>0</v>
      </c>
      <c r="CE4" s="199">
        <f t="shared" si="79"/>
        <v>0</v>
      </c>
      <c r="CF4" s="199">
        <f t="shared" si="80"/>
        <v>0</v>
      </c>
      <c r="CG4" s="199">
        <f t="shared" si="81"/>
        <v>0</v>
      </c>
      <c r="CH4" s="199">
        <f t="shared" si="82"/>
        <v>1</v>
      </c>
      <c r="CI4" s="199">
        <f t="shared" si="83"/>
        <v>0</v>
      </c>
      <c r="CJ4" s="199">
        <f t="shared" si="84"/>
        <v>0</v>
      </c>
      <c r="CK4" s="199">
        <f t="shared" si="85"/>
        <v>1</v>
      </c>
      <c r="CL4" s="199">
        <f t="shared" si="86"/>
        <v>0</v>
      </c>
      <c r="CM4" s="199">
        <f t="shared" si="87"/>
        <v>0</v>
      </c>
      <c r="CN4" s="199">
        <f t="shared" si="88"/>
        <v>0</v>
      </c>
      <c r="CO4" s="199">
        <f t="shared" si="89"/>
        <v>0</v>
      </c>
      <c r="CP4" s="199">
        <f t="shared" si="90"/>
        <v>0</v>
      </c>
      <c r="CQ4" s="199">
        <f t="shared" si="91"/>
        <v>0</v>
      </c>
      <c r="CR4" s="255">
        <f>数据调研!N4</f>
        <v>387</v>
      </c>
      <c r="CS4" s="260">
        <f t="shared" si="92"/>
        <v>0</v>
      </c>
      <c r="CT4" s="2">
        <f t="shared" si="93"/>
        <v>0</v>
      </c>
      <c r="CU4" s="2">
        <f t="shared" si="94"/>
        <v>0</v>
      </c>
      <c r="CV4" s="2">
        <f t="shared" si="95"/>
        <v>0</v>
      </c>
      <c r="CW4" s="2">
        <f t="shared" si="96"/>
        <v>0</v>
      </c>
      <c r="CX4" s="2">
        <f t="shared" si="97"/>
        <v>0</v>
      </c>
      <c r="CY4" s="2">
        <f t="shared" si="98"/>
        <v>0</v>
      </c>
      <c r="CZ4" s="2">
        <f t="shared" si="99"/>
        <v>0</v>
      </c>
      <c r="DA4" s="2">
        <f t="shared" si="100"/>
        <v>0</v>
      </c>
      <c r="DB4" s="2">
        <f t="shared" si="101"/>
        <v>0</v>
      </c>
      <c r="DC4" s="263">
        <f t="shared" si="102"/>
        <v>0</v>
      </c>
      <c r="DD4" s="254">
        <f t="shared" si="103"/>
        <v>0</v>
      </c>
      <c r="DE4" s="254">
        <f t="shared" si="104"/>
        <v>0</v>
      </c>
      <c r="DF4" s="254">
        <f t="shared" si="105"/>
        <v>0</v>
      </c>
      <c r="DG4" s="254">
        <f t="shared" si="106"/>
        <v>0</v>
      </c>
      <c r="DH4" s="254">
        <f t="shared" si="107"/>
        <v>0</v>
      </c>
      <c r="DI4" s="254">
        <f t="shared" si="108"/>
        <v>0</v>
      </c>
      <c r="DJ4" s="254">
        <f t="shared" si="109"/>
        <v>0</v>
      </c>
      <c r="DK4" s="254">
        <f t="shared" si="110"/>
        <v>0</v>
      </c>
      <c r="DL4" s="254">
        <f t="shared" si="111"/>
        <v>0</v>
      </c>
      <c r="DM4" s="263">
        <f t="shared" si="112"/>
        <v>0</v>
      </c>
      <c r="DN4" s="254">
        <f t="shared" si="113"/>
        <v>0</v>
      </c>
      <c r="DO4" s="254">
        <f t="shared" si="114"/>
        <v>0</v>
      </c>
      <c r="DP4" s="254">
        <f t="shared" si="115"/>
        <v>0</v>
      </c>
      <c r="DQ4" s="254">
        <f t="shared" si="116"/>
        <v>0</v>
      </c>
      <c r="DR4" s="254">
        <f t="shared" si="117"/>
        <v>0</v>
      </c>
      <c r="DS4" s="254">
        <f t="shared" si="118"/>
        <v>0</v>
      </c>
      <c r="DT4" s="254">
        <f t="shared" si="119"/>
        <v>0</v>
      </c>
      <c r="DU4" s="254">
        <f t="shared" si="120"/>
        <v>0</v>
      </c>
      <c r="DV4" s="254">
        <f t="shared" si="121"/>
        <v>0</v>
      </c>
      <c r="DW4" s="263">
        <f t="shared" si="122"/>
        <v>0</v>
      </c>
      <c r="DX4" s="254">
        <f t="shared" si="123"/>
        <v>0</v>
      </c>
      <c r="DY4" s="254">
        <f t="shared" si="124"/>
        <v>0</v>
      </c>
      <c r="DZ4" s="254">
        <f t="shared" si="125"/>
        <v>0</v>
      </c>
      <c r="EA4" s="254">
        <f t="shared" si="126"/>
        <v>0</v>
      </c>
      <c r="EB4" s="254">
        <f t="shared" si="127"/>
        <v>0</v>
      </c>
      <c r="EC4" s="254">
        <f t="shared" si="128"/>
        <v>0</v>
      </c>
      <c r="ED4" s="254">
        <f t="shared" si="129"/>
        <v>0</v>
      </c>
      <c r="EE4" s="254">
        <f t="shared" si="130"/>
        <v>0</v>
      </c>
      <c r="EF4" s="254">
        <f t="shared" si="131"/>
        <v>0</v>
      </c>
      <c r="EG4" s="263">
        <f t="shared" si="132"/>
        <v>1</v>
      </c>
      <c r="EH4" s="2">
        <f t="shared" si="133"/>
        <v>0</v>
      </c>
      <c r="EI4" s="2">
        <f t="shared" si="134"/>
        <v>0</v>
      </c>
      <c r="EJ4" s="2">
        <f t="shared" si="135"/>
        <v>1</v>
      </c>
      <c r="EK4" s="2">
        <f t="shared" si="136"/>
        <v>0</v>
      </c>
      <c r="EL4" s="2">
        <f t="shared" si="137"/>
        <v>0</v>
      </c>
      <c r="EM4" s="2">
        <f t="shared" si="138"/>
        <v>0</v>
      </c>
      <c r="EN4" s="2">
        <f t="shared" si="139"/>
        <v>0</v>
      </c>
      <c r="EO4" s="2">
        <f t="shared" si="140"/>
        <v>0</v>
      </c>
      <c r="EP4" s="2">
        <f t="shared" si="141"/>
        <v>0</v>
      </c>
      <c r="EQ4" s="55"/>
      <c r="ER4" s="201">
        <v>1</v>
      </c>
      <c r="ES4" s="202" t="s">
        <v>579</v>
      </c>
      <c r="ET4" s="201">
        <f>B163</f>
        <v>0</v>
      </c>
      <c r="EU4" s="55"/>
      <c r="FB4" s="214"/>
      <c r="FC4" s="214"/>
      <c r="FE4" s="187"/>
      <c r="FF4" s="187"/>
      <c r="FG4" s="187"/>
      <c r="FH4" s="187"/>
    </row>
    <row r="5" ht="20.1" customHeight="1" spans="1:164">
      <c r="A5" s="194">
        <f>数据调研!F5</f>
        <v>921</v>
      </c>
      <c r="B5" s="195">
        <f t="shared" si="1"/>
        <v>0</v>
      </c>
      <c r="C5" s="195">
        <f t="shared" si="2"/>
        <v>0</v>
      </c>
      <c r="D5" s="195">
        <f t="shared" si="3"/>
        <v>1</v>
      </c>
      <c r="E5" s="195">
        <f t="shared" si="4"/>
        <v>0</v>
      </c>
      <c r="F5" s="195">
        <f t="shared" si="5"/>
        <v>0</v>
      </c>
      <c r="G5">
        <f t="shared" si="6"/>
        <v>0</v>
      </c>
      <c r="H5">
        <f t="shared" si="7"/>
        <v>0</v>
      </c>
      <c r="I5">
        <f t="shared" si="8"/>
        <v>0</v>
      </c>
      <c r="J5">
        <f t="shared" si="9"/>
        <v>0</v>
      </c>
      <c r="K5" s="254">
        <f>价格参考!K5</f>
        <v>2220</v>
      </c>
      <c r="L5">
        <f t="shared" si="10"/>
        <v>0</v>
      </c>
      <c r="M5">
        <f t="shared" si="11"/>
        <v>0</v>
      </c>
      <c r="N5">
        <f t="shared" si="12"/>
        <v>0</v>
      </c>
      <c r="O5">
        <f t="shared" si="13"/>
        <v>0</v>
      </c>
      <c r="P5">
        <f t="shared" si="14"/>
        <v>0</v>
      </c>
      <c r="Q5">
        <f t="shared" si="15"/>
        <v>0</v>
      </c>
      <c r="R5">
        <f t="shared" si="16"/>
        <v>1</v>
      </c>
      <c r="S5">
        <f t="shared" si="17"/>
        <v>0</v>
      </c>
      <c r="T5">
        <f t="shared" si="18"/>
        <v>0</v>
      </c>
      <c r="U5">
        <f t="shared" si="19"/>
        <v>0</v>
      </c>
      <c r="V5">
        <f t="shared" si="20"/>
        <v>0</v>
      </c>
      <c r="W5" s="194">
        <f t="shared" si="21"/>
        <v>921</v>
      </c>
      <c r="X5" s="255">
        <f>数据调研!I5</f>
        <v>743</v>
      </c>
      <c r="Y5" s="2">
        <f t="shared" si="22"/>
        <v>0</v>
      </c>
      <c r="Z5" s="2">
        <f t="shared" si="23"/>
        <v>0</v>
      </c>
      <c r="AA5" s="2">
        <f t="shared" si="24"/>
        <v>0</v>
      </c>
      <c r="AB5" s="2">
        <f t="shared" si="25"/>
        <v>0</v>
      </c>
      <c r="AC5" s="2">
        <f t="shared" si="26"/>
        <v>0</v>
      </c>
      <c r="AD5" s="2">
        <f t="shared" si="27"/>
        <v>0</v>
      </c>
      <c r="AE5" s="2">
        <f t="shared" si="28"/>
        <v>0</v>
      </c>
      <c r="AF5" s="2">
        <f t="shared" si="29"/>
        <v>0</v>
      </c>
      <c r="AG5" s="2">
        <f t="shared" si="30"/>
        <v>0</v>
      </c>
      <c r="AH5" s="2">
        <f t="shared" si="31"/>
        <v>0</v>
      </c>
      <c r="AI5" s="2">
        <f t="shared" si="32"/>
        <v>0</v>
      </c>
      <c r="AJ5" s="2">
        <f t="shared" si="33"/>
        <v>0</v>
      </c>
      <c r="AK5" s="2">
        <f t="shared" si="34"/>
        <v>0</v>
      </c>
      <c r="AL5" s="2">
        <f t="shared" si="35"/>
        <v>0</v>
      </c>
      <c r="AM5" s="2">
        <f t="shared" si="36"/>
        <v>0</v>
      </c>
      <c r="AN5" s="2">
        <f t="shared" si="37"/>
        <v>0</v>
      </c>
      <c r="AO5" s="2">
        <f t="shared" si="38"/>
        <v>0</v>
      </c>
      <c r="AP5" s="2">
        <f t="shared" si="39"/>
        <v>0</v>
      </c>
      <c r="AQ5" s="2">
        <f t="shared" si="40"/>
        <v>0</v>
      </c>
      <c r="AR5" s="2">
        <f t="shared" si="41"/>
        <v>0</v>
      </c>
      <c r="AS5" s="2">
        <f t="shared" si="42"/>
        <v>0</v>
      </c>
      <c r="AT5" s="2">
        <f t="shared" si="43"/>
        <v>0</v>
      </c>
      <c r="AU5" s="2">
        <f t="shared" si="44"/>
        <v>0</v>
      </c>
      <c r="AV5" s="2">
        <f t="shared" si="45"/>
        <v>0</v>
      </c>
      <c r="AW5" s="2">
        <f t="shared" si="46"/>
        <v>0</v>
      </c>
      <c r="AX5" s="2">
        <f t="shared" si="47"/>
        <v>0</v>
      </c>
      <c r="AY5" s="2">
        <f t="shared" si="48"/>
        <v>0</v>
      </c>
      <c r="AZ5" s="2">
        <f t="shared" si="49"/>
        <v>0</v>
      </c>
      <c r="BA5" s="2">
        <f t="shared" si="50"/>
        <v>0</v>
      </c>
      <c r="BB5" s="2">
        <f t="shared" si="51"/>
        <v>0</v>
      </c>
      <c r="BC5" s="2">
        <f t="shared" si="52"/>
        <v>1</v>
      </c>
      <c r="BD5" s="2">
        <f t="shared" si="53"/>
        <v>0</v>
      </c>
      <c r="BE5" s="2">
        <f t="shared" si="54"/>
        <v>0</v>
      </c>
      <c r="BF5" s="2">
        <f t="shared" si="55"/>
        <v>1</v>
      </c>
      <c r="BG5" s="2">
        <f t="shared" si="56"/>
        <v>0</v>
      </c>
      <c r="BH5" s="2">
        <f t="shared" si="57"/>
        <v>0</v>
      </c>
      <c r="BI5" s="2">
        <f t="shared" si="58"/>
        <v>0</v>
      </c>
      <c r="BJ5" s="2">
        <f t="shared" si="59"/>
        <v>0</v>
      </c>
      <c r="BK5" s="2">
        <f t="shared" si="60"/>
        <v>0</v>
      </c>
      <c r="BL5" s="2">
        <f t="shared" si="61"/>
        <v>0</v>
      </c>
      <c r="BM5" s="2">
        <f t="shared" si="62"/>
        <v>0</v>
      </c>
      <c r="BN5" s="2">
        <f t="shared" si="63"/>
        <v>0</v>
      </c>
      <c r="BO5" s="2">
        <f t="shared" si="64"/>
        <v>0</v>
      </c>
      <c r="BP5" s="2">
        <f t="shared" si="65"/>
        <v>0</v>
      </c>
      <c r="BQ5" s="2">
        <f t="shared" si="66"/>
        <v>0</v>
      </c>
      <c r="BR5" s="2">
        <f t="shared" si="67"/>
        <v>0</v>
      </c>
      <c r="BS5" s="2">
        <f t="shared" si="68"/>
        <v>0</v>
      </c>
      <c r="BT5" s="2">
        <f t="shared" si="69"/>
        <v>0</v>
      </c>
      <c r="BU5" s="2">
        <f t="shared" si="70"/>
        <v>0</v>
      </c>
      <c r="BV5" s="2">
        <f t="shared" si="71"/>
        <v>0</v>
      </c>
      <c r="BW5" s="255" t="str">
        <f>数据调研!K5</f>
        <v>FBA</v>
      </c>
      <c r="BX5" s="199">
        <f t="shared" si="72"/>
        <v>0</v>
      </c>
      <c r="BY5" s="199">
        <f t="shared" si="73"/>
        <v>0</v>
      </c>
      <c r="BZ5" s="199">
        <f t="shared" si="74"/>
        <v>0</v>
      </c>
      <c r="CA5" s="199">
        <f t="shared" si="75"/>
        <v>0</v>
      </c>
      <c r="CB5" s="199">
        <f t="shared" si="76"/>
        <v>0</v>
      </c>
      <c r="CC5" s="199">
        <f t="shared" si="77"/>
        <v>0</v>
      </c>
      <c r="CD5" s="199">
        <f t="shared" si="78"/>
        <v>0</v>
      </c>
      <c r="CE5" s="199">
        <f t="shared" si="79"/>
        <v>0</v>
      </c>
      <c r="CF5" s="199">
        <f t="shared" si="80"/>
        <v>0</v>
      </c>
      <c r="CG5" s="199">
        <f t="shared" si="81"/>
        <v>0</v>
      </c>
      <c r="CH5" s="199">
        <f t="shared" si="82"/>
        <v>1</v>
      </c>
      <c r="CI5" s="199">
        <f t="shared" si="83"/>
        <v>0</v>
      </c>
      <c r="CJ5" s="199">
        <f t="shared" si="84"/>
        <v>0</v>
      </c>
      <c r="CK5" s="199">
        <f t="shared" si="85"/>
        <v>1</v>
      </c>
      <c r="CL5" s="199">
        <f t="shared" si="86"/>
        <v>0</v>
      </c>
      <c r="CM5" s="199">
        <f t="shared" si="87"/>
        <v>0</v>
      </c>
      <c r="CN5" s="199">
        <f t="shared" si="88"/>
        <v>0</v>
      </c>
      <c r="CO5" s="199">
        <f t="shared" si="89"/>
        <v>0</v>
      </c>
      <c r="CP5" s="199">
        <f t="shared" si="90"/>
        <v>0</v>
      </c>
      <c r="CQ5" s="199">
        <f t="shared" si="91"/>
        <v>0</v>
      </c>
      <c r="CR5" s="255">
        <f>数据调研!N5</f>
        <v>459</v>
      </c>
      <c r="CS5" s="260">
        <f t="shared" si="92"/>
        <v>0</v>
      </c>
      <c r="CT5" s="2">
        <f t="shared" si="93"/>
        <v>0</v>
      </c>
      <c r="CU5" s="2">
        <f t="shared" si="94"/>
        <v>0</v>
      </c>
      <c r="CV5" s="2">
        <f t="shared" si="95"/>
        <v>0</v>
      </c>
      <c r="CW5" s="2">
        <f t="shared" si="96"/>
        <v>0</v>
      </c>
      <c r="CX5" s="2">
        <f t="shared" si="97"/>
        <v>0</v>
      </c>
      <c r="CY5" s="2">
        <f t="shared" si="98"/>
        <v>0</v>
      </c>
      <c r="CZ5" s="2">
        <f t="shared" si="99"/>
        <v>0</v>
      </c>
      <c r="DA5" s="2">
        <f t="shared" si="100"/>
        <v>0</v>
      </c>
      <c r="DB5" s="2">
        <f t="shared" si="101"/>
        <v>0</v>
      </c>
      <c r="DC5" s="263">
        <f t="shared" si="102"/>
        <v>0</v>
      </c>
      <c r="DD5" s="254">
        <f t="shared" si="103"/>
        <v>0</v>
      </c>
      <c r="DE5" s="254">
        <f t="shared" si="104"/>
        <v>0</v>
      </c>
      <c r="DF5" s="254">
        <f t="shared" si="105"/>
        <v>0</v>
      </c>
      <c r="DG5" s="254">
        <f t="shared" si="106"/>
        <v>0</v>
      </c>
      <c r="DH5" s="254">
        <f t="shared" si="107"/>
        <v>0</v>
      </c>
      <c r="DI5" s="254">
        <f t="shared" si="108"/>
        <v>0</v>
      </c>
      <c r="DJ5" s="254">
        <f t="shared" si="109"/>
        <v>0</v>
      </c>
      <c r="DK5" s="254">
        <f t="shared" si="110"/>
        <v>0</v>
      </c>
      <c r="DL5" s="254">
        <f t="shared" si="111"/>
        <v>0</v>
      </c>
      <c r="DM5" s="263">
        <f t="shared" si="112"/>
        <v>0</v>
      </c>
      <c r="DN5" s="254">
        <f t="shared" si="113"/>
        <v>0</v>
      </c>
      <c r="DO5" s="254">
        <f t="shared" si="114"/>
        <v>0</v>
      </c>
      <c r="DP5" s="254">
        <f t="shared" si="115"/>
        <v>0</v>
      </c>
      <c r="DQ5" s="254">
        <f t="shared" si="116"/>
        <v>0</v>
      </c>
      <c r="DR5" s="254">
        <f t="shared" si="117"/>
        <v>0</v>
      </c>
      <c r="DS5" s="254">
        <f t="shared" si="118"/>
        <v>0</v>
      </c>
      <c r="DT5" s="254">
        <f t="shared" si="119"/>
        <v>0</v>
      </c>
      <c r="DU5" s="254">
        <f t="shared" si="120"/>
        <v>0</v>
      </c>
      <c r="DV5" s="254">
        <f t="shared" si="121"/>
        <v>0</v>
      </c>
      <c r="DW5" s="263">
        <f t="shared" si="122"/>
        <v>0</v>
      </c>
      <c r="DX5" s="254">
        <f t="shared" si="123"/>
        <v>0</v>
      </c>
      <c r="DY5" s="254">
        <f t="shared" si="124"/>
        <v>0</v>
      </c>
      <c r="DZ5" s="254">
        <f t="shared" si="125"/>
        <v>0</v>
      </c>
      <c r="EA5" s="254">
        <f t="shared" si="126"/>
        <v>0</v>
      </c>
      <c r="EB5" s="254">
        <f t="shared" si="127"/>
        <v>0</v>
      </c>
      <c r="EC5" s="254">
        <f t="shared" si="128"/>
        <v>0</v>
      </c>
      <c r="ED5" s="254">
        <f t="shared" si="129"/>
        <v>0</v>
      </c>
      <c r="EE5" s="254">
        <f t="shared" si="130"/>
        <v>0</v>
      </c>
      <c r="EF5" s="254">
        <f t="shared" si="131"/>
        <v>0</v>
      </c>
      <c r="EG5" s="263">
        <f t="shared" si="132"/>
        <v>1</v>
      </c>
      <c r="EH5" s="2">
        <f t="shared" si="133"/>
        <v>0</v>
      </c>
      <c r="EI5" s="2">
        <f t="shared" si="134"/>
        <v>0</v>
      </c>
      <c r="EJ5" s="2">
        <f t="shared" si="135"/>
        <v>1</v>
      </c>
      <c r="EK5" s="2">
        <f t="shared" si="136"/>
        <v>0</v>
      </c>
      <c r="EL5" s="2">
        <f t="shared" si="137"/>
        <v>0</v>
      </c>
      <c r="EM5" s="2">
        <f t="shared" si="138"/>
        <v>0</v>
      </c>
      <c r="EN5" s="2">
        <f t="shared" si="139"/>
        <v>0</v>
      </c>
      <c r="EO5" s="2">
        <f t="shared" si="140"/>
        <v>0</v>
      </c>
      <c r="EP5" s="2">
        <f t="shared" si="141"/>
        <v>0</v>
      </c>
      <c r="EQ5" s="55"/>
      <c r="ER5" s="201">
        <v>2</v>
      </c>
      <c r="ES5" s="202" t="s">
        <v>580</v>
      </c>
      <c r="ET5" s="201">
        <f>C163</f>
        <v>0</v>
      </c>
      <c r="EU5" s="55"/>
      <c r="FB5" s="214"/>
      <c r="FC5" s="214"/>
      <c r="FE5" s="187"/>
      <c r="FF5" s="187"/>
      <c r="FG5" s="187"/>
      <c r="FH5" s="187"/>
    </row>
    <row r="6" ht="20.1" customHeight="1" spans="1:164">
      <c r="A6" s="194">
        <f>数据调研!F6</f>
        <v>1174</v>
      </c>
      <c r="B6" s="195">
        <f t="shared" si="1"/>
        <v>0</v>
      </c>
      <c r="C6" s="195">
        <f t="shared" si="2"/>
        <v>0</v>
      </c>
      <c r="D6" s="195">
        <f t="shared" si="3"/>
        <v>0</v>
      </c>
      <c r="E6" s="195">
        <f t="shared" si="4"/>
        <v>1</v>
      </c>
      <c r="F6" s="195">
        <f t="shared" si="5"/>
        <v>0</v>
      </c>
      <c r="G6">
        <f t="shared" si="6"/>
        <v>0</v>
      </c>
      <c r="H6">
        <f t="shared" si="7"/>
        <v>0</v>
      </c>
      <c r="I6">
        <f t="shared" si="8"/>
        <v>0</v>
      </c>
      <c r="J6">
        <f t="shared" si="9"/>
        <v>0</v>
      </c>
      <c r="K6" s="254">
        <f>价格参考!K6</f>
        <v>1830</v>
      </c>
      <c r="L6">
        <f t="shared" si="10"/>
        <v>0</v>
      </c>
      <c r="M6">
        <f t="shared" si="11"/>
        <v>0</v>
      </c>
      <c r="N6">
        <f t="shared" si="12"/>
        <v>0</v>
      </c>
      <c r="O6">
        <f t="shared" si="13"/>
        <v>0</v>
      </c>
      <c r="P6">
        <f t="shared" si="14"/>
        <v>0</v>
      </c>
      <c r="Q6">
        <f t="shared" si="15"/>
        <v>1</v>
      </c>
      <c r="R6">
        <f t="shared" si="16"/>
        <v>0</v>
      </c>
      <c r="S6">
        <f t="shared" si="17"/>
        <v>0</v>
      </c>
      <c r="T6">
        <f t="shared" si="18"/>
        <v>0</v>
      </c>
      <c r="U6">
        <f t="shared" si="19"/>
        <v>0</v>
      </c>
      <c r="V6">
        <f t="shared" si="20"/>
        <v>0</v>
      </c>
      <c r="W6" s="194">
        <f t="shared" si="21"/>
        <v>1174</v>
      </c>
      <c r="X6" s="255">
        <f>数据调研!I6</f>
        <v>1616</v>
      </c>
      <c r="Y6" s="2">
        <f t="shared" si="22"/>
        <v>0</v>
      </c>
      <c r="Z6" s="2">
        <f t="shared" si="23"/>
        <v>0</v>
      </c>
      <c r="AA6" s="2">
        <f t="shared" si="24"/>
        <v>0</v>
      </c>
      <c r="AB6" s="2">
        <f t="shared" si="25"/>
        <v>0</v>
      </c>
      <c r="AC6" s="2">
        <f t="shared" si="26"/>
        <v>0</v>
      </c>
      <c r="AD6" s="2">
        <f t="shared" si="27"/>
        <v>0</v>
      </c>
      <c r="AE6" s="2">
        <f t="shared" si="28"/>
        <v>0</v>
      </c>
      <c r="AF6" s="2">
        <f t="shared" si="29"/>
        <v>0</v>
      </c>
      <c r="AG6" s="2">
        <f t="shared" si="30"/>
        <v>0</v>
      </c>
      <c r="AH6" s="2">
        <f t="shared" si="31"/>
        <v>0</v>
      </c>
      <c r="AI6" s="2">
        <f t="shared" si="32"/>
        <v>0</v>
      </c>
      <c r="AJ6" s="2">
        <f t="shared" si="33"/>
        <v>0</v>
      </c>
      <c r="AK6" s="2">
        <f t="shared" si="34"/>
        <v>0</v>
      </c>
      <c r="AL6" s="2">
        <f t="shared" si="35"/>
        <v>0</v>
      </c>
      <c r="AM6" s="2">
        <f t="shared" si="36"/>
        <v>0</v>
      </c>
      <c r="AN6" s="2">
        <f t="shared" si="37"/>
        <v>0</v>
      </c>
      <c r="AO6" s="2">
        <f t="shared" si="38"/>
        <v>0</v>
      </c>
      <c r="AP6" s="2">
        <f t="shared" si="39"/>
        <v>0</v>
      </c>
      <c r="AQ6" s="2">
        <f t="shared" si="40"/>
        <v>0</v>
      </c>
      <c r="AR6" s="2">
        <f t="shared" si="41"/>
        <v>0</v>
      </c>
      <c r="AS6" s="2">
        <f t="shared" si="42"/>
        <v>0</v>
      </c>
      <c r="AT6" s="2">
        <f t="shared" si="43"/>
        <v>0</v>
      </c>
      <c r="AU6" s="2">
        <f t="shared" si="44"/>
        <v>0</v>
      </c>
      <c r="AV6" s="2">
        <f t="shared" si="45"/>
        <v>0</v>
      </c>
      <c r="AW6" s="2">
        <f t="shared" si="46"/>
        <v>0</v>
      </c>
      <c r="AX6" s="2">
        <f t="shared" si="47"/>
        <v>0</v>
      </c>
      <c r="AY6" s="2">
        <f t="shared" si="48"/>
        <v>0</v>
      </c>
      <c r="AZ6" s="2">
        <f t="shared" si="49"/>
        <v>0</v>
      </c>
      <c r="BA6" s="2">
        <f t="shared" si="50"/>
        <v>0</v>
      </c>
      <c r="BB6" s="2">
        <f t="shared" si="51"/>
        <v>0</v>
      </c>
      <c r="BC6" s="2">
        <f t="shared" si="52"/>
        <v>0</v>
      </c>
      <c r="BD6" s="2">
        <f t="shared" si="53"/>
        <v>0</v>
      </c>
      <c r="BE6" s="2">
        <f t="shared" si="54"/>
        <v>0</v>
      </c>
      <c r="BF6" s="2">
        <f t="shared" si="55"/>
        <v>0</v>
      </c>
      <c r="BG6" s="2">
        <f t="shared" si="56"/>
        <v>0</v>
      </c>
      <c r="BH6" s="2">
        <f t="shared" si="57"/>
        <v>0</v>
      </c>
      <c r="BI6" s="2">
        <f t="shared" si="58"/>
        <v>0</v>
      </c>
      <c r="BJ6" s="2">
        <f t="shared" si="59"/>
        <v>0</v>
      </c>
      <c r="BK6" s="2">
        <f t="shared" si="60"/>
        <v>0</v>
      </c>
      <c r="BL6" s="2">
        <f t="shared" si="61"/>
        <v>0</v>
      </c>
      <c r="BM6" s="2">
        <f t="shared" si="62"/>
        <v>1</v>
      </c>
      <c r="BN6" s="2">
        <f t="shared" si="63"/>
        <v>0</v>
      </c>
      <c r="BO6" s="2">
        <f t="shared" si="64"/>
        <v>0</v>
      </c>
      <c r="BP6" s="2">
        <f t="shared" si="65"/>
        <v>0</v>
      </c>
      <c r="BQ6" s="2">
        <f t="shared" si="66"/>
        <v>1</v>
      </c>
      <c r="BR6" s="2">
        <f t="shared" si="67"/>
        <v>0</v>
      </c>
      <c r="BS6" s="2">
        <f t="shared" si="68"/>
        <v>0</v>
      </c>
      <c r="BT6" s="2">
        <f t="shared" si="69"/>
        <v>0</v>
      </c>
      <c r="BU6" s="2">
        <f t="shared" si="70"/>
        <v>0</v>
      </c>
      <c r="BV6" s="2">
        <f t="shared" si="71"/>
        <v>0</v>
      </c>
      <c r="BW6" s="255" t="str">
        <f>数据调研!K6</f>
        <v>AMZ</v>
      </c>
      <c r="BX6" s="199">
        <f t="shared" si="72"/>
        <v>1</v>
      </c>
      <c r="BY6" s="199">
        <f t="shared" si="73"/>
        <v>0</v>
      </c>
      <c r="BZ6" s="199">
        <f t="shared" si="74"/>
        <v>0</v>
      </c>
      <c r="CA6" s="199">
        <f t="shared" si="75"/>
        <v>0</v>
      </c>
      <c r="CB6" s="199">
        <f t="shared" si="76"/>
        <v>1</v>
      </c>
      <c r="CC6" s="199">
        <f t="shared" si="77"/>
        <v>0</v>
      </c>
      <c r="CD6" s="199">
        <f t="shared" si="78"/>
        <v>0</v>
      </c>
      <c r="CE6" s="199">
        <f t="shared" si="79"/>
        <v>0</v>
      </c>
      <c r="CF6" s="199">
        <f t="shared" si="80"/>
        <v>0</v>
      </c>
      <c r="CG6" s="199">
        <f t="shared" si="81"/>
        <v>0</v>
      </c>
      <c r="CH6" s="199">
        <f t="shared" si="82"/>
        <v>0</v>
      </c>
      <c r="CI6" s="199">
        <f t="shared" si="83"/>
        <v>0</v>
      </c>
      <c r="CJ6" s="199">
        <f t="shared" si="84"/>
        <v>0</v>
      </c>
      <c r="CK6" s="199">
        <f t="shared" si="85"/>
        <v>0</v>
      </c>
      <c r="CL6" s="199">
        <f t="shared" si="86"/>
        <v>0</v>
      </c>
      <c r="CM6" s="199">
        <f t="shared" si="87"/>
        <v>0</v>
      </c>
      <c r="CN6" s="199">
        <f t="shared" si="88"/>
        <v>0</v>
      </c>
      <c r="CO6" s="199">
        <f t="shared" si="89"/>
        <v>0</v>
      </c>
      <c r="CP6" s="199">
        <f t="shared" si="90"/>
        <v>0</v>
      </c>
      <c r="CQ6" s="199">
        <f t="shared" si="91"/>
        <v>0</v>
      </c>
      <c r="CR6" s="255">
        <f>数据调研!N6</f>
        <v>4374</v>
      </c>
      <c r="CS6" s="260">
        <f t="shared" si="92"/>
        <v>0</v>
      </c>
      <c r="CT6" s="2">
        <f t="shared" si="93"/>
        <v>0</v>
      </c>
      <c r="CU6" s="2">
        <f t="shared" si="94"/>
        <v>0</v>
      </c>
      <c r="CV6" s="2">
        <f t="shared" si="95"/>
        <v>0</v>
      </c>
      <c r="CW6" s="2">
        <f t="shared" si="96"/>
        <v>0</v>
      </c>
      <c r="CX6" s="2">
        <f t="shared" si="97"/>
        <v>0</v>
      </c>
      <c r="CY6" s="2">
        <f t="shared" si="98"/>
        <v>0</v>
      </c>
      <c r="CZ6" s="2">
        <f t="shared" si="99"/>
        <v>0</v>
      </c>
      <c r="DA6" s="2">
        <f t="shared" si="100"/>
        <v>0</v>
      </c>
      <c r="DB6" s="2">
        <f t="shared" si="101"/>
        <v>0</v>
      </c>
      <c r="DC6" s="263">
        <f t="shared" si="102"/>
        <v>0</v>
      </c>
      <c r="DD6" s="254">
        <f t="shared" si="103"/>
        <v>0</v>
      </c>
      <c r="DE6" s="254">
        <f t="shared" si="104"/>
        <v>0</v>
      </c>
      <c r="DF6" s="254">
        <f t="shared" si="105"/>
        <v>0</v>
      </c>
      <c r="DG6" s="254">
        <f t="shared" si="106"/>
        <v>0</v>
      </c>
      <c r="DH6" s="254">
        <f t="shared" si="107"/>
        <v>0</v>
      </c>
      <c r="DI6" s="254">
        <f t="shared" si="108"/>
        <v>0</v>
      </c>
      <c r="DJ6" s="254">
        <f t="shared" si="109"/>
        <v>0</v>
      </c>
      <c r="DK6" s="254">
        <f t="shared" si="110"/>
        <v>0</v>
      </c>
      <c r="DL6" s="254">
        <f t="shared" si="111"/>
        <v>0</v>
      </c>
      <c r="DM6" s="263">
        <f t="shared" si="112"/>
        <v>0</v>
      </c>
      <c r="DN6" s="254">
        <f t="shared" si="113"/>
        <v>0</v>
      </c>
      <c r="DO6" s="254">
        <f t="shared" si="114"/>
        <v>0</v>
      </c>
      <c r="DP6" s="254">
        <f t="shared" si="115"/>
        <v>0</v>
      </c>
      <c r="DQ6" s="254">
        <f t="shared" si="116"/>
        <v>0</v>
      </c>
      <c r="DR6" s="254">
        <f t="shared" si="117"/>
        <v>0</v>
      </c>
      <c r="DS6" s="254">
        <f t="shared" si="118"/>
        <v>0</v>
      </c>
      <c r="DT6" s="254">
        <f t="shared" si="119"/>
        <v>0</v>
      </c>
      <c r="DU6" s="254">
        <f t="shared" si="120"/>
        <v>0</v>
      </c>
      <c r="DV6" s="254">
        <f t="shared" si="121"/>
        <v>0</v>
      </c>
      <c r="DW6" s="263">
        <f t="shared" si="122"/>
        <v>0</v>
      </c>
      <c r="DX6" s="254">
        <f t="shared" si="123"/>
        <v>0</v>
      </c>
      <c r="DY6" s="254">
        <f t="shared" si="124"/>
        <v>0</v>
      </c>
      <c r="DZ6" s="254">
        <f t="shared" si="125"/>
        <v>0</v>
      </c>
      <c r="EA6" s="254">
        <f t="shared" si="126"/>
        <v>0</v>
      </c>
      <c r="EB6" s="254">
        <f t="shared" si="127"/>
        <v>0</v>
      </c>
      <c r="EC6" s="254">
        <f t="shared" si="128"/>
        <v>0</v>
      </c>
      <c r="ED6" s="254">
        <f t="shared" si="129"/>
        <v>0</v>
      </c>
      <c r="EE6" s="254">
        <f t="shared" si="130"/>
        <v>0</v>
      </c>
      <c r="EF6" s="254">
        <f t="shared" si="131"/>
        <v>0</v>
      </c>
      <c r="EG6" s="263">
        <f t="shared" si="132"/>
        <v>1</v>
      </c>
      <c r="EH6" s="2">
        <f t="shared" si="133"/>
        <v>0</v>
      </c>
      <c r="EI6" s="2">
        <f t="shared" si="134"/>
        <v>0</v>
      </c>
      <c r="EJ6" s="2">
        <f t="shared" si="135"/>
        <v>0</v>
      </c>
      <c r="EK6" s="2">
        <f t="shared" si="136"/>
        <v>1</v>
      </c>
      <c r="EL6" s="2">
        <f t="shared" si="137"/>
        <v>0</v>
      </c>
      <c r="EM6" s="2">
        <f t="shared" si="138"/>
        <v>0</v>
      </c>
      <c r="EN6" s="2">
        <f t="shared" si="139"/>
        <v>0</v>
      </c>
      <c r="EO6" s="2">
        <f t="shared" si="140"/>
        <v>0</v>
      </c>
      <c r="EP6" s="2">
        <f t="shared" si="141"/>
        <v>0</v>
      </c>
      <c r="EQ6" s="55"/>
      <c r="ER6" s="201">
        <v>3</v>
      </c>
      <c r="ES6" s="202" t="s">
        <v>581</v>
      </c>
      <c r="ET6" s="201">
        <f>D163</f>
        <v>4</v>
      </c>
      <c r="EU6" s="55"/>
      <c r="FB6" s="214"/>
      <c r="FC6" s="214"/>
      <c r="FE6" s="187"/>
      <c r="FF6" s="187"/>
      <c r="FG6" s="187"/>
      <c r="FH6" s="187"/>
    </row>
    <row r="7" ht="20.1" customHeight="1" spans="1:164">
      <c r="A7" s="194">
        <f>数据调研!F7</f>
        <v>2511</v>
      </c>
      <c r="B7" s="195">
        <f t="shared" si="1"/>
        <v>0</v>
      </c>
      <c r="C7" s="195">
        <f t="shared" si="2"/>
        <v>0</v>
      </c>
      <c r="D7" s="195">
        <f t="shared" si="3"/>
        <v>0</v>
      </c>
      <c r="E7" s="195">
        <f t="shared" si="4"/>
        <v>0</v>
      </c>
      <c r="F7" s="195">
        <f t="shared" si="5"/>
        <v>1</v>
      </c>
      <c r="G7">
        <f t="shared" si="6"/>
        <v>0</v>
      </c>
      <c r="H7">
        <f t="shared" si="7"/>
        <v>0</v>
      </c>
      <c r="I7">
        <f t="shared" si="8"/>
        <v>0</v>
      </c>
      <c r="J7">
        <f t="shared" si="9"/>
        <v>0</v>
      </c>
      <c r="K7" s="254">
        <f>价格参考!K7</f>
        <v>960</v>
      </c>
      <c r="L7">
        <f t="shared" si="10"/>
        <v>0</v>
      </c>
      <c r="M7">
        <f t="shared" si="11"/>
        <v>0</v>
      </c>
      <c r="N7">
        <f t="shared" si="12"/>
        <v>0</v>
      </c>
      <c r="O7">
        <f t="shared" si="13"/>
        <v>1</v>
      </c>
      <c r="P7">
        <f t="shared" si="14"/>
        <v>0</v>
      </c>
      <c r="Q7">
        <f t="shared" si="15"/>
        <v>0</v>
      </c>
      <c r="R7">
        <f t="shared" si="16"/>
        <v>0</v>
      </c>
      <c r="S7">
        <f t="shared" si="17"/>
        <v>0</v>
      </c>
      <c r="T7">
        <f t="shared" si="18"/>
        <v>0</v>
      </c>
      <c r="U7">
        <f t="shared" si="19"/>
        <v>0</v>
      </c>
      <c r="V7">
        <f t="shared" si="20"/>
        <v>0</v>
      </c>
      <c r="W7" s="194">
        <f t="shared" si="21"/>
        <v>2511</v>
      </c>
      <c r="X7" s="255">
        <f>数据调研!I7</f>
        <v>13</v>
      </c>
      <c r="Y7" s="2">
        <f t="shared" si="22"/>
        <v>1</v>
      </c>
      <c r="Z7" s="2">
        <f t="shared" si="23"/>
        <v>0</v>
      </c>
      <c r="AA7" s="2">
        <f t="shared" si="24"/>
        <v>0</v>
      </c>
      <c r="AB7" s="2">
        <f t="shared" si="25"/>
        <v>0</v>
      </c>
      <c r="AC7" s="2">
        <f t="shared" si="26"/>
        <v>0</v>
      </c>
      <c r="AD7" s="2">
        <f t="shared" si="27"/>
        <v>1</v>
      </c>
      <c r="AE7" s="2">
        <f t="shared" si="28"/>
        <v>0</v>
      </c>
      <c r="AF7" s="2">
        <f t="shared" si="29"/>
        <v>0</v>
      </c>
      <c r="AG7" s="2">
        <f t="shared" si="30"/>
        <v>0</v>
      </c>
      <c r="AH7" s="2">
        <f t="shared" si="31"/>
        <v>0</v>
      </c>
      <c r="AI7" s="2">
        <f t="shared" si="32"/>
        <v>0</v>
      </c>
      <c r="AJ7" s="2">
        <f t="shared" si="33"/>
        <v>0</v>
      </c>
      <c r="AK7" s="2">
        <f t="shared" si="34"/>
        <v>0</v>
      </c>
      <c r="AL7" s="2">
        <f t="shared" si="35"/>
        <v>0</v>
      </c>
      <c r="AM7" s="2">
        <f t="shared" si="36"/>
        <v>0</v>
      </c>
      <c r="AN7" s="2">
        <f t="shared" si="37"/>
        <v>0</v>
      </c>
      <c r="AO7" s="2">
        <f t="shared" si="38"/>
        <v>0</v>
      </c>
      <c r="AP7" s="2">
        <f t="shared" si="39"/>
        <v>0</v>
      </c>
      <c r="AQ7" s="2">
        <f t="shared" si="40"/>
        <v>0</v>
      </c>
      <c r="AR7" s="2">
        <f t="shared" si="41"/>
        <v>0</v>
      </c>
      <c r="AS7" s="2">
        <f t="shared" si="42"/>
        <v>0</v>
      </c>
      <c r="AT7" s="2">
        <f t="shared" si="43"/>
        <v>0</v>
      </c>
      <c r="AU7" s="2">
        <f t="shared" si="44"/>
        <v>0</v>
      </c>
      <c r="AV7" s="2">
        <f t="shared" si="45"/>
        <v>0</v>
      </c>
      <c r="AW7" s="2">
        <f t="shared" si="46"/>
        <v>0</v>
      </c>
      <c r="AX7" s="2">
        <f t="shared" si="47"/>
        <v>0</v>
      </c>
      <c r="AY7" s="2">
        <f t="shared" si="48"/>
        <v>0</v>
      </c>
      <c r="AZ7" s="2">
        <f t="shared" si="49"/>
        <v>0</v>
      </c>
      <c r="BA7" s="2">
        <f t="shared" si="50"/>
        <v>0</v>
      </c>
      <c r="BB7" s="2">
        <f t="shared" si="51"/>
        <v>0</v>
      </c>
      <c r="BC7" s="2">
        <f t="shared" si="52"/>
        <v>0</v>
      </c>
      <c r="BD7" s="2">
        <f t="shared" si="53"/>
        <v>0</v>
      </c>
      <c r="BE7" s="2">
        <f t="shared" si="54"/>
        <v>0</v>
      </c>
      <c r="BF7" s="2">
        <f t="shared" si="55"/>
        <v>0</v>
      </c>
      <c r="BG7" s="2">
        <f t="shared" si="56"/>
        <v>0</v>
      </c>
      <c r="BH7" s="2">
        <f t="shared" si="57"/>
        <v>0</v>
      </c>
      <c r="BI7" s="2">
        <f t="shared" si="58"/>
        <v>0</v>
      </c>
      <c r="BJ7" s="2">
        <f t="shared" si="59"/>
        <v>0</v>
      </c>
      <c r="BK7" s="2">
        <f t="shared" si="60"/>
        <v>0</v>
      </c>
      <c r="BL7" s="2">
        <f t="shared" si="61"/>
        <v>0</v>
      </c>
      <c r="BM7" s="2">
        <f t="shared" si="62"/>
        <v>0</v>
      </c>
      <c r="BN7" s="2">
        <f t="shared" si="63"/>
        <v>0</v>
      </c>
      <c r="BO7" s="2">
        <f t="shared" si="64"/>
        <v>0</v>
      </c>
      <c r="BP7" s="2">
        <f t="shared" si="65"/>
        <v>0</v>
      </c>
      <c r="BQ7" s="2">
        <f t="shared" si="66"/>
        <v>0</v>
      </c>
      <c r="BR7" s="2">
        <f t="shared" si="67"/>
        <v>0</v>
      </c>
      <c r="BS7" s="2">
        <f t="shared" si="68"/>
        <v>0</v>
      </c>
      <c r="BT7" s="2">
        <f t="shared" si="69"/>
        <v>0</v>
      </c>
      <c r="BU7" s="2">
        <f t="shared" si="70"/>
        <v>0</v>
      </c>
      <c r="BV7" s="2">
        <f t="shared" si="71"/>
        <v>0</v>
      </c>
      <c r="BW7" s="255" t="str">
        <f>数据调研!K7</f>
        <v>FBA</v>
      </c>
      <c r="BX7" s="199">
        <f t="shared" si="72"/>
        <v>0</v>
      </c>
      <c r="BY7" s="199">
        <f t="shared" si="73"/>
        <v>0</v>
      </c>
      <c r="BZ7" s="199">
        <f t="shared" si="74"/>
        <v>0</v>
      </c>
      <c r="CA7" s="199">
        <f t="shared" si="75"/>
        <v>0</v>
      </c>
      <c r="CB7" s="199">
        <f t="shared" si="76"/>
        <v>0</v>
      </c>
      <c r="CC7" s="199">
        <f t="shared" si="77"/>
        <v>0</v>
      </c>
      <c r="CD7" s="199">
        <f t="shared" si="78"/>
        <v>0</v>
      </c>
      <c r="CE7" s="199">
        <f t="shared" si="79"/>
        <v>0</v>
      </c>
      <c r="CF7" s="199">
        <f t="shared" si="80"/>
        <v>0</v>
      </c>
      <c r="CG7" s="199">
        <f t="shared" si="81"/>
        <v>0</v>
      </c>
      <c r="CH7" s="199">
        <f t="shared" si="82"/>
        <v>1</v>
      </c>
      <c r="CI7" s="199">
        <f t="shared" si="83"/>
        <v>0</v>
      </c>
      <c r="CJ7" s="199">
        <f t="shared" si="84"/>
        <v>0</v>
      </c>
      <c r="CK7" s="199">
        <f t="shared" si="85"/>
        <v>0</v>
      </c>
      <c r="CL7" s="199">
        <f t="shared" si="86"/>
        <v>0</v>
      </c>
      <c r="CM7" s="199">
        <f t="shared" si="87"/>
        <v>1</v>
      </c>
      <c r="CN7" s="199">
        <f t="shared" si="88"/>
        <v>0</v>
      </c>
      <c r="CO7" s="199">
        <f t="shared" si="89"/>
        <v>0</v>
      </c>
      <c r="CP7" s="199">
        <f t="shared" si="90"/>
        <v>0</v>
      </c>
      <c r="CQ7" s="199">
        <f t="shared" si="91"/>
        <v>0</v>
      </c>
      <c r="CR7" s="255">
        <f>数据调研!N7</f>
        <v>96</v>
      </c>
      <c r="CS7" s="260">
        <f t="shared" si="92"/>
        <v>0</v>
      </c>
      <c r="CT7" s="2">
        <f t="shared" si="93"/>
        <v>0</v>
      </c>
      <c r="CU7" s="2">
        <f t="shared" si="94"/>
        <v>0</v>
      </c>
      <c r="CV7" s="2">
        <f t="shared" si="95"/>
        <v>0</v>
      </c>
      <c r="CW7" s="2">
        <f t="shared" si="96"/>
        <v>0</v>
      </c>
      <c r="CX7" s="2">
        <f t="shared" si="97"/>
        <v>0</v>
      </c>
      <c r="CY7" s="2">
        <f t="shared" si="98"/>
        <v>0</v>
      </c>
      <c r="CZ7" s="2">
        <f t="shared" si="99"/>
        <v>0</v>
      </c>
      <c r="DA7" s="2">
        <f t="shared" si="100"/>
        <v>0</v>
      </c>
      <c r="DB7" s="2">
        <f t="shared" si="101"/>
        <v>0</v>
      </c>
      <c r="DC7" s="263">
        <f t="shared" si="102"/>
        <v>0</v>
      </c>
      <c r="DD7" s="254">
        <f t="shared" si="103"/>
        <v>0</v>
      </c>
      <c r="DE7" s="254">
        <f t="shared" si="104"/>
        <v>0</v>
      </c>
      <c r="DF7" s="254">
        <f t="shared" si="105"/>
        <v>0</v>
      </c>
      <c r="DG7" s="254">
        <f t="shared" si="106"/>
        <v>0</v>
      </c>
      <c r="DH7" s="254">
        <f t="shared" si="107"/>
        <v>0</v>
      </c>
      <c r="DI7" s="254">
        <f t="shared" si="108"/>
        <v>0</v>
      </c>
      <c r="DJ7" s="254">
        <f t="shared" si="109"/>
        <v>0</v>
      </c>
      <c r="DK7" s="254">
        <f t="shared" si="110"/>
        <v>0</v>
      </c>
      <c r="DL7" s="254">
        <f t="shared" si="111"/>
        <v>0</v>
      </c>
      <c r="DM7" s="263">
        <f t="shared" si="112"/>
        <v>0</v>
      </c>
      <c r="DN7" s="254">
        <f t="shared" si="113"/>
        <v>0</v>
      </c>
      <c r="DO7" s="254">
        <f t="shared" si="114"/>
        <v>0</v>
      </c>
      <c r="DP7" s="254">
        <f t="shared" si="115"/>
        <v>0</v>
      </c>
      <c r="DQ7" s="254">
        <f t="shared" si="116"/>
        <v>0</v>
      </c>
      <c r="DR7" s="254">
        <f t="shared" si="117"/>
        <v>0</v>
      </c>
      <c r="DS7" s="254">
        <f t="shared" si="118"/>
        <v>0</v>
      </c>
      <c r="DT7" s="254">
        <f t="shared" si="119"/>
        <v>0</v>
      </c>
      <c r="DU7" s="254">
        <f t="shared" si="120"/>
        <v>0</v>
      </c>
      <c r="DV7" s="254">
        <f t="shared" si="121"/>
        <v>0</v>
      </c>
      <c r="DW7" s="263">
        <f t="shared" si="122"/>
        <v>1</v>
      </c>
      <c r="DX7" s="254">
        <f t="shared" si="123"/>
        <v>0</v>
      </c>
      <c r="DY7" s="254">
        <f t="shared" si="124"/>
        <v>0</v>
      </c>
      <c r="DZ7" s="254">
        <f t="shared" si="125"/>
        <v>0</v>
      </c>
      <c r="EA7" s="254">
        <f t="shared" si="126"/>
        <v>0</v>
      </c>
      <c r="EB7" s="254">
        <f t="shared" si="127"/>
        <v>1</v>
      </c>
      <c r="EC7" s="254">
        <f t="shared" si="128"/>
        <v>0</v>
      </c>
      <c r="ED7" s="254">
        <f t="shared" si="129"/>
        <v>0</v>
      </c>
      <c r="EE7" s="254">
        <f t="shared" si="130"/>
        <v>0</v>
      </c>
      <c r="EF7" s="254">
        <f t="shared" si="131"/>
        <v>0</v>
      </c>
      <c r="EG7" s="263">
        <f t="shared" si="132"/>
        <v>0</v>
      </c>
      <c r="EH7" s="2">
        <f t="shared" si="133"/>
        <v>0</v>
      </c>
      <c r="EI7" s="2">
        <f t="shared" si="134"/>
        <v>0</v>
      </c>
      <c r="EJ7" s="2">
        <f t="shared" si="135"/>
        <v>0</v>
      </c>
      <c r="EK7" s="2">
        <f t="shared" si="136"/>
        <v>0</v>
      </c>
      <c r="EL7" s="2">
        <f t="shared" si="137"/>
        <v>0</v>
      </c>
      <c r="EM7" s="2">
        <f t="shared" si="138"/>
        <v>0</v>
      </c>
      <c r="EN7" s="2">
        <f t="shared" si="139"/>
        <v>0</v>
      </c>
      <c r="EO7" s="2">
        <f t="shared" si="140"/>
        <v>0</v>
      </c>
      <c r="EP7" s="2">
        <f t="shared" si="141"/>
        <v>0</v>
      </c>
      <c r="EQ7" s="55"/>
      <c r="ER7" s="201">
        <v>4</v>
      </c>
      <c r="ES7" s="202" t="s">
        <v>582</v>
      </c>
      <c r="ET7" s="201">
        <f>E163</f>
        <v>2</v>
      </c>
      <c r="EU7" s="55"/>
      <c r="FB7" s="214"/>
      <c r="FC7" s="214"/>
      <c r="FE7" s="187"/>
      <c r="FF7" s="187"/>
      <c r="FG7" s="187"/>
      <c r="FH7" s="187"/>
    </row>
    <row r="8" ht="20.1" customHeight="1" spans="1:164">
      <c r="A8" s="194">
        <f>数据调研!F8</f>
        <v>2921</v>
      </c>
      <c r="B8" s="195">
        <f t="shared" si="1"/>
        <v>0</v>
      </c>
      <c r="C8" s="195">
        <f t="shared" si="2"/>
        <v>0</v>
      </c>
      <c r="D8" s="195">
        <f t="shared" si="3"/>
        <v>0</v>
      </c>
      <c r="E8" s="195">
        <f t="shared" si="4"/>
        <v>0</v>
      </c>
      <c r="F8" s="195">
        <f t="shared" si="5"/>
        <v>1</v>
      </c>
      <c r="G8">
        <f t="shared" si="6"/>
        <v>0</v>
      </c>
      <c r="H8">
        <f t="shared" si="7"/>
        <v>0</v>
      </c>
      <c r="I8">
        <f t="shared" si="8"/>
        <v>0</v>
      </c>
      <c r="J8">
        <f t="shared" si="9"/>
        <v>0</v>
      </c>
      <c r="K8" s="254">
        <f>价格参考!K8</f>
        <v>840</v>
      </c>
      <c r="L8">
        <f t="shared" si="10"/>
        <v>0</v>
      </c>
      <c r="M8">
        <f t="shared" si="11"/>
        <v>0</v>
      </c>
      <c r="N8">
        <f t="shared" si="12"/>
        <v>0</v>
      </c>
      <c r="O8">
        <f t="shared" si="13"/>
        <v>1</v>
      </c>
      <c r="P8">
        <f t="shared" si="14"/>
        <v>0</v>
      </c>
      <c r="Q8">
        <f t="shared" si="15"/>
        <v>0</v>
      </c>
      <c r="R8">
        <f t="shared" si="16"/>
        <v>0</v>
      </c>
      <c r="S8">
        <f t="shared" si="17"/>
        <v>0</v>
      </c>
      <c r="T8">
        <f t="shared" si="18"/>
        <v>0</v>
      </c>
      <c r="U8">
        <f t="shared" si="19"/>
        <v>0</v>
      </c>
      <c r="V8">
        <f t="shared" si="20"/>
        <v>0</v>
      </c>
      <c r="W8" s="194">
        <f t="shared" si="21"/>
        <v>2921</v>
      </c>
      <c r="X8" s="255">
        <f>数据调研!I8</f>
        <v>13</v>
      </c>
      <c r="Y8" s="2">
        <f t="shared" si="22"/>
        <v>1</v>
      </c>
      <c r="Z8" s="2">
        <f t="shared" si="23"/>
        <v>0</v>
      </c>
      <c r="AA8" s="2">
        <f t="shared" si="24"/>
        <v>0</v>
      </c>
      <c r="AB8" s="2">
        <f t="shared" si="25"/>
        <v>0</v>
      </c>
      <c r="AC8" s="2">
        <f t="shared" si="26"/>
        <v>0</v>
      </c>
      <c r="AD8" s="2">
        <f t="shared" si="27"/>
        <v>1</v>
      </c>
      <c r="AE8" s="2">
        <f t="shared" si="28"/>
        <v>0</v>
      </c>
      <c r="AF8" s="2">
        <f t="shared" si="29"/>
        <v>0</v>
      </c>
      <c r="AG8" s="2">
        <f t="shared" si="30"/>
        <v>0</v>
      </c>
      <c r="AH8" s="2">
        <f t="shared" si="31"/>
        <v>0</v>
      </c>
      <c r="AI8" s="2">
        <f t="shared" si="32"/>
        <v>0</v>
      </c>
      <c r="AJ8" s="2">
        <f t="shared" si="33"/>
        <v>0</v>
      </c>
      <c r="AK8" s="2">
        <f t="shared" si="34"/>
        <v>0</v>
      </c>
      <c r="AL8" s="2">
        <f t="shared" si="35"/>
        <v>0</v>
      </c>
      <c r="AM8" s="2">
        <f t="shared" si="36"/>
        <v>0</v>
      </c>
      <c r="AN8" s="2">
        <f t="shared" si="37"/>
        <v>0</v>
      </c>
      <c r="AO8" s="2">
        <f t="shared" si="38"/>
        <v>0</v>
      </c>
      <c r="AP8" s="2">
        <f t="shared" si="39"/>
        <v>0</v>
      </c>
      <c r="AQ8" s="2">
        <f t="shared" si="40"/>
        <v>0</v>
      </c>
      <c r="AR8" s="2">
        <f t="shared" si="41"/>
        <v>0</v>
      </c>
      <c r="AS8" s="2">
        <f t="shared" si="42"/>
        <v>0</v>
      </c>
      <c r="AT8" s="2">
        <f t="shared" si="43"/>
        <v>0</v>
      </c>
      <c r="AU8" s="2">
        <f t="shared" si="44"/>
        <v>0</v>
      </c>
      <c r="AV8" s="2">
        <f t="shared" si="45"/>
        <v>0</v>
      </c>
      <c r="AW8" s="2">
        <f t="shared" si="46"/>
        <v>0</v>
      </c>
      <c r="AX8" s="2">
        <f t="shared" si="47"/>
        <v>0</v>
      </c>
      <c r="AY8" s="2">
        <f t="shared" si="48"/>
        <v>0</v>
      </c>
      <c r="AZ8" s="2">
        <f t="shared" si="49"/>
        <v>0</v>
      </c>
      <c r="BA8" s="2">
        <f t="shared" si="50"/>
        <v>0</v>
      </c>
      <c r="BB8" s="2">
        <f t="shared" si="51"/>
        <v>0</v>
      </c>
      <c r="BC8" s="2">
        <f t="shared" si="52"/>
        <v>0</v>
      </c>
      <c r="BD8" s="2">
        <f t="shared" si="53"/>
        <v>0</v>
      </c>
      <c r="BE8" s="2">
        <f t="shared" si="54"/>
        <v>0</v>
      </c>
      <c r="BF8" s="2">
        <f t="shared" si="55"/>
        <v>0</v>
      </c>
      <c r="BG8" s="2">
        <f t="shared" si="56"/>
        <v>0</v>
      </c>
      <c r="BH8" s="2">
        <f t="shared" si="57"/>
        <v>0</v>
      </c>
      <c r="BI8" s="2">
        <f t="shared" si="58"/>
        <v>0</v>
      </c>
      <c r="BJ8" s="2">
        <f t="shared" si="59"/>
        <v>0</v>
      </c>
      <c r="BK8" s="2">
        <f t="shared" si="60"/>
        <v>0</v>
      </c>
      <c r="BL8" s="2">
        <f t="shared" si="61"/>
        <v>0</v>
      </c>
      <c r="BM8" s="2">
        <f t="shared" si="62"/>
        <v>0</v>
      </c>
      <c r="BN8" s="2">
        <f t="shared" si="63"/>
        <v>0</v>
      </c>
      <c r="BO8" s="2">
        <f t="shared" si="64"/>
        <v>0</v>
      </c>
      <c r="BP8" s="2">
        <f t="shared" si="65"/>
        <v>0</v>
      </c>
      <c r="BQ8" s="2">
        <f t="shared" si="66"/>
        <v>0</v>
      </c>
      <c r="BR8" s="2">
        <f t="shared" si="67"/>
        <v>0</v>
      </c>
      <c r="BS8" s="2">
        <f t="shared" si="68"/>
        <v>0</v>
      </c>
      <c r="BT8" s="2">
        <f t="shared" si="69"/>
        <v>0</v>
      </c>
      <c r="BU8" s="2">
        <f t="shared" si="70"/>
        <v>0</v>
      </c>
      <c r="BV8" s="2">
        <f t="shared" si="71"/>
        <v>0</v>
      </c>
      <c r="BW8" s="255" t="str">
        <f>数据调研!K8</f>
        <v>FBA</v>
      </c>
      <c r="BX8" s="199">
        <f t="shared" si="72"/>
        <v>0</v>
      </c>
      <c r="BY8" s="199">
        <f t="shared" si="73"/>
        <v>0</v>
      </c>
      <c r="BZ8" s="199">
        <f t="shared" si="74"/>
        <v>0</v>
      </c>
      <c r="CA8" s="199">
        <f t="shared" si="75"/>
        <v>0</v>
      </c>
      <c r="CB8" s="199">
        <f t="shared" si="76"/>
        <v>0</v>
      </c>
      <c r="CC8" s="199">
        <f t="shared" si="77"/>
        <v>0</v>
      </c>
      <c r="CD8" s="199">
        <f t="shared" si="78"/>
        <v>0</v>
      </c>
      <c r="CE8" s="199">
        <f t="shared" si="79"/>
        <v>0</v>
      </c>
      <c r="CF8" s="199">
        <f t="shared" si="80"/>
        <v>0</v>
      </c>
      <c r="CG8" s="199">
        <f t="shared" si="81"/>
        <v>0</v>
      </c>
      <c r="CH8" s="199">
        <f t="shared" si="82"/>
        <v>1</v>
      </c>
      <c r="CI8" s="199">
        <f t="shared" si="83"/>
        <v>0</v>
      </c>
      <c r="CJ8" s="199">
        <f t="shared" si="84"/>
        <v>0</v>
      </c>
      <c r="CK8" s="199">
        <f t="shared" si="85"/>
        <v>0</v>
      </c>
      <c r="CL8" s="199">
        <f t="shared" si="86"/>
        <v>0</v>
      </c>
      <c r="CM8" s="199">
        <f t="shared" si="87"/>
        <v>1</v>
      </c>
      <c r="CN8" s="199">
        <f t="shared" si="88"/>
        <v>0</v>
      </c>
      <c r="CO8" s="199">
        <f t="shared" si="89"/>
        <v>0</v>
      </c>
      <c r="CP8" s="199">
        <f t="shared" si="90"/>
        <v>0</v>
      </c>
      <c r="CQ8" s="199">
        <f t="shared" si="91"/>
        <v>0</v>
      </c>
      <c r="CR8" s="255">
        <f>数据调研!N8</f>
        <v>96</v>
      </c>
      <c r="CS8" s="260">
        <f t="shared" si="92"/>
        <v>0</v>
      </c>
      <c r="CT8" s="2">
        <f t="shared" si="93"/>
        <v>0</v>
      </c>
      <c r="CU8" s="2">
        <f t="shared" si="94"/>
        <v>0</v>
      </c>
      <c r="CV8" s="2">
        <f t="shared" si="95"/>
        <v>0</v>
      </c>
      <c r="CW8" s="2">
        <f t="shared" si="96"/>
        <v>0</v>
      </c>
      <c r="CX8" s="2">
        <f t="shared" si="97"/>
        <v>0</v>
      </c>
      <c r="CY8" s="2">
        <f t="shared" si="98"/>
        <v>0</v>
      </c>
      <c r="CZ8" s="2">
        <f t="shared" si="99"/>
        <v>0</v>
      </c>
      <c r="DA8" s="2">
        <f t="shared" si="100"/>
        <v>0</v>
      </c>
      <c r="DB8" s="2">
        <f t="shared" si="101"/>
        <v>0</v>
      </c>
      <c r="DC8" s="263">
        <f t="shared" si="102"/>
        <v>0</v>
      </c>
      <c r="DD8" s="254">
        <f t="shared" si="103"/>
        <v>0</v>
      </c>
      <c r="DE8" s="254">
        <f t="shared" si="104"/>
        <v>0</v>
      </c>
      <c r="DF8" s="254">
        <f t="shared" si="105"/>
        <v>0</v>
      </c>
      <c r="DG8" s="254">
        <f t="shared" si="106"/>
        <v>0</v>
      </c>
      <c r="DH8" s="254">
        <f t="shared" si="107"/>
        <v>0</v>
      </c>
      <c r="DI8" s="254">
        <f t="shared" si="108"/>
        <v>0</v>
      </c>
      <c r="DJ8" s="254">
        <f t="shared" si="109"/>
        <v>0</v>
      </c>
      <c r="DK8" s="254">
        <f t="shared" si="110"/>
        <v>0</v>
      </c>
      <c r="DL8" s="254">
        <f t="shared" si="111"/>
        <v>0</v>
      </c>
      <c r="DM8" s="263">
        <f t="shared" si="112"/>
        <v>0</v>
      </c>
      <c r="DN8" s="254">
        <f t="shared" si="113"/>
        <v>0</v>
      </c>
      <c r="DO8" s="254">
        <f t="shared" si="114"/>
        <v>0</v>
      </c>
      <c r="DP8" s="254">
        <f t="shared" si="115"/>
        <v>0</v>
      </c>
      <c r="DQ8" s="254">
        <f t="shared" si="116"/>
        <v>0</v>
      </c>
      <c r="DR8" s="254">
        <f t="shared" si="117"/>
        <v>0</v>
      </c>
      <c r="DS8" s="254">
        <f t="shared" si="118"/>
        <v>0</v>
      </c>
      <c r="DT8" s="254">
        <f t="shared" si="119"/>
        <v>0</v>
      </c>
      <c r="DU8" s="254">
        <f t="shared" si="120"/>
        <v>0</v>
      </c>
      <c r="DV8" s="254">
        <f t="shared" si="121"/>
        <v>0</v>
      </c>
      <c r="DW8" s="263">
        <f t="shared" si="122"/>
        <v>1</v>
      </c>
      <c r="DX8" s="254">
        <f t="shared" si="123"/>
        <v>0</v>
      </c>
      <c r="DY8" s="254">
        <f t="shared" si="124"/>
        <v>0</v>
      </c>
      <c r="DZ8" s="254">
        <f t="shared" si="125"/>
        <v>0</v>
      </c>
      <c r="EA8" s="254">
        <f t="shared" si="126"/>
        <v>0</v>
      </c>
      <c r="EB8" s="254">
        <f t="shared" si="127"/>
        <v>1</v>
      </c>
      <c r="EC8" s="254">
        <f t="shared" si="128"/>
        <v>0</v>
      </c>
      <c r="ED8" s="254">
        <f t="shared" si="129"/>
        <v>0</v>
      </c>
      <c r="EE8" s="254">
        <f t="shared" si="130"/>
        <v>0</v>
      </c>
      <c r="EF8" s="254">
        <f t="shared" si="131"/>
        <v>0</v>
      </c>
      <c r="EG8" s="263">
        <f t="shared" si="132"/>
        <v>0</v>
      </c>
      <c r="EH8" s="2">
        <f t="shared" si="133"/>
        <v>0</v>
      </c>
      <c r="EI8" s="2">
        <f t="shared" si="134"/>
        <v>0</v>
      </c>
      <c r="EJ8" s="2">
        <f t="shared" si="135"/>
        <v>0</v>
      </c>
      <c r="EK8" s="2">
        <f t="shared" si="136"/>
        <v>0</v>
      </c>
      <c r="EL8" s="2">
        <f t="shared" si="137"/>
        <v>0</v>
      </c>
      <c r="EM8" s="2">
        <f t="shared" si="138"/>
        <v>0</v>
      </c>
      <c r="EN8" s="2">
        <f t="shared" si="139"/>
        <v>0</v>
      </c>
      <c r="EO8" s="2">
        <f t="shared" si="140"/>
        <v>0</v>
      </c>
      <c r="EP8" s="2">
        <f t="shared" si="141"/>
        <v>0</v>
      </c>
      <c r="EQ8" s="55"/>
      <c r="ER8" s="201">
        <v>5</v>
      </c>
      <c r="ES8" s="202" t="s">
        <v>583</v>
      </c>
      <c r="ET8" s="201">
        <f>F163</f>
        <v>2</v>
      </c>
      <c r="EU8" s="55"/>
      <c r="FB8" s="214"/>
      <c r="FC8" s="214"/>
      <c r="FE8" s="187"/>
      <c r="FF8" s="187"/>
      <c r="FG8" s="187"/>
      <c r="FH8" s="187"/>
    </row>
    <row r="9" ht="20.1" customHeight="1" spans="1:164">
      <c r="A9" s="194">
        <f>数据调研!F9</f>
        <v>6044</v>
      </c>
      <c r="B9" s="195">
        <f t="shared" si="1"/>
        <v>0</v>
      </c>
      <c r="C9" s="195">
        <f t="shared" si="2"/>
        <v>0</v>
      </c>
      <c r="D9" s="195">
        <f t="shared" si="3"/>
        <v>0</v>
      </c>
      <c r="E9" s="195">
        <f t="shared" si="4"/>
        <v>0</v>
      </c>
      <c r="F9" s="195">
        <f t="shared" si="5"/>
        <v>0</v>
      </c>
      <c r="G9">
        <f t="shared" si="6"/>
        <v>0</v>
      </c>
      <c r="H9">
        <f t="shared" si="7"/>
        <v>1</v>
      </c>
      <c r="I9">
        <f t="shared" si="8"/>
        <v>0</v>
      </c>
      <c r="J9">
        <f t="shared" si="9"/>
        <v>0</v>
      </c>
      <c r="K9" s="254">
        <f>价格参考!K9</f>
        <v>420</v>
      </c>
      <c r="L9">
        <f t="shared" si="10"/>
        <v>0</v>
      </c>
      <c r="M9">
        <f t="shared" si="11"/>
        <v>1</v>
      </c>
      <c r="N9">
        <f t="shared" si="12"/>
        <v>0</v>
      </c>
      <c r="O9">
        <f t="shared" si="13"/>
        <v>0</v>
      </c>
      <c r="P9">
        <f t="shared" si="14"/>
        <v>0</v>
      </c>
      <c r="Q9">
        <f t="shared" si="15"/>
        <v>0</v>
      </c>
      <c r="R9">
        <f t="shared" si="16"/>
        <v>0</v>
      </c>
      <c r="S9">
        <f t="shared" si="17"/>
        <v>0</v>
      </c>
      <c r="T9">
        <f t="shared" si="18"/>
        <v>0</v>
      </c>
      <c r="U9">
        <f t="shared" si="19"/>
        <v>0</v>
      </c>
      <c r="V9">
        <f t="shared" si="20"/>
        <v>0</v>
      </c>
      <c r="W9" s="194">
        <f t="shared" si="21"/>
        <v>6044</v>
      </c>
      <c r="X9" s="255">
        <f>数据调研!I9</f>
        <v>601</v>
      </c>
      <c r="Y9" s="2">
        <f t="shared" si="22"/>
        <v>0</v>
      </c>
      <c r="Z9" s="2">
        <f t="shared" si="23"/>
        <v>0</v>
      </c>
      <c r="AA9" s="2">
        <f t="shared" si="24"/>
        <v>0</v>
      </c>
      <c r="AB9" s="2">
        <f t="shared" si="25"/>
        <v>0</v>
      </c>
      <c r="AC9" s="2">
        <f t="shared" si="26"/>
        <v>0</v>
      </c>
      <c r="AD9" s="2">
        <f t="shared" si="27"/>
        <v>0</v>
      </c>
      <c r="AE9" s="2">
        <f t="shared" si="28"/>
        <v>0</v>
      </c>
      <c r="AF9" s="2">
        <f t="shared" si="29"/>
        <v>0</v>
      </c>
      <c r="AG9" s="2">
        <f t="shared" si="30"/>
        <v>0</v>
      </c>
      <c r="AH9" s="2">
        <f t="shared" si="31"/>
        <v>0</v>
      </c>
      <c r="AI9" s="2">
        <f t="shared" si="32"/>
        <v>0</v>
      </c>
      <c r="AJ9" s="2">
        <f t="shared" si="33"/>
        <v>0</v>
      </c>
      <c r="AK9" s="2">
        <f t="shared" si="34"/>
        <v>0</v>
      </c>
      <c r="AL9" s="2">
        <f t="shared" si="35"/>
        <v>0</v>
      </c>
      <c r="AM9" s="2">
        <f t="shared" si="36"/>
        <v>0</v>
      </c>
      <c r="AN9" s="2">
        <f t="shared" si="37"/>
        <v>0</v>
      </c>
      <c r="AO9" s="2">
        <f t="shared" si="38"/>
        <v>0</v>
      </c>
      <c r="AP9" s="2">
        <f t="shared" si="39"/>
        <v>0</v>
      </c>
      <c r="AQ9" s="2">
        <f t="shared" si="40"/>
        <v>0</v>
      </c>
      <c r="AR9" s="2">
        <f t="shared" si="41"/>
        <v>0</v>
      </c>
      <c r="AS9" s="2">
        <f t="shared" si="42"/>
        <v>0</v>
      </c>
      <c r="AT9" s="2">
        <f t="shared" si="43"/>
        <v>0</v>
      </c>
      <c r="AU9" s="2">
        <f t="shared" si="44"/>
        <v>0</v>
      </c>
      <c r="AV9" s="2">
        <f t="shared" si="45"/>
        <v>0</v>
      </c>
      <c r="AW9" s="2">
        <f t="shared" si="46"/>
        <v>0</v>
      </c>
      <c r="AX9" s="2">
        <f t="shared" si="47"/>
        <v>0</v>
      </c>
      <c r="AY9" s="2">
        <f t="shared" si="48"/>
        <v>0</v>
      </c>
      <c r="AZ9" s="2">
        <f t="shared" si="49"/>
        <v>0</v>
      </c>
      <c r="BA9" s="2">
        <f t="shared" si="50"/>
        <v>0</v>
      </c>
      <c r="BB9" s="2">
        <f t="shared" si="51"/>
        <v>0</v>
      </c>
      <c r="BC9" s="2">
        <f t="shared" si="52"/>
        <v>1</v>
      </c>
      <c r="BD9" s="2">
        <f t="shared" si="53"/>
        <v>0</v>
      </c>
      <c r="BE9" s="2">
        <f t="shared" si="54"/>
        <v>0</v>
      </c>
      <c r="BF9" s="2">
        <f t="shared" si="55"/>
        <v>0</v>
      </c>
      <c r="BG9" s="2">
        <f t="shared" si="56"/>
        <v>0</v>
      </c>
      <c r="BH9" s="2">
        <f t="shared" si="57"/>
        <v>0</v>
      </c>
      <c r="BI9" s="2">
        <f t="shared" si="58"/>
        <v>0</v>
      </c>
      <c r="BJ9" s="2">
        <f t="shared" si="59"/>
        <v>1</v>
      </c>
      <c r="BK9" s="2">
        <f t="shared" si="60"/>
        <v>0</v>
      </c>
      <c r="BL9" s="2">
        <f t="shared" si="61"/>
        <v>0</v>
      </c>
      <c r="BM9" s="2">
        <f t="shared" si="62"/>
        <v>0</v>
      </c>
      <c r="BN9" s="2">
        <f t="shared" si="63"/>
        <v>0</v>
      </c>
      <c r="BO9" s="2">
        <f t="shared" si="64"/>
        <v>0</v>
      </c>
      <c r="BP9" s="2">
        <f t="shared" si="65"/>
        <v>0</v>
      </c>
      <c r="BQ9" s="2">
        <f t="shared" si="66"/>
        <v>0</v>
      </c>
      <c r="BR9" s="2">
        <f t="shared" si="67"/>
        <v>0</v>
      </c>
      <c r="BS9" s="2">
        <f t="shared" si="68"/>
        <v>0</v>
      </c>
      <c r="BT9" s="2">
        <f t="shared" si="69"/>
        <v>0</v>
      </c>
      <c r="BU9" s="2">
        <f t="shared" si="70"/>
        <v>0</v>
      </c>
      <c r="BV9" s="2">
        <f t="shared" si="71"/>
        <v>0</v>
      </c>
      <c r="BW9" s="255" t="str">
        <f>数据调研!K9</f>
        <v>FBA</v>
      </c>
      <c r="BX9" s="199">
        <f t="shared" si="72"/>
        <v>0</v>
      </c>
      <c r="BY9" s="199">
        <f t="shared" si="73"/>
        <v>0</v>
      </c>
      <c r="BZ9" s="199">
        <f t="shared" si="74"/>
        <v>0</v>
      </c>
      <c r="CA9" s="199">
        <f t="shared" si="75"/>
        <v>0</v>
      </c>
      <c r="CB9" s="199">
        <f t="shared" si="76"/>
        <v>0</v>
      </c>
      <c r="CC9" s="199">
        <f t="shared" si="77"/>
        <v>0</v>
      </c>
      <c r="CD9" s="199">
        <f t="shared" si="78"/>
        <v>0</v>
      </c>
      <c r="CE9" s="199">
        <f t="shared" si="79"/>
        <v>0</v>
      </c>
      <c r="CF9" s="199">
        <f t="shared" si="80"/>
        <v>0</v>
      </c>
      <c r="CG9" s="199">
        <f t="shared" si="81"/>
        <v>0</v>
      </c>
      <c r="CH9" s="199">
        <f t="shared" si="82"/>
        <v>1</v>
      </c>
      <c r="CI9" s="199">
        <f t="shared" si="83"/>
        <v>0</v>
      </c>
      <c r="CJ9" s="199">
        <f t="shared" si="84"/>
        <v>0</v>
      </c>
      <c r="CK9" s="199">
        <f t="shared" si="85"/>
        <v>0</v>
      </c>
      <c r="CL9" s="199">
        <f t="shared" si="86"/>
        <v>0</v>
      </c>
      <c r="CM9" s="199">
        <f t="shared" si="87"/>
        <v>0</v>
      </c>
      <c r="CN9" s="199">
        <f t="shared" si="88"/>
        <v>0</v>
      </c>
      <c r="CO9" s="199">
        <f t="shared" si="89"/>
        <v>1</v>
      </c>
      <c r="CP9" s="199">
        <f t="shared" si="90"/>
        <v>0</v>
      </c>
      <c r="CQ9" s="199">
        <f t="shared" si="91"/>
        <v>0</v>
      </c>
      <c r="CR9" s="255">
        <f>数据调研!N9</f>
        <v>256</v>
      </c>
      <c r="CS9" s="260">
        <f t="shared" si="92"/>
        <v>0</v>
      </c>
      <c r="CT9" s="2">
        <f t="shared" si="93"/>
        <v>0</v>
      </c>
      <c r="CU9" s="2">
        <f t="shared" si="94"/>
        <v>0</v>
      </c>
      <c r="CV9" s="2">
        <f t="shared" si="95"/>
        <v>0</v>
      </c>
      <c r="CW9" s="2">
        <f t="shared" si="96"/>
        <v>0</v>
      </c>
      <c r="CX9" s="2">
        <f t="shared" si="97"/>
        <v>0</v>
      </c>
      <c r="CY9" s="2">
        <f t="shared" si="98"/>
        <v>0</v>
      </c>
      <c r="CZ9" s="2">
        <f t="shared" si="99"/>
        <v>0</v>
      </c>
      <c r="DA9" s="2">
        <f t="shared" si="100"/>
        <v>0</v>
      </c>
      <c r="DB9" s="2">
        <f t="shared" si="101"/>
        <v>0</v>
      </c>
      <c r="DC9" s="263">
        <f t="shared" si="102"/>
        <v>0</v>
      </c>
      <c r="DD9" s="254">
        <f t="shared" si="103"/>
        <v>0</v>
      </c>
      <c r="DE9" s="254">
        <f t="shared" si="104"/>
        <v>0</v>
      </c>
      <c r="DF9" s="254">
        <f t="shared" si="105"/>
        <v>0</v>
      </c>
      <c r="DG9" s="254">
        <f t="shared" si="106"/>
        <v>0</v>
      </c>
      <c r="DH9" s="254">
        <f t="shared" si="107"/>
        <v>0</v>
      </c>
      <c r="DI9" s="254">
        <f t="shared" si="108"/>
        <v>0</v>
      </c>
      <c r="DJ9" s="254">
        <f t="shared" si="109"/>
        <v>0</v>
      </c>
      <c r="DK9" s="254">
        <f t="shared" si="110"/>
        <v>0</v>
      </c>
      <c r="DL9" s="254">
        <f t="shared" si="111"/>
        <v>0</v>
      </c>
      <c r="DM9" s="263">
        <f t="shared" si="112"/>
        <v>0</v>
      </c>
      <c r="DN9" s="254">
        <f t="shared" si="113"/>
        <v>0</v>
      </c>
      <c r="DO9" s="254">
        <f t="shared" si="114"/>
        <v>0</v>
      </c>
      <c r="DP9" s="254">
        <f t="shared" si="115"/>
        <v>0</v>
      </c>
      <c r="DQ9" s="254">
        <f t="shared" si="116"/>
        <v>0</v>
      </c>
      <c r="DR9" s="254">
        <f t="shared" si="117"/>
        <v>0</v>
      </c>
      <c r="DS9" s="254">
        <f t="shared" si="118"/>
        <v>0</v>
      </c>
      <c r="DT9" s="254">
        <f t="shared" si="119"/>
        <v>0</v>
      </c>
      <c r="DU9" s="254">
        <f t="shared" si="120"/>
        <v>0</v>
      </c>
      <c r="DV9" s="254">
        <f t="shared" si="121"/>
        <v>0</v>
      </c>
      <c r="DW9" s="263">
        <f t="shared" si="122"/>
        <v>0</v>
      </c>
      <c r="DX9" s="254">
        <f t="shared" si="123"/>
        <v>0</v>
      </c>
      <c r="DY9" s="254">
        <f t="shared" si="124"/>
        <v>0</v>
      </c>
      <c r="DZ9" s="254">
        <f t="shared" si="125"/>
        <v>0</v>
      </c>
      <c r="EA9" s="254">
        <f t="shared" si="126"/>
        <v>0</v>
      </c>
      <c r="EB9" s="254">
        <f t="shared" si="127"/>
        <v>0</v>
      </c>
      <c r="EC9" s="254">
        <f t="shared" si="128"/>
        <v>0</v>
      </c>
      <c r="ED9" s="254">
        <f t="shared" si="129"/>
        <v>0</v>
      </c>
      <c r="EE9" s="254">
        <f t="shared" si="130"/>
        <v>0</v>
      </c>
      <c r="EF9" s="254">
        <f t="shared" si="131"/>
        <v>0</v>
      </c>
      <c r="EG9" s="263">
        <f t="shared" si="132"/>
        <v>1</v>
      </c>
      <c r="EH9" s="2">
        <f t="shared" si="133"/>
        <v>0</v>
      </c>
      <c r="EI9" s="2">
        <f t="shared" si="134"/>
        <v>0</v>
      </c>
      <c r="EJ9" s="2">
        <f t="shared" si="135"/>
        <v>0</v>
      </c>
      <c r="EK9" s="2">
        <f t="shared" si="136"/>
        <v>0</v>
      </c>
      <c r="EL9" s="2">
        <f t="shared" si="137"/>
        <v>0</v>
      </c>
      <c r="EM9" s="2">
        <f t="shared" si="138"/>
        <v>0</v>
      </c>
      <c r="EN9" s="2">
        <f t="shared" si="139"/>
        <v>1</v>
      </c>
      <c r="EO9" s="2">
        <f t="shared" si="140"/>
        <v>0</v>
      </c>
      <c r="EP9" s="2">
        <f t="shared" si="141"/>
        <v>0</v>
      </c>
      <c r="EQ9" s="55"/>
      <c r="ER9" s="201">
        <v>6</v>
      </c>
      <c r="ES9" s="202" t="s">
        <v>584</v>
      </c>
      <c r="ET9" s="201">
        <f>G163</f>
        <v>0</v>
      </c>
      <c r="EU9" s="55"/>
      <c r="FB9" s="214"/>
      <c r="FC9" s="214"/>
      <c r="FE9" s="187"/>
      <c r="FF9" s="187"/>
      <c r="FG9" s="187"/>
      <c r="FH9" s="187"/>
    </row>
    <row r="10" ht="20.1" customHeight="1" spans="1:164">
      <c r="A10" s="194">
        <f>数据调研!F10</f>
        <v>6553</v>
      </c>
      <c r="B10" s="195">
        <f t="shared" si="1"/>
        <v>0</v>
      </c>
      <c r="C10" s="195">
        <f t="shared" si="2"/>
        <v>0</v>
      </c>
      <c r="D10" s="195">
        <f t="shared" si="3"/>
        <v>0</v>
      </c>
      <c r="E10" s="195">
        <f t="shared" si="4"/>
        <v>0</v>
      </c>
      <c r="F10" s="195">
        <f t="shared" si="5"/>
        <v>0</v>
      </c>
      <c r="G10">
        <f t="shared" si="6"/>
        <v>0</v>
      </c>
      <c r="H10">
        <f t="shared" si="7"/>
        <v>1</v>
      </c>
      <c r="I10">
        <f t="shared" si="8"/>
        <v>0</v>
      </c>
      <c r="J10">
        <f t="shared" si="9"/>
        <v>0</v>
      </c>
      <c r="K10" s="254">
        <f>价格参考!K10</f>
        <v>390</v>
      </c>
      <c r="L10">
        <f t="shared" si="10"/>
        <v>0</v>
      </c>
      <c r="M10">
        <f t="shared" si="11"/>
        <v>1</v>
      </c>
      <c r="N10">
        <f t="shared" si="12"/>
        <v>0</v>
      </c>
      <c r="O10">
        <f t="shared" si="13"/>
        <v>0</v>
      </c>
      <c r="P10">
        <f t="shared" si="14"/>
        <v>0</v>
      </c>
      <c r="Q10">
        <f t="shared" si="15"/>
        <v>0</v>
      </c>
      <c r="R10">
        <f t="shared" si="16"/>
        <v>0</v>
      </c>
      <c r="S10">
        <f t="shared" si="17"/>
        <v>0</v>
      </c>
      <c r="T10">
        <f t="shared" si="18"/>
        <v>0</v>
      </c>
      <c r="U10">
        <f t="shared" si="19"/>
        <v>0</v>
      </c>
      <c r="V10">
        <f t="shared" si="20"/>
        <v>0</v>
      </c>
      <c r="W10" s="194">
        <f t="shared" si="21"/>
        <v>6553</v>
      </c>
      <c r="X10" s="255">
        <f>数据调研!I10</f>
        <v>28</v>
      </c>
      <c r="Y10" s="2">
        <f t="shared" si="22"/>
        <v>1</v>
      </c>
      <c r="Z10" s="2">
        <f t="shared" si="23"/>
        <v>0</v>
      </c>
      <c r="AA10" s="2">
        <f t="shared" si="24"/>
        <v>0</v>
      </c>
      <c r="AB10" s="2">
        <f t="shared" si="25"/>
        <v>0</v>
      </c>
      <c r="AC10" s="2">
        <f t="shared" si="26"/>
        <v>0</v>
      </c>
      <c r="AD10" s="2">
        <f t="shared" si="27"/>
        <v>0</v>
      </c>
      <c r="AE10" s="2">
        <f t="shared" si="28"/>
        <v>0</v>
      </c>
      <c r="AF10" s="2">
        <f t="shared" si="29"/>
        <v>1</v>
      </c>
      <c r="AG10" s="2">
        <f t="shared" si="30"/>
        <v>0</v>
      </c>
      <c r="AH10" s="2">
        <f t="shared" si="31"/>
        <v>0</v>
      </c>
      <c r="AI10" s="2">
        <f t="shared" si="32"/>
        <v>0</v>
      </c>
      <c r="AJ10" s="2">
        <f t="shared" si="33"/>
        <v>0</v>
      </c>
      <c r="AK10" s="2">
        <f t="shared" si="34"/>
        <v>0</v>
      </c>
      <c r="AL10" s="2">
        <f t="shared" si="35"/>
        <v>0</v>
      </c>
      <c r="AM10" s="2">
        <f t="shared" si="36"/>
        <v>0</v>
      </c>
      <c r="AN10" s="2">
        <f t="shared" si="37"/>
        <v>0</v>
      </c>
      <c r="AO10" s="2">
        <f t="shared" si="38"/>
        <v>0</v>
      </c>
      <c r="AP10" s="2">
        <f t="shared" si="39"/>
        <v>0</v>
      </c>
      <c r="AQ10" s="2">
        <f t="shared" si="40"/>
        <v>0</v>
      </c>
      <c r="AR10" s="2">
        <f t="shared" si="41"/>
        <v>0</v>
      </c>
      <c r="AS10" s="2">
        <f t="shared" si="42"/>
        <v>0</v>
      </c>
      <c r="AT10" s="2">
        <f t="shared" si="43"/>
        <v>0</v>
      </c>
      <c r="AU10" s="2">
        <f t="shared" si="44"/>
        <v>0</v>
      </c>
      <c r="AV10" s="2">
        <f t="shared" si="45"/>
        <v>0</v>
      </c>
      <c r="AW10" s="2">
        <f t="shared" si="46"/>
        <v>0</v>
      </c>
      <c r="AX10" s="2">
        <f t="shared" si="47"/>
        <v>0</v>
      </c>
      <c r="AY10" s="2">
        <f t="shared" si="48"/>
        <v>0</v>
      </c>
      <c r="AZ10" s="2">
        <f t="shared" si="49"/>
        <v>0</v>
      </c>
      <c r="BA10" s="2">
        <f t="shared" si="50"/>
        <v>0</v>
      </c>
      <c r="BB10" s="2">
        <f t="shared" si="51"/>
        <v>0</v>
      </c>
      <c r="BC10" s="2">
        <f t="shared" si="52"/>
        <v>0</v>
      </c>
      <c r="BD10" s="2">
        <f t="shared" si="53"/>
        <v>0</v>
      </c>
      <c r="BE10" s="2">
        <f t="shared" si="54"/>
        <v>0</v>
      </c>
      <c r="BF10" s="2">
        <f t="shared" si="55"/>
        <v>0</v>
      </c>
      <c r="BG10" s="2">
        <f t="shared" si="56"/>
        <v>0</v>
      </c>
      <c r="BH10" s="2">
        <f t="shared" si="57"/>
        <v>0</v>
      </c>
      <c r="BI10" s="2">
        <f t="shared" si="58"/>
        <v>0</v>
      </c>
      <c r="BJ10" s="2">
        <f t="shared" si="59"/>
        <v>0</v>
      </c>
      <c r="BK10" s="2">
        <f t="shared" si="60"/>
        <v>0</v>
      </c>
      <c r="BL10" s="2">
        <f t="shared" si="61"/>
        <v>0</v>
      </c>
      <c r="BM10" s="2">
        <f t="shared" si="62"/>
        <v>0</v>
      </c>
      <c r="BN10" s="2">
        <f t="shared" si="63"/>
        <v>0</v>
      </c>
      <c r="BO10" s="2">
        <f t="shared" si="64"/>
        <v>0</v>
      </c>
      <c r="BP10" s="2">
        <f t="shared" si="65"/>
        <v>0</v>
      </c>
      <c r="BQ10" s="2">
        <f t="shared" si="66"/>
        <v>0</v>
      </c>
      <c r="BR10" s="2">
        <f t="shared" si="67"/>
        <v>0</v>
      </c>
      <c r="BS10" s="2">
        <f t="shared" si="68"/>
        <v>0</v>
      </c>
      <c r="BT10" s="2">
        <f t="shared" si="69"/>
        <v>0</v>
      </c>
      <c r="BU10" s="2">
        <f t="shared" si="70"/>
        <v>0</v>
      </c>
      <c r="BV10" s="2">
        <f t="shared" si="71"/>
        <v>0</v>
      </c>
      <c r="BW10" s="255" t="str">
        <f>数据调研!K10</f>
        <v>FBA</v>
      </c>
      <c r="BX10" s="199">
        <f t="shared" si="72"/>
        <v>0</v>
      </c>
      <c r="BY10" s="199">
        <f t="shared" si="73"/>
        <v>0</v>
      </c>
      <c r="BZ10" s="199">
        <f t="shared" si="74"/>
        <v>0</v>
      </c>
      <c r="CA10" s="199">
        <f t="shared" si="75"/>
        <v>0</v>
      </c>
      <c r="CB10" s="199">
        <f t="shared" si="76"/>
        <v>0</v>
      </c>
      <c r="CC10" s="199">
        <f t="shared" si="77"/>
        <v>0</v>
      </c>
      <c r="CD10" s="199">
        <f t="shared" si="78"/>
        <v>0</v>
      </c>
      <c r="CE10" s="199">
        <f t="shared" si="79"/>
        <v>0</v>
      </c>
      <c r="CF10" s="199">
        <f t="shared" si="80"/>
        <v>0</v>
      </c>
      <c r="CG10" s="199">
        <f t="shared" si="81"/>
        <v>0</v>
      </c>
      <c r="CH10" s="199">
        <f t="shared" si="82"/>
        <v>1</v>
      </c>
      <c r="CI10" s="199">
        <f t="shared" si="83"/>
        <v>0</v>
      </c>
      <c r="CJ10" s="199">
        <f t="shared" si="84"/>
        <v>0</v>
      </c>
      <c r="CK10" s="199">
        <f t="shared" si="85"/>
        <v>0</v>
      </c>
      <c r="CL10" s="199">
        <f t="shared" si="86"/>
        <v>0</v>
      </c>
      <c r="CM10" s="199">
        <f t="shared" si="87"/>
        <v>0</v>
      </c>
      <c r="CN10" s="199">
        <f t="shared" si="88"/>
        <v>0</v>
      </c>
      <c r="CO10" s="199">
        <f t="shared" si="89"/>
        <v>1</v>
      </c>
      <c r="CP10" s="199">
        <f t="shared" si="90"/>
        <v>0</v>
      </c>
      <c r="CQ10" s="199">
        <f t="shared" si="91"/>
        <v>0</v>
      </c>
      <c r="CR10" s="255">
        <f>数据调研!N10</f>
        <v>48</v>
      </c>
      <c r="CS10" s="260">
        <f t="shared" si="92"/>
        <v>0</v>
      </c>
      <c r="CT10" s="2">
        <f t="shared" si="93"/>
        <v>0</v>
      </c>
      <c r="CU10" s="2">
        <f t="shared" si="94"/>
        <v>0</v>
      </c>
      <c r="CV10" s="2">
        <f t="shared" si="95"/>
        <v>0</v>
      </c>
      <c r="CW10" s="2">
        <f t="shared" si="96"/>
        <v>0</v>
      </c>
      <c r="CX10" s="2">
        <f t="shared" si="97"/>
        <v>0</v>
      </c>
      <c r="CY10" s="2">
        <f t="shared" si="98"/>
        <v>0</v>
      </c>
      <c r="CZ10" s="2">
        <f t="shared" si="99"/>
        <v>0</v>
      </c>
      <c r="DA10" s="2">
        <f t="shared" si="100"/>
        <v>0</v>
      </c>
      <c r="DB10" s="2">
        <f t="shared" si="101"/>
        <v>0</v>
      </c>
      <c r="DC10" s="263">
        <f t="shared" si="102"/>
        <v>1</v>
      </c>
      <c r="DD10" s="254">
        <f t="shared" si="103"/>
        <v>0</v>
      </c>
      <c r="DE10" s="254">
        <f t="shared" si="104"/>
        <v>0</v>
      </c>
      <c r="DF10" s="254">
        <f t="shared" si="105"/>
        <v>0</v>
      </c>
      <c r="DG10" s="254">
        <f t="shared" si="106"/>
        <v>0</v>
      </c>
      <c r="DH10" s="254">
        <f t="shared" si="107"/>
        <v>0</v>
      </c>
      <c r="DI10" s="254">
        <f t="shared" si="108"/>
        <v>0</v>
      </c>
      <c r="DJ10" s="254">
        <f t="shared" si="109"/>
        <v>1</v>
      </c>
      <c r="DK10" s="254">
        <f t="shared" si="110"/>
        <v>0</v>
      </c>
      <c r="DL10" s="254">
        <f t="shared" si="111"/>
        <v>0</v>
      </c>
      <c r="DM10" s="263">
        <f t="shared" si="112"/>
        <v>0</v>
      </c>
      <c r="DN10" s="254">
        <f t="shared" si="113"/>
        <v>0</v>
      </c>
      <c r="DO10" s="254">
        <f t="shared" si="114"/>
        <v>0</v>
      </c>
      <c r="DP10" s="254">
        <f t="shared" si="115"/>
        <v>0</v>
      </c>
      <c r="DQ10" s="254">
        <f t="shared" si="116"/>
        <v>0</v>
      </c>
      <c r="DR10" s="254">
        <f t="shared" si="117"/>
        <v>0</v>
      </c>
      <c r="DS10" s="254">
        <f t="shared" si="118"/>
        <v>0</v>
      </c>
      <c r="DT10" s="254">
        <f t="shared" si="119"/>
        <v>0</v>
      </c>
      <c r="DU10" s="254">
        <f t="shared" si="120"/>
        <v>0</v>
      </c>
      <c r="DV10" s="254">
        <f t="shared" si="121"/>
        <v>0</v>
      </c>
      <c r="DW10" s="263">
        <f t="shared" si="122"/>
        <v>0</v>
      </c>
      <c r="DX10" s="254">
        <f t="shared" si="123"/>
        <v>0</v>
      </c>
      <c r="DY10" s="254">
        <f t="shared" si="124"/>
        <v>0</v>
      </c>
      <c r="DZ10" s="254">
        <f t="shared" si="125"/>
        <v>0</v>
      </c>
      <c r="EA10" s="254">
        <f t="shared" si="126"/>
        <v>0</v>
      </c>
      <c r="EB10" s="254">
        <f t="shared" si="127"/>
        <v>0</v>
      </c>
      <c r="EC10" s="254">
        <f t="shared" si="128"/>
        <v>0</v>
      </c>
      <c r="ED10" s="254">
        <f t="shared" si="129"/>
        <v>0</v>
      </c>
      <c r="EE10" s="254">
        <f t="shared" si="130"/>
        <v>0</v>
      </c>
      <c r="EF10" s="254">
        <f t="shared" si="131"/>
        <v>0</v>
      </c>
      <c r="EG10" s="263">
        <f t="shared" si="132"/>
        <v>0</v>
      </c>
      <c r="EH10" s="2">
        <f t="shared" si="133"/>
        <v>0</v>
      </c>
      <c r="EI10" s="2">
        <f t="shared" si="134"/>
        <v>0</v>
      </c>
      <c r="EJ10" s="2">
        <f t="shared" si="135"/>
        <v>0</v>
      </c>
      <c r="EK10" s="2">
        <f t="shared" si="136"/>
        <v>0</v>
      </c>
      <c r="EL10" s="2">
        <f t="shared" si="137"/>
        <v>0</v>
      </c>
      <c r="EM10" s="2">
        <f t="shared" si="138"/>
        <v>0</v>
      </c>
      <c r="EN10" s="2">
        <f t="shared" si="139"/>
        <v>0</v>
      </c>
      <c r="EO10" s="2">
        <f t="shared" si="140"/>
        <v>0</v>
      </c>
      <c r="EP10" s="2">
        <f t="shared" si="141"/>
        <v>0</v>
      </c>
      <c r="EQ10" s="55"/>
      <c r="ER10" s="201">
        <v>7</v>
      </c>
      <c r="ES10" s="202" t="s">
        <v>585</v>
      </c>
      <c r="ET10" s="201">
        <f>H163</f>
        <v>7</v>
      </c>
      <c r="EU10" s="55"/>
      <c r="FB10" s="214"/>
      <c r="FC10" s="214"/>
      <c r="FE10" s="187"/>
      <c r="FF10" s="187"/>
      <c r="FG10" s="187"/>
      <c r="FH10" s="187"/>
    </row>
    <row r="11" ht="20.1" customHeight="1" spans="1:164">
      <c r="A11" s="194">
        <f>数据调研!F11</f>
        <v>6553</v>
      </c>
      <c r="B11" s="195">
        <f t="shared" si="1"/>
        <v>0</v>
      </c>
      <c r="C11" s="195">
        <f t="shared" si="2"/>
        <v>0</v>
      </c>
      <c r="D11" s="195">
        <f t="shared" si="3"/>
        <v>0</v>
      </c>
      <c r="E11" s="195">
        <f t="shared" si="4"/>
        <v>0</v>
      </c>
      <c r="F11" s="195">
        <f t="shared" si="5"/>
        <v>0</v>
      </c>
      <c r="G11">
        <f t="shared" si="6"/>
        <v>0</v>
      </c>
      <c r="H11">
        <f t="shared" si="7"/>
        <v>1</v>
      </c>
      <c r="I11">
        <f t="shared" si="8"/>
        <v>0</v>
      </c>
      <c r="J11">
        <f t="shared" si="9"/>
        <v>0</v>
      </c>
      <c r="K11" s="254">
        <f>价格参考!K11</f>
        <v>390</v>
      </c>
      <c r="L11">
        <f t="shared" si="10"/>
        <v>0</v>
      </c>
      <c r="M11">
        <f t="shared" si="11"/>
        <v>1</v>
      </c>
      <c r="N11">
        <f t="shared" si="12"/>
        <v>0</v>
      </c>
      <c r="O11">
        <f t="shared" si="13"/>
        <v>0</v>
      </c>
      <c r="P11">
        <f t="shared" si="14"/>
        <v>0</v>
      </c>
      <c r="Q11">
        <f t="shared" si="15"/>
        <v>0</v>
      </c>
      <c r="R11">
        <f t="shared" si="16"/>
        <v>0</v>
      </c>
      <c r="S11">
        <f t="shared" si="17"/>
        <v>0</v>
      </c>
      <c r="T11">
        <f t="shared" si="18"/>
        <v>0</v>
      </c>
      <c r="U11">
        <f t="shared" si="19"/>
        <v>0</v>
      </c>
      <c r="V11">
        <f t="shared" si="20"/>
        <v>0</v>
      </c>
      <c r="W11" s="194">
        <f t="shared" si="21"/>
        <v>6553</v>
      </c>
      <c r="X11" s="255">
        <f>数据调研!I11</f>
        <v>28</v>
      </c>
      <c r="Y11" s="2">
        <f t="shared" si="22"/>
        <v>1</v>
      </c>
      <c r="Z11" s="2">
        <f t="shared" si="23"/>
        <v>0</v>
      </c>
      <c r="AA11" s="2">
        <f t="shared" si="24"/>
        <v>0</v>
      </c>
      <c r="AB11" s="2">
        <f t="shared" si="25"/>
        <v>0</v>
      </c>
      <c r="AC11" s="2">
        <f t="shared" si="26"/>
        <v>0</v>
      </c>
      <c r="AD11" s="2">
        <f t="shared" si="27"/>
        <v>0</v>
      </c>
      <c r="AE11" s="2">
        <f t="shared" si="28"/>
        <v>0</v>
      </c>
      <c r="AF11" s="2">
        <f t="shared" si="29"/>
        <v>1</v>
      </c>
      <c r="AG11" s="2">
        <f t="shared" si="30"/>
        <v>0</v>
      </c>
      <c r="AH11" s="2">
        <f t="shared" si="31"/>
        <v>0</v>
      </c>
      <c r="AI11" s="2">
        <f t="shared" si="32"/>
        <v>0</v>
      </c>
      <c r="AJ11" s="2">
        <f t="shared" si="33"/>
        <v>0</v>
      </c>
      <c r="AK11" s="2">
        <f t="shared" si="34"/>
        <v>0</v>
      </c>
      <c r="AL11" s="2">
        <f t="shared" si="35"/>
        <v>0</v>
      </c>
      <c r="AM11" s="2">
        <f t="shared" si="36"/>
        <v>0</v>
      </c>
      <c r="AN11" s="2">
        <f t="shared" si="37"/>
        <v>0</v>
      </c>
      <c r="AO11" s="2">
        <f t="shared" si="38"/>
        <v>0</v>
      </c>
      <c r="AP11" s="2">
        <f t="shared" si="39"/>
        <v>0</v>
      </c>
      <c r="AQ11" s="2">
        <f t="shared" si="40"/>
        <v>0</v>
      </c>
      <c r="AR11" s="2">
        <f t="shared" si="41"/>
        <v>0</v>
      </c>
      <c r="AS11" s="2">
        <f t="shared" si="42"/>
        <v>0</v>
      </c>
      <c r="AT11" s="2">
        <f t="shared" si="43"/>
        <v>0</v>
      </c>
      <c r="AU11" s="2">
        <f t="shared" si="44"/>
        <v>0</v>
      </c>
      <c r="AV11" s="2">
        <f t="shared" si="45"/>
        <v>0</v>
      </c>
      <c r="AW11" s="2">
        <f t="shared" si="46"/>
        <v>0</v>
      </c>
      <c r="AX11" s="2">
        <f t="shared" si="47"/>
        <v>0</v>
      </c>
      <c r="AY11" s="2">
        <f t="shared" si="48"/>
        <v>0</v>
      </c>
      <c r="AZ11" s="2">
        <f t="shared" si="49"/>
        <v>0</v>
      </c>
      <c r="BA11" s="2">
        <f t="shared" si="50"/>
        <v>0</v>
      </c>
      <c r="BB11" s="2">
        <f t="shared" si="51"/>
        <v>0</v>
      </c>
      <c r="BC11" s="2">
        <f t="shared" si="52"/>
        <v>0</v>
      </c>
      <c r="BD11" s="2">
        <f t="shared" si="53"/>
        <v>0</v>
      </c>
      <c r="BE11" s="2">
        <f t="shared" si="54"/>
        <v>0</v>
      </c>
      <c r="BF11" s="2">
        <f t="shared" si="55"/>
        <v>0</v>
      </c>
      <c r="BG11" s="2">
        <f t="shared" si="56"/>
        <v>0</v>
      </c>
      <c r="BH11" s="2">
        <f t="shared" si="57"/>
        <v>0</v>
      </c>
      <c r="BI11" s="2">
        <f t="shared" si="58"/>
        <v>0</v>
      </c>
      <c r="BJ11" s="2">
        <f t="shared" si="59"/>
        <v>0</v>
      </c>
      <c r="BK11" s="2">
        <f t="shared" si="60"/>
        <v>0</v>
      </c>
      <c r="BL11" s="2">
        <f t="shared" si="61"/>
        <v>0</v>
      </c>
      <c r="BM11" s="2">
        <f t="shared" si="62"/>
        <v>0</v>
      </c>
      <c r="BN11" s="2">
        <f t="shared" si="63"/>
        <v>0</v>
      </c>
      <c r="BO11" s="2">
        <f t="shared" si="64"/>
        <v>0</v>
      </c>
      <c r="BP11" s="2">
        <f t="shared" si="65"/>
        <v>0</v>
      </c>
      <c r="BQ11" s="2">
        <f t="shared" si="66"/>
        <v>0</v>
      </c>
      <c r="BR11" s="2">
        <f t="shared" si="67"/>
        <v>0</v>
      </c>
      <c r="BS11" s="2">
        <f t="shared" si="68"/>
        <v>0</v>
      </c>
      <c r="BT11" s="2">
        <f t="shared" si="69"/>
        <v>0</v>
      </c>
      <c r="BU11" s="2">
        <f t="shared" si="70"/>
        <v>0</v>
      </c>
      <c r="BV11" s="2">
        <f t="shared" si="71"/>
        <v>0</v>
      </c>
      <c r="BW11" s="255" t="str">
        <f>数据调研!K11</f>
        <v>FBA</v>
      </c>
      <c r="BX11" s="199">
        <f t="shared" si="72"/>
        <v>0</v>
      </c>
      <c r="BY11" s="199">
        <f t="shared" si="73"/>
        <v>0</v>
      </c>
      <c r="BZ11" s="199">
        <f t="shared" si="74"/>
        <v>0</v>
      </c>
      <c r="CA11" s="199">
        <f t="shared" si="75"/>
        <v>0</v>
      </c>
      <c r="CB11" s="199">
        <f t="shared" si="76"/>
        <v>0</v>
      </c>
      <c r="CC11" s="199">
        <f t="shared" si="77"/>
        <v>0</v>
      </c>
      <c r="CD11" s="199">
        <f t="shared" si="78"/>
        <v>0</v>
      </c>
      <c r="CE11" s="199">
        <f t="shared" si="79"/>
        <v>0</v>
      </c>
      <c r="CF11" s="199">
        <f t="shared" si="80"/>
        <v>0</v>
      </c>
      <c r="CG11" s="199">
        <f t="shared" si="81"/>
        <v>0</v>
      </c>
      <c r="CH11" s="199">
        <f t="shared" si="82"/>
        <v>1</v>
      </c>
      <c r="CI11" s="199">
        <f t="shared" si="83"/>
        <v>0</v>
      </c>
      <c r="CJ11" s="199">
        <f t="shared" si="84"/>
        <v>0</v>
      </c>
      <c r="CK11" s="199">
        <f t="shared" si="85"/>
        <v>0</v>
      </c>
      <c r="CL11" s="199">
        <f t="shared" si="86"/>
        <v>0</v>
      </c>
      <c r="CM11" s="199">
        <f t="shared" si="87"/>
        <v>0</v>
      </c>
      <c r="CN11" s="199">
        <f t="shared" si="88"/>
        <v>0</v>
      </c>
      <c r="CO11" s="199">
        <f t="shared" si="89"/>
        <v>1</v>
      </c>
      <c r="CP11" s="199">
        <f t="shared" si="90"/>
        <v>0</v>
      </c>
      <c r="CQ11" s="199">
        <f t="shared" si="91"/>
        <v>0</v>
      </c>
      <c r="CR11" s="255">
        <f>数据调研!N11</f>
        <v>48</v>
      </c>
      <c r="CS11" s="260">
        <f t="shared" si="92"/>
        <v>0</v>
      </c>
      <c r="CT11" s="2">
        <f t="shared" si="93"/>
        <v>0</v>
      </c>
      <c r="CU11" s="2">
        <f t="shared" si="94"/>
        <v>0</v>
      </c>
      <c r="CV11" s="2">
        <f t="shared" si="95"/>
        <v>0</v>
      </c>
      <c r="CW11" s="2">
        <f t="shared" si="96"/>
        <v>0</v>
      </c>
      <c r="CX11" s="2">
        <f t="shared" si="97"/>
        <v>0</v>
      </c>
      <c r="CY11" s="2">
        <f t="shared" si="98"/>
        <v>0</v>
      </c>
      <c r="CZ11" s="2">
        <f t="shared" si="99"/>
        <v>0</v>
      </c>
      <c r="DA11" s="2">
        <f t="shared" si="100"/>
        <v>0</v>
      </c>
      <c r="DB11" s="2">
        <f t="shared" si="101"/>
        <v>0</v>
      </c>
      <c r="DC11" s="263">
        <f t="shared" si="102"/>
        <v>1</v>
      </c>
      <c r="DD11" s="254">
        <f t="shared" si="103"/>
        <v>0</v>
      </c>
      <c r="DE11" s="254">
        <f t="shared" si="104"/>
        <v>0</v>
      </c>
      <c r="DF11" s="254">
        <f t="shared" si="105"/>
        <v>0</v>
      </c>
      <c r="DG11" s="254">
        <f t="shared" si="106"/>
        <v>0</v>
      </c>
      <c r="DH11" s="254">
        <f t="shared" si="107"/>
        <v>0</v>
      </c>
      <c r="DI11" s="254">
        <f t="shared" si="108"/>
        <v>0</v>
      </c>
      <c r="DJ11" s="254">
        <f t="shared" si="109"/>
        <v>1</v>
      </c>
      <c r="DK11" s="254">
        <f t="shared" si="110"/>
        <v>0</v>
      </c>
      <c r="DL11" s="254">
        <f t="shared" si="111"/>
        <v>0</v>
      </c>
      <c r="DM11" s="263">
        <f t="shared" si="112"/>
        <v>0</v>
      </c>
      <c r="DN11" s="254">
        <f t="shared" si="113"/>
        <v>0</v>
      </c>
      <c r="DO11" s="254">
        <f t="shared" si="114"/>
        <v>0</v>
      </c>
      <c r="DP11" s="254">
        <f t="shared" si="115"/>
        <v>0</v>
      </c>
      <c r="DQ11" s="254">
        <f t="shared" si="116"/>
        <v>0</v>
      </c>
      <c r="DR11" s="254">
        <f t="shared" si="117"/>
        <v>0</v>
      </c>
      <c r="DS11" s="254">
        <f t="shared" si="118"/>
        <v>0</v>
      </c>
      <c r="DT11" s="254">
        <f t="shared" si="119"/>
        <v>0</v>
      </c>
      <c r="DU11" s="254">
        <f t="shared" si="120"/>
        <v>0</v>
      </c>
      <c r="DV11" s="254">
        <f t="shared" si="121"/>
        <v>0</v>
      </c>
      <c r="DW11" s="263">
        <f t="shared" si="122"/>
        <v>0</v>
      </c>
      <c r="DX11" s="254">
        <f t="shared" si="123"/>
        <v>0</v>
      </c>
      <c r="DY11" s="254">
        <f t="shared" si="124"/>
        <v>0</v>
      </c>
      <c r="DZ11" s="254">
        <f t="shared" si="125"/>
        <v>0</v>
      </c>
      <c r="EA11" s="254">
        <f t="shared" si="126"/>
        <v>0</v>
      </c>
      <c r="EB11" s="254">
        <f t="shared" si="127"/>
        <v>0</v>
      </c>
      <c r="EC11" s="254">
        <f t="shared" si="128"/>
        <v>0</v>
      </c>
      <c r="ED11" s="254">
        <f t="shared" si="129"/>
        <v>0</v>
      </c>
      <c r="EE11" s="254">
        <f t="shared" si="130"/>
        <v>0</v>
      </c>
      <c r="EF11" s="254">
        <f t="shared" si="131"/>
        <v>0</v>
      </c>
      <c r="EG11" s="263">
        <f t="shared" si="132"/>
        <v>0</v>
      </c>
      <c r="EH11" s="2">
        <f t="shared" si="133"/>
        <v>0</v>
      </c>
      <c r="EI11" s="2">
        <f t="shared" si="134"/>
        <v>0</v>
      </c>
      <c r="EJ11" s="2">
        <f t="shared" si="135"/>
        <v>0</v>
      </c>
      <c r="EK11" s="2">
        <f t="shared" si="136"/>
        <v>0</v>
      </c>
      <c r="EL11" s="2">
        <f t="shared" si="137"/>
        <v>0</v>
      </c>
      <c r="EM11" s="2">
        <f t="shared" si="138"/>
        <v>0</v>
      </c>
      <c r="EN11" s="2">
        <f t="shared" si="139"/>
        <v>0</v>
      </c>
      <c r="EO11" s="2">
        <f t="shared" si="140"/>
        <v>0</v>
      </c>
      <c r="EP11" s="2">
        <f t="shared" si="141"/>
        <v>0</v>
      </c>
      <c r="EQ11" s="55"/>
      <c r="ER11" s="201">
        <v>8</v>
      </c>
      <c r="ES11" s="202" t="s">
        <v>586</v>
      </c>
      <c r="ET11" s="201">
        <f>I163</f>
        <v>2</v>
      </c>
      <c r="EU11" s="55"/>
      <c r="FB11" s="214"/>
      <c r="FC11" s="214"/>
      <c r="FE11" s="187"/>
      <c r="FF11" s="187"/>
      <c r="FG11" s="187"/>
      <c r="FH11" s="187"/>
    </row>
    <row r="12" ht="20.1" customHeight="1" spans="1:164">
      <c r="A12" s="194">
        <f>数据调研!F12</f>
        <v>6727</v>
      </c>
      <c r="B12" s="195">
        <f t="shared" si="1"/>
        <v>0</v>
      </c>
      <c r="C12" s="195">
        <f t="shared" si="2"/>
        <v>0</v>
      </c>
      <c r="D12" s="195">
        <f t="shared" si="3"/>
        <v>0</v>
      </c>
      <c r="E12" s="195">
        <f t="shared" si="4"/>
        <v>0</v>
      </c>
      <c r="F12" s="195">
        <f t="shared" si="5"/>
        <v>0</v>
      </c>
      <c r="G12">
        <f t="shared" si="6"/>
        <v>0</v>
      </c>
      <c r="H12">
        <f t="shared" si="7"/>
        <v>1</v>
      </c>
      <c r="I12">
        <f t="shared" si="8"/>
        <v>0</v>
      </c>
      <c r="J12">
        <f t="shared" si="9"/>
        <v>0</v>
      </c>
      <c r="K12" s="254">
        <f>价格参考!K12</f>
        <v>360</v>
      </c>
      <c r="L12">
        <f t="shared" si="10"/>
        <v>0</v>
      </c>
      <c r="M12">
        <f t="shared" si="11"/>
        <v>1</v>
      </c>
      <c r="N12">
        <f t="shared" si="12"/>
        <v>0</v>
      </c>
      <c r="O12">
        <f t="shared" si="13"/>
        <v>0</v>
      </c>
      <c r="P12">
        <f t="shared" si="14"/>
        <v>0</v>
      </c>
      <c r="Q12">
        <f t="shared" si="15"/>
        <v>0</v>
      </c>
      <c r="R12">
        <f t="shared" si="16"/>
        <v>0</v>
      </c>
      <c r="S12">
        <f t="shared" si="17"/>
        <v>0</v>
      </c>
      <c r="T12">
        <f t="shared" si="18"/>
        <v>0</v>
      </c>
      <c r="U12">
        <f t="shared" si="19"/>
        <v>0</v>
      </c>
      <c r="V12">
        <f t="shared" si="20"/>
        <v>0</v>
      </c>
      <c r="W12" s="194">
        <f t="shared" si="21"/>
        <v>6727</v>
      </c>
      <c r="X12" s="255">
        <f>数据调研!I12</f>
        <v>944</v>
      </c>
      <c r="Y12" s="2">
        <f t="shared" si="22"/>
        <v>0</v>
      </c>
      <c r="Z12" s="2">
        <f t="shared" si="23"/>
        <v>0</v>
      </c>
      <c r="AA12" s="2">
        <f t="shared" si="24"/>
        <v>0</v>
      </c>
      <c r="AB12" s="2">
        <f t="shared" si="25"/>
        <v>0</v>
      </c>
      <c r="AC12" s="2">
        <f t="shared" si="26"/>
        <v>0</v>
      </c>
      <c r="AD12" s="2">
        <f t="shared" si="27"/>
        <v>0</v>
      </c>
      <c r="AE12" s="2">
        <f t="shared" si="28"/>
        <v>0</v>
      </c>
      <c r="AF12" s="2">
        <f t="shared" si="29"/>
        <v>0</v>
      </c>
      <c r="AG12" s="2">
        <f t="shared" si="30"/>
        <v>0</v>
      </c>
      <c r="AH12" s="2">
        <f t="shared" si="31"/>
        <v>0</v>
      </c>
      <c r="AI12" s="2">
        <f t="shared" si="32"/>
        <v>0</v>
      </c>
      <c r="AJ12" s="2">
        <f t="shared" si="33"/>
        <v>0</v>
      </c>
      <c r="AK12" s="2">
        <f t="shared" si="34"/>
        <v>0</v>
      </c>
      <c r="AL12" s="2">
        <f t="shared" si="35"/>
        <v>0</v>
      </c>
      <c r="AM12" s="2">
        <f t="shared" si="36"/>
        <v>0</v>
      </c>
      <c r="AN12" s="2">
        <f t="shared" si="37"/>
        <v>0</v>
      </c>
      <c r="AO12" s="2">
        <f t="shared" si="38"/>
        <v>0</v>
      </c>
      <c r="AP12" s="2">
        <f t="shared" si="39"/>
        <v>0</v>
      </c>
      <c r="AQ12" s="2">
        <f t="shared" si="40"/>
        <v>0</v>
      </c>
      <c r="AR12" s="2">
        <f t="shared" si="41"/>
        <v>0</v>
      </c>
      <c r="AS12" s="2">
        <f t="shared" si="42"/>
        <v>0</v>
      </c>
      <c r="AT12" s="2">
        <f t="shared" si="43"/>
        <v>0</v>
      </c>
      <c r="AU12" s="2">
        <f t="shared" si="44"/>
        <v>0</v>
      </c>
      <c r="AV12" s="2">
        <f t="shared" si="45"/>
        <v>0</v>
      </c>
      <c r="AW12" s="2">
        <f t="shared" si="46"/>
        <v>0</v>
      </c>
      <c r="AX12" s="2">
        <f t="shared" si="47"/>
        <v>0</v>
      </c>
      <c r="AY12" s="2">
        <f t="shared" si="48"/>
        <v>0</v>
      </c>
      <c r="AZ12" s="2">
        <f t="shared" si="49"/>
        <v>0</v>
      </c>
      <c r="BA12" s="2">
        <f t="shared" si="50"/>
        <v>0</v>
      </c>
      <c r="BB12" s="2">
        <f t="shared" si="51"/>
        <v>0</v>
      </c>
      <c r="BC12" s="2">
        <f t="shared" si="52"/>
        <v>1</v>
      </c>
      <c r="BD12" s="2">
        <f t="shared" si="53"/>
        <v>0</v>
      </c>
      <c r="BE12" s="2">
        <f t="shared" si="54"/>
        <v>0</v>
      </c>
      <c r="BF12" s="2">
        <f t="shared" si="55"/>
        <v>0</v>
      </c>
      <c r="BG12" s="2">
        <f t="shared" si="56"/>
        <v>0</v>
      </c>
      <c r="BH12" s="2">
        <f t="shared" si="57"/>
        <v>0</v>
      </c>
      <c r="BI12" s="2">
        <f t="shared" si="58"/>
        <v>0</v>
      </c>
      <c r="BJ12" s="2">
        <f t="shared" si="59"/>
        <v>1</v>
      </c>
      <c r="BK12" s="2">
        <f t="shared" si="60"/>
        <v>0</v>
      </c>
      <c r="BL12" s="2">
        <f t="shared" si="61"/>
        <v>0</v>
      </c>
      <c r="BM12" s="2">
        <f t="shared" si="62"/>
        <v>0</v>
      </c>
      <c r="BN12" s="2">
        <f t="shared" si="63"/>
        <v>0</v>
      </c>
      <c r="BO12" s="2">
        <f t="shared" si="64"/>
        <v>0</v>
      </c>
      <c r="BP12" s="2">
        <f t="shared" si="65"/>
        <v>0</v>
      </c>
      <c r="BQ12" s="2">
        <f t="shared" si="66"/>
        <v>0</v>
      </c>
      <c r="BR12" s="2">
        <f t="shared" si="67"/>
        <v>0</v>
      </c>
      <c r="BS12" s="2">
        <f t="shared" si="68"/>
        <v>0</v>
      </c>
      <c r="BT12" s="2">
        <f t="shared" si="69"/>
        <v>0</v>
      </c>
      <c r="BU12" s="2">
        <f t="shared" si="70"/>
        <v>0</v>
      </c>
      <c r="BV12" s="2">
        <f t="shared" si="71"/>
        <v>0</v>
      </c>
      <c r="BW12" s="255" t="str">
        <f>数据调研!K12</f>
        <v>FBA</v>
      </c>
      <c r="BX12" s="199">
        <f t="shared" si="72"/>
        <v>0</v>
      </c>
      <c r="BY12" s="199">
        <f t="shared" si="73"/>
        <v>0</v>
      </c>
      <c r="BZ12" s="199">
        <f t="shared" si="74"/>
        <v>0</v>
      </c>
      <c r="CA12" s="199">
        <f t="shared" si="75"/>
        <v>0</v>
      </c>
      <c r="CB12" s="199">
        <f t="shared" si="76"/>
        <v>0</v>
      </c>
      <c r="CC12" s="199">
        <f t="shared" si="77"/>
        <v>0</v>
      </c>
      <c r="CD12" s="199">
        <f t="shared" si="78"/>
        <v>0</v>
      </c>
      <c r="CE12" s="199">
        <f t="shared" si="79"/>
        <v>0</v>
      </c>
      <c r="CF12" s="199">
        <f t="shared" si="80"/>
        <v>0</v>
      </c>
      <c r="CG12" s="199">
        <f t="shared" si="81"/>
        <v>0</v>
      </c>
      <c r="CH12" s="199">
        <f t="shared" si="82"/>
        <v>1</v>
      </c>
      <c r="CI12" s="199">
        <f t="shared" si="83"/>
        <v>0</v>
      </c>
      <c r="CJ12" s="199">
        <f t="shared" si="84"/>
        <v>0</v>
      </c>
      <c r="CK12" s="199">
        <f t="shared" si="85"/>
        <v>0</v>
      </c>
      <c r="CL12" s="199">
        <f t="shared" si="86"/>
        <v>0</v>
      </c>
      <c r="CM12" s="199">
        <f t="shared" si="87"/>
        <v>0</v>
      </c>
      <c r="CN12" s="199">
        <f t="shared" si="88"/>
        <v>0</v>
      </c>
      <c r="CO12" s="199">
        <f t="shared" si="89"/>
        <v>1</v>
      </c>
      <c r="CP12" s="199">
        <f t="shared" si="90"/>
        <v>0</v>
      </c>
      <c r="CQ12" s="199">
        <f t="shared" si="91"/>
        <v>0</v>
      </c>
      <c r="CR12" s="255">
        <f>数据调研!N12</f>
        <v>1080</v>
      </c>
      <c r="CS12" s="260">
        <f t="shared" si="92"/>
        <v>0</v>
      </c>
      <c r="CT12" s="2">
        <f t="shared" si="93"/>
        <v>0</v>
      </c>
      <c r="CU12" s="2">
        <f t="shared" si="94"/>
        <v>0</v>
      </c>
      <c r="CV12" s="2">
        <f t="shared" si="95"/>
        <v>0</v>
      </c>
      <c r="CW12" s="2">
        <f t="shared" si="96"/>
        <v>0</v>
      </c>
      <c r="CX12" s="2">
        <f t="shared" si="97"/>
        <v>0</v>
      </c>
      <c r="CY12" s="2">
        <f t="shared" si="98"/>
        <v>0</v>
      </c>
      <c r="CZ12" s="2">
        <f t="shared" si="99"/>
        <v>0</v>
      </c>
      <c r="DA12" s="2">
        <f t="shared" si="100"/>
        <v>0</v>
      </c>
      <c r="DB12" s="2">
        <f t="shared" si="101"/>
        <v>0</v>
      </c>
      <c r="DC12" s="263">
        <f t="shared" si="102"/>
        <v>0</v>
      </c>
      <c r="DD12" s="254">
        <f t="shared" si="103"/>
        <v>0</v>
      </c>
      <c r="DE12" s="254">
        <f t="shared" si="104"/>
        <v>0</v>
      </c>
      <c r="DF12" s="254">
        <f t="shared" si="105"/>
        <v>0</v>
      </c>
      <c r="DG12" s="254">
        <f t="shared" si="106"/>
        <v>0</v>
      </c>
      <c r="DH12" s="254">
        <f t="shared" si="107"/>
        <v>0</v>
      </c>
      <c r="DI12" s="254">
        <f t="shared" si="108"/>
        <v>0</v>
      </c>
      <c r="DJ12" s="254">
        <f t="shared" si="109"/>
        <v>0</v>
      </c>
      <c r="DK12" s="254">
        <f t="shared" si="110"/>
        <v>0</v>
      </c>
      <c r="DL12" s="254">
        <f t="shared" si="111"/>
        <v>0</v>
      </c>
      <c r="DM12" s="263">
        <f t="shared" si="112"/>
        <v>0</v>
      </c>
      <c r="DN12" s="254">
        <f t="shared" si="113"/>
        <v>0</v>
      </c>
      <c r="DO12" s="254">
        <f t="shared" si="114"/>
        <v>0</v>
      </c>
      <c r="DP12" s="254">
        <f t="shared" si="115"/>
        <v>0</v>
      </c>
      <c r="DQ12" s="254">
        <f t="shared" si="116"/>
        <v>0</v>
      </c>
      <c r="DR12" s="254">
        <f t="shared" si="117"/>
        <v>0</v>
      </c>
      <c r="DS12" s="254">
        <f t="shared" si="118"/>
        <v>0</v>
      </c>
      <c r="DT12" s="254">
        <f t="shared" si="119"/>
        <v>0</v>
      </c>
      <c r="DU12" s="254">
        <f t="shared" si="120"/>
        <v>0</v>
      </c>
      <c r="DV12" s="254">
        <f t="shared" si="121"/>
        <v>0</v>
      </c>
      <c r="DW12" s="263">
        <f t="shared" si="122"/>
        <v>0</v>
      </c>
      <c r="DX12" s="254">
        <f t="shared" si="123"/>
        <v>0</v>
      </c>
      <c r="DY12" s="254">
        <f t="shared" si="124"/>
        <v>0</v>
      </c>
      <c r="DZ12" s="254">
        <f t="shared" si="125"/>
        <v>0</v>
      </c>
      <c r="EA12" s="254">
        <f t="shared" si="126"/>
        <v>0</v>
      </c>
      <c r="EB12" s="254">
        <f t="shared" si="127"/>
        <v>0</v>
      </c>
      <c r="EC12" s="254">
        <f t="shared" si="128"/>
        <v>0</v>
      </c>
      <c r="ED12" s="254">
        <f t="shared" si="129"/>
        <v>0</v>
      </c>
      <c r="EE12" s="254">
        <f t="shared" si="130"/>
        <v>0</v>
      </c>
      <c r="EF12" s="254">
        <f t="shared" si="131"/>
        <v>0</v>
      </c>
      <c r="EG12" s="263">
        <f t="shared" si="132"/>
        <v>1</v>
      </c>
      <c r="EH12" s="2">
        <f t="shared" si="133"/>
        <v>0</v>
      </c>
      <c r="EI12" s="2">
        <f t="shared" si="134"/>
        <v>0</v>
      </c>
      <c r="EJ12" s="2">
        <f t="shared" si="135"/>
        <v>0</v>
      </c>
      <c r="EK12" s="2">
        <f t="shared" si="136"/>
        <v>0</v>
      </c>
      <c r="EL12" s="2">
        <f t="shared" si="137"/>
        <v>0</v>
      </c>
      <c r="EM12" s="2">
        <f t="shared" si="138"/>
        <v>0</v>
      </c>
      <c r="EN12" s="2">
        <f t="shared" si="139"/>
        <v>1</v>
      </c>
      <c r="EO12" s="2">
        <f t="shared" si="140"/>
        <v>0</v>
      </c>
      <c r="EP12" s="2">
        <f t="shared" si="141"/>
        <v>0</v>
      </c>
      <c r="EQ12" s="55"/>
      <c r="ER12" s="201">
        <v>9</v>
      </c>
      <c r="ES12" s="222" t="s">
        <v>587</v>
      </c>
      <c r="ET12" s="201">
        <f>J163</f>
        <v>124</v>
      </c>
      <c r="EU12" s="55"/>
      <c r="FB12" s="214"/>
      <c r="FC12" s="214"/>
      <c r="FE12" s="187"/>
      <c r="FF12" s="187"/>
      <c r="FG12" s="187"/>
      <c r="FH12" s="187"/>
    </row>
    <row r="13" ht="20.1" customHeight="1" spans="1:164">
      <c r="A13" s="194">
        <f>数据调研!F13</f>
        <v>7043</v>
      </c>
      <c r="B13" s="195">
        <f t="shared" si="1"/>
        <v>0</v>
      </c>
      <c r="C13" s="195">
        <f t="shared" si="2"/>
        <v>0</v>
      </c>
      <c r="D13" s="195">
        <f t="shared" si="3"/>
        <v>0</v>
      </c>
      <c r="E13" s="195">
        <f t="shared" si="4"/>
        <v>0</v>
      </c>
      <c r="F13" s="195">
        <f t="shared" si="5"/>
        <v>0</v>
      </c>
      <c r="G13">
        <f t="shared" si="6"/>
        <v>0</v>
      </c>
      <c r="H13">
        <f t="shared" si="7"/>
        <v>1</v>
      </c>
      <c r="I13">
        <f t="shared" si="8"/>
        <v>0</v>
      </c>
      <c r="J13">
        <f t="shared" si="9"/>
        <v>0</v>
      </c>
      <c r="K13" s="254">
        <f>价格参考!K13</f>
        <v>360</v>
      </c>
      <c r="L13">
        <f t="shared" si="10"/>
        <v>0</v>
      </c>
      <c r="M13">
        <f t="shared" si="11"/>
        <v>1</v>
      </c>
      <c r="N13">
        <f t="shared" si="12"/>
        <v>0</v>
      </c>
      <c r="O13">
        <f t="shared" si="13"/>
        <v>0</v>
      </c>
      <c r="P13">
        <f t="shared" si="14"/>
        <v>0</v>
      </c>
      <c r="Q13">
        <f t="shared" si="15"/>
        <v>0</v>
      </c>
      <c r="R13">
        <f t="shared" si="16"/>
        <v>0</v>
      </c>
      <c r="S13">
        <f t="shared" si="17"/>
        <v>0</v>
      </c>
      <c r="T13">
        <f t="shared" si="18"/>
        <v>0</v>
      </c>
      <c r="U13">
        <f t="shared" si="19"/>
        <v>0</v>
      </c>
      <c r="V13">
        <f t="shared" si="20"/>
        <v>0</v>
      </c>
      <c r="W13" s="194">
        <f t="shared" si="21"/>
        <v>7043</v>
      </c>
      <c r="X13" s="255">
        <f>数据调研!I13</f>
        <v>124</v>
      </c>
      <c r="Y13" s="2">
        <f t="shared" si="22"/>
        <v>0</v>
      </c>
      <c r="Z13" s="2">
        <f t="shared" si="23"/>
        <v>0</v>
      </c>
      <c r="AA13" s="2">
        <f t="shared" si="24"/>
        <v>0</v>
      </c>
      <c r="AB13" s="2">
        <f t="shared" si="25"/>
        <v>0</v>
      </c>
      <c r="AC13" s="2">
        <f t="shared" si="26"/>
        <v>0</v>
      </c>
      <c r="AD13" s="2">
        <f t="shared" si="27"/>
        <v>0</v>
      </c>
      <c r="AE13" s="2">
        <f t="shared" si="28"/>
        <v>0</v>
      </c>
      <c r="AF13" s="2">
        <f t="shared" si="29"/>
        <v>0</v>
      </c>
      <c r="AG13" s="2">
        <f t="shared" si="30"/>
        <v>0</v>
      </c>
      <c r="AH13" s="2">
        <f t="shared" si="31"/>
        <v>0</v>
      </c>
      <c r="AI13" s="2">
        <f t="shared" si="32"/>
        <v>0</v>
      </c>
      <c r="AJ13" s="2">
        <f t="shared" si="33"/>
        <v>0</v>
      </c>
      <c r="AK13" s="2">
        <f t="shared" si="34"/>
        <v>0</v>
      </c>
      <c r="AL13" s="2">
        <f t="shared" si="35"/>
        <v>0</v>
      </c>
      <c r="AM13" s="2">
        <f t="shared" si="36"/>
        <v>0</v>
      </c>
      <c r="AN13" s="2">
        <f t="shared" si="37"/>
        <v>0</v>
      </c>
      <c r="AO13" s="2">
        <f t="shared" si="38"/>
        <v>0</v>
      </c>
      <c r="AP13" s="2">
        <f t="shared" si="39"/>
        <v>0</v>
      </c>
      <c r="AQ13" s="2">
        <f t="shared" si="40"/>
        <v>0</v>
      </c>
      <c r="AR13" s="2">
        <f t="shared" si="41"/>
        <v>0</v>
      </c>
      <c r="AS13" s="2">
        <f t="shared" si="42"/>
        <v>1</v>
      </c>
      <c r="AT13" s="2">
        <f t="shared" si="43"/>
        <v>0</v>
      </c>
      <c r="AU13" s="2">
        <f t="shared" si="44"/>
        <v>0</v>
      </c>
      <c r="AV13" s="2">
        <f t="shared" si="45"/>
        <v>0</v>
      </c>
      <c r="AW13" s="2">
        <f t="shared" si="46"/>
        <v>0</v>
      </c>
      <c r="AX13" s="2">
        <f t="shared" si="47"/>
        <v>0</v>
      </c>
      <c r="AY13" s="2">
        <f t="shared" si="48"/>
        <v>0</v>
      </c>
      <c r="AZ13" s="2">
        <f t="shared" si="49"/>
        <v>1</v>
      </c>
      <c r="BA13" s="2">
        <f t="shared" si="50"/>
        <v>0</v>
      </c>
      <c r="BB13" s="2">
        <f t="shared" si="51"/>
        <v>0</v>
      </c>
      <c r="BC13" s="2">
        <f t="shared" si="52"/>
        <v>0</v>
      </c>
      <c r="BD13" s="2">
        <f t="shared" si="53"/>
        <v>0</v>
      </c>
      <c r="BE13" s="2">
        <f t="shared" si="54"/>
        <v>0</v>
      </c>
      <c r="BF13" s="2">
        <f t="shared" si="55"/>
        <v>0</v>
      </c>
      <c r="BG13" s="2">
        <f t="shared" si="56"/>
        <v>0</v>
      </c>
      <c r="BH13" s="2">
        <f t="shared" si="57"/>
        <v>0</v>
      </c>
      <c r="BI13" s="2">
        <f t="shared" si="58"/>
        <v>0</v>
      </c>
      <c r="BJ13" s="2">
        <f t="shared" si="59"/>
        <v>0</v>
      </c>
      <c r="BK13" s="2">
        <f t="shared" si="60"/>
        <v>0</v>
      </c>
      <c r="BL13" s="2">
        <f t="shared" si="61"/>
        <v>0</v>
      </c>
      <c r="BM13" s="2">
        <f t="shared" si="62"/>
        <v>0</v>
      </c>
      <c r="BN13" s="2">
        <f t="shared" si="63"/>
        <v>0</v>
      </c>
      <c r="BO13" s="2">
        <f t="shared" si="64"/>
        <v>0</v>
      </c>
      <c r="BP13" s="2">
        <f t="shared" si="65"/>
        <v>0</v>
      </c>
      <c r="BQ13" s="2">
        <f t="shared" si="66"/>
        <v>0</v>
      </c>
      <c r="BR13" s="2">
        <f t="shared" si="67"/>
        <v>0</v>
      </c>
      <c r="BS13" s="2">
        <f t="shared" si="68"/>
        <v>0</v>
      </c>
      <c r="BT13" s="2">
        <f t="shared" si="69"/>
        <v>0</v>
      </c>
      <c r="BU13" s="2">
        <f t="shared" si="70"/>
        <v>0</v>
      </c>
      <c r="BV13" s="2">
        <f t="shared" si="71"/>
        <v>0</v>
      </c>
      <c r="BW13" s="255" t="str">
        <f>数据调研!K13</f>
        <v>FBA</v>
      </c>
      <c r="BX13" s="199">
        <f t="shared" si="72"/>
        <v>0</v>
      </c>
      <c r="BY13" s="199">
        <f t="shared" si="73"/>
        <v>0</v>
      </c>
      <c r="BZ13" s="199">
        <f t="shared" si="74"/>
        <v>0</v>
      </c>
      <c r="CA13" s="199">
        <f t="shared" si="75"/>
        <v>0</v>
      </c>
      <c r="CB13" s="199">
        <f t="shared" si="76"/>
        <v>0</v>
      </c>
      <c r="CC13" s="199">
        <f t="shared" si="77"/>
        <v>0</v>
      </c>
      <c r="CD13" s="199">
        <f t="shared" si="78"/>
        <v>0</v>
      </c>
      <c r="CE13" s="199">
        <f t="shared" si="79"/>
        <v>0</v>
      </c>
      <c r="CF13" s="199">
        <f t="shared" si="80"/>
        <v>0</v>
      </c>
      <c r="CG13" s="199">
        <f t="shared" si="81"/>
        <v>0</v>
      </c>
      <c r="CH13" s="199">
        <f t="shared" si="82"/>
        <v>1</v>
      </c>
      <c r="CI13" s="199">
        <f t="shared" si="83"/>
        <v>0</v>
      </c>
      <c r="CJ13" s="199">
        <f t="shared" si="84"/>
        <v>0</v>
      </c>
      <c r="CK13" s="199">
        <f t="shared" si="85"/>
        <v>0</v>
      </c>
      <c r="CL13" s="199">
        <f t="shared" si="86"/>
        <v>0</v>
      </c>
      <c r="CM13" s="199">
        <f t="shared" si="87"/>
        <v>0</v>
      </c>
      <c r="CN13" s="199">
        <f t="shared" si="88"/>
        <v>0</v>
      </c>
      <c r="CO13" s="199">
        <f t="shared" si="89"/>
        <v>1</v>
      </c>
      <c r="CP13" s="199">
        <f t="shared" si="90"/>
        <v>0</v>
      </c>
      <c r="CQ13" s="199">
        <f t="shared" si="91"/>
        <v>0</v>
      </c>
      <c r="CR13" s="255">
        <f>数据调研!N13</f>
        <v>556</v>
      </c>
      <c r="CS13" s="260">
        <f t="shared" si="92"/>
        <v>0</v>
      </c>
      <c r="CT13" s="2">
        <f t="shared" si="93"/>
        <v>0</v>
      </c>
      <c r="CU13" s="2">
        <f t="shared" si="94"/>
        <v>0</v>
      </c>
      <c r="CV13" s="2">
        <f t="shared" si="95"/>
        <v>0</v>
      </c>
      <c r="CW13" s="2">
        <f t="shared" si="96"/>
        <v>0</v>
      </c>
      <c r="CX13" s="2">
        <f t="shared" si="97"/>
        <v>0</v>
      </c>
      <c r="CY13" s="2">
        <f t="shared" si="98"/>
        <v>0</v>
      </c>
      <c r="CZ13" s="2">
        <f t="shared" si="99"/>
        <v>0</v>
      </c>
      <c r="DA13" s="2">
        <f t="shared" si="100"/>
        <v>0</v>
      </c>
      <c r="DB13" s="2">
        <f t="shared" si="101"/>
        <v>0</v>
      </c>
      <c r="DC13" s="263">
        <f t="shared" si="102"/>
        <v>0</v>
      </c>
      <c r="DD13" s="254">
        <f t="shared" si="103"/>
        <v>0</v>
      </c>
      <c r="DE13" s="254">
        <f t="shared" si="104"/>
        <v>0</v>
      </c>
      <c r="DF13" s="254">
        <f t="shared" si="105"/>
        <v>0</v>
      </c>
      <c r="DG13" s="254">
        <f t="shared" si="106"/>
        <v>0</v>
      </c>
      <c r="DH13" s="254">
        <f t="shared" si="107"/>
        <v>0</v>
      </c>
      <c r="DI13" s="254">
        <f t="shared" si="108"/>
        <v>0</v>
      </c>
      <c r="DJ13" s="254">
        <f t="shared" si="109"/>
        <v>0</v>
      </c>
      <c r="DK13" s="254">
        <f t="shared" si="110"/>
        <v>0</v>
      </c>
      <c r="DL13" s="254">
        <f t="shared" si="111"/>
        <v>0</v>
      </c>
      <c r="DM13" s="263">
        <f t="shared" si="112"/>
        <v>0</v>
      </c>
      <c r="DN13" s="254">
        <f t="shared" si="113"/>
        <v>0</v>
      </c>
      <c r="DO13" s="254">
        <f t="shared" si="114"/>
        <v>0</v>
      </c>
      <c r="DP13" s="254">
        <f t="shared" si="115"/>
        <v>0</v>
      </c>
      <c r="DQ13" s="254">
        <f t="shared" si="116"/>
        <v>0</v>
      </c>
      <c r="DR13" s="254">
        <f t="shared" si="117"/>
        <v>0</v>
      </c>
      <c r="DS13" s="254">
        <f t="shared" si="118"/>
        <v>0</v>
      </c>
      <c r="DT13" s="254">
        <f t="shared" si="119"/>
        <v>0</v>
      </c>
      <c r="DU13" s="254">
        <f t="shared" si="120"/>
        <v>0</v>
      </c>
      <c r="DV13" s="254">
        <f t="shared" si="121"/>
        <v>0</v>
      </c>
      <c r="DW13" s="263">
        <f t="shared" si="122"/>
        <v>0</v>
      </c>
      <c r="DX13" s="254">
        <f t="shared" si="123"/>
        <v>0</v>
      </c>
      <c r="DY13" s="254">
        <f t="shared" si="124"/>
        <v>0</v>
      </c>
      <c r="DZ13" s="254">
        <f t="shared" si="125"/>
        <v>0</v>
      </c>
      <c r="EA13" s="254">
        <f t="shared" si="126"/>
        <v>0</v>
      </c>
      <c r="EB13" s="254">
        <f t="shared" si="127"/>
        <v>0</v>
      </c>
      <c r="EC13" s="254">
        <f t="shared" si="128"/>
        <v>0</v>
      </c>
      <c r="ED13" s="254">
        <f t="shared" si="129"/>
        <v>0</v>
      </c>
      <c r="EE13" s="254">
        <f t="shared" si="130"/>
        <v>0</v>
      </c>
      <c r="EF13" s="254">
        <f t="shared" si="131"/>
        <v>0</v>
      </c>
      <c r="EG13" s="263">
        <f t="shared" si="132"/>
        <v>1</v>
      </c>
      <c r="EH13" s="2">
        <f t="shared" si="133"/>
        <v>0</v>
      </c>
      <c r="EI13" s="2">
        <f t="shared" si="134"/>
        <v>0</v>
      </c>
      <c r="EJ13" s="2">
        <f t="shared" si="135"/>
        <v>0</v>
      </c>
      <c r="EK13" s="2">
        <f t="shared" si="136"/>
        <v>0</v>
      </c>
      <c r="EL13" s="2">
        <f t="shared" si="137"/>
        <v>0</v>
      </c>
      <c r="EM13" s="2">
        <f t="shared" si="138"/>
        <v>0</v>
      </c>
      <c r="EN13" s="2">
        <f t="shared" si="139"/>
        <v>1</v>
      </c>
      <c r="EO13" s="2">
        <f t="shared" si="140"/>
        <v>0</v>
      </c>
      <c r="EP13" s="2">
        <f t="shared" si="141"/>
        <v>0</v>
      </c>
      <c r="EQ13" s="55"/>
      <c r="ER13" s="204"/>
      <c r="ES13" s="265" t="s">
        <v>714</v>
      </c>
      <c r="ET13" s="265">
        <f>SUM(ET4:ET12)</f>
        <v>141</v>
      </c>
      <c r="EU13" s="55"/>
      <c r="EV13" s="55"/>
      <c r="EW13" s="55"/>
      <c r="EX13" s="55"/>
      <c r="EY13" s="55"/>
      <c r="EZ13" s="55"/>
      <c r="FA13" s="55"/>
      <c r="FB13" s="214"/>
      <c r="FC13" s="214"/>
      <c r="FE13" s="187"/>
      <c r="FF13" s="187"/>
      <c r="FG13" s="187"/>
      <c r="FH13" s="187"/>
    </row>
    <row r="14" ht="20.1" customHeight="1" spans="1:164">
      <c r="A14" s="194">
        <f>数据调研!F14</f>
        <v>7043</v>
      </c>
      <c r="B14" s="195">
        <f t="shared" si="1"/>
        <v>0</v>
      </c>
      <c r="C14" s="195">
        <f t="shared" si="2"/>
        <v>0</v>
      </c>
      <c r="D14" s="195">
        <f t="shared" si="3"/>
        <v>0</v>
      </c>
      <c r="E14" s="195">
        <f t="shared" si="4"/>
        <v>0</v>
      </c>
      <c r="F14" s="195">
        <f t="shared" si="5"/>
        <v>0</v>
      </c>
      <c r="G14">
        <f t="shared" si="6"/>
        <v>0</v>
      </c>
      <c r="H14">
        <f t="shared" si="7"/>
        <v>1</v>
      </c>
      <c r="I14">
        <f t="shared" si="8"/>
        <v>0</v>
      </c>
      <c r="J14">
        <f t="shared" si="9"/>
        <v>0</v>
      </c>
      <c r="K14" s="254">
        <f>价格参考!K14</f>
        <v>360</v>
      </c>
      <c r="L14">
        <f t="shared" si="10"/>
        <v>0</v>
      </c>
      <c r="M14">
        <f t="shared" si="11"/>
        <v>1</v>
      </c>
      <c r="N14">
        <f t="shared" si="12"/>
        <v>0</v>
      </c>
      <c r="O14">
        <f t="shared" si="13"/>
        <v>0</v>
      </c>
      <c r="P14">
        <f t="shared" si="14"/>
        <v>0</v>
      </c>
      <c r="Q14">
        <f t="shared" si="15"/>
        <v>0</v>
      </c>
      <c r="R14">
        <f t="shared" si="16"/>
        <v>0</v>
      </c>
      <c r="S14">
        <f t="shared" si="17"/>
        <v>0</v>
      </c>
      <c r="T14">
        <f t="shared" si="18"/>
        <v>0</v>
      </c>
      <c r="U14">
        <f t="shared" si="19"/>
        <v>0</v>
      </c>
      <c r="V14">
        <f t="shared" si="20"/>
        <v>0</v>
      </c>
      <c r="W14" s="194">
        <f t="shared" si="21"/>
        <v>7043</v>
      </c>
      <c r="X14" s="255">
        <f>数据调研!I14</f>
        <v>124</v>
      </c>
      <c r="Y14" s="2">
        <f t="shared" si="22"/>
        <v>0</v>
      </c>
      <c r="Z14" s="2">
        <f t="shared" si="23"/>
        <v>0</v>
      </c>
      <c r="AA14" s="2">
        <f t="shared" si="24"/>
        <v>0</v>
      </c>
      <c r="AB14" s="2">
        <f t="shared" si="25"/>
        <v>0</v>
      </c>
      <c r="AC14" s="2">
        <f t="shared" si="26"/>
        <v>0</v>
      </c>
      <c r="AD14" s="2">
        <f t="shared" si="27"/>
        <v>0</v>
      </c>
      <c r="AE14" s="2">
        <f t="shared" si="28"/>
        <v>0</v>
      </c>
      <c r="AF14" s="2">
        <f t="shared" si="29"/>
        <v>0</v>
      </c>
      <c r="AG14" s="2">
        <f t="shared" si="30"/>
        <v>0</v>
      </c>
      <c r="AH14" s="2">
        <f t="shared" si="31"/>
        <v>0</v>
      </c>
      <c r="AI14" s="2">
        <f t="shared" si="32"/>
        <v>0</v>
      </c>
      <c r="AJ14" s="2">
        <f t="shared" si="33"/>
        <v>0</v>
      </c>
      <c r="AK14" s="2">
        <f t="shared" si="34"/>
        <v>0</v>
      </c>
      <c r="AL14" s="2">
        <f t="shared" si="35"/>
        <v>0</v>
      </c>
      <c r="AM14" s="2">
        <f t="shared" si="36"/>
        <v>0</v>
      </c>
      <c r="AN14" s="2">
        <f t="shared" si="37"/>
        <v>0</v>
      </c>
      <c r="AO14" s="2">
        <f t="shared" si="38"/>
        <v>0</v>
      </c>
      <c r="AP14" s="2">
        <f t="shared" si="39"/>
        <v>0</v>
      </c>
      <c r="AQ14" s="2">
        <f t="shared" si="40"/>
        <v>0</v>
      </c>
      <c r="AR14" s="2">
        <f t="shared" si="41"/>
        <v>0</v>
      </c>
      <c r="AS14" s="2">
        <f t="shared" si="42"/>
        <v>1</v>
      </c>
      <c r="AT14" s="2">
        <f t="shared" si="43"/>
        <v>0</v>
      </c>
      <c r="AU14" s="2">
        <f t="shared" si="44"/>
        <v>0</v>
      </c>
      <c r="AV14" s="2">
        <f t="shared" si="45"/>
        <v>0</v>
      </c>
      <c r="AW14" s="2">
        <f t="shared" si="46"/>
        <v>0</v>
      </c>
      <c r="AX14" s="2">
        <f t="shared" si="47"/>
        <v>0</v>
      </c>
      <c r="AY14" s="2">
        <f t="shared" si="48"/>
        <v>0</v>
      </c>
      <c r="AZ14" s="2">
        <f t="shared" si="49"/>
        <v>1</v>
      </c>
      <c r="BA14" s="2">
        <f t="shared" si="50"/>
        <v>0</v>
      </c>
      <c r="BB14" s="2">
        <f t="shared" si="51"/>
        <v>0</v>
      </c>
      <c r="BC14" s="2">
        <f t="shared" si="52"/>
        <v>0</v>
      </c>
      <c r="BD14" s="2">
        <f t="shared" si="53"/>
        <v>0</v>
      </c>
      <c r="BE14" s="2">
        <f t="shared" si="54"/>
        <v>0</v>
      </c>
      <c r="BF14" s="2">
        <f t="shared" si="55"/>
        <v>0</v>
      </c>
      <c r="BG14" s="2">
        <f t="shared" si="56"/>
        <v>0</v>
      </c>
      <c r="BH14" s="2">
        <f t="shared" si="57"/>
        <v>0</v>
      </c>
      <c r="BI14" s="2">
        <f t="shared" si="58"/>
        <v>0</v>
      </c>
      <c r="BJ14" s="2">
        <f t="shared" si="59"/>
        <v>0</v>
      </c>
      <c r="BK14" s="2">
        <f t="shared" si="60"/>
        <v>0</v>
      </c>
      <c r="BL14" s="2">
        <f t="shared" si="61"/>
        <v>0</v>
      </c>
      <c r="BM14" s="2">
        <f t="shared" si="62"/>
        <v>0</v>
      </c>
      <c r="BN14" s="2">
        <f t="shared" si="63"/>
        <v>0</v>
      </c>
      <c r="BO14" s="2">
        <f t="shared" si="64"/>
        <v>0</v>
      </c>
      <c r="BP14" s="2">
        <f t="shared" si="65"/>
        <v>0</v>
      </c>
      <c r="BQ14" s="2">
        <f t="shared" si="66"/>
        <v>0</v>
      </c>
      <c r="BR14" s="2">
        <f t="shared" si="67"/>
        <v>0</v>
      </c>
      <c r="BS14" s="2">
        <f t="shared" si="68"/>
        <v>0</v>
      </c>
      <c r="BT14" s="2">
        <f t="shared" si="69"/>
        <v>0</v>
      </c>
      <c r="BU14" s="2">
        <f t="shared" si="70"/>
        <v>0</v>
      </c>
      <c r="BV14" s="2">
        <f t="shared" si="71"/>
        <v>0</v>
      </c>
      <c r="BW14" s="255" t="str">
        <f>数据调研!K14</f>
        <v>FBA</v>
      </c>
      <c r="BX14" s="199">
        <f t="shared" si="72"/>
        <v>0</v>
      </c>
      <c r="BY14" s="199">
        <f t="shared" si="73"/>
        <v>0</v>
      </c>
      <c r="BZ14" s="199">
        <f t="shared" si="74"/>
        <v>0</v>
      </c>
      <c r="CA14" s="199">
        <f t="shared" si="75"/>
        <v>0</v>
      </c>
      <c r="CB14" s="199">
        <f t="shared" si="76"/>
        <v>0</v>
      </c>
      <c r="CC14" s="199">
        <f t="shared" si="77"/>
        <v>0</v>
      </c>
      <c r="CD14" s="199">
        <f t="shared" si="78"/>
        <v>0</v>
      </c>
      <c r="CE14" s="199">
        <f t="shared" si="79"/>
        <v>0</v>
      </c>
      <c r="CF14" s="199">
        <f t="shared" si="80"/>
        <v>0</v>
      </c>
      <c r="CG14" s="199">
        <f t="shared" si="81"/>
        <v>0</v>
      </c>
      <c r="CH14" s="199">
        <f t="shared" si="82"/>
        <v>1</v>
      </c>
      <c r="CI14" s="199">
        <f t="shared" si="83"/>
        <v>0</v>
      </c>
      <c r="CJ14" s="199">
        <f t="shared" si="84"/>
        <v>0</v>
      </c>
      <c r="CK14" s="199">
        <f t="shared" si="85"/>
        <v>0</v>
      </c>
      <c r="CL14" s="199">
        <f t="shared" si="86"/>
        <v>0</v>
      </c>
      <c r="CM14" s="199">
        <f t="shared" si="87"/>
        <v>0</v>
      </c>
      <c r="CN14" s="199">
        <f t="shared" si="88"/>
        <v>0</v>
      </c>
      <c r="CO14" s="199">
        <f t="shared" si="89"/>
        <v>1</v>
      </c>
      <c r="CP14" s="199">
        <f t="shared" si="90"/>
        <v>0</v>
      </c>
      <c r="CQ14" s="199">
        <f t="shared" si="91"/>
        <v>0</v>
      </c>
      <c r="CR14" s="255">
        <f>数据调研!N14</f>
        <v>556</v>
      </c>
      <c r="CS14" s="260">
        <f t="shared" si="92"/>
        <v>0</v>
      </c>
      <c r="CT14" s="2">
        <f t="shared" si="93"/>
        <v>0</v>
      </c>
      <c r="CU14" s="2">
        <f t="shared" si="94"/>
        <v>0</v>
      </c>
      <c r="CV14" s="2">
        <f t="shared" si="95"/>
        <v>0</v>
      </c>
      <c r="CW14" s="2">
        <f t="shared" si="96"/>
        <v>0</v>
      </c>
      <c r="CX14" s="2">
        <f t="shared" si="97"/>
        <v>0</v>
      </c>
      <c r="CY14" s="2">
        <f t="shared" si="98"/>
        <v>0</v>
      </c>
      <c r="CZ14" s="2">
        <f t="shared" si="99"/>
        <v>0</v>
      </c>
      <c r="DA14" s="2">
        <f t="shared" si="100"/>
        <v>0</v>
      </c>
      <c r="DB14" s="2">
        <f t="shared" si="101"/>
        <v>0</v>
      </c>
      <c r="DC14" s="263">
        <f t="shared" si="102"/>
        <v>0</v>
      </c>
      <c r="DD14" s="254">
        <f t="shared" si="103"/>
        <v>0</v>
      </c>
      <c r="DE14" s="254">
        <f t="shared" si="104"/>
        <v>0</v>
      </c>
      <c r="DF14" s="254">
        <f t="shared" si="105"/>
        <v>0</v>
      </c>
      <c r="DG14" s="254">
        <f t="shared" si="106"/>
        <v>0</v>
      </c>
      <c r="DH14" s="254">
        <f t="shared" si="107"/>
        <v>0</v>
      </c>
      <c r="DI14" s="254">
        <f t="shared" si="108"/>
        <v>0</v>
      </c>
      <c r="DJ14" s="254">
        <f t="shared" si="109"/>
        <v>0</v>
      </c>
      <c r="DK14" s="254">
        <f t="shared" si="110"/>
        <v>0</v>
      </c>
      <c r="DL14" s="254">
        <f t="shared" si="111"/>
        <v>0</v>
      </c>
      <c r="DM14" s="263">
        <f t="shared" si="112"/>
        <v>0</v>
      </c>
      <c r="DN14" s="254">
        <f t="shared" si="113"/>
        <v>0</v>
      </c>
      <c r="DO14" s="254">
        <f t="shared" si="114"/>
        <v>0</v>
      </c>
      <c r="DP14" s="254">
        <f t="shared" si="115"/>
        <v>0</v>
      </c>
      <c r="DQ14" s="254">
        <f t="shared" si="116"/>
        <v>0</v>
      </c>
      <c r="DR14" s="254">
        <f t="shared" si="117"/>
        <v>0</v>
      </c>
      <c r="DS14" s="254">
        <f t="shared" si="118"/>
        <v>0</v>
      </c>
      <c r="DT14" s="254">
        <f t="shared" si="119"/>
        <v>0</v>
      </c>
      <c r="DU14" s="254">
        <f t="shared" si="120"/>
        <v>0</v>
      </c>
      <c r="DV14" s="254">
        <f t="shared" si="121"/>
        <v>0</v>
      </c>
      <c r="DW14" s="263">
        <f t="shared" si="122"/>
        <v>0</v>
      </c>
      <c r="DX14" s="254">
        <f t="shared" si="123"/>
        <v>0</v>
      </c>
      <c r="DY14" s="254">
        <f t="shared" si="124"/>
        <v>0</v>
      </c>
      <c r="DZ14" s="254">
        <f t="shared" si="125"/>
        <v>0</v>
      </c>
      <c r="EA14" s="254">
        <f t="shared" si="126"/>
        <v>0</v>
      </c>
      <c r="EB14" s="254">
        <f t="shared" si="127"/>
        <v>0</v>
      </c>
      <c r="EC14" s="254">
        <f t="shared" si="128"/>
        <v>0</v>
      </c>
      <c r="ED14" s="254">
        <f t="shared" si="129"/>
        <v>0</v>
      </c>
      <c r="EE14" s="254">
        <f t="shared" si="130"/>
        <v>0</v>
      </c>
      <c r="EF14" s="254">
        <f t="shared" si="131"/>
        <v>0</v>
      </c>
      <c r="EG14" s="263">
        <f t="shared" si="132"/>
        <v>1</v>
      </c>
      <c r="EH14" s="2">
        <f t="shared" si="133"/>
        <v>0</v>
      </c>
      <c r="EI14" s="2">
        <f t="shared" si="134"/>
        <v>0</v>
      </c>
      <c r="EJ14" s="2">
        <f t="shared" si="135"/>
        <v>0</v>
      </c>
      <c r="EK14" s="2">
        <f t="shared" si="136"/>
        <v>0</v>
      </c>
      <c r="EL14" s="2">
        <f t="shared" si="137"/>
        <v>0</v>
      </c>
      <c r="EM14" s="2">
        <f t="shared" si="138"/>
        <v>0</v>
      </c>
      <c r="EN14" s="2">
        <f t="shared" si="139"/>
        <v>1</v>
      </c>
      <c r="EO14" s="2">
        <f t="shared" si="140"/>
        <v>0</v>
      </c>
      <c r="EP14" s="2">
        <f t="shared" si="141"/>
        <v>0</v>
      </c>
      <c r="EQ14" s="55"/>
      <c r="ER14" s="55"/>
      <c r="ES14" s="208"/>
      <c r="ET14" s="56"/>
      <c r="EU14" s="55"/>
      <c r="FB14" s="214"/>
      <c r="FC14" s="214"/>
      <c r="FE14" s="187"/>
      <c r="FF14" s="187"/>
      <c r="FG14" s="187"/>
      <c r="FH14" s="187"/>
    </row>
    <row r="15" ht="20.1" customHeight="1" spans="1:164">
      <c r="A15" s="194">
        <f>数据调研!F15</f>
        <v>7965</v>
      </c>
      <c r="B15" s="195">
        <f t="shared" si="1"/>
        <v>0</v>
      </c>
      <c r="C15" s="195">
        <f t="shared" si="2"/>
        <v>0</v>
      </c>
      <c r="D15" s="195">
        <f t="shared" si="3"/>
        <v>0</v>
      </c>
      <c r="E15" s="195">
        <f t="shared" si="4"/>
        <v>0</v>
      </c>
      <c r="F15" s="195">
        <f t="shared" si="5"/>
        <v>0</v>
      </c>
      <c r="G15">
        <f t="shared" si="6"/>
        <v>0</v>
      </c>
      <c r="H15">
        <f t="shared" si="7"/>
        <v>1</v>
      </c>
      <c r="I15">
        <f t="shared" si="8"/>
        <v>0</v>
      </c>
      <c r="J15">
        <f t="shared" si="9"/>
        <v>0</v>
      </c>
      <c r="K15" s="254">
        <f>价格参考!K15</f>
        <v>300</v>
      </c>
      <c r="L15">
        <f t="shared" si="10"/>
        <v>1</v>
      </c>
      <c r="M15">
        <f t="shared" si="11"/>
        <v>0</v>
      </c>
      <c r="N15">
        <f t="shared" si="12"/>
        <v>0</v>
      </c>
      <c r="O15">
        <f t="shared" si="13"/>
        <v>0</v>
      </c>
      <c r="P15">
        <f t="shared" si="14"/>
        <v>0</v>
      </c>
      <c r="Q15">
        <f t="shared" si="15"/>
        <v>0</v>
      </c>
      <c r="R15">
        <f t="shared" si="16"/>
        <v>0</v>
      </c>
      <c r="S15">
        <f t="shared" si="17"/>
        <v>0</v>
      </c>
      <c r="T15">
        <f t="shared" si="18"/>
        <v>0</v>
      </c>
      <c r="U15">
        <f t="shared" si="19"/>
        <v>0</v>
      </c>
      <c r="V15">
        <f t="shared" si="20"/>
        <v>0</v>
      </c>
      <c r="W15" s="194">
        <f t="shared" si="21"/>
        <v>7965</v>
      </c>
      <c r="X15" s="255">
        <f>数据调研!I15</f>
        <v>4515</v>
      </c>
      <c r="Y15" s="2">
        <f t="shared" si="22"/>
        <v>0</v>
      </c>
      <c r="Z15" s="2">
        <f t="shared" si="23"/>
        <v>0</v>
      </c>
      <c r="AA15" s="2">
        <f t="shared" si="24"/>
        <v>0</v>
      </c>
      <c r="AB15" s="2">
        <f t="shared" si="25"/>
        <v>0</v>
      </c>
      <c r="AC15" s="2">
        <f t="shared" si="26"/>
        <v>0</v>
      </c>
      <c r="AD15" s="2">
        <f t="shared" si="27"/>
        <v>0</v>
      </c>
      <c r="AE15" s="2">
        <f t="shared" si="28"/>
        <v>0</v>
      </c>
      <c r="AF15" s="2">
        <f t="shared" si="29"/>
        <v>0</v>
      </c>
      <c r="AG15" s="2">
        <f t="shared" si="30"/>
        <v>0</v>
      </c>
      <c r="AH15" s="2">
        <f t="shared" si="31"/>
        <v>0</v>
      </c>
      <c r="AI15" s="2">
        <f t="shared" si="32"/>
        <v>0</v>
      </c>
      <c r="AJ15" s="2">
        <f t="shared" si="33"/>
        <v>0</v>
      </c>
      <c r="AK15" s="2">
        <f t="shared" si="34"/>
        <v>0</v>
      </c>
      <c r="AL15" s="2">
        <f t="shared" si="35"/>
        <v>0</v>
      </c>
      <c r="AM15" s="2">
        <f t="shared" si="36"/>
        <v>0</v>
      </c>
      <c r="AN15" s="2">
        <f t="shared" si="37"/>
        <v>0</v>
      </c>
      <c r="AO15" s="2">
        <f t="shared" si="38"/>
        <v>0</v>
      </c>
      <c r="AP15" s="2">
        <f t="shared" si="39"/>
        <v>0</v>
      </c>
      <c r="AQ15" s="2">
        <f t="shared" si="40"/>
        <v>0</v>
      </c>
      <c r="AR15" s="2">
        <f t="shared" si="41"/>
        <v>0</v>
      </c>
      <c r="AS15" s="2">
        <f t="shared" si="42"/>
        <v>0</v>
      </c>
      <c r="AT15" s="2">
        <f t="shared" si="43"/>
        <v>0</v>
      </c>
      <c r="AU15" s="2">
        <f t="shared" si="44"/>
        <v>0</v>
      </c>
      <c r="AV15" s="2">
        <f t="shared" si="45"/>
        <v>0</v>
      </c>
      <c r="AW15" s="2">
        <f t="shared" si="46"/>
        <v>0</v>
      </c>
      <c r="AX15" s="2">
        <f t="shared" si="47"/>
        <v>0</v>
      </c>
      <c r="AY15" s="2">
        <f t="shared" si="48"/>
        <v>0</v>
      </c>
      <c r="AZ15" s="2">
        <f t="shared" si="49"/>
        <v>0</v>
      </c>
      <c r="BA15" s="2">
        <f t="shared" si="50"/>
        <v>0</v>
      </c>
      <c r="BB15" s="2">
        <f t="shared" si="51"/>
        <v>0</v>
      </c>
      <c r="BC15" s="2">
        <f t="shared" si="52"/>
        <v>0</v>
      </c>
      <c r="BD15" s="2">
        <f t="shared" si="53"/>
        <v>0</v>
      </c>
      <c r="BE15" s="2">
        <f t="shared" si="54"/>
        <v>0</v>
      </c>
      <c r="BF15" s="2">
        <f t="shared" si="55"/>
        <v>0</v>
      </c>
      <c r="BG15" s="2">
        <f t="shared" si="56"/>
        <v>0</v>
      </c>
      <c r="BH15" s="2">
        <f t="shared" si="57"/>
        <v>0</v>
      </c>
      <c r="BI15" s="2">
        <f t="shared" si="58"/>
        <v>0</v>
      </c>
      <c r="BJ15" s="2">
        <f t="shared" si="59"/>
        <v>0</v>
      </c>
      <c r="BK15" s="2">
        <f t="shared" si="60"/>
        <v>0</v>
      </c>
      <c r="BL15" s="2">
        <f t="shared" si="61"/>
        <v>0</v>
      </c>
      <c r="BM15" s="2">
        <f t="shared" si="62"/>
        <v>1</v>
      </c>
      <c r="BN15" s="2">
        <f t="shared" si="63"/>
        <v>0</v>
      </c>
      <c r="BO15" s="2">
        <f t="shared" si="64"/>
        <v>0</v>
      </c>
      <c r="BP15" s="2">
        <f t="shared" si="65"/>
        <v>0</v>
      </c>
      <c r="BQ15" s="2">
        <f t="shared" si="66"/>
        <v>0</v>
      </c>
      <c r="BR15" s="2">
        <f t="shared" si="67"/>
        <v>0</v>
      </c>
      <c r="BS15" s="2">
        <f t="shared" si="68"/>
        <v>0</v>
      </c>
      <c r="BT15" s="2">
        <f t="shared" si="69"/>
        <v>1</v>
      </c>
      <c r="BU15" s="2">
        <f t="shared" si="70"/>
        <v>0</v>
      </c>
      <c r="BV15" s="2">
        <f t="shared" si="71"/>
        <v>0</v>
      </c>
      <c r="BW15" s="255" t="str">
        <f>数据调研!K15</f>
        <v>AMZ</v>
      </c>
      <c r="BX15" s="199">
        <f t="shared" si="72"/>
        <v>1</v>
      </c>
      <c r="BY15" s="199">
        <f t="shared" si="73"/>
        <v>0</v>
      </c>
      <c r="BZ15" s="199">
        <f t="shared" si="74"/>
        <v>0</v>
      </c>
      <c r="CA15" s="199">
        <f t="shared" si="75"/>
        <v>0</v>
      </c>
      <c r="CB15" s="199">
        <f t="shared" si="76"/>
        <v>0</v>
      </c>
      <c r="CC15" s="199">
        <f t="shared" si="77"/>
        <v>0</v>
      </c>
      <c r="CD15" s="199">
        <f t="shared" si="78"/>
        <v>0</v>
      </c>
      <c r="CE15" s="199">
        <f t="shared" si="79"/>
        <v>1</v>
      </c>
      <c r="CF15" s="199">
        <f t="shared" si="80"/>
        <v>0</v>
      </c>
      <c r="CG15" s="199">
        <f t="shared" si="81"/>
        <v>0</v>
      </c>
      <c r="CH15" s="199">
        <f t="shared" si="82"/>
        <v>0</v>
      </c>
      <c r="CI15" s="199">
        <f t="shared" si="83"/>
        <v>0</v>
      </c>
      <c r="CJ15" s="199">
        <f t="shared" si="84"/>
        <v>0</v>
      </c>
      <c r="CK15" s="199">
        <f t="shared" si="85"/>
        <v>0</v>
      </c>
      <c r="CL15" s="199">
        <f t="shared" si="86"/>
        <v>0</v>
      </c>
      <c r="CM15" s="199">
        <f t="shared" si="87"/>
        <v>0</v>
      </c>
      <c r="CN15" s="199">
        <f t="shared" si="88"/>
        <v>0</v>
      </c>
      <c r="CO15" s="199">
        <f t="shared" si="89"/>
        <v>0</v>
      </c>
      <c r="CP15" s="199">
        <f t="shared" si="90"/>
        <v>0</v>
      </c>
      <c r="CQ15" s="199">
        <f t="shared" si="91"/>
        <v>0</v>
      </c>
      <c r="CR15" s="255">
        <f>数据调研!N15</f>
        <v>1921</v>
      </c>
      <c r="CS15" s="260">
        <f t="shared" si="92"/>
        <v>0</v>
      </c>
      <c r="CT15" s="2">
        <f t="shared" si="93"/>
        <v>0</v>
      </c>
      <c r="CU15" s="2">
        <f t="shared" si="94"/>
        <v>0</v>
      </c>
      <c r="CV15" s="2">
        <f t="shared" si="95"/>
        <v>0</v>
      </c>
      <c r="CW15" s="2">
        <f t="shared" si="96"/>
        <v>0</v>
      </c>
      <c r="CX15" s="2">
        <f t="shared" si="97"/>
        <v>0</v>
      </c>
      <c r="CY15" s="2">
        <f t="shared" si="98"/>
        <v>0</v>
      </c>
      <c r="CZ15" s="2">
        <f t="shared" si="99"/>
        <v>0</v>
      </c>
      <c r="DA15" s="2">
        <f t="shared" si="100"/>
        <v>0</v>
      </c>
      <c r="DB15" s="2">
        <f t="shared" si="101"/>
        <v>0</v>
      </c>
      <c r="DC15" s="263">
        <f t="shared" si="102"/>
        <v>0</v>
      </c>
      <c r="DD15" s="254">
        <f t="shared" si="103"/>
        <v>0</v>
      </c>
      <c r="DE15" s="254">
        <f t="shared" si="104"/>
        <v>0</v>
      </c>
      <c r="DF15" s="254">
        <f t="shared" si="105"/>
        <v>0</v>
      </c>
      <c r="DG15" s="254">
        <f t="shared" si="106"/>
        <v>0</v>
      </c>
      <c r="DH15" s="254">
        <f t="shared" si="107"/>
        <v>0</v>
      </c>
      <c r="DI15" s="254">
        <f t="shared" si="108"/>
        <v>0</v>
      </c>
      <c r="DJ15" s="254">
        <f t="shared" si="109"/>
        <v>0</v>
      </c>
      <c r="DK15" s="254">
        <f t="shared" si="110"/>
        <v>0</v>
      </c>
      <c r="DL15" s="254">
        <f t="shared" si="111"/>
        <v>0</v>
      </c>
      <c r="DM15" s="263">
        <f t="shared" si="112"/>
        <v>0</v>
      </c>
      <c r="DN15" s="254">
        <f t="shared" si="113"/>
        <v>0</v>
      </c>
      <c r="DO15" s="254">
        <f t="shared" si="114"/>
        <v>0</v>
      </c>
      <c r="DP15" s="254">
        <f t="shared" si="115"/>
        <v>0</v>
      </c>
      <c r="DQ15" s="254">
        <f t="shared" si="116"/>
        <v>0</v>
      </c>
      <c r="DR15" s="254">
        <f t="shared" si="117"/>
        <v>0</v>
      </c>
      <c r="DS15" s="254">
        <f t="shared" si="118"/>
        <v>0</v>
      </c>
      <c r="DT15" s="254">
        <f t="shared" si="119"/>
        <v>0</v>
      </c>
      <c r="DU15" s="254">
        <f t="shared" si="120"/>
        <v>0</v>
      </c>
      <c r="DV15" s="254">
        <f t="shared" si="121"/>
        <v>0</v>
      </c>
      <c r="DW15" s="263">
        <f t="shared" si="122"/>
        <v>0</v>
      </c>
      <c r="DX15" s="254">
        <f t="shared" si="123"/>
        <v>0</v>
      </c>
      <c r="DY15" s="254">
        <f t="shared" si="124"/>
        <v>0</v>
      </c>
      <c r="DZ15" s="254">
        <f t="shared" si="125"/>
        <v>0</v>
      </c>
      <c r="EA15" s="254">
        <f t="shared" si="126"/>
        <v>0</v>
      </c>
      <c r="EB15" s="254">
        <f t="shared" si="127"/>
        <v>0</v>
      </c>
      <c r="EC15" s="254">
        <f t="shared" si="128"/>
        <v>0</v>
      </c>
      <c r="ED15" s="254">
        <f t="shared" si="129"/>
        <v>0</v>
      </c>
      <c r="EE15" s="254">
        <f t="shared" si="130"/>
        <v>0</v>
      </c>
      <c r="EF15" s="254">
        <f t="shared" si="131"/>
        <v>0</v>
      </c>
      <c r="EG15" s="263">
        <f t="shared" si="132"/>
        <v>1</v>
      </c>
      <c r="EH15" s="2">
        <f t="shared" si="133"/>
        <v>0</v>
      </c>
      <c r="EI15" s="2">
        <f t="shared" si="134"/>
        <v>0</v>
      </c>
      <c r="EJ15" s="2">
        <f t="shared" si="135"/>
        <v>0</v>
      </c>
      <c r="EK15" s="2">
        <f t="shared" si="136"/>
        <v>0</v>
      </c>
      <c r="EL15" s="2">
        <f t="shared" si="137"/>
        <v>0</v>
      </c>
      <c r="EM15" s="2">
        <f t="shared" si="138"/>
        <v>0</v>
      </c>
      <c r="EN15" s="2">
        <f t="shared" si="139"/>
        <v>1</v>
      </c>
      <c r="EO15" s="2">
        <f t="shared" si="140"/>
        <v>0</v>
      </c>
      <c r="EP15" s="2">
        <f t="shared" si="141"/>
        <v>0</v>
      </c>
      <c r="EQ15" s="55"/>
      <c r="ER15" s="55"/>
      <c r="ES15" s="266"/>
      <c r="ET15" s="56"/>
      <c r="EU15" s="55"/>
      <c r="FB15" s="214"/>
      <c r="FC15" s="214"/>
      <c r="FE15" s="187"/>
      <c r="FF15" s="187"/>
      <c r="FG15" s="187"/>
      <c r="FH15" s="187"/>
    </row>
    <row r="16" ht="20.1" customHeight="1" spans="1:164">
      <c r="A16" s="194">
        <f>数据调研!F16</f>
        <v>9013</v>
      </c>
      <c r="B16" s="195">
        <f t="shared" si="1"/>
        <v>0</v>
      </c>
      <c r="C16" s="195">
        <f t="shared" si="2"/>
        <v>0</v>
      </c>
      <c r="D16" s="195">
        <f t="shared" si="3"/>
        <v>0</v>
      </c>
      <c r="E16" s="195">
        <f t="shared" si="4"/>
        <v>0</v>
      </c>
      <c r="F16" s="195">
        <f t="shared" si="5"/>
        <v>0</v>
      </c>
      <c r="G16">
        <f t="shared" si="6"/>
        <v>0</v>
      </c>
      <c r="H16">
        <f t="shared" si="7"/>
        <v>0</v>
      </c>
      <c r="I16">
        <f t="shared" si="8"/>
        <v>1</v>
      </c>
      <c r="J16">
        <f t="shared" si="9"/>
        <v>0</v>
      </c>
      <c r="K16" s="254">
        <f>价格参考!K16</f>
        <v>270</v>
      </c>
      <c r="L16">
        <f t="shared" si="10"/>
        <v>1</v>
      </c>
      <c r="M16">
        <f t="shared" si="11"/>
        <v>0</v>
      </c>
      <c r="N16">
        <f t="shared" si="12"/>
        <v>0</v>
      </c>
      <c r="O16">
        <f t="shared" si="13"/>
        <v>0</v>
      </c>
      <c r="P16">
        <f t="shared" si="14"/>
        <v>0</v>
      </c>
      <c r="Q16">
        <f t="shared" si="15"/>
        <v>0</v>
      </c>
      <c r="R16">
        <f t="shared" si="16"/>
        <v>0</v>
      </c>
      <c r="S16">
        <f t="shared" si="17"/>
        <v>0</v>
      </c>
      <c r="T16">
        <f t="shared" si="18"/>
        <v>0</v>
      </c>
      <c r="U16">
        <f t="shared" si="19"/>
        <v>0</v>
      </c>
      <c r="V16">
        <f t="shared" si="20"/>
        <v>0</v>
      </c>
      <c r="W16" s="194">
        <f t="shared" si="21"/>
        <v>9013</v>
      </c>
      <c r="X16" s="255">
        <f>数据调研!I16</f>
        <v>601</v>
      </c>
      <c r="Y16" s="2">
        <f t="shared" si="22"/>
        <v>0</v>
      </c>
      <c r="Z16" s="2">
        <f t="shared" si="23"/>
        <v>0</v>
      </c>
      <c r="AA16" s="2">
        <f t="shared" si="24"/>
        <v>0</v>
      </c>
      <c r="AB16" s="2">
        <f t="shared" si="25"/>
        <v>0</v>
      </c>
      <c r="AC16" s="2">
        <f t="shared" si="26"/>
        <v>0</v>
      </c>
      <c r="AD16" s="2">
        <f t="shared" si="27"/>
        <v>0</v>
      </c>
      <c r="AE16" s="2">
        <f t="shared" si="28"/>
        <v>0</v>
      </c>
      <c r="AF16" s="2">
        <f t="shared" si="29"/>
        <v>0</v>
      </c>
      <c r="AG16" s="2">
        <f t="shared" si="30"/>
        <v>0</v>
      </c>
      <c r="AH16" s="2">
        <f t="shared" si="31"/>
        <v>0</v>
      </c>
      <c r="AI16" s="2">
        <f t="shared" si="32"/>
        <v>0</v>
      </c>
      <c r="AJ16" s="2">
        <f t="shared" si="33"/>
        <v>0</v>
      </c>
      <c r="AK16" s="2">
        <f t="shared" si="34"/>
        <v>0</v>
      </c>
      <c r="AL16" s="2">
        <f t="shared" si="35"/>
        <v>0</v>
      </c>
      <c r="AM16" s="2">
        <f t="shared" si="36"/>
        <v>0</v>
      </c>
      <c r="AN16" s="2">
        <f t="shared" si="37"/>
        <v>0</v>
      </c>
      <c r="AO16" s="2">
        <f t="shared" si="38"/>
        <v>0</v>
      </c>
      <c r="AP16" s="2">
        <f t="shared" si="39"/>
        <v>0</v>
      </c>
      <c r="AQ16" s="2">
        <f t="shared" si="40"/>
        <v>0</v>
      </c>
      <c r="AR16" s="2">
        <f t="shared" si="41"/>
        <v>0</v>
      </c>
      <c r="AS16" s="2">
        <f t="shared" si="42"/>
        <v>0</v>
      </c>
      <c r="AT16" s="2">
        <f t="shared" si="43"/>
        <v>0</v>
      </c>
      <c r="AU16" s="2">
        <f t="shared" si="44"/>
        <v>0</v>
      </c>
      <c r="AV16" s="2">
        <f t="shared" si="45"/>
        <v>0</v>
      </c>
      <c r="AW16" s="2">
        <f t="shared" si="46"/>
        <v>0</v>
      </c>
      <c r="AX16" s="2">
        <f t="shared" si="47"/>
        <v>0</v>
      </c>
      <c r="AY16" s="2">
        <f t="shared" si="48"/>
        <v>0</v>
      </c>
      <c r="AZ16" s="2">
        <f t="shared" si="49"/>
        <v>0</v>
      </c>
      <c r="BA16" s="2">
        <f t="shared" si="50"/>
        <v>0</v>
      </c>
      <c r="BB16" s="2">
        <f t="shared" si="51"/>
        <v>0</v>
      </c>
      <c r="BC16" s="2">
        <f t="shared" si="52"/>
        <v>1</v>
      </c>
      <c r="BD16" s="2">
        <f t="shared" si="53"/>
        <v>0</v>
      </c>
      <c r="BE16" s="2">
        <f t="shared" si="54"/>
        <v>0</v>
      </c>
      <c r="BF16" s="2">
        <f t="shared" si="55"/>
        <v>0</v>
      </c>
      <c r="BG16" s="2">
        <f t="shared" si="56"/>
        <v>0</v>
      </c>
      <c r="BH16" s="2">
        <f t="shared" si="57"/>
        <v>0</v>
      </c>
      <c r="BI16" s="2">
        <f t="shared" si="58"/>
        <v>0</v>
      </c>
      <c r="BJ16" s="2">
        <f t="shared" si="59"/>
        <v>0</v>
      </c>
      <c r="BK16" s="2">
        <f t="shared" si="60"/>
        <v>1</v>
      </c>
      <c r="BL16" s="2">
        <f t="shared" si="61"/>
        <v>0</v>
      </c>
      <c r="BM16" s="2">
        <f t="shared" si="62"/>
        <v>0</v>
      </c>
      <c r="BN16" s="2">
        <f t="shared" si="63"/>
        <v>0</v>
      </c>
      <c r="BO16" s="2">
        <f t="shared" si="64"/>
        <v>0</v>
      </c>
      <c r="BP16" s="2">
        <f t="shared" si="65"/>
        <v>0</v>
      </c>
      <c r="BQ16" s="2">
        <f t="shared" si="66"/>
        <v>0</v>
      </c>
      <c r="BR16" s="2">
        <f t="shared" si="67"/>
        <v>0</v>
      </c>
      <c r="BS16" s="2">
        <f t="shared" si="68"/>
        <v>0</v>
      </c>
      <c r="BT16" s="2">
        <f t="shared" si="69"/>
        <v>0</v>
      </c>
      <c r="BU16" s="2">
        <f t="shared" si="70"/>
        <v>0</v>
      </c>
      <c r="BV16" s="2">
        <f t="shared" si="71"/>
        <v>0</v>
      </c>
      <c r="BW16" s="255" t="str">
        <f>数据调研!K16</f>
        <v>FBA</v>
      </c>
      <c r="BX16" s="199">
        <f t="shared" si="72"/>
        <v>0</v>
      </c>
      <c r="BY16" s="199">
        <f t="shared" si="73"/>
        <v>0</v>
      </c>
      <c r="BZ16" s="199">
        <f t="shared" si="74"/>
        <v>0</v>
      </c>
      <c r="CA16" s="199">
        <f t="shared" si="75"/>
        <v>0</v>
      </c>
      <c r="CB16" s="199">
        <f t="shared" si="76"/>
        <v>0</v>
      </c>
      <c r="CC16" s="199">
        <f t="shared" si="77"/>
        <v>0</v>
      </c>
      <c r="CD16" s="199">
        <f t="shared" si="78"/>
        <v>0</v>
      </c>
      <c r="CE16" s="199">
        <f t="shared" si="79"/>
        <v>0</v>
      </c>
      <c r="CF16" s="199">
        <f t="shared" si="80"/>
        <v>0</v>
      </c>
      <c r="CG16" s="199">
        <f t="shared" si="81"/>
        <v>0</v>
      </c>
      <c r="CH16" s="199">
        <f t="shared" si="82"/>
        <v>1</v>
      </c>
      <c r="CI16" s="199">
        <f t="shared" si="83"/>
        <v>0</v>
      </c>
      <c r="CJ16" s="199">
        <f t="shared" si="84"/>
        <v>0</v>
      </c>
      <c r="CK16" s="199">
        <f t="shared" si="85"/>
        <v>0</v>
      </c>
      <c r="CL16" s="199">
        <f t="shared" si="86"/>
        <v>0</v>
      </c>
      <c r="CM16" s="199">
        <f t="shared" si="87"/>
        <v>0</v>
      </c>
      <c r="CN16" s="199">
        <f t="shared" si="88"/>
        <v>0</v>
      </c>
      <c r="CO16" s="199">
        <f t="shared" si="89"/>
        <v>0</v>
      </c>
      <c r="CP16" s="199">
        <f t="shared" si="90"/>
        <v>1</v>
      </c>
      <c r="CQ16" s="199">
        <f t="shared" si="91"/>
        <v>0</v>
      </c>
      <c r="CR16" s="255">
        <f>数据调研!N16</f>
        <v>364</v>
      </c>
      <c r="CS16" s="260">
        <f t="shared" si="92"/>
        <v>0</v>
      </c>
      <c r="CT16" s="2">
        <f t="shared" si="93"/>
        <v>0</v>
      </c>
      <c r="CU16" s="2">
        <f t="shared" si="94"/>
        <v>0</v>
      </c>
      <c r="CV16" s="2">
        <f t="shared" si="95"/>
        <v>0</v>
      </c>
      <c r="CW16" s="2">
        <f t="shared" si="96"/>
        <v>0</v>
      </c>
      <c r="CX16" s="2">
        <f t="shared" si="97"/>
        <v>0</v>
      </c>
      <c r="CY16" s="2">
        <f t="shared" si="98"/>
        <v>0</v>
      </c>
      <c r="CZ16" s="2">
        <f t="shared" si="99"/>
        <v>0</v>
      </c>
      <c r="DA16" s="2">
        <f t="shared" si="100"/>
        <v>0</v>
      </c>
      <c r="DB16" s="2">
        <f t="shared" si="101"/>
        <v>0</v>
      </c>
      <c r="DC16" s="263">
        <f t="shared" si="102"/>
        <v>0</v>
      </c>
      <c r="DD16" s="254">
        <f t="shared" si="103"/>
        <v>0</v>
      </c>
      <c r="DE16" s="254">
        <f t="shared" si="104"/>
        <v>0</v>
      </c>
      <c r="DF16" s="254">
        <f t="shared" si="105"/>
        <v>0</v>
      </c>
      <c r="DG16" s="254">
        <f t="shared" si="106"/>
        <v>0</v>
      </c>
      <c r="DH16" s="254">
        <f t="shared" si="107"/>
        <v>0</v>
      </c>
      <c r="DI16" s="254">
        <f t="shared" si="108"/>
        <v>0</v>
      </c>
      <c r="DJ16" s="254">
        <f t="shared" si="109"/>
        <v>0</v>
      </c>
      <c r="DK16" s="254">
        <f t="shared" si="110"/>
        <v>0</v>
      </c>
      <c r="DL16" s="254">
        <f t="shared" si="111"/>
        <v>0</v>
      </c>
      <c r="DM16" s="263">
        <f t="shared" si="112"/>
        <v>0</v>
      </c>
      <c r="DN16" s="254">
        <f t="shared" si="113"/>
        <v>0</v>
      </c>
      <c r="DO16" s="254">
        <f t="shared" si="114"/>
        <v>0</v>
      </c>
      <c r="DP16" s="254">
        <f t="shared" si="115"/>
        <v>0</v>
      </c>
      <c r="DQ16" s="254">
        <f t="shared" si="116"/>
        <v>0</v>
      </c>
      <c r="DR16" s="254">
        <f t="shared" si="117"/>
        <v>0</v>
      </c>
      <c r="DS16" s="254">
        <f t="shared" si="118"/>
        <v>0</v>
      </c>
      <c r="DT16" s="254">
        <f t="shared" si="119"/>
        <v>0</v>
      </c>
      <c r="DU16" s="254">
        <f t="shared" si="120"/>
        <v>0</v>
      </c>
      <c r="DV16" s="254">
        <f t="shared" si="121"/>
        <v>0</v>
      </c>
      <c r="DW16" s="263">
        <f t="shared" si="122"/>
        <v>0</v>
      </c>
      <c r="DX16" s="254">
        <f t="shared" si="123"/>
        <v>0</v>
      </c>
      <c r="DY16" s="254">
        <f t="shared" si="124"/>
        <v>0</v>
      </c>
      <c r="DZ16" s="254">
        <f t="shared" si="125"/>
        <v>0</v>
      </c>
      <c r="EA16" s="254">
        <f t="shared" si="126"/>
        <v>0</v>
      </c>
      <c r="EB16" s="254">
        <f t="shared" si="127"/>
        <v>0</v>
      </c>
      <c r="EC16" s="254">
        <f t="shared" si="128"/>
        <v>0</v>
      </c>
      <c r="ED16" s="254">
        <f t="shared" si="129"/>
        <v>0</v>
      </c>
      <c r="EE16" s="254">
        <f t="shared" si="130"/>
        <v>0</v>
      </c>
      <c r="EF16" s="254">
        <f t="shared" si="131"/>
        <v>0</v>
      </c>
      <c r="EG16" s="263">
        <f t="shared" si="132"/>
        <v>1</v>
      </c>
      <c r="EH16" s="2">
        <f t="shared" si="133"/>
        <v>0</v>
      </c>
      <c r="EI16" s="2">
        <f t="shared" si="134"/>
        <v>0</v>
      </c>
      <c r="EJ16" s="2">
        <f t="shared" si="135"/>
        <v>0</v>
      </c>
      <c r="EK16" s="2">
        <f t="shared" si="136"/>
        <v>0</v>
      </c>
      <c r="EL16" s="2">
        <f t="shared" si="137"/>
        <v>0</v>
      </c>
      <c r="EM16" s="2">
        <f t="shared" si="138"/>
        <v>0</v>
      </c>
      <c r="EN16" s="2">
        <f t="shared" si="139"/>
        <v>0</v>
      </c>
      <c r="EO16" s="2">
        <f t="shared" si="140"/>
        <v>1</v>
      </c>
      <c r="EP16" s="2">
        <f t="shared" si="141"/>
        <v>0</v>
      </c>
      <c r="EQ16" s="55"/>
      <c r="ER16" s="200" t="s">
        <v>710</v>
      </c>
      <c r="ES16" s="200" t="s">
        <v>523</v>
      </c>
      <c r="ET16" s="200" t="s">
        <v>712</v>
      </c>
      <c r="EU16" s="55"/>
      <c r="FB16" s="215"/>
      <c r="FE16" s="187"/>
      <c r="FF16" s="187"/>
      <c r="FG16" s="187"/>
      <c r="FH16" s="187"/>
    </row>
    <row r="17" ht="20.1" customHeight="1" spans="1:164">
      <c r="A17" s="194">
        <f>数据调研!F17</f>
        <v>9685</v>
      </c>
      <c r="B17" s="195">
        <f t="shared" si="1"/>
        <v>0</v>
      </c>
      <c r="C17" s="195">
        <f t="shared" si="2"/>
        <v>0</v>
      </c>
      <c r="D17" s="195">
        <f t="shared" si="3"/>
        <v>0</v>
      </c>
      <c r="E17" s="195">
        <f t="shared" si="4"/>
        <v>0</v>
      </c>
      <c r="F17" s="195">
        <f t="shared" si="5"/>
        <v>0</v>
      </c>
      <c r="G17">
        <f t="shared" si="6"/>
        <v>0</v>
      </c>
      <c r="H17">
        <f t="shared" si="7"/>
        <v>0</v>
      </c>
      <c r="I17">
        <f t="shared" si="8"/>
        <v>1</v>
      </c>
      <c r="J17">
        <f t="shared" si="9"/>
        <v>0</v>
      </c>
      <c r="K17" s="254">
        <f>价格参考!K17</f>
        <v>240</v>
      </c>
      <c r="L17">
        <f t="shared" si="10"/>
        <v>1</v>
      </c>
      <c r="M17">
        <f t="shared" si="11"/>
        <v>0</v>
      </c>
      <c r="N17">
        <f t="shared" si="12"/>
        <v>0</v>
      </c>
      <c r="O17">
        <f t="shared" si="13"/>
        <v>0</v>
      </c>
      <c r="P17">
        <f t="shared" si="14"/>
        <v>0</v>
      </c>
      <c r="Q17">
        <f t="shared" si="15"/>
        <v>0</v>
      </c>
      <c r="R17">
        <f t="shared" si="16"/>
        <v>0</v>
      </c>
      <c r="S17">
        <f t="shared" si="17"/>
        <v>0</v>
      </c>
      <c r="T17">
        <f t="shared" si="18"/>
        <v>0</v>
      </c>
      <c r="U17">
        <f t="shared" si="19"/>
        <v>0</v>
      </c>
      <c r="V17">
        <f t="shared" si="20"/>
        <v>0</v>
      </c>
      <c r="W17" s="194">
        <f t="shared" si="21"/>
        <v>9685</v>
      </c>
      <c r="X17" s="255">
        <f>数据调研!I17</f>
        <v>614</v>
      </c>
      <c r="Y17" s="2">
        <f t="shared" si="22"/>
        <v>0</v>
      </c>
      <c r="Z17" s="2">
        <f t="shared" si="23"/>
        <v>0</v>
      </c>
      <c r="AA17" s="2">
        <f t="shared" si="24"/>
        <v>0</v>
      </c>
      <c r="AB17" s="2">
        <f t="shared" si="25"/>
        <v>0</v>
      </c>
      <c r="AC17" s="2">
        <f t="shared" si="26"/>
        <v>0</v>
      </c>
      <c r="AD17" s="2">
        <f t="shared" si="27"/>
        <v>0</v>
      </c>
      <c r="AE17" s="2">
        <f t="shared" si="28"/>
        <v>0</v>
      </c>
      <c r="AF17" s="2">
        <f t="shared" si="29"/>
        <v>0</v>
      </c>
      <c r="AG17" s="2">
        <f t="shared" si="30"/>
        <v>0</v>
      </c>
      <c r="AH17" s="2">
        <f t="shared" si="31"/>
        <v>0</v>
      </c>
      <c r="AI17" s="2">
        <f t="shared" si="32"/>
        <v>0</v>
      </c>
      <c r="AJ17" s="2">
        <f t="shared" si="33"/>
        <v>0</v>
      </c>
      <c r="AK17" s="2">
        <f t="shared" si="34"/>
        <v>0</v>
      </c>
      <c r="AL17" s="2">
        <f t="shared" si="35"/>
        <v>0</v>
      </c>
      <c r="AM17" s="2">
        <f t="shared" si="36"/>
        <v>0</v>
      </c>
      <c r="AN17" s="2">
        <f t="shared" si="37"/>
        <v>0</v>
      </c>
      <c r="AO17" s="2">
        <f t="shared" si="38"/>
        <v>0</v>
      </c>
      <c r="AP17" s="2">
        <f t="shared" si="39"/>
        <v>0</v>
      </c>
      <c r="AQ17" s="2">
        <f t="shared" si="40"/>
        <v>0</v>
      </c>
      <c r="AR17" s="2">
        <f t="shared" si="41"/>
        <v>0</v>
      </c>
      <c r="AS17" s="2">
        <f t="shared" si="42"/>
        <v>0</v>
      </c>
      <c r="AT17" s="2">
        <f t="shared" si="43"/>
        <v>0</v>
      </c>
      <c r="AU17" s="2">
        <f t="shared" si="44"/>
        <v>0</v>
      </c>
      <c r="AV17" s="2">
        <f t="shared" si="45"/>
        <v>0</v>
      </c>
      <c r="AW17" s="2">
        <f t="shared" si="46"/>
        <v>0</v>
      </c>
      <c r="AX17" s="2">
        <f t="shared" si="47"/>
        <v>0</v>
      </c>
      <c r="AY17" s="2">
        <f t="shared" si="48"/>
        <v>0</v>
      </c>
      <c r="AZ17" s="2">
        <f t="shared" si="49"/>
        <v>0</v>
      </c>
      <c r="BA17" s="2">
        <f t="shared" si="50"/>
        <v>0</v>
      </c>
      <c r="BB17" s="2">
        <f t="shared" si="51"/>
        <v>0</v>
      </c>
      <c r="BC17" s="2">
        <f t="shared" si="52"/>
        <v>1</v>
      </c>
      <c r="BD17" s="2">
        <f t="shared" si="53"/>
        <v>0</v>
      </c>
      <c r="BE17" s="2">
        <f t="shared" si="54"/>
        <v>0</v>
      </c>
      <c r="BF17" s="2">
        <f t="shared" si="55"/>
        <v>0</v>
      </c>
      <c r="BG17" s="2">
        <f t="shared" si="56"/>
        <v>0</v>
      </c>
      <c r="BH17" s="2">
        <f t="shared" si="57"/>
        <v>0</v>
      </c>
      <c r="BI17" s="2">
        <f t="shared" si="58"/>
        <v>0</v>
      </c>
      <c r="BJ17" s="2">
        <f t="shared" si="59"/>
        <v>0</v>
      </c>
      <c r="BK17" s="2">
        <f t="shared" si="60"/>
        <v>1</v>
      </c>
      <c r="BL17" s="2">
        <f t="shared" si="61"/>
        <v>0</v>
      </c>
      <c r="BM17" s="2">
        <f t="shared" si="62"/>
        <v>0</v>
      </c>
      <c r="BN17" s="2">
        <f t="shared" si="63"/>
        <v>0</v>
      </c>
      <c r="BO17" s="2">
        <f t="shared" si="64"/>
        <v>0</v>
      </c>
      <c r="BP17" s="2">
        <f t="shared" si="65"/>
        <v>0</v>
      </c>
      <c r="BQ17" s="2">
        <f t="shared" si="66"/>
        <v>0</v>
      </c>
      <c r="BR17" s="2">
        <f t="shared" si="67"/>
        <v>0</v>
      </c>
      <c r="BS17" s="2">
        <f t="shared" si="68"/>
        <v>0</v>
      </c>
      <c r="BT17" s="2">
        <f t="shared" si="69"/>
        <v>0</v>
      </c>
      <c r="BU17" s="2">
        <f t="shared" si="70"/>
        <v>0</v>
      </c>
      <c r="BV17" s="2">
        <f t="shared" si="71"/>
        <v>0</v>
      </c>
      <c r="BW17" s="255" t="str">
        <f>数据调研!K17</f>
        <v>FBA</v>
      </c>
      <c r="BX17" s="199">
        <f t="shared" si="72"/>
        <v>0</v>
      </c>
      <c r="BY17" s="199">
        <f t="shared" si="73"/>
        <v>0</v>
      </c>
      <c r="BZ17" s="199">
        <f t="shared" si="74"/>
        <v>0</v>
      </c>
      <c r="CA17" s="199">
        <f t="shared" si="75"/>
        <v>0</v>
      </c>
      <c r="CB17" s="199">
        <f t="shared" si="76"/>
        <v>0</v>
      </c>
      <c r="CC17" s="199">
        <f t="shared" si="77"/>
        <v>0</v>
      </c>
      <c r="CD17" s="199">
        <f t="shared" si="78"/>
        <v>0</v>
      </c>
      <c r="CE17" s="199">
        <f t="shared" si="79"/>
        <v>0</v>
      </c>
      <c r="CF17" s="199">
        <f t="shared" si="80"/>
        <v>0</v>
      </c>
      <c r="CG17" s="199">
        <f t="shared" si="81"/>
        <v>0</v>
      </c>
      <c r="CH17" s="199">
        <f t="shared" si="82"/>
        <v>1</v>
      </c>
      <c r="CI17" s="199">
        <f t="shared" si="83"/>
        <v>0</v>
      </c>
      <c r="CJ17" s="199">
        <f t="shared" si="84"/>
        <v>0</v>
      </c>
      <c r="CK17" s="199">
        <f t="shared" si="85"/>
        <v>0</v>
      </c>
      <c r="CL17" s="199">
        <f t="shared" si="86"/>
        <v>0</v>
      </c>
      <c r="CM17" s="199">
        <f t="shared" si="87"/>
        <v>0</v>
      </c>
      <c r="CN17" s="199">
        <f t="shared" si="88"/>
        <v>0</v>
      </c>
      <c r="CO17" s="199">
        <f t="shared" si="89"/>
        <v>0</v>
      </c>
      <c r="CP17" s="199">
        <f t="shared" si="90"/>
        <v>1</v>
      </c>
      <c r="CQ17" s="199">
        <f t="shared" si="91"/>
        <v>0</v>
      </c>
      <c r="CR17" s="255">
        <f>数据调研!N17</f>
        <v>795</v>
      </c>
      <c r="CS17" s="260">
        <f t="shared" si="92"/>
        <v>0</v>
      </c>
      <c r="CT17" s="2">
        <f t="shared" si="93"/>
        <v>0</v>
      </c>
      <c r="CU17" s="2">
        <f t="shared" si="94"/>
        <v>0</v>
      </c>
      <c r="CV17" s="2">
        <f t="shared" si="95"/>
        <v>0</v>
      </c>
      <c r="CW17" s="2">
        <f t="shared" si="96"/>
        <v>0</v>
      </c>
      <c r="CX17" s="2">
        <f t="shared" si="97"/>
        <v>0</v>
      </c>
      <c r="CY17" s="2">
        <f t="shared" si="98"/>
        <v>0</v>
      </c>
      <c r="CZ17" s="2">
        <f t="shared" si="99"/>
        <v>0</v>
      </c>
      <c r="DA17" s="2">
        <f t="shared" si="100"/>
        <v>0</v>
      </c>
      <c r="DB17" s="2">
        <f t="shared" si="101"/>
        <v>0</v>
      </c>
      <c r="DC17" s="263">
        <f t="shared" si="102"/>
        <v>0</v>
      </c>
      <c r="DD17" s="254">
        <f t="shared" si="103"/>
        <v>0</v>
      </c>
      <c r="DE17" s="254">
        <f t="shared" si="104"/>
        <v>0</v>
      </c>
      <c r="DF17" s="254">
        <f t="shared" si="105"/>
        <v>0</v>
      </c>
      <c r="DG17" s="254">
        <f t="shared" si="106"/>
        <v>0</v>
      </c>
      <c r="DH17" s="254">
        <f t="shared" si="107"/>
        <v>0</v>
      </c>
      <c r="DI17" s="254">
        <f t="shared" si="108"/>
        <v>0</v>
      </c>
      <c r="DJ17" s="254">
        <f t="shared" si="109"/>
        <v>0</v>
      </c>
      <c r="DK17" s="254">
        <f t="shared" si="110"/>
        <v>0</v>
      </c>
      <c r="DL17" s="254">
        <f t="shared" si="111"/>
        <v>0</v>
      </c>
      <c r="DM17" s="263">
        <f t="shared" si="112"/>
        <v>0</v>
      </c>
      <c r="DN17" s="254">
        <f t="shared" si="113"/>
        <v>0</v>
      </c>
      <c r="DO17" s="254">
        <f t="shared" si="114"/>
        <v>0</v>
      </c>
      <c r="DP17" s="254">
        <f t="shared" si="115"/>
        <v>0</v>
      </c>
      <c r="DQ17" s="254">
        <f t="shared" si="116"/>
        <v>0</v>
      </c>
      <c r="DR17" s="254">
        <f t="shared" si="117"/>
        <v>0</v>
      </c>
      <c r="DS17" s="254">
        <f t="shared" si="118"/>
        <v>0</v>
      </c>
      <c r="DT17" s="254">
        <f t="shared" si="119"/>
        <v>0</v>
      </c>
      <c r="DU17" s="254">
        <f t="shared" si="120"/>
        <v>0</v>
      </c>
      <c r="DV17" s="254">
        <f t="shared" si="121"/>
        <v>0</v>
      </c>
      <c r="DW17" s="263">
        <f t="shared" si="122"/>
        <v>0</v>
      </c>
      <c r="DX17" s="254">
        <f t="shared" si="123"/>
        <v>0</v>
      </c>
      <c r="DY17" s="254">
        <f t="shared" si="124"/>
        <v>0</v>
      </c>
      <c r="DZ17" s="254">
        <f t="shared" si="125"/>
        <v>0</v>
      </c>
      <c r="EA17" s="254">
        <f t="shared" si="126"/>
        <v>0</v>
      </c>
      <c r="EB17" s="254">
        <f t="shared" si="127"/>
        <v>0</v>
      </c>
      <c r="EC17" s="254">
        <f t="shared" si="128"/>
        <v>0</v>
      </c>
      <c r="ED17" s="254">
        <f t="shared" si="129"/>
        <v>0</v>
      </c>
      <c r="EE17" s="254">
        <f t="shared" si="130"/>
        <v>0</v>
      </c>
      <c r="EF17" s="254">
        <f t="shared" si="131"/>
        <v>0</v>
      </c>
      <c r="EG17" s="263">
        <f t="shared" si="132"/>
        <v>1</v>
      </c>
      <c r="EH17" s="2">
        <f t="shared" si="133"/>
        <v>0</v>
      </c>
      <c r="EI17" s="2">
        <f t="shared" si="134"/>
        <v>0</v>
      </c>
      <c r="EJ17" s="2">
        <f t="shared" si="135"/>
        <v>0</v>
      </c>
      <c r="EK17" s="2">
        <f t="shared" si="136"/>
        <v>0</v>
      </c>
      <c r="EL17" s="2">
        <f t="shared" si="137"/>
        <v>0</v>
      </c>
      <c r="EM17" s="2">
        <f t="shared" si="138"/>
        <v>0</v>
      </c>
      <c r="EN17" s="2">
        <f t="shared" si="139"/>
        <v>0</v>
      </c>
      <c r="EO17" s="2">
        <f t="shared" si="140"/>
        <v>1</v>
      </c>
      <c r="EP17" s="2">
        <f t="shared" si="141"/>
        <v>0</v>
      </c>
      <c r="EQ17" s="55"/>
      <c r="ER17" s="201">
        <v>1</v>
      </c>
      <c r="ES17" s="202" t="s">
        <v>588</v>
      </c>
      <c r="ET17" s="201">
        <f>L163</f>
        <v>128</v>
      </c>
      <c r="EU17" s="55"/>
      <c r="FB17" s="215"/>
      <c r="FE17" s="187"/>
      <c r="FF17" s="187"/>
      <c r="FG17" s="187"/>
      <c r="FH17" s="187"/>
    </row>
    <row r="18" ht="20.1" customHeight="1" spans="1:164">
      <c r="A18" s="194">
        <f>数据调研!F18</f>
        <v>10023</v>
      </c>
      <c r="B18" s="195">
        <f t="shared" si="1"/>
        <v>0</v>
      </c>
      <c r="C18" s="195">
        <f t="shared" si="2"/>
        <v>0</v>
      </c>
      <c r="D18" s="195">
        <f t="shared" si="3"/>
        <v>0</v>
      </c>
      <c r="E18" s="195">
        <f t="shared" si="4"/>
        <v>0</v>
      </c>
      <c r="F18" s="195">
        <f t="shared" si="5"/>
        <v>0</v>
      </c>
      <c r="G18">
        <f t="shared" si="6"/>
        <v>0</v>
      </c>
      <c r="H18">
        <f t="shared" si="7"/>
        <v>0</v>
      </c>
      <c r="I18">
        <f t="shared" si="8"/>
        <v>0</v>
      </c>
      <c r="J18">
        <f t="shared" si="9"/>
        <v>1</v>
      </c>
      <c r="K18" s="254">
        <f>价格参考!K18</f>
        <v>240</v>
      </c>
      <c r="L18">
        <f t="shared" si="10"/>
        <v>1</v>
      </c>
      <c r="M18">
        <f t="shared" si="11"/>
        <v>0</v>
      </c>
      <c r="N18">
        <f t="shared" si="12"/>
        <v>0</v>
      </c>
      <c r="O18">
        <f t="shared" si="13"/>
        <v>0</v>
      </c>
      <c r="P18">
        <f t="shared" si="14"/>
        <v>0</v>
      </c>
      <c r="Q18">
        <f t="shared" si="15"/>
        <v>0</v>
      </c>
      <c r="R18">
        <f t="shared" si="16"/>
        <v>0</v>
      </c>
      <c r="S18">
        <f t="shared" si="17"/>
        <v>0</v>
      </c>
      <c r="T18">
        <f t="shared" si="18"/>
        <v>0</v>
      </c>
      <c r="U18">
        <f t="shared" si="19"/>
        <v>0</v>
      </c>
      <c r="V18">
        <f t="shared" si="20"/>
        <v>0</v>
      </c>
      <c r="W18" s="194">
        <f t="shared" si="21"/>
        <v>10023</v>
      </c>
      <c r="X18" s="255">
        <f>数据调研!I18</f>
        <v>124</v>
      </c>
      <c r="Y18" s="2">
        <f t="shared" si="22"/>
        <v>0</v>
      </c>
      <c r="Z18" s="2">
        <f t="shared" si="23"/>
        <v>0</v>
      </c>
      <c r="AA18" s="2">
        <f t="shared" si="24"/>
        <v>0</v>
      </c>
      <c r="AB18" s="2">
        <f t="shared" si="25"/>
        <v>0</v>
      </c>
      <c r="AC18" s="2">
        <f t="shared" si="26"/>
        <v>0</v>
      </c>
      <c r="AD18" s="2">
        <f t="shared" si="27"/>
        <v>0</v>
      </c>
      <c r="AE18" s="2">
        <f t="shared" si="28"/>
        <v>0</v>
      </c>
      <c r="AF18" s="2">
        <f t="shared" si="29"/>
        <v>0</v>
      </c>
      <c r="AG18" s="2">
        <f t="shared" si="30"/>
        <v>0</v>
      </c>
      <c r="AH18" s="2">
        <f t="shared" si="31"/>
        <v>0</v>
      </c>
      <c r="AI18" s="2">
        <f t="shared" si="32"/>
        <v>0</v>
      </c>
      <c r="AJ18" s="2">
        <f t="shared" si="33"/>
        <v>0</v>
      </c>
      <c r="AK18" s="2">
        <f t="shared" si="34"/>
        <v>0</v>
      </c>
      <c r="AL18" s="2">
        <f t="shared" si="35"/>
        <v>0</v>
      </c>
      <c r="AM18" s="2">
        <f t="shared" si="36"/>
        <v>0</v>
      </c>
      <c r="AN18" s="2">
        <f t="shared" si="37"/>
        <v>0</v>
      </c>
      <c r="AO18" s="2">
        <f t="shared" si="38"/>
        <v>0</v>
      </c>
      <c r="AP18" s="2">
        <f t="shared" si="39"/>
        <v>0</v>
      </c>
      <c r="AQ18" s="2">
        <f t="shared" si="40"/>
        <v>0</v>
      </c>
      <c r="AR18" s="2">
        <f t="shared" si="41"/>
        <v>0</v>
      </c>
      <c r="AS18" s="2">
        <f t="shared" si="42"/>
        <v>1</v>
      </c>
      <c r="AT18" s="2">
        <f t="shared" si="43"/>
        <v>0</v>
      </c>
      <c r="AU18" s="2">
        <f t="shared" si="44"/>
        <v>0</v>
      </c>
      <c r="AV18" s="2">
        <f t="shared" si="45"/>
        <v>0</v>
      </c>
      <c r="AW18" s="2">
        <f t="shared" si="46"/>
        <v>0</v>
      </c>
      <c r="AX18" s="2">
        <f t="shared" si="47"/>
        <v>0</v>
      </c>
      <c r="AY18" s="2">
        <f t="shared" si="48"/>
        <v>0</v>
      </c>
      <c r="AZ18" s="2">
        <f t="shared" si="49"/>
        <v>0</v>
      </c>
      <c r="BA18" s="2">
        <f t="shared" si="50"/>
        <v>0</v>
      </c>
      <c r="BB18" s="2">
        <f t="shared" si="51"/>
        <v>1</v>
      </c>
      <c r="BC18" s="2">
        <f t="shared" si="52"/>
        <v>0</v>
      </c>
      <c r="BD18" s="2">
        <f t="shared" si="53"/>
        <v>0</v>
      </c>
      <c r="BE18" s="2">
        <f t="shared" si="54"/>
        <v>0</v>
      </c>
      <c r="BF18" s="2">
        <f t="shared" si="55"/>
        <v>0</v>
      </c>
      <c r="BG18" s="2">
        <f t="shared" si="56"/>
        <v>0</v>
      </c>
      <c r="BH18" s="2">
        <f t="shared" si="57"/>
        <v>0</v>
      </c>
      <c r="BI18" s="2">
        <f t="shared" si="58"/>
        <v>0</v>
      </c>
      <c r="BJ18" s="2">
        <f t="shared" si="59"/>
        <v>0</v>
      </c>
      <c r="BK18" s="2">
        <f t="shared" si="60"/>
        <v>0</v>
      </c>
      <c r="BL18" s="2">
        <f t="shared" si="61"/>
        <v>0</v>
      </c>
      <c r="BM18" s="2">
        <f t="shared" si="62"/>
        <v>0</v>
      </c>
      <c r="BN18" s="2">
        <f t="shared" si="63"/>
        <v>0</v>
      </c>
      <c r="BO18" s="2">
        <f t="shared" si="64"/>
        <v>0</v>
      </c>
      <c r="BP18" s="2">
        <f t="shared" si="65"/>
        <v>0</v>
      </c>
      <c r="BQ18" s="2">
        <f t="shared" si="66"/>
        <v>0</v>
      </c>
      <c r="BR18" s="2">
        <f t="shared" si="67"/>
        <v>0</v>
      </c>
      <c r="BS18" s="2">
        <f t="shared" si="68"/>
        <v>0</v>
      </c>
      <c r="BT18" s="2">
        <f t="shared" si="69"/>
        <v>0</v>
      </c>
      <c r="BU18" s="2">
        <f t="shared" si="70"/>
        <v>0</v>
      </c>
      <c r="BV18" s="2">
        <f t="shared" si="71"/>
        <v>0</v>
      </c>
      <c r="BW18" s="255" t="str">
        <f>数据调研!K18</f>
        <v>FBA</v>
      </c>
      <c r="BX18" s="199">
        <f t="shared" si="72"/>
        <v>0</v>
      </c>
      <c r="BY18" s="199">
        <f t="shared" si="73"/>
        <v>0</v>
      </c>
      <c r="BZ18" s="199">
        <f t="shared" si="74"/>
        <v>0</v>
      </c>
      <c r="CA18" s="199">
        <f t="shared" si="75"/>
        <v>0</v>
      </c>
      <c r="CB18" s="199">
        <f t="shared" si="76"/>
        <v>0</v>
      </c>
      <c r="CC18" s="199">
        <f t="shared" si="77"/>
        <v>0</v>
      </c>
      <c r="CD18" s="199">
        <f t="shared" si="78"/>
        <v>0</v>
      </c>
      <c r="CE18" s="199">
        <f t="shared" si="79"/>
        <v>0</v>
      </c>
      <c r="CF18" s="199">
        <f t="shared" si="80"/>
        <v>0</v>
      </c>
      <c r="CG18" s="199">
        <f t="shared" si="81"/>
        <v>0</v>
      </c>
      <c r="CH18" s="199">
        <f t="shared" si="82"/>
        <v>1</v>
      </c>
      <c r="CI18" s="199">
        <f t="shared" si="83"/>
        <v>0</v>
      </c>
      <c r="CJ18" s="199">
        <f t="shared" si="84"/>
        <v>0</v>
      </c>
      <c r="CK18" s="199">
        <f t="shared" si="85"/>
        <v>0</v>
      </c>
      <c r="CL18" s="199">
        <f t="shared" si="86"/>
        <v>0</v>
      </c>
      <c r="CM18" s="199">
        <f t="shared" si="87"/>
        <v>0</v>
      </c>
      <c r="CN18" s="199">
        <f t="shared" si="88"/>
        <v>0</v>
      </c>
      <c r="CO18" s="199">
        <f t="shared" si="89"/>
        <v>0</v>
      </c>
      <c r="CP18" s="199">
        <f t="shared" si="90"/>
        <v>0</v>
      </c>
      <c r="CQ18" s="199">
        <f t="shared" si="91"/>
        <v>1</v>
      </c>
      <c r="CR18" s="255">
        <f>数据调研!N18</f>
        <v>556</v>
      </c>
      <c r="CS18" s="260">
        <f t="shared" si="92"/>
        <v>0</v>
      </c>
      <c r="CT18" s="2">
        <f t="shared" si="93"/>
        <v>0</v>
      </c>
      <c r="CU18" s="2">
        <f t="shared" si="94"/>
        <v>0</v>
      </c>
      <c r="CV18" s="2">
        <f t="shared" si="95"/>
        <v>0</v>
      </c>
      <c r="CW18" s="2">
        <f t="shared" si="96"/>
        <v>0</v>
      </c>
      <c r="CX18" s="2">
        <f t="shared" si="97"/>
        <v>0</v>
      </c>
      <c r="CY18" s="2">
        <f t="shared" si="98"/>
        <v>0</v>
      </c>
      <c r="CZ18" s="2">
        <f t="shared" si="99"/>
        <v>0</v>
      </c>
      <c r="DA18" s="2">
        <f t="shared" si="100"/>
        <v>0</v>
      </c>
      <c r="DB18" s="2">
        <f t="shared" si="101"/>
        <v>0</v>
      </c>
      <c r="DC18" s="263">
        <f t="shared" si="102"/>
        <v>0</v>
      </c>
      <c r="DD18" s="254">
        <f t="shared" si="103"/>
        <v>0</v>
      </c>
      <c r="DE18" s="254">
        <f t="shared" si="104"/>
        <v>0</v>
      </c>
      <c r="DF18" s="254">
        <f t="shared" si="105"/>
        <v>0</v>
      </c>
      <c r="DG18" s="254">
        <f t="shared" si="106"/>
        <v>0</v>
      </c>
      <c r="DH18" s="254">
        <f t="shared" si="107"/>
        <v>0</v>
      </c>
      <c r="DI18" s="254">
        <f t="shared" si="108"/>
        <v>0</v>
      </c>
      <c r="DJ18" s="254">
        <f t="shared" si="109"/>
        <v>0</v>
      </c>
      <c r="DK18" s="254">
        <f t="shared" si="110"/>
        <v>0</v>
      </c>
      <c r="DL18" s="254">
        <f t="shared" si="111"/>
        <v>0</v>
      </c>
      <c r="DM18" s="263">
        <f t="shared" si="112"/>
        <v>0</v>
      </c>
      <c r="DN18" s="254">
        <f t="shared" si="113"/>
        <v>0</v>
      </c>
      <c r="DO18" s="254">
        <f t="shared" si="114"/>
        <v>0</v>
      </c>
      <c r="DP18" s="254">
        <f t="shared" si="115"/>
        <v>0</v>
      </c>
      <c r="DQ18" s="254">
        <f t="shared" si="116"/>
        <v>0</v>
      </c>
      <c r="DR18" s="254">
        <f t="shared" si="117"/>
        <v>0</v>
      </c>
      <c r="DS18" s="254">
        <f t="shared" si="118"/>
        <v>0</v>
      </c>
      <c r="DT18" s="254">
        <f t="shared" si="119"/>
        <v>0</v>
      </c>
      <c r="DU18" s="254">
        <f t="shared" si="120"/>
        <v>0</v>
      </c>
      <c r="DV18" s="254">
        <f t="shared" si="121"/>
        <v>0</v>
      </c>
      <c r="DW18" s="263">
        <f t="shared" si="122"/>
        <v>0</v>
      </c>
      <c r="DX18" s="254">
        <f t="shared" si="123"/>
        <v>0</v>
      </c>
      <c r="DY18" s="254">
        <f t="shared" si="124"/>
        <v>0</v>
      </c>
      <c r="DZ18" s="254">
        <f t="shared" si="125"/>
        <v>0</v>
      </c>
      <c r="EA18" s="254">
        <f t="shared" si="126"/>
        <v>0</v>
      </c>
      <c r="EB18" s="254">
        <f t="shared" si="127"/>
        <v>0</v>
      </c>
      <c r="EC18" s="254">
        <f t="shared" si="128"/>
        <v>0</v>
      </c>
      <c r="ED18" s="254">
        <f t="shared" si="129"/>
        <v>0</v>
      </c>
      <c r="EE18" s="254">
        <f t="shared" si="130"/>
        <v>0</v>
      </c>
      <c r="EF18" s="254">
        <f t="shared" si="131"/>
        <v>0</v>
      </c>
      <c r="EG18" s="263">
        <f t="shared" si="132"/>
        <v>1</v>
      </c>
      <c r="EH18" s="2">
        <f t="shared" si="133"/>
        <v>0</v>
      </c>
      <c r="EI18" s="2">
        <f t="shared" si="134"/>
        <v>0</v>
      </c>
      <c r="EJ18" s="2">
        <f t="shared" si="135"/>
        <v>0</v>
      </c>
      <c r="EK18" s="2">
        <f t="shared" si="136"/>
        <v>0</v>
      </c>
      <c r="EL18" s="2">
        <f t="shared" si="137"/>
        <v>0</v>
      </c>
      <c r="EM18" s="2">
        <f t="shared" si="138"/>
        <v>0</v>
      </c>
      <c r="EN18" s="2">
        <f t="shared" si="139"/>
        <v>0</v>
      </c>
      <c r="EO18" s="2">
        <f t="shared" si="140"/>
        <v>0</v>
      </c>
      <c r="EP18" s="2">
        <f t="shared" si="141"/>
        <v>1</v>
      </c>
      <c r="EQ18" s="55"/>
      <c r="ER18" s="201">
        <v>2</v>
      </c>
      <c r="ES18" s="202" t="s">
        <v>589</v>
      </c>
      <c r="ET18" s="201">
        <f>M163</f>
        <v>6</v>
      </c>
      <c r="EU18" s="55"/>
      <c r="FB18" s="215"/>
      <c r="FE18" s="187"/>
      <c r="FF18" s="187"/>
      <c r="FG18" s="187"/>
      <c r="FH18" s="187"/>
    </row>
    <row r="19" ht="20.1" customHeight="1" spans="1:164">
      <c r="A19" s="194">
        <f>数据调研!F19</f>
        <v>11080</v>
      </c>
      <c r="B19" s="195">
        <f t="shared" si="1"/>
        <v>0</v>
      </c>
      <c r="C19" s="195">
        <f t="shared" si="2"/>
        <v>0</v>
      </c>
      <c r="D19" s="195">
        <f t="shared" si="3"/>
        <v>0</v>
      </c>
      <c r="E19" s="195">
        <f t="shared" si="4"/>
        <v>0</v>
      </c>
      <c r="F19" s="195">
        <f t="shared" si="5"/>
        <v>0</v>
      </c>
      <c r="G19">
        <f t="shared" si="6"/>
        <v>0</v>
      </c>
      <c r="H19">
        <f t="shared" si="7"/>
        <v>0</v>
      </c>
      <c r="I19">
        <f t="shared" si="8"/>
        <v>0</v>
      </c>
      <c r="J19">
        <f t="shared" si="9"/>
        <v>1</v>
      </c>
      <c r="K19" s="254">
        <f>价格参考!K19</f>
        <v>210</v>
      </c>
      <c r="L19">
        <f t="shared" si="10"/>
        <v>1</v>
      </c>
      <c r="M19">
        <f t="shared" si="11"/>
        <v>0</v>
      </c>
      <c r="N19">
        <f t="shared" si="12"/>
        <v>0</v>
      </c>
      <c r="O19">
        <f t="shared" si="13"/>
        <v>0</v>
      </c>
      <c r="P19">
        <f t="shared" si="14"/>
        <v>0</v>
      </c>
      <c r="Q19">
        <f t="shared" si="15"/>
        <v>0</v>
      </c>
      <c r="R19">
        <f t="shared" si="16"/>
        <v>0</v>
      </c>
      <c r="S19">
        <f t="shared" si="17"/>
        <v>0</v>
      </c>
      <c r="T19">
        <f t="shared" si="18"/>
        <v>0</v>
      </c>
      <c r="U19">
        <f t="shared" si="19"/>
        <v>0</v>
      </c>
      <c r="V19">
        <f t="shared" si="20"/>
        <v>0</v>
      </c>
      <c r="W19" s="194">
        <f t="shared" si="21"/>
        <v>11080</v>
      </c>
      <c r="X19" s="255">
        <f>数据调研!I19</f>
        <v>1428</v>
      </c>
      <c r="Y19" s="2">
        <f t="shared" si="22"/>
        <v>0</v>
      </c>
      <c r="Z19" s="2">
        <f t="shared" si="23"/>
        <v>0</v>
      </c>
      <c r="AA19" s="2">
        <f t="shared" si="24"/>
        <v>0</v>
      </c>
      <c r="AB19" s="2">
        <f t="shared" si="25"/>
        <v>0</v>
      </c>
      <c r="AC19" s="2">
        <f t="shared" si="26"/>
        <v>0</v>
      </c>
      <c r="AD19" s="2">
        <f t="shared" si="27"/>
        <v>0</v>
      </c>
      <c r="AE19" s="2">
        <f t="shared" si="28"/>
        <v>0</v>
      </c>
      <c r="AF19" s="2">
        <f t="shared" si="29"/>
        <v>0</v>
      </c>
      <c r="AG19" s="2">
        <f t="shared" si="30"/>
        <v>0</v>
      </c>
      <c r="AH19" s="2">
        <f t="shared" si="31"/>
        <v>0</v>
      </c>
      <c r="AI19" s="2">
        <f t="shared" si="32"/>
        <v>0</v>
      </c>
      <c r="AJ19" s="2">
        <f t="shared" si="33"/>
        <v>0</v>
      </c>
      <c r="AK19" s="2">
        <f t="shared" si="34"/>
        <v>0</v>
      </c>
      <c r="AL19" s="2">
        <f t="shared" si="35"/>
        <v>0</v>
      </c>
      <c r="AM19" s="2">
        <f t="shared" si="36"/>
        <v>0</v>
      </c>
      <c r="AN19" s="2">
        <f t="shared" si="37"/>
        <v>0</v>
      </c>
      <c r="AO19" s="2">
        <f t="shared" si="38"/>
        <v>0</v>
      </c>
      <c r="AP19" s="2">
        <f t="shared" si="39"/>
        <v>0</v>
      </c>
      <c r="AQ19" s="2">
        <f t="shared" si="40"/>
        <v>0</v>
      </c>
      <c r="AR19" s="2">
        <f t="shared" si="41"/>
        <v>0</v>
      </c>
      <c r="AS19" s="2">
        <f t="shared" si="42"/>
        <v>0</v>
      </c>
      <c r="AT19" s="2">
        <f t="shared" si="43"/>
        <v>0</v>
      </c>
      <c r="AU19" s="2">
        <f t="shared" si="44"/>
        <v>0</v>
      </c>
      <c r="AV19" s="2">
        <f t="shared" si="45"/>
        <v>0</v>
      </c>
      <c r="AW19" s="2">
        <f t="shared" si="46"/>
        <v>0</v>
      </c>
      <c r="AX19" s="2">
        <f t="shared" si="47"/>
        <v>0</v>
      </c>
      <c r="AY19" s="2">
        <f t="shared" si="48"/>
        <v>0</v>
      </c>
      <c r="AZ19" s="2">
        <f t="shared" si="49"/>
        <v>0</v>
      </c>
      <c r="BA19" s="2">
        <f t="shared" si="50"/>
        <v>0</v>
      </c>
      <c r="BB19" s="2">
        <f t="shared" si="51"/>
        <v>0</v>
      </c>
      <c r="BC19" s="2">
        <f t="shared" si="52"/>
        <v>0</v>
      </c>
      <c r="BD19" s="2">
        <f t="shared" si="53"/>
        <v>0</v>
      </c>
      <c r="BE19" s="2">
        <f t="shared" si="54"/>
        <v>0</v>
      </c>
      <c r="BF19" s="2">
        <f t="shared" si="55"/>
        <v>0</v>
      </c>
      <c r="BG19" s="2">
        <f t="shared" si="56"/>
        <v>0</v>
      </c>
      <c r="BH19" s="2">
        <f t="shared" si="57"/>
        <v>0</v>
      </c>
      <c r="BI19" s="2">
        <f t="shared" si="58"/>
        <v>0</v>
      </c>
      <c r="BJ19" s="2">
        <f t="shared" si="59"/>
        <v>0</v>
      </c>
      <c r="BK19" s="2">
        <f t="shared" si="60"/>
        <v>0</v>
      </c>
      <c r="BL19" s="2">
        <f t="shared" si="61"/>
        <v>0</v>
      </c>
      <c r="BM19" s="2">
        <f t="shared" si="62"/>
        <v>1</v>
      </c>
      <c r="BN19" s="2">
        <f t="shared" si="63"/>
        <v>0</v>
      </c>
      <c r="BO19" s="2">
        <f t="shared" si="64"/>
        <v>0</v>
      </c>
      <c r="BP19" s="2">
        <f t="shared" si="65"/>
        <v>0</v>
      </c>
      <c r="BQ19" s="2">
        <f t="shared" si="66"/>
        <v>0</v>
      </c>
      <c r="BR19" s="2">
        <f t="shared" si="67"/>
        <v>0</v>
      </c>
      <c r="BS19" s="2">
        <f t="shared" si="68"/>
        <v>0</v>
      </c>
      <c r="BT19" s="2">
        <f t="shared" si="69"/>
        <v>0</v>
      </c>
      <c r="BU19" s="2">
        <f t="shared" si="70"/>
        <v>0</v>
      </c>
      <c r="BV19" s="2">
        <f t="shared" si="71"/>
        <v>1</v>
      </c>
      <c r="BW19" s="255" t="str">
        <f>数据调研!K19</f>
        <v>FBA</v>
      </c>
      <c r="BX19" s="199">
        <f t="shared" si="72"/>
        <v>0</v>
      </c>
      <c r="BY19" s="199">
        <f t="shared" si="73"/>
        <v>0</v>
      </c>
      <c r="BZ19" s="199">
        <f t="shared" si="74"/>
        <v>0</v>
      </c>
      <c r="CA19" s="199">
        <f t="shared" si="75"/>
        <v>0</v>
      </c>
      <c r="CB19" s="199">
        <f t="shared" si="76"/>
        <v>0</v>
      </c>
      <c r="CC19" s="199">
        <f t="shared" si="77"/>
        <v>0</v>
      </c>
      <c r="CD19" s="199">
        <f t="shared" si="78"/>
        <v>0</v>
      </c>
      <c r="CE19" s="199">
        <f t="shared" si="79"/>
        <v>0</v>
      </c>
      <c r="CF19" s="199">
        <f t="shared" si="80"/>
        <v>0</v>
      </c>
      <c r="CG19" s="199">
        <f t="shared" si="81"/>
        <v>0</v>
      </c>
      <c r="CH19" s="199">
        <f t="shared" si="82"/>
        <v>1</v>
      </c>
      <c r="CI19" s="199">
        <f t="shared" si="83"/>
        <v>0</v>
      </c>
      <c r="CJ19" s="199">
        <f t="shared" si="84"/>
        <v>0</v>
      </c>
      <c r="CK19" s="199">
        <f t="shared" si="85"/>
        <v>0</v>
      </c>
      <c r="CL19" s="199">
        <f t="shared" si="86"/>
        <v>0</v>
      </c>
      <c r="CM19" s="199">
        <f t="shared" si="87"/>
        <v>0</v>
      </c>
      <c r="CN19" s="199">
        <f t="shared" si="88"/>
        <v>0</v>
      </c>
      <c r="CO19" s="199">
        <f t="shared" si="89"/>
        <v>0</v>
      </c>
      <c r="CP19" s="199">
        <f t="shared" si="90"/>
        <v>0</v>
      </c>
      <c r="CQ19" s="199">
        <f t="shared" si="91"/>
        <v>1</v>
      </c>
      <c r="CR19" s="255">
        <f>数据调研!N19</f>
        <v>2527</v>
      </c>
      <c r="CS19" s="260">
        <f t="shared" si="92"/>
        <v>0</v>
      </c>
      <c r="CT19" s="2">
        <f t="shared" si="93"/>
        <v>0</v>
      </c>
      <c r="CU19" s="2">
        <f t="shared" si="94"/>
        <v>0</v>
      </c>
      <c r="CV19" s="2">
        <f t="shared" si="95"/>
        <v>0</v>
      </c>
      <c r="CW19" s="2">
        <f t="shared" si="96"/>
        <v>0</v>
      </c>
      <c r="CX19" s="2">
        <f t="shared" si="97"/>
        <v>0</v>
      </c>
      <c r="CY19" s="2">
        <f t="shared" si="98"/>
        <v>0</v>
      </c>
      <c r="CZ19" s="2">
        <f t="shared" si="99"/>
        <v>0</v>
      </c>
      <c r="DA19" s="2">
        <f t="shared" si="100"/>
        <v>0</v>
      </c>
      <c r="DB19" s="2">
        <f t="shared" si="101"/>
        <v>0</v>
      </c>
      <c r="DC19" s="263">
        <f t="shared" si="102"/>
        <v>0</v>
      </c>
      <c r="DD19" s="254">
        <f t="shared" si="103"/>
        <v>0</v>
      </c>
      <c r="DE19" s="254">
        <f t="shared" si="104"/>
        <v>0</v>
      </c>
      <c r="DF19" s="254">
        <f t="shared" si="105"/>
        <v>0</v>
      </c>
      <c r="DG19" s="254">
        <f t="shared" si="106"/>
        <v>0</v>
      </c>
      <c r="DH19" s="254">
        <f t="shared" si="107"/>
        <v>0</v>
      </c>
      <c r="DI19" s="254">
        <f t="shared" si="108"/>
        <v>0</v>
      </c>
      <c r="DJ19" s="254">
        <f t="shared" si="109"/>
        <v>0</v>
      </c>
      <c r="DK19" s="254">
        <f t="shared" si="110"/>
        <v>0</v>
      </c>
      <c r="DL19" s="254">
        <f t="shared" si="111"/>
        <v>0</v>
      </c>
      <c r="DM19" s="263">
        <f t="shared" si="112"/>
        <v>0</v>
      </c>
      <c r="DN19" s="254">
        <f t="shared" si="113"/>
        <v>0</v>
      </c>
      <c r="DO19" s="254">
        <f t="shared" si="114"/>
        <v>0</v>
      </c>
      <c r="DP19" s="254">
        <f t="shared" si="115"/>
        <v>0</v>
      </c>
      <c r="DQ19" s="254">
        <f t="shared" si="116"/>
        <v>0</v>
      </c>
      <c r="DR19" s="254">
        <f t="shared" si="117"/>
        <v>0</v>
      </c>
      <c r="DS19" s="254">
        <f t="shared" si="118"/>
        <v>0</v>
      </c>
      <c r="DT19" s="254">
        <f t="shared" si="119"/>
        <v>0</v>
      </c>
      <c r="DU19" s="254">
        <f t="shared" si="120"/>
        <v>0</v>
      </c>
      <c r="DV19" s="254">
        <f t="shared" si="121"/>
        <v>0</v>
      </c>
      <c r="DW19" s="263">
        <f t="shared" si="122"/>
        <v>0</v>
      </c>
      <c r="DX19" s="254">
        <f t="shared" si="123"/>
        <v>0</v>
      </c>
      <c r="DY19" s="254">
        <f t="shared" si="124"/>
        <v>0</v>
      </c>
      <c r="DZ19" s="254">
        <f t="shared" si="125"/>
        <v>0</v>
      </c>
      <c r="EA19" s="254">
        <f t="shared" si="126"/>
        <v>0</v>
      </c>
      <c r="EB19" s="254">
        <f t="shared" si="127"/>
        <v>0</v>
      </c>
      <c r="EC19" s="254">
        <f t="shared" si="128"/>
        <v>0</v>
      </c>
      <c r="ED19" s="254">
        <f t="shared" si="129"/>
        <v>0</v>
      </c>
      <c r="EE19" s="254">
        <f t="shared" si="130"/>
        <v>0</v>
      </c>
      <c r="EF19" s="254">
        <f t="shared" si="131"/>
        <v>0</v>
      </c>
      <c r="EG19" s="263">
        <f t="shared" si="132"/>
        <v>1</v>
      </c>
      <c r="EH19" s="2">
        <f t="shared" si="133"/>
        <v>0</v>
      </c>
      <c r="EI19" s="2">
        <f t="shared" si="134"/>
        <v>0</v>
      </c>
      <c r="EJ19" s="2">
        <f t="shared" si="135"/>
        <v>0</v>
      </c>
      <c r="EK19" s="2">
        <f t="shared" si="136"/>
        <v>0</v>
      </c>
      <c r="EL19" s="2">
        <f t="shared" si="137"/>
        <v>0</v>
      </c>
      <c r="EM19" s="2">
        <f t="shared" si="138"/>
        <v>0</v>
      </c>
      <c r="EN19" s="2">
        <f t="shared" si="139"/>
        <v>0</v>
      </c>
      <c r="EO19" s="2">
        <f t="shared" si="140"/>
        <v>0</v>
      </c>
      <c r="EP19" s="2">
        <f t="shared" si="141"/>
        <v>1</v>
      </c>
      <c r="EQ19" s="55"/>
      <c r="ER19" s="201">
        <v>3</v>
      </c>
      <c r="ES19" s="202" t="s">
        <v>590</v>
      </c>
      <c r="ET19" s="201">
        <f>N163</f>
        <v>0</v>
      </c>
      <c r="EU19" s="55"/>
      <c r="FB19" s="215"/>
      <c r="FE19" s="187"/>
      <c r="FF19" s="187"/>
      <c r="FG19" s="187"/>
      <c r="FH19" s="187"/>
    </row>
    <row r="20" ht="20.1" customHeight="1" spans="1:164">
      <c r="A20" s="194">
        <f>数据调研!F20</f>
        <v>10702</v>
      </c>
      <c r="B20" s="195">
        <f t="shared" si="1"/>
        <v>0</v>
      </c>
      <c r="C20" s="195">
        <f t="shared" si="2"/>
        <v>0</v>
      </c>
      <c r="D20" s="195">
        <f t="shared" si="3"/>
        <v>0</v>
      </c>
      <c r="E20" s="195">
        <f t="shared" si="4"/>
        <v>0</v>
      </c>
      <c r="F20" s="195">
        <f t="shared" si="5"/>
        <v>0</v>
      </c>
      <c r="G20">
        <f t="shared" si="6"/>
        <v>0</v>
      </c>
      <c r="H20">
        <f t="shared" si="7"/>
        <v>0</v>
      </c>
      <c r="I20">
        <f t="shared" si="8"/>
        <v>0</v>
      </c>
      <c r="J20">
        <f t="shared" si="9"/>
        <v>1</v>
      </c>
      <c r="K20" s="254">
        <f>价格参考!K20</f>
        <v>210</v>
      </c>
      <c r="L20">
        <f t="shared" si="10"/>
        <v>1</v>
      </c>
      <c r="M20">
        <f t="shared" si="11"/>
        <v>0</v>
      </c>
      <c r="N20">
        <f t="shared" si="12"/>
        <v>0</v>
      </c>
      <c r="O20">
        <f t="shared" si="13"/>
        <v>0</v>
      </c>
      <c r="P20">
        <f t="shared" si="14"/>
        <v>0</v>
      </c>
      <c r="Q20">
        <f t="shared" si="15"/>
        <v>0</v>
      </c>
      <c r="R20">
        <f t="shared" si="16"/>
        <v>0</v>
      </c>
      <c r="S20">
        <f t="shared" si="17"/>
        <v>0</v>
      </c>
      <c r="T20">
        <f t="shared" si="18"/>
        <v>0</v>
      </c>
      <c r="U20">
        <f t="shared" si="19"/>
        <v>0</v>
      </c>
      <c r="V20">
        <f t="shared" si="20"/>
        <v>0</v>
      </c>
      <c r="W20" s="194">
        <f t="shared" si="21"/>
        <v>10702</v>
      </c>
      <c r="X20" s="255">
        <f>数据调研!I20</f>
        <v>67</v>
      </c>
      <c r="Y20" s="2">
        <f t="shared" si="22"/>
        <v>0</v>
      </c>
      <c r="Z20" s="2">
        <f t="shared" si="23"/>
        <v>0</v>
      </c>
      <c r="AA20" s="2">
        <f t="shared" si="24"/>
        <v>0</v>
      </c>
      <c r="AB20" s="2">
        <f t="shared" si="25"/>
        <v>0</v>
      </c>
      <c r="AC20" s="2">
        <f t="shared" si="26"/>
        <v>0</v>
      </c>
      <c r="AD20" s="2">
        <f t="shared" si="27"/>
        <v>0</v>
      </c>
      <c r="AE20" s="2">
        <f t="shared" si="28"/>
        <v>0</v>
      </c>
      <c r="AF20" s="2">
        <f t="shared" si="29"/>
        <v>0</v>
      </c>
      <c r="AG20" s="2">
        <f t="shared" si="30"/>
        <v>0</v>
      </c>
      <c r="AH20" s="2">
        <f t="shared" si="31"/>
        <v>0</v>
      </c>
      <c r="AI20" s="2">
        <f t="shared" si="32"/>
        <v>1</v>
      </c>
      <c r="AJ20" s="2">
        <f t="shared" si="33"/>
        <v>0</v>
      </c>
      <c r="AK20" s="2">
        <f t="shared" si="34"/>
        <v>0</v>
      </c>
      <c r="AL20" s="2">
        <f t="shared" si="35"/>
        <v>0</v>
      </c>
      <c r="AM20" s="2">
        <f t="shared" si="36"/>
        <v>0</v>
      </c>
      <c r="AN20" s="2">
        <f t="shared" si="37"/>
        <v>0</v>
      </c>
      <c r="AO20" s="2">
        <f t="shared" si="38"/>
        <v>0</v>
      </c>
      <c r="AP20" s="2">
        <f t="shared" si="39"/>
        <v>0</v>
      </c>
      <c r="AQ20" s="2">
        <f t="shared" si="40"/>
        <v>0</v>
      </c>
      <c r="AR20" s="2">
        <f t="shared" si="41"/>
        <v>1</v>
      </c>
      <c r="AS20" s="2">
        <f t="shared" si="42"/>
        <v>0</v>
      </c>
      <c r="AT20" s="2">
        <f t="shared" si="43"/>
        <v>0</v>
      </c>
      <c r="AU20" s="2">
        <f t="shared" si="44"/>
        <v>0</v>
      </c>
      <c r="AV20" s="2">
        <f t="shared" si="45"/>
        <v>0</v>
      </c>
      <c r="AW20" s="2">
        <f t="shared" si="46"/>
        <v>0</v>
      </c>
      <c r="AX20" s="2">
        <f t="shared" si="47"/>
        <v>0</v>
      </c>
      <c r="AY20" s="2">
        <f t="shared" si="48"/>
        <v>0</v>
      </c>
      <c r="AZ20" s="2">
        <f t="shared" si="49"/>
        <v>0</v>
      </c>
      <c r="BA20" s="2">
        <f t="shared" si="50"/>
        <v>0</v>
      </c>
      <c r="BB20" s="2">
        <f t="shared" si="51"/>
        <v>0</v>
      </c>
      <c r="BC20" s="2">
        <f t="shared" si="52"/>
        <v>0</v>
      </c>
      <c r="BD20" s="2">
        <f t="shared" si="53"/>
        <v>0</v>
      </c>
      <c r="BE20" s="2">
        <f t="shared" si="54"/>
        <v>0</v>
      </c>
      <c r="BF20" s="2">
        <f t="shared" si="55"/>
        <v>0</v>
      </c>
      <c r="BG20" s="2">
        <f t="shared" si="56"/>
        <v>0</v>
      </c>
      <c r="BH20" s="2">
        <f t="shared" si="57"/>
        <v>0</v>
      </c>
      <c r="BI20" s="2">
        <f t="shared" si="58"/>
        <v>0</v>
      </c>
      <c r="BJ20" s="2">
        <f t="shared" si="59"/>
        <v>0</v>
      </c>
      <c r="BK20" s="2">
        <f t="shared" si="60"/>
        <v>0</v>
      </c>
      <c r="BL20" s="2">
        <f t="shared" si="61"/>
        <v>0</v>
      </c>
      <c r="BM20" s="2">
        <f t="shared" si="62"/>
        <v>0</v>
      </c>
      <c r="BN20" s="2">
        <f t="shared" si="63"/>
        <v>0</v>
      </c>
      <c r="BO20" s="2">
        <f t="shared" si="64"/>
        <v>0</v>
      </c>
      <c r="BP20" s="2">
        <f t="shared" si="65"/>
        <v>0</v>
      </c>
      <c r="BQ20" s="2">
        <f t="shared" si="66"/>
        <v>0</v>
      </c>
      <c r="BR20" s="2">
        <f t="shared" si="67"/>
        <v>0</v>
      </c>
      <c r="BS20" s="2">
        <f t="shared" si="68"/>
        <v>0</v>
      </c>
      <c r="BT20" s="2">
        <f t="shared" si="69"/>
        <v>0</v>
      </c>
      <c r="BU20" s="2">
        <f t="shared" si="70"/>
        <v>0</v>
      </c>
      <c r="BV20" s="2">
        <f t="shared" si="71"/>
        <v>0</v>
      </c>
      <c r="BW20" s="255" t="str">
        <f>数据调研!K20</f>
        <v>FBA</v>
      </c>
      <c r="BX20" s="199">
        <f t="shared" si="72"/>
        <v>0</v>
      </c>
      <c r="BY20" s="199">
        <f t="shared" si="73"/>
        <v>0</v>
      </c>
      <c r="BZ20" s="199">
        <f t="shared" si="74"/>
        <v>0</v>
      </c>
      <c r="CA20" s="199">
        <f t="shared" si="75"/>
        <v>0</v>
      </c>
      <c r="CB20" s="199">
        <f t="shared" si="76"/>
        <v>0</v>
      </c>
      <c r="CC20" s="199">
        <f t="shared" si="77"/>
        <v>0</v>
      </c>
      <c r="CD20" s="199">
        <f t="shared" si="78"/>
        <v>0</v>
      </c>
      <c r="CE20" s="199">
        <f t="shared" si="79"/>
        <v>0</v>
      </c>
      <c r="CF20" s="199">
        <f t="shared" si="80"/>
        <v>0</v>
      </c>
      <c r="CG20" s="199">
        <f t="shared" si="81"/>
        <v>0</v>
      </c>
      <c r="CH20" s="199">
        <f t="shared" si="82"/>
        <v>1</v>
      </c>
      <c r="CI20" s="199">
        <f t="shared" si="83"/>
        <v>0</v>
      </c>
      <c r="CJ20" s="199">
        <f t="shared" si="84"/>
        <v>0</v>
      </c>
      <c r="CK20" s="199">
        <f t="shared" si="85"/>
        <v>0</v>
      </c>
      <c r="CL20" s="199">
        <f t="shared" si="86"/>
        <v>0</v>
      </c>
      <c r="CM20" s="199">
        <f t="shared" si="87"/>
        <v>0</v>
      </c>
      <c r="CN20" s="199">
        <f t="shared" si="88"/>
        <v>0</v>
      </c>
      <c r="CO20" s="199">
        <f t="shared" si="89"/>
        <v>0</v>
      </c>
      <c r="CP20" s="199">
        <f t="shared" si="90"/>
        <v>0</v>
      </c>
      <c r="CQ20" s="199">
        <f t="shared" si="91"/>
        <v>1</v>
      </c>
      <c r="CR20" s="255">
        <f>数据调研!N20</f>
        <v>272</v>
      </c>
      <c r="CS20" s="260">
        <f t="shared" si="92"/>
        <v>0</v>
      </c>
      <c r="CT20" s="2">
        <f t="shared" si="93"/>
        <v>0</v>
      </c>
      <c r="CU20" s="2">
        <f t="shared" si="94"/>
        <v>0</v>
      </c>
      <c r="CV20" s="2">
        <f t="shared" si="95"/>
        <v>0</v>
      </c>
      <c r="CW20" s="2">
        <f t="shared" si="96"/>
        <v>0</v>
      </c>
      <c r="CX20" s="2">
        <f t="shared" si="97"/>
        <v>0</v>
      </c>
      <c r="CY20" s="2">
        <f t="shared" si="98"/>
        <v>0</v>
      </c>
      <c r="CZ20" s="2">
        <f t="shared" si="99"/>
        <v>0</v>
      </c>
      <c r="DA20" s="2">
        <f t="shared" si="100"/>
        <v>0</v>
      </c>
      <c r="DB20" s="2">
        <f t="shared" si="101"/>
        <v>0</v>
      </c>
      <c r="DC20" s="263">
        <f t="shared" si="102"/>
        <v>0</v>
      </c>
      <c r="DD20" s="254">
        <f t="shared" si="103"/>
        <v>0</v>
      </c>
      <c r="DE20" s="254">
        <f t="shared" si="104"/>
        <v>0</v>
      </c>
      <c r="DF20" s="254">
        <f t="shared" si="105"/>
        <v>0</v>
      </c>
      <c r="DG20" s="254">
        <f t="shared" si="106"/>
        <v>0</v>
      </c>
      <c r="DH20" s="254">
        <f t="shared" si="107"/>
        <v>0</v>
      </c>
      <c r="DI20" s="254">
        <f t="shared" si="108"/>
        <v>0</v>
      </c>
      <c r="DJ20" s="254">
        <f t="shared" si="109"/>
        <v>0</v>
      </c>
      <c r="DK20" s="254">
        <f t="shared" si="110"/>
        <v>0</v>
      </c>
      <c r="DL20" s="254">
        <f t="shared" si="111"/>
        <v>0</v>
      </c>
      <c r="DM20" s="263">
        <f t="shared" si="112"/>
        <v>0</v>
      </c>
      <c r="DN20" s="254">
        <f t="shared" si="113"/>
        <v>0</v>
      </c>
      <c r="DO20" s="254">
        <f t="shared" si="114"/>
        <v>0</v>
      </c>
      <c r="DP20" s="254">
        <f t="shared" si="115"/>
        <v>0</v>
      </c>
      <c r="DQ20" s="254">
        <f t="shared" si="116"/>
        <v>0</v>
      </c>
      <c r="DR20" s="254">
        <f t="shared" si="117"/>
        <v>0</v>
      </c>
      <c r="DS20" s="254">
        <f t="shared" si="118"/>
        <v>0</v>
      </c>
      <c r="DT20" s="254">
        <f t="shared" si="119"/>
        <v>0</v>
      </c>
      <c r="DU20" s="254">
        <f t="shared" si="120"/>
        <v>0</v>
      </c>
      <c r="DV20" s="254">
        <f t="shared" si="121"/>
        <v>0</v>
      </c>
      <c r="DW20" s="263">
        <f t="shared" si="122"/>
        <v>0</v>
      </c>
      <c r="DX20" s="254">
        <f t="shared" si="123"/>
        <v>0</v>
      </c>
      <c r="DY20" s="254">
        <f t="shared" si="124"/>
        <v>0</v>
      </c>
      <c r="DZ20" s="254">
        <f t="shared" si="125"/>
        <v>0</v>
      </c>
      <c r="EA20" s="254">
        <f t="shared" si="126"/>
        <v>0</v>
      </c>
      <c r="EB20" s="254">
        <f t="shared" si="127"/>
        <v>0</v>
      </c>
      <c r="EC20" s="254">
        <f t="shared" si="128"/>
        <v>0</v>
      </c>
      <c r="ED20" s="254">
        <f t="shared" si="129"/>
        <v>0</v>
      </c>
      <c r="EE20" s="254">
        <f t="shared" si="130"/>
        <v>0</v>
      </c>
      <c r="EF20" s="254">
        <f t="shared" si="131"/>
        <v>0</v>
      </c>
      <c r="EG20" s="263">
        <f t="shared" si="132"/>
        <v>1</v>
      </c>
      <c r="EH20" s="2">
        <f t="shared" si="133"/>
        <v>0</v>
      </c>
      <c r="EI20" s="2">
        <f t="shared" si="134"/>
        <v>0</v>
      </c>
      <c r="EJ20" s="2">
        <f t="shared" si="135"/>
        <v>0</v>
      </c>
      <c r="EK20" s="2">
        <f t="shared" si="136"/>
        <v>0</v>
      </c>
      <c r="EL20" s="2">
        <f t="shared" si="137"/>
        <v>0</v>
      </c>
      <c r="EM20" s="2">
        <f t="shared" si="138"/>
        <v>0</v>
      </c>
      <c r="EN20" s="2">
        <f t="shared" si="139"/>
        <v>0</v>
      </c>
      <c r="EO20" s="2">
        <f t="shared" si="140"/>
        <v>0</v>
      </c>
      <c r="EP20" s="2">
        <f t="shared" si="141"/>
        <v>1</v>
      </c>
      <c r="EQ20" s="55"/>
      <c r="ER20" s="201">
        <v>4</v>
      </c>
      <c r="ES20" s="202" t="s">
        <v>591</v>
      </c>
      <c r="ET20" s="201">
        <f>O163</f>
        <v>2</v>
      </c>
      <c r="EU20" s="55"/>
      <c r="FB20" s="215"/>
      <c r="FE20" s="187"/>
      <c r="FF20" s="187"/>
      <c r="FG20" s="187"/>
      <c r="FH20" s="187"/>
    </row>
    <row r="21" ht="20.1" customHeight="1" spans="1:164">
      <c r="A21" s="194" t="str">
        <f>数据调研!F21</f>
        <v>N.A.</v>
      </c>
      <c r="B21" s="195">
        <f t="shared" si="1"/>
        <v>0</v>
      </c>
      <c r="C21" s="195">
        <f t="shared" si="2"/>
        <v>0</v>
      </c>
      <c r="D21" s="195">
        <f t="shared" si="3"/>
        <v>0</v>
      </c>
      <c r="E21" s="195">
        <f t="shared" si="4"/>
        <v>0</v>
      </c>
      <c r="F21" s="195">
        <f t="shared" si="5"/>
        <v>0</v>
      </c>
      <c r="G21">
        <f t="shared" si="6"/>
        <v>0</v>
      </c>
      <c r="H21">
        <f t="shared" si="7"/>
        <v>0</v>
      </c>
      <c r="I21">
        <f t="shared" si="8"/>
        <v>0</v>
      </c>
      <c r="J21">
        <f t="shared" si="9"/>
        <v>1</v>
      </c>
      <c r="K21" s="254">
        <f>价格参考!K21</f>
        <v>210</v>
      </c>
      <c r="L21">
        <f t="shared" si="10"/>
        <v>1</v>
      </c>
      <c r="M21">
        <f t="shared" si="11"/>
        <v>0</v>
      </c>
      <c r="N21">
        <f t="shared" si="12"/>
        <v>0</v>
      </c>
      <c r="O21">
        <f t="shared" si="13"/>
        <v>0</v>
      </c>
      <c r="P21">
        <f t="shared" si="14"/>
        <v>0</v>
      </c>
      <c r="Q21">
        <f t="shared" si="15"/>
        <v>0</v>
      </c>
      <c r="R21">
        <f t="shared" si="16"/>
        <v>0</v>
      </c>
      <c r="S21">
        <f t="shared" si="17"/>
        <v>0</v>
      </c>
      <c r="T21">
        <f t="shared" si="18"/>
        <v>0</v>
      </c>
      <c r="U21">
        <f t="shared" si="19"/>
        <v>0</v>
      </c>
      <c r="V21">
        <f t="shared" si="20"/>
        <v>0</v>
      </c>
      <c r="W21" s="194">
        <f t="shared" si="21"/>
        <v>1000000</v>
      </c>
      <c r="X21" s="255">
        <f>数据调研!I21</f>
        <v>2543</v>
      </c>
      <c r="Y21" s="2">
        <f t="shared" si="22"/>
        <v>0</v>
      </c>
      <c r="Z21" s="2">
        <f t="shared" si="23"/>
        <v>0</v>
      </c>
      <c r="AA21" s="2">
        <f t="shared" si="24"/>
        <v>0</v>
      </c>
      <c r="AB21" s="2">
        <f t="shared" si="25"/>
        <v>0</v>
      </c>
      <c r="AC21" s="2">
        <f t="shared" si="26"/>
        <v>0</v>
      </c>
      <c r="AD21" s="2">
        <f t="shared" si="27"/>
        <v>0</v>
      </c>
      <c r="AE21" s="2">
        <f t="shared" si="28"/>
        <v>0</v>
      </c>
      <c r="AF21" s="2">
        <f t="shared" si="29"/>
        <v>0</v>
      </c>
      <c r="AG21" s="2">
        <f t="shared" si="30"/>
        <v>0</v>
      </c>
      <c r="AH21" s="2">
        <f t="shared" si="31"/>
        <v>0</v>
      </c>
      <c r="AI21" s="2">
        <f t="shared" si="32"/>
        <v>0</v>
      </c>
      <c r="AJ21" s="2">
        <f t="shared" si="33"/>
        <v>0</v>
      </c>
      <c r="AK21" s="2">
        <f t="shared" si="34"/>
        <v>0</v>
      </c>
      <c r="AL21" s="2">
        <f t="shared" si="35"/>
        <v>0</v>
      </c>
      <c r="AM21" s="2">
        <f t="shared" si="36"/>
        <v>0</v>
      </c>
      <c r="AN21" s="2">
        <f t="shared" si="37"/>
        <v>0</v>
      </c>
      <c r="AO21" s="2">
        <f t="shared" si="38"/>
        <v>0</v>
      </c>
      <c r="AP21" s="2">
        <f t="shared" si="39"/>
        <v>0</v>
      </c>
      <c r="AQ21" s="2">
        <f t="shared" si="40"/>
        <v>0</v>
      </c>
      <c r="AR21" s="2">
        <f t="shared" si="41"/>
        <v>0</v>
      </c>
      <c r="AS21" s="2">
        <f t="shared" si="42"/>
        <v>0</v>
      </c>
      <c r="AT21" s="2">
        <f t="shared" si="43"/>
        <v>0</v>
      </c>
      <c r="AU21" s="2">
        <f t="shared" si="44"/>
        <v>0</v>
      </c>
      <c r="AV21" s="2">
        <f t="shared" si="45"/>
        <v>0</v>
      </c>
      <c r="AW21" s="2">
        <f t="shared" si="46"/>
        <v>0</v>
      </c>
      <c r="AX21" s="2">
        <f t="shared" si="47"/>
        <v>0</v>
      </c>
      <c r="AY21" s="2">
        <f t="shared" si="48"/>
        <v>0</v>
      </c>
      <c r="AZ21" s="2">
        <f t="shared" si="49"/>
        <v>0</v>
      </c>
      <c r="BA21" s="2">
        <f t="shared" si="50"/>
        <v>0</v>
      </c>
      <c r="BB21" s="2">
        <f t="shared" si="51"/>
        <v>0</v>
      </c>
      <c r="BC21" s="2">
        <f t="shared" si="52"/>
        <v>0</v>
      </c>
      <c r="BD21" s="2">
        <f t="shared" si="53"/>
        <v>0</v>
      </c>
      <c r="BE21" s="2">
        <f t="shared" si="54"/>
        <v>0</v>
      </c>
      <c r="BF21" s="2">
        <f t="shared" si="55"/>
        <v>0</v>
      </c>
      <c r="BG21" s="2">
        <f t="shared" si="56"/>
        <v>0</v>
      </c>
      <c r="BH21" s="2">
        <f t="shared" si="57"/>
        <v>0</v>
      </c>
      <c r="BI21" s="2">
        <f t="shared" si="58"/>
        <v>0</v>
      </c>
      <c r="BJ21" s="2">
        <f t="shared" si="59"/>
        <v>0</v>
      </c>
      <c r="BK21" s="2">
        <f t="shared" si="60"/>
        <v>0</v>
      </c>
      <c r="BL21" s="2">
        <f t="shared" si="61"/>
        <v>0</v>
      </c>
      <c r="BM21" s="2">
        <f t="shared" si="62"/>
        <v>1</v>
      </c>
      <c r="BN21" s="2">
        <f t="shared" si="63"/>
        <v>0</v>
      </c>
      <c r="BO21" s="2">
        <f t="shared" si="64"/>
        <v>0</v>
      </c>
      <c r="BP21" s="2">
        <f t="shared" si="65"/>
        <v>0</v>
      </c>
      <c r="BQ21" s="2">
        <f t="shared" si="66"/>
        <v>0</v>
      </c>
      <c r="BR21" s="2">
        <f t="shared" si="67"/>
        <v>0</v>
      </c>
      <c r="BS21" s="2">
        <f t="shared" si="68"/>
        <v>0</v>
      </c>
      <c r="BT21" s="2">
        <f t="shared" si="69"/>
        <v>0</v>
      </c>
      <c r="BU21" s="2">
        <f t="shared" si="70"/>
        <v>0</v>
      </c>
      <c r="BV21" s="2">
        <f t="shared" si="71"/>
        <v>1</v>
      </c>
      <c r="BW21" s="255" t="str">
        <f>数据调研!K21</f>
        <v>AMZ</v>
      </c>
      <c r="BX21" s="199">
        <f t="shared" si="72"/>
        <v>1</v>
      </c>
      <c r="BY21" s="199">
        <f t="shared" si="73"/>
        <v>0</v>
      </c>
      <c r="BZ21" s="199">
        <f t="shared" si="74"/>
        <v>0</v>
      </c>
      <c r="CA21" s="199">
        <f t="shared" si="75"/>
        <v>0</v>
      </c>
      <c r="CB21" s="199">
        <f t="shared" si="76"/>
        <v>0</v>
      </c>
      <c r="CC21" s="199">
        <f t="shared" si="77"/>
        <v>0</v>
      </c>
      <c r="CD21" s="199">
        <f t="shared" si="78"/>
        <v>0</v>
      </c>
      <c r="CE21" s="199">
        <f t="shared" si="79"/>
        <v>0</v>
      </c>
      <c r="CF21" s="199">
        <f t="shared" si="80"/>
        <v>0</v>
      </c>
      <c r="CG21" s="199">
        <f t="shared" si="81"/>
        <v>1</v>
      </c>
      <c r="CH21" s="199">
        <f t="shared" si="82"/>
        <v>0</v>
      </c>
      <c r="CI21" s="199">
        <f t="shared" si="83"/>
        <v>0</v>
      </c>
      <c r="CJ21" s="199">
        <f t="shared" si="84"/>
        <v>0</v>
      </c>
      <c r="CK21" s="199">
        <f t="shared" si="85"/>
        <v>0</v>
      </c>
      <c r="CL21" s="199">
        <f t="shared" si="86"/>
        <v>0</v>
      </c>
      <c r="CM21" s="199">
        <f t="shared" si="87"/>
        <v>0</v>
      </c>
      <c r="CN21" s="199">
        <f t="shared" si="88"/>
        <v>0</v>
      </c>
      <c r="CO21" s="199">
        <f t="shared" si="89"/>
        <v>0</v>
      </c>
      <c r="CP21" s="199">
        <f t="shared" si="90"/>
        <v>0</v>
      </c>
      <c r="CQ21" s="199">
        <f t="shared" si="91"/>
        <v>0</v>
      </c>
      <c r="CR21" s="255">
        <f>数据调研!N21</f>
        <v>4229</v>
      </c>
      <c r="CS21" s="260">
        <f t="shared" si="92"/>
        <v>0</v>
      </c>
      <c r="CT21" s="2">
        <f t="shared" si="93"/>
        <v>0</v>
      </c>
      <c r="CU21" s="2">
        <f t="shared" si="94"/>
        <v>0</v>
      </c>
      <c r="CV21" s="2">
        <f t="shared" si="95"/>
        <v>0</v>
      </c>
      <c r="CW21" s="2">
        <f t="shared" si="96"/>
        <v>0</v>
      </c>
      <c r="CX21" s="2">
        <f t="shared" si="97"/>
        <v>0</v>
      </c>
      <c r="CY21" s="2">
        <f t="shared" si="98"/>
        <v>0</v>
      </c>
      <c r="CZ21" s="2">
        <f t="shared" si="99"/>
        <v>0</v>
      </c>
      <c r="DA21" s="2">
        <f t="shared" si="100"/>
        <v>0</v>
      </c>
      <c r="DB21" s="2">
        <f t="shared" si="101"/>
        <v>0</v>
      </c>
      <c r="DC21" s="263">
        <f t="shared" si="102"/>
        <v>0</v>
      </c>
      <c r="DD21" s="254">
        <f t="shared" si="103"/>
        <v>0</v>
      </c>
      <c r="DE21" s="254">
        <f t="shared" si="104"/>
        <v>0</v>
      </c>
      <c r="DF21" s="254">
        <f t="shared" si="105"/>
        <v>0</v>
      </c>
      <c r="DG21" s="254">
        <f t="shared" si="106"/>
        <v>0</v>
      </c>
      <c r="DH21" s="254">
        <f t="shared" si="107"/>
        <v>0</v>
      </c>
      <c r="DI21" s="254">
        <f t="shared" si="108"/>
        <v>0</v>
      </c>
      <c r="DJ21" s="254">
        <f t="shared" si="109"/>
        <v>0</v>
      </c>
      <c r="DK21" s="254">
        <f t="shared" si="110"/>
        <v>0</v>
      </c>
      <c r="DL21" s="254">
        <f t="shared" si="111"/>
        <v>0</v>
      </c>
      <c r="DM21" s="263">
        <f t="shared" si="112"/>
        <v>0</v>
      </c>
      <c r="DN21" s="254">
        <f t="shared" si="113"/>
        <v>0</v>
      </c>
      <c r="DO21" s="254">
        <f t="shared" si="114"/>
        <v>0</v>
      </c>
      <c r="DP21" s="254">
        <f t="shared" si="115"/>
        <v>0</v>
      </c>
      <c r="DQ21" s="254">
        <f t="shared" si="116"/>
        <v>0</v>
      </c>
      <c r="DR21" s="254">
        <f t="shared" si="117"/>
        <v>0</v>
      </c>
      <c r="DS21" s="254">
        <f t="shared" si="118"/>
        <v>0</v>
      </c>
      <c r="DT21" s="254">
        <f t="shared" si="119"/>
        <v>0</v>
      </c>
      <c r="DU21" s="254">
        <f t="shared" si="120"/>
        <v>0</v>
      </c>
      <c r="DV21" s="254">
        <f t="shared" si="121"/>
        <v>0</v>
      </c>
      <c r="DW21" s="263">
        <f t="shared" si="122"/>
        <v>0</v>
      </c>
      <c r="DX21" s="254">
        <f t="shared" si="123"/>
        <v>0</v>
      </c>
      <c r="DY21" s="254">
        <f t="shared" si="124"/>
        <v>0</v>
      </c>
      <c r="DZ21" s="254">
        <f t="shared" si="125"/>
        <v>0</v>
      </c>
      <c r="EA21" s="254">
        <f t="shared" si="126"/>
        <v>0</v>
      </c>
      <c r="EB21" s="254">
        <f t="shared" si="127"/>
        <v>0</v>
      </c>
      <c r="EC21" s="254">
        <f t="shared" si="128"/>
        <v>0</v>
      </c>
      <c r="ED21" s="254">
        <f t="shared" si="129"/>
        <v>0</v>
      </c>
      <c r="EE21" s="254">
        <f t="shared" si="130"/>
        <v>0</v>
      </c>
      <c r="EF21" s="254">
        <f t="shared" si="131"/>
        <v>0</v>
      </c>
      <c r="EG21" s="263">
        <f t="shared" si="132"/>
        <v>1</v>
      </c>
      <c r="EH21" s="2">
        <f t="shared" si="133"/>
        <v>0</v>
      </c>
      <c r="EI21" s="2">
        <f t="shared" si="134"/>
        <v>0</v>
      </c>
      <c r="EJ21" s="2">
        <f t="shared" si="135"/>
        <v>0</v>
      </c>
      <c r="EK21" s="2">
        <f t="shared" si="136"/>
        <v>0</v>
      </c>
      <c r="EL21" s="2">
        <f t="shared" si="137"/>
        <v>0</v>
      </c>
      <c r="EM21" s="2">
        <f t="shared" si="138"/>
        <v>0</v>
      </c>
      <c r="EN21" s="2">
        <f t="shared" si="139"/>
        <v>0</v>
      </c>
      <c r="EO21" s="2">
        <f t="shared" si="140"/>
        <v>0</v>
      </c>
      <c r="EP21" s="2">
        <f t="shared" si="141"/>
        <v>1</v>
      </c>
      <c r="EQ21" s="55"/>
      <c r="ER21" s="201">
        <v>5</v>
      </c>
      <c r="ES21" s="202" t="s">
        <v>592</v>
      </c>
      <c r="ET21" s="201">
        <f>P163</f>
        <v>0</v>
      </c>
      <c r="EU21" s="55"/>
      <c r="FB21" s="215"/>
      <c r="FE21" s="187"/>
      <c r="FF21" s="187"/>
      <c r="FG21" s="187"/>
      <c r="FH21" s="187"/>
    </row>
    <row r="22" ht="20.1" customHeight="1" spans="1:164">
      <c r="A22" s="194">
        <f>数据调研!F22</f>
        <v>12619</v>
      </c>
      <c r="B22" s="195">
        <f t="shared" si="1"/>
        <v>0</v>
      </c>
      <c r="C22" s="195">
        <f t="shared" si="2"/>
        <v>0</v>
      </c>
      <c r="D22" s="195">
        <f t="shared" si="3"/>
        <v>0</v>
      </c>
      <c r="E22" s="195">
        <f t="shared" si="4"/>
        <v>0</v>
      </c>
      <c r="F22" s="195">
        <f t="shared" si="5"/>
        <v>0</v>
      </c>
      <c r="G22">
        <f t="shared" si="6"/>
        <v>0</v>
      </c>
      <c r="H22">
        <f t="shared" si="7"/>
        <v>0</v>
      </c>
      <c r="I22">
        <f t="shared" si="8"/>
        <v>0</v>
      </c>
      <c r="J22">
        <f t="shared" si="9"/>
        <v>1</v>
      </c>
      <c r="K22" s="254">
        <f>价格参考!K22</f>
        <v>180</v>
      </c>
      <c r="L22">
        <f t="shared" si="10"/>
        <v>1</v>
      </c>
      <c r="M22">
        <f t="shared" si="11"/>
        <v>0</v>
      </c>
      <c r="N22">
        <f t="shared" si="12"/>
        <v>0</v>
      </c>
      <c r="O22">
        <f t="shared" si="13"/>
        <v>0</v>
      </c>
      <c r="P22">
        <f t="shared" si="14"/>
        <v>0</v>
      </c>
      <c r="Q22">
        <f t="shared" si="15"/>
        <v>0</v>
      </c>
      <c r="R22">
        <f t="shared" si="16"/>
        <v>0</v>
      </c>
      <c r="S22">
        <f t="shared" si="17"/>
        <v>0</v>
      </c>
      <c r="T22">
        <f t="shared" si="18"/>
        <v>0</v>
      </c>
      <c r="U22">
        <f t="shared" si="19"/>
        <v>0</v>
      </c>
      <c r="V22">
        <f t="shared" si="20"/>
        <v>0</v>
      </c>
      <c r="W22" s="194">
        <f t="shared" si="21"/>
        <v>12619</v>
      </c>
      <c r="X22" s="255">
        <f>数据调研!I22</f>
        <v>263</v>
      </c>
      <c r="Y22" s="2">
        <f t="shared" si="22"/>
        <v>0</v>
      </c>
      <c r="Z22" s="2">
        <f t="shared" si="23"/>
        <v>0</v>
      </c>
      <c r="AA22" s="2">
        <f t="shared" si="24"/>
        <v>0</v>
      </c>
      <c r="AB22" s="2">
        <f t="shared" si="25"/>
        <v>0</v>
      </c>
      <c r="AC22" s="2">
        <f t="shared" si="26"/>
        <v>0</v>
      </c>
      <c r="AD22" s="2">
        <f t="shared" si="27"/>
        <v>0</v>
      </c>
      <c r="AE22" s="2">
        <f t="shared" si="28"/>
        <v>0</v>
      </c>
      <c r="AF22" s="2">
        <f t="shared" si="29"/>
        <v>0</v>
      </c>
      <c r="AG22" s="2">
        <f t="shared" si="30"/>
        <v>0</v>
      </c>
      <c r="AH22" s="2">
        <f t="shared" si="31"/>
        <v>0</v>
      </c>
      <c r="AI22" s="2">
        <f t="shared" si="32"/>
        <v>0</v>
      </c>
      <c r="AJ22" s="2">
        <f t="shared" si="33"/>
        <v>0</v>
      </c>
      <c r="AK22" s="2">
        <f t="shared" si="34"/>
        <v>0</v>
      </c>
      <c r="AL22" s="2">
        <f t="shared" si="35"/>
        <v>0</v>
      </c>
      <c r="AM22" s="2">
        <f t="shared" si="36"/>
        <v>0</v>
      </c>
      <c r="AN22" s="2">
        <f t="shared" si="37"/>
        <v>0</v>
      </c>
      <c r="AO22" s="2">
        <f t="shared" si="38"/>
        <v>0</v>
      </c>
      <c r="AP22" s="2">
        <f t="shared" si="39"/>
        <v>0</v>
      </c>
      <c r="AQ22" s="2">
        <f t="shared" si="40"/>
        <v>0</v>
      </c>
      <c r="AR22" s="2">
        <f t="shared" si="41"/>
        <v>0</v>
      </c>
      <c r="AS22" s="2">
        <f t="shared" si="42"/>
        <v>1</v>
      </c>
      <c r="AT22" s="2">
        <f t="shared" si="43"/>
        <v>0</v>
      </c>
      <c r="AU22" s="2">
        <f t="shared" si="44"/>
        <v>0</v>
      </c>
      <c r="AV22" s="2">
        <f t="shared" si="45"/>
        <v>0</v>
      </c>
      <c r="AW22" s="2">
        <f t="shared" si="46"/>
        <v>0</v>
      </c>
      <c r="AX22" s="2">
        <f t="shared" si="47"/>
        <v>0</v>
      </c>
      <c r="AY22" s="2">
        <f t="shared" si="48"/>
        <v>0</v>
      </c>
      <c r="AZ22" s="2">
        <f t="shared" si="49"/>
        <v>0</v>
      </c>
      <c r="BA22" s="2">
        <f t="shared" si="50"/>
        <v>0</v>
      </c>
      <c r="BB22" s="2">
        <f t="shared" si="51"/>
        <v>1</v>
      </c>
      <c r="BC22" s="2">
        <f t="shared" si="52"/>
        <v>0</v>
      </c>
      <c r="BD22" s="2">
        <f t="shared" si="53"/>
        <v>0</v>
      </c>
      <c r="BE22" s="2">
        <f t="shared" si="54"/>
        <v>0</v>
      </c>
      <c r="BF22" s="2">
        <f t="shared" si="55"/>
        <v>0</v>
      </c>
      <c r="BG22" s="2">
        <f t="shared" si="56"/>
        <v>0</v>
      </c>
      <c r="BH22" s="2">
        <f t="shared" si="57"/>
        <v>0</v>
      </c>
      <c r="BI22" s="2">
        <f t="shared" si="58"/>
        <v>0</v>
      </c>
      <c r="BJ22" s="2">
        <f t="shared" si="59"/>
        <v>0</v>
      </c>
      <c r="BK22" s="2">
        <f t="shared" si="60"/>
        <v>0</v>
      </c>
      <c r="BL22" s="2">
        <f t="shared" si="61"/>
        <v>0</v>
      </c>
      <c r="BM22" s="2">
        <f t="shared" si="62"/>
        <v>0</v>
      </c>
      <c r="BN22" s="2">
        <f t="shared" si="63"/>
        <v>0</v>
      </c>
      <c r="BO22" s="2">
        <f t="shared" si="64"/>
        <v>0</v>
      </c>
      <c r="BP22" s="2">
        <f t="shared" si="65"/>
        <v>0</v>
      </c>
      <c r="BQ22" s="2">
        <f t="shared" si="66"/>
        <v>0</v>
      </c>
      <c r="BR22" s="2">
        <f t="shared" si="67"/>
        <v>0</v>
      </c>
      <c r="BS22" s="2">
        <f t="shared" si="68"/>
        <v>0</v>
      </c>
      <c r="BT22" s="2">
        <f t="shared" si="69"/>
        <v>0</v>
      </c>
      <c r="BU22" s="2">
        <f t="shared" si="70"/>
        <v>0</v>
      </c>
      <c r="BV22" s="2">
        <f t="shared" si="71"/>
        <v>0</v>
      </c>
      <c r="BW22" s="255" t="str">
        <f>数据调研!K22</f>
        <v>FBA</v>
      </c>
      <c r="BX22" s="199">
        <f t="shared" si="72"/>
        <v>0</v>
      </c>
      <c r="BY22" s="199">
        <f t="shared" si="73"/>
        <v>0</v>
      </c>
      <c r="BZ22" s="199">
        <f t="shared" si="74"/>
        <v>0</v>
      </c>
      <c r="CA22" s="199">
        <f t="shared" si="75"/>
        <v>0</v>
      </c>
      <c r="CB22" s="199">
        <f t="shared" si="76"/>
        <v>0</v>
      </c>
      <c r="CC22" s="199">
        <f t="shared" si="77"/>
        <v>0</v>
      </c>
      <c r="CD22" s="199">
        <f t="shared" si="78"/>
        <v>0</v>
      </c>
      <c r="CE22" s="199">
        <f t="shared" si="79"/>
        <v>0</v>
      </c>
      <c r="CF22" s="199">
        <f t="shared" si="80"/>
        <v>0</v>
      </c>
      <c r="CG22" s="199">
        <f t="shared" si="81"/>
        <v>0</v>
      </c>
      <c r="CH22" s="199">
        <f t="shared" si="82"/>
        <v>1</v>
      </c>
      <c r="CI22" s="199">
        <f t="shared" si="83"/>
        <v>0</v>
      </c>
      <c r="CJ22" s="199">
        <f t="shared" si="84"/>
        <v>0</v>
      </c>
      <c r="CK22" s="199">
        <f t="shared" si="85"/>
        <v>0</v>
      </c>
      <c r="CL22" s="199">
        <f t="shared" si="86"/>
        <v>0</v>
      </c>
      <c r="CM22" s="199">
        <f t="shared" si="87"/>
        <v>0</v>
      </c>
      <c r="CN22" s="199">
        <f t="shared" si="88"/>
        <v>0</v>
      </c>
      <c r="CO22" s="199">
        <f t="shared" si="89"/>
        <v>0</v>
      </c>
      <c r="CP22" s="199">
        <f t="shared" si="90"/>
        <v>0</v>
      </c>
      <c r="CQ22" s="199">
        <f t="shared" si="91"/>
        <v>1</v>
      </c>
      <c r="CR22" s="255">
        <f>数据调研!N22</f>
        <v>533</v>
      </c>
      <c r="CS22" s="260">
        <f t="shared" si="92"/>
        <v>0</v>
      </c>
      <c r="CT22" s="2">
        <f t="shared" si="93"/>
        <v>0</v>
      </c>
      <c r="CU22" s="2">
        <f t="shared" si="94"/>
        <v>0</v>
      </c>
      <c r="CV22" s="2">
        <f t="shared" si="95"/>
        <v>0</v>
      </c>
      <c r="CW22" s="2">
        <f t="shared" si="96"/>
        <v>0</v>
      </c>
      <c r="CX22" s="2">
        <f t="shared" si="97"/>
        <v>0</v>
      </c>
      <c r="CY22" s="2">
        <f t="shared" si="98"/>
        <v>0</v>
      </c>
      <c r="CZ22" s="2">
        <f t="shared" si="99"/>
        <v>0</v>
      </c>
      <c r="DA22" s="2">
        <f t="shared" si="100"/>
        <v>0</v>
      </c>
      <c r="DB22" s="2">
        <f t="shared" si="101"/>
        <v>0</v>
      </c>
      <c r="DC22" s="263">
        <f t="shared" si="102"/>
        <v>0</v>
      </c>
      <c r="DD22" s="254">
        <f t="shared" si="103"/>
        <v>0</v>
      </c>
      <c r="DE22" s="254">
        <f t="shared" si="104"/>
        <v>0</v>
      </c>
      <c r="DF22" s="254">
        <f t="shared" si="105"/>
        <v>0</v>
      </c>
      <c r="DG22" s="254">
        <f t="shared" si="106"/>
        <v>0</v>
      </c>
      <c r="DH22" s="254">
        <f t="shared" si="107"/>
        <v>0</v>
      </c>
      <c r="DI22" s="254">
        <f t="shared" si="108"/>
        <v>0</v>
      </c>
      <c r="DJ22" s="254">
        <f t="shared" si="109"/>
        <v>0</v>
      </c>
      <c r="DK22" s="254">
        <f t="shared" si="110"/>
        <v>0</v>
      </c>
      <c r="DL22" s="254">
        <f t="shared" si="111"/>
        <v>0</v>
      </c>
      <c r="DM22" s="263">
        <f t="shared" si="112"/>
        <v>0</v>
      </c>
      <c r="DN22" s="254">
        <f t="shared" si="113"/>
        <v>0</v>
      </c>
      <c r="DO22" s="254">
        <f t="shared" si="114"/>
        <v>0</v>
      </c>
      <c r="DP22" s="254">
        <f t="shared" si="115"/>
        <v>0</v>
      </c>
      <c r="DQ22" s="254">
        <f t="shared" si="116"/>
        <v>0</v>
      </c>
      <c r="DR22" s="254">
        <f t="shared" si="117"/>
        <v>0</v>
      </c>
      <c r="DS22" s="254">
        <f t="shared" si="118"/>
        <v>0</v>
      </c>
      <c r="DT22" s="254">
        <f t="shared" si="119"/>
        <v>0</v>
      </c>
      <c r="DU22" s="254">
        <f t="shared" si="120"/>
        <v>0</v>
      </c>
      <c r="DV22" s="254">
        <f t="shared" si="121"/>
        <v>0</v>
      </c>
      <c r="DW22" s="263">
        <f t="shared" si="122"/>
        <v>0</v>
      </c>
      <c r="DX22" s="254">
        <f t="shared" si="123"/>
        <v>0</v>
      </c>
      <c r="DY22" s="254">
        <f t="shared" si="124"/>
        <v>0</v>
      </c>
      <c r="DZ22" s="254">
        <f t="shared" si="125"/>
        <v>0</v>
      </c>
      <c r="EA22" s="254">
        <f t="shared" si="126"/>
        <v>0</v>
      </c>
      <c r="EB22" s="254">
        <f t="shared" si="127"/>
        <v>0</v>
      </c>
      <c r="EC22" s="254">
        <f t="shared" si="128"/>
        <v>0</v>
      </c>
      <c r="ED22" s="254">
        <f t="shared" si="129"/>
        <v>0</v>
      </c>
      <c r="EE22" s="254">
        <f t="shared" si="130"/>
        <v>0</v>
      </c>
      <c r="EF22" s="254">
        <f t="shared" si="131"/>
        <v>0</v>
      </c>
      <c r="EG22" s="263">
        <f t="shared" si="132"/>
        <v>1</v>
      </c>
      <c r="EH22" s="2">
        <f t="shared" si="133"/>
        <v>0</v>
      </c>
      <c r="EI22" s="2">
        <f t="shared" si="134"/>
        <v>0</v>
      </c>
      <c r="EJ22" s="2">
        <f t="shared" si="135"/>
        <v>0</v>
      </c>
      <c r="EK22" s="2">
        <f t="shared" si="136"/>
        <v>0</v>
      </c>
      <c r="EL22" s="2">
        <f t="shared" si="137"/>
        <v>0</v>
      </c>
      <c r="EM22" s="2">
        <f t="shared" si="138"/>
        <v>0</v>
      </c>
      <c r="EN22" s="2">
        <f t="shared" si="139"/>
        <v>0</v>
      </c>
      <c r="EO22" s="2">
        <f t="shared" si="140"/>
        <v>0</v>
      </c>
      <c r="EP22" s="2">
        <f t="shared" si="141"/>
        <v>1</v>
      </c>
      <c r="EQ22" s="55"/>
      <c r="ER22" s="201">
        <v>6</v>
      </c>
      <c r="ES22" s="202" t="s">
        <v>593</v>
      </c>
      <c r="ET22" s="201">
        <f>Q163</f>
        <v>1</v>
      </c>
      <c r="EU22" s="55"/>
      <c r="FB22" s="215"/>
      <c r="FE22" s="187"/>
      <c r="FF22" s="187"/>
      <c r="FG22" s="187"/>
      <c r="FH22" s="187"/>
    </row>
    <row r="23" ht="20.1" customHeight="1" spans="1:164">
      <c r="A23" s="194">
        <f>数据调研!F23</f>
        <v>98482</v>
      </c>
      <c r="B23" s="195">
        <f t="shared" si="1"/>
        <v>0</v>
      </c>
      <c r="C23" s="195">
        <f t="shared" si="2"/>
        <v>0</v>
      </c>
      <c r="D23" s="195">
        <f t="shared" si="3"/>
        <v>0</v>
      </c>
      <c r="E23" s="195">
        <f t="shared" si="4"/>
        <v>0</v>
      </c>
      <c r="F23" s="195">
        <f t="shared" si="5"/>
        <v>0</v>
      </c>
      <c r="G23">
        <f t="shared" si="6"/>
        <v>0</v>
      </c>
      <c r="H23">
        <f t="shared" si="7"/>
        <v>0</v>
      </c>
      <c r="I23">
        <f t="shared" si="8"/>
        <v>0</v>
      </c>
      <c r="J23">
        <f t="shared" si="9"/>
        <v>1</v>
      </c>
      <c r="K23" s="254">
        <f>价格参考!K23</f>
        <v>180</v>
      </c>
      <c r="L23">
        <f t="shared" si="10"/>
        <v>1</v>
      </c>
      <c r="M23">
        <f t="shared" si="11"/>
        <v>0</v>
      </c>
      <c r="N23">
        <f t="shared" si="12"/>
        <v>0</v>
      </c>
      <c r="O23">
        <f t="shared" si="13"/>
        <v>0</v>
      </c>
      <c r="P23">
        <f t="shared" si="14"/>
        <v>0</v>
      </c>
      <c r="Q23">
        <f t="shared" si="15"/>
        <v>0</v>
      </c>
      <c r="R23">
        <f t="shared" si="16"/>
        <v>0</v>
      </c>
      <c r="S23">
        <f t="shared" si="17"/>
        <v>0</v>
      </c>
      <c r="T23">
        <f t="shared" si="18"/>
        <v>0</v>
      </c>
      <c r="U23">
        <f t="shared" si="19"/>
        <v>0</v>
      </c>
      <c r="V23">
        <f t="shared" si="20"/>
        <v>0</v>
      </c>
      <c r="W23" s="194">
        <f t="shared" si="21"/>
        <v>98482</v>
      </c>
      <c r="X23" s="255">
        <f>数据调研!I23</f>
        <v>14</v>
      </c>
      <c r="Y23" s="2">
        <f t="shared" si="22"/>
        <v>1</v>
      </c>
      <c r="Z23" s="2">
        <f t="shared" si="23"/>
        <v>0</v>
      </c>
      <c r="AA23" s="2">
        <f t="shared" si="24"/>
        <v>0</v>
      </c>
      <c r="AB23" s="2">
        <f t="shared" si="25"/>
        <v>0</v>
      </c>
      <c r="AC23" s="2">
        <f t="shared" si="26"/>
        <v>0</v>
      </c>
      <c r="AD23" s="2">
        <f t="shared" si="27"/>
        <v>0</v>
      </c>
      <c r="AE23" s="2">
        <f t="shared" si="28"/>
        <v>0</v>
      </c>
      <c r="AF23" s="2">
        <f t="shared" si="29"/>
        <v>0</v>
      </c>
      <c r="AG23" s="2">
        <f t="shared" si="30"/>
        <v>0</v>
      </c>
      <c r="AH23" s="2">
        <f t="shared" si="31"/>
        <v>1</v>
      </c>
      <c r="AI23" s="2">
        <f t="shared" si="32"/>
        <v>0</v>
      </c>
      <c r="AJ23" s="2">
        <f t="shared" si="33"/>
        <v>0</v>
      </c>
      <c r="AK23" s="2">
        <f t="shared" si="34"/>
        <v>0</v>
      </c>
      <c r="AL23" s="2">
        <f t="shared" si="35"/>
        <v>0</v>
      </c>
      <c r="AM23" s="2">
        <f t="shared" si="36"/>
        <v>0</v>
      </c>
      <c r="AN23" s="2">
        <f t="shared" si="37"/>
        <v>0</v>
      </c>
      <c r="AO23" s="2">
        <f t="shared" si="38"/>
        <v>0</v>
      </c>
      <c r="AP23" s="2">
        <f t="shared" si="39"/>
        <v>0</v>
      </c>
      <c r="AQ23" s="2">
        <f t="shared" si="40"/>
        <v>0</v>
      </c>
      <c r="AR23" s="2">
        <f t="shared" si="41"/>
        <v>0</v>
      </c>
      <c r="AS23" s="2">
        <f t="shared" si="42"/>
        <v>0</v>
      </c>
      <c r="AT23" s="2">
        <f t="shared" si="43"/>
        <v>0</v>
      </c>
      <c r="AU23" s="2">
        <f t="shared" si="44"/>
        <v>0</v>
      </c>
      <c r="AV23" s="2">
        <f t="shared" si="45"/>
        <v>0</v>
      </c>
      <c r="AW23" s="2">
        <f t="shared" si="46"/>
        <v>0</v>
      </c>
      <c r="AX23" s="2">
        <f t="shared" si="47"/>
        <v>0</v>
      </c>
      <c r="AY23" s="2">
        <f t="shared" si="48"/>
        <v>0</v>
      </c>
      <c r="AZ23" s="2">
        <f t="shared" si="49"/>
        <v>0</v>
      </c>
      <c r="BA23" s="2">
        <f t="shared" si="50"/>
        <v>0</v>
      </c>
      <c r="BB23" s="2">
        <f t="shared" si="51"/>
        <v>0</v>
      </c>
      <c r="BC23" s="2">
        <f t="shared" si="52"/>
        <v>0</v>
      </c>
      <c r="BD23" s="2">
        <f t="shared" si="53"/>
        <v>0</v>
      </c>
      <c r="BE23" s="2">
        <f t="shared" si="54"/>
        <v>0</v>
      </c>
      <c r="BF23" s="2">
        <f t="shared" si="55"/>
        <v>0</v>
      </c>
      <c r="BG23" s="2">
        <f t="shared" si="56"/>
        <v>0</v>
      </c>
      <c r="BH23" s="2">
        <f t="shared" si="57"/>
        <v>0</v>
      </c>
      <c r="BI23" s="2">
        <f t="shared" si="58"/>
        <v>0</v>
      </c>
      <c r="BJ23" s="2">
        <f t="shared" si="59"/>
        <v>0</v>
      </c>
      <c r="BK23" s="2">
        <f t="shared" si="60"/>
        <v>0</v>
      </c>
      <c r="BL23" s="2">
        <f t="shared" si="61"/>
        <v>0</v>
      </c>
      <c r="BM23" s="2">
        <f t="shared" si="62"/>
        <v>0</v>
      </c>
      <c r="BN23" s="2">
        <f t="shared" si="63"/>
        <v>0</v>
      </c>
      <c r="BO23" s="2">
        <f t="shared" si="64"/>
        <v>0</v>
      </c>
      <c r="BP23" s="2">
        <f t="shared" si="65"/>
        <v>0</v>
      </c>
      <c r="BQ23" s="2">
        <f t="shared" si="66"/>
        <v>0</v>
      </c>
      <c r="BR23" s="2">
        <f t="shared" si="67"/>
        <v>0</v>
      </c>
      <c r="BS23" s="2">
        <f t="shared" si="68"/>
        <v>0</v>
      </c>
      <c r="BT23" s="2">
        <f t="shared" si="69"/>
        <v>0</v>
      </c>
      <c r="BU23" s="2">
        <f t="shared" si="70"/>
        <v>0</v>
      </c>
      <c r="BV23" s="2">
        <f t="shared" si="71"/>
        <v>0</v>
      </c>
      <c r="BW23" s="255" t="str">
        <f>数据调研!K23</f>
        <v>FBA</v>
      </c>
      <c r="BX23" s="199">
        <f t="shared" si="72"/>
        <v>0</v>
      </c>
      <c r="BY23" s="199">
        <f t="shared" si="73"/>
        <v>0</v>
      </c>
      <c r="BZ23" s="199">
        <f t="shared" si="74"/>
        <v>0</v>
      </c>
      <c r="CA23" s="199">
        <f t="shared" si="75"/>
        <v>0</v>
      </c>
      <c r="CB23" s="199">
        <f t="shared" si="76"/>
        <v>0</v>
      </c>
      <c r="CC23" s="199">
        <f t="shared" si="77"/>
        <v>0</v>
      </c>
      <c r="CD23" s="199">
        <f t="shared" si="78"/>
        <v>0</v>
      </c>
      <c r="CE23" s="199">
        <f t="shared" si="79"/>
        <v>0</v>
      </c>
      <c r="CF23" s="199">
        <f t="shared" si="80"/>
        <v>0</v>
      </c>
      <c r="CG23" s="199">
        <f t="shared" si="81"/>
        <v>0</v>
      </c>
      <c r="CH23" s="199">
        <f t="shared" si="82"/>
        <v>1</v>
      </c>
      <c r="CI23" s="199">
        <f t="shared" si="83"/>
        <v>0</v>
      </c>
      <c r="CJ23" s="199">
        <f t="shared" si="84"/>
        <v>0</v>
      </c>
      <c r="CK23" s="199">
        <f t="shared" si="85"/>
        <v>0</v>
      </c>
      <c r="CL23" s="199">
        <f t="shared" si="86"/>
        <v>0</v>
      </c>
      <c r="CM23" s="199">
        <f t="shared" si="87"/>
        <v>0</v>
      </c>
      <c r="CN23" s="199">
        <f t="shared" si="88"/>
        <v>0</v>
      </c>
      <c r="CO23" s="199">
        <f t="shared" si="89"/>
        <v>0</v>
      </c>
      <c r="CP23" s="199">
        <f t="shared" si="90"/>
        <v>0</v>
      </c>
      <c r="CQ23" s="199">
        <f t="shared" si="91"/>
        <v>1</v>
      </c>
      <c r="CR23" s="255">
        <f>数据调研!N23</f>
        <v>309</v>
      </c>
      <c r="CS23" s="260">
        <f t="shared" si="92"/>
        <v>0</v>
      </c>
      <c r="CT23" s="2">
        <f t="shared" si="93"/>
        <v>0</v>
      </c>
      <c r="CU23" s="2">
        <f t="shared" si="94"/>
        <v>0</v>
      </c>
      <c r="CV23" s="2">
        <f t="shared" si="95"/>
        <v>0</v>
      </c>
      <c r="CW23" s="2">
        <f t="shared" si="96"/>
        <v>0</v>
      </c>
      <c r="CX23" s="2">
        <f t="shared" si="97"/>
        <v>0</v>
      </c>
      <c r="CY23" s="2">
        <f t="shared" si="98"/>
        <v>0</v>
      </c>
      <c r="CZ23" s="2">
        <f t="shared" si="99"/>
        <v>0</v>
      </c>
      <c r="DA23" s="2">
        <f t="shared" si="100"/>
        <v>0</v>
      </c>
      <c r="DB23" s="2">
        <f t="shared" si="101"/>
        <v>0</v>
      </c>
      <c r="DC23" s="263">
        <f t="shared" si="102"/>
        <v>0</v>
      </c>
      <c r="DD23" s="254">
        <f t="shared" si="103"/>
        <v>0</v>
      </c>
      <c r="DE23" s="254">
        <f t="shared" si="104"/>
        <v>0</v>
      </c>
      <c r="DF23" s="254">
        <f t="shared" si="105"/>
        <v>0</v>
      </c>
      <c r="DG23" s="254">
        <f t="shared" si="106"/>
        <v>0</v>
      </c>
      <c r="DH23" s="254">
        <f t="shared" si="107"/>
        <v>0</v>
      </c>
      <c r="DI23" s="254">
        <f t="shared" si="108"/>
        <v>0</v>
      </c>
      <c r="DJ23" s="254">
        <f t="shared" si="109"/>
        <v>0</v>
      </c>
      <c r="DK23" s="254">
        <f t="shared" si="110"/>
        <v>0</v>
      </c>
      <c r="DL23" s="254">
        <f t="shared" si="111"/>
        <v>0</v>
      </c>
      <c r="DM23" s="263">
        <f t="shared" si="112"/>
        <v>0</v>
      </c>
      <c r="DN23" s="254">
        <f t="shared" si="113"/>
        <v>0</v>
      </c>
      <c r="DO23" s="254">
        <f t="shared" si="114"/>
        <v>0</v>
      </c>
      <c r="DP23" s="254">
        <f t="shared" si="115"/>
        <v>0</v>
      </c>
      <c r="DQ23" s="254">
        <f t="shared" si="116"/>
        <v>0</v>
      </c>
      <c r="DR23" s="254">
        <f t="shared" si="117"/>
        <v>0</v>
      </c>
      <c r="DS23" s="254">
        <f t="shared" si="118"/>
        <v>0</v>
      </c>
      <c r="DT23" s="254">
        <f t="shared" si="119"/>
        <v>0</v>
      </c>
      <c r="DU23" s="254">
        <f t="shared" si="120"/>
        <v>0</v>
      </c>
      <c r="DV23" s="254">
        <f t="shared" si="121"/>
        <v>0</v>
      </c>
      <c r="DW23" s="263">
        <f t="shared" si="122"/>
        <v>0</v>
      </c>
      <c r="DX23" s="254">
        <f t="shared" si="123"/>
        <v>0</v>
      </c>
      <c r="DY23" s="254">
        <f t="shared" si="124"/>
        <v>0</v>
      </c>
      <c r="DZ23" s="254">
        <f t="shared" si="125"/>
        <v>0</v>
      </c>
      <c r="EA23" s="254">
        <f t="shared" si="126"/>
        <v>0</v>
      </c>
      <c r="EB23" s="254">
        <f t="shared" si="127"/>
        <v>0</v>
      </c>
      <c r="EC23" s="254">
        <f t="shared" si="128"/>
        <v>0</v>
      </c>
      <c r="ED23" s="254">
        <f t="shared" si="129"/>
        <v>0</v>
      </c>
      <c r="EE23" s="254">
        <f t="shared" si="130"/>
        <v>0</v>
      </c>
      <c r="EF23" s="254">
        <f t="shared" si="131"/>
        <v>0</v>
      </c>
      <c r="EG23" s="263">
        <f t="shared" si="132"/>
        <v>1</v>
      </c>
      <c r="EH23" s="2">
        <f t="shared" si="133"/>
        <v>0</v>
      </c>
      <c r="EI23" s="2">
        <f t="shared" si="134"/>
        <v>0</v>
      </c>
      <c r="EJ23" s="2">
        <f t="shared" si="135"/>
        <v>0</v>
      </c>
      <c r="EK23" s="2">
        <f t="shared" si="136"/>
        <v>0</v>
      </c>
      <c r="EL23" s="2">
        <f t="shared" si="137"/>
        <v>0</v>
      </c>
      <c r="EM23" s="2">
        <f t="shared" si="138"/>
        <v>0</v>
      </c>
      <c r="EN23" s="2">
        <f t="shared" si="139"/>
        <v>0</v>
      </c>
      <c r="EO23" s="2">
        <f t="shared" si="140"/>
        <v>0</v>
      </c>
      <c r="EP23" s="2">
        <f t="shared" si="141"/>
        <v>1</v>
      </c>
      <c r="EQ23" s="55"/>
      <c r="ER23" s="201">
        <v>7</v>
      </c>
      <c r="ES23" s="202" t="s">
        <v>594</v>
      </c>
      <c r="ET23" s="201">
        <f>R163</f>
        <v>4</v>
      </c>
      <c r="EU23" s="55"/>
      <c r="FB23" s="215"/>
      <c r="FE23" s="187"/>
      <c r="FF23" s="187"/>
      <c r="FG23" s="187"/>
      <c r="FH23" s="187"/>
    </row>
    <row r="24" ht="20.1" customHeight="1" spans="1:164">
      <c r="A24" s="194">
        <f>数据调研!F24</f>
        <v>140925</v>
      </c>
      <c r="B24" s="195">
        <f t="shared" si="1"/>
        <v>0</v>
      </c>
      <c r="C24" s="195">
        <f t="shared" si="2"/>
        <v>0</v>
      </c>
      <c r="D24" s="195">
        <f t="shared" si="3"/>
        <v>0</v>
      </c>
      <c r="E24" s="195">
        <f t="shared" si="4"/>
        <v>0</v>
      </c>
      <c r="F24" s="195">
        <f t="shared" si="5"/>
        <v>0</v>
      </c>
      <c r="G24">
        <f t="shared" si="6"/>
        <v>0</v>
      </c>
      <c r="H24">
        <f t="shared" si="7"/>
        <v>0</v>
      </c>
      <c r="I24">
        <f t="shared" si="8"/>
        <v>0</v>
      </c>
      <c r="J24">
        <f t="shared" si="9"/>
        <v>1</v>
      </c>
      <c r="K24" s="254">
        <f>价格参考!K24</f>
        <v>180</v>
      </c>
      <c r="L24">
        <f t="shared" si="10"/>
        <v>1</v>
      </c>
      <c r="M24">
        <f t="shared" si="11"/>
        <v>0</v>
      </c>
      <c r="N24">
        <f t="shared" si="12"/>
        <v>0</v>
      </c>
      <c r="O24">
        <f t="shared" si="13"/>
        <v>0</v>
      </c>
      <c r="P24">
        <f t="shared" si="14"/>
        <v>0</v>
      </c>
      <c r="Q24">
        <f t="shared" si="15"/>
        <v>0</v>
      </c>
      <c r="R24">
        <f t="shared" si="16"/>
        <v>0</v>
      </c>
      <c r="S24">
        <f t="shared" si="17"/>
        <v>0</v>
      </c>
      <c r="T24">
        <f t="shared" si="18"/>
        <v>0</v>
      </c>
      <c r="U24">
        <f t="shared" si="19"/>
        <v>0</v>
      </c>
      <c r="V24">
        <f t="shared" si="20"/>
        <v>0</v>
      </c>
      <c r="W24" s="194">
        <f t="shared" si="21"/>
        <v>140925</v>
      </c>
      <c r="X24" s="255">
        <f>数据调研!I24</f>
        <v>2</v>
      </c>
      <c r="Y24" s="2">
        <f t="shared" si="22"/>
        <v>1</v>
      </c>
      <c r="Z24" s="2">
        <f t="shared" si="23"/>
        <v>0</v>
      </c>
      <c r="AA24" s="2">
        <f t="shared" si="24"/>
        <v>0</v>
      </c>
      <c r="AB24" s="2">
        <f t="shared" si="25"/>
        <v>0</v>
      </c>
      <c r="AC24" s="2">
        <f t="shared" si="26"/>
        <v>0</v>
      </c>
      <c r="AD24" s="2">
        <f t="shared" si="27"/>
        <v>0</v>
      </c>
      <c r="AE24" s="2">
        <f t="shared" si="28"/>
        <v>0</v>
      </c>
      <c r="AF24" s="2">
        <f t="shared" si="29"/>
        <v>0</v>
      </c>
      <c r="AG24" s="2">
        <f t="shared" si="30"/>
        <v>0</v>
      </c>
      <c r="AH24" s="2">
        <f t="shared" si="31"/>
        <v>1</v>
      </c>
      <c r="AI24" s="2">
        <f t="shared" si="32"/>
        <v>0</v>
      </c>
      <c r="AJ24" s="2">
        <f t="shared" si="33"/>
        <v>0</v>
      </c>
      <c r="AK24" s="2">
        <f t="shared" si="34"/>
        <v>0</v>
      </c>
      <c r="AL24" s="2">
        <f t="shared" si="35"/>
        <v>0</v>
      </c>
      <c r="AM24" s="2">
        <f t="shared" si="36"/>
        <v>0</v>
      </c>
      <c r="AN24" s="2">
        <f t="shared" si="37"/>
        <v>0</v>
      </c>
      <c r="AO24" s="2">
        <f t="shared" si="38"/>
        <v>0</v>
      </c>
      <c r="AP24" s="2">
        <f t="shared" si="39"/>
        <v>0</v>
      </c>
      <c r="AQ24" s="2">
        <f t="shared" si="40"/>
        <v>0</v>
      </c>
      <c r="AR24" s="2">
        <f t="shared" si="41"/>
        <v>0</v>
      </c>
      <c r="AS24" s="2">
        <f t="shared" si="42"/>
        <v>0</v>
      </c>
      <c r="AT24" s="2">
        <f t="shared" si="43"/>
        <v>0</v>
      </c>
      <c r="AU24" s="2">
        <f t="shared" si="44"/>
        <v>0</v>
      </c>
      <c r="AV24" s="2">
        <f t="shared" si="45"/>
        <v>0</v>
      </c>
      <c r="AW24" s="2">
        <f t="shared" si="46"/>
        <v>0</v>
      </c>
      <c r="AX24" s="2">
        <f t="shared" si="47"/>
        <v>0</v>
      </c>
      <c r="AY24" s="2">
        <f t="shared" si="48"/>
        <v>0</v>
      </c>
      <c r="AZ24" s="2">
        <f t="shared" si="49"/>
        <v>0</v>
      </c>
      <c r="BA24" s="2">
        <f t="shared" si="50"/>
        <v>0</v>
      </c>
      <c r="BB24" s="2">
        <f t="shared" si="51"/>
        <v>0</v>
      </c>
      <c r="BC24" s="2">
        <f t="shared" si="52"/>
        <v>0</v>
      </c>
      <c r="BD24" s="2">
        <f t="shared" si="53"/>
        <v>0</v>
      </c>
      <c r="BE24" s="2">
        <f t="shared" si="54"/>
        <v>0</v>
      </c>
      <c r="BF24" s="2">
        <f t="shared" si="55"/>
        <v>0</v>
      </c>
      <c r="BG24" s="2">
        <f t="shared" si="56"/>
        <v>0</v>
      </c>
      <c r="BH24" s="2">
        <f t="shared" si="57"/>
        <v>0</v>
      </c>
      <c r="BI24" s="2">
        <f t="shared" si="58"/>
        <v>0</v>
      </c>
      <c r="BJ24" s="2">
        <f t="shared" si="59"/>
        <v>0</v>
      </c>
      <c r="BK24" s="2">
        <f t="shared" si="60"/>
        <v>0</v>
      </c>
      <c r="BL24" s="2">
        <f t="shared" si="61"/>
        <v>0</v>
      </c>
      <c r="BM24" s="2">
        <f t="shared" si="62"/>
        <v>0</v>
      </c>
      <c r="BN24" s="2">
        <f t="shared" si="63"/>
        <v>0</v>
      </c>
      <c r="BO24" s="2">
        <f t="shared" si="64"/>
        <v>0</v>
      </c>
      <c r="BP24" s="2">
        <f t="shared" si="65"/>
        <v>0</v>
      </c>
      <c r="BQ24" s="2">
        <f t="shared" si="66"/>
        <v>0</v>
      </c>
      <c r="BR24" s="2">
        <f t="shared" si="67"/>
        <v>0</v>
      </c>
      <c r="BS24" s="2">
        <f t="shared" si="68"/>
        <v>0</v>
      </c>
      <c r="BT24" s="2">
        <f t="shared" si="69"/>
        <v>0</v>
      </c>
      <c r="BU24" s="2">
        <f t="shared" si="70"/>
        <v>0</v>
      </c>
      <c r="BV24" s="2">
        <f t="shared" si="71"/>
        <v>0</v>
      </c>
      <c r="BW24" s="255" t="str">
        <f>数据调研!K24</f>
        <v>FBA</v>
      </c>
      <c r="BX24" s="199">
        <f t="shared" si="72"/>
        <v>0</v>
      </c>
      <c r="BY24" s="199">
        <f t="shared" si="73"/>
        <v>0</v>
      </c>
      <c r="BZ24" s="199">
        <f t="shared" si="74"/>
        <v>0</v>
      </c>
      <c r="CA24" s="199">
        <f t="shared" si="75"/>
        <v>0</v>
      </c>
      <c r="CB24" s="199">
        <f t="shared" si="76"/>
        <v>0</v>
      </c>
      <c r="CC24" s="199">
        <f t="shared" si="77"/>
        <v>0</v>
      </c>
      <c r="CD24" s="199">
        <f t="shared" si="78"/>
        <v>0</v>
      </c>
      <c r="CE24" s="199">
        <f t="shared" si="79"/>
        <v>0</v>
      </c>
      <c r="CF24" s="199">
        <f t="shared" si="80"/>
        <v>0</v>
      </c>
      <c r="CG24" s="199">
        <f t="shared" si="81"/>
        <v>0</v>
      </c>
      <c r="CH24" s="199">
        <f t="shared" si="82"/>
        <v>1</v>
      </c>
      <c r="CI24" s="199">
        <f t="shared" si="83"/>
        <v>0</v>
      </c>
      <c r="CJ24" s="199">
        <f t="shared" si="84"/>
        <v>0</v>
      </c>
      <c r="CK24" s="199">
        <f t="shared" si="85"/>
        <v>0</v>
      </c>
      <c r="CL24" s="199">
        <f t="shared" si="86"/>
        <v>0</v>
      </c>
      <c r="CM24" s="199">
        <f t="shared" si="87"/>
        <v>0</v>
      </c>
      <c r="CN24" s="199">
        <f t="shared" si="88"/>
        <v>0</v>
      </c>
      <c r="CO24" s="199">
        <f t="shared" si="89"/>
        <v>0</v>
      </c>
      <c r="CP24" s="199">
        <f t="shared" si="90"/>
        <v>0</v>
      </c>
      <c r="CQ24" s="199">
        <f t="shared" si="91"/>
        <v>1</v>
      </c>
      <c r="CR24" s="255">
        <f>数据调研!N24</f>
        <v>1235</v>
      </c>
      <c r="CS24" s="260">
        <f t="shared" si="92"/>
        <v>0</v>
      </c>
      <c r="CT24" s="2">
        <f t="shared" si="93"/>
        <v>0</v>
      </c>
      <c r="CU24" s="2">
        <f t="shared" si="94"/>
        <v>0</v>
      </c>
      <c r="CV24" s="2">
        <f t="shared" si="95"/>
        <v>0</v>
      </c>
      <c r="CW24" s="2">
        <f t="shared" si="96"/>
        <v>0</v>
      </c>
      <c r="CX24" s="2">
        <f t="shared" si="97"/>
        <v>0</v>
      </c>
      <c r="CY24" s="2">
        <f t="shared" si="98"/>
        <v>0</v>
      </c>
      <c r="CZ24" s="2">
        <f t="shared" si="99"/>
        <v>0</v>
      </c>
      <c r="DA24" s="2">
        <f t="shared" si="100"/>
        <v>0</v>
      </c>
      <c r="DB24" s="2">
        <f t="shared" si="101"/>
        <v>0</v>
      </c>
      <c r="DC24" s="263">
        <f t="shared" si="102"/>
        <v>0</v>
      </c>
      <c r="DD24" s="254">
        <f t="shared" si="103"/>
        <v>0</v>
      </c>
      <c r="DE24" s="254">
        <f t="shared" si="104"/>
        <v>0</v>
      </c>
      <c r="DF24" s="254">
        <f t="shared" si="105"/>
        <v>0</v>
      </c>
      <c r="DG24" s="254">
        <f t="shared" si="106"/>
        <v>0</v>
      </c>
      <c r="DH24" s="254">
        <f t="shared" si="107"/>
        <v>0</v>
      </c>
      <c r="DI24" s="254">
        <f t="shared" si="108"/>
        <v>0</v>
      </c>
      <c r="DJ24" s="254">
        <f t="shared" si="109"/>
        <v>0</v>
      </c>
      <c r="DK24" s="254">
        <f t="shared" si="110"/>
        <v>0</v>
      </c>
      <c r="DL24" s="254">
        <f t="shared" si="111"/>
        <v>0</v>
      </c>
      <c r="DM24" s="263">
        <f t="shared" si="112"/>
        <v>0</v>
      </c>
      <c r="DN24" s="254">
        <f t="shared" si="113"/>
        <v>0</v>
      </c>
      <c r="DO24" s="254">
        <f t="shared" si="114"/>
        <v>0</v>
      </c>
      <c r="DP24" s="254">
        <f t="shared" si="115"/>
        <v>0</v>
      </c>
      <c r="DQ24" s="254">
        <f t="shared" si="116"/>
        <v>0</v>
      </c>
      <c r="DR24" s="254">
        <f t="shared" si="117"/>
        <v>0</v>
      </c>
      <c r="DS24" s="254">
        <f t="shared" si="118"/>
        <v>0</v>
      </c>
      <c r="DT24" s="254">
        <f t="shared" si="119"/>
        <v>0</v>
      </c>
      <c r="DU24" s="254">
        <f t="shared" si="120"/>
        <v>0</v>
      </c>
      <c r="DV24" s="254">
        <f t="shared" si="121"/>
        <v>0</v>
      </c>
      <c r="DW24" s="263">
        <f t="shared" si="122"/>
        <v>0</v>
      </c>
      <c r="DX24" s="254">
        <f t="shared" si="123"/>
        <v>0</v>
      </c>
      <c r="DY24" s="254">
        <f t="shared" si="124"/>
        <v>0</v>
      </c>
      <c r="DZ24" s="254">
        <f t="shared" si="125"/>
        <v>0</v>
      </c>
      <c r="EA24" s="254">
        <f t="shared" si="126"/>
        <v>0</v>
      </c>
      <c r="EB24" s="254">
        <f t="shared" si="127"/>
        <v>0</v>
      </c>
      <c r="EC24" s="254">
        <f t="shared" si="128"/>
        <v>0</v>
      </c>
      <c r="ED24" s="254">
        <f t="shared" si="129"/>
        <v>0</v>
      </c>
      <c r="EE24" s="254">
        <f t="shared" si="130"/>
        <v>0</v>
      </c>
      <c r="EF24" s="254">
        <f t="shared" si="131"/>
        <v>0</v>
      </c>
      <c r="EG24" s="263">
        <f t="shared" si="132"/>
        <v>1</v>
      </c>
      <c r="EH24" s="2">
        <f t="shared" si="133"/>
        <v>0</v>
      </c>
      <c r="EI24" s="2">
        <f t="shared" si="134"/>
        <v>0</v>
      </c>
      <c r="EJ24" s="2">
        <f t="shared" si="135"/>
        <v>0</v>
      </c>
      <c r="EK24" s="2">
        <f t="shared" si="136"/>
        <v>0</v>
      </c>
      <c r="EL24" s="2">
        <f t="shared" si="137"/>
        <v>0</v>
      </c>
      <c r="EM24" s="2">
        <f t="shared" si="138"/>
        <v>0</v>
      </c>
      <c r="EN24" s="2">
        <f t="shared" si="139"/>
        <v>0</v>
      </c>
      <c r="EO24" s="2">
        <f t="shared" si="140"/>
        <v>0</v>
      </c>
      <c r="EP24" s="2">
        <f t="shared" si="141"/>
        <v>1</v>
      </c>
      <c r="EQ24" s="55"/>
      <c r="ER24" s="201">
        <v>8</v>
      </c>
      <c r="ES24" s="202" t="s">
        <v>715</v>
      </c>
      <c r="ET24" s="201">
        <f>S163</f>
        <v>0</v>
      </c>
      <c r="EU24" s="55"/>
      <c r="FB24" s="215"/>
      <c r="FE24" s="187"/>
      <c r="FF24" s="187"/>
      <c r="FG24" s="187"/>
      <c r="FH24" s="187"/>
    </row>
    <row r="25" ht="20.1" customHeight="1" spans="1:164">
      <c r="A25" s="194">
        <f>数据调研!F25</f>
        <v>12670</v>
      </c>
      <c r="B25" s="195">
        <f t="shared" si="1"/>
        <v>0</v>
      </c>
      <c r="C25" s="195">
        <f t="shared" si="2"/>
        <v>0</v>
      </c>
      <c r="D25" s="195">
        <f t="shared" si="3"/>
        <v>0</v>
      </c>
      <c r="E25" s="195">
        <f t="shared" si="4"/>
        <v>0</v>
      </c>
      <c r="F25" s="195">
        <f t="shared" si="5"/>
        <v>0</v>
      </c>
      <c r="G25">
        <f t="shared" si="6"/>
        <v>0</v>
      </c>
      <c r="H25">
        <f t="shared" si="7"/>
        <v>0</v>
      </c>
      <c r="I25">
        <f t="shared" si="8"/>
        <v>0</v>
      </c>
      <c r="J25">
        <f t="shared" si="9"/>
        <v>1</v>
      </c>
      <c r="K25" s="254">
        <f>价格参考!K25</f>
        <v>180</v>
      </c>
      <c r="L25">
        <f t="shared" si="10"/>
        <v>1</v>
      </c>
      <c r="M25">
        <f t="shared" si="11"/>
        <v>0</v>
      </c>
      <c r="N25">
        <f t="shared" si="12"/>
        <v>0</v>
      </c>
      <c r="O25">
        <f t="shared" si="13"/>
        <v>0</v>
      </c>
      <c r="P25">
        <f t="shared" si="14"/>
        <v>0</v>
      </c>
      <c r="Q25">
        <f t="shared" si="15"/>
        <v>0</v>
      </c>
      <c r="R25">
        <f t="shared" si="16"/>
        <v>0</v>
      </c>
      <c r="S25">
        <f t="shared" si="17"/>
        <v>0</v>
      </c>
      <c r="T25">
        <f t="shared" si="18"/>
        <v>0</v>
      </c>
      <c r="U25">
        <f t="shared" si="19"/>
        <v>0</v>
      </c>
      <c r="V25">
        <f t="shared" si="20"/>
        <v>0</v>
      </c>
      <c r="W25" s="194">
        <f t="shared" si="21"/>
        <v>12670</v>
      </c>
      <c r="X25" s="255">
        <f>数据调研!I25</f>
        <v>1611</v>
      </c>
      <c r="Y25" s="2">
        <f t="shared" si="22"/>
        <v>0</v>
      </c>
      <c r="Z25" s="2">
        <f t="shared" si="23"/>
        <v>0</v>
      </c>
      <c r="AA25" s="2">
        <f t="shared" si="24"/>
        <v>0</v>
      </c>
      <c r="AB25" s="2">
        <f t="shared" si="25"/>
        <v>0</v>
      </c>
      <c r="AC25" s="2">
        <f t="shared" si="26"/>
        <v>0</v>
      </c>
      <c r="AD25" s="2">
        <f t="shared" si="27"/>
        <v>0</v>
      </c>
      <c r="AE25" s="2">
        <f t="shared" si="28"/>
        <v>0</v>
      </c>
      <c r="AF25" s="2">
        <f t="shared" si="29"/>
        <v>0</v>
      </c>
      <c r="AG25" s="2">
        <f t="shared" si="30"/>
        <v>0</v>
      </c>
      <c r="AH25" s="2">
        <f t="shared" si="31"/>
        <v>0</v>
      </c>
      <c r="AI25" s="2">
        <f t="shared" si="32"/>
        <v>0</v>
      </c>
      <c r="AJ25" s="2">
        <f t="shared" si="33"/>
        <v>0</v>
      </c>
      <c r="AK25" s="2">
        <f t="shared" si="34"/>
        <v>0</v>
      </c>
      <c r="AL25" s="2">
        <f t="shared" si="35"/>
        <v>0</v>
      </c>
      <c r="AM25" s="2">
        <f t="shared" si="36"/>
        <v>0</v>
      </c>
      <c r="AN25" s="2">
        <f t="shared" si="37"/>
        <v>0</v>
      </c>
      <c r="AO25" s="2">
        <f t="shared" si="38"/>
        <v>0</v>
      </c>
      <c r="AP25" s="2">
        <f t="shared" si="39"/>
        <v>0</v>
      </c>
      <c r="AQ25" s="2">
        <f t="shared" si="40"/>
        <v>0</v>
      </c>
      <c r="AR25" s="2">
        <f t="shared" si="41"/>
        <v>0</v>
      </c>
      <c r="AS25" s="2">
        <f t="shared" si="42"/>
        <v>0</v>
      </c>
      <c r="AT25" s="2">
        <f t="shared" si="43"/>
        <v>0</v>
      </c>
      <c r="AU25" s="2">
        <f t="shared" si="44"/>
        <v>0</v>
      </c>
      <c r="AV25" s="2">
        <f t="shared" si="45"/>
        <v>0</v>
      </c>
      <c r="AW25" s="2">
        <f t="shared" si="46"/>
        <v>0</v>
      </c>
      <c r="AX25" s="2">
        <f t="shared" si="47"/>
        <v>0</v>
      </c>
      <c r="AY25" s="2">
        <f t="shared" si="48"/>
        <v>0</v>
      </c>
      <c r="AZ25" s="2">
        <f t="shared" si="49"/>
        <v>0</v>
      </c>
      <c r="BA25" s="2">
        <f t="shared" si="50"/>
        <v>0</v>
      </c>
      <c r="BB25" s="2">
        <f t="shared" si="51"/>
        <v>0</v>
      </c>
      <c r="BC25" s="2">
        <f t="shared" si="52"/>
        <v>0</v>
      </c>
      <c r="BD25" s="2">
        <f t="shared" si="53"/>
        <v>0</v>
      </c>
      <c r="BE25" s="2">
        <f t="shared" si="54"/>
        <v>0</v>
      </c>
      <c r="BF25" s="2">
        <f t="shared" si="55"/>
        <v>0</v>
      </c>
      <c r="BG25" s="2">
        <f t="shared" si="56"/>
        <v>0</v>
      </c>
      <c r="BH25" s="2">
        <f t="shared" si="57"/>
        <v>0</v>
      </c>
      <c r="BI25" s="2">
        <f t="shared" si="58"/>
        <v>0</v>
      </c>
      <c r="BJ25" s="2">
        <f t="shared" si="59"/>
        <v>0</v>
      </c>
      <c r="BK25" s="2">
        <f t="shared" si="60"/>
        <v>0</v>
      </c>
      <c r="BL25" s="2">
        <f t="shared" si="61"/>
        <v>0</v>
      </c>
      <c r="BM25" s="2">
        <f t="shared" si="62"/>
        <v>1</v>
      </c>
      <c r="BN25" s="2">
        <f t="shared" si="63"/>
        <v>0</v>
      </c>
      <c r="BO25" s="2">
        <f t="shared" si="64"/>
        <v>0</v>
      </c>
      <c r="BP25" s="2">
        <f t="shared" si="65"/>
        <v>0</v>
      </c>
      <c r="BQ25" s="2">
        <f t="shared" si="66"/>
        <v>0</v>
      </c>
      <c r="BR25" s="2">
        <f t="shared" si="67"/>
        <v>0</v>
      </c>
      <c r="BS25" s="2">
        <f t="shared" si="68"/>
        <v>0</v>
      </c>
      <c r="BT25" s="2">
        <f t="shared" si="69"/>
        <v>0</v>
      </c>
      <c r="BU25" s="2">
        <f t="shared" si="70"/>
        <v>0</v>
      </c>
      <c r="BV25" s="2">
        <f t="shared" si="71"/>
        <v>1</v>
      </c>
      <c r="BW25" s="255" t="str">
        <f>数据调研!K25</f>
        <v>FBA</v>
      </c>
      <c r="BX25" s="199">
        <f t="shared" si="72"/>
        <v>0</v>
      </c>
      <c r="BY25" s="199">
        <f t="shared" si="73"/>
        <v>0</v>
      </c>
      <c r="BZ25" s="199">
        <f t="shared" si="74"/>
        <v>0</v>
      </c>
      <c r="CA25" s="199">
        <f t="shared" si="75"/>
        <v>0</v>
      </c>
      <c r="CB25" s="199">
        <f t="shared" si="76"/>
        <v>0</v>
      </c>
      <c r="CC25" s="199">
        <f t="shared" si="77"/>
        <v>0</v>
      </c>
      <c r="CD25" s="199">
        <f t="shared" si="78"/>
        <v>0</v>
      </c>
      <c r="CE25" s="199">
        <f t="shared" si="79"/>
        <v>0</v>
      </c>
      <c r="CF25" s="199">
        <f t="shared" si="80"/>
        <v>0</v>
      </c>
      <c r="CG25" s="199">
        <f t="shared" si="81"/>
        <v>0</v>
      </c>
      <c r="CH25" s="199">
        <f t="shared" si="82"/>
        <v>1</v>
      </c>
      <c r="CI25" s="199">
        <f t="shared" si="83"/>
        <v>0</v>
      </c>
      <c r="CJ25" s="199">
        <f t="shared" si="84"/>
        <v>0</v>
      </c>
      <c r="CK25" s="199">
        <f t="shared" si="85"/>
        <v>0</v>
      </c>
      <c r="CL25" s="199">
        <f t="shared" si="86"/>
        <v>0</v>
      </c>
      <c r="CM25" s="199">
        <f t="shared" si="87"/>
        <v>0</v>
      </c>
      <c r="CN25" s="199">
        <f t="shared" si="88"/>
        <v>0</v>
      </c>
      <c r="CO25" s="199">
        <f t="shared" si="89"/>
        <v>0</v>
      </c>
      <c r="CP25" s="199">
        <f t="shared" si="90"/>
        <v>0</v>
      </c>
      <c r="CQ25" s="199">
        <f t="shared" si="91"/>
        <v>1</v>
      </c>
      <c r="CR25" s="255">
        <f>数据调研!N25</f>
        <v>1235</v>
      </c>
      <c r="CS25" s="260">
        <f t="shared" si="92"/>
        <v>0</v>
      </c>
      <c r="CT25" s="2">
        <f t="shared" si="93"/>
        <v>0</v>
      </c>
      <c r="CU25" s="2">
        <f t="shared" si="94"/>
        <v>0</v>
      </c>
      <c r="CV25" s="2">
        <f t="shared" si="95"/>
        <v>0</v>
      </c>
      <c r="CW25" s="2">
        <f t="shared" si="96"/>
        <v>0</v>
      </c>
      <c r="CX25" s="2">
        <f t="shared" si="97"/>
        <v>0</v>
      </c>
      <c r="CY25" s="2">
        <f t="shared" si="98"/>
        <v>0</v>
      </c>
      <c r="CZ25" s="2">
        <f t="shared" si="99"/>
        <v>0</v>
      </c>
      <c r="DA25" s="2">
        <f t="shared" si="100"/>
        <v>0</v>
      </c>
      <c r="DB25" s="2">
        <f t="shared" si="101"/>
        <v>0</v>
      </c>
      <c r="DC25" s="263">
        <f t="shared" si="102"/>
        <v>0</v>
      </c>
      <c r="DD25" s="254">
        <f t="shared" si="103"/>
        <v>0</v>
      </c>
      <c r="DE25" s="254">
        <f t="shared" si="104"/>
        <v>0</v>
      </c>
      <c r="DF25" s="254">
        <f t="shared" si="105"/>
        <v>0</v>
      </c>
      <c r="DG25" s="254">
        <f t="shared" si="106"/>
        <v>0</v>
      </c>
      <c r="DH25" s="254">
        <f t="shared" si="107"/>
        <v>0</v>
      </c>
      <c r="DI25" s="254">
        <f t="shared" si="108"/>
        <v>0</v>
      </c>
      <c r="DJ25" s="254">
        <f t="shared" si="109"/>
        <v>0</v>
      </c>
      <c r="DK25" s="254">
        <f t="shared" si="110"/>
        <v>0</v>
      </c>
      <c r="DL25" s="254">
        <f t="shared" si="111"/>
        <v>0</v>
      </c>
      <c r="DM25" s="263">
        <f t="shared" si="112"/>
        <v>0</v>
      </c>
      <c r="DN25" s="254">
        <f t="shared" si="113"/>
        <v>0</v>
      </c>
      <c r="DO25" s="254">
        <f t="shared" si="114"/>
        <v>0</v>
      </c>
      <c r="DP25" s="254">
        <f t="shared" si="115"/>
        <v>0</v>
      </c>
      <c r="DQ25" s="254">
        <f t="shared" si="116"/>
        <v>0</v>
      </c>
      <c r="DR25" s="254">
        <f t="shared" si="117"/>
        <v>0</v>
      </c>
      <c r="DS25" s="254">
        <f t="shared" si="118"/>
        <v>0</v>
      </c>
      <c r="DT25" s="254">
        <f t="shared" si="119"/>
        <v>0</v>
      </c>
      <c r="DU25" s="254">
        <f t="shared" si="120"/>
        <v>0</v>
      </c>
      <c r="DV25" s="254">
        <f t="shared" si="121"/>
        <v>0</v>
      </c>
      <c r="DW25" s="263">
        <f t="shared" si="122"/>
        <v>0</v>
      </c>
      <c r="DX25" s="254">
        <f t="shared" si="123"/>
        <v>0</v>
      </c>
      <c r="DY25" s="254">
        <f t="shared" si="124"/>
        <v>0</v>
      </c>
      <c r="DZ25" s="254">
        <f t="shared" si="125"/>
        <v>0</v>
      </c>
      <c r="EA25" s="254">
        <f t="shared" si="126"/>
        <v>0</v>
      </c>
      <c r="EB25" s="254">
        <f t="shared" si="127"/>
        <v>0</v>
      </c>
      <c r="EC25" s="254">
        <f t="shared" si="128"/>
        <v>0</v>
      </c>
      <c r="ED25" s="254">
        <f t="shared" si="129"/>
        <v>0</v>
      </c>
      <c r="EE25" s="254">
        <f t="shared" si="130"/>
        <v>0</v>
      </c>
      <c r="EF25" s="254">
        <f t="shared" si="131"/>
        <v>0</v>
      </c>
      <c r="EG25" s="263">
        <f t="shared" si="132"/>
        <v>1</v>
      </c>
      <c r="EH25" s="2">
        <f t="shared" si="133"/>
        <v>0</v>
      </c>
      <c r="EI25" s="2">
        <f t="shared" si="134"/>
        <v>0</v>
      </c>
      <c r="EJ25" s="2">
        <f t="shared" si="135"/>
        <v>0</v>
      </c>
      <c r="EK25" s="2">
        <f t="shared" si="136"/>
        <v>0</v>
      </c>
      <c r="EL25" s="2">
        <f t="shared" si="137"/>
        <v>0</v>
      </c>
      <c r="EM25" s="2">
        <f t="shared" si="138"/>
        <v>0</v>
      </c>
      <c r="EN25" s="2">
        <f t="shared" si="139"/>
        <v>0</v>
      </c>
      <c r="EO25" s="2">
        <f t="shared" si="140"/>
        <v>0</v>
      </c>
      <c r="EP25" s="2">
        <f t="shared" si="141"/>
        <v>1</v>
      </c>
      <c r="EQ25" s="55"/>
      <c r="ER25" s="201">
        <v>9</v>
      </c>
      <c r="ES25" s="222" t="s">
        <v>596</v>
      </c>
      <c r="ET25" s="201">
        <f>T163</f>
        <v>0</v>
      </c>
      <c r="EU25" s="55"/>
      <c r="FB25" s="215"/>
      <c r="FE25" s="187"/>
      <c r="FF25" s="187"/>
      <c r="FG25" s="187"/>
      <c r="FH25" s="187"/>
    </row>
    <row r="26" ht="20.1" customHeight="1" spans="1:164">
      <c r="A26" s="194">
        <f>数据调研!F26</f>
        <v>13278</v>
      </c>
      <c r="B26" s="195">
        <f t="shared" si="1"/>
        <v>0</v>
      </c>
      <c r="C26" s="195">
        <f t="shared" si="2"/>
        <v>0</v>
      </c>
      <c r="D26" s="195">
        <f t="shared" si="3"/>
        <v>0</v>
      </c>
      <c r="E26" s="195">
        <f t="shared" si="4"/>
        <v>0</v>
      </c>
      <c r="F26" s="195">
        <f t="shared" si="5"/>
        <v>0</v>
      </c>
      <c r="G26">
        <f t="shared" si="6"/>
        <v>0</v>
      </c>
      <c r="H26">
        <f t="shared" si="7"/>
        <v>0</v>
      </c>
      <c r="I26">
        <f t="shared" si="8"/>
        <v>0</v>
      </c>
      <c r="J26">
        <f t="shared" si="9"/>
        <v>1</v>
      </c>
      <c r="K26" s="254">
        <f>价格参考!K26</f>
        <v>180</v>
      </c>
      <c r="L26">
        <f t="shared" si="10"/>
        <v>1</v>
      </c>
      <c r="M26">
        <f t="shared" si="11"/>
        <v>0</v>
      </c>
      <c r="N26">
        <f t="shared" si="12"/>
        <v>0</v>
      </c>
      <c r="O26">
        <f t="shared" si="13"/>
        <v>0</v>
      </c>
      <c r="P26">
        <f t="shared" si="14"/>
        <v>0</v>
      </c>
      <c r="Q26">
        <f t="shared" si="15"/>
        <v>0</v>
      </c>
      <c r="R26">
        <f t="shared" si="16"/>
        <v>0</v>
      </c>
      <c r="S26">
        <f t="shared" si="17"/>
        <v>0</v>
      </c>
      <c r="T26">
        <f t="shared" si="18"/>
        <v>0</v>
      </c>
      <c r="U26">
        <f t="shared" si="19"/>
        <v>0</v>
      </c>
      <c r="V26">
        <f t="shared" si="20"/>
        <v>0</v>
      </c>
      <c r="W26" s="194">
        <f t="shared" si="21"/>
        <v>13278</v>
      </c>
      <c r="X26" s="255">
        <f>数据调研!I26</f>
        <v>106</v>
      </c>
      <c r="Y26" s="2">
        <f t="shared" si="22"/>
        <v>0</v>
      </c>
      <c r="Z26" s="2">
        <f t="shared" si="23"/>
        <v>0</v>
      </c>
      <c r="AA26" s="2">
        <f t="shared" si="24"/>
        <v>0</v>
      </c>
      <c r="AB26" s="2">
        <f t="shared" si="25"/>
        <v>0</v>
      </c>
      <c r="AC26" s="2">
        <f t="shared" si="26"/>
        <v>0</v>
      </c>
      <c r="AD26" s="2">
        <f t="shared" si="27"/>
        <v>0</v>
      </c>
      <c r="AE26" s="2">
        <f t="shared" si="28"/>
        <v>0</v>
      </c>
      <c r="AF26" s="2">
        <f t="shared" si="29"/>
        <v>0</v>
      </c>
      <c r="AG26" s="2">
        <f t="shared" si="30"/>
        <v>0</v>
      </c>
      <c r="AH26" s="2">
        <f t="shared" si="31"/>
        <v>0</v>
      </c>
      <c r="AI26" s="2">
        <f t="shared" si="32"/>
        <v>0</v>
      </c>
      <c r="AJ26" s="2">
        <f t="shared" si="33"/>
        <v>0</v>
      </c>
      <c r="AK26" s="2">
        <f t="shared" si="34"/>
        <v>0</v>
      </c>
      <c r="AL26" s="2">
        <f t="shared" si="35"/>
        <v>0</v>
      </c>
      <c r="AM26" s="2">
        <f t="shared" si="36"/>
        <v>0</v>
      </c>
      <c r="AN26" s="2">
        <f t="shared" si="37"/>
        <v>0</v>
      </c>
      <c r="AO26" s="2">
        <f t="shared" si="38"/>
        <v>0</v>
      </c>
      <c r="AP26" s="2">
        <f t="shared" si="39"/>
        <v>0</v>
      </c>
      <c r="AQ26" s="2">
        <f t="shared" si="40"/>
        <v>0</v>
      </c>
      <c r="AR26" s="2">
        <f t="shared" si="41"/>
        <v>0</v>
      </c>
      <c r="AS26" s="2">
        <f t="shared" si="42"/>
        <v>1</v>
      </c>
      <c r="AT26" s="2">
        <f t="shared" si="43"/>
        <v>0</v>
      </c>
      <c r="AU26" s="2">
        <f t="shared" si="44"/>
        <v>0</v>
      </c>
      <c r="AV26" s="2">
        <f t="shared" si="45"/>
        <v>0</v>
      </c>
      <c r="AW26" s="2">
        <f t="shared" si="46"/>
        <v>0</v>
      </c>
      <c r="AX26" s="2">
        <f t="shared" si="47"/>
        <v>0</v>
      </c>
      <c r="AY26" s="2">
        <f t="shared" si="48"/>
        <v>0</v>
      </c>
      <c r="AZ26" s="2">
        <f t="shared" si="49"/>
        <v>0</v>
      </c>
      <c r="BA26" s="2">
        <f t="shared" si="50"/>
        <v>0</v>
      </c>
      <c r="BB26" s="2">
        <f t="shared" si="51"/>
        <v>1</v>
      </c>
      <c r="BC26" s="2">
        <f t="shared" si="52"/>
        <v>0</v>
      </c>
      <c r="BD26" s="2">
        <f t="shared" si="53"/>
        <v>0</v>
      </c>
      <c r="BE26" s="2">
        <f t="shared" si="54"/>
        <v>0</v>
      </c>
      <c r="BF26" s="2">
        <f t="shared" si="55"/>
        <v>0</v>
      </c>
      <c r="BG26" s="2">
        <f t="shared" si="56"/>
        <v>0</v>
      </c>
      <c r="BH26" s="2">
        <f t="shared" si="57"/>
        <v>0</v>
      </c>
      <c r="BI26" s="2">
        <f t="shared" si="58"/>
        <v>0</v>
      </c>
      <c r="BJ26" s="2">
        <f t="shared" si="59"/>
        <v>0</v>
      </c>
      <c r="BK26" s="2">
        <f t="shared" si="60"/>
        <v>0</v>
      </c>
      <c r="BL26" s="2">
        <f t="shared" si="61"/>
        <v>0</v>
      </c>
      <c r="BM26" s="2">
        <f t="shared" si="62"/>
        <v>0</v>
      </c>
      <c r="BN26" s="2">
        <f t="shared" si="63"/>
        <v>0</v>
      </c>
      <c r="BO26" s="2">
        <f t="shared" si="64"/>
        <v>0</v>
      </c>
      <c r="BP26" s="2">
        <f t="shared" si="65"/>
        <v>0</v>
      </c>
      <c r="BQ26" s="2">
        <f t="shared" si="66"/>
        <v>0</v>
      </c>
      <c r="BR26" s="2">
        <f t="shared" si="67"/>
        <v>0</v>
      </c>
      <c r="BS26" s="2">
        <f t="shared" si="68"/>
        <v>0</v>
      </c>
      <c r="BT26" s="2">
        <f t="shared" si="69"/>
        <v>0</v>
      </c>
      <c r="BU26" s="2">
        <f t="shared" si="70"/>
        <v>0</v>
      </c>
      <c r="BV26" s="2">
        <f t="shared" si="71"/>
        <v>0</v>
      </c>
      <c r="BW26" s="255" t="str">
        <f>数据调研!K26</f>
        <v>FBA</v>
      </c>
      <c r="BX26" s="199">
        <f t="shared" si="72"/>
        <v>0</v>
      </c>
      <c r="BY26" s="199">
        <f t="shared" si="73"/>
        <v>0</v>
      </c>
      <c r="BZ26" s="199">
        <f t="shared" si="74"/>
        <v>0</v>
      </c>
      <c r="CA26" s="199">
        <f t="shared" si="75"/>
        <v>0</v>
      </c>
      <c r="CB26" s="199">
        <f t="shared" si="76"/>
        <v>0</v>
      </c>
      <c r="CC26" s="199">
        <f t="shared" si="77"/>
        <v>0</v>
      </c>
      <c r="CD26" s="199">
        <f t="shared" si="78"/>
        <v>0</v>
      </c>
      <c r="CE26" s="199">
        <f t="shared" si="79"/>
        <v>0</v>
      </c>
      <c r="CF26" s="199">
        <f t="shared" si="80"/>
        <v>0</v>
      </c>
      <c r="CG26" s="199">
        <f t="shared" si="81"/>
        <v>0</v>
      </c>
      <c r="CH26" s="199">
        <f t="shared" si="82"/>
        <v>1</v>
      </c>
      <c r="CI26" s="199">
        <f t="shared" si="83"/>
        <v>0</v>
      </c>
      <c r="CJ26" s="199">
        <f t="shared" si="84"/>
        <v>0</v>
      </c>
      <c r="CK26" s="199">
        <f t="shared" si="85"/>
        <v>0</v>
      </c>
      <c r="CL26" s="199">
        <f t="shared" si="86"/>
        <v>0</v>
      </c>
      <c r="CM26" s="199">
        <f t="shared" si="87"/>
        <v>0</v>
      </c>
      <c r="CN26" s="199">
        <f t="shared" si="88"/>
        <v>0</v>
      </c>
      <c r="CO26" s="199">
        <f t="shared" si="89"/>
        <v>0</v>
      </c>
      <c r="CP26" s="199">
        <f t="shared" si="90"/>
        <v>0</v>
      </c>
      <c r="CQ26" s="199">
        <f t="shared" si="91"/>
        <v>1</v>
      </c>
      <c r="CR26" s="255">
        <f>数据调研!N26</f>
        <v>980</v>
      </c>
      <c r="CS26" s="260">
        <f t="shared" si="92"/>
        <v>0</v>
      </c>
      <c r="CT26" s="2">
        <f t="shared" si="93"/>
        <v>0</v>
      </c>
      <c r="CU26" s="2">
        <f t="shared" si="94"/>
        <v>0</v>
      </c>
      <c r="CV26" s="2">
        <f t="shared" si="95"/>
        <v>0</v>
      </c>
      <c r="CW26" s="2">
        <f t="shared" si="96"/>
        <v>0</v>
      </c>
      <c r="CX26" s="2">
        <f t="shared" si="97"/>
        <v>0</v>
      </c>
      <c r="CY26" s="2">
        <f t="shared" si="98"/>
        <v>0</v>
      </c>
      <c r="CZ26" s="2">
        <f t="shared" si="99"/>
        <v>0</v>
      </c>
      <c r="DA26" s="2">
        <f t="shared" si="100"/>
        <v>0</v>
      </c>
      <c r="DB26" s="2">
        <f t="shared" si="101"/>
        <v>0</v>
      </c>
      <c r="DC26" s="263">
        <f t="shared" si="102"/>
        <v>0</v>
      </c>
      <c r="DD26" s="254">
        <f t="shared" si="103"/>
        <v>0</v>
      </c>
      <c r="DE26" s="254">
        <f t="shared" si="104"/>
        <v>0</v>
      </c>
      <c r="DF26" s="254">
        <f t="shared" si="105"/>
        <v>0</v>
      </c>
      <c r="DG26" s="254">
        <f t="shared" si="106"/>
        <v>0</v>
      </c>
      <c r="DH26" s="254">
        <f t="shared" si="107"/>
        <v>0</v>
      </c>
      <c r="DI26" s="254">
        <f t="shared" si="108"/>
        <v>0</v>
      </c>
      <c r="DJ26" s="254">
        <f t="shared" si="109"/>
        <v>0</v>
      </c>
      <c r="DK26" s="254">
        <f t="shared" si="110"/>
        <v>0</v>
      </c>
      <c r="DL26" s="254">
        <f t="shared" si="111"/>
        <v>0</v>
      </c>
      <c r="DM26" s="263">
        <f t="shared" si="112"/>
        <v>0</v>
      </c>
      <c r="DN26" s="254">
        <f t="shared" si="113"/>
        <v>0</v>
      </c>
      <c r="DO26" s="254">
        <f t="shared" si="114"/>
        <v>0</v>
      </c>
      <c r="DP26" s="254">
        <f t="shared" si="115"/>
        <v>0</v>
      </c>
      <c r="DQ26" s="254">
        <f t="shared" si="116"/>
        <v>0</v>
      </c>
      <c r="DR26" s="254">
        <f t="shared" si="117"/>
        <v>0</v>
      </c>
      <c r="DS26" s="254">
        <f t="shared" si="118"/>
        <v>0</v>
      </c>
      <c r="DT26" s="254">
        <f t="shared" si="119"/>
        <v>0</v>
      </c>
      <c r="DU26" s="254">
        <f t="shared" si="120"/>
        <v>0</v>
      </c>
      <c r="DV26" s="254">
        <f t="shared" si="121"/>
        <v>0</v>
      </c>
      <c r="DW26" s="263">
        <f t="shared" si="122"/>
        <v>0</v>
      </c>
      <c r="DX26" s="254">
        <f t="shared" si="123"/>
        <v>0</v>
      </c>
      <c r="DY26" s="254">
        <f t="shared" si="124"/>
        <v>0</v>
      </c>
      <c r="DZ26" s="254">
        <f t="shared" si="125"/>
        <v>0</v>
      </c>
      <c r="EA26" s="254">
        <f t="shared" si="126"/>
        <v>0</v>
      </c>
      <c r="EB26" s="254">
        <f t="shared" si="127"/>
        <v>0</v>
      </c>
      <c r="EC26" s="254">
        <f t="shared" si="128"/>
        <v>0</v>
      </c>
      <c r="ED26" s="254">
        <f t="shared" si="129"/>
        <v>0</v>
      </c>
      <c r="EE26" s="254">
        <f t="shared" si="130"/>
        <v>0</v>
      </c>
      <c r="EF26" s="254">
        <f t="shared" si="131"/>
        <v>0</v>
      </c>
      <c r="EG26" s="263">
        <f t="shared" si="132"/>
        <v>1</v>
      </c>
      <c r="EH26" s="2">
        <f t="shared" si="133"/>
        <v>0</v>
      </c>
      <c r="EI26" s="2">
        <f t="shared" si="134"/>
        <v>0</v>
      </c>
      <c r="EJ26" s="2">
        <f t="shared" si="135"/>
        <v>0</v>
      </c>
      <c r="EK26" s="2">
        <f t="shared" si="136"/>
        <v>0</v>
      </c>
      <c r="EL26" s="2">
        <f t="shared" si="137"/>
        <v>0</v>
      </c>
      <c r="EM26" s="2">
        <f t="shared" si="138"/>
        <v>0</v>
      </c>
      <c r="EN26" s="2">
        <f t="shared" si="139"/>
        <v>0</v>
      </c>
      <c r="EO26" s="2">
        <f t="shared" si="140"/>
        <v>0</v>
      </c>
      <c r="EP26" s="2">
        <f t="shared" si="141"/>
        <v>1</v>
      </c>
      <c r="EQ26" s="55"/>
      <c r="ER26" s="201">
        <v>10</v>
      </c>
      <c r="ES26" s="222" t="s">
        <v>597</v>
      </c>
      <c r="ET26" s="201">
        <f>U163</f>
        <v>0</v>
      </c>
      <c r="EU26" s="55"/>
      <c r="FB26" s="215"/>
      <c r="FC26" s="215"/>
      <c r="FE26" s="187"/>
      <c r="FF26" s="187"/>
      <c r="FG26" s="187"/>
      <c r="FH26" s="187"/>
    </row>
    <row r="27" ht="20.1" customHeight="1" spans="1:164">
      <c r="A27" s="194">
        <f>数据调研!F27</f>
        <v>130055</v>
      </c>
      <c r="B27" s="195">
        <f t="shared" si="1"/>
        <v>0</v>
      </c>
      <c r="C27" s="195">
        <f t="shared" si="2"/>
        <v>0</v>
      </c>
      <c r="D27" s="195">
        <f t="shared" si="3"/>
        <v>0</v>
      </c>
      <c r="E27" s="195">
        <f t="shared" si="4"/>
        <v>0</v>
      </c>
      <c r="F27" s="195">
        <f t="shared" si="5"/>
        <v>0</v>
      </c>
      <c r="G27">
        <f t="shared" si="6"/>
        <v>0</v>
      </c>
      <c r="H27">
        <f t="shared" si="7"/>
        <v>0</v>
      </c>
      <c r="I27">
        <f t="shared" si="8"/>
        <v>0</v>
      </c>
      <c r="J27">
        <f t="shared" si="9"/>
        <v>1</v>
      </c>
      <c r="K27" s="254">
        <f>价格参考!K27</f>
        <v>180</v>
      </c>
      <c r="L27">
        <f t="shared" si="10"/>
        <v>1</v>
      </c>
      <c r="M27">
        <f t="shared" si="11"/>
        <v>0</v>
      </c>
      <c r="N27">
        <f t="shared" si="12"/>
        <v>0</v>
      </c>
      <c r="O27">
        <f t="shared" si="13"/>
        <v>0</v>
      </c>
      <c r="P27">
        <f t="shared" si="14"/>
        <v>0</v>
      </c>
      <c r="Q27">
        <f t="shared" si="15"/>
        <v>0</v>
      </c>
      <c r="R27">
        <f t="shared" si="16"/>
        <v>0</v>
      </c>
      <c r="S27">
        <f t="shared" si="17"/>
        <v>0</v>
      </c>
      <c r="T27">
        <f t="shared" si="18"/>
        <v>0</v>
      </c>
      <c r="U27">
        <f t="shared" si="19"/>
        <v>0</v>
      </c>
      <c r="V27">
        <f t="shared" si="20"/>
        <v>0</v>
      </c>
      <c r="W27" s="194">
        <f t="shared" si="21"/>
        <v>130055</v>
      </c>
      <c r="X27" s="255">
        <f>数据调研!I27</f>
        <v>5</v>
      </c>
      <c r="Y27" s="2">
        <f t="shared" si="22"/>
        <v>1</v>
      </c>
      <c r="Z27" s="2">
        <f t="shared" si="23"/>
        <v>0</v>
      </c>
      <c r="AA27" s="2">
        <f t="shared" si="24"/>
        <v>0</v>
      </c>
      <c r="AB27" s="2">
        <f t="shared" si="25"/>
        <v>0</v>
      </c>
      <c r="AC27" s="2">
        <f t="shared" si="26"/>
        <v>0</v>
      </c>
      <c r="AD27" s="2">
        <f t="shared" si="27"/>
        <v>0</v>
      </c>
      <c r="AE27" s="2">
        <f t="shared" si="28"/>
        <v>0</v>
      </c>
      <c r="AF27" s="2">
        <f t="shared" si="29"/>
        <v>0</v>
      </c>
      <c r="AG27" s="2">
        <f t="shared" si="30"/>
        <v>0</v>
      </c>
      <c r="AH27" s="2">
        <f t="shared" si="31"/>
        <v>1</v>
      </c>
      <c r="AI27" s="2">
        <f t="shared" si="32"/>
        <v>0</v>
      </c>
      <c r="AJ27" s="2">
        <f t="shared" si="33"/>
        <v>0</v>
      </c>
      <c r="AK27" s="2">
        <f t="shared" si="34"/>
        <v>0</v>
      </c>
      <c r="AL27" s="2">
        <f t="shared" si="35"/>
        <v>0</v>
      </c>
      <c r="AM27" s="2">
        <f t="shared" si="36"/>
        <v>0</v>
      </c>
      <c r="AN27" s="2">
        <f t="shared" si="37"/>
        <v>0</v>
      </c>
      <c r="AO27" s="2">
        <f t="shared" si="38"/>
        <v>0</v>
      </c>
      <c r="AP27" s="2">
        <f t="shared" si="39"/>
        <v>0</v>
      </c>
      <c r="AQ27" s="2">
        <f t="shared" si="40"/>
        <v>0</v>
      </c>
      <c r="AR27" s="2">
        <f t="shared" si="41"/>
        <v>0</v>
      </c>
      <c r="AS27" s="2">
        <f t="shared" si="42"/>
        <v>0</v>
      </c>
      <c r="AT27" s="2">
        <f t="shared" si="43"/>
        <v>0</v>
      </c>
      <c r="AU27" s="2">
        <f t="shared" si="44"/>
        <v>0</v>
      </c>
      <c r="AV27" s="2">
        <f t="shared" si="45"/>
        <v>0</v>
      </c>
      <c r="AW27" s="2">
        <f t="shared" si="46"/>
        <v>0</v>
      </c>
      <c r="AX27" s="2">
        <f t="shared" si="47"/>
        <v>0</v>
      </c>
      <c r="AY27" s="2">
        <f t="shared" si="48"/>
        <v>0</v>
      </c>
      <c r="AZ27" s="2">
        <f t="shared" si="49"/>
        <v>0</v>
      </c>
      <c r="BA27" s="2">
        <f t="shared" si="50"/>
        <v>0</v>
      </c>
      <c r="BB27" s="2">
        <f t="shared" si="51"/>
        <v>0</v>
      </c>
      <c r="BC27" s="2">
        <f t="shared" si="52"/>
        <v>0</v>
      </c>
      <c r="BD27" s="2">
        <f t="shared" si="53"/>
        <v>0</v>
      </c>
      <c r="BE27" s="2">
        <f t="shared" si="54"/>
        <v>0</v>
      </c>
      <c r="BF27" s="2">
        <f t="shared" si="55"/>
        <v>0</v>
      </c>
      <c r="BG27" s="2">
        <f t="shared" si="56"/>
        <v>0</v>
      </c>
      <c r="BH27" s="2">
        <f t="shared" si="57"/>
        <v>0</v>
      </c>
      <c r="BI27" s="2">
        <f t="shared" si="58"/>
        <v>0</v>
      </c>
      <c r="BJ27" s="2">
        <f t="shared" si="59"/>
        <v>0</v>
      </c>
      <c r="BK27" s="2">
        <f t="shared" si="60"/>
        <v>0</v>
      </c>
      <c r="BL27" s="2">
        <f t="shared" si="61"/>
        <v>0</v>
      </c>
      <c r="BM27" s="2">
        <f t="shared" si="62"/>
        <v>0</v>
      </c>
      <c r="BN27" s="2">
        <f t="shared" si="63"/>
        <v>0</v>
      </c>
      <c r="BO27" s="2">
        <f t="shared" si="64"/>
        <v>0</v>
      </c>
      <c r="BP27" s="2">
        <f t="shared" si="65"/>
        <v>0</v>
      </c>
      <c r="BQ27" s="2">
        <f t="shared" si="66"/>
        <v>0</v>
      </c>
      <c r="BR27" s="2">
        <f t="shared" si="67"/>
        <v>0</v>
      </c>
      <c r="BS27" s="2">
        <f t="shared" si="68"/>
        <v>0</v>
      </c>
      <c r="BT27" s="2">
        <f t="shared" si="69"/>
        <v>0</v>
      </c>
      <c r="BU27" s="2">
        <f t="shared" si="70"/>
        <v>0</v>
      </c>
      <c r="BV27" s="2">
        <f t="shared" si="71"/>
        <v>0</v>
      </c>
      <c r="BW27" s="255" t="str">
        <f>数据调研!K27</f>
        <v>FBA</v>
      </c>
      <c r="BX27" s="199">
        <f t="shared" si="72"/>
        <v>0</v>
      </c>
      <c r="BY27" s="199">
        <f t="shared" si="73"/>
        <v>0</v>
      </c>
      <c r="BZ27" s="199">
        <f t="shared" si="74"/>
        <v>0</v>
      </c>
      <c r="CA27" s="199">
        <f t="shared" si="75"/>
        <v>0</v>
      </c>
      <c r="CB27" s="199">
        <f t="shared" si="76"/>
        <v>0</v>
      </c>
      <c r="CC27" s="199">
        <f t="shared" si="77"/>
        <v>0</v>
      </c>
      <c r="CD27" s="199">
        <f t="shared" si="78"/>
        <v>0</v>
      </c>
      <c r="CE27" s="199">
        <f t="shared" si="79"/>
        <v>0</v>
      </c>
      <c r="CF27" s="199">
        <f t="shared" si="80"/>
        <v>0</v>
      </c>
      <c r="CG27" s="199">
        <f t="shared" si="81"/>
        <v>0</v>
      </c>
      <c r="CH27" s="199">
        <f t="shared" si="82"/>
        <v>1</v>
      </c>
      <c r="CI27" s="199">
        <f t="shared" si="83"/>
        <v>0</v>
      </c>
      <c r="CJ27" s="199">
        <f t="shared" si="84"/>
        <v>0</v>
      </c>
      <c r="CK27" s="199">
        <f t="shared" si="85"/>
        <v>0</v>
      </c>
      <c r="CL27" s="199">
        <f t="shared" si="86"/>
        <v>0</v>
      </c>
      <c r="CM27" s="199">
        <f t="shared" si="87"/>
        <v>0</v>
      </c>
      <c r="CN27" s="199">
        <f t="shared" si="88"/>
        <v>0</v>
      </c>
      <c r="CO27" s="199">
        <f t="shared" si="89"/>
        <v>0</v>
      </c>
      <c r="CP27" s="199">
        <f t="shared" si="90"/>
        <v>0</v>
      </c>
      <c r="CQ27" s="199">
        <f t="shared" si="91"/>
        <v>1</v>
      </c>
      <c r="CR27" s="255">
        <f>数据调研!N27</f>
        <v>980</v>
      </c>
      <c r="CS27" s="260">
        <f t="shared" si="92"/>
        <v>0</v>
      </c>
      <c r="CT27" s="2">
        <f t="shared" si="93"/>
        <v>0</v>
      </c>
      <c r="CU27" s="2">
        <f t="shared" si="94"/>
        <v>0</v>
      </c>
      <c r="CV27" s="2">
        <f t="shared" si="95"/>
        <v>0</v>
      </c>
      <c r="CW27" s="2">
        <f t="shared" si="96"/>
        <v>0</v>
      </c>
      <c r="CX27" s="2">
        <f t="shared" si="97"/>
        <v>0</v>
      </c>
      <c r="CY27" s="2">
        <f t="shared" si="98"/>
        <v>0</v>
      </c>
      <c r="CZ27" s="2">
        <f t="shared" si="99"/>
        <v>0</v>
      </c>
      <c r="DA27" s="2">
        <f t="shared" si="100"/>
        <v>0</v>
      </c>
      <c r="DB27" s="2">
        <f t="shared" si="101"/>
        <v>0</v>
      </c>
      <c r="DC27" s="263">
        <f t="shared" si="102"/>
        <v>0</v>
      </c>
      <c r="DD27" s="254">
        <f t="shared" si="103"/>
        <v>0</v>
      </c>
      <c r="DE27" s="254">
        <f t="shared" si="104"/>
        <v>0</v>
      </c>
      <c r="DF27" s="254">
        <f t="shared" si="105"/>
        <v>0</v>
      </c>
      <c r="DG27" s="254">
        <f t="shared" si="106"/>
        <v>0</v>
      </c>
      <c r="DH27" s="254">
        <f t="shared" si="107"/>
        <v>0</v>
      </c>
      <c r="DI27" s="254">
        <f t="shared" si="108"/>
        <v>0</v>
      </c>
      <c r="DJ27" s="254">
        <f t="shared" si="109"/>
        <v>0</v>
      </c>
      <c r="DK27" s="254">
        <f t="shared" si="110"/>
        <v>0</v>
      </c>
      <c r="DL27" s="254">
        <f t="shared" si="111"/>
        <v>0</v>
      </c>
      <c r="DM27" s="263">
        <f t="shared" si="112"/>
        <v>0</v>
      </c>
      <c r="DN27" s="254">
        <f t="shared" si="113"/>
        <v>0</v>
      </c>
      <c r="DO27" s="254">
        <f t="shared" si="114"/>
        <v>0</v>
      </c>
      <c r="DP27" s="254">
        <f t="shared" si="115"/>
        <v>0</v>
      </c>
      <c r="DQ27" s="254">
        <f t="shared" si="116"/>
        <v>0</v>
      </c>
      <c r="DR27" s="254">
        <f t="shared" si="117"/>
        <v>0</v>
      </c>
      <c r="DS27" s="254">
        <f t="shared" si="118"/>
        <v>0</v>
      </c>
      <c r="DT27" s="254">
        <f t="shared" si="119"/>
        <v>0</v>
      </c>
      <c r="DU27" s="254">
        <f t="shared" si="120"/>
        <v>0</v>
      </c>
      <c r="DV27" s="254">
        <f t="shared" si="121"/>
        <v>0</v>
      </c>
      <c r="DW27" s="263">
        <f t="shared" si="122"/>
        <v>0</v>
      </c>
      <c r="DX27" s="254">
        <f t="shared" si="123"/>
        <v>0</v>
      </c>
      <c r="DY27" s="254">
        <f t="shared" si="124"/>
        <v>0</v>
      </c>
      <c r="DZ27" s="254">
        <f t="shared" si="125"/>
        <v>0</v>
      </c>
      <c r="EA27" s="254">
        <f t="shared" si="126"/>
        <v>0</v>
      </c>
      <c r="EB27" s="254">
        <f t="shared" si="127"/>
        <v>0</v>
      </c>
      <c r="EC27" s="254">
        <f t="shared" si="128"/>
        <v>0</v>
      </c>
      <c r="ED27" s="254">
        <f t="shared" si="129"/>
        <v>0</v>
      </c>
      <c r="EE27" s="254">
        <f t="shared" si="130"/>
        <v>0</v>
      </c>
      <c r="EF27" s="254">
        <f t="shared" si="131"/>
        <v>0</v>
      </c>
      <c r="EG27" s="263">
        <f t="shared" si="132"/>
        <v>1</v>
      </c>
      <c r="EH27" s="2">
        <f t="shared" si="133"/>
        <v>0</v>
      </c>
      <c r="EI27" s="2">
        <f t="shared" si="134"/>
        <v>0</v>
      </c>
      <c r="EJ27" s="2">
        <f t="shared" si="135"/>
        <v>0</v>
      </c>
      <c r="EK27" s="2">
        <f t="shared" si="136"/>
        <v>0</v>
      </c>
      <c r="EL27" s="2">
        <f t="shared" si="137"/>
        <v>0</v>
      </c>
      <c r="EM27" s="2">
        <f t="shared" si="138"/>
        <v>0</v>
      </c>
      <c r="EN27" s="2">
        <f t="shared" si="139"/>
        <v>0</v>
      </c>
      <c r="EO27" s="2">
        <f t="shared" si="140"/>
        <v>0</v>
      </c>
      <c r="EP27" s="2">
        <f t="shared" si="141"/>
        <v>1</v>
      </c>
      <c r="EQ27" s="55"/>
      <c r="ER27" s="201">
        <v>11</v>
      </c>
      <c r="ES27" s="222" t="s">
        <v>598</v>
      </c>
      <c r="ET27" s="201">
        <f>V163</f>
        <v>0</v>
      </c>
      <c r="EU27" s="55"/>
      <c r="EV27" s="55"/>
      <c r="EW27" s="55"/>
      <c r="EX27" s="55"/>
      <c r="EY27" s="55"/>
      <c r="EZ27" s="55"/>
      <c r="FA27" s="55"/>
      <c r="FB27" s="215"/>
      <c r="FC27" s="215"/>
      <c r="FE27" s="187"/>
      <c r="FF27" s="187"/>
      <c r="FG27" s="187"/>
      <c r="FH27" s="187"/>
    </row>
    <row r="28" ht="20.1" customHeight="1" spans="1:159">
      <c r="A28" s="194">
        <f>数据调研!F28</f>
        <v>12784</v>
      </c>
      <c r="B28" s="195">
        <f t="shared" si="1"/>
        <v>0</v>
      </c>
      <c r="C28" s="195">
        <f t="shared" si="2"/>
        <v>0</v>
      </c>
      <c r="D28" s="195">
        <f t="shared" si="3"/>
        <v>0</v>
      </c>
      <c r="E28" s="195">
        <f t="shared" si="4"/>
        <v>0</v>
      </c>
      <c r="F28" s="195">
        <f t="shared" si="5"/>
        <v>0</v>
      </c>
      <c r="G28">
        <f t="shared" si="6"/>
        <v>0</v>
      </c>
      <c r="H28">
        <f t="shared" si="7"/>
        <v>0</v>
      </c>
      <c r="I28">
        <f t="shared" si="8"/>
        <v>0</v>
      </c>
      <c r="J28">
        <f t="shared" si="9"/>
        <v>1</v>
      </c>
      <c r="K28" s="254">
        <f>价格参考!K28</f>
        <v>180</v>
      </c>
      <c r="L28">
        <f t="shared" si="10"/>
        <v>1</v>
      </c>
      <c r="M28">
        <f t="shared" si="11"/>
        <v>0</v>
      </c>
      <c r="N28">
        <f t="shared" si="12"/>
        <v>0</v>
      </c>
      <c r="O28">
        <f t="shared" si="13"/>
        <v>0</v>
      </c>
      <c r="P28">
        <f t="shared" si="14"/>
        <v>0</v>
      </c>
      <c r="Q28">
        <f t="shared" si="15"/>
        <v>0</v>
      </c>
      <c r="R28">
        <f t="shared" si="16"/>
        <v>0</v>
      </c>
      <c r="S28">
        <f t="shared" si="17"/>
        <v>0</v>
      </c>
      <c r="T28">
        <f t="shared" si="18"/>
        <v>0</v>
      </c>
      <c r="U28">
        <f t="shared" si="19"/>
        <v>0</v>
      </c>
      <c r="V28">
        <f t="shared" si="20"/>
        <v>0</v>
      </c>
      <c r="W28" s="194">
        <f t="shared" si="21"/>
        <v>12784</v>
      </c>
      <c r="X28" s="255">
        <f>数据调研!I28</f>
        <v>534</v>
      </c>
      <c r="Y28" s="2">
        <f t="shared" si="22"/>
        <v>0</v>
      </c>
      <c r="Z28" s="2">
        <f t="shared" si="23"/>
        <v>0</v>
      </c>
      <c r="AA28" s="2">
        <f t="shared" si="24"/>
        <v>0</v>
      </c>
      <c r="AB28" s="2">
        <f t="shared" si="25"/>
        <v>0</v>
      </c>
      <c r="AC28" s="2">
        <f t="shared" si="26"/>
        <v>0</v>
      </c>
      <c r="AD28" s="2">
        <f t="shared" si="27"/>
        <v>0</v>
      </c>
      <c r="AE28" s="2">
        <f t="shared" si="28"/>
        <v>0</v>
      </c>
      <c r="AF28" s="2">
        <f t="shared" si="29"/>
        <v>0</v>
      </c>
      <c r="AG28" s="2">
        <f t="shared" si="30"/>
        <v>0</v>
      </c>
      <c r="AH28" s="2">
        <f t="shared" si="31"/>
        <v>0</v>
      </c>
      <c r="AI28" s="2">
        <f t="shared" si="32"/>
        <v>0</v>
      </c>
      <c r="AJ28" s="2">
        <f t="shared" si="33"/>
        <v>0</v>
      </c>
      <c r="AK28" s="2">
        <f t="shared" si="34"/>
        <v>0</v>
      </c>
      <c r="AL28" s="2">
        <f t="shared" si="35"/>
        <v>0</v>
      </c>
      <c r="AM28" s="2">
        <f t="shared" si="36"/>
        <v>0</v>
      </c>
      <c r="AN28" s="2">
        <f t="shared" si="37"/>
        <v>0</v>
      </c>
      <c r="AO28" s="2">
        <f t="shared" si="38"/>
        <v>0</v>
      </c>
      <c r="AP28" s="2">
        <f t="shared" si="39"/>
        <v>0</v>
      </c>
      <c r="AQ28" s="2">
        <f t="shared" si="40"/>
        <v>0</v>
      </c>
      <c r="AR28" s="2">
        <f t="shared" si="41"/>
        <v>0</v>
      </c>
      <c r="AS28" s="2">
        <f t="shared" si="42"/>
        <v>0</v>
      </c>
      <c r="AT28" s="2">
        <f t="shared" si="43"/>
        <v>0</v>
      </c>
      <c r="AU28" s="2">
        <f t="shared" si="44"/>
        <v>0</v>
      </c>
      <c r="AV28" s="2">
        <f t="shared" si="45"/>
        <v>0</v>
      </c>
      <c r="AW28" s="2">
        <f t="shared" si="46"/>
        <v>0</v>
      </c>
      <c r="AX28" s="2">
        <f t="shared" si="47"/>
        <v>0</v>
      </c>
      <c r="AY28" s="2">
        <f t="shared" si="48"/>
        <v>0</v>
      </c>
      <c r="AZ28" s="2">
        <f t="shared" si="49"/>
        <v>0</v>
      </c>
      <c r="BA28" s="2">
        <f t="shared" si="50"/>
        <v>0</v>
      </c>
      <c r="BB28" s="2">
        <f t="shared" si="51"/>
        <v>0</v>
      </c>
      <c r="BC28" s="2">
        <f t="shared" si="52"/>
        <v>1</v>
      </c>
      <c r="BD28" s="2">
        <f t="shared" si="53"/>
        <v>0</v>
      </c>
      <c r="BE28" s="2">
        <f t="shared" si="54"/>
        <v>0</v>
      </c>
      <c r="BF28" s="2">
        <f t="shared" si="55"/>
        <v>0</v>
      </c>
      <c r="BG28" s="2">
        <f t="shared" si="56"/>
        <v>0</v>
      </c>
      <c r="BH28" s="2">
        <f t="shared" si="57"/>
        <v>0</v>
      </c>
      <c r="BI28" s="2">
        <f t="shared" si="58"/>
        <v>0</v>
      </c>
      <c r="BJ28" s="2">
        <f t="shared" si="59"/>
        <v>0</v>
      </c>
      <c r="BK28" s="2">
        <f t="shared" si="60"/>
        <v>0</v>
      </c>
      <c r="BL28" s="2">
        <f t="shared" si="61"/>
        <v>1</v>
      </c>
      <c r="BM28" s="2">
        <f t="shared" si="62"/>
        <v>0</v>
      </c>
      <c r="BN28" s="2">
        <f t="shared" si="63"/>
        <v>0</v>
      </c>
      <c r="BO28" s="2">
        <f t="shared" si="64"/>
        <v>0</v>
      </c>
      <c r="BP28" s="2">
        <f t="shared" si="65"/>
        <v>0</v>
      </c>
      <c r="BQ28" s="2">
        <f t="shared" si="66"/>
        <v>0</v>
      </c>
      <c r="BR28" s="2">
        <f t="shared" si="67"/>
        <v>0</v>
      </c>
      <c r="BS28" s="2">
        <f t="shared" si="68"/>
        <v>0</v>
      </c>
      <c r="BT28" s="2">
        <f t="shared" si="69"/>
        <v>0</v>
      </c>
      <c r="BU28" s="2">
        <f t="shared" si="70"/>
        <v>0</v>
      </c>
      <c r="BV28" s="2">
        <f t="shared" si="71"/>
        <v>0</v>
      </c>
      <c r="BW28" s="255" t="str">
        <f>数据调研!K28</f>
        <v>FBA</v>
      </c>
      <c r="BX28" s="199">
        <f t="shared" si="72"/>
        <v>0</v>
      </c>
      <c r="BY28" s="199">
        <f t="shared" si="73"/>
        <v>0</v>
      </c>
      <c r="BZ28" s="199">
        <f t="shared" si="74"/>
        <v>0</v>
      </c>
      <c r="CA28" s="199">
        <f t="shared" si="75"/>
        <v>0</v>
      </c>
      <c r="CB28" s="199">
        <f t="shared" si="76"/>
        <v>0</v>
      </c>
      <c r="CC28" s="199">
        <f t="shared" si="77"/>
        <v>0</v>
      </c>
      <c r="CD28" s="199">
        <f t="shared" si="78"/>
        <v>0</v>
      </c>
      <c r="CE28" s="199">
        <f t="shared" si="79"/>
        <v>0</v>
      </c>
      <c r="CF28" s="199">
        <f t="shared" si="80"/>
        <v>0</v>
      </c>
      <c r="CG28" s="199">
        <f t="shared" si="81"/>
        <v>0</v>
      </c>
      <c r="CH28" s="199">
        <f t="shared" si="82"/>
        <v>1</v>
      </c>
      <c r="CI28" s="199">
        <f t="shared" si="83"/>
        <v>0</v>
      </c>
      <c r="CJ28" s="199">
        <f t="shared" si="84"/>
        <v>0</v>
      </c>
      <c r="CK28" s="199">
        <f t="shared" si="85"/>
        <v>0</v>
      </c>
      <c r="CL28" s="199">
        <f t="shared" si="86"/>
        <v>0</v>
      </c>
      <c r="CM28" s="199">
        <f t="shared" si="87"/>
        <v>0</v>
      </c>
      <c r="CN28" s="199">
        <f t="shared" si="88"/>
        <v>0</v>
      </c>
      <c r="CO28" s="199">
        <f t="shared" si="89"/>
        <v>0</v>
      </c>
      <c r="CP28" s="199">
        <f t="shared" si="90"/>
        <v>0</v>
      </c>
      <c r="CQ28" s="199">
        <f t="shared" si="91"/>
        <v>1</v>
      </c>
      <c r="CR28" s="255">
        <f>数据调研!N28</f>
        <v>1045</v>
      </c>
      <c r="CS28" s="260">
        <f t="shared" si="92"/>
        <v>0</v>
      </c>
      <c r="CT28" s="2">
        <f t="shared" si="93"/>
        <v>0</v>
      </c>
      <c r="CU28" s="2">
        <f t="shared" si="94"/>
        <v>0</v>
      </c>
      <c r="CV28" s="2">
        <f t="shared" si="95"/>
        <v>0</v>
      </c>
      <c r="CW28" s="2">
        <f t="shared" si="96"/>
        <v>0</v>
      </c>
      <c r="CX28" s="2">
        <f t="shared" si="97"/>
        <v>0</v>
      </c>
      <c r="CY28" s="2">
        <f t="shared" si="98"/>
        <v>0</v>
      </c>
      <c r="CZ28" s="2">
        <f t="shared" si="99"/>
        <v>0</v>
      </c>
      <c r="DA28" s="2">
        <f t="shared" si="100"/>
        <v>0</v>
      </c>
      <c r="DB28" s="2">
        <f t="shared" si="101"/>
        <v>0</v>
      </c>
      <c r="DC28" s="263">
        <f t="shared" si="102"/>
        <v>0</v>
      </c>
      <c r="DD28" s="254">
        <f t="shared" si="103"/>
        <v>0</v>
      </c>
      <c r="DE28" s="254">
        <f t="shared" si="104"/>
        <v>0</v>
      </c>
      <c r="DF28" s="254">
        <f t="shared" si="105"/>
        <v>0</v>
      </c>
      <c r="DG28" s="254">
        <f t="shared" si="106"/>
        <v>0</v>
      </c>
      <c r="DH28" s="254">
        <f t="shared" si="107"/>
        <v>0</v>
      </c>
      <c r="DI28" s="254">
        <f t="shared" si="108"/>
        <v>0</v>
      </c>
      <c r="DJ28" s="254">
        <f t="shared" si="109"/>
        <v>0</v>
      </c>
      <c r="DK28" s="254">
        <f t="shared" si="110"/>
        <v>0</v>
      </c>
      <c r="DL28" s="254">
        <f t="shared" si="111"/>
        <v>0</v>
      </c>
      <c r="DM28" s="263">
        <f t="shared" si="112"/>
        <v>0</v>
      </c>
      <c r="DN28" s="254">
        <f t="shared" si="113"/>
        <v>0</v>
      </c>
      <c r="DO28" s="254">
        <f t="shared" si="114"/>
        <v>0</v>
      </c>
      <c r="DP28" s="254">
        <f t="shared" si="115"/>
        <v>0</v>
      </c>
      <c r="DQ28" s="254">
        <f t="shared" si="116"/>
        <v>0</v>
      </c>
      <c r="DR28" s="254">
        <f t="shared" si="117"/>
        <v>0</v>
      </c>
      <c r="DS28" s="254">
        <f t="shared" si="118"/>
        <v>0</v>
      </c>
      <c r="DT28" s="254">
        <f t="shared" si="119"/>
        <v>0</v>
      </c>
      <c r="DU28" s="254">
        <f t="shared" si="120"/>
        <v>0</v>
      </c>
      <c r="DV28" s="254">
        <f t="shared" si="121"/>
        <v>0</v>
      </c>
      <c r="DW28" s="263">
        <f t="shared" si="122"/>
        <v>0</v>
      </c>
      <c r="DX28" s="254">
        <f t="shared" si="123"/>
        <v>0</v>
      </c>
      <c r="DY28" s="254">
        <f t="shared" si="124"/>
        <v>0</v>
      </c>
      <c r="DZ28" s="254">
        <f t="shared" si="125"/>
        <v>0</v>
      </c>
      <c r="EA28" s="254">
        <f t="shared" si="126"/>
        <v>0</v>
      </c>
      <c r="EB28" s="254">
        <f t="shared" si="127"/>
        <v>0</v>
      </c>
      <c r="EC28" s="254">
        <f t="shared" si="128"/>
        <v>0</v>
      </c>
      <c r="ED28" s="254">
        <f t="shared" si="129"/>
        <v>0</v>
      </c>
      <c r="EE28" s="254">
        <f t="shared" si="130"/>
        <v>0</v>
      </c>
      <c r="EF28" s="254">
        <f t="shared" si="131"/>
        <v>0</v>
      </c>
      <c r="EG28" s="263">
        <f t="shared" si="132"/>
        <v>1</v>
      </c>
      <c r="EH28" s="2">
        <f t="shared" si="133"/>
        <v>0</v>
      </c>
      <c r="EI28" s="2">
        <f t="shared" si="134"/>
        <v>0</v>
      </c>
      <c r="EJ28" s="2">
        <f t="shared" si="135"/>
        <v>0</v>
      </c>
      <c r="EK28" s="2">
        <f t="shared" si="136"/>
        <v>0</v>
      </c>
      <c r="EL28" s="2">
        <f t="shared" si="137"/>
        <v>0</v>
      </c>
      <c r="EM28" s="2">
        <f t="shared" si="138"/>
        <v>0</v>
      </c>
      <c r="EN28" s="2">
        <f t="shared" si="139"/>
        <v>0</v>
      </c>
      <c r="EO28" s="2">
        <f t="shared" si="140"/>
        <v>0</v>
      </c>
      <c r="EP28" s="2">
        <f t="shared" si="141"/>
        <v>1</v>
      </c>
      <c r="EQ28" s="55"/>
      <c r="ER28" s="55"/>
      <c r="ES28" s="56"/>
      <c r="ET28" s="56"/>
      <c r="EU28" s="55"/>
      <c r="EV28" s="55"/>
      <c r="EW28" s="55"/>
      <c r="EX28" s="55"/>
      <c r="EY28" s="55"/>
      <c r="EZ28" s="55"/>
      <c r="FA28" s="55"/>
      <c r="FB28" s="215"/>
      <c r="FC28" s="215"/>
    </row>
    <row r="29" ht="20.1" customHeight="1" spans="1:159">
      <c r="A29" s="194">
        <f>数据调研!F29</f>
        <v>16620</v>
      </c>
      <c r="B29" s="195">
        <f t="shared" si="1"/>
        <v>0</v>
      </c>
      <c r="C29" s="195">
        <f t="shared" si="2"/>
        <v>0</v>
      </c>
      <c r="D29" s="195">
        <f t="shared" si="3"/>
        <v>0</v>
      </c>
      <c r="E29" s="195">
        <f t="shared" si="4"/>
        <v>0</v>
      </c>
      <c r="F29" s="195">
        <f t="shared" si="5"/>
        <v>0</v>
      </c>
      <c r="G29">
        <f t="shared" si="6"/>
        <v>0</v>
      </c>
      <c r="H29">
        <f t="shared" si="7"/>
        <v>0</v>
      </c>
      <c r="I29">
        <f t="shared" si="8"/>
        <v>0</v>
      </c>
      <c r="J29">
        <f t="shared" si="9"/>
        <v>1</v>
      </c>
      <c r="K29" s="254">
        <f>价格参考!K29</f>
        <v>150</v>
      </c>
      <c r="L29">
        <f t="shared" si="10"/>
        <v>1</v>
      </c>
      <c r="M29">
        <f t="shared" si="11"/>
        <v>0</v>
      </c>
      <c r="N29">
        <f t="shared" si="12"/>
        <v>0</v>
      </c>
      <c r="O29">
        <f t="shared" si="13"/>
        <v>0</v>
      </c>
      <c r="P29">
        <f t="shared" si="14"/>
        <v>0</v>
      </c>
      <c r="Q29">
        <f t="shared" si="15"/>
        <v>0</v>
      </c>
      <c r="R29">
        <f t="shared" si="16"/>
        <v>0</v>
      </c>
      <c r="S29">
        <f t="shared" si="17"/>
        <v>0</v>
      </c>
      <c r="T29">
        <f t="shared" si="18"/>
        <v>0</v>
      </c>
      <c r="U29">
        <f t="shared" si="19"/>
        <v>0</v>
      </c>
      <c r="V29">
        <f t="shared" si="20"/>
        <v>0</v>
      </c>
      <c r="W29" s="194">
        <f t="shared" si="21"/>
        <v>16620</v>
      </c>
      <c r="X29" s="255">
        <f>数据调研!I29</f>
        <v>1529</v>
      </c>
      <c r="Y29" s="2">
        <f t="shared" si="22"/>
        <v>0</v>
      </c>
      <c r="Z29" s="2">
        <f t="shared" si="23"/>
        <v>0</v>
      </c>
      <c r="AA29" s="2">
        <f t="shared" si="24"/>
        <v>0</v>
      </c>
      <c r="AB29" s="2">
        <f t="shared" si="25"/>
        <v>0</v>
      </c>
      <c r="AC29" s="2">
        <f t="shared" si="26"/>
        <v>0</v>
      </c>
      <c r="AD29" s="2">
        <f t="shared" si="27"/>
        <v>0</v>
      </c>
      <c r="AE29" s="2">
        <f t="shared" si="28"/>
        <v>0</v>
      </c>
      <c r="AF29" s="2">
        <f t="shared" si="29"/>
        <v>0</v>
      </c>
      <c r="AG29" s="2">
        <f t="shared" si="30"/>
        <v>0</v>
      </c>
      <c r="AH29" s="2">
        <f t="shared" si="31"/>
        <v>0</v>
      </c>
      <c r="AI29" s="2">
        <f t="shared" si="32"/>
        <v>0</v>
      </c>
      <c r="AJ29" s="2">
        <f t="shared" si="33"/>
        <v>0</v>
      </c>
      <c r="AK29" s="2">
        <f t="shared" si="34"/>
        <v>0</v>
      </c>
      <c r="AL29" s="2">
        <f t="shared" si="35"/>
        <v>0</v>
      </c>
      <c r="AM29" s="2">
        <f t="shared" si="36"/>
        <v>0</v>
      </c>
      <c r="AN29" s="2">
        <f t="shared" si="37"/>
        <v>0</v>
      </c>
      <c r="AO29" s="2">
        <f t="shared" si="38"/>
        <v>0</v>
      </c>
      <c r="AP29" s="2">
        <f t="shared" si="39"/>
        <v>0</v>
      </c>
      <c r="AQ29" s="2">
        <f t="shared" si="40"/>
        <v>0</v>
      </c>
      <c r="AR29" s="2">
        <f t="shared" si="41"/>
        <v>0</v>
      </c>
      <c r="AS29" s="2">
        <f t="shared" si="42"/>
        <v>0</v>
      </c>
      <c r="AT29" s="2">
        <f t="shared" si="43"/>
        <v>0</v>
      </c>
      <c r="AU29" s="2">
        <f t="shared" si="44"/>
        <v>0</v>
      </c>
      <c r="AV29" s="2">
        <f t="shared" si="45"/>
        <v>0</v>
      </c>
      <c r="AW29" s="2">
        <f t="shared" si="46"/>
        <v>0</v>
      </c>
      <c r="AX29" s="2">
        <f t="shared" si="47"/>
        <v>0</v>
      </c>
      <c r="AY29" s="2">
        <f t="shared" si="48"/>
        <v>0</v>
      </c>
      <c r="AZ29" s="2">
        <f t="shared" si="49"/>
        <v>0</v>
      </c>
      <c r="BA29" s="2">
        <f t="shared" si="50"/>
        <v>0</v>
      </c>
      <c r="BB29" s="2">
        <f t="shared" si="51"/>
        <v>0</v>
      </c>
      <c r="BC29" s="2">
        <f t="shared" si="52"/>
        <v>0</v>
      </c>
      <c r="BD29" s="2">
        <f t="shared" si="53"/>
        <v>0</v>
      </c>
      <c r="BE29" s="2">
        <f t="shared" si="54"/>
        <v>0</v>
      </c>
      <c r="BF29" s="2">
        <f t="shared" si="55"/>
        <v>0</v>
      </c>
      <c r="BG29" s="2">
        <f t="shared" si="56"/>
        <v>0</v>
      </c>
      <c r="BH29" s="2">
        <f t="shared" si="57"/>
        <v>0</v>
      </c>
      <c r="BI29" s="2">
        <f t="shared" si="58"/>
        <v>0</v>
      </c>
      <c r="BJ29" s="2">
        <f t="shared" si="59"/>
        <v>0</v>
      </c>
      <c r="BK29" s="2">
        <f t="shared" si="60"/>
        <v>0</v>
      </c>
      <c r="BL29" s="2">
        <f t="shared" si="61"/>
        <v>0</v>
      </c>
      <c r="BM29" s="2">
        <f t="shared" si="62"/>
        <v>1</v>
      </c>
      <c r="BN29" s="2">
        <f t="shared" si="63"/>
        <v>0</v>
      </c>
      <c r="BO29" s="2">
        <f t="shared" si="64"/>
        <v>0</v>
      </c>
      <c r="BP29" s="2">
        <f t="shared" si="65"/>
        <v>0</v>
      </c>
      <c r="BQ29" s="2">
        <f t="shared" si="66"/>
        <v>0</v>
      </c>
      <c r="BR29" s="2">
        <f t="shared" si="67"/>
        <v>0</v>
      </c>
      <c r="BS29" s="2">
        <f t="shared" si="68"/>
        <v>0</v>
      </c>
      <c r="BT29" s="2">
        <f t="shared" si="69"/>
        <v>0</v>
      </c>
      <c r="BU29" s="2">
        <f t="shared" si="70"/>
        <v>0</v>
      </c>
      <c r="BV29" s="2">
        <f t="shared" si="71"/>
        <v>1</v>
      </c>
      <c r="BW29" s="255" t="str">
        <f>数据调研!K29</f>
        <v>AMZ</v>
      </c>
      <c r="BX29" s="199">
        <f t="shared" si="72"/>
        <v>1</v>
      </c>
      <c r="BY29" s="199">
        <f t="shared" si="73"/>
        <v>0</v>
      </c>
      <c r="BZ29" s="199">
        <f t="shared" si="74"/>
        <v>0</v>
      </c>
      <c r="CA29" s="199">
        <f t="shared" si="75"/>
        <v>0</v>
      </c>
      <c r="CB29" s="199">
        <f t="shared" si="76"/>
        <v>0</v>
      </c>
      <c r="CC29" s="199">
        <f t="shared" si="77"/>
        <v>0</v>
      </c>
      <c r="CD29" s="199">
        <f t="shared" si="78"/>
        <v>0</v>
      </c>
      <c r="CE29" s="199">
        <f t="shared" si="79"/>
        <v>0</v>
      </c>
      <c r="CF29" s="199">
        <f t="shared" si="80"/>
        <v>0</v>
      </c>
      <c r="CG29" s="199">
        <f t="shared" si="81"/>
        <v>1</v>
      </c>
      <c r="CH29" s="199">
        <f t="shared" si="82"/>
        <v>0</v>
      </c>
      <c r="CI29" s="199">
        <f t="shared" si="83"/>
        <v>0</v>
      </c>
      <c r="CJ29" s="199">
        <f t="shared" si="84"/>
        <v>0</v>
      </c>
      <c r="CK29" s="199">
        <f t="shared" si="85"/>
        <v>0</v>
      </c>
      <c r="CL29" s="199">
        <f t="shared" si="86"/>
        <v>0</v>
      </c>
      <c r="CM29" s="199">
        <f t="shared" si="87"/>
        <v>0</v>
      </c>
      <c r="CN29" s="199">
        <f t="shared" si="88"/>
        <v>0</v>
      </c>
      <c r="CO29" s="199">
        <f t="shared" si="89"/>
        <v>0</v>
      </c>
      <c r="CP29" s="199">
        <f t="shared" si="90"/>
        <v>0</v>
      </c>
      <c r="CQ29" s="199">
        <f t="shared" si="91"/>
        <v>0</v>
      </c>
      <c r="CR29" s="255">
        <f>数据调研!N29</f>
        <v>2186</v>
      </c>
      <c r="CS29" s="260">
        <f t="shared" si="92"/>
        <v>0</v>
      </c>
      <c r="CT29" s="2">
        <f t="shared" si="93"/>
        <v>0</v>
      </c>
      <c r="CU29" s="2">
        <f t="shared" si="94"/>
        <v>0</v>
      </c>
      <c r="CV29" s="2">
        <f t="shared" si="95"/>
        <v>0</v>
      </c>
      <c r="CW29" s="2">
        <f t="shared" si="96"/>
        <v>0</v>
      </c>
      <c r="CX29" s="2">
        <f t="shared" si="97"/>
        <v>0</v>
      </c>
      <c r="CY29" s="2">
        <f t="shared" si="98"/>
        <v>0</v>
      </c>
      <c r="CZ29" s="2">
        <f t="shared" si="99"/>
        <v>0</v>
      </c>
      <c r="DA29" s="2">
        <f t="shared" si="100"/>
        <v>0</v>
      </c>
      <c r="DB29" s="2">
        <f t="shared" si="101"/>
        <v>0</v>
      </c>
      <c r="DC29" s="263">
        <f t="shared" si="102"/>
        <v>0</v>
      </c>
      <c r="DD29" s="254">
        <f t="shared" si="103"/>
        <v>0</v>
      </c>
      <c r="DE29" s="254">
        <f t="shared" si="104"/>
        <v>0</v>
      </c>
      <c r="DF29" s="254">
        <f t="shared" si="105"/>
        <v>0</v>
      </c>
      <c r="DG29" s="254">
        <f t="shared" si="106"/>
        <v>0</v>
      </c>
      <c r="DH29" s="254">
        <f t="shared" si="107"/>
        <v>0</v>
      </c>
      <c r="DI29" s="254">
        <f t="shared" si="108"/>
        <v>0</v>
      </c>
      <c r="DJ29" s="254">
        <f t="shared" si="109"/>
        <v>0</v>
      </c>
      <c r="DK29" s="254">
        <f t="shared" si="110"/>
        <v>0</v>
      </c>
      <c r="DL29" s="254">
        <f t="shared" si="111"/>
        <v>0</v>
      </c>
      <c r="DM29" s="263">
        <f t="shared" si="112"/>
        <v>0</v>
      </c>
      <c r="DN29" s="254">
        <f t="shared" si="113"/>
        <v>0</v>
      </c>
      <c r="DO29" s="254">
        <f t="shared" si="114"/>
        <v>0</v>
      </c>
      <c r="DP29" s="254">
        <f t="shared" si="115"/>
        <v>0</v>
      </c>
      <c r="DQ29" s="254">
        <f t="shared" si="116"/>
        <v>0</v>
      </c>
      <c r="DR29" s="254">
        <f t="shared" si="117"/>
        <v>0</v>
      </c>
      <c r="DS29" s="254">
        <f t="shared" si="118"/>
        <v>0</v>
      </c>
      <c r="DT29" s="254">
        <f t="shared" si="119"/>
        <v>0</v>
      </c>
      <c r="DU29" s="254">
        <f t="shared" si="120"/>
        <v>0</v>
      </c>
      <c r="DV29" s="254">
        <f t="shared" si="121"/>
        <v>0</v>
      </c>
      <c r="DW29" s="263">
        <f t="shared" si="122"/>
        <v>0</v>
      </c>
      <c r="DX29" s="254">
        <f t="shared" si="123"/>
        <v>0</v>
      </c>
      <c r="DY29" s="254">
        <f t="shared" si="124"/>
        <v>0</v>
      </c>
      <c r="DZ29" s="254">
        <f t="shared" si="125"/>
        <v>0</v>
      </c>
      <c r="EA29" s="254">
        <f t="shared" si="126"/>
        <v>0</v>
      </c>
      <c r="EB29" s="254">
        <f t="shared" si="127"/>
        <v>0</v>
      </c>
      <c r="EC29" s="254">
        <f t="shared" si="128"/>
        <v>0</v>
      </c>
      <c r="ED29" s="254">
        <f t="shared" si="129"/>
        <v>0</v>
      </c>
      <c r="EE29" s="254">
        <f t="shared" si="130"/>
        <v>0</v>
      </c>
      <c r="EF29" s="254">
        <f t="shared" si="131"/>
        <v>0</v>
      </c>
      <c r="EG29" s="263">
        <f t="shared" si="132"/>
        <v>1</v>
      </c>
      <c r="EH29" s="2">
        <f t="shared" si="133"/>
        <v>0</v>
      </c>
      <c r="EI29" s="2">
        <f t="shared" si="134"/>
        <v>0</v>
      </c>
      <c r="EJ29" s="2">
        <f t="shared" si="135"/>
        <v>0</v>
      </c>
      <c r="EK29" s="2">
        <f t="shared" si="136"/>
        <v>0</v>
      </c>
      <c r="EL29" s="2">
        <f t="shared" si="137"/>
        <v>0</v>
      </c>
      <c r="EM29" s="2">
        <f t="shared" si="138"/>
        <v>0</v>
      </c>
      <c r="EN29" s="2">
        <f t="shared" si="139"/>
        <v>0</v>
      </c>
      <c r="EO29" s="2">
        <f t="shared" si="140"/>
        <v>0</v>
      </c>
      <c r="EP29" s="2">
        <f t="shared" si="141"/>
        <v>1</v>
      </c>
      <c r="EQ29" s="55"/>
      <c r="ER29" s="207" t="s">
        <v>716</v>
      </c>
      <c r="ES29" s="207"/>
      <c r="ET29" s="207"/>
      <c r="EU29" s="206"/>
      <c r="EV29" s="206"/>
      <c r="EW29" s="208" t="s">
        <v>717</v>
      </c>
      <c r="EX29" s="208"/>
      <c r="EY29" s="208"/>
      <c r="EZ29" s="208"/>
      <c r="FA29" s="208"/>
      <c r="FB29" s="208"/>
      <c r="FC29" s="208"/>
    </row>
    <row r="30" ht="20.1" customHeight="1" spans="1:159">
      <c r="A30" s="194">
        <f>数据调研!F30</f>
        <v>17750</v>
      </c>
      <c r="B30" s="195">
        <f t="shared" si="1"/>
        <v>0</v>
      </c>
      <c r="C30" s="195">
        <f t="shared" si="2"/>
        <v>0</v>
      </c>
      <c r="D30" s="195">
        <f t="shared" si="3"/>
        <v>0</v>
      </c>
      <c r="E30" s="195">
        <f t="shared" si="4"/>
        <v>0</v>
      </c>
      <c r="F30" s="195">
        <f t="shared" si="5"/>
        <v>0</v>
      </c>
      <c r="G30">
        <f t="shared" si="6"/>
        <v>0</v>
      </c>
      <c r="H30">
        <f t="shared" si="7"/>
        <v>0</v>
      </c>
      <c r="I30">
        <f t="shared" si="8"/>
        <v>0</v>
      </c>
      <c r="J30">
        <f t="shared" si="9"/>
        <v>1</v>
      </c>
      <c r="K30" s="254">
        <f>价格参考!K30</f>
        <v>120</v>
      </c>
      <c r="L30">
        <f t="shared" si="10"/>
        <v>1</v>
      </c>
      <c r="M30">
        <f t="shared" si="11"/>
        <v>0</v>
      </c>
      <c r="N30">
        <f t="shared" si="12"/>
        <v>0</v>
      </c>
      <c r="O30">
        <f t="shared" si="13"/>
        <v>0</v>
      </c>
      <c r="P30">
        <f t="shared" si="14"/>
        <v>0</v>
      </c>
      <c r="Q30">
        <f t="shared" si="15"/>
        <v>0</v>
      </c>
      <c r="R30">
        <f t="shared" si="16"/>
        <v>0</v>
      </c>
      <c r="S30">
        <f t="shared" si="17"/>
        <v>0</v>
      </c>
      <c r="T30">
        <f t="shared" si="18"/>
        <v>0</v>
      </c>
      <c r="U30">
        <f t="shared" si="19"/>
        <v>0</v>
      </c>
      <c r="V30">
        <f t="shared" si="20"/>
        <v>0</v>
      </c>
      <c r="W30" s="194">
        <f t="shared" si="21"/>
        <v>17750</v>
      </c>
      <c r="X30" s="255">
        <f>数据调研!I30</f>
        <v>41</v>
      </c>
      <c r="Y30" s="2">
        <f t="shared" si="22"/>
        <v>0</v>
      </c>
      <c r="Z30" s="2">
        <f t="shared" si="23"/>
        <v>0</v>
      </c>
      <c r="AA30" s="2">
        <f t="shared" si="24"/>
        <v>0</v>
      </c>
      <c r="AB30" s="2">
        <f t="shared" si="25"/>
        <v>0</v>
      </c>
      <c r="AC30" s="2">
        <f t="shared" si="26"/>
        <v>0</v>
      </c>
      <c r="AD30" s="2">
        <f t="shared" si="27"/>
        <v>0</v>
      </c>
      <c r="AE30" s="2">
        <f t="shared" si="28"/>
        <v>0</v>
      </c>
      <c r="AF30" s="2">
        <f t="shared" si="29"/>
        <v>0</v>
      </c>
      <c r="AG30" s="2">
        <f t="shared" si="30"/>
        <v>0</v>
      </c>
      <c r="AH30" s="2">
        <f t="shared" si="31"/>
        <v>0</v>
      </c>
      <c r="AI30" s="2">
        <f t="shared" si="32"/>
        <v>1</v>
      </c>
      <c r="AJ30" s="2">
        <f t="shared" si="33"/>
        <v>0</v>
      </c>
      <c r="AK30" s="2">
        <f t="shared" si="34"/>
        <v>0</v>
      </c>
      <c r="AL30" s="2">
        <f t="shared" si="35"/>
        <v>0</v>
      </c>
      <c r="AM30" s="2">
        <f t="shared" si="36"/>
        <v>0</v>
      </c>
      <c r="AN30" s="2">
        <f t="shared" si="37"/>
        <v>0</v>
      </c>
      <c r="AO30" s="2">
        <f t="shared" si="38"/>
        <v>0</v>
      </c>
      <c r="AP30" s="2">
        <f t="shared" si="39"/>
        <v>0</v>
      </c>
      <c r="AQ30" s="2">
        <f t="shared" si="40"/>
        <v>0</v>
      </c>
      <c r="AR30" s="2">
        <f t="shared" si="41"/>
        <v>1</v>
      </c>
      <c r="AS30" s="2">
        <f t="shared" si="42"/>
        <v>0</v>
      </c>
      <c r="AT30" s="2">
        <f t="shared" si="43"/>
        <v>0</v>
      </c>
      <c r="AU30" s="2">
        <f t="shared" si="44"/>
        <v>0</v>
      </c>
      <c r="AV30" s="2">
        <f t="shared" si="45"/>
        <v>0</v>
      </c>
      <c r="AW30" s="2">
        <f t="shared" si="46"/>
        <v>0</v>
      </c>
      <c r="AX30" s="2">
        <f t="shared" si="47"/>
        <v>0</v>
      </c>
      <c r="AY30" s="2">
        <f t="shared" si="48"/>
        <v>0</v>
      </c>
      <c r="AZ30" s="2">
        <f t="shared" si="49"/>
        <v>0</v>
      </c>
      <c r="BA30" s="2">
        <f t="shared" si="50"/>
        <v>0</v>
      </c>
      <c r="BB30" s="2">
        <f t="shared" si="51"/>
        <v>0</v>
      </c>
      <c r="BC30" s="2">
        <f t="shared" si="52"/>
        <v>0</v>
      </c>
      <c r="BD30" s="2">
        <f t="shared" si="53"/>
        <v>0</v>
      </c>
      <c r="BE30" s="2">
        <f t="shared" si="54"/>
        <v>0</v>
      </c>
      <c r="BF30" s="2">
        <f t="shared" si="55"/>
        <v>0</v>
      </c>
      <c r="BG30" s="2">
        <f t="shared" si="56"/>
        <v>0</v>
      </c>
      <c r="BH30" s="2">
        <f t="shared" si="57"/>
        <v>0</v>
      </c>
      <c r="BI30" s="2">
        <f t="shared" si="58"/>
        <v>0</v>
      </c>
      <c r="BJ30" s="2">
        <f t="shared" si="59"/>
        <v>0</v>
      </c>
      <c r="BK30" s="2">
        <f t="shared" si="60"/>
        <v>0</v>
      </c>
      <c r="BL30" s="2">
        <f t="shared" si="61"/>
        <v>0</v>
      </c>
      <c r="BM30" s="2">
        <f t="shared" si="62"/>
        <v>0</v>
      </c>
      <c r="BN30" s="2">
        <f t="shared" si="63"/>
        <v>0</v>
      </c>
      <c r="BO30" s="2">
        <f t="shared" si="64"/>
        <v>0</v>
      </c>
      <c r="BP30" s="2">
        <f t="shared" si="65"/>
        <v>0</v>
      </c>
      <c r="BQ30" s="2">
        <f t="shared" si="66"/>
        <v>0</v>
      </c>
      <c r="BR30" s="2">
        <f t="shared" si="67"/>
        <v>0</v>
      </c>
      <c r="BS30" s="2">
        <f t="shared" si="68"/>
        <v>0</v>
      </c>
      <c r="BT30" s="2">
        <f t="shared" si="69"/>
        <v>0</v>
      </c>
      <c r="BU30" s="2">
        <f t="shared" si="70"/>
        <v>0</v>
      </c>
      <c r="BV30" s="2">
        <f t="shared" si="71"/>
        <v>0</v>
      </c>
      <c r="BW30" s="255" t="str">
        <f>数据调研!K30</f>
        <v>FBA</v>
      </c>
      <c r="BX30" s="199">
        <f t="shared" si="72"/>
        <v>0</v>
      </c>
      <c r="BY30" s="199">
        <f t="shared" si="73"/>
        <v>0</v>
      </c>
      <c r="BZ30" s="199">
        <f t="shared" si="74"/>
        <v>0</v>
      </c>
      <c r="CA30" s="199">
        <f t="shared" si="75"/>
        <v>0</v>
      </c>
      <c r="CB30" s="199">
        <f t="shared" si="76"/>
        <v>0</v>
      </c>
      <c r="CC30" s="199">
        <f t="shared" si="77"/>
        <v>0</v>
      </c>
      <c r="CD30" s="199">
        <f t="shared" si="78"/>
        <v>0</v>
      </c>
      <c r="CE30" s="199">
        <f t="shared" si="79"/>
        <v>0</v>
      </c>
      <c r="CF30" s="199">
        <f t="shared" si="80"/>
        <v>0</v>
      </c>
      <c r="CG30" s="199">
        <f t="shared" si="81"/>
        <v>0</v>
      </c>
      <c r="CH30" s="199">
        <f t="shared" si="82"/>
        <v>1</v>
      </c>
      <c r="CI30" s="199">
        <f t="shared" si="83"/>
        <v>0</v>
      </c>
      <c r="CJ30" s="199">
        <f t="shared" si="84"/>
        <v>0</v>
      </c>
      <c r="CK30" s="199">
        <f t="shared" si="85"/>
        <v>0</v>
      </c>
      <c r="CL30" s="199">
        <f t="shared" si="86"/>
        <v>0</v>
      </c>
      <c r="CM30" s="199">
        <f t="shared" si="87"/>
        <v>0</v>
      </c>
      <c r="CN30" s="199">
        <f t="shared" si="88"/>
        <v>0</v>
      </c>
      <c r="CO30" s="199">
        <f t="shared" si="89"/>
        <v>0</v>
      </c>
      <c r="CP30" s="199">
        <f t="shared" si="90"/>
        <v>0</v>
      </c>
      <c r="CQ30" s="199">
        <f t="shared" si="91"/>
        <v>1</v>
      </c>
      <c r="CR30" s="255">
        <f>数据调研!N30</f>
        <v>159</v>
      </c>
      <c r="CS30" s="260">
        <f t="shared" si="92"/>
        <v>0</v>
      </c>
      <c r="CT30" s="2">
        <f t="shared" si="93"/>
        <v>0</v>
      </c>
      <c r="CU30" s="2">
        <f t="shared" si="94"/>
        <v>0</v>
      </c>
      <c r="CV30" s="2">
        <f t="shared" si="95"/>
        <v>0</v>
      </c>
      <c r="CW30" s="2">
        <f t="shared" si="96"/>
        <v>0</v>
      </c>
      <c r="CX30" s="2">
        <f t="shared" si="97"/>
        <v>0</v>
      </c>
      <c r="CY30" s="2">
        <f t="shared" si="98"/>
        <v>0</v>
      </c>
      <c r="CZ30" s="2">
        <f t="shared" si="99"/>
        <v>0</v>
      </c>
      <c r="DA30" s="2">
        <f t="shared" si="100"/>
        <v>0</v>
      </c>
      <c r="DB30" s="2">
        <f t="shared" si="101"/>
        <v>0</v>
      </c>
      <c r="DC30" s="263">
        <f t="shared" si="102"/>
        <v>0</v>
      </c>
      <c r="DD30" s="254">
        <f t="shared" si="103"/>
        <v>0</v>
      </c>
      <c r="DE30" s="254">
        <f t="shared" si="104"/>
        <v>0</v>
      </c>
      <c r="DF30" s="254">
        <f t="shared" si="105"/>
        <v>0</v>
      </c>
      <c r="DG30" s="254">
        <f t="shared" si="106"/>
        <v>0</v>
      </c>
      <c r="DH30" s="254">
        <f t="shared" si="107"/>
        <v>0</v>
      </c>
      <c r="DI30" s="254">
        <f t="shared" si="108"/>
        <v>0</v>
      </c>
      <c r="DJ30" s="254">
        <f t="shared" si="109"/>
        <v>0</v>
      </c>
      <c r="DK30" s="254">
        <f t="shared" si="110"/>
        <v>0</v>
      </c>
      <c r="DL30" s="254">
        <f t="shared" si="111"/>
        <v>0</v>
      </c>
      <c r="DM30" s="263">
        <f t="shared" si="112"/>
        <v>0</v>
      </c>
      <c r="DN30" s="254">
        <f t="shared" si="113"/>
        <v>0</v>
      </c>
      <c r="DO30" s="254">
        <f t="shared" si="114"/>
        <v>0</v>
      </c>
      <c r="DP30" s="254">
        <f t="shared" si="115"/>
        <v>0</v>
      </c>
      <c r="DQ30" s="254">
        <f t="shared" si="116"/>
        <v>0</v>
      </c>
      <c r="DR30" s="254">
        <f t="shared" si="117"/>
        <v>0</v>
      </c>
      <c r="DS30" s="254">
        <f t="shared" si="118"/>
        <v>0</v>
      </c>
      <c r="DT30" s="254">
        <f t="shared" si="119"/>
        <v>0</v>
      </c>
      <c r="DU30" s="254">
        <f t="shared" si="120"/>
        <v>0</v>
      </c>
      <c r="DV30" s="254">
        <f t="shared" si="121"/>
        <v>0</v>
      </c>
      <c r="DW30" s="263">
        <f t="shared" si="122"/>
        <v>1</v>
      </c>
      <c r="DX30" s="254">
        <f t="shared" si="123"/>
        <v>0</v>
      </c>
      <c r="DY30" s="254">
        <f t="shared" si="124"/>
        <v>0</v>
      </c>
      <c r="DZ30" s="254">
        <f t="shared" si="125"/>
        <v>0</v>
      </c>
      <c r="EA30" s="254">
        <f t="shared" si="126"/>
        <v>0</v>
      </c>
      <c r="EB30" s="254">
        <f t="shared" si="127"/>
        <v>0</v>
      </c>
      <c r="EC30" s="254">
        <f t="shared" si="128"/>
        <v>0</v>
      </c>
      <c r="ED30" s="254">
        <f t="shared" si="129"/>
        <v>0</v>
      </c>
      <c r="EE30" s="254">
        <f t="shared" si="130"/>
        <v>0</v>
      </c>
      <c r="EF30" s="254">
        <f t="shared" si="131"/>
        <v>1</v>
      </c>
      <c r="EG30" s="263">
        <f t="shared" si="132"/>
        <v>0</v>
      </c>
      <c r="EH30" s="2">
        <f t="shared" si="133"/>
        <v>0</v>
      </c>
      <c r="EI30" s="2">
        <f t="shared" si="134"/>
        <v>0</v>
      </c>
      <c r="EJ30" s="2">
        <f t="shared" si="135"/>
        <v>0</v>
      </c>
      <c r="EK30" s="2">
        <f t="shared" si="136"/>
        <v>0</v>
      </c>
      <c r="EL30" s="2">
        <f t="shared" si="137"/>
        <v>0</v>
      </c>
      <c r="EM30" s="2">
        <f t="shared" si="138"/>
        <v>0</v>
      </c>
      <c r="EN30" s="2">
        <f t="shared" si="139"/>
        <v>0</v>
      </c>
      <c r="EO30" s="2">
        <f t="shared" si="140"/>
        <v>0</v>
      </c>
      <c r="EP30" s="2">
        <f t="shared" si="141"/>
        <v>0</v>
      </c>
      <c r="EQ30" s="55"/>
      <c r="ER30" s="207"/>
      <c r="ES30" s="207"/>
      <c r="ET30" s="207"/>
      <c r="EU30" s="206"/>
      <c r="EV30" s="206"/>
      <c r="EW30" s="208"/>
      <c r="EX30" s="208"/>
      <c r="EY30" s="208"/>
      <c r="EZ30" s="208"/>
      <c r="FA30" s="208"/>
      <c r="FB30" s="208"/>
      <c r="FC30" s="208"/>
    </row>
    <row r="31" ht="20.1" customHeight="1" spans="1:159">
      <c r="A31" s="194">
        <f>数据调研!F31</f>
        <v>19836</v>
      </c>
      <c r="B31" s="195">
        <f t="shared" si="1"/>
        <v>0</v>
      </c>
      <c r="C31" s="195">
        <f t="shared" si="2"/>
        <v>0</v>
      </c>
      <c r="D31" s="195">
        <f t="shared" si="3"/>
        <v>0</v>
      </c>
      <c r="E31" s="195">
        <f t="shared" si="4"/>
        <v>0</v>
      </c>
      <c r="F31" s="195">
        <f t="shared" si="5"/>
        <v>0</v>
      </c>
      <c r="G31">
        <f t="shared" si="6"/>
        <v>0</v>
      </c>
      <c r="H31">
        <f t="shared" si="7"/>
        <v>0</v>
      </c>
      <c r="I31">
        <f t="shared" si="8"/>
        <v>0</v>
      </c>
      <c r="J31">
        <f t="shared" si="9"/>
        <v>1</v>
      </c>
      <c r="K31" s="254">
        <f>价格参考!K31</f>
        <v>120</v>
      </c>
      <c r="L31">
        <f t="shared" si="10"/>
        <v>1</v>
      </c>
      <c r="M31">
        <f t="shared" si="11"/>
        <v>0</v>
      </c>
      <c r="N31">
        <f t="shared" si="12"/>
        <v>0</v>
      </c>
      <c r="O31">
        <f t="shared" si="13"/>
        <v>0</v>
      </c>
      <c r="P31">
        <f t="shared" si="14"/>
        <v>0</v>
      </c>
      <c r="Q31">
        <f t="shared" si="15"/>
        <v>0</v>
      </c>
      <c r="R31">
        <f t="shared" si="16"/>
        <v>0</v>
      </c>
      <c r="S31">
        <f t="shared" si="17"/>
        <v>0</v>
      </c>
      <c r="T31">
        <f t="shared" si="18"/>
        <v>0</v>
      </c>
      <c r="U31">
        <f t="shared" si="19"/>
        <v>0</v>
      </c>
      <c r="V31">
        <f t="shared" si="20"/>
        <v>0</v>
      </c>
      <c r="W31" s="194">
        <f t="shared" si="21"/>
        <v>19836</v>
      </c>
      <c r="X31" s="255">
        <f>数据调研!I31</f>
        <v>12</v>
      </c>
      <c r="Y31" s="2">
        <f t="shared" si="22"/>
        <v>1</v>
      </c>
      <c r="Z31" s="2">
        <f t="shared" si="23"/>
        <v>0</v>
      </c>
      <c r="AA31" s="2">
        <f t="shared" si="24"/>
        <v>0</v>
      </c>
      <c r="AB31" s="2">
        <f t="shared" si="25"/>
        <v>0</v>
      </c>
      <c r="AC31" s="2">
        <f t="shared" si="26"/>
        <v>0</v>
      </c>
      <c r="AD31" s="2">
        <f t="shared" si="27"/>
        <v>0</v>
      </c>
      <c r="AE31" s="2">
        <f t="shared" si="28"/>
        <v>0</v>
      </c>
      <c r="AF31" s="2">
        <f t="shared" si="29"/>
        <v>0</v>
      </c>
      <c r="AG31" s="2">
        <f t="shared" si="30"/>
        <v>0</v>
      </c>
      <c r="AH31" s="2">
        <f t="shared" si="31"/>
        <v>1</v>
      </c>
      <c r="AI31" s="2">
        <f t="shared" si="32"/>
        <v>0</v>
      </c>
      <c r="AJ31" s="2">
        <f t="shared" si="33"/>
        <v>0</v>
      </c>
      <c r="AK31" s="2">
        <f t="shared" si="34"/>
        <v>0</v>
      </c>
      <c r="AL31" s="2">
        <f t="shared" si="35"/>
        <v>0</v>
      </c>
      <c r="AM31" s="2">
        <f t="shared" si="36"/>
        <v>0</v>
      </c>
      <c r="AN31" s="2">
        <f t="shared" si="37"/>
        <v>0</v>
      </c>
      <c r="AO31" s="2">
        <f t="shared" si="38"/>
        <v>0</v>
      </c>
      <c r="AP31" s="2">
        <f t="shared" si="39"/>
        <v>0</v>
      </c>
      <c r="AQ31" s="2">
        <f t="shared" si="40"/>
        <v>0</v>
      </c>
      <c r="AR31" s="2">
        <f t="shared" si="41"/>
        <v>0</v>
      </c>
      <c r="AS31" s="2">
        <f t="shared" si="42"/>
        <v>0</v>
      </c>
      <c r="AT31" s="2">
        <f t="shared" si="43"/>
        <v>0</v>
      </c>
      <c r="AU31" s="2">
        <f t="shared" si="44"/>
        <v>0</v>
      </c>
      <c r="AV31" s="2">
        <f t="shared" si="45"/>
        <v>0</v>
      </c>
      <c r="AW31" s="2">
        <f t="shared" si="46"/>
        <v>0</v>
      </c>
      <c r="AX31" s="2">
        <f t="shared" si="47"/>
        <v>0</v>
      </c>
      <c r="AY31" s="2">
        <f t="shared" si="48"/>
        <v>0</v>
      </c>
      <c r="AZ31" s="2">
        <f t="shared" si="49"/>
        <v>0</v>
      </c>
      <c r="BA31" s="2">
        <f t="shared" si="50"/>
        <v>0</v>
      </c>
      <c r="BB31" s="2">
        <f t="shared" si="51"/>
        <v>0</v>
      </c>
      <c r="BC31" s="2">
        <f t="shared" si="52"/>
        <v>0</v>
      </c>
      <c r="BD31" s="2">
        <f t="shared" si="53"/>
        <v>0</v>
      </c>
      <c r="BE31" s="2">
        <f t="shared" si="54"/>
        <v>0</v>
      </c>
      <c r="BF31" s="2">
        <f t="shared" si="55"/>
        <v>0</v>
      </c>
      <c r="BG31" s="2">
        <f t="shared" si="56"/>
        <v>0</v>
      </c>
      <c r="BH31" s="2">
        <f t="shared" si="57"/>
        <v>0</v>
      </c>
      <c r="BI31" s="2">
        <f t="shared" si="58"/>
        <v>0</v>
      </c>
      <c r="BJ31" s="2">
        <f t="shared" si="59"/>
        <v>0</v>
      </c>
      <c r="BK31" s="2">
        <f t="shared" si="60"/>
        <v>0</v>
      </c>
      <c r="BL31" s="2">
        <f t="shared" si="61"/>
        <v>0</v>
      </c>
      <c r="BM31" s="2">
        <f t="shared" si="62"/>
        <v>0</v>
      </c>
      <c r="BN31" s="2">
        <f t="shared" si="63"/>
        <v>0</v>
      </c>
      <c r="BO31" s="2">
        <f t="shared" si="64"/>
        <v>0</v>
      </c>
      <c r="BP31" s="2">
        <f t="shared" si="65"/>
        <v>0</v>
      </c>
      <c r="BQ31" s="2">
        <f t="shared" si="66"/>
        <v>0</v>
      </c>
      <c r="BR31" s="2">
        <f t="shared" si="67"/>
        <v>0</v>
      </c>
      <c r="BS31" s="2">
        <f t="shared" si="68"/>
        <v>0</v>
      </c>
      <c r="BT31" s="2">
        <f t="shared" si="69"/>
        <v>0</v>
      </c>
      <c r="BU31" s="2">
        <f t="shared" si="70"/>
        <v>0</v>
      </c>
      <c r="BV31" s="2">
        <f t="shared" si="71"/>
        <v>0</v>
      </c>
      <c r="BW31" s="255" t="str">
        <f>数据调研!K31</f>
        <v>FBA</v>
      </c>
      <c r="BX31" s="199">
        <f t="shared" si="72"/>
        <v>0</v>
      </c>
      <c r="BY31" s="199">
        <f t="shared" si="73"/>
        <v>0</v>
      </c>
      <c r="BZ31" s="199">
        <f t="shared" si="74"/>
        <v>0</v>
      </c>
      <c r="CA31" s="199">
        <f t="shared" si="75"/>
        <v>0</v>
      </c>
      <c r="CB31" s="199">
        <f t="shared" si="76"/>
        <v>0</v>
      </c>
      <c r="CC31" s="199">
        <f t="shared" si="77"/>
        <v>0</v>
      </c>
      <c r="CD31" s="199">
        <f t="shared" si="78"/>
        <v>0</v>
      </c>
      <c r="CE31" s="199">
        <f t="shared" si="79"/>
        <v>0</v>
      </c>
      <c r="CF31" s="199">
        <f t="shared" si="80"/>
        <v>0</v>
      </c>
      <c r="CG31" s="199">
        <f t="shared" si="81"/>
        <v>0</v>
      </c>
      <c r="CH31" s="199">
        <f t="shared" si="82"/>
        <v>1</v>
      </c>
      <c r="CI31" s="199">
        <f t="shared" si="83"/>
        <v>0</v>
      </c>
      <c r="CJ31" s="199">
        <f t="shared" si="84"/>
        <v>0</v>
      </c>
      <c r="CK31" s="199">
        <f t="shared" si="85"/>
        <v>0</v>
      </c>
      <c r="CL31" s="199">
        <f t="shared" si="86"/>
        <v>0</v>
      </c>
      <c r="CM31" s="199">
        <f t="shared" si="87"/>
        <v>0</v>
      </c>
      <c r="CN31" s="199">
        <f t="shared" si="88"/>
        <v>0</v>
      </c>
      <c r="CO31" s="199">
        <f t="shared" si="89"/>
        <v>0</v>
      </c>
      <c r="CP31" s="199">
        <f t="shared" si="90"/>
        <v>0</v>
      </c>
      <c r="CQ31" s="199">
        <f t="shared" si="91"/>
        <v>1</v>
      </c>
      <c r="CR31" s="255">
        <f>数据调研!N31</f>
        <v>150</v>
      </c>
      <c r="CS31" s="260">
        <f t="shared" si="92"/>
        <v>0</v>
      </c>
      <c r="CT31" s="2">
        <f t="shared" si="93"/>
        <v>0</v>
      </c>
      <c r="CU31" s="2">
        <f t="shared" si="94"/>
        <v>0</v>
      </c>
      <c r="CV31" s="2">
        <f t="shared" si="95"/>
        <v>0</v>
      </c>
      <c r="CW31" s="2">
        <f t="shared" si="96"/>
        <v>0</v>
      </c>
      <c r="CX31" s="2">
        <f t="shared" si="97"/>
        <v>0</v>
      </c>
      <c r="CY31" s="2">
        <f t="shared" si="98"/>
        <v>0</v>
      </c>
      <c r="CZ31" s="2">
        <f t="shared" si="99"/>
        <v>0</v>
      </c>
      <c r="DA31" s="2">
        <f t="shared" si="100"/>
        <v>0</v>
      </c>
      <c r="DB31" s="2">
        <f t="shared" si="101"/>
        <v>0</v>
      </c>
      <c r="DC31" s="263">
        <f t="shared" si="102"/>
        <v>0</v>
      </c>
      <c r="DD31" s="254">
        <f t="shared" si="103"/>
        <v>0</v>
      </c>
      <c r="DE31" s="254">
        <f t="shared" si="104"/>
        <v>0</v>
      </c>
      <c r="DF31" s="254">
        <f t="shared" si="105"/>
        <v>0</v>
      </c>
      <c r="DG31" s="254">
        <f t="shared" si="106"/>
        <v>0</v>
      </c>
      <c r="DH31" s="254">
        <f t="shared" si="107"/>
        <v>0</v>
      </c>
      <c r="DI31" s="254">
        <f t="shared" si="108"/>
        <v>0</v>
      </c>
      <c r="DJ31" s="254">
        <f t="shared" si="109"/>
        <v>0</v>
      </c>
      <c r="DK31" s="254">
        <f t="shared" si="110"/>
        <v>0</v>
      </c>
      <c r="DL31" s="254">
        <f t="shared" si="111"/>
        <v>0</v>
      </c>
      <c r="DM31" s="263">
        <f t="shared" si="112"/>
        <v>0</v>
      </c>
      <c r="DN31" s="254">
        <f t="shared" si="113"/>
        <v>0</v>
      </c>
      <c r="DO31" s="254">
        <f t="shared" si="114"/>
        <v>0</v>
      </c>
      <c r="DP31" s="254">
        <f t="shared" si="115"/>
        <v>0</v>
      </c>
      <c r="DQ31" s="254">
        <f t="shared" si="116"/>
        <v>0</v>
      </c>
      <c r="DR31" s="254">
        <f t="shared" si="117"/>
        <v>0</v>
      </c>
      <c r="DS31" s="254">
        <f t="shared" si="118"/>
        <v>0</v>
      </c>
      <c r="DT31" s="254">
        <f t="shared" si="119"/>
        <v>0</v>
      </c>
      <c r="DU31" s="254">
        <f t="shared" si="120"/>
        <v>0</v>
      </c>
      <c r="DV31" s="254">
        <f t="shared" si="121"/>
        <v>0</v>
      </c>
      <c r="DW31" s="263">
        <f t="shared" si="122"/>
        <v>1</v>
      </c>
      <c r="DX31" s="254">
        <f t="shared" si="123"/>
        <v>0</v>
      </c>
      <c r="DY31" s="254">
        <f t="shared" si="124"/>
        <v>0</v>
      </c>
      <c r="DZ31" s="254">
        <f t="shared" si="125"/>
        <v>0</v>
      </c>
      <c r="EA31" s="254">
        <f t="shared" si="126"/>
        <v>0</v>
      </c>
      <c r="EB31" s="254">
        <f t="shared" si="127"/>
        <v>0</v>
      </c>
      <c r="EC31" s="254">
        <f t="shared" si="128"/>
        <v>0</v>
      </c>
      <c r="ED31" s="254">
        <f t="shared" si="129"/>
        <v>0</v>
      </c>
      <c r="EE31" s="254">
        <f t="shared" si="130"/>
        <v>0</v>
      </c>
      <c r="EF31" s="254">
        <f t="shared" si="131"/>
        <v>1</v>
      </c>
      <c r="EG31" s="263">
        <f t="shared" si="132"/>
        <v>0</v>
      </c>
      <c r="EH31" s="2">
        <f t="shared" si="133"/>
        <v>0</v>
      </c>
      <c r="EI31" s="2">
        <f t="shared" si="134"/>
        <v>0</v>
      </c>
      <c r="EJ31" s="2">
        <f t="shared" si="135"/>
        <v>0</v>
      </c>
      <c r="EK31" s="2">
        <f t="shared" si="136"/>
        <v>0</v>
      </c>
      <c r="EL31" s="2">
        <f t="shared" si="137"/>
        <v>0</v>
      </c>
      <c r="EM31" s="2">
        <f t="shared" si="138"/>
        <v>0</v>
      </c>
      <c r="EN31" s="2">
        <f t="shared" si="139"/>
        <v>0</v>
      </c>
      <c r="EO31" s="2">
        <f t="shared" si="140"/>
        <v>0</v>
      </c>
      <c r="EP31" s="2">
        <f t="shared" si="141"/>
        <v>0</v>
      </c>
      <c r="EQ31" s="55"/>
      <c r="ER31" s="267" t="s">
        <v>718</v>
      </c>
      <c r="ES31" s="267"/>
      <c r="ET31" s="267"/>
      <c r="EU31" s="213"/>
      <c r="EV31" s="261"/>
      <c r="EW31" s="268" t="s">
        <v>719</v>
      </c>
      <c r="EX31" s="269"/>
      <c r="EY31" s="269"/>
      <c r="EZ31" s="269"/>
      <c r="FA31" s="269"/>
      <c r="FB31" s="269"/>
      <c r="FC31" s="270"/>
    </row>
    <row r="32" ht="20.1" customHeight="1" spans="1:159">
      <c r="A32" s="194">
        <f>数据调研!F32</f>
        <v>17750</v>
      </c>
      <c r="B32" s="195">
        <f t="shared" si="1"/>
        <v>0</v>
      </c>
      <c r="C32" s="195">
        <f t="shared" si="2"/>
        <v>0</v>
      </c>
      <c r="D32" s="195">
        <f t="shared" si="3"/>
        <v>0</v>
      </c>
      <c r="E32" s="195">
        <f t="shared" si="4"/>
        <v>0</v>
      </c>
      <c r="F32" s="195">
        <f t="shared" si="5"/>
        <v>0</v>
      </c>
      <c r="G32">
        <f t="shared" si="6"/>
        <v>0</v>
      </c>
      <c r="H32">
        <f t="shared" si="7"/>
        <v>0</v>
      </c>
      <c r="I32">
        <f t="shared" si="8"/>
        <v>0</v>
      </c>
      <c r="J32">
        <f t="shared" si="9"/>
        <v>1</v>
      </c>
      <c r="K32" s="254">
        <f>价格参考!K32</f>
        <v>120</v>
      </c>
      <c r="L32">
        <f t="shared" si="10"/>
        <v>1</v>
      </c>
      <c r="M32">
        <f t="shared" si="11"/>
        <v>0</v>
      </c>
      <c r="N32">
        <f t="shared" si="12"/>
        <v>0</v>
      </c>
      <c r="O32">
        <f t="shared" si="13"/>
        <v>0</v>
      </c>
      <c r="P32">
        <f t="shared" si="14"/>
        <v>0</v>
      </c>
      <c r="Q32">
        <f t="shared" si="15"/>
        <v>0</v>
      </c>
      <c r="R32">
        <f t="shared" si="16"/>
        <v>0</v>
      </c>
      <c r="S32">
        <f t="shared" si="17"/>
        <v>0</v>
      </c>
      <c r="T32">
        <f t="shared" si="18"/>
        <v>0</v>
      </c>
      <c r="U32">
        <f t="shared" si="19"/>
        <v>0</v>
      </c>
      <c r="V32">
        <f t="shared" si="20"/>
        <v>0</v>
      </c>
      <c r="W32" s="194">
        <f t="shared" si="21"/>
        <v>17750</v>
      </c>
      <c r="X32" s="255">
        <f>数据调研!I32</f>
        <v>41</v>
      </c>
      <c r="Y32" s="2">
        <f t="shared" si="22"/>
        <v>0</v>
      </c>
      <c r="Z32" s="2">
        <f t="shared" si="23"/>
        <v>0</v>
      </c>
      <c r="AA32" s="2">
        <f t="shared" si="24"/>
        <v>0</v>
      </c>
      <c r="AB32" s="2">
        <f t="shared" si="25"/>
        <v>0</v>
      </c>
      <c r="AC32" s="2">
        <f t="shared" si="26"/>
        <v>0</v>
      </c>
      <c r="AD32" s="2">
        <f t="shared" si="27"/>
        <v>0</v>
      </c>
      <c r="AE32" s="2">
        <f t="shared" si="28"/>
        <v>0</v>
      </c>
      <c r="AF32" s="2">
        <f t="shared" si="29"/>
        <v>0</v>
      </c>
      <c r="AG32" s="2">
        <f t="shared" si="30"/>
        <v>0</v>
      </c>
      <c r="AH32" s="2">
        <f t="shared" si="31"/>
        <v>0</v>
      </c>
      <c r="AI32" s="2">
        <f t="shared" si="32"/>
        <v>1</v>
      </c>
      <c r="AJ32" s="2">
        <f t="shared" si="33"/>
        <v>0</v>
      </c>
      <c r="AK32" s="2">
        <f t="shared" si="34"/>
        <v>0</v>
      </c>
      <c r="AL32" s="2">
        <f t="shared" si="35"/>
        <v>0</v>
      </c>
      <c r="AM32" s="2">
        <f t="shared" si="36"/>
        <v>0</v>
      </c>
      <c r="AN32" s="2">
        <f t="shared" si="37"/>
        <v>0</v>
      </c>
      <c r="AO32" s="2">
        <f t="shared" si="38"/>
        <v>0</v>
      </c>
      <c r="AP32" s="2">
        <f t="shared" si="39"/>
        <v>0</v>
      </c>
      <c r="AQ32" s="2">
        <f t="shared" si="40"/>
        <v>0</v>
      </c>
      <c r="AR32" s="2">
        <f t="shared" si="41"/>
        <v>1</v>
      </c>
      <c r="AS32" s="2">
        <f t="shared" si="42"/>
        <v>0</v>
      </c>
      <c r="AT32" s="2">
        <f t="shared" si="43"/>
        <v>0</v>
      </c>
      <c r="AU32" s="2">
        <f t="shared" si="44"/>
        <v>0</v>
      </c>
      <c r="AV32" s="2">
        <f t="shared" si="45"/>
        <v>0</v>
      </c>
      <c r="AW32" s="2">
        <f t="shared" si="46"/>
        <v>0</v>
      </c>
      <c r="AX32" s="2">
        <f t="shared" si="47"/>
        <v>0</v>
      </c>
      <c r="AY32" s="2">
        <f t="shared" si="48"/>
        <v>0</v>
      </c>
      <c r="AZ32" s="2">
        <f t="shared" si="49"/>
        <v>0</v>
      </c>
      <c r="BA32" s="2">
        <f t="shared" si="50"/>
        <v>0</v>
      </c>
      <c r="BB32" s="2">
        <f t="shared" si="51"/>
        <v>0</v>
      </c>
      <c r="BC32" s="2">
        <f t="shared" si="52"/>
        <v>0</v>
      </c>
      <c r="BD32" s="2">
        <f t="shared" si="53"/>
        <v>0</v>
      </c>
      <c r="BE32" s="2">
        <f t="shared" si="54"/>
        <v>0</v>
      </c>
      <c r="BF32" s="2">
        <f t="shared" si="55"/>
        <v>0</v>
      </c>
      <c r="BG32" s="2">
        <f t="shared" si="56"/>
        <v>0</v>
      </c>
      <c r="BH32" s="2">
        <f t="shared" si="57"/>
        <v>0</v>
      </c>
      <c r="BI32" s="2">
        <f t="shared" si="58"/>
        <v>0</v>
      </c>
      <c r="BJ32" s="2">
        <f t="shared" si="59"/>
        <v>0</v>
      </c>
      <c r="BK32" s="2">
        <f t="shared" si="60"/>
        <v>0</v>
      </c>
      <c r="BL32" s="2">
        <f t="shared" si="61"/>
        <v>0</v>
      </c>
      <c r="BM32" s="2">
        <f t="shared" si="62"/>
        <v>0</v>
      </c>
      <c r="BN32" s="2">
        <f t="shared" si="63"/>
        <v>0</v>
      </c>
      <c r="BO32" s="2">
        <f t="shared" si="64"/>
        <v>0</v>
      </c>
      <c r="BP32" s="2">
        <f t="shared" si="65"/>
        <v>0</v>
      </c>
      <c r="BQ32" s="2">
        <f t="shared" si="66"/>
        <v>0</v>
      </c>
      <c r="BR32" s="2">
        <f t="shared" si="67"/>
        <v>0</v>
      </c>
      <c r="BS32" s="2">
        <f t="shared" si="68"/>
        <v>0</v>
      </c>
      <c r="BT32" s="2">
        <f t="shared" si="69"/>
        <v>0</v>
      </c>
      <c r="BU32" s="2">
        <f t="shared" si="70"/>
        <v>0</v>
      </c>
      <c r="BV32" s="2">
        <f t="shared" si="71"/>
        <v>0</v>
      </c>
      <c r="BW32" s="255" t="str">
        <f>数据调研!K32</f>
        <v>FBA</v>
      </c>
      <c r="BX32" s="199">
        <f t="shared" si="72"/>
        <v>0</v>
      </c>
      <c r="BY32" s="199">
        <f t="shared" si="73"/>
        <v>0</v>
      </c>
      <c r="BZ32" s="199">
        <f t="shared" si="74"/>
        <v>0</v>
      </c>
      <c r="CA32" s="199">
        <f t="shared" si="75"/>
        <v>0</v>
      </c>
      <c r="CB32" s="199">
        <f t="shared" si="76"/>
        <v>0</v>
      </c>
      <c r="CC32" s="199">
        <f t="shared" si="77"/>
        <v>0</v>
      </c>
      <c r="CD32" s="199">
        <f t="shared" si="78"/>
        <v>0</v>
      </c>
      <c r="CE32" s="199">
        <f t="shared" si="79"/>
        <v>0</v>
      </c>
      <c r="CF32" s="199">
        <f t="shared" si="80"/>
        <v>0</v>
      </c>
      <c r="CG32" s="199">
        <f t="shared" si="81"/>
        <v>0</v>
      </c>
      <c r="CH32" s="199">
        <f t="shared" si="82"/>
        <v>1</v>
      </c>
      <c r="CI32" s="199">
        <f t="shared" si="83"/>
        <v>0</v>
      </c>
      <c r="CJ32" s="199">
        <f t="shared" si="84"/>
        <v>0</v>
      </c>
      <c r="CK32" s="199">
        <f t="shared" si="85"/>
        <v>0</v>
      </c>
      <c r="CL32" s="199">
        <f t="shared" si="86"/>
        <v>0</v>
      </c>
      <c r="CM32" s="199">
        <f t="shared" si="87"/>
        <v>0</v>
      </c>
      <c r="CN32" s="199">
        <f t="shared" si="88"/>
        <v>0</v>
      </c>
      <c r="CO32" s="199">
        <f t="shared" si="89"/>
        <v>0</v>
      </c>
      <c r="CP32" s="199">
        <f t="shared" si="90"/>
        <v>0</v>
      </c>
      <c r="CQ32" s="199">
        <f t="shared" si="91"/>
        <v>1</v>
      </c>
      <c r="CR32" s="255">
        <f>数据调研!N32</f>
        <v>159</v>
      </c>
      <c r="CS32" s="260">
        <f t="shared" si="92"/>
        <v>0</v>
      </c>
      <c r="CT32" s="2">
        <f t="shared" si="93"/>
        <v>0</v>
      </c>
      <c r="CU32" s="2">
        <f t="shared" si="94"/>
        <v>0</v>
      </c>
      <c r="CV32" s="2">
        <f t="shared" si="95"/>
        <v>0</v>
      </c>
      <c r="CW32" s="2">
        <f t="shared" si="96"/>
        <v>0</v>
      </c>
      <c r="CX32" s="2">
        <f t="shared" si="97"/>
        <v>0</v>
      </c>
      <c r="CY32" s="2">
        <f t="shared" si="98"/>
        <v>0</v>
      </c>
      <c r="CZ32" s="2">
        <f t="shared" si="99"/>
        <v>0</v>
      </c>
      <c r="DA32" s="2">
        <f t="shared" si="100"/>
        <v>0</v>
      </c>
      <c r="DB32" s="2">
        <f t="shared" si="101"/>
        <v>0</v>
      </c>
      <c r="DC32" s="263">
        <f t="shared" si="102"/>
        <v>0</v>
      </c>
      <c r="DD32" s="254">
        <f t="shared" si="103"/>
        <v>0</v>
      </c>
      <c r="DE32" s="254">
        <f t="shared" si="104"/>
        <v>0</v>
      </c>
      <c r="DF32" s="254">
        <f t="shared" si="105"/>
        <v>0</v>
      </c>
      <c r="DG32" s="254">
        <f t="shared" si="106"/>
        <v>0</v>
      </c>
      <c r="DH32" s="254">
        <f t="shared" si="107"/>
        <v>0</v>
      </c>
      <c r="DI32" s="254">
        <f t="shared" si="108"/>
        <v>0</v>
      </c>
      <c r="DJ32" s="254">
        <f t="shared" si="109"/>
        <v>0</v>
      </c>
      <c r="DK32" s="254">
        <f t="shared" si="110"/>
        <v>0</v>
      </c>
      <c r="DL32" s="254">
        <f t="shared" si="111"/>
        <v>0</v>
      </c>
      <c r="DM32" s="263">
        <f t="shared" si="112"/>
        <v>0</v>
      </c>
      <c r="DN32" s="254">
        <f t="shared" si="113"/>
        <v>0</v>
      </c>
      <c r="DO32" s="254">
        <f t="shared" si="114"/>
        <v>0</v>
      </c>
      <c r="DP32" s="254">
        <f t="shared" si="115"/>
        <v>0</v>
      </c>
      <c r="DQ32" s="254">
        <f t="shared" si="116"/>
        <v>0</v>
      </c>
      <c r="DR32" s="254">
        <f t="shared" si="117"/>
        <v>0</v>
      </c>
      <c r="DS32" s="254">
        <f t="shared" si="118"/>
        <v>0</v>
      </c>
      <c r="DT32" s="254">
        <f t="shared" si="119"/>
        <v>0</v>
      </c>
      <c r="DU32" s="254">
        <f t="shared" si="120"/>
        <v>0</v>
      </c>
      <c r="DV32" s="254">
        <f t="shared" si="121"/>
        <v>0</v>
      </c>
      <c r="DW32" s="263">
        <f t="shared" si="122"/>
        <v>1</v>
      </c>
      <c r="DX32" s="254">
        <f t="shared" si="123"/>
        <v>0</v>
      </c>
      <c r="DY32" s="254">
        <f t="shared" si="124"/>
        <v>0</v>
      </c>
      <c r="DZ32" s="254">
        <f t="shared" si="125"/>
        <v>0</v>
      </c>
      <c r="EA32" s="254">
        <f t="shared" si="126"/>
        <v>0</v>
      </c>
      <c r="EB32" s="254">
        <f t="shared" si="127"/>
        <v>0</v>
      </c>
      <c r="EC32" s="254">
        <f t="shared" si="128"/>
        <v>0</v>
      </c>
      <c r="ED32" s="254">
        <f t="shared" si="129"/>
        <v>0</v>
      </c>
      <c r="EE32" s="254">
        <f t="shared" si="130"/>
        <v>0</v>
      </c>
      <c r="EF32" s="254">
        <f t="shared" si="131"/>
        <v>1</v>
      </c>
      <c r="EG32" s="263">
        <f t="shared" si="132"/>
        <v>0</v>
      </c>
      <c r="EH32" s="2">
        <f t="shared" si="133"/>
        <v>0</v>
      </c>
      <c r="EI32" s="2">
        <f t="shared" si="134"/>
        <v>0</v>
      </c>
      <c r="EJ32" s="2">
        <f t="shared" si="135"/>
        <v>0</v>
      </c>
      <c r="EK32" s="2">
        <f t="shared" si="136"/>
        <v>0</v>
      </c>
      <c r="EL32" s="2">
        <f t="shared" si="137"/>
        <v>0</v>
      </c>
      <c r="EM32" s="2">
        <f t="shared" si="138"/>
        <v>0</v>
      </c>
      <c r="EN32" s="2">
        <f t="shared" si="139"/>
        <v>0</v>
      </c>
      <c r="EO32" s="2">
        <f t="shared" si="140"/>
        <v>0</v>
      </c>
      <c r="EP32" s="2">
        <f t="shared" si="141"/>
        <v>0</v>
      </c>
      <c r="EQ32" s="55"/>
      <c r="ER32" s="267"/>
      <c r="ES32" s="267"/>
      <c r="ET32" s="267"/>
      <c r="EU32" s="213"/>
      <c r="EV32" s="261"/>
      <c r="EW32" s="271"/>
      <c r="EX32" s="272"/>
      <c r="EY32" s="272"/>
      <c r="EZ32" s="272"/>
      <c r="FA32" s="272"/>
      <c r="FB32" s="272"/>
      <c r="FC32" s="273"/>
    </row>
    <row r="33" ht="20.1" customHeight="1" spans="1:159">
      <c r="A33" s="194">
        <f>数据调研!F33</f>
        <v>18783</v>
      </c>
      <c r="B33" s="195">
        <f t="shared" si="1"/>
        <v>0</v>
      </c>
      <c r="C33" s="195">
        <f t="shared" si="2"/>
        <v>0</v>
      </c>
      <c r="D33" s="195">
        <f t="shared" si="3"/>
        <v>0</v>
      </c>
      <c r="E33" s="195">
        <f t="shared" si="4"/>
        <v>0</v>
      </c>
      <c r="F33" s="195">
        <f t="shared" si="5"/>
        <v>0</v>
      </c>
      <c r="G33">
        <f t="shared" si="6"/>
        <v>0</v>
      </c>
      <c r="H33">
        <f t="shared" si="7"/>
        <v>0</v>
      </c>
      <c r="I33">
        <f t="shared" si="8"/>
        <v>0</v>
      </c>
      <c r="J33">
        <f t="shared" si="9"/>
        <v>1</v>
      </c>
      <c r="K33" s="254">
        <f>价格参考!K33</f>
        <v>120</v>
      </c>
      <c r="L33">
        <f t="shared" si="10"/>
        <v>1</v>
      </c>
      <c r="M33">
        <f t="shared" si="11"/>
        <v>0</v>
      </c>
      <c r="N33">
        <f t="shared" si="12"/>
        <v>0</v>
      </c>
      <c r="O33">
        <f t="shared" si="13"/>
        <v>0</v>
      </c>
      <c r="P33">
        <f t="shared" si="14"/>
        <v>0</v>
      </c>
      <c r="Q33">
        <f t="shared" si="15"/>
        <v>0</v>
      </c>
      <c r="R33">
        <f t="shared" si="16"/>
        <v>0</v>
      </c>
      <c r="S33">
        <f t="shared" si="17"/>
        <v>0</v>
      </c>
      <c r="T33">
        <f t="shared" si="18"/>
        <v>0</v>
      </c>
      <c r="U33">
        <f t="shared" si="19"/>
        <v>0</v>
      </c>
      <c r="V33">
        <f t="shared" si="20"/>
        <v>0</v>
      </c>
      <c r="W33" s="194">
        <f t="shared" si="21"/>
        <v>18783</v>
      </c>
      <c r="X33" s="255">
        <f>数据调研!I33</f>
        <v>88</v>
      </c>
      <c r="Y33" s="2">
        <f t="shared" si="22"/>
        <v>0</v>
      </c>
      <c r="Z33" s="2">
        <f t="shared" si="23"/>
        <v>0</v>
      </c>
      <c r="AA33" s="2">
        <f t="shared" si="24"/>
        <v>0</v>
      </c>
      <c r="AB33" s="2">
        <f t="shared" si="25"/>
        <v>0</v>
      </c>
      <c r="AC33" s="2">
        <f t="shared" si="26"/>
        <v>0</v>
      </c>
      <c r="AD33" s="2">
        <f t="shared" si="27"/>
        <v>0</v>
      </c>
      <c r="AE33" s="2">
        <f t="shared" si="28"/>
        <v>0</v>
      </c>
      <c r="AF33" s="2">
        <f t="shared" si="29"/>
        <v>0</v>
      </c>
      <c r="AG33" s="2">
        <f t="shared" si="30"/>
        <v>0</v>
      </c>
      <c r="AH33" s="2">
        <f t="shared" si="31"/>
        <v>0</v>
      </c>
      <c r="AI33" s="2">
        <f t="shared" si="32"/>
        <v>1</v>
      </c>
      <c r="AJ33" s="2">
        <f t="shared" si="33"/>
        <v>0</v>
      </c>
      <c r="AK33" s="2">
        <f t="shared" si="34"/>
        <v>0</v>
      </c>
      <c r="AL33" s="2">
        <f t="shared" si="35"/>
        <v>0</v>
      </c>
      <c r="AM33" s="2">
        <f t="shared" si="36"/>
        <v>0</v>
      </c>
      <c r="AN33" s="2">
        <f t="shared" si="37"/>
        <v>0</v>
      </c>
      <c r="AO33" s="2">
        <f t="shared" si="38"/>
        <v>0</v>
      </c>
      <c r="AP33" s="2">
        <f t="shared" si="39"/>
        <v>0</v>
      </c>
      <c r="AQ33" s="2">
        <f t="shared" si="40"/>
        <v>0</v>
      </c>
      <c r="AR33" s="2">
        <f t="shared" si="41"/>
        <v>1</v>
      </c>
      <c r="AS33" s="2">
        <f t="shared" si="42"/>
        <v>0</v>
      </c>
      <c r="AT33" s="2">
        <f t="shared" si="43"/>
        <v>0</v>
      </c>
      <c r="AU33" s="2">
        <f t="shared" si="44"/>
        <v>0</v>
      </c>
      <c r="AV33" s="2">
        <f t="shared" si="45"/>
        <v>0</v>
      </c>
      <c r="AW33" s="2">
        <f t="shared" si="46"/>
        <v>0</v>
      </c>
      <c r="AX33" s="2">
        <f t="shared" si="47"/>
        <v>0</v>
      </c>
      <c r="AY33" s="2">
        <f t="shared" si="48"/>
        <v>0</v>
      </c>
      <c r="AZ33" s="2">
        <f t="shared" si="49"/>
        <v>0</v>
      </c>
      <c r="BA33" s="2">
        <f t="shared" si="50"/>
        <v>0</v>
      </c>
      <c r="BB33" s="2">
        <f t="shared" si="51"/>
        <v>0</v>
      </c>
      <c r="BC33" s="2">
        <f t="shared" si="52"/>
        <v>0</v>
      </c>
      <c r="BD33" s="2">
        <f t="shared" si="53"/>
        <v>0</v>
      </c>
      <c r="BE33" s="2">
        <f t="shared" si="54"/>
        <v>0</v>
      </c>
      <c r="BF33" s="2">
        <f t="shared" si="55"/>
        <v>0</v>
      </c>
      <c r="BG33" s="2">
        <f t="shared" si="56"/>
        <v>0</v>
      </c>
      <c r="BH33" s="2">
        <f t="shared" si="57"/>
        <v>0</v>
      </c>
      <c r="BI33" s="2">
        <f t="shared" si="58"/>
        <v>0</v>
      </c>
      <c r="BJ33" s="2">
        <f t="shared" si="59"/>
        <v>0</v>
      </c>
      <c r="BK33" s="2">
        <f t="shared" si="60"/>
        <v>0</v>
      </c>
      <c r="BL33" s="2">
        <f t="shared" si="61"/>
        <v>0</v>
      </c>
      <c r="BM33" s="2">
        <f t="shared" si="62"/>
        <v>0</v>
      </c>
      <c r="BN33" s="2">
        <f t="shared" si="63"/>
        <v>0</v>
      </c>
      <c r="BO33" s="2">
        <f t="shared" si="64"/>
        <v>0</v>
      </c>
      <c r="BP33" s="2">
        <f t="shared" si="65"/>
        <v>0</v>
      </c>
      <c r="BQ33" s="2">
        <f t="shared" si="66"/>
        <v>0</v>
      </c>
      <c r="BR33" s="2">
        <f t="shared" si="67"/>
        <v>0</v>
      </c>
      <c r="BS33" s="2">
        <f t="shared" si="68"/>
        <v>0</v>
      </c>
      <c r="BT33" s="2">
        <f t="shared" si="69"/>
        <v>0</v>
      </c>
      <c r="BU33" s="2">
        <f t="shared" si="70"/>
        <v>0</v>
      </c>
      <c r="BV33" s="2">
        <f t="shared" si="71"/>
        <v>0</v>
      </c>
      <c r="BW33" s="255" t="str">
        <f>数据调研!K33</f>
        <v>FBA</v>
      </c>
      <c r="BX33" s="199">
        <f t="shared" si="72"/>
        <v>0</v>
      </c>
      <c r="BY33" s="199">
        <f t="shared" si="73"/>
        <v>0</v>
      </c>
      <c r="BZ33" s="199">
        <f t="shared" si="74"/>
        <v>0</v>
      </c>
      <c r="CA33" s="199">
        <f t="shared" si="75"/>
        <v>0</v>
      </c>
      <c r="CB33" s="199">
        <f t="shared" si="76"/>
        <v>0</v>
      </c>
      <c r="CC33" s="199">
        <f t="shared" si="77"/>
        <v>0</v>
      </c>
      <c r="CD33" s="199">
        <f t="shared" si="78"/>
        <v>0</v>
      </c>
      <c r="CE33" s="199">
        <f t="shared" si="79"/>
        <v>0</v>
      </c>
      <c r="CF33" s="199">
        <f t="shared" si="80"/>
        <v>0</v>
      </c>
      <c r="CG33" s="199">
        <f t="shared" si="81"/>
        <v>0</v>
      </c>
      <c r="CH33" s="199">
        <f t="shared" si="82"/>
        <v>1</v>
      </c>
      <c r="CI33" s="199">
        <f t="shared" si="83"/>
        <v>0</v>
      </c>
      <c r="CJ33" s="199">
        <f t="shared" si="84"/>
        <v>0</v>
      </c>
      <c r="CK33" s="199">
        <f t="shared" si="85"/>
        <v>0</v>
      </c>
      <c r="CL33" s="199">
        <f t="shared" si="86"/>
        <v>0</v>
      </c>
      <c r="CM33" s="199">
        <f t="shared" si="87"/>
        <v>0</v>
      </c>
      <c r="CN33" s="199">
        <f t="shared" si="88"/>
        <v>0</v>
      </c>
      <c r="CO33" s="199">
        <f t="shared" si="89"/>
        <v>0</v>
      </c>
      <c r="CP33" s="199">
        <f t="shared" si="90"/>
        <v>0</v>
      </c>
      <c r="CQ33" s="199">
        <f t="shared" si="91"/>
        <v>1</v>
      </c>
      <c r="CR33" s="255">
        <f>数据调研!N33</f>
        <v>473</v>
      </c>
      <c r="CS33" s="260">
        <f t="shared" si="92"/>
        <v>0</v>
      </c>
      <c r="CT33" s="2">
        <f t="shared" si="93"/>
        <v>0</v>
      </c>
      <c r="CU33" s="2">
        <f t="shared" si="94"/>
        <v>0</v>
      </c>
      <c r="CV33" s="2">
        <f t="shared" si="95"/>
        <v>0</v>
      </c>
      <c r="CW33" s="2">
        <f t="shared" si="96"/>
        <v>0</v>
      </c>
      <c r="CX33" s="2">
        <f t="shared" si="97"/>
        <v>0</v>
      </c>
      <c r="CY33" s="2">
        <f t="shared" si="98"/>
        <v>0</v>
      </c>
      <c r="CZ33" s="2">
        <f t="shared" si="99"/>
        <v>0</v>
      </c>
      <c r="DA33" s="2">
        <f t="shared" si="100"/>
        <v>0</v>
      </c>
      <c r="DB33" s="2">
        <f t="shared" si="101"/>
        <v>0</v>
      </c>
      <c r="DC33" s="263">
        <f t="shared" si="102"/>
        <v>0</v>
      </c>
      <c r="DD33" s="254">
        <f t="shared" si="103"/>
        <v>0</v>
      </c>
      <c r="DE33" s="254">
        <f t="shared" si="104"/>
        <v>0</v>
      </c>
      <c r="DF33" s="254">
        <f t="shared" si="105"/>
        <v>0</v>
      </c>
      <c r="DG33" s="254">
        <f t="shared" si="106"/>
        <v>0</v>
      </c>
      <c r="DH33" s="254">
        <f t="shared" si="107"/>
        <v>0</v>
      </c>
      <c r="DI33" s="254">
        <f t="shared" si="108"/>
        <v>0</v>
      </c>
      <c r="DJ33" s="254">
        <f t="shared" si="109"/>
        <v>0</v>
      </c>
      <c r="DK33" s="254">
        <f t="shared" si="110"/>
        <v>0</v>
      </c>
      <c r="DL33" s="254">
        <f t="shared" si="111"/>
        <v>0</v>
      </c>
      <c r="DM33" s="263">
        <f t="shared" si="112"/>
        <v>0</v>
      </c>
      <c r="DN33" s="254">
        <f t="shared" si="113"/>
        <v>0</v>
      </c>
      <c r="DO33" s="254">
        <f t="shared" si="114"/>
        <v>0</v>
      </c>
      <c r="DP33" s="254">
        <f t="shared" si="115"/>
        <v>0</v>
      </c>
      <c r="DQ33" s="254">
        <f t="shared" si="116"/>
        <v>0</v>
      </c>
      <c r="DR33" s="254">
        <f t="shared" si="117"/>
        <v>0</v>
      </c>
      <c r="DS33" s="254">
        <f t="shared" si="118"/>
        <v>0</v>
      </c>
      <c r="DT33" s="254">
        <f t="shared" si="119"/>
        <v>0</v>
      </c>
      <c r="DU33" s="254">
        <f t="shared" si="120"/>
        <v>0</v>
      </c>
      <c r="DV33" s="254">
        <f t="shared" si="121"/>
        <v>0</v>
      </c>
      <c r="DW33" s="263">
        <f t="shared" si="122"/>
        <v>0</v>
      </c>
      <c r="DX33" s="254">
        <f t="shared" si="123"/>
        <v>0</v>
      </c>
      <c r="DY33" s="254">
        <f t="shared" si="124"/>
        <v>0</v>
      </c>
      <c r="DZ33" s="254">
        <f t="shared" si="125"/>
        <v>0</v>
      </c>
      <c r="EA33" s="254">
        <f t="shared" si="126"/>
        <v>0</v>
      </c>
      <c r="EB33" s="254">
        <f t="shared" si="127"/>
        <v>0</v>
      </c>
      <c r="EC33" s="254">
        <f t="shared" si="128"/>
        <v>0</v>
      </c>
      <c r="ED33" s="254">
        <f t="shared" si="129"/>
        <v>0</v>
      </c>
      <c r="EE33" s="254">
        <f t="shared" si="130"/>
        <v>0</v>
      </c>
      <c r="EF33" s="254">
        <f t="shared" si="131"/>
        <v>0</v>
      </c>
      <c r="EG33" s="263">
        <f t="shared" si="132"/>
        <v>1</v>
      </c>
      <c r="EH33" s="2">
        <f t="shared" si="133"/>
        <v>0</v>
      </c>
      <c r="EI33" s="2">
        <f t="shared" si="134"/>
        <v>0</v>
      </c>
      <c r="EJ33" s="2">
        <f t="shared" si="135"/>
        <v>0</v>
      </c>
      <c r="EK33" s="2">
        <f t="shared" si="136"/>
        <v>0</v>
      </c>
      <c r="EL33" s="2">
        <f t="shared" si="137"/>
        <v>0</v>
      </c>
      <c r="EM33" s="2">
        <f t="shared" si="138"/>
        <v>0</v>
      </c>
      <c r="EN33" s="2">
        <f t="shared" si="139"/>
        <v>0</v>
      </c>
      <c r="EO33" s="2">
        <f t="shared" si="140"/>
        <v>0</v>
      </c>
      <c r="EP33" s="2">
        <f t="shared" si="141"/>
        <v>1</v>
      </c>
      <c r="EQ33" s="55"/>
      <c r="ER33" s="267"/>
      <c r="ES33" s="267"/>
      <c r="ET33" s="267"/>
      <c r="EU33" s="213"/>
      <c r="EV33" s="261"/>
      <c r="EW33" s="271"/>
      <c r="EX33" s="272"/>
      <c r="EY33" s="272"/>
      <c r="EZ33" s="272"/>
      <c r="FA33" s="272"/>
      <c r="FB33" s="272"/>
      <c r="FC33" s="273"/>
    </row>
    <row r="34" ht="20.1" customHeight="1" spans="1:159">
      <c r="A34" s="194">
        <f>数据调研!F34</f>
        <v>17359</v>
      </c>
      <c r="B34" s="195">
        <f t="shared" si="1"/>
        <v>0</v>
      </c>
      <c r="C34" s="195">
        <f t="shared" si="2"/>
        <v>0</v>
      </c>
      <c r="D34" s="195">
        <f t="shared" si="3"/>
        <v>0</v>
      </c>
      <c r="E34" s="195">
        <f t="shared" si="4"/>
        <v>0</v>
      </c>
      <c r="F34" s="195">
        <f t="shared" si="5"/>
        <v>0</v>
      </c>
      <c r="G34">
        <f t="shared" si="6"/>
        <v>0</v>
      </c>
      <c r="H34">
        <f t="shared" si="7"/>
        <v>0</v>
      </c>
      <c r="I34">
        <f t="shared" si="8"/>
        <v>0</v>
      </c>
      <c r="J34">
        <f t="shared" si="9"/>
        <v>1</v>
      </c>
      <c r="K34" s="254">
        <f>价格参考!K34</f>
        <v>120</v>
      </c>
      <c r="L34">
        <f t="shared" si="10"/>
        <v>1</v>
      </c>
      <c r="M34">
        <f t="shared" si="11"/>
        <v>0</v>
      </c>
      <c r="N34">
        <f t="shared" si="12"/>
        <v>0</v>
      </c>
      <c r="O34">
        <f t="shared" si="13"/>
        <v>0</v>
      </c>
      <c r="P34">
        <f t="shared" si="14"/>
        <v>0</v>
      </c>
      <c r="Q34">
        <f t="shared" si="15"/>
        <v>0</v>
      </c>
      <c r="R34">
        <f t="shared" si="16"/>
        <v>0</v>
      </c>
      <c r="S34">
        <f t="shared" si="17"/>
        <v>0</v>
      </c>
      <c r="T34">
        <f t="shared" si="18"/>
        <v>0</v>
      </c>
      <c r="U34">
        <f t="shared" si="19"/>
        <v>0</v>
      </c>
      <c r="V34">
        <f t="shared" si="20"/>
        <v>0</v>
      </c>
      <c r="W34" s="194">
        <f t="shared" si="21"/>
        <v>17359</v>
      </c>
      <c r="X34" s="255">
        <f>数据调研!I34</f>
        <v>4</v>
      </c>
      <c r="Y34" s="2">
        <f t="shared" si="22"/>
        <v>1</v>
      </c>
      <c r="Z34" s="2">
        <f t="shared" si="23"/>
        <v>0</v>
      </c>
      <c r="AA34" s="2">
        <f t="shared" si="24"/>
        <v>0</v>
      </c>
      <c r="AB34" s="2">
        <f t="shared" si="25"/>
        <v>0</v>
      </c>
      <c r="AC34" s="2">
        <f t="shared" si="26"/>
        <v>0</v>
      </c>
      <c r="AD34" s="2">
        <f t="shared" si="27"/>
        <v>0</v>
      </c>
      <c r="AE34" s="2">
        <f t="shared" si="28"/>
        <v>0</v>
      </c>
      <c r="AF34" s="2">
        <f t="shared" si="29"/>
        <v>0</v>
      </c>
      <c r="AG34" s="2">
        <f t="shared" si="30"/>
        <v>0</v>
      </c>
      <c r="AH34" s="2">
        <f t="shared" si="31"/>
        <v>1</v>
      </c>
      <c r="AI34" s="2">
        <f t="shared" si="32"/>
        <v>0</v>
      </c>
      <c r="AJ34" s="2">
        <f t="shared" si="33"/>
        <v>0</v>
      </c>
      <c r="AK34" s="2">
        <f t="shared" si="34"/>
        <v>0</v>
      </c>
      <c r="AL34" s="2">
        <f t="shared" si="35"/>
        <v>0</v>
      </c>
      <c r="AM34" s="2">
        <f t="shared" si="36"/>
        <v>0</v>
      </c>
      <c r="AN34" s="2">
        <f t="shared" si="37"/>
        <v>0</v>
      </c>
      <c r="AO34" s="2">
        <f t="shared" si="38"/>
        <v>0</v>
      </c>
      <c r="AP34" s="2">
        <f t="shared" si="39"/>
        <v>0</v>
      </c>
      <c r="AQ34" s="2">
        <f t="shared" si="40"/>
        <v>0</v>
      </c>
      <c r="AR34" s="2">
        <f t="shared" si="41"/>
        <v>0</v>
      </c>
      <c r="AS34" s="2">
        <f t="shared" si="42"/>
        <v>0</v>
      </c>
      <c r="AT34" s="2">
        <f t="shared" si="43"/>
        <v>0</v>
      </c>
      <c r="AU34" s="2">
        <f t="shared" si="44"/>
        <v>0</v>
      </c>
      <c r="AV34" s="2">
        <f t="shared" si="45"/>
        <v>0</v>
      </c>
      <c r="AW34" s="2">
        <f t="shared" si="46"/>
        <v>0</v>
      </c>
      <c r="AX34" s="2">
        <f t="shared" si="47"/>
        <v>0</v>
      </c>
      <c r="AY34" s="2">
        <f t="shared" si="48"/>
        <v>0</v>
      </c>
      <c r="AZ34" s="2">
        <f t="shared" si="49"/>
        <v>0</v>
      </c>
      <c r="BA34" s="2">
        <f t="shared" si="50"/>
        <v>0</v>
      </c>
      <c r="BB34" s="2">
        <f t="shared" si="51"/>
        <v>0</v>
      </c>
      <c r="BC34" s="2">
        <f t="shared" si="52"/>
        <v>0</v>
      </c>
      <c r="BD34" s="2">
        <f t="shared" si="53"/>
        <v>0</v>
      </c>
      <c r="BE34" s="2">
        <f t="shared" si="54"/>
        <v>0</v>
      </c>
      <c r="BF34" s="2">
        <f t="shared" si="55"/>
        <v>0</v>
      </c>
      <c r="BG34" s="2">
        <f t="shared" si="56"/>
        <v>0</v>
      </c>
      <c r="BH34" s="2">
        <f t="shared" si="57"/>
        <v>0</v>
      </c>
      <c r="BI34" s="2">
        <f t="shared" si="58"/>
        <v>0</v>
      </c>
      <c r="BJ34" s="2">
        <f t="shared" si="59"/>
        <v>0</v>
      </c>
      <c r="BK34" s="2">
        <f t="shared" si="60"/>
        <v>0</v>
      </c>
      <c r="BL34" s="2">
        <f t="shared" si="61"/>
        <v>0</v>
      </c>
      <c r="BM34" s="2">
        <f t="shared" si="62"/>
        <v>0</v>
      </c>
      <c r="BN34" s="2">
        <f t="shared" si="63"/>
        <v>0</v>
      </c>
      <c r="BO34" s="2">
        <f t="shared" si="64"/>
        <v>0</v>
      </c>
      <c r="BP34" s="2">
        <f t="shared" si="65"/>
        <v>0</v>
      </c>
      <c r="BQ34" s="2">
        <f t="shared" si="66"/>
        <v>0</v>
      </c>
      <c r="BR34" s="2">
        <f t="shared" si="67"/>
        <v>0</v>
      </c>
      <c r="BS34" s="2">
        <f t="shared" si="68"/>
        <v>0</v>
      </c>
      <c r="BT34" s="2">
        <f t="shared" si="69"/>
        <v>0</v>
      </c>
      <c r="BU34" s="2">
        <f t="shared" si="70"/>
        <v>0</v>
      </c>
      <c r="BV34" s="2">
        <f t="shared" si="71"/>
        <v>0</v>
      </c>
      <c r="BW34" s="255" t="str">
        <f>数据调研!K34</f>
        <v>FBA</v>
      </c>
      <c r="BX34" s="199">
        <f t="shared" si="72"/>
        <v>0</v>
      </c>
      <c r="BY34" s="199">
        <f t="shared" si="73"/>
        <v>0</v>
      </c>
      <c r="BZ34" s="199">
        <f t="shared" si="74"/>
        <v>0</v>
      </c>
      <c r="CA34" s="199">
        <f t="shared" si="75"/>
        <v>0</v>
      </c>
      <c r="CB34" s="199">
        <f t="shared" si="76"/>
        <v>0</v>
      </c>
      <c r="CC34" s="199">
        <f t="shared" si="77"/>
        <v>0</v>
      </c>
      <c r="CD34" s="199">
        <f t="shared" si="78"/>
        <v>0</v>
      </c>
      <c r="CE34" s="199">
        <f t="shared" si="79"/>
        <v>0</v>
      </c>
      <c r="CF34" s="199">
        <f t="shared" si="80"/>
        <v>0</v>
      </c>
      <c r="CG34" s="199">
        <f t="shared" si="81"/>
        <v>0</v>
      </c>
      <c r="CH34" s="199">
        <f t="shared" si="82"/>
        <v>1</v>
      </c>
      <c r="CI34" s="199">
        <f t="shared" si="83"/>
        <v>0</v>
      </c>
      <c r="CJ34" s="199">
        <f t="shared" si="84"/>
        <v>0</v>
      </c>
      <c r="CK34" s="199">
        <f t="shared" si="85"/>
        <v>0</v>
      </c>
      <c r="CL34" s="199">
        <f t="shared" si="86"/>
        <v>0</v>
      </c>
      <c r="CM34" s="199">
        <f t="shared" si="87"/>
        <v>0</v>
      </c>
      <c r="CN34" s="199">
        <f t="shared" si="88"/>
        <v>0</v>
      </c>
      <c r="CO34" s="199">
        <f t="shared" si="89"/>
        <v>0</v>
      </c>
      <c r="CP34" s="199">
        <f t="shared" si="90"/>
        <v>0</v>
      </c>
      <c r="CQ34" s="199">
        <f t="shared" si="91"/>
        <v>1</v>
      </c>
      <c r="CR34" s="255">
        <f>数据调研!N34</f>
        <v>674</v>
      </c>
      <c r="CS34" s="260">
        <f t="shared" si="92"/>
        <v>0</v>
      </c>
      <c r="CT34" s="2">
        <f t="shared" si="93"/>
        <v>0</v>
      </c>
      <c r="CU34" s="2">
        <f t="shared" si="94"/>
        <v>0</v>
      </c>
      <c r="CV34" s="2">
        <f t="shared" si="95"/>
        <v>0</v>
      </c>
      <c r="CW34" s="2">
        <f t="shared" si="96"/>
        <v>0</v>
      </c>
      <c r="CX34" s="2">
        <f t="shared" si="97"/>
        <v>0</v>
      </c>
      <c r="CY34" s="2">
        <f t="shared" si="98"/>
        <v>0</v>
      </c>
      <c r="CZ34" s="2">
        <f t="shared" si="99"/>
        <v>0</v>
      </c>
      <c r="DA34" s="2">
        <f t="shared" si="100"/>
        <v>0</v>
      </c>
      <c r="DB34" s="2">
        <f t="shared" si="101"/>
        <v>0</v>
      </c>
      <c r="DC34" s="263">
        <f t="shared" si="102"/>
        <v>0</v>
      </c>
      <c r="DD34" s="254">
        <f t="shared" si="103"/>
        <v>0</v>
      </c>
      <c r="DE34" s="254">
        <f t="shared" si="104"/>
        <v>0</v>
      </c>
      <c r="DF34" s="254">
        <f t="shared" si="105"/>
        <v>0</v>
      </c>
      <c r="DG34" s="254">
        <f t="shared" si="106"/>
        <v>0</v>
      </c>
      <c r="DH34" s="254">
        <f t="shared" si="107"/>
        <v>0</v>
      </c>
      <c r="DI34" s="254">
        <f t="shared" si="108"/>
        <v>0</v>
      </c>
      <c r="DJ34" s="254">
        <f t="shared" si="109"/>
        <v>0</v>
      </c>
      <c r="DK34" s="254">
        <f t="shared" si="110"/>
        <v>0</v>
      </c>
      <c r="DL34" s="254">
        <f t="shared" si="111"/>
        <v>0</v>
      </c>
      <c r="DM34" s="263">
        <f t="shared" si="112"/>
        <v>0</v>
      </c>
      <c r="DN34" s="254">
        <f t="shared" si="113"/>
        <v>0</v>
      </c>
      <c r="DO34" s="254">
        <f t="shared" si="114"/>
        <v>0</v>
      </c>
      <c r="DP34" s="254">
        <f t="shared" si="115"/>
        <v>0</v>
      </c>
      <c r="DQ34" s="254">
        <f t="shared" si="116"/>
        <v>0</v>
      </c>
      <c r="DR34" s="254">
        <f t="shared" si="117"/>
        <v>0</v>
      </c>
      <c r="DS34" s="254">
        <f t="shared" si="118"/>
        <v>0</v>
      </c>
      <c r="DT34" s="254">
        <f t="shared" si="119"/>
        <v>0</v>
      </c>
      <c r="DU34" s="254">
        <f t="shared" si="120"/>
        <v>0</v>
      </c>
      <c r="DV34" s="254">
        <f t="shared" si="121"/>
        <v>0</v>
      </c>
      <c r="DW34" s="263">
        <f t="shared" si="122"/>
        <v>0</v>
      </c>
      <c r="DX34" s="254">
        <f t="shared" si="123"/>
        <v>0</v>
      </c>
      <c r="DY34" s="254">
        <f t="shared" si="124"/>
        <v>0</v>
      </c>
      <c r="DZ34" s="254">
        <f t="shared" si="125"/>
        <v>0</v>
      </c>
      <c r="EA34" s="254">
        <f t="shared" si="126"/>
        <v>0</v>
      </c>
      <c r="EB34" s="254">
        <f t="shared" si="127"/>
        <v>0</v>
      </c>
      <c r="EC34" s="254">
        <f t="shared" si="128"/>
        <v>0</v>
      </c>
      <c r="ED34" s="254">
        <f t="shared" si="129"/>
        <v>0</v>
      </c>
      <c r="EE34" s="254">
        <f t="shared" si="130"/>
        <v>0</v>
      </c>
      <c r="EF34" s="254">
        <f t="shared" si="131"/>
        <v>0</v>
      </c>
      <c r="EG34" s="263">
        <f t="shared" si="132"/>
        <v>1</v>
      </c>
      <c r="EH34" s="2">
        <f t="shared" si="133"/>
        <v>0</v>
      </c>
      <c r="EI34" s="2">
        <f t="shared" si="134"/>
        <v>0</v>
      </c>
      <c r="EJ34" s="2">
        <f t="shared" si="135"/>
        <v>0</v>
      </c>
      <c r="EK34" s="2">
        <f t="shared" si="136"/>
        <v>0</v>
      </c>
      <c r="EL34" s="2">
        <f t="shared" si="137"/>
        <v>0</v>
      </c>
      <c r="EM34" s="2">
        <f t="shared" si="138"/>
        <v>0</v>
      </c>
      <c r="EN34" s="2">
        <f t="shared" si="139"/>
        <v>0</v>
      </c>
      <c r="EO34" s="2">
        <f t="shared" si="140"/>
        <v>0</v>
      </c>
      <c r="EP34" s="2">
        <f t="shared" si="141"/>
        <v>1</v>
      </c>
      <c r="EQ34" s="55"/>
      <c r="ER34" s="267"/>
      <c r="ES34" s="267"/>
      <c r="ET34" s="267"/>
      <c r="EU34" s="213"/>
      <c r="EV34" s="261"/>
      <c r="EW34" s="271"/>
      <c r="EX34" s="272"/>
      <c r="EY34" s="272"/>
      <c r="EZ34" s="272"/>
      <c r="FA34" s="272"/>
      <c r="FB34" s="272"/>
      <c r="FC34" s="273"/>
    </row>
    <row r="35" ht="20.1" customHeight="1" spans="1:159">
      <c r="A35" s="194">
        <f>数据调研!F35</f>
        <v>133666</v>
      </c>
      <c r="B35" s="195">
        <f t="shared" ref="B35:B66" si="142">IF(AND(A35&gt;0,A35&lt;100),1,0)</f>
        <v>0</v>
      </c>
      <c r="C35" s="195">
        <f t="shared" ref="C35:C66" si="143">IF(AND(A35&gt;99,A35&lt;500),1,0)</f>
        <v>0</v>
      </c>
      <c r="D35" s="195">
        <f t="shared" ref="D35:D66" si="144">IF(AND(A35&gt;499,A35&lt;1000),1,0)</f>
        <v>0</v>
      </c>
      <c r="E35" s="195">
        <f t="shared" ref="E35:E66" si="145">IF(AND(A35&gt;999,A35&lt;2000),1,0)</f>
        <v>0</v>
      </c>
      <c r="F35" s="195">
        <f t="shared" ref="F35:F66" si="146">IF(AND(A35&gt;1999,A35&lt;4000),1,0)</f>
        <v>0</v>
      </c>
      <c r="G35">
        <f t="shared" ref="G35:G66" si="147">IF(AND(A35&gt;3999,A35&lt;6000),1,0)</f>
        <v>0</v>
      </c>
      <c r="H35">
        <f t="shared" ref="H35:H66" si="148">IF(AND(A35&gt;5999,A35&lt;8000),1,0)</f>
        <v>0</v>
      </c>
      <c r="I35">
        <f t="shared" ref="I35:I66" si="149">IF(AND(A35&gt;7999,A35&lt;10001),1,0)</f>
        <v>0</v>
      </c>
      <c r="J35">
        <f t="shared" ref="J35:J66" si="150">IF(A35&gt;10002,1,0)</f>
        <v>1</v>
      </c>
      <c r="K35" s="254">
        <f>价格参考!K35</f>
        <v>120</v>
      </c>
      <c r="L35">
        <f t="shared" ref="L35:L66" si="151">IF(AND(K35&gt;0,K35&lt;301),1,0)</f>
        <v>1</v>
      </c>
      <c r="M35">
        <f t="shared" ref="M35:M66" si="152">IF(AND(K35&gt;300,K35&lt;501),1,0)</f>
        <v>0</v>
      </c>
      <c r="N35">
        <f t="shared" ref="N35:N66" si="153">IF(AND(K35&gt;500,K35&lt;801),1,0)</f>
        <v>0</v>
      </c>
      <c r="O35">
        <f t="shared" ref="O35:O66" si="154">IF(AND(K35&gt;800,K35&lt;1001),1,0)</f>
        <v>0</v>
      </c>
      <c r="P35">
        <f t="shared" ref="P35:P66" si="155">IF(AND(K35&gt;1000,K35&lt;1501),1,0)</f>
        <v>0</v>
      </c>
      <c r="Q35">
        <f t="shared" ref="Q35:Q66" si="156">IF(AND(K35&gt;1500,K35&lt;2001),1,0)</f>
        <v>0</v>
      </c>
      <c r="R35">
        <f t="shared" ref="R35:R66" si="157">IF(AND(K35&gt;2000,K35&lt;3001),1,0)</f>
        <v>0</v>
      </c>
      <c r="S35">
        <f t="shared" ref="S35:S66" si="158">IF(AND(K35&gt;3000,K35&lt;4501),1,0)</f>
        <v>0</v>
      </c>
      <c r="T35">
        <f t="shared" ref="T35:T66" si="159">IF(AND(K35&gt;4500,K35&lt;6001),1,0)</f>
        <v>0</v>
      </c>
      <c r="U35">
        <f t="shared" ref="U35:U66" si="160">IF(AND(K35&gt;6000,K35&lt;8001),1,0)</f>
        <v>0</v>
      </c>
      <c r="V35">
        <f t="shared" ref="V35:V66" si="161">IF(AND(K35&gt;8000,K35&lt;&gt;"N.A.",K35&lt;&gt;"&lt; 5"),1,0)</f>
        <v>0</v>
      </c>
      <c r="W35" s="194">
        <f t="shared" ref="W35:W66" si="162">IF(A35&lt;&gt;"N.A.",A35,1000000)</f>
        <v>133666</v>
      </c>
      <c r="X35" s="255">
        <f>数据调研!I35</f>
        <v>3</v>
      </c>
      <c r="Y35" s="2">
        <f t="shared" ref="Y35:Y66" si="163">IF(X35&lt;31,1,0)</f>
        <v>1</v>
      </c>
      <c r="Z35" s="2">
        <f t="shared" ref="Z35:Z66" si="164">IF(AND(Y35=1,B35=1),1,0)</f>
        <v>0</v>
      </c>
      <c r="AA35" s="2">
        <f t="shared" ref="AA35:AA66" si="165">IF(AND(Y35=1,C35=1),1,0)</f>
        <v>0</v>
      </c>
      <c r="AB35" s="2">
        <f t="shared" ref="AB35:AB66" si="166">IF(AND(Y35=1,D35=1),1,0)</f>
        <v>0</v>
      </c>
      <c r="AC35" s="2">
        <f t="shared" ref="AC35:AC66" si="167">IF(AND(Y35=1,E35=1),1,0)</f>
        <v>0</v>
      </c>
      <c r="AD35" s="2">
        <f t="shared" ref="AD35:AD66" si="168">IF(AND(Y35=1,F35=1),1,0)</f>
        <v>0</v>
      </c>
      <c r="AE35" s="2">
        <f t="shared" ref="AE35:AE66" si="169">IF(AND(Y35=1,G35=1),1,0)</f>
        <v>0</v>
      </c>
      <c r="AF35" s="2">
        <f t="shared" ref="AF35:AF66" si="170">IF(AND(Y35=1,H35=1),1,0)</f>
        <v>0</v>
      </c>
      <c r="AG35" s="2">
        <f t="shared" ref="AG35:AG66" si="171">IF(AND(Y35=1,I35=1),1,0)</f>
        <v>0</v>
      </c>
      <c r="AH35" s="2">
        <f t="shared" ref="AH35:AH66" si="172">IF(AND(Y35=1,J35=1),1,0)</f>
        <v>1</v>
      </c>
      <c r="AI35" s="2">
        <f t="shared" ref="AI35:AI66" si="173">IF(AND(X35&gt;30,X35&lt;101),1,0)</f>
        <v>0</v>
      </c>
      <c r="AJ35" s="2">
        <f t="shared" ref="AJ35:AJ66" si="174">IF(AND(AI35=1,B35=1),1,0)</f>
        <v>0</v>
      </c>
      <c r="AK35" s="2">
        <f t="shared" ref="AK35:AK66" si="175">IF(AND(AI35=1,C35=1),1,0)</f>
        <v>0</v>
      </c>
      <c r="AL35" s="2">
        <f t="shared" ref="AL35:AL66" si="176">IF(AND(AI35=1,D35=1),1,0)</f>
        <v>0</v>
      </c>
      <c r="AM35" s="2">
        <f t="shared" ref="AM35:AM66" si="177">IF(AND(AI35=1,E35=1),1,0)</f>
        <v>0</v>
      </c>
      <c r="AN35" s="2">
        <f t="shared" ref="AN35:AN66" si="178">IF(AND(AI35=1,F35=1),1,0)</f>
        <v>0</v>
      </c>
      <c r="AO35" s="2">
        <f t="shared" ref="AO35:AO66" si="179">IF(AND(AI35=1,G35=1),1,0)</f>
        <v>0</v>
      </c>
      <c r="AP35" s="2">
        <f t="shared" ref="AP35:AP66" si="180">IF(AND(AI35=1,H35=1),1,0)</f>
        <v>0</v>
      </c>
      <c r="AQ35" s="2">
        <f t="shared" ref="AQ35:AQ66" si="181">IF(AND(AI35=1,I35=1),1,0)</f>
        <v>0</v>
      </c>
      <c r="AR35" s="2">
        <f t="shared" ref="AR35:AR66" si="182">IF(AND(AI35=1,J35=1),1,0)</f>
        <v>0</v>
      </c>
      <c r="AS35" s="2">
        <f t="shared" ref="AS35:AS66" si="183">IF(AND(X35&gt;100,X35&lt;501),1,0)</f>
        <v>0</v>
      </c>
      <c r="AT35" s="2">
        <f t="shared" ref="AT35:AT66" si="184">IF(AND(B35=1,AS35=1),1,0)</f>
        <v>0</v>
      </c>
      <c r="AU35" s="2">
        <f t="shared" ref="AU35:AU66" si="185">IF(AND(C35=1,AS35=1),1,0)</f>
        <v>0</v>
      </c>
      <c r="AV35" s="2">
        <f t="shared" ref="AV35:AV66" si="186">IF(AND(D35=1,AS35=1),1,0)</f>
        <v>0</v>
      </c>
      <c r="AW35" s="2">
        <f t="shared" ref="AW35:AW66" si="187">IF(AND(E35=1,AS35=1),1,0)</f>
        <v>0</v>
      </c>
      <c r="AX35" s="2">
        <f t="shared" ref="AX35:AX66" si="188">IF(AND(F35=1,AS35=1),1,0)</f>
        <v>0</v>
      </c>
      <c r="AY35" s="2">
        <f t="shared" ref="AY35:AY66" si="189">IF(AND(G35=1,AS35=1),1,0)</f>
        <v>0</v>
      </c>
      <c r="AZ35" s="2">
        <f t="shared" ref="AZ35:AZ66" si="190">IF(AND(H35=1,AS35=1),1,0)</f>
        <v>0</v>
      </c>
      <c r="BA35" s="2">
        <f t="shared" ref="BA35:BA66" si="191">IF(AND(I35=1,AS35=1),1,0)</f>
        <v>0</v>
      </c>
      <c r="BB35" s="2">
        <f t="shared" ref="BB35:BB66" si="192">IF(AND(J35=1,AS35=1),1,0)</f>
        <v>0</v>
      </c>
      <c r="BC35" s="2">
        <f t="shared" ref="BC35:BC66" si="193">IF(AND(X35&gt;500,X35&lt;1001),1,0)</f>
        <v>0</v>
      </c>
      <c r="BD35" s="2">
        <f t="shared" ref="BD35:BD66" si="194">IF(AND(BC35=1,B35=1),1,0)</f>
        <v>0</v>
      </c>
      <c r="BE35" s="2">
        <f t="shared" ref="BE35:BE66" si="195">IF(AND(BC35=1,C35=1),1,0)</f>
        <v>0</v>
      </c>
      <c r="BF35" s="2">
        <f t="shared" ref="BF35:BF66" si="196">IF(AND(BC35=1,D35=1),1,0)</f>
        <v>0</v>
      </c>
      <c r="BG35" s="2">
        <f t="shared" ref="BG35:BG66" si="197">IF(AND(BC35=1,E35=1),1,0)</f>
        <v>0</v>
      </c>
      <c r="BH35" s="2">
        <f t="shared" ref="BH35:BH66" si="198">IF(AND(BC35=1,F35=1),1,0)</f>
        <v>0</v>
      </c>
      <c r="BI35" s="2">
        <f t="shared" ref="BI35:BI66" si="199">IF(AND(BC35=1,G35=1),1,0)</f>
        <v>0</v>
      </c>
      <c r="BJ35" s="2">
        <f t="shared" ref="BJ35:BJ66" si="200">IF(AND(BC35=1,H35=1),1,0)</f>
        <v>0</v>
      </c>
      <c r="BK35" s="2">
        <f t="shared" ref="BK35:BK66" si="201">IF(AND(BC35=1,I35=1),1,0)</f>
        <v>0</v>
      </c>
      <c r="BL35" s="2">
        <f t="shared" ref="BL35:BL66" si="202">IF(AND(BC35=1,J35=1),1,0)</f>
        <v>0</v>
      </c>
      <c r="BM35" s="2">
        <f t="shared" ref="BM35:BM66" si="203">IF(X35&gt;1001,1,0)</f>
        <v>0</v>
      </c>
      <c r="BN35" s="2">
        <f t="shared" ref="BN35:BN66" si="204">IF(AND(B35=1,BM35=1),1,0)</f>
        <v>0</v>
      </c>
      <c r="BO35" s="2">
        <f t="shared" ref="BO35:BO66" si="205">IF(AND(C35=1,BM35=1),1,0)</f>
        <v>0</v>
      </c>
      <c r="BP35" s="2">
        <f t="shared" ref="BP35:BP66" si="206">IF(AND(D35=1,BM35=1),1,0)</f>
        <v>0</v>
      </c>
      <c r="BQ35" s="2">
        <f t="shared" ref="BQ35:BQ66" si="207">IF(AND(E35=1,BM35=1),1,0)</f>
        <v>0</v>
      </c>
      <c r="BR35" s="2">
        <f t="shared" ref="BR35:BR66" si="208">IF(AND(F35=1,BM35=1),1,0)</f>
        <v>0</v>
      </c>
      <c r="BS35" s="2">
        <f t="shared" ref="BS35:BS66" si="209">IF(AND(G35=1,BM35=1),1,0)</f>
        <v>0</v>
      </c>
      <c r="BT35" s="2">
        <f t="shared" ref="BT35:BT66" si="210">IF(AND(H35=1,BM35=1),1,0)</f>
        <v>0</v>
      </c>
      <c r="BU35" s="2">
        <f t="shared" ref="BU35:BU66" si="211">IF(AND(I35=1,BM35=1),1,0)</f>
        <v>0</v>
      </c>
      <c r="BV35" s="2">
        <f t="shared" ref="BV35:BV66" si="212">IF(AND(J35=1,BM35=1),1,0)</f>
        <v>0</v>
      </c>
      <c r="BW35" s="255" t="str">
        <f>数据调研!K35</f>
        <v>FBA</v>
      </c>
      <c r="BX35" s="199">
        <f t="shared" ref="BX35:BX66" si="213">IF(BW35="AMZ",1,0)</f>
        <v>0</v>
      </c>
      <c r="BY35" s="199">
        <f t="shared" ref="BY35:BY66" si="214">IF(AND(BX35=1,B35=1),1,0)</f>
        <v>0</v>
      </c>
      <c r="BZ35" s="199">
        <f t="shared" ref="BZ35:BZ66" si="215">IF(AND(BX35=1,C35=1),1,0)</f>
        <v>0</v>
      </c>
      <c r="CA35" s="199">
        <f t="shared" ref="CA35:CA66" si="216">IF(AND(BX35=1,D35=1),1,0)</f>
        <v>0</v>
      </c>
      <c r="CB35" s="199">
        <f t="shared" ref="CB35:CB66" si="217">IF(AND(BX35=1,E35=1),1,0)</f>
        <v>0</v>
      </c>
      <c r="CC35" s="199">
        <f t="shared" ref="CC35:CC66" si="218">IF(AND(BX35=1,F35=1),1,0)</f>
        <v>0</v>
      </c>
      <c r="CD35" s="199">
        <f t="shared" ref="CD35:CD66" si="219">IF(AND(BX35=1,G35=1),1,0)</f>
        <v>0</v>
      </c>
      <c r="CE35" s="199">
        <f t="shared" ref="CE35:CE66" si="220">IF(AND(BX35=1,H35=1),1,0)</f>
        <v>0</v>
      </c>
      <c r="CF35" s="199">
        <f t="shared" ref="CF35:CF66" si="221">IF(AND(BX35=1,I35=1),1,0)</f>
        <v>0</v>
      </c>
      <c r="CG35" s="199">
        <f t="shared" ref="CG35:CG66" si="222">IF(AND(BX35=1,J35=1),1,0)</f>
        <v>0</v>
      </c>
      <c r="CH35" s="199">
        <f t="shared" ref="CH35:CH66" si="223">IF(BW35="FBA",1,0)</f>
        <v>1</v>
      </c>
      <c r="CI35" s="199">
        <f t="shared" ref="CI35:CI66" si="224">IF(AND(CH35=1,B35=1),1,0)</f>
        <v>0</v>
      </c>
      <c r="CJ35" s="199">
        <f t="shared" ref="CJ35:CJ66" si="225">IF(AND(CH35=1,C35=1),1,0)</f>
        <v>0</v>
      </c>
      <c r="CK35" s="199">
        <f t="shared" ref="CK35:CK66" si="226">IF(AND(CH35=1,D35=1),1,0)</f>
        <v>0</v>
      </c>
      <c r="CL35" s="199">
        <f t="shared" ref="CL35:CL66" si="227">IF(AND(CH35=1,E35=1),1,0)</f>
        <v>0</v>
      </c>
      <c r="CM35" s="199">
        <f t="shared" ref="CM35:CM66" si="228">IF(AND(CH35=1,F35=1),1,0)</f>
        <v>0</v>
      </c>
      <c r="CN35" s="199">
        <f t="shared" ref="CN35:CN66" si="229">IF(AND(CH35=1,G35=1),1,0)</f>
        <v>0</v>
      </c>
      <c r="CO35" s="199">
        <f t="shared" ref="CO35:CO66" si="230">IF(AND(CH35=1,H35=1),1,0)</f>
        <v>0</v>
      </c>
      <c r="CP35" s="199">
        <f t="shared" ref="CP35:CP66" si="231">IF(AND(CH35=1,I35=1),1,0)</f>
        <v>0</v>
      </c>
      <c r="CQ35" s="199">
        <f t="shared" ref="CQ35:CQ66" si="232">IF(AND(CH35=1,J35=1),1,0)</f>
        <v>1</v>
      </c>
      <c r="CR35" s="255">
        <f>数据调研!N35</f>
        <v>27</v>
      </c>
      <c r="CS35" s="260">
        <f t="shared" ref="CS35:CS66" si="233">IF(AND(CR35&lt;31,CR35&lt;&gt;0),1,0)</f>
        <v>1</v>
      </c>
      <c r="CT35" s="2">
        <f t="shared" ref="CT35:CT66" si="234">IF(AND(CS35=1,B35=1),1,0)</f>
        <v>0</v>
      </c>
      <c r="CU35" s="2">
        <f t="shared" ref="CU35:CU66" si="235">IF(AND(CS35=1,C35=1),1,0)</f>
        <v>0</v>
      </c>
      <c r="CV35" s="2">
        <f t="shared" ref="CV35:CV66" si="236">IF(AND(CS35=1,D35=1),1,0)</f>
        <v>0</v>
      </c>
      <c r="CW35" s="2">
        <f t="shared" ref="CW35:CW66" si="237">IF(AND(CS35=1,E35=1),1,0)</f>
        <v>0</v>
      </c>
      <c r="CX35" s="2">
        <f t="shared" ref="CX35:CX66" si="238">IF(AND(CS35=1,F35=1),1,0)</f>
        <v>0</v>
      </c>
      <c r="CY35" s="2">
        <f t="shared" ref="CY35:CY66" si="239">IF(AND(CS35=1,G35=1),1,0)</f>
        <v>0</v>
      </c>
      <c r="CZ35" s="2">
        <f t="shared" ref="CZ35:CZ66" si="240">IF(AND(CS35=1,H35=1),1,0)</f>
        <v>0</v>
      </c>
      <c r="DA35" s="2">
        <f t="shared" ref="DA35:DA66" si="241">IF(AND(CS35=1,I35=1),1,0)</f>
        <v>0</v>
      </c>
      <c r="DB35" s="2">
        <f t="shared" ref="DB35:DB66" si="242">IF(AND(CS35=1,J35=1),1,0)</f>
        <v>1</v>
      </c>
      <c r="DC35" s="263">
        <f t="shared" ref="DC35:DC66" si="243">IF(AND(CR35&gt;30,CR35&lt;61),1,0)</f>
        <v>0</v>
      </c>
      <c r="DD35" s="254">
        <f t="shared" ref="DD35:DD66" si="244">IF(AND(DC35=1,B35=1),1,0)</f>
        <v>0</v>
      </c>
      <c r="DE35" s="254">
        <f t="shared" ref="DE35:DE66" si="245">IF(AND(DC35=1,C35=1),1,0)</f>
        <v>0</v>
      </c>
      <c r="DF35" s="254">
        <f t="shared" ref="DF35:DF66" si="246">IF(AND(DC35=1,D35=1),1,0)</f>
        <v>0</v>
      </c>
      <c r="DG35" s="254">
        <f t="shared" ref="DG35:DG66" si="247">IF(AND(DC35=1,E35=1),1,0)</f>
        <v>0</v>
      </c>
      <c r="DH35" s="254">
        <f t="shared" ref="DH35:DH66" si="248">IF(AND(DC35=1,F35=1),1,0)</f>
        <v>0</v>
      </c>
      <c r="DI35" s="254">
        <f t="shared" ref="DI35:DI66" si="249">IF(AND(DC35=1,G35=1),1,0)</f>
        <v>0</v>
      </c>
      <c r="DJ35" s="254">
        <f t="shared" ref="DJ35:DJ66" si="250">IF(AND(DC35=1,H35=1),1,0)</f>
        <v>0</v>
      </c>
      <c r="DK35" s="254">
        <f t="shared" ref="DK35:DK66" si="251">IF(AND(DC35=1,I35=1),1,0)</f>
        <v>0</v>
      </c>
      <c r="DL35" s="254">
        <f t="shared" ref="DL35:DL66" si="252">IF(AND(DC35=1,J35=1),1,0)</f>
        <v>0</v>
      </c>
      <c r="DM35" s="263">
        <f t="shared" ref="DM35:DM66" si="253">IF(AND(CR35&gt;60,CR35&lt;91),1,0)</f>
        <v>0</v>
      </c>
      <c r="DN35" s="254">
        <f t="shared" ref="DN35:DN66" si="254">IF(AND(DM35=1,B35=1),1,0)</f>
        <v>0</v>
      </c>
      <c r="DO35" s="254">
        <f t="shared" ref="DO35:DO66" si="255">IF(AND(DM35=1,C35=1),1,0)</f>
        <v>0</v>
      </c>
      <c r="DP35" s="254">
        <f t="shared" ref="DP35:DP66" si="256">IF(AND(DM35=1,D35=1),1,0)</f>
        <v>0</v>
      </c>
      <c r="DQ35" s="254">
        <f t="shared" ref="DQ35:DQ66" si="257">IF(AND(DM35=1,E35=1),1,0)</f>
        <v>0</v>
      </c>
      <c r="DR35" s="254">
        <f t="shared" ref="DR35:DR66" si="258">IF(AND(DM35=1,F35=1),1,0)</f>
        <v>0</v>
      </c>
      <c r="DS35" s="254">
        <f t="shared" ref="DS35:DS66" si="259">IF(AND(DM35=1,G35=1),1,0)</f>
        <v>0</v>
      </c>
      <c r="DT35" s="254">
        <f t="shared" ref="DT35:DT66" si="260">IF(AND(DM35=1,H35=1),1,0)</f>
        <v>0</v>
      </c>
      <c r="DU35" s="254">
        <f t="shared" ref="DU35:DU66" si="261">IF(AND(DM35=1,I35=1),1,0)</f>
        <v>0</v>
      </c>
      <c r="DV35" s="254">
        <f t="shared" ref="DV35:DV66" si="262">IF(AND(DM35=1,J35=1),1,0)</f>
        <v>0</v>
      </c>
      <c r="DW35" s="263">
        <f t="shared" ref="DW35:DW66" si="263">IF(AND(CR35&gt;90,CR35&lt;181),1,0)</f>
        <v>0</v>
      </c>
      <c r="DX35" s="254">
        <f t="shared" ref="DX35:DX66" si="264">IF(AND(DW35=1,B35=1),1,0)</f>
        <v>0</v>
      </c>
      <c r="DY35" s="254">
        <f t="shared" ref="DY35:DY66" si="265">IF(AND(DW35=1,C35=1),1,0)</f>
        <v>0</v>
      </c>
      <c r="DZ35" s="254">
        <f t="shared" ref="DZ35:DZ66" si="266">IF(AND(DW35=1,D35=1),1,0)</f>
        <v>0</v>
      </c>
      <c r="EA35" s="254">
        <f t="shared" ref="EA35:EA66" si="267">IF(AND(DW35=1,E35=1),1,0)</f>
        <v>0</v>
      </c>
      <c r="EB35" s="254">
        <f t="shared" ref="EB35:EB66" si="268">IF(AND(DW35=1,F35=1),1,0)</f>
        <v>0</v>
      </c>
      <c r="EC35" s="254">
        <f t="shared" ref="EC35:EC66" si="269">IF(AND(DW35=1,G35=1),1,0)</f>
        <v>0</v>
      </c>
      <c r="ED35" s="254">
        <f t="shared" ref="ED35:ED66" si="270">IF(AND(DW35=1,H35=1),1,0)</f>
        <v>0</v>
      </c>
      <c r="EE35" s="254">
        <f t="shared" ref="EE35:EE66" si="271">IF(AND(DW35=1,I35=1),1,0)</f>
        <v>0</v>
      </c>
      <c r="EF35" s="254">
        <f t="shared" ref="EF35:EF66" si="272">IF(AND(DW35=1,J35=1),1,0)</f>
        <v>0</v>
      </c>
      <c r="EG35" s="263">
        <f t="shared" ref="EG35:EG66" si="273">IF(CR35&gt;180,1,0)</f>
        <v>0</v>
      </c>
      <c r="EH35" s="2">
        <f t="shared" ref="EH35:EH66" si="274">IF(AND(EG35=1,B35=1),1,0)</f>
        <v>0</v>
      </c>
      <c r="EI35" s="2">
        <f t="shared" ref="EI35:EI66" si="275">IF(AND(EG35=1,C35=1),1,0)</f>
        <v>0</v>
      </c>
      <c r="EJ35" s="2">
        <f t="shared" ref="EJ35:EJ66" si="276">IF(AND(EG35=1,D35=1),1,0)</f>
        <v>0</v>
      </c>
      <c r="EK35" s="2">
        <f t="shared" ref="EK35:EK66" si="277">IF(AND(EG35=1,E35=1),1,0)</f>
        <v>0</v>
      </c>
      <c r="EL35" s="2">
        <f t="shared" ref="EL35:EL66" si="278">IF(AND(EG35=1,F35=1),1,0)</f>
        <v>0</v>
      </c>
      <c r="EM35" s="2">
        <f t="shared" ref="EM35:EM66" si="279">IF(AND(EG35=1,G35=1),1,0)</f>
        <v>0</v>
      </c>
      <c r="EN35" s="2">
        <f t="shared" ref="EN35:EN66" si="280">IF(AND(EG35=1,H35=1),1,0)</f>
        <v>0</v>
      </c>
      <c r="EO35" s="2">
        <f t="shared" ref="EO35:EO66" si="281">IF(AND(EG35=1,I35=1),1,0)</f>
        <v>0</v>
      </c>
      <c r="EP35" s="2">
        <f t="shared" ref="EP35:EP66" si="282">IF(AND(EG35=1,J35=1),1,0)</f>
        <v>0</v>
      </c>
      <c r="EQ35" s="55"/>
      <c r="ER35" s="267"/>
      <c r="ES35" s="267"/>
      <c r="ET35" s="267"/>
      <c r="EU35" s="213"/>
      <c r="EV35" s="261"/>
      <c r="EW35" s="271"/>
      <c r="EX35" s="272"/>
      <c r="EY35" s="272"/>
      <c r="EZ35" s="272"/>
      <c r="FA35" s="272"/>
      <c r="FB35" s="272"/>
      <c r="FC35" s="273"/>
    </row>
    <row r="36" ht="20.1" customHeight="1" spans="1:159">
      <c r="A36" s="194">
        <f>数据调研!F36</f>
        <v>211183</v>
      </c>
      <c r="B36" s="195">
        <f t="shared" si="142"/>
        <v>0</v>
      </c>
      <c r="C36" s="195">
        <f t="shared" si="143"/>
        <v>0</v>
      </c>
      <c r="D36" s="195">
        <f t="shared" si="144"/>
        <v>0</v>
      </c>
      <c r="E36" s="195">
        <f t="shared" si="145"/>
        <v>0</v>
      </c>
      <c r="F36" s="195">
        <f t="shared" si="146"/>
        <v>0</v>
      </c>
      <c r="G36">
        <f t="shared" si="147"/>
        <v>0</v>
      </c>
      <c r="H36">
        <f t="shared" si="148"/>
        <v>0</v>
      </c>
      <c r="I36">
        <f t="shared" si="149"/>
        <v>0</v>
      </c>
      <c r="J36">
        <f t="shared" si="150"/>
        <v>1</v>
      </c>
      <c r="K36" s="254">
        <f>价格参考!K36</f>
        <v>120</v>
      </c>
      <c r="L36">
        <f t="shared" si="151"/>
        <v>1</v>
      </c>
      <c r="M36">
        <f t="shared" si="152"/>
        <v>0</v>
      </c>
      <c r="N36">
        <f t="shared" si="153"/>
        <v>0</v>
      </c>
      <c r="O36">
        <f t="shared" si="154"/>
        <v>0</v>
      </c>
      <c r="P36">
        <f t="shared" si="155"/>
        <v>0</v>
      </c>
      <c r="Q36">
        <f t="shared" si="156"/>
        <v>0</v>
      </c>
      <c r="R36">
        <f t="shared" si="157"/>
        <v>0</v>
      </c>
      <c r="S36">
        <f t="shared" si="158"/>
        <v>0</v>
      </c>
      <c r="T36">
        <f t="shared" si="159"/>
        <v>0</v>
      </c>
      <c r="U36">
        <f t="shared" si="160"/>
        <v>0</v>
      </c>
      <c r="V36">
        <f t="shared" si="161"/>
        <v>0</v>
      </c>
      <c r="W36" s="194">
        <f t="shared" si="162"/>
        <v>211183</v>
      </c>
      <c r="X36" s="255">
        <f>数据调研!I36</f>
        <v>31</v>
      </c>
      <c r="Y36" s="2">
        <f t="shared" si="163"/>
        <v>0</v>
      </c>
      <c r="Z36" s="2">
        <f t="shared" si="164"/>
        <v>0</v>
      </c>
      <c r="AA36" s="2">
        <f t="shared" si="165"/>
        <v>0</v>
      </c>
      <c r="AB36" s="2">
        <f t="shared" si="166"/>
        <v>0</v>
      </c>
      <c r="AC36" s="2">
        <f t="shared" si="167"/>
        <v>0</v>
      </c>
      <c r="AD36" s="2">
        <f t="shared" si="168"/>
        <v>0</v>
      </c>
      <c r="AE36" s="2">
        <f t="shared" si="169"/>
        <v>0</v>
      </c>
      <c r="AF36" s="2">
        <f t="shared" si="170"/>
        <v>0</v>
      </c>
      <c r="AG36" s="2">
        <f t="shared" si="171"/>
        <v>0</v>
      </c>
      <c r="AH36" s="2">
        <f t="shared" si="172"/>
        <v>0</v>
      </c>
      <c r="AI36" s="2">
        <f t="shared" si="173"/>
        <v>1</v>
      </c>
      <c r="AJ36" s="2">
        <f t="shared" si="174"/>
        <v>0</v>
      </c>
      <c r="AK36" s="2">
        <f t="shared" si="175"/>
        <v>0</v>
      </c>
      <c r="AL36" s="2">
        <f t="shared" si="176"/>
        <v>0</v>
      </c>
      <c r="AM36" s="2">
        <f t="shared" si="177"/>
        <v>0</v>
      </c>
      <c r="AN36" s="2">
        <f t="shared" si="178"/>
        <v>0</v>
      </c>
      <c r="AO36" s="2">
        <f t="shared" si="179"/>
        <v>0</v>
      </c>
      <c r="AP36" s="2">
        <f t="shared" si="180"/>
        <v>0</v>
      </c>
      <c r="AQ36" s="2">
        <f t="shared" si="181"/>
        <v>0</v>
      </c>
      <c r="AR36" s="2">
        <f t="shared" si="182"/>
        <v>1</v>
      </c>
      <c r="AS36" s="2">
        <f t="shared" si="183"/>
        <v>0</v>
      </c>
      <c r="AT36" s="2">
        <f t="shared" si="184"/>
        <v>0</v>
      </c>
      <c r="AU36" s="2">
        <f t="shared" si="185"/>
        <v>0</v>
      </c>
      <c r="AV36" s="2">
        <f t="shared" si="186"/>
        <v>0</v>
      </c>
      <c r="AW36" s="2">
        <f t="shared" si="187"/>
        <v>0</v>
      </c>
      <c r="AX36" s="2">
        <f t="shared" si="188"/>
        <v>0</v>
      </c>
      <c r="AY36" s="2">
        <f t="shared" si="189"/>
        <v>0</v>
      </c>
      <c r="AZ36" s="2">
        <f t="shared" si="190"/>
        <v>0</v>
      </c>
      <c r="BA36" s="2">
        <f t="shared" si="191"/>
        <v>0</v>
      </c>
      <c r="BB36" s="2">
        <f t="shared" si="192"/>
        <v>0</v>
      </c>
      <c r="BC36" s="2">
        <f t="shared" si="193"/>
        <v>0</v>
      </c>
      <c r="BD36" s="2">
        <f t="shared" si="194"/>
        <v>0</v>
      </c>
      <c r="BE36" s="2">
        <f t="shared" si="195"/>
        <v>0</v>
      </c>
      <c r="BF36" s="2">
        <f t="shared" si="196"/>
        <v>0</v>
      </c>
      <c r="BG36" s="2">
        <f t="shared" si="197"/>
        <v>0</v>
      </c>
      <c r="BH36" s="2">
        <f t="shared" si="198"/>
        <v>0</v>
      </c>
      <c r="BI36" s="2">
        <f t="shared" si="199"/>
        <v>0</v>
      </c>
      <c r="BJ36" s="2">
        <f t="shared" si="200"/>
        <v>0</v>
      </c>
      <c r="BK36" s="2">
        <f t="shared" si="201"/>
        <v>0</v>
      </c>
      <c r="BL36" s="2">
        <f t="shared" si="202"/>
        <v>0</v>
      </c>
      <c r="BM36" s="2">
        <f t="shared" si="203"/>
        <v>0</v>
      </c>
      <c r="BN36" s="2">
        <f t="shared" si="204"/>
        <v>0</v>
      </c>
      <c r="BO36" s="2">
        <f t="shared" si="205"/>
        <v>0</v>
      </c>
      <c r="BP36" s="2">
        <f t="shared" si="206"/>
        <v>0</v>
      </c>
      <c r="BQ36" s="2">
        <f t="shared" si="207"/>
        <v>0</v>
      </c>
      <c r="BR36" s="2">
        <f t="shared" si="208"/>
        <v>0</v>
      </c>
      <c r="BS36" s="2">
        <f t="shared" si="209"/>
        <v>0</v>
      </c>
      <c r="BT36" s="2">
        <f t="shared" si="210"/>
        <v>0</v>
      </c>
      <c r="BU36" s="2">
        <f t="shared" si="211"/>
        <v>0</v>
      </c>
      <c r="BV36" s="2">
        <f t="shared" si="212"/>
        <v>0</v>
      </c>
      <c r="BW36" s="255" t="str">
        <f>数据调研!K36</f>
        <v>FBA</v>
      </c>
      <c r="BX36" s="199">
        <f t="shared" si="213"/>
        <v>0</v>
      </c>
      <c r="BY36" s="199">
        <f t="shared" si="214"/>
        <v>0</v>
      </c>
      <c r="BZ36" s="199">
        <f t="shared" si="215"/>
        <v>0</v>
      </c>
      <c r="CA36" s="199">
        <f t="shared" si="216"/>
        <v>0</v>
      </c>
      <c r="CB36" s="199">
        <f t="shared" si="217"/>
        <v>0</v>
      </c>
      <c r="CC36" s="199">
        <f t="shared" si="218"/>
        <v>0</v>
      </c>
      <c r="CD36" s="199">
        <f t="shared" si="219"/>
        <v>0</v>
      </c>
      <c r="CE36" s="199">
        <f t="shared" si="220"/>
        <v>0</v>
      </c>
      <c r="CF36" s="199">
        <f t="shared" si="221"/>
        <v>0</v>
      </c>
      <c r="CG36" s="199">
        <f t="shared" si="222"/>
        <v>0</v>
      </c>
      <c r="CH36" s="199">
        <f t="shared" si="223"/>
        <v>1</v>
      </c>
      <c r="CI36" s="199">
        <f t="shared" si="224"/>
        <v>0</v>
      </c>
      <c r="CJ36" s="199">
        <f t="shared" si="225"/>
        <v>0</v>
      </c>
      <c r="CK36" s="199">
        <f t="shared" si="226"/>
        <v>0</v>
      </c>
      <c r="CL36" s="199">
        <f t="shared" si="227"/>
        <v>0</v>
      </c>
      <c r="CM36" s="199">
        <f t="shared" si="228"/>
        <v>0</v>
      </c>
      <c r="CN36" s="199">
        <f t="shared" si="229"/>
        <v>0</v>
      </c>
      <c r="CO36" s="199">
        <f t="shared" si="230"/>
        <v>0</v>
      </c>
      <c r="CP36" s="199">
        <f t="shared" si="231"/>
        <v>0</v>
      </c>
      <c r="CQ36" s="199">
        <f t="shared" si="232"/>
        <v>1</v>
      </c>
      <c r="CR36" s="255">
        <f>数据调研!N36</f>
        <v>346</v>
      </c>
      <c r="CS36" s="260">
        <f t="shared" si="233"/>
        <v>0</v>
      </c>
      <c r="CT36" s="2">
        <f t="shared" si="234"/>
        <v>0</v>
      </c>
      <c r="CU36" s="2">
        <f t="shared" si="235"/>
        <v>0</v>
      </c>
      <c r="CV36" s="2">
        <f t="shared" si="236"/>
        <v>0</v>
      </c>
      <c r="CW36" s="2">
        <f t="shared" si="237"/>
        <v>0</v>
      </c>
      <c r="CX36" s="2">
        <f t="shared" si="238"/>
        <v>0</v>
      </c>
      <c r="CY36" s="2">
        <f t="shared" si="239"/>
        <v>0</v>
      </c>
      <c r="CZ36" s="2">
        <f t="shared" si="240"/>
        <v>0</v>
      </c>
      <c r="DA36" s="2">
        <f t="shared" si="241"/>
        <v>0</v>
      </c>
      <c r="DB36" s="2">
        <f t="shared" si="242"/>
        <v>0</v>
      </c>
      <c r="DC36" s="263">
        <f t="shared" si="243"/>
        <v>0</v>
      </c>
      <c r="DD36" s="254">
        <f t="shared" si="244"/>
        <v>0</v>
      </c>
      <c r="DE36" s="254">
        <f t="shared" si="245"/>
        <v>0</v>
      </c>
      <c r="DF36" s="254">
        <f t="shared" si="246"/>
        <v>0</v>
      </c>
      <c r="DG36" s="254">
        <f t="shared" si="247"/>
        <v>0</v>
      </c>
      <c r="DH36" s="254">
        <f t="shared" si="248"/>
        <v>0</v>
      </c>
      <c r="DI36" s="254">
        <f t="shared" si="249"/>
        <v>0</v>
      </c>
      <c r="DJ36" s="254">
        <f t="shared" si="250"/>
        <v>0</v>
      </c>
      <c r="DK36" s="254">
        <f t="shared" si="251"/>
        <v>0</v>
      </c>
      <c r="DL36" s="254">
        <f t="shared" si="252"/>
        <v>0</v>
      </c>
      <c r="DM36" s="263">
        <f t="shared" si="253"/>
        <v>0</v>
      </c>
      <c r="DN36" s="254">
        <f t="shared" si="254"/>
        <v>0</v>
      </c>
      <c r="DO36" s="254">
        <f t="shared" si="255"/>
        <v>0</v>
      </c>
      <c r="DP36" s="254">
        <f t="shared" si="256"/>
        <v>0</v>
      </c>
      <c r="DQ36" s="254">
        <f t="shared" si="257"/>
        <v>0</v>
      </c>
      <c r="DR36" s="254">
        <f t="shared" si="258"/>
        <v>0</v>
      </c>
      <c r="DS36" s="254">
        <f t="shared" si="259"/>
        <v>0</v>
      </c>
      <c r="DT36" s="254">
        <f t="shared" si="260"/>
        <v>0</v>
      </c>
      <c r="DU36" s="254">
        <f t="shared" si="261"/>
        <v>0</v>
      </c>
      <c r="DV36" s="254">
        <f t="shared" si="262"/>
        <v>0</v>
      </c>
      <c r="DW36" s="263">
        <f t="shared" si="263"/>
        <v>0</v>
      </c>
      <c r="DX36" s="254">
        <f t="shared" si="264"/>
        <v>0</v>
      </c>
      <c r="DY36" s="254">
        <f t="shared" si="265"/>
        <v>0</v>
      </c>
      <c r="DZ36" s="254">
        <f t="shared" si="266"/>
        <v>0</v>
      </c>
      <c r="EA36" s="254">
        <f t="shared" si="267"/>
        <v>0</v>
      </c>
      <c r="EB36" s="254">
        <f t="shared" si="268"/>
        <v>0</v>
      </c>
      <c r="EC36" s="254">
        <f t="shared" si="269"/>
        <v>0</v>
      </c>
      <c r="ED36" s="254">
        <f t="shared" si="270"/>
        <v>0</v>
      </c>
      <c r="EE36" s="254">
        <f t="shared" si="271"/>
        <v>0</v>
      </c>
      <c r="EF36" s="254">
        <f t="shared" si="272"/>
        <v>0</v>
      </c>
      <c r="EG36" s="263">
        <f t="shared" si="273"/>
        <v>1</v>
      </c>
      <c r="EH36" s="2">
        <f t="shared" si="274"/>
        <v>0</v>
      </c>
      <c r="EI36" s="2">
        <f t="shared" si="275"/>
        <v>0</v>
      </c>
      <c r="EJ36" s="2">
        <f t="shared" si="276"/>
        <v>0</v>
      </c>
      <c r="EK36" s="2">
        <f t="shared" si="277"/>
        <v>0</v>
      </c>
      <c r="EL36" s="2">
        <f t="shared" si="278"/>
        <v>0</v>
      </c>
      <c r="EM36" s="2">
        <f t="shared" si="279"/>
        <v>0</v>
      </c>
      <c r="EN36" s="2">
        <f t="shared" si="280"/>
        <v>0</v>
      </c>
      <c r="EO36" s="2">
        <f t="shared" si="281"/>
        <v>0</v>
      </c>
      <c r="EP36" s="2">
        <f t="shared" si="282"/>
        <v>1</v>
      </c>
      <c r="EQ36" s="55"/>
      <c r="ER36" s="267"/>
      <c r="ES36" s="267"/>
      <c r="ET36" s="267"/>
      <c r="EU36" s="213"/>
      <c r="EV36" s="261"/>
      <c r="EW36" s="271"/>
      <c r="EX36" s="272"/>
      <c r="EY36" s="272"/>
      <c r="EZ36" s="272"/>
      <c r="FA36" s="272"/>
      <c r="FB36" s="272"/>
      <c r="FC36" s="273"/>
    </row>
    <row r="37" ht="20.1" customHeight="1" spans="1:159">
      <c r="A37" s="194">
        <f>数据调研!F37</f>
        <v>17750</v>
      </c>
      <c r="B37" s="195">
        <f t="shared" si="142"/>
        <v>0</v>
      </c>
      <c r="C37" s="195">
        <f t="shared" si="143"/>
        <v>0</v>
      </c>
      <c r="D37" s="195">
        <f t="shared" si="144"/>
        <v>0</v>
      </c>
      <c r="E37" s="195">
        <f t="shared" si="145"/>
        <v>0</v>
      </c>
      <c r="F37" s="195">
        <f t="shared" si="146"/>
        <v>0</v>
      </c>
      <c r="G37">
        <f t="shared" si="147"/>
        <v>0</v>
      </c>
      <c r="H37">
        <f t="shared" si="148"/>
        <v>0</v>
      </c>
      <c r="I37">
        <f t="shared" si="149"/>
        <v>0</v>
      </c>
      <c r="J37">
        <f t="shared" si="150"/>
        <v>1</v>
      </c>
      <c r="K37" s="254">
        <f>价格参考!K37</f>
        <v>120</v>
      </c>
      <c r="L37">
        <f t="shared" si="151"/>
        <v>1</v>
      </c>
      <c r="M37">
        <f t="shared" si="152"/>
        <v>0</v>
      </c>
      <c r="N37">
        <f t="shared" si="153"/>
        <v>0</v>
      </c>
      <c r="O37">
        <f t="shared" si="154"/>
        <v>0</v>
      </c>
      <c r="P37">
        <f t="shared" si="155"/>
        <v>0</v>
      </c>
      <c r="Q37">
        <f t="shared" si="156"/>
        <v>0</v>
      </c>
      <c r="R37">
        <f t="shared" si="157"/>
        <v>0</v>
      </c>
      <c r="S37">
        <f t="shared" si="158"/>
        <v>0</v>
      </c>
      <c r="T37">
        <f t="shared" si="159"/>
        <v>0</v>
      </c>
      <c r="U37">
        <f t="shared" si="160"/>
        <v>0</v>
      </c>
      <c r="V37">
        <f t="shared" si="161"/>
        <v>0</v>
      </c>
      <c r="W37" s="194">
        <f t="shared" si="162"/>
        <v>17750</v>
      </c>
      <c r="X37" s="255">
        <f>数据调研!I37</f>
        <v>41</v>
      </c>
      <c r="Y37" s="2">
        <f t="shared" si="163"/>
        <v>0</v>
      </c>
      <c r="Z37" s="2">
        <f t="shared" si="164"/>
        <v>0</v>
      </c>
      <c r="AA37" s="2">
        <f t="shared" si="165"/>
        <v>0</v>
      </c>
      <c r="AB37" s="2">
        <f t="shared" si="166"/>
        <v>0</v>
      </c>
      <c r="AC37" s="2">
        <f t="shared" si="167"/>
        <v>0</v>
      </c>
      <c r="AD37" s="2">
        <f t="shared" si="168"/>
        <v>0</v>
      </c>
      <c r="AE37" s="2">
        <f t="shared" si="169"/>
        <v>0</v>
      </c>
      <c r="AF37" s="2">
        <f t="shared" si="170"/>
        <v>0</v>
      </c>
      <c r="AG37" s="2">
        <f t="shared" si="171"/>
        <v>0</v>
      </c>
      <c r="AH37" s="2">
        <f t="shared" si="172"/>
        <v>0</v>
      </c>
      <c r="AI37" s="2">
        <f t="shared" si="173"/>
        <v>1</v>
      </c>
      <c r="AJ37" s="2">
        <f t="shared" si="174"/>
        <v>0</v>
      </c>
      <c r="AK37" s="2">
        <f t="shared" si="175"/>
        <v>0</v>
      </c>
      <c r="AL37" s="2">
        <f t="shared" si="176"/>
        <v>0</v>
      </c>
      <c r="AM37" s="2">
        <f t="shared" si="177"/>
        <v>0</v>
      </c>
      <c r="AN37" s="2">
        <f t="shared" si="178"/>
        <v>0</v>
      </c>
      <c r="AO37" s="2">
        <f t="shared" si="179"/>
        <v>0</v>
      </c>
      <c r="AP37" s="2">
        <f t="shared" si="180"/>
        <v>0</v>
      </c>
      <c r="AQ37" s="2">
        <f t="shared" si="181"/>
        <v>0</v>
      </c>
      <c r="AR37" s="2">
        <f t="shared" si="182"/>
        <v>1</v>
      </c>
      <c r="AS37" s="2">
        <f t="shared" si="183"/>
        <v>0</v>
      </c>
      <c r="AT37" s="2">
        <f t="shared" si="184"/>
        <v>0</v>
      </c>
      <c r="AU37" s="2">
        <f t="shared" si="185"/>
        <v>0</v>
      </c>
      <c r="AV37" s="2">
        <f t="shared" si="186"/>
        <v>0</v>
      </c>
      <c r="AW37" s="2">
        <f t="shared" si="187"/>
        <v>0</v>
      </c>
      <c r="AX37" s="2">
        <f t="shared" si="188"/>
        <v>0</v>
      </c>
      <c r="AY37" s="2">
        <f t="shared" si="189"/>
        <v>0</v>
      </c>
      <c r="AZ37" s="2">
        <f t="shared" si="190"/>
        <v>0</v>
      </c>
      <c r="BA37" s="2">
        <f t="shared" si="191"/>
        <v>0</v>
      </c>
      <c r="BB37" s="2">
        <f t="shared" si="192"/>
        <v>0</v>
      </c>
      <c r="BC37" s="2">
        <f t="shared" si="193"/>
        <v>0</v>
      </c>
      <c r="BD37" s="2">
        <f t="shared" si="194"/>
        <v>0</v>
      </c>
      <c r="BE37" s="2">
        <f t="shared" si="195"/>
        <v>0</v>
      </c>
      <c r="BF37" s="2">
        <f t="shared" si="196"/>
        <v>0</v>
      </c>
      <c r="BG37" s="2">
        <f t="shared" si="197"/>
        <v>0</v>
      </c>
      <c r="BH37" s="2">
        <f t="shared" si="198"/>
        <v>0</v>
      </c>
      <c r="BI37" s="2">
        <f t="shared" si="199"/>
        <v>0</v>
      </c>
      <c r="BJ37" s="2">
        <f t="shared" si="200"/>
        <v>0</v>
      </c>
      <c r="BK37" s="2">
        <f t="shared" si="201"/>
        <v>0</v>
      </c>
      <c r="BL37" s="2">
        <f t="shared" si="202"/>
        <v>0</v>
      </c>
      <c r="BM37" s="2">
        <f t="shared" si="203"/>
        <v>0</v>
      </c>
      <c r="BN37" s="2">
        <f t="shared" si="204"/>
        <v>0</v>
      </c>
      <c r="BO37" s="2">
        <f t="shared" si="205"/>
        <v>0</v>
      </c>
      <c r="BP37" s="2">
        <f t="shared" si="206"/>
        <v>0</v>
      </c>
      <c r="BQ37" s="2">
        <f t="shared" si="207"/>
        <v>0</v>
      </c>
      <c r="BR37" s="2">
        <f t="shared" si="208"/>
        <v>0</v>
      </c>
      <c r="BS37" s="2">
        <f t="shared" si="209"/>
        <v>0</v>
      </c>
      <c r="BT37" s="2">
        <f t="shared" si="210"/>
        <v>0</v>
      </c>
      <c r="BU37" s="2">
        <f t="shared" si="211"/>
        <v>0</v>
      </c>
      <c r="BV37" s="2">
        <f t="shared" si="212"/>
        <v>0</v>
      </c>
      <c r="BW37" s="255" t="str">
        <f>数据调研!K37</f>
        <v>FBA</v>
      </c>
      <c r="BX37" s="199">
        <f t="shared" si="213"/>
        <v>0</v>
      </c>
      <c r="BY37" s="199">
        <f t="shared" si="214"/>
        <v>0</v>
      </c>
      <c r="BZ37" s="199">
        <f t="shared" si="215"/>
        <v>0</v>
      </c>
      <c r="CA37" s="199">
        <f t="shared" si="216"/>
        <v>0</v>
      </c>
      <c r="CB37" s="199">
        <f t="shared" si="217"/>
        <v>0</v>
      </c>
      <c r="CC37" s="199">
        <f t="shared" si="218"/>
        <v>0</v>
      </c>
      <c r="CD37" s="199">
        <f t="shared" si="219"/>
        <v>0</v>
      </c>
      <c r="CE37" s="199">
        <f t="shared" si="220"/>
        <v>0</v>
      </c>
      <c r="CF37" s="199">
        <f t="shared" si="221"/>
        <v>0</v>
      </c>
      <c r="CG37" s="199">
        <f t="shared" si="222"/>
        <v>0</v>
      </c>
      <c r="CH37" s="199">
        <f t="shared" si="223"/>
        <v>1</v>
      </c>
      <c r="CI37" s="199">
        <f t="shared" si="224"/>
        <v>0</v>
      </c>
      <c r="CJ37" s="199">
        <f t="shared" si="225"/>
        <v>0</v>
      </c>
      <c r="CK37" s="199">
        <f t="shared" si="226"/>
        <v>0</v>
      </c>
      <c r="CL37" s="199">
        <f t="shared" si="227"/>
        <v>0</v>
      </c>
      <c r="CM37" s="199">
        <f t="shared" si="228"/>
        <v>0</v>
      </c>
      <c r="CN37" s="199">
        <f t="shared" si="229"/>
        <v>0</v>
      </c>
      <c r="CO37" s="199">
        <f t="shared" si="230"/>
        <v>0</v>
      </c>
      <c r="CP37" s="199">
        <f t="shared" si="231"/>
        <v>0</v>
      </c>
      <c r="CQ37" s="199">
        <f t="shared" si="232"/>
        <v>1</v>
      </c>
      <c r="CR37" s="255">
        <f>数据调研!N37</f>
        <v>159</v>
      </c>
      <c r="CS37" s="260">
        <f t="shared" si="233"/>
        <v>0</v>
      </c>
      <c r="CT37" s="2">
        <f t="shared" si="234"/>
        <v>0</v>
      </c>
      <c r="CU37" s="2">
        <f t="shared" si="235"/>
        <v>0</v>
      </c>
      <c r="CV37" s="2">
        <f t="shared" si="236"/>
        <v>0</v>
      </c>
      <c r="CW37" s="2">
        <f t="shared" si="237"/>
        <v>0</v>
      </c>
      <c r="CX37" s="2">
        <f t="shared" si="238"/>
        <v>0</v>
      </c>
      <c r="CY37" s="2">
        <f t="shared" si="239"/>
        <v>0</v>
      </c>
      <c r="CZ37" s="2">
        <f t="shared" si="240"/>
        <v>0</v>
      </c>
      <c r="DA37" s="2">
        <f t="shared" si="241"/>
        <v>0</v>
      </c>
      <c r="DB37" s="2">
        <f t="shared" si="242"/>
        <v>0</v>
      </c>
      <c r="DC37" s="263">
        <f t="shared" si="243"/>
        <v>0</v>
      </c>
      <c r="DD37" s="254">
        <f t="shared" si="244"/>
        <v>0</v>
      </c>
      <c r="DE37" s="254">
        <f t="shared" si="245"/>
        <v>0</v>
      </c>
      <c r="DF37" s="254">
        <f t="shared" si="246"/>
        <v>0</v>
      </c>
      <c r="DG37" s="254">
        <f t="shared" si="247"/>
        <v>0</v>
      </c>
      <c r="DH37" s="254">
        <f t="shared" si="248"/>
        <v>0</v>
      </c>
      <c r="DI37" s="254">
        <f t="shared" si="249"/>
        <v>0</v>
      </c>
      <c r="DJ37" s="254">
        <f t="shared" si="250"/>
        <v>0</v>
      </c>
      <c r="DK37" s="254">
        <f t="shared" si="251"/>
        <v>0</v>
      </c>
      <c r="DL37" s="254">
        <f t="shared" si="252"/>
        <v>0</v>
      </c>
      <c r="DM37" s="263">
        <f t="shared" si="253"/>
        <v>0</v>
      </c>
      <c r="DN37" s="254">
        <f t="shared" si="254"/>
        <v>0</v>
      </c>
      <c r="DO37" s="254">
        <f t="shared" si="255"/>
        <v>0</v>
      </c>
      <c r="DP37" s="254">
        <f t="shared" si="256"/>
        <v>0</v>
      </c>
      <c r="DQ37" s="254">
        <f t="shared" si="257"/>
        <v>0</v>
      </c>
      <c r="DR37" s="254">
        <f t="shared" si="258"/>
        <v>0</v>
      </c>
      <c r="DS37" s="254">
        <f t="shared" si="259"/>
        <v>0</v>
      </c>
      <c r="DT37" s="254">
        <f t="shared" si="260"/>
        <v>0</v>
      </c>
      <c r="DU37" s="254">
        <f t="shared" si="261"/>
        <v>0</v>
      </c>
      <c r="DV37" s="254">
        <f t="shared" si="262"/>
        <v>0</v>
      </c>
      <c r="DW37" s="263">
        <f t="shared" si="263"/>
        <v>1</v>
      </c>
      <c r="DX37" s="254">
        <f t="shared" si="264"/>
        <v>0</v>
      </c>
      <c r="DY37" s="254">
        <f t="shared" si="265"/>
        <v>0</v>
      </c>
      <c r="DZ37" s="254">
        <f t="shared" si="266"/>
        <v>0</v>
      </c>
      <c r="EA37" s="254">
        <f t="shared" si="267"/>
        <v>0</v>
      </c>
      <c r="EB37" s="254">
        <f t="shared" si="268"/>
        <v>0</v>
      </c>
      <c r="EC37" s="254">
        <f t="shared" si="269"/>
        <v>0</v>
      </c>
      <c r="ED37" s="254">
        <f t="shared" si="270"/>
        <v>0</v>
      </c>
      <c r="EE37" s="254">
        <f t="shared" si="271"/>
        <v>0</v>
      </c>
      <c r="EF37" s="254">
        <f t="shared" si="272"/>
        <v>1</v>
      </c>
      <c r="EG37" s="263">
        <f t="shared" si="273"/>
        <v>0</v>
      </c>
      <c r="EH37" s="2">
        <f t="shared" si="274"/>
        <v>0</v>
      </c>
      <c r="EI37" s="2">
        <f t="shared" si="275"/>
        <v>0</v>
      </c>
      <c r="EJ37" s="2">
        <f t="shared" si="276"/>
        <v>0</v>
      </c>
      <c r="EK37" s="2">
        <f t="shared" si="277"/>
        <v>0</v>
      </c>
      <c r="EL37" s="2">
        <f t="shared" si="278"/>
        <v>0</v>
      </c>
      <c r="EM37" s="2">
        <f t="shared" si="279"/>
        <v>0</v>
      </c>
      <c r="EN37" s="2">
        <f t="shared" si="280"/>
        <v>0</v>
      </c>
      <c r="EO37" s="2">
        <f t="shared" si="281"/>
        <v>0</v>
      </c>
      <c r="EP37" s="2">
        <f t="shared" si="282"/>
        <v>0</v>
      </c>
      <c r="EQ37" s="55"/>
      <c r="ER37" s="267"/>
      <c r="ES37" s="267"/>
      <c r="ET37" s="267"/>
      <c r="EU37" s="213"/>
      <c r="EV37" s="261"/>
      <c r="EW37" s="271"/>
      <c r="EX37" s="272"/>
      <c r="EY37" s="272"/>
      <c r="EZ37" s="272"/>
      <c r="FA37" s="272"/>
      <c r="FB37" s="272"/>
      <c r="FC37" s="273"/>
    </row>
    <row r="38" ht="20.1" customHeight="1" spans="1:159">
      <c r="A38" s="194">
        <f>数据调研!F38</f>
        <v>17257</v>
      </c>
      <c r="B38" s="195">
        <f t="shared" si="142"/>
        <v>0</v>
      </c>
      <c r="C38" s="195">
        <f t="shared" si="143"/>
        <v>0</v>
      </c>
      <c r="D38" s="195">
        <f t="shared" si="144"/>
        <v>0</v>
      </c>
      <c r="E38" s="195">
        <f t="shared" si="145"/>
        <v>0</v>
      </c>
      <c r="F38" s="195">
        <f t="shared" si="146"/>
        <v>0</v>
      </c>
      <c r="G38">
        <f t="shared" si="147"/>
        <v>0</v>
      </c>
      <c r="H38">
        <f t="shared" si="148"/>
        <v>0</v>
      </c>
      <c r="I38">
        <f t="shared" si="149"/>
        <v>0</v>
      </c>
      <c r="J38">
        <f t="shared" si="150"/>
        <v>1</v>
      </c>
      <c r="K38" s="254">
        <f>价格参考!K38</f>
        <v>120</v>
      </c>
      <c r="L38">
        <f t="shared" si="151"/>
        <v>1</v>
      </c>
      <c r="M38">
        <f t="shared" si="152"/>
        <v>0</v>
      </c>
      <c r="N38">
        <f t="shared" si="153"/>
        <v>0</v>
      </c>
      <c r="O38">
        <f t="shared" si="154"/>
        <v>0</v>
      </c>
      <c r="P38">
        <f t="shared" si="155"/>
        <v>0</v>
      </c>
      <c r="Q38">
        <f t="shared" si="156"/>
        <v>0</v>
      </c>
      <c r="R38">
        <f t="shared" si="157"/>
        <v>0</v>
      </c>
      <c r="S38">
        <f t="shared" si="158"/>
        <v>0</v>
      </c>
      <c r="T38">
        <f t="shared" si="159"/>
        <v>0</v>
      </c>
      <c r="U38">
        <f t="shared" si="160"/>
        <v>0</v>
      </c>
      <c r="V38">
        <f t="shared" si="161"/>
        <v>0</v>
      </c>
      <c r="W38" s="194">
        <f t="shared" si="162"/>
        <v>17257</v>
      </c>
      <c r="X38" s="255">
        <f>数据调研!I38</f>
        <v>3544</v>
      </c>
      <c r="Y38" s="2">
        <f t="shared" si="163"/>
        <v>0</v>
      </c>
      <c r="Z38" s="2">
        <f t="shared" si="164"/>
        <v>0</v>
      </c>
      <c r="AA38" s="2">
        <f t="shared" si="165"/>
        <v>0</v>
      </c>
      <c r="AB38" s="2">
        <f t="shared" si="166"/>
        <v>0</v>
      </c>
      <c r="AC38" s="2">
        <f t="shared" si="167"/>
        <v>0</v>
      </c>
      <c r="AD38" s="2">
        <f t="shared" si="168"/>
        <v>0</v>
      </c>
      <c r="AE38" s="2">
        <f t="shared" si="169"/>
        <v>0</v>
      </c>
      <c r="AF38" s="2">
        <f t="shared" si="170"/>
        <v>0</v>
      </c>
      <c r="AG38" s="2">
        <f t="shared" si="171"/>
        <v>0</v>
      </c>
      <c r="AH38" s="2">
        <f t="shared" si="172"/>
        <v>0</v>
      </c>
      <c r="AI38" s="2">
        <f t="shared" si="173"/>
        <v>0</v>
      </c>
      <c r="AJ38" s="2">
        <f t="shared" si="174"/>
        <v>0</v>
      </c>
      <c r="AK38" s="2">
        <f t="shared" si="175"/>
        <v>0</v>
      </c>
      <c r="AL38" s="2">
        <f t="shared" si="176"/>
        <v>0</v>
      </c>
      <c r="AM38" s="2">
        <f t="shared" si="177"/>
        <v>0</v>
      </c>
      <c r="AN38" s="2">
        <f t="shared" si="178"/>
        <v>0</v>
      </c>
      <c r="AO38" s="2">
        <f t="shared" si="179"/>
        <v>0</v>
      </c>
      <c r="AP38" s="2">
        <f t="shared" si="180"/>
        <v>0</v>
      </c>
      <c r="AQ38" s="2">
        <f t="shared" si="181"/>
        <v>0</v>
      </c>
      <c r="AR38" s="2">
        <f t="shared" si="182"/>
        <v>0</v>
      </c>
      <c r="AS38" s="2">
        <f t="shared" si="183"/>
        <v>0</v>
      </c>
      <c r="AT38" s="2">
        <f t="shared" si="184"/>
        <v>0</v>
      </c>
      <c r="AU38" s="2">
        <f t="shared" si="185"/>
        <v>0</v>
      </c>
      <c r="AV38" s="2">
        <f t="shared" si="186"/>
        <v>0</v>
      </c>
      <c r="AW38" s="2">
        <f t="shared" si="187"/>
        <v>0</v>
      </c>
      <c r="AX38" s="2">
        <f t="shared" si="188"/>
        <v>0</v>
      </c>
      <c r="AY38" s="2">
        <f t="shared" si="189"/>
        <v>0</v>
      </c>
      <c r="AZ38" s="2">
        <f t="shared" si="190"/>
        <v>0</v>
      </c>
      <c r="BA38" s="2">
        <f t="shared" si="191"/>
        <v>0</v>
      </c>
      <c r="BB38" s="2">
        <f t="shared" si="192"/>
        <v>0</v>
      </c>
      <c r="BC38" s="2">
        <f t="shared" si="193"/>
        <v>0</v>
      </c>
      <c r="BD38" s="2">
        <f t="shared" si="194"/>
        <v>0</v>
      </c>
      <c r="BE38" s="2">
        <f t="shared" si="195"/>
        <v>0</v>
      </c>
      <c r="BF38" s="2">
        <f t="shared" si="196"/>
        <v>0</v>
      </c>
      <c r="BG38" s="2">
        <f t="shared" si="197"/>
        <v>0</v>
      </c>
      <c r="BH38" s="2">
        <f t="shared" si="198"/>
        <v>0</v>
      </c>
      <c r="BI38" s="2">
        <f t="shared" si="199"/>
        <v>0</v>
      </c>
      <c r="BJ38" s="2">
        <f t="shared" si="200"/>
        <v>0</v>
      </c>
      <c r="BK38" s="2">
        <f t="shared" si="201"/>
        <v>0</v>
      </c>
      <c r="BL38" s="2">
        <f t="shared" si="202"/>
        <v>0</v>
      </c>
      <c r="BM38" s="2">
        <f t="shared" si="203"/>
        <v>1</v>
      </c>
      <c r="BN38" s="2">
        <f t="shared" si="204"/>
        <v>0</v>
      </c>
      <c r="BO38" s="2">
        <f t="shared" si="205"/>
        <v>0</v>
      </c>
      <c r="BP38" s="2">
        <f t="shared" si="206"/>
        <v>0</v>
      </c>
      <c r="BQ38" s="2">
        <f t="shared" si="207"/>
        <v>0</v>
      </c>
      <c r="BR38" s="2">
        <f t="shared" si="208"/>
        <v>0</v>
      </c>
      <c r="BS38" s="2">
        <f t="shared" si="209"/>
        <v>0</v>
      </c>
      <c r="BT38" s="2">
        <f t="shared" si="210"/>
        <v>0</v>
      </c>
      <c r="BU38" s="2">
        <f t="shared" si="211"/>
        <v>0</v>
      </c>
      <c r="BV38" s="2">
        <f t="shared" si="212"/>
        <v>1</v>
      </c>
      <c r="BW38" s="255" t="str">
        <f>数据调研!K38</f>
        <v>FBA</v>
      </c>
      <c r="BX38" s="199">
        <f t="shared" si="213"/>
        <v>0</v>
      </c>
      <c r="BY38" s="199">
        <f t="shared" si="214"/>
        <v>0</v>
      </c>
      <c r="BZ38" s="199">
        <f t="shared" si="215"/>
        <v>0</v>
      </c>
      <c r="CA38" s="199">
        <f t="shared" si="216"/>
        <v>0</v>
      </c>
      <c r="CB38" s="199">
        <f t="shared" si="217"/>
        <v>0</v>
      </c>
      <c r="CC38" s="199">
        <f t="shared" si="218"/>
        <v>0</v>
      </c>
      <c r="CD38" s="199">
        <f t="shared" si="219"/>
        <v>0</v>
      </c>
      <c r="CE38" s="199">
        <f t="shared" si="220"/>
        <v>0</v>
      </c>
      <c r="CF38" s="199">
        <f t="shared" si="221"/>
        <v>0</v>
      </c>
      <c r="CG38" s="199">
        <f t="shared" si="222"/>
        <v>0</v>
      </c>
      <c r="CH38" s="199">
        <f t="shared" si="223"/>
        <v>1</v>
      </c>
      <c r="CI38" s="199">
        <f t="shared" si="224"/>
        <v>0</v>
      </c>
      <c r="CJ38" s="199">
        <f t="shared" si="225"/>
        <v>0</v>
      </c>
      <c r="CK38" s="199">
        <f t="shared" si="226"/>
        <v>0</v>
      </c>
      <c r="CL38" s="199">
        <f t="shared" si="227"/>
        <v>0</v>
      </c>
      <c r="CM38" s="199">
        <f t="shared" si="228"/>
        <v>0</v>
      </c>
      <c r="CN38" s="199">
        <f t="shared" si="229"/>
        <v>0</v>
      </c>
      <c r="CO38" s="199">
        <f t="shared" si="230"/>
        <v>0</v>
      </c>
      <c r="CP38" s="199">
        <f t="shared" si="231"/>
        <v>0</v>
      </c>
      <c r="CQ38" s="199">
        <f t="shared" si="232"/>
        <v>1</v>
      </c>
      <c r="CR38" s="255">
        <f>数据调研!N38</f>
        <v>1329</v>
      </c>
      <c r="CS38" s="260">
        <f t="shared" si="233"/>
        <v>0</v>
      </c>
      <c r="CT38" s="2">
        <f t="shared" si="234"/>
        <v>0</v>
      </c>
      <c r="CU38" s="2">
        <f t="shared" si="235"/>
        <v>0</v>
      </c>
      <c r="CV38" s="2">
        <f t="shared" si="236"/>
        <v>0</v>
      </c>
      <c r="CW38" s="2">
        <f t="shared" si="237"/>
        <v>0</v>
      </c>
      <c r="CX38" s="2">
        <f t="shared" si="238"/>
        <v>0</v>
      </c>
      <c r="CY38" s="2">
        <f t="shared" si="239"/>
        <v>0</v>
      </c>
      <c r="CZ38" s="2">
        <f t="shared" si="240"/>
        <v>0</v>
      </c>
      <c r="DA38" s="2">
        <f t="shared" si="241"/>
        <v>0</v>
      </c>
      <c r="DB38" s="2">
        <f t="shared" si="242"/>
        <v>0</v>
      </c>
      <c r="DC38" s="263">
        <f t="shared" si="243"/>
        <v>0</v>
      </c>
      <c r="DD38" s="254">
        <f t="shared" si="244"/>
        <v>0</v>
      </c>
      <c r="DE38" s="254">
        <f t="shared" si="245"/>
        <v>0</v>
      </c>
      <c r="DF38" s="254">
        <f t="shared" si="246"/>
        <v>0</v>
      </c>
      <c r="DG38" s="254">
        <f t="shared" si="247"/>
        <v>0</v>
      </c>
      <c r="DH38" s="254">
        <f t="shared" si="248"/>
        <v>0</v>
      </c>
      <c r="DI38" s="254">
        <f t="shared" si="249"/>
        <v>0</v>
      </c>
      <c r="DJ38" s="254">
        <f t="shared" si="250"/>
        <v>0</v>
      </c>
      <c r="DK38" s="254">
        <f t="shared" si="251"/>
        <v>0</v>
      </c>
      <c r="DL38" s="254">
        <f t="shared" si="252"/>
        <v>0</v>
      </c>
      <c r="DM38" s="263">
        <f t="shared" si="253"/>
        <v>0</v>
      </c>
      <c r="DN38" s="254">
        <f t="shared" si="254"/>
        <v>0</v>
      </c>
      <c r="DO38" s="254">
        <f t="shared" si="255"/>
        <v>0</v>
      </c>
      <c r="DP38" s="254">
        <f t="shared" si="256"/>
        <v>0</v>
      </c>
      <c r="DQ38" s="254">
        <f t="shared" si="257"/>
        <v>0</v>
      </c>
      <c r="DR38" s="254">
        <f t="shared" si="258"/>
        <v>0</v>
      </c>
      <c r="DS38" s="254">
        <f t="shared" si="259"/>
        <v>0</v>
      </c>
      <c r="DT38" s="254">
        <f t="shared" si="260"/>
        <v>0</v>
      </c>
      <c r="DU38" s="254">
        <f t="shared" si="261"/>
        <v>0</v>
      </c>
      <c r="DV38" s="254">
        <f t="shared" si="262"/>
        <v>0</v>
      </c>
      <c r="DW38" s="263">
        <f t="shared" si="263"/>
        <v>0</v>
      </c>
      <c r="DX38" s="254">
        <f t="shared" si="264"/>
        <v>0</v>
      </c>
      <c r="DY38" s="254">
        <f t="shared" si="265"/>
        <v>0</v>
      </c>
      <c r="DZ38" s="254">
        <f t="shared" si="266"/>
        <v>0</v>
      </c>
      <c r="EA38" s="254">
        <f t="shared" si="267"/>
        <v>0</v>
      </c>
      <c r="EB38" s="254">
        <f t="shared" si="268"/>
        <v>0</v>
      </c>
      <c r="EC38" s="254">
        <f t="shared" si="269"/>
        <v>0</v>
      </c>
      <c r="ED38" s="254">
        <f t="shared" si="270"/>
        <v>0</v>
      </c>
      <c r="EE38" s="254">
        <f t="shared" si="271"/>
        <v>0</v>
      </c>
      <c r="EF38" s="254">
        <f t="shared" si="272"/>
        <v>0</v>
      </c>
      <c r="EG38" s="263">
        <f t="shared" si="273"/>
        <v>1</v>
      </c>
      <c r="EH38" s="2">
        <f t="shared" si="274"/>
        <v>0</v>
      </c>
      <c r="EI38" s="2">
        <f t="shared" si="275"/>
        <v>0</v>
      </c>
      <c r="EJ38" s="2">
        <f t="shared" si="276"/>
        <v>0</v>
      </c>
      <c r="EK38" s="2">
        <f t="shared" si="277"/>
        <v>0</v>
      </c>
      <c r="EL38" s="2">
        <f t="shared" si="278"/>
        <v>0</v>
      </c>
      <c r="EM38" s="2">
        <f t="shared" si="279"/>
        <v>0</v>
      </c>
      <c r="EN38" s="2">
        <f t="shared" si="280"/>
        <v>0</v>
      </c>
      <c r="EO38" s="2">
        <f t="shared" si="281"/>
        <v>0</v>
      </c>
      <c r="EP38" s="2">
        <f t="shared" si="282"/>
        <v>1</v>
      </c>
      <c r="EQ38" s="55"/>
      <c r="ER38" s="267"/>
      <c r="ES38" s="267"/>
      <c r="ET38" s="267"/>
      <c r="EU38" s="213"/>
      <c r="EV38" s="261"/>
      <c r="EW38" s="271"/>
      <c r="EX38" s="272"/>
      <c r="EY38" s="272"/>
      <c r="EZ38" s="272"/>
      <c r="FA38" s="272"/>
      <c r="FB38" s="272"/>
      <c r="FC38" s="273"/>
    </row>
    <row r="39" ht="20.1" customHeight="1" spans="1:159">
      <c r="A39" s="194">
        <f>数据调研!F39</f>
        <v>17345</v>
      </c>
      <c r="B39" s="195">
        <f t="shared" si="142"/>
        <v>0</v>
      </c>
      <c r="C39" s="195">
        <f t="shared" si="143"/>
        <v>0</v>
      </c>
      <c r="D39" s="195">
        <f t="shared" si="144"/>
        <v>0</v>
      </c>
      <c r="E39" s="195">
        <f t="shared" si="145"/>
        <v>0</v>
      </c>
      <c r="F39" s="195">
        <f t="shared" si="146"/>
        <v>0</v>
      </c>
      <c r="G39">
        <f t="shared" si="147"/>
        <v>0</v>
      </c>
      <c r="H39">
        <f t="shared" si="148"/>
        <v>0</v>
      </c>
      <c r="I39">
        <f t="shared" si="149"/>
        <v>0</v>
      </c>
      <c r="J39">
        <f t="shared" si="150"/>
        <v>1</v>
      </c>
      <c r="K39" s="254">
        <f>价格参考!K39</f>
        <v>120</v>
      </c>
      <c r="L39">
        <f t="shared" si="151"/>
        <v>1</v>
      </c>
      <c r="M39">
        <f t="shared" si="152"/>
        <v>0</v>
      </c>
      <c r="N39">
        <f t="shared" si="153"/>
        <v>0</v>
      </c>
      <c r="O39">
        <f t="shared" si="154"/>
        <v>0</v>
      </c>
      <c r="P39">
        <f t="shared" si="155"/>
        <v>0</v>
      </c>
      <c r="Q39">
        <f t="shared" si="156"/>
        <v>0</v>
      </c>
      <c r="R39">
        <f t="shared" si="157"/>
        <v>0</v>
      </c>
      <c r="S39">
        <f t="shared" si="158"/>
        <v>0</v>
      </c>
      <c r="T39">
        <f t="shared" si="159"/>
        <v>0</v>
      </c>
      <c r="U39">
        <f t="shared" si="160"/>
        <v>0</v>
      </c>
      <c r="V39">
        <f t="shared" si="161"/>
        <v>0</v>
      </c>
      <c r="W39" s="194">
        <f t="shared" si="162"/>
        <v>17345</v>
      </c>
      <c r="X39" s="255">
        <f>数据调研!I39</f>
        <v>41</v>
      </c>
      <c r="Y39" s="2">
        <f t="shared" si="163"/>
        <v>0</v>
      </c>
      <c r="Z39" s="2">
        <f t="shared" si="164"/>
        <v>0</v>
      </c>
      <c r="AA39" s="2">
        <f t="shared" si="165"/>
        <v>0</v>
      </c>
      <c r="AB39" s="2">
        <f t="shared" si="166"/>
        <v>0</v>
      </c>
      <c r="AC39" s="2">
        <f t="shared" si="167"/>
        <v>0</v>
      </c>
      <c r="AD39" s="2">
        <f t="shared" si="168"/>
        <v>0</v>
      </c>
      <c r="AE39" s="2">
        <f t="shared" si="169"/>
        <v>0</v>
      </c>
      <c r="AF39" s="2">
        <f t="shared" si="170"/>
        <v>0</v>
      </c>
      <c r="AG39" s="2">
        <f t="shared" si="171"/>
        <v>0</v>
      </c>
      <c r="AH39" s="2">
        <f t="shared" si="172"/>
        <v>0</v>
      </c>
      <c r="AI39" s="2">
        <f t="shared" si="173"/>
        <v>1</v>
      </c>
      <c r="AJ39" s="2">
        <f t="shared" si="174"/>
        <v>0</v>
      </c>
      <c r="AK39" s="2">
        <f t="shared" si="175"/>
        <v>0</v>
      </c>
      <c r="AL39" s="2">
        <f t="shared" si="176"/>
        <v>0</v>
      </c>
      <c r="AM39" s="2">
        <f t="shared" si="177"/>
        <v>0</v>
      </c>
      <c r="AN39" s="2">
        <f t="shared" si="178"/>
        <v>0</v>
      </c>
      <c r="AO39" s="2">
        <f t="shared" si="179"/>
        <v>0</v>
      </c>
      <c r="AP39" s="2">
        <f t="shared" si="180"/>
        <v>0</v>
      </c>
      <c r="AQ39" s="2">
        <f t="shared" si="181"/>
        <v>0</v>
      </c>
      <c r="AR39" s="2">
        <f t="shared" si="182"/>
        <v>1</v>
      </c>
      <c r="AS39" s="2">
        <f t="shared" si="183"/>
        <v>0</v>
      </c>
      <c r="AT39" s="2">
        <f t="shared" si="184"/>
        <v>0</v>
      </c>
      <c r="AU39" s="2">
        <f t="shared" si="185"/>
        <v>0</v>
      </c>
      <c r="AV39" s="2">
        <f t="shared" si="186"/>
        <v>0</v>
      </c>
      <c r="AW39" s="2">
        <f t="shared" si="187"/>
        <v>0</v>
      </c>
      <c r="AX39" s="2">
        <f t="shared" si="188"/>
        <v>0</v>
      </c>
      <c r="AY39" s="2">
        <f t="shared" si="189"/>
        <v>0</v>
      </c>
      <c r="AZ39" s="2">
        <f t="shared" si="190"/>
        <v>0</v>
      </c>
      <c r="BA39" s="2">
        <f t="shared" si="191"/>
        <v>0</v>
      </c>
      <c r="BB39" s="2">
        <f t="shared" si="192"/>
        <v>0</v>
      </c>
      <c r="BC39" s="2">
        <f t="shared" si="193"/>
        <v>0</v>
      </c>
      <c r="BD39" s="2">
        <f t="shared" si="194"/>
        <v>0</v>
      </c>
      <c r="BE39" s="2">
        <f t="shared" si="195"/>
        <v>0</v>
      </c>
      <c r="BF39" s="2">
        <f t="shared" si="196"/>
        <v>0</v>
      </c>
      <c r="BG39" s="2">
        <f t="shared" si="197"/>
        <v>0</v>
      </c>
      <c r="BH39" s="2">
        <f t="shared" si="198"/>
        <v>0</v>
      </c>
      <c r="BI39" s="2">
        <f t="shared" si="199"/>
        <v>0</v>
      </c>
      <c r="BJ39" s="2">
        <f t="shared" si="200"/>
        <v>0</v>
      </c>
      <c r="BK39" s="2">
        <f t="shared" si="201"/>
        <v>0</v>
      </c>
      <c r="BL39" s="2">
        <f t="shared" si="202"/>
        <v>0</v>
      </c>
      <c r="BM39" s="2">
        <f t="shared" si="203"/>
        <v>0</v>
      </c>
      <c r="BN39" s="2">
        <f t="shared" si="204"/>
        <v>0</v>
      </c>
      <c r="BO39" s="2">
        <f t="shared" si="205"/>
        <v>0</v>
      </c>
      <c r="BP39" s="2">
        <f t="shared" si="206"/>
        <v>0</v>
      </c>
      <c r="BQ39" s="2">
        <f t="shared" si="207"/>
        <v>0</v>
      </c>
      <c r="BR39" s="2">
        <f t="shared" si="208"/>
        <v>0</v>
      </c>
      <c r="BS39" s="2">
        <f t="shared" si="209"/>
        <v>0</v>
      </c>
      <c r="BT39" s="2">
        <f t="shared" si="210"/>
        <v>0</v>
      </c>
      <c r="BU39" s="2">
        <f t="shared" si="211"/>
        <v>0</v>
      </c>
      <c r="BV39" s="2">
        <f t="shared" si="212"/>
        <v>0</v>
      </c>
      <c r="BW39" s="255" t="str">
        <f>数据调研!K39</f>
        <v>FBA</v>
      </c>
      <c r="BX39" s="199">
        <f t="shared" si="213"/>
        <v>0</v>
      </c>
      <c r="BY39" s="199">
        <f t="shared" si="214"/>
        <v>0</v>
      </c>
      <c r="BZ39" s="199">
        <f t="shared" si="215"/>
        <v>0</v>
      </c>
      <c r="CA39" s="199">
        <f t="shared" si="216"/>
        <v>0</v>
      </c>
      <c r="CB39" s="199">
        <f t="shared" si="217"/>
        <v>0</v>
      </c>
      <c r="CC39" s="199">
        <f t="shared" si="218"/>
        <v>0</v>
      </c>
      <c r="CD39" s="199">
        <f t="shared" si="219"/>
        <v>0</v>
      </c>
      <c r="CE39" s="199">
        <f t="shared" si="220"/>
        <v>0</v>
      </c>
      <c r="CF39" s="199">
        <f t="shared" si="221"/>
        <v>0</v>
      </c>
      <c r="CG39" s="199">
        <f t="shared" si="222"/>
        <v>0</v>
      </c>
      <c r="CH39" s="199">
        <f t="shared" si="223"/>
        <v>1</v>
      </c>
      <c r="CI39" s="199">
        <f t="shared" si="224"/>
        <v>0</v>
      </c>
      <c r="CJ39" s="199">
        <f t="shared" si="225"/>
        <v>0</v>
      </c>
      <c r="CK39" s="199">
        <f t="shared" si="226"/>
        <v>0</v>
      </c>
      <c r="CL39" s="199">
        <f t="shared" si="227"/>
        <v>0</v>
      </c>
      <c r="CM39" s="199">
        <f t="shared" si="228"/>
        <v>0</v>
      </c>
      <c r="CN39" s="199">
        <f t="shared" si="229"/>
        <v>0</v>
      </c>
      <c r="CO39" s="199">
        <f t="shared" si="230"/>
        <v>0</v>
      </c>
      <c r="CP39" s="199">
        <f t="shared" si="231"/>
        <v>0</v>
      </c>
      <c r="CQ39" s="199">
        <f t="shared" si="232"/>
        <v>1</v>
      </c>
      <c r="CR39" s="255">
        <f>数据调研!N39</f>
        <v>164</v>
      </c>
      <c r="CS39" s="260">
        <f t="shared" si="233"/>
        <v>0</v>
      </c>
      <c r="CT39" s="2">
        <f t="shared" si="234"/>
        <v>0</v>
      </c>
      <c r="CU39" s="2">
        <f t="shared" si="235"/>
        <v>0</v>
      </c>
      <c r="CV39" s="2">
        <f t="shared" si="236"/>
        <v>0</v>
      </c>
      <c r="CW39" s="2">
        <f t="shared" si="237"/>
        <v>0</v>
      </c>
      <c r="CX39" s="2">
        <f t="shared" si="238"/>
        <v>0</v>
      </c>
      <c r="CY39" s="2">
        <f t="shared" si="239"/>
        <v>0</v>
      </c>
      <c r="CZ39" s="2">
        <f t="shared" si="240"/>
        <v>0</v>
      </c>
      <c r="DA39" s="2">
        <f t="shared" si="241"/>
        <v>0</v>
      </c>
      <c r="DB39" s="2">
        <f t="shared" si="242"/>
        <v>0</v>
      </c>
      <c r="DC39" s="263">
        <f t="shared" si="243"/>
        <v>0</v>
      </c>
      <c r="DD39" s="254">
        <f t="shared" si="244"/>
        <v>0</v>
      </c>
      <c r="DE39" s="254">
        <f t="shared" si="245"/>
        <v>0</v>
      </c>
      <c r="DF39" s="254">
        <f t="shared" si="246"/>
        <v>0</v>
      </c>
      <c r="DG39" s="254">
        <f t="shared" si="247"/>
        <v>0</v>
      </c>
      <c r="DH39" s="254">
        <f t="shared" si="248"/>
        <v>0</v>
      </c>
      <c r="DI39" s="254">
        <f t="shared" si="249"/>
        <v>0</v>
      </c>
      <c r="DJ39" s="254">
        <f t="shared" si="250"/>
        <v>0</v>
      </c>
      <c r="DK39" s="254">
        <f t="shared" si="251"/>
        <v>0</v>
      </c>
      <c r="DL39" s="254">
        <f t="shared" si="252"/>
        <v>0</v>
      </c>
      <c r="DM39" s="263">
        <f t="shared" si="253"/>
        <v>0</v>
      </c>
      <c r="DN39" s="254">
        <f t="shared" si="254"/>
        <v>0</v>
      </c>
      <c r="DO39" s="254">
        <f t="shared" si="255"/>
        <v>0</v>
      </c>
      <c r="DP39" s="254">
        <f t="shared" si="256"/>
        <v>0</v>
      </c>
      <c r="DQ39" s="254">
        <f t="shared" si="257"/>
        <v>0</v>
      </c>
      <c r="DR39" s="254">
        <f t="shared" si="258"/>
        <v>0</v>
      </c>
      <c r="DS39" s="254">
        <f t="shared" si="259"/>
        <v>0</v>
      </c>
      <c r="DT39" s="254">
        <f t="shared" si="260"/>
        <v>0</v>
      </c>
      <c r="DU39" s="254">
        <f t="shared" si="261"/>
        <v>0</v>
      </c>
      <c r="DV39" s="254">
        <f t="shared" si="262"/>
        <v>0</v>
      </c>
      <c r="DW39" s="263">
        <f t="shared" si="263"/>
        <v>1</v>
      </c>
      <c r="DX39" s="254">
        <f t="shared" si="264"/>
        <v>0</v>
      </c>
      <c r="DY39" s="254">
        <f t="shared" si="265"/>
        <v>0</v>
      </c>
      <c r="DZ39" s="254">
        <f t="shared" si="266"/>
        <v>0</v>
      </c>
      <c r="EA39" s="254">
        <f t="shared" si="267"/>
        <v>0</v>
      </c>
      <c r="EB39" s="254">
        <f t="shared" si="268"/>
        <v>0</v>
      </c>
      <c r="EC39" s="254">
        <f t="shared" si="269"/>
        <v>0</v>
      </c>
      <c r="ED39" s="254">
        <f t="shared" si="270"/>
        <v>0</v>
      </c>
      <c r="EE39" s="254">
        <f t="shared" si="271"/>
        <v>0</v>
      </c>
      <c r="EF39" s="254">
        <f t="shared" si="272"/>
        <v>1</v>
      </c>
      <c r="EG39" s="263">
        <f t="shared" si="273"/>
        <v>0</v>
      </c>
      <c r="EH39" s="2">
        <f t="shared" si="274"/>
        <v>0</v>
      </c>
      <c r="EI39" s="2">
        <f t="shared" si="275"/>
        <v>0</v>
      </c>
      <c r="EJ39" s="2">
        <f t="shared" si="276"/>
        <v>0</v>
      </c>
      <c r="EK39" s="2">
        <f t="shared" si="277"/>
        <v>0</v>
      </c>
      <c r="EL39" s="2">
        <f t="shared" si="278"/>
        <v>0</v>
      </c>
      <c r="EM39" s="2">
        <f t="shared" si="279"/>
        <v>0</v>
      </c>
      <c r="EN39" s="2">
        <f t="shared" si="280"/>
        <v>0</v>
      </c>
      <c r="EO39" s="2">
        <f t="shared" si="281"/>
        <v>0</v>
      </c>
      <c r="EP39" s="2">
        <f t="shared" si="282"/>
        <v>0</v>
      </c>
      <c r="EQ39" s="55"/>
      <c r="ER39" s="267"/>
      <c r="ES39" s="267"/>
      <c r="ET39" s="267"/>
      <c r="EU39" s="213"/>
      <c r="EV39" s="261"/>
      <c r="EW39" s="271"/>
      <c r="EX39" s="272"/>
      <c r="EY39" s="272"/>
      <c r="EZ39" s="272"/>
      <c r="FA39" s="272"/>
      <c r="FB39" s="272"/>
      <c r="FC39" s="273"/>
    </row>
    <row r="40" ht="20.1" customHeight="1" spans="1:159">
      <c r="A40" s="194">
        <f>数据调研!F40</f>
        <v>18486</v>
      </c>
      <c r="B40" s="195">
        <f t="shared" si="142"/>
        <v>0</v>
      </c>
      <c r="C40" s="195">
        <f t="shared" si="143"/>
        <v>0</v>
      </c>
      <c r="D40" s="195">
        <f t="shared" si="144"/>
        <v>0</v>
      </c>
      <c r="E40" s="195">
        <f t="shared" si="145"/>
        <v>0</v>
      </c>
      <c r="F40" s="195">
        <f t="shared" si="146"/>
        <v>0</v>
      </c>
      <c r="G40">
        <f t="shared" si="147"/>
        <v>0</v>
      </c>
      <c r="H40">
        <f t="shared" si="148"/>
        <v>0</v>
      </c>
      <c r="I40">
        <f t="shared" si="149"/>
        <v>0</v>
      </c>
      <c r="J40">
        <f t="shared" si="150"/>
        <v>1</v>
      </c>
      <c r="K40" s="254">
        <f>价格参考!K40</f>
        <v>120</v>
      </c>
      <c r="L40">
        <f t="shared" si="151"/>
        <v>1</v>
      </c>
      <c r="M40">
        <f t="shared" si="152"/>
        <v>0</v>
      </c>
      <c r="N40">
        <f t="shared" si="153"/>
        <v>0</v>
      </c>
      <c r="O40">
        <f t="shared" si="154"/>
        <v>0</v>
      </c>
      <c r="P40">
        <f t="shared" si="155"/>
        <v>0</v>
      </c>
      <c r="Q40">
        <f t="shared" si="156"/>
        <v>0</v>
      </c>
      <c r="R40">
        <f t="shared" si="157"/>
        <v>0</v>
      </c>
      <c r="S40">
        <f t="shared" si="158"/>
        <v>0</v>
      </c>
      <c r="T40">
        <f t="shared" si="159"/>
        <v>0</v>
      </c>
      <c r="U40">
        <f t="shared" si="160"/>
        <v>0</v>
      </c>
      <c r="V40">
        <f t="shared" si="161"/>
        <v>0</v>
      </c>
      <c r="W40" s="194">
        <f t="shared" si="162"/>
        <v>18486</v>
      </c>
      <c r="X40" s="255">
        <f>数据调研!I40</f>
        <v>1030</v>
      </c>
      <c r="Y40" s="2">
        <f t="shared" si="163"/>
        <v>0</v>
      </c>
      <c r="Z40" s="2">
        <f t="shared" si="164"/>
        <v>0</v>
      </c>
      <c r="AA40" s="2">
        <f t="shared" si="165"/>
        <v>0</v>
      </c>
      <c r="AB40" s="2">
        <f t="shared" si="166"/>
        <v>0</v>
      </c>
      <c r="AC40" s="2">
        <f t="shared" si="167"/>
        <v>0</v>
      </c>
      <c r="AD40" s="2">
        <f t="shared" si="168"/>
        <v>0</v>
      </c>
      <c r="AE40" s="2">
        <f t="shared" si="169"/>
        <v>0</v>
      </c>
      <c r="AF40" s="2">
        <f t="shared" si="170"/>
        <v>0</v>
      </c>
      <c r="AG40" s="2">
        <f t="shared" si="171"/>
        <v>0</v>
      </c>
      <c r="AH40" s="2">
        <f t="shared" si="172"/>
        <v>0</v>
      </c>
      <c r="AI40" s="2">
        <f t="shared" si="173"/>
        <v>0</v>
      </c>
      <c r="AJ40" s="2">
        <f t="shared" si="174"/>
        <v>0</v>
      </c>
      <c r="AK40" s="2">
        <f t="shared" si="175"/>
        <v>0</v>
      </c>
      <c r="AL40" s="2">
        <f t="shared" si="176"/>
        <v>0</v>
      </c>
      <c r="AM40" s="2">
        <f t="shared" si="177"/>
        <v>0</v>
      </c>
      <c r="AN40" s="2">
        <f t="shared" si="178"/>
        <v>0</v>
      </c>
      <c r="AO40" s="2">
        <f t="shared" si="179"/>
        <v>0</v>
      </c>
      <c r="AP40" s="2">
        <f t="shared" si="180"/>
        <v>0</v>
      </c>
      <c r="AQ40" s="2">
        <f t="shared" si="181"/>
        <v>0</v>
      </c>
      <c r="AR40" s="2">
        <f t="shared" si="182"/>
        <v>0</v>
      </c>
      <c r="AS40" s="2">
        <f t="shared" si="183"/>
        <v>0</v>
      </c>
      <c r="AT40" s="2">
        <f t="shared" si="184"/>
        <v>0</v>
      </c>
      <c r="AU40" s="2">
        <f t="shared" si="185"/>
        <v>0</v>
      </c>
      <c r="AV40" s="2">
        <f t="shared" si="186"/>
        <v>0</v>
      </c>
      <c r="AW40" s="2">
        <f t="shared" si="187"/>
        <v>0</v>
      </c>
      <c r="AX40" s="2">
        <f t="shared" si="188"/>
        <v>0</v>
      </c>
      <c r="AY40" s="2">
        <f t="shared" si="189"/>
        <v>0</v>
      </c>
      <c r="AZ40" s="2">
        <f t="shared" si="190"/>
        <v>0</v>
      </c>
      <c r="BA40" s="2">
        <f t="shared" si="191"/>
        <v>0</v>
      </c>
      <c r="BB40" s="2">
        <f t="shared" si="192"/>
        <v>0</v>
      </c>
      <c r="BC40" s="2">
        <f t="shared" si="193"/>
        <v>0</v>
      </c>
      <c r="BD40" s="2">
        <f t="shared" si="194"/>
        <v>0</v>
      </c>
      <c r="BE40" s="2">
        <f t="shared" si="195"/>
        <v>0</v>
      </c>
      <c r="BF40" s="2">
        <f t="shared" si="196"/>
        <v>0</v>
      </c>
      <c r="BG40" s="2">
        <f t="shared" si="197"/>
        <v>0</v>
      </c>
      <c r="BH40" s="2">
        <f t="shared" si="198"/>
        <v>0</v>
      </c>
      <c r="BI40" s="2">
        <f t="shared" si="199"/>
        <v>0</v>
      </c>
      <c r="BJ40" s="2">
        <f t="shared" si="200"/>
        <v>0</v>
      </c>
      <c r="BK40" s="2">
        <f t="shared" si="201"/>
        <v>0</v>
      </c>
      <c r="BL40" s="2">
        <f t="shared" si="202"/>
        <v>0</v>
      </c>
      <c r="BM40" s="2">
        <f t="shared" si="203"/>
        <v>1</v>
      </c>
      <c r="BN40" s="2">
        <f t="shared" si="204"/>
        <v>0</v>
      </c>
      <c r="BO40" s="2">
        <f t="shared" si="205"/>
        <v>0</v>
      </c>
      <c r="BP40" s="2">
        <f t="shared" si="206"/>
        <v>0</v>
      </c>
      <c r="BQ40" s="2">
        <f t="shared" si="207"/>
        <v>0</v>
      </c>
      <c r="BR40" s="2">
        <f t="shared" si="208"/>
        <v>0</v>
      </c>
      <c r="BS40" s="2">
        <f t="shared" si="209"/>
        <v>0</v>
      </c>
      <c r="BT40" s="2">
        <f t="shared" si="210"/>
        <v>0</v>
      </c>
      <c r="BU40" s="2">
        <f t="shared" si="211"/>
        <v>0</v>
      </c>
      <c r="BV40" s="2">
        <f t="shared" si="212"/>
        <v>1</v>
      </c>
      <c r="BW40" s="255" t="str">
        <f>数据调研!K40</f>
        <v>FBA</v>
      </c>
      <c r="BX40" s="199">
        <f t="shared" si="213"/>
        <v>0</v>
      </c>
      <c r="BY40" s="199">
        <f t="shared" si="214"/>
        <v>0</v>
      </c>
      <c r="BZ40" s="199">
        <f t="shared" si="215"/>
        <v>0</v>
      </c>
      <c r="CA40" s="199">
        <f t="shared" si="216"/>
        <v>0</v>
      </c>
      <c r="CB40" s="199">
        <f t="shared" si="217"/>
        <v>0</v>
      </c>
      <c r="CC40" s="199">
        <f t="shared" si="218"/>
        <v>0</v>
      </c>
      <c r="CD40" s="199">
        <f t="shared" si="219"/>
        <v>0</v>
      </c>
      <c r="CE40" s="199">
        <f t="shared" si="220"/>
        <v>0</v>
      </c>
      <c r="CF40" s="199">
        <f t="shared" si="221"/>
        <v>0</v>
      </c>
      <c r="CG40" s="199">
        <f t="shared" si="222"/>
        <v>0</v>
      </c>
      <c r="CH40" s="199">
        <f t="shared" si="223"/>
        <v>1</v>
      </c>
      <c r="CI40" s="199">
        <f t="shared" si="224"/>
        <v>0</v>
      </c>
      <c r="CJ40" s="199">
        <f t="shared" si="225"/>
        <v>0</v>
      </c>
      <c r="CK40" s="199">
        <f t="shared" si="226"/>
        <v>0</v>
      </c>
      <c r="CL40" s="199">
        <f t="shared" si="227"/>
        <v>0</v>
      </c>
      <c r="CM40" s="199">
        <f t="shared" si="228"/>
        <v>0</v>
      </c>
      <c r="CN40" s="199">
        <f t="shared" si="229"/>
        <v>0</v>
      </c>
      <c r="CO40" s="199">
        <f t="shared" si="230"/>
        <v>0</v>
      </c>
      <c r="CP40" s="199">
        <f t="shared" si="231"/>
        <v>0</v>
      </c>
      <c r="CQ40" s="199">
        <f t="shared" si="232"/>
        <v>1</v>
      </c>
      <c r="CR40" s="255">
        <f>数据调研!N40</f>
        <v>1079</v>
      </c>
      <c r="CS40" s="260">
        <f t="shared" si="233"/>
        <v>0</v>
      </c>
      <c r="CT40" s="2">
        <f t="shared" si="234"/>
        <v>0</v>
      </c>
      <c r="CU40" s="2">
        <f t="shared" si="235"/>
        <v>0</v>
      </c>
      <c r="CV40" s="2">
        <f t="shared" si="236"/>
        <v>0</v>
      </c>
      <c r="CW40" s="2">
        <f t="shared" si="237"/>
        <v>0</v>
      </c>
      <c r="CX40" s="2">
        <f t="shared" si="238"/>
        <v>0</v>
      </c>
      <c r="CY40" s="2">
        <f t="shared" si="239"/>
        <v>0</v>
      </c>
      <c r="CZ40" s="2">
        <f t="shared" si="240"/>
        <v>0</v>
      </c>
      <c r="DA40" s="2">
        <f t="shared" si="241"/>
        <v>0</v>
      </c>
      <c r="DB40" s="2">
        <f t="shared" si="242"/>
        <v>0</v>
      </c>
      <c r="DC40" s="263">
        <f t="shared" si="243"/>
        <v>0</v>
      </c>
      <c r="DD40" s="254">
        <f t="shared" si="244"/>
        <v>0</v>
      </c>
      <c r="DE40" s="254">
        <f t="shared" si="245"/>
        <v>0</v>
      </c>
      <c r="DF40" s="254">
        <f t="shared" si="246"/>
        <v>0</v>
      </c>
      <c r="DG40" s="254">
        <f t="shared" si="247"/>
        <v>0</v>
      </c>
      <c r="DH40" s="254">
        <f t="shared" si="248"/>
        <v>0</v>
      </c>
      <c r="DI40" s="254">
        <f t="shared" si="249"/>
        <v>0</v>
      </c>
      <c r="DJ40" s="254">
        <f t="shared" si="250"/>
        <v>0</v>
      </c>
      <c r="DK40" s="254">
        <f t="shared" si="251"/>
        <v>0</v>
      </c>
      <c r="DL40" s="254">
        <f t="shared" si="252"/>
        <v>0</v>
      </c>
      <c r="DM40" s="263">
        <f t="shared" si="253"/>
        <v>0</v>
      </c>
      <c r="DN40" s="254">
        <f t="shared" si="254"/>
        <v>0</v>
      </c>
      <c r="DO40" s="254">
        <f t="shared" si="255"/>
        <v>0</v>
      </c>
      <c r="DP40" s="254">
        <f t="shared" si="256"/>
        <v>0</v>
      </c>
      <c r="DQ40" s="254">
        <f t="shared" si="257"/>
        <v>0</v>
      </c>
      <c r="DR40" s="254">
        <f t="shared" si="258"/>
        <v>0</v>
      </c>
      <c r="DS40" s="254">
        <f t="shared" si="259"/>
        <v>0</v>
      </c>
      <c r="DT40" s="254">
        <f t="shared" si="260"/>
        <v>0</v>
      </c>
      <c r="DU40" s="254">
        <f t="shared" si="261"/>
        <v>0</v>
      </c>
      <c r="DV40" s="254">
        <f t="shared" si="262"/>
        <v>0</v>
      </c>
      <c r="DW40" s="263">
        <f t="shared" si="263"/>
        <v>0</v>
      </c>
      <c r="DX40" s="254">
        <f t="shared" si="264"/>
        <v>0</v>
      </c>
      <c r="DY40" s="254">
        <f t="shared" si="265"/>
        <v>0</v>
      </c>
      <c r="DZ40" s="254">
        <f t="shared" si="266"/>
        <v>0</v>
      </c>
      <c r="EA40" s="254">
        <f t="shared" si="267"/>
        <v>0</v>
      </c>
      <c r="EB40" s="254">
        <f t="shared" si="268"/>
        <v>0</v>
      </c>
      <c r="EC40" s="254">
        <f t="shared" si="269"/>
        <v>0</v>
      </c>
      <c r="ED40" s="254">
        <f t="shared" si="270"/>
        <v>0</v>
      </c>
      <c r="EE40" s="254">
        <f t="shared" si="271"/>
        <v>0</v>
      </c>
      <c r="EF40" s="254">
        <f t="shared" si="272"/>
        <v>0</v>
      </c>
      <c r="EG40" s="263">
        <f t="shared" si="273"/>
        <v>1</v>
      </c>
      <c r="EH40" s="2">
        <f t="shared" si="274"/>
        <v>0</v>
      </c>
      <c r="EI40" s="2">
        <f t="shared" si="275"/>
        <v>0</v>
      </c>
      <c r="EJ40" s="2">
        <f t="shared" si="276"/>
        <v>0</v>
      </c>
      <c r="EK40" s="2">
        <f t="shared" si="277"/>
        <v>0</v>
      </c>
      <c r="EL40" s="2">
        <f t="shared" si="278"/>
        <v>0</v>
      </c>
      <c r="EM40" s="2">
        <f t="shared" si="279"/>
        <v>0</v>
      </c>
      <c r="EN40" s="2">
        <f t="shared" si="280"/>
        <v>0</v>
      </c>
      <c r="EO40" s="2">
        <f t="shared" si="281"/>
        <v>0</v>
      </c>
      <c r="EP40" s="2">
        <f t="shared" si="282"/>
        <v>1</v>
      </c>
      <c r="EQ40" s="55"/>
      <c r="ER40" s="267"/>
      <c r="ES40" s="267"/>
      <c r="ET40" s="267"/>
      <c r="EU40" s="213"/>
      <c r="EV40" s="261"/>
      <c r="EW40" s="271"/>
      <c r="EX40" s="272"/>
      <c r="EY40" s="272"/>
      <c r="EZ40" s="272"/>
      <c r="FA40" s="272"/>
      <c r="FB40" s="272"/>
      <c r="FC40" s="273"/>
    </row>
    <row r="41" ht="20.1" customHeight="1" spans="1:159">
      <c r="A41" s="194">
        <f>数据调研!F41</f>
        <v>20233</v>
      </c>
      <c r="B41" s="195">
        <f t="shared" si="142"/>
        <v>0</v>
      </c>
      <c r="C41" s="195">
        <f t="shared" si="143"/>
        <v>0</v>
      </c>
      <c r="D41" s="195">
        <f t="shared" si="144"/>
        <v>0</v>
      </c>
      <c r="E41" s="195">
        <f t="shared" si="145"/>
        <v>0</v>
      </c>
      <c r="F41" s="195">
        <f t="shared" si="146"/>
        <v>0</v>
      </c>
      <c r="G41">
        <f t="shared" si="147"/>
        <v>0</v>
      </c>
      <c r="H41">
        <f t="shared" si="148"/>
        <v>0</v>
      </c>
      <c r="I41">
        <f t="shared" si="149"/>
        <v>0</v>
      </c>
      <c r="J41">
        <f t="shared" si="150"/>
        <v>1</v>
      </c>
      <c r="K41" s="254">
        <f>价格参考!K41</f>
        <v>119</v>
      </c>
      <c r="L41">
        <f t="shared" si="151"/>
        <v>1</v>
      </c>
      <c r="M41">
        <f t="shared" si="152"/>
        <v>0</v>
      </c>
      <c r="N41">
        <f t="shared" si="153"/>
        <v>0</v>
      </c>
      <c r="O41">
        <f t="shared" si="154"/>
        <v>0</v>
      </c>
      <c r="P41">
        <f t="shared" si="155"/>
        <v>0</v>
      </c>
      <c r="Q41">
        <f t="shared" si="156"/>
        <v>0</v>
      </c>
      <c r="R41">
        <f t="shared" si="157"/>
        <v>0</v>
      </c>
      <c r="S41">
        <f t="shared" si="158"/>
        <v>0</v>
      </c>
      <c r="T41">
        <f t="shared" si="159"/>
        <v>0</v>
      </c>
      <c r="U41">
        <f t="shared" si="160"/>
        <v>0</v>
      </c>
      <c r="V41">
        <f t="shared" si="161"/>
        <v>0</v>
      </c>
      <c r="W41" s="194">
        <f t="shared" si="162"/>
        <v>20233</v>
      </c>
      <c r="X41" s="255">
        <f>数据调研!I41</f>
        <v>856</v>
      </c>
      <c r="Y41" s="2">
        <f t="shared" si="163"/>
        <v>0</v>
      </c>
      <c r="Z41" s="2">
        <f t="shared" si="164"/>
        <v>0</v>
      </c>
      <c r="AA41" s="2">
        <f t="shared" si="165"/>
        <v>0</v>
      </c>
      <c r="AB41" s="2">
        <f t="shared" si="166"/>
        <v>0</v>
      </c>
      <c r="AC41" s="2">
        <f t="shared" si="167"/>
        <v>0</v>
      </c>
      <c r="AD41" s="2">
        <f t="shared" si="168"/>
        <v>0</v>
      </c>
      <c r="AE41" s="2">
        <f t="shared" si="169"/>
        <v>0</v>
      </c>
      <c r="AF41" s="2">
        <f t="shared" si="170"/>
        <v>0</v>
      </c>
      <c r="AG41" s="2">
        <f t="shared" si="171"/>
        <v>0</v>
      </c>
      <c r="AH41" s="2">
        <f t="shared" si="172"/>
        <v>0</v>
      </c>
      <c r="AI41" s="2">
        <f t="shared" si="173"/>
        <v>0</v>
      </c>
      <c r="AJ41" s="2">
        <f t="shared" si="174"/>
        <v>0</v>
      </c>
      <c r="AK41" s="2">
        <f t="shared" si="175"/>
        <v>0</v>
      </c>
      <c r="AL41" s="2">
        <f t="shared" si="176"/>
        <v>0</v>
      </c>
      <c r="AM41" s="2">
        <f t="shared" si="177"/>
        <v>0</v>
      </c>
      <c r="AN41" s="2">
        <f t="shared" si="178"/>
        <v>0</v>
      </c>
      <c r="AO41" s="2">
        <f t="shared" si="179"/>
        <v>0</v>
      </c>
      <c r="AP41" s="2">
        <f t="shared" si="180"/>
        <v>0</v>
      </c>
      <c r="AQ41" s="2">
        <f t="shared" si="181"/>
        <v>0</v>
      </c>
      <c r="AR41" s="2">
        <f t="shared" si="182"/>
        <v>0</v>
      </c>
      <c r="AS41" s="2">
        <f t="shared" si="183"/>
        <v>0</v>
      </c>
      <c r="AT41" s="2">
        <f t="shared" si="184"/>
        <v>0</v>
      </c>
      <c r="AU41" s="2">
        <f t="shared" si="185"/>
        <v>0</v>
      </c>
      <c r="AV41" s="2">
        <f t="shared" si="186"/>
        <v>0</v>
      </c>
      <c r="AW41" s="2">
        <f t="shared" si="187"/>
        <v>0</v>
      </c>
      <c r="AX41" s="2">
        <f t="shared" si="188"/>
        <v>0</v>
      </c>
      <c r="AY41" s="2">
        <f t="shared" si="189"/>
        <v>0</v>
      </c>
      <c r="AZ41" s="2">
        <f t="shared" si="190"/>
        <v>0</v>
      </c>
      <c r="BA41" s="2">
        <f t="shared" si="191"/>
        <v>0</v>
      </c>
      <c r="BB41" s="2">
        <f t="shared" si="192"/>
        <v>0</v>
      </c>
      <c r="BC41" s="2">
        <f t="shared" si="193"/>
        <v>1</v>
      </c>
      <c r="BD41" s="2">
        <f t="shared" si="194"/>
        <v>0</v>
      </c>
      <c r="BE41" s="2">
        <f t="shared" si="195"/>
        <v>0</v>
      </c>
      <c r="BF41" s="2">
        <f t="shared" si="196"/>
        <v>0</v>
      </c>
      <c r="BG41" s="2">
        <f t="shared" si="197"/>
        <v>0</v>
      </c>
      <c r="BH41" s="2">
        <f t="shared" si="198"/>
        <v>0</v>
      </c>
      <c r="BI41" s="2">
        <f t="shared" si="199"/>
        <v>0</v>
      </c>
      <c r="BJ41" s="2">
        <f t="shared" si="200"/>
        <v>0</v>
      </c>
      <c r="BK41" s="2">
        <f t="shared" si="201"/>
        <v>0</v>
      </c>
      <c r="BL41" s="2">
        <f t="shared" si="202"/>
        <v>1</v>
      </c>
      <c r="BM41" s="2">
        <f t="shared" si="203"/>
        <v>0</v>
      </c>
      <c r="BN41" s="2">
        <f t="shared" si="204"/>
        <v>0</v>
      </c>
      <c r="BO41" s="2">
        <f t="shared" si="205"/>
        <v>0</v>
      </c>
      <c r="BP41" s="2">
        <f t="shared" si="206"/>
        <v>0</v>
      </c>
      <c r="BQ41" s="2">
        <f t="shared" si="207"/>
        <v>0</v>
      </c>
      <c r="BR41" s="2">
        <f t="shared" si="208"/>
        <v>0</v>
      </c>
      <c r="BS41" s="2">
        <f t="shared" si="209"/>
        <v>0</v>
      </c>
      <c r="BT41" s="2">
        <f t="shared" si="210"/>
        <v>0</v>
      </c>
      <c r="BU41" s="2">
        <f t="shared" si="211"/>
        <v>0</v>
      </c>
      <c r="BV41" s="2">
        <f t="shared" si="212"/>
        <v>0</v>
      </c>
      <c r="BW41" s="255" t="str">
        <f>数据调研!K41</f>
        <v>FBA</v>
      </c>
      <c r="BX41" s="199">
        <f t="shared" si="213"/>
        <v>0</v>
      </c>
      <c r="BY41" s="199">
        <f t="shared" si="214"/>
        <v>0</v>
      </c>
      <c r="BZ41" s="199">
        <f t="shared" si="215"/>
        <v>0</v>
      </c>
      <c r="CA41" s="199">
        <f t="shared" si="216"/>
        <v>0</v>
      </c>
      <c r="CB41" s="199">
        <f t="shared" si="217"/>
        <v>0</v>
      </c>
      <c r="CC41" s="199">
        <f t="shared" si="218"/>
        <v>0</v>
      </c>
      <c r="CD41" s="199">
        <f t="shared" si="219"/>
        <v>0</v>
      </c>
      <c r="CE41" s="199">
        <f t="shared" si="220"/>
        <v>0</v>
      </c>
      <c r="CF41" s="199">
        <f t="shared" si="221"/>
        <v>0</v>
      </c>
      <c r="CG41" s="199">
        <f t="shared" si="222"/>
        <v>0</v>
      </c>
      <c r="CH41" s="199">
        <f t="shared" si="223"/>
        <v>1</v>
      </c>
      <c r="CI41" s="199">
        <f t="shared" si="224"/>
        <v>0</v>
      </c>
      <c r="CJ41" s="199">
        <f t="shared" si="225"/>
        <v>0</v>
      </c>
      <c r="CK41" s="199">
        <f t="shared" si="226"/>
        <v>0</v>
      </c>
      <c r="CL41" s="199">
        <f t="shared" si="227"/>
        <v>0</v>
      </c>
      <c r="CM41" s="199">
        <f t="shared" si="228"/>
        <v>0</v>
      </c>
      <c r="CN41" s="199">
        <f t="shared" si="229"/>
        <v>0</v>
      </c>
      <c r="CO41" s="199">
        <f t="shared" si="230"/>
        <v>0</v>
      </c>
      <c r="CP41" s="199">
        <f t="shared" si="231"/>
        <v>0</v>
      </c>
      <c r="CQ41" s="199">
        <f t="shared" si="232"/>
        <v>1</v>
      </c>
      <c r="CR41" s="255">
        <f>数据调研!N41</f>
        <v>1820</v>
      </c>
      <c r="CS41" s="260">
        <f t="shared" si="233"/>
        <v>0</v>
      </c>
      <c r="CT41" s="2">
        <f t="shared" si="234"/>
        <v>0</v>
      </c>
      <c r="CU41" s="2">
        <f t="shared" si="235"/>
        <v>0</v>
      </c>
      <c r="CV41" s="2">
        <f t="shared" si="236"/>
        <v>0</v>
      </c>
      <c r="CW41" s="2">
        <f t="shared" si="237"/>
        <v>0</v>
      </c>
      <c r="CX41" s="2">
        <f t="shared" si="238"/>
        <v>0</v>
      </c>
      <c r="CY41" s="2">
        <f t="shared" si="239"/>
        <v>0</v>
      </c>
      <c r="CZ41" s="2">
        <f t="shared" si="240"/>
        <v>0</v>
      </c>
      <c r="DA41" s="2">
        <f t="shared" si="241"/>
        <v>0</v>
      </c>
      <c r="DB41" s="2">
        <f t="shared" si="242"/>
        <v>0</v>
      </c>
      <c r="DC41" s="263">
        <f t="shared" si="243"/>
        <v>0</v>
      </c>
      <c r="DD41" s="254">
        <f t="shared" si="244"/>
        <v>0</v>
      </c>
      <c r="DE41" s="254">
        <f t="shared" si="245"/>
        <v>0</v>
      </c>
      <c r="DF41" s="254">
        <f t="shared" si="246"/>
        <v>0</v>
      </c>
      <c r="DG41" s="254">
        <f t="shared" si="247"/>
        <v>0</v>
      </c>
      <c r="DH41" s="254">
        <f t="shared" si="248"/>
        <v>0</v>
      </c>
      <c r="DI41" s="254">
        <f t="shared" si="249"/>
        <v>0</v>
      </c>
      <c r="DJ41" s="254">
        <f t="shared" si="250"/>
        <v>0</v>
      </c>
      <c r="DK41" s="254">
        <f t="shared" si="251"/>
        <v>0</v>
      </c>
      <c r="DL41" s="254">
        <f t="shared" si="252"/>
        <v>0</v>
      </c>
      <c r="DM41" s="263">
        <f t="shared" si="253"/>
        <v>0</v>
      </c>
      <c r="DN41" s="254">
        <f t="shared" si="254"/>
        <v>0</v>
      </c>
      <c r="DO41" s="254">
        <f t="shared" si="255"/>
        <v>0</v>
      </c>
      <c r="DP41" s="254">
        <f t="shared" si="256"/>
        <v>0</v>
      </c>
      <c r="DQ41" s="254">
        <f t="shared" si="257"/>
        <v>0</v>
      </c>
      <c r="DR41" s="254">
        <f t="shared" si="258"/>
        <v>0</v>
      </c>
      <c r="DS41" s="254">
        <f t="shared" si="259"/>
        <v>0</v>
      </c>
      <c r="DT41" s="254">
        <f t="shared" si="260"/>
        <v>0</v>
      </c>
      <c r="DU41" s="254">
        <f t="shared" si="261"/>
        <v>0</v>
      </c>
      <c r="DV41" s="254">
        <f t="shared" si="262"/>
        <v>0</v>
      </c>
      <c r="DW41" s="263">
        <f t="shared" si="263"/>
        <v>0</v>
      </c>
      <c r="DX41" s="254">
        <f t="shared" si="264"/>
        <v>0</v>
      </c>
      <c r="DY41" s="254">
        <f t="shared" si="265"/>
        <v>0</v>
      </c>
      <c r="DZ41" s="254">
        <f t="shared" si="266"/>
        <v>0</v>
      </c>
      <c r="EA41" s="254">
        <f t="shared" si="267"/>
        <v>0</v>
      </c>
      <c r="EB41" s="254">
        <f t="shared" si="268"/>
        <v>0</v>
      </c>
      <c r="EC41" s="254">
        <f t="shared" si="269"/>
        <v>0</v>
      </c>
      <c r="ED41" s="254">
        <f t="shared" si="270"/>
        <v>0</v>
      </c>
      <c r="EE41" s="254">
        <f t="shared" si="271"/>
        <v>0</v>
      </c>
      <c r="EF41" s="254">
        <f t="shared" si="272"/>
        <v>0</v>
      </c>
      <c r="EG41" s="263">
        <f t="shared" si="273"/>
        <v>1</v>
      </c>
      <c r="EH41" s="2">
        <f t="shared" si="274"/>
        <v>0</v>
      </c>
      <c r="EI41" s="2">
        <f t="shared" si="275"/>
        <v>0</v>
      </c>
      <c r="EJ41" s="2">
        <f t="shared" si="276"/>
        <v>0</v>
      </c>
      <c r="EK41" s="2">
        <f t="shared" si="277"/>
        <v>0</v>
      </c>
      <c r="EL41" s="2">
        <f t="shared" si="278"/>
        <v>0</v>
      </c>
      <c r="EM41" s="2">
        <f t="shared" si="279"/>
        <v>0</v>
      </c>
      <c r="EN41" s="2">
        <f t="shared" si="280"/>
        <v>0</v>
      </c>
      <c r="EO41" s="2">
        <f t="shared" si="281"/>
        <v>0</v>
      </c>
      <c r="EP41" s="2">
        <f t="shared" si="282"/>
        <v>1</v>
      </c>
      <c r="EQ41" s="55"/>
      <c r="ER41" s="267"/>
      <c r="ES41" s="267"/>
      <c r="ET41" s="267"/>
      <c r="EU41" s="213"/>
      <c r="EV41" s="261"/>
      <c r="EW41" s="274"/>
      <c r="EX41" s="275"/>
      <c r="EY41" s="275"/>
      <c r="EZ41" s="275"/>
      <c r="FA41" s="275"/>
      <c r="FB41" s="275"/>
      <c r="FC41" s="276"/>
    </row>
    <row r="42" ht="20.1" customHeight="1" spans="1:159">
      <c r="A42" s="194">
        <f>数据调研!F42</f>
        <v>20511</v>
      </c>
      <c r="B42" s="195">
        <f t="shared" si="142"/>
        <v>0</v>
      </c>
      <c r="C42" s="195">
        <f t="shared" si="143"/>
        <v>0</v>
      </c>
      <c r="D42" s="195">
        <f t="shared" si="144"/>
        <v>0</v>
      </c>
      <c r="E42" s="195">
        <f t="shared" si="145"/>
        <v>0</v>
      </c>
      <c r="F42" s="195">
        <f t="shared" si="146"/>
        <v>0</v>
      </c>
      <c r="G42">
        <f t="shared" si="147"/>
        <v>0</v>
      </c>
      <c r="H42">
        <f t="shared" si="148"/>
        <v>0</v>
      </c>
      <c r="I42">
        <f t="shared" si="149"/>
        <v>0</v>
      </c>
      <c r="J42">
        <f t="shared" si="150"/>
        <v>1</v>
      </c>
      <c r="K42" s="254">
        <f>价格参考!K42</f>
        <v>118</v>
      </c>
      <c r="L42">
        <f t="shared" si="151"/>
        <v>1</v>
      </c>
      <c r="M42">
        <f t="shared" si="152"/>
        <v>0</v>
      </c>
      <c r="N42">
        <f t="shared" si="153"/>
        <v>0</v>
      </c>
      <c r="O42">
        <f t="shared" si="154"/>
        <v>0</v>
      </c>
      <c r="P42">
        <f t="shared" si="155"/>
        <v>0</v>
      </c>
      <c r="Q42">
        <f t="shared" si="156"/>
        <v>0</v>
      </c>
      <c r="R42">
        <f t="shared" si="157"/>
        <v>0</v>
      </c>
      <c r="S42">
        <f t="shared" si="158"/>
        <v>0</v>
      </c>
      <c r="T42">
        <f t="shared" si="159"/>
        <v>0</v>
      </c>
      <c r="U42">
        <f t="shared" si="160"/>
        <v>0</v>
      </c>
      <c r="V42">
        <f t="shared" si="161"/>
        <v>0</v>
      </c>
      <c r="W42" s="194">
        <f t="shared" si="162"/>
        <v>20511</v>
      </c>
      <c r="X42" s="255">
        <f>数据调研!I42</f>
        <v>53</v>
      </c>
      <c r="Y42" s="2">
        <f t="shared" si="163"/>
        <v>0</v>
      </c>
      <c r="Z42" s="2">
        <f t="shared" si="164"/>
        <v>0</v>
      </c>
      <c r="AA42" s="2">
        <f t="shared" si="165"/>
        <v>0</v>
      </c>
      <c r="AB42" s="2">
        <f t="shared" si="166"/>
        <v>0</v>
      </c>
      <c r="AC42" s="2">
        <f t="shared" si="167"/>
        <v>0</v>
      </c>
      <c r="AD42" s="2">
        <f t="shared" si="168"/>
        <v>0</v>
      </c>
      <c r="AE42" s="2">
        <f t="shared" si="169"/>
        <v>0</v>
      </c>
      <c r="AF42" s="2">
        <f t="shared" si="170"/>
        <v>0</v>
      </c>
      <c r="AG42" s="2">
        <f t="shared" si="171"/>
        <v>0</v>
      </c>
      <c r="AH42" s="2">
        <f t="shared" si="172"/>
        <v>0</v>
      </c>
      <c r="AI42" s="2">
        <f t="shared" si="173"/>
        <v>1</v>
      </c>
      <c r="AJ42" s="2">
        <f t="shared" si="174"/>
        <v>0</v>
      </c>
      <c r="AK42" s="2">
        <f t="shared" si="175"/>
        <v>0</v>
      </c>
      <c r="AL42" s="2">
        <f t="shared" si="176"/>
        <v>0</v>
      </c>
      <c r="AM42" s="2">
        <f t="shared" si="177"/>
        <v>0</v>
      </c>
      <c r="AN42" s="2">
        <f t="shared" si="178"/>
        <v>0</v>
      </c>
      <c r="AO42" s="2">
        <f t="shared" si="179"/>
        <v>0</v>
      </c>
      <c r="AP42" s="2">
        <f t="shared" si="180"/>
        <v>0</v>
      </c>
      <c r="AQ42" s="2">
        <f t="shared" si="181"/>
        <v>0</v>
      </c>
      <c r="AR42" s="2">
        <f t="shared" si="182"/>
        <v>1</v>
      </c>
      <c r="AS42" s="2">
        <f t="shared" si="183"/>
        <v>0</v>
      </c>
      <c r="AT42" s="2">
        <f t="shared" si="184"/>
        <v>0</v>
      </c>
      <c r="AU42" s="2">
        <f t="shared" si="185"/>
        <v>0</v>
      </c>
      <c r="AV42" s="2">
        <f t="shared" si="186"/>
        <v>0</v>
      </c>
      <c r="AW42" s="2">
        <f t="shared" si="187"/>
        <v>0</v>
      </c>
      <c r="AX42" s="2">
        <f t="shared" si="188"/>
        <v>0</v>
      </c>
      <c r="AY42" s="2">
        <f t="shared" si="189"/>
        <v>0</v>
      </c>
      <c r="AZ42" s="2">
        <f t="shared" si="190"/>
        <v>0</v>
      </c>
      <c r="BA42" s="2">
        <f t="shared" si="191"/>
        <v>0</v>
      </c>
      <c r="BB42" s="2">
        <f t="shared" si="192"/>
        <v>0</v>
      </c>
      <c r="BC42" s="2">
        <f t="shared" si="193"/>
        <v>0</v>
      </c>
      <c r="BD42" s="2">
        <f t="shared" si="194"/>
        <v>0</v>
      </c>
      <c r="BE42" s="2">
        <f t="shared" si="195"/>
        <v>0</v>
      </c>
      <c r="BF42" s="2">
        <f t="shared" si="196"/>
        <v>0</v>
      </c>
      <c r="BG42" s="2">
        <f t="shared" si="197"/>
        <v>0</v>
      </c>
      <c r="BH42" s="2">
        <f t="shared" si="198"/>
        <v>0</v>
      </c>
      <c r="BI42" s="2">
        <f t="shared" si="199"/>
        <v>0</v>
      </c>
      <c r="BJ42" s="2">
        <f t="shared" si="200"/>
        <v>0</v>
      </c>
      <c r="BK42" s="2">
        <f t="shared" si="201"/>
        <v>0</v>
      </c>
      <c r="BL42" s="2">
        <f t="shared" si="202"/>
        <v>0</v>
      </c>
      <c r="BM42" s="2">
        <f t="shared" si="203"/>
        <v>0</v>
      </c>
      <c r="BN42" s="2">
        <f t="shared" si="204"/>
        <v>0</v>
      </c>
      <c r="BO42" s="2">
        <f t="shared" si="205"/>
        <v>0</v>
      </c>
      <c r="BP42" s="2">
        <f t="shared" si="206"/>
        <v>0</v>
      </c>
      <c r="BQ42" s="2">
        <f t="shared" si="207"/>
        <v>0</v>
      </c>
      <c r="BR42" s="2">
        <f t="shared" si="208"/>
        <v>0</v>
      </c>
      <c r="BS42" s="2">
        <f t="shared" si="209"/>
        <v>0</v>
      </c>
      <c r="BT42" s="2">
        <f t="shared" si="210"/>
        <v>0</v>
      </c>
      <c r="BU42" s="2">
        <f t="shared" si="211"/>
        <v>0</v>
      </c>
      <c r="BV42" s="2">
        <f t="shared" si="212"/>
        <v>0</v>
      </c>
      <c r="BW42" s="255" t="str">
        <f>数据调研!K42</f>
        <v>FBA</v>
      </c>
      <c r="BX42" s="199">
        <f t="shared" si="213"/>
        <v>0</v>
      </c>
      <c r="BY42" s="199">
        <f t="shared" si="214"/>
        <v>0</v>
      </c>
      <c r="BZ42" s="199">
        <f t="shared" si="215"/>
        <v>0</v>
      </c>
      <c r="CA42" s="199">
        <f t="shared" si="216"/>
        <v>0</v>
      </c>
      <c r="CB42" s="199">
        <f t="shared" si="217"/>
        <v>0</v>
      </c>
      <c r="CC42" s="199">
        <f t="shared" si="218"/>
        <v>0</v>
      </c>
      <c r="CD42" s="199">
        <f t="shared" si="219"/>
        <v>0</v>
      </c>
      <c r="CE42" s="199">
        <f t="shared" si="220"/>
        <v>0</v>
      </c>
      <c r="CF42" s="199">
        <f t="shared" si="221"/>
        <v>0</v>
      </c>
      <c r="CG42" s="199">
        <f t="shared" si="222"/>
        <v>0</v>
      </c>
      <c r="CH42" s="199">
        <f t="shared" si="223"/>
        <v>1</v>
      </c>
      <c r="CI42" s="199">
        <f t="shared" si="224"/>
        <v>0</v>
      </c>
      <c r="CJ42" s="199">
        <f t="shared" si="225"/>
        <v>0</v>
      </c>
      <c r="CK42" s="199">
        <f t="shared" si="226"/>
        <v>0</v>
      </c>
      <c r="CL42" s="199">
        <f t="shared" si="227"/>
        <v>0</v>
      </c>
      <c r="CM42" s="199">
        <f t="shared" si="228"/>
        <v>0</v>
      </c>
      <c r="CN42" s="199">
        <f t="shared" si="229"/>
        <v>0</v>
      </c>
      <c r="CO42" s="199">
        <f t="shared" si="230"/>
        <v>0</v>
      </c>
      <c r="CP42" s="199">
        <f t="shared" si="231"/>
        <v>0</v>
      </c>
      <c r="CQ42" s="199">
        <f t="shared" si="232"/>
        <v>1</v>
      </c>
      <c r="CR42" s="255">
        <f>数据调研!N42</f>
        <v>593</v>
      </c>
      <c r="CS42" s="260">
        <f t="shared" si="233"/>
        <v>0</v>
      </c>
      <c r="CT42" s="2">
        <f t="shared" si="234"/>
        <v>0</v>
      </c>
      <c r="CU42" s="2">
        <f t="shared" si="235"/>
        <v>0</v>
      </c>
      <c r="CV42" s="2">
        <f t="shared" si="236"/>
        <v>0</v>
      </c>
      <c r="CW42" s="2">
        <f t="shared" si="237"/>
        <v>0</v>
      </c>
      <c r="CX42" s="2">
        <f t="shared" si="238"/>
        <v>0</v>
      </c>
      <c r="CY42" s="2">
        <f t="shared" si="239"/>
        <v>0</v>
      </c>
      <c r="CZ42" s="2">
        <f t="shared" si="240"/>
        <v>0</v>
      </c>
      <c r="DA42" s="2">
        <f t="shared" si="241"/>
        <v>0</v>
      </c>
      <c r="DB42" s="2">
        <f t="shared" si="242"/>
        <v>0</v>
      </c>
      <c r="DC42" s="263">
        <f t="shared" si="243"/>
        <v>0</v>
      </c>
      <c r="DD42" s="254">
        <f t="shared" si="244"/>
        <v>0</v>
      </c>
      <c r="DE42" s="254">
        <f t="shared" si="245"/>
        <v>0</v>
      </c>
      <c r="DF42" s="254">
        <f t="shared" si="246"/>
        <v>0</v>
      </c>
      <c r="DG42" s="254">
        <f t="shared" si="247"/>
        <v>0</v>
      </c>
      <c r="DH42" s="254">
        <f t="shared" si="248"/>
        <v>0</v>
      </c>
      <c r="DI42" s="254">
        <f t="shared" si="249"/>
        <v>0</v>
      </c>
      <c r="DJ42" s="254">
        <f t="shared" si="250"/>
        <v>0</v>
      </c>
      <c r="DK42" s="254">
        <f t="shared" si="251"/>
        <v>0</v>
      </c>
      <c r="DL42" s="254">
        <f t="shared" si="252"/>
        <v>0</v>
      </c>
      <c r="DM42" s="263">
        <f t="shared" si="253"/>
        <v>0</v>
      </c>
      <c r="DN42" s="254">
        <f t="shared" si="254"/>
        <v>0</v>
      </c>
      <c r="DO42" s="254">
        <f t="shared" si="255"/>
        <v>0</v>
      </c>
      <c r="DP42" s="254">
        <f t="shared" si="256"/>
        <v>0</v>
      </c>
      <c r="DQ42" s="254">
        <f t="shared" si="257"/>
        <v>0</v>
      </c>
      <c r="DR42" s="254">
        <f t="shared" si="258"/>
        <v>0</v>
      </c>
      <c r="DS42" s="254">
        <f t="shared" si="259"/>
        <v>0</v>
      </c>
      <c r="DT42" s="254">
        <f t="shared" si="260"/>
        <v>0</v>
      </c>
      <c r="DU42" s="254">
        <f t="shared" si="261"/>
        <v>0</v>
      </c>
      <c r="DV42" s="254">
        <f t="shared" si="262"/>
        <v>0</v>
      </c>
      <c r="DW42" s="263">
        <f t="shared" si="263"/>
        <v>0</v>
      </c>
      <c r="DX42" s="254">
        <f t="shared" si="264"/>
        <v>0</v>
      </c>
      <c r="DY42" s="254">
        <f t="shared" si="265"/>
        <v>0</v>
      </c>
      <c r="DZ42" s="254">
        <f t="shared" si="266"/>
        <v>0</v>
      </c>
      <c r="EA42" s="254">
        <f t="shared" si="267"/>
        <v>0</v>
      </c>
      <c r="EB42" s="254">
        <f t="shared" si="268"/>
        <v>0</v>
      </c>
      <c r="EC42" s="254">
        <f t="shared" si="269"/>
        <v>0</v>
      </c>
      <c r="ED42" s="254">
        <f t="shared" si="270"/>
        <v>0</v>
      </c>
      <c r="EE42" s="254">
        <f t="shared" si="271"/>
        <v>0</v>
      </c>
      <c r="EF42" s="254">
        <f t="shared" si="272"/>
        <v>0</v>
      </c>
      <c r="EG42" s="263">
        <f t="shared" si="273"/>
        <v>1</v>
      </c>
      <c r="EH42" s="2">
        <f t="shared" si="274"/>
        <v>0</v>
      </c>
      <c r="EI42" s="2">
        <f t="shared" si="275"/>
        <v>0</v>
      </c>
      <c r="EJ42" s="2">
        <f t="shared" si="276"/>
        <v>0</v>
      </c>
      <c r="EK42" s="2">
        <f t="shared" si="277"/>
        <v>0</v>
      </c>
      <c r="EL42" s="2">
        <f t="shared" si="278"/>
        <v>0</v>
      </c>
      <c r="EM42" s="2">
        <f t="shared" si="279"/>
        <v>0</v>
      </c>
      <c r="EN42" s="2">
        <f t="shared" si="280"/>
        <v>0</v>
      </c>
      <c r="EO42" s="2">
        <f t="shared" si="281"/>
        <v>0</v>
      </c>
      <c r="EP42" s="2">
        <f t="shared" si="282"/>
        <v>1</v>
      </c>
      <c r="EQ42" s="55"/>
      <c r="ER42" s="55"/>
      <c r="ES42" s="56"/>
      <c r="ET42" s="56"/>
      <c r="EU42" s="55"/>
      <c r="EV42" s="55"/>
      <c r="EW42" s="55"/>
      <c r="EX42" s="55"/>
      <c r="EY42" s="55"/>
      <c r="EZ42" s="55"/>
      <c r="FA42" s="55"/>
      <c r="FB42" s="215"/>
      <c r="FC42" s="215"/>
    </row>
    <row r="43" ht="20.1" customHeight="1" spans="1:159">
      <c r="A43" s="194">
        <f>数据调研!F43</f>
        <v>88983</v>
      </c>
      <c r="B43" s="195">
        <f t="shared" si="142"/>
        <v>0</v>
      </c>
      <c r="C43" s="195">
        <f t="shared" si="143"/>
        <v>0</v>
      </c>
      <c r="D43" s="195">
        <f t="shared" si="144"/>
        <v>0</v>
      </c>
      <c r="E43" s="195">
        <f t="shared" si="145"/>
        <v>0</v>
      </c>
      <c r="F43" s="195">
        <f t="shared" si="146"/>
        <v>0</v>
      </c>
      <c r="G43">
        <f t="shared" si="147"/>
        <v>0</v>
      </c>
      <c r="H43">
        <f t="shared" si="148"/>
        <v>0</v>
      </c>
      <c r="I43">
        <f t="shared" si="149"/>
        <v>0</v>
      </c>
      <c r="J43">
        <f t="shared" si="150"/>
        <v>1</v>
      </c>
      <c r="K43" s="254">
        <f>价格参考!K43</f>
        <v>116</v>
      </c>
      <c r="L43">
        <f t="shared" si="151"/>
        <v>1</v>
      </c>
      <c r="M43">
        <f t="shared" si="152"/>
        <v>0</v>
      </c>
      <c r="N43">
        <f t="shared" si="153"/>
        <v>0</v>
      </c>
      <c r="O43">
        <f t="shared" si="154"/>
        <v>0</v>
      </c>
      <c r="P43">
        <f t="shared" si="155"/>
        <v>0</v>
      </c>
      <c r="Q43">
        <f t="shared" si="156"/>
        <v>0</v>
      </c>
      <c r="R43">
        <f t="shared" si="157"/>
        <v>0</v>
      </c>
      <c r="S43">
        <f t="shared" si="158"/>
        <v>0</v>
      </c>
      <c r="T43">
        <f t="shared" si="159"/>
        <v>0</v>
      </c>
      <c r="U43">
        <f t="shared" si="160"/>
        <v>0</v>
      </c>
      <c r="V43">
        <f t="shared" si="161"/>
        <v>0</v>
      </c>
      <c r="W43" s="194">
        <f t="shared" si="162"/>
        <v>88983</v>
      </c>
      <c r="X43" s="255">
        <f>数据调研!I43</f>
        <v>6</v>
      </c>
      <c r="Y43" s="2">
        <f t="shared" si="163"/>
        <v>1</v>
      </c>
      <c r="Z43" s="2">
        <f t="shared" si="164"/>
        <v>0</v>
      </c>
      <c r="AA43" s="2">
        <f t="shared" si="165"/>
        <v>0</v>
      </c>
      <c r="AB43" s="2">
        <f t="shared" si="166"/>
        <v>0</v>
      </c>
      <c r="AC43" s="2">
        <f t="shared" si="167"/>
        <v>0</v>
      </c>
      <c r="AD43" s="2">
        <f t="shared" si="168"/>
        <v>0</v>
      </c>
      <c r="AE43" s="2">
        <f t="shared" si="169"/>
        <v>0</v>
      </c>
      <c r="AF43" s="2">
        <f t="shared" si="170"/>
        <v>0</v>
      </c>
      <c r="AG43" s="2">
        <f t="shared" si="171"/>
        <v>0</v>
      </c>
      <c r="AH43" s="2">
        <f t="shared" si="172"/>
        <v>1</v>
      </c>
      <c r="AI43" s="2">
        <f t="shared" si="173"/>
        <v>0</v>
      </c>
      <c r="AJ43" s="2">
        <f t="shared" si="174"/>
        <v>0</v>
      </c>
      <c r="AK43" s="2">
        <f t="shared" si="175"/>
        <v>0</v>
      </c>
      <c r="AL43" s="2">
        <f t="shared" si="176"/>
        <v>0</v>
      </c>
      <c r="AM43" s="2">
        <f t="shared" si="177"/>
        <v>0</v>
      </c>
      <c r="AN43" s="2">
        <f t="shared" si="178"/>
        <v>0</v>
      </c>
      <c r="AO43" s="2">
        <f t="shared" si="179"/>
        <v>0</v>
      </c>
      <c r="AP43" s="2">
        <f t="shared" si="180"/>
        <v>0</v>
      </c>
      <c r="AQ43" s="2">
        <f t="shared" si="181"/>
        <v>0</v>
      </c>
      <c r="AR43" s="2">
        <f t="shared" si="182"/>
        <v>0</v>
      </c>
      <c r="AS43" s="2">
        <f t="shared" si="183"/>
        <v>0</v>
      </c>
      <c r="AT43" s="2">
        <f t="shared" si="184"/>
        <v>0</v>
      </c>
      <c r="AU43" s="2">
        <f t="shared" si="185"/>
        <v>0</v>
      </c>
      <c r="AV43" s="2">
        <f t="shared" si="186"/>
        <v>0</v>
      </c>
      <c r="AW43" s="2">
        <f t="shared" si="187"/>
        <v>0</v>
      </c>
      <c r="AX43" s="2">
        <f t="shared" si="188"/>
        <v>0</v>
      </c>
      <c r="AY43" s="2">
        <f t="shared" si="189"/>
        <v>0</v>
      </c>
      <c r="AZ43" s="2">
        <f t="shared" si="190"/>
        <v>0</v>
      </c>
      <c r="BA43" s="2">
        <f t="shared" si="191"/>
        <v>0</v>
      </c>
      <c r="BB43" s="2">
        <f t="shared" si="192"/>
        <v>0</v>
      </c>
      <c r="BC43" s="2">
        <f t="shared" si="193"/>
        <v>0</v>
      </c>
      <c r="BD43" s="2">
        <f t="shared" si="194"/>
        <v>0</v>
      </c>
      <c r="BE43" s="2">
        <f t="shared" si="195"/>
        <v>0</v>
      </c>
      <c r="BF43" s="2">
        <f t="shared" si="196"/>
        <v>0</v>
      </c>
      <c r="BG43" s="2">
        <f t="shared" si="197"/>
        <v>0</v>
      </c>
      <c r="BH43" s="2">
        <f t="shared" si="198"/>
        <v>0</v>
      </c>
      <c r="BI43" s="2">
        <f t="shared" si="199"/>
        <v>0</v>
      </c>
      <c r="BJ43" s="2">
        <f t="shared" si="200"/>
        <v>0</v>
      </c>
      <c r="BK43" s="2">
        <f t="shared" si="201"/>
        <v>0</v>
      </c>
      <c r="BL43" s="2">
        <f t="shared" si="202"/>
        <v>0</v>
      </c>
      <c r="BM43" s="2">
        <f t="shared" si="203"/>
        <v>0</v>
      </c>
      <c r="BN43" s="2">
        <f t="shared" si="204"/>
        <v>0</v>
      </c>
      <c r="BO43" s="2">
        <f t="shared" si="205"/>
        <v>0</v>
      </c>
      <c r="BP43" s="2">
        <f t="shared" si="206"/>
        <v>0</v>
      </c>
      <c r="BQ43" s="2">
        <f t="shared" si="207"/>
        <v>0</v>
      </c>
      <c r="BR43" s="2">
        <f t="shared" si="208"/>
        <v>0</v>
      </c>
      <c r="BS43" s="2">
        <f t="shared" si="209"/>
        <v>0</v>
      </c>
      <c r="BT43" s="2">
        <f t="shared" si="210"/>
        <v>0</v>
      </c>
      <c r="BU43" s="2">
        <f t="shared" si="211"/>
        <v>0</v>
      </c>
      <c r="BV43" s="2">
        <f t="shared" si="212"/>
        <v>0</v>
      </c>
      <c r="BW43" s="255" t="str">
        <f>数据调研!K43</f>
        <v>FBA</v>
      </c>
      <c r="BX43" s="199">
        <f t="shared" si="213"/>
        <v>0</v>
      </c>
      <c r="BY43" s="199">
        <f t="shared" si="214"/>
        <v>0</v>
      </c>
      <c r="BZ43" s="199">
        <f t="shared" si="215"/>
        <v>0</v>
      </c>
      <c r="CA43" s="199">
        <f t="shared" si="216"/>
        <v>0</v>
      </c>
      <c r="CB43" s="199">
        <f t="shared" si="217"/>
        <v>0</v>
      </c>
      <c r="CC43" s="199">
        <f t="shared" si="218"/>
        <v>0</v>
      </c>
      <c r="CD43" s="199">
        <f t="shared" si="219"/>
        <v>0</v>
      </c>
      <c r="CE43" s="199">
        <f t="shared" si="220"/>
        <v>0</v>
      </c>
      <c r="CF43" s="199">
        <f t="shared" si="221"/>
        <v>0</v>
      </c>
      <c r="CG43" s="199">
        <f t="shared" si="222"/>
        <v>0</v>
      </c>
      <c r="CH43" s="199">
        <f t="shared" si="223"/>
        <v>1</v>
      </c>
      <c r="CI43" s="199">
        <f t="shared" si="224"/>
        <v>0</v>
      </c>
      <c r="CJ43" s="199">
        <f t="shared" si="225"/>
        <v>0</v>
      </c>
      <c r="CK43" s="199">
        <f t="shared" si="226"/>
        <v>0</v>
      </c>
      <c r="CL43" s="199">
        <f t="shared" si="227"/>
        <v>0</v>
      </c>
      <c r="CM43" s="199">
        <f t="shared" si="228"/>
        <v>0</v>
      </c>
      <c r="CN43" s="199">
        <f t="shared" si="229"/>
        <v>0</v>
      </c>
      <c r="CO43" s="199">
        <f t="shared" si="230"/>
        <v>0</v>
      </c>
      <c r="CP43" s="199">
        <f t="shared" si="231"/>
        <v>0</v>
      </c>
      <c r="CQ43" s="199">
        <f t="shared" si="232"/>
        <v>1</v>
      </c>
      <c r="CR43" s="255">
        <f>数据调研!N43</f>
        <v>52</v>
      </c>
      <c r="CS43" s="260">
        <f t="shared" si="233"/>
        <v>0</v>
      </c>
      <c r="CT43" s="2">
        <f t="shared" si="234"/>
        <v>0</v>
      </c>
      <c r="CU43" s="2">
        <f t="shared" si="235"/>
        <v>0</v>
      </c>
      <c r="CV43" s="2">
        <f t="shared" si="236"/>
        <v>0</v>
      </c>
      <c r="CW43" s="2">
        <f t="shared" si="237"/>
        <v>0</v>
      </c>
      <c r="CX43" s="2">
        <f t="shared" si="238"/>
        <v>0</v>
      </c>
      <c r="CY43" s="2">
        <f t="shared" si="239"/>
        <v>0</v>
      </c>
      <c r="CZ43" s="2">
        <f t="shared" si="240"/>
        <v>0</v>
      </c>
      <c r="DA43" s="2">
        <f t="shared" si="241"/>
        <v>0</v>
      </c>
      <c r="DB43" s="2">
        <f t="shared" si="242"/>
        <v>0</v>
      </c>
      <c r="DC43" s="263">
        <f t="shared" si="243"/>
        <v>1</v>
      </c>
      <c r="DD43" s="254">
        <f t="shared" si="244"/>
        <v>0</v>
      </c>
      <c r="DE43" s="254">
        <f t="shared" si="245"/>
        <v>0</v>
      </c>
      <c r="DF43" s="254">
        <f t="shared" si="246"/>
        <v>0</v>
      </c>
      <c r="DG43" s="254">
        <f t="shared" si="247"/>
        <v>0</v>
      </c>
      <c r="DH43" s="254">
        <f t="shared" si="248"/>
        <v>0</v>
      </c>
      <c r="DI43" s="254">
        <f t="shared" si="249"/>
        <v>0</v>
      </c>
      <c r="DJ43" s="254">
        <f t="shared" si="250"/>
        <v>0</v>
      </c>
      <c r="DK43" s="254">
        <f t="shared" si="251"/>
        <v>0</v>
      </c>
      <c r="DL43" s="254">
        <f t="shared" si="252"/>
        <v>1</v>
      </c>
      <c r="DM43" s="263">
        <f t="shared" si="253"/>
        <v>0</v>
      </c>
      <c r="DN43" s="254">
        <f t="shared" si="254"/>
        <v>0</v>
      </c>
      <c r="DO43" s="254">
        <f t="shared" si="255"/>
        <v>0</v>
      </c>
      <c r="DP43" s="254">
        <f t="shared" si="256"/>
        <v>0</v>
      </c>
      <c r="DQ43" s="254">
        <f t="shared" si="257"/>
        <v>0</v>
      </c>
      <c r="DR43" s="254">
        <f t="shared" si="258"/>
        <v>0</v>
      </c>
      <c r="DS43" s="254">
        <f t="shared" si="259"/>
        <v>0</v>
      </c>
      <c r="DT43" s="254">
        <f t="shared" si="260"/>
        <v>0</v>
      </c>
      <c r="DU43" s="254">
        <f t="shared" si="261"/>
        <v>0</v>
      </c>
      <c r="DV43" s="254">
        <f t="shared" si="262"/>
        <v>0</v>
      </c>
      <c r="DW43" s="263">
        <f t="shared" si="263"/>
        <v>0</v>
      </c>
      <c r="DX43" s="254">
        <f t="shared" si="264"/>
        <v>0</v>
      </c>
      <c r="DY43" s="254">
        <f t="shared" si="265"/>
        <v>0</v>
      </c>
      <c r="DZ43" s="254">
        <f t="shared" si="266"/>
        <v>0</v>
      </c>
      <c r="EA43" s="254">
        <f t="shared" si="267"/>
        <v>0</v>
      </c>
      <c r="EB43" s="254">
        <f t="shared" si="268"/>
        <v>0</v>
      </c>
      <c r="EC43" s="254">
        <f t="shared" si="269"/>
        <v>0</v>
      </c>
      <c r="ED43" s="254">
        <f t="shared" si="270"/>
        <v>0</v>
      </c>
      <c r="EE43" s="254">
        <f t="shared" si="271"/>
        <v>0</v>
      </c>
      <c r="EF43" s="254">
        <f t="shared" si="272"/>
        <v>0</v>
      </c>
      <c r="EG43" s="263">
        <f t="shared" si="273"/>
        <v>0</v>
      </c>
      <c r="EH43" s="2">
        <f t="shared" si="274"/>
        <v>0</v>
      </c>
      <c r="EI43" s="2">
        <f t="shared" si="275"/>
        <v>0</v>
      </c>
      <c r="EJ43" s="2">
        <f t="shared" si="276"/>
        <v>0</v>
      </c>
      <c r="EK43" s="2">
        <f t="shared" si="277"/>
        <v>0</v>
      </c>
      <c r="EL43" s="2">
        <f t="shared" si="278"/>
        <v>0</v>
      </c>
      <c r="EM43" s="2">
        <f t="shared" si="279"/>
        <v>0</v>
      </c>
      <c r="EN43" s="2">
        <f t="shared" si="280"/>
        <v>0</v>
      </c>
      <c r="EO43" s="2">
        <f t="shared" si="281"/>
        <v>0</v>
      </c>
      <c r="EP43" s="2">
        <f t="shared" si="282"/>
        <v>0</v>
      </c>
      <c r="EQ43" s="55"/>
      <c r="ER43" s="55"/>
      <c r="ES43" s="56"/>
      <c r="ET43" s="56"/>
      <c r="EU43" s="55"/>
      <c r="EV43" s="55"/>
      <c r="EW43" s="55"/>
      <c r="EX43" s="55"/>
      <c r="EY43" s="55"/>
      <c r="EZ43" s="55"/>
      <c r="FA43" s="55"/>
      <c r="FB43" s="215"/>
      <c r="FC43" s="215"/>
    </row>
    <row r="44" ht="20.1" customHeight="1" spans="1:159">
      <c r="A44" s="194">
        <f>数据调研!F44</f>
        <v>21737</v>
      </c>
      <c r="B44" s="195">
        <f t="shared" si="142"/>
        <v>0</v>
      </c>
      <c r="C44" s="195">
        <f t="shared" si="143"/>
        <v>0</v>
      </c>
      <c r="D44" s="195">
        <f t="shared" si="144"/>
        <v>0</v>
      </c>
      <c r="E44" s="195">
        <f t="shared" si="145"/>
        <v>0</v>
      </c>
      <c r="F44" s="195">
        <f t="shared" si="146"/>
        <v>0</v>
      </c>
      <c r="G44">
        <f t="shared" si="147"/>
        <v>0</v>
      </c>
      <c r="H44">
        <f t="shared" si="148"/>
        <v>0</v>
      </c>
      <c r="I44">
        <f t="shared" si="149"/>
        <v>0</v>
      </c>
      <c r="J44">
        <f t="shared" si="150"/>
        <v>1</v>
      </c>
      <c r="K44" s="254">
        <f>价格参考!K44</f>
        <v>116</v>
      </c>
      <c r="L44">
        <f t="shared" si="151"/>
        <v>1</v>
      </c>
      <c r="M44">
        <f t="shared" si="152"/>
        <v>0</v>
      </c>
      <c r="N44">
        <f t="shared" si="153"/>
        <v>0</v>
      </c>
      <c r="O44">
        <f t="shared" si="154"/>
        <v>0</v>
      </c>
      <c r="P44">
        <f t="shared" si="155"/>
        <v>0</v>
      </c>
      <c r="Q44">
        <f t="shared" si="156"/>
        <v>0</v>
      </c>
      <c r="R44">
        <f t="shared" si="157"/>
        <v>0</v>
      </c>
      <c r="S44">
        <f t="shared" si="158"/>
        <v>0</v>
      </c>
      <c r="T44">
        <f t="shared" si="159"/>
        <v>0</v>
      </c>
      <c r="U44">
        <f t="shared" si="160"/>
        <v>0</v>
      </c>
      <c r="V44">
        <f t="shared" si="161"/>
        <v>0</v>
      </c>
      <c r="W44" s="194">
        <f t="shared" si="162"/>
        <v>21737</v>
      </c>
      <c r="X44" s="255">
        <f>数据调研!I44</f>
        <v>8</v>
      </c>
      <c r="Y44" s="2">
        <f t="shared" si="163"/>
        <v>1</v>
      </c>
      <c r="Z44" s="2">
        <f t="shared" si="164"/>
        <v>0</v>
      </c>
      <c r="AA44" s="2">
        <f t="shared" si="165"/>
        <v>0</v>
      </c>
      <c r="AB44" s="2">
        <f t="shared" si="166"/>
        <v>0</v>
      </c>
      <c r="AC44" s="2">
        <f t="shared" si="167"/>
        <v>0</v>
      </c>
      <c r="AD44" s="2">
        <f t="shared" si="168"/>
        <v>0</v>
      </c>
      <c r="AE44" s="2">
        <f t="shared" si="169"/>
        <v>0</v>
      </c>
      <c r="AF44" s="2">
        <f t="shared" si="170"/>
        <v>0</v>
      </c>
      <c r="AG44" s="2">
        <f t="shared" si="171"/>
        <v>0</v>
      </c>
      <c r="AH44" s="2">
        <f t="shared" si="172"/>
        <v>1</v>
      </c>
      <c r="AI44" s="2">
        <f t="shared" si="173"/>
        <v>0</v>
      </c>
      <c r="AJ44" s="2">
        <f t="shared" si="174"/>
        <v>0</v>
      </c>
      <c r="AK44" s="2">
        <f t="shared" si="175"/>
        <v>0</v>
      </c>
      <c r="AL44" s="2">
        <f t="shared" si="176"/>
        <v>0</v>
      </c>
      <c r="AM44" s="2">
        <f t="shared" si="177"/>
        <v>0</v>
      </c>
      <c r="AN44" s="2">
        <f t="shared" si="178"/>
        <v>0</v>
      </c>
      <c r="AO44" s="2">
        <f t="shared" si="179"/>
        <v>0</v>
      </c>
      <c r="AP44" s="2">
        <f t="shared" si="180"/>
        <v>0</v>
      </c>
      <c r="AQ44" s="2">
        <f t="shared" si="181"/>
        <v>0</v>
      </c>
      <c r="AR44" s="2">
        <f t="shared" si="182"/>
        <v>0</v>
      </c>
      <c r="AS44" s="2">
        <f t="shared" si="183"/>
        <v>0</v>
      </c>
      <c r="AT44" s="2">
        <f t="shared" si="184"/>
        <v>0</v>
      </c>
      <c r="AU44" s="2">
        <f t="shared" si="185"/>
        <v>0</v>
      </c>
      <c r="AV44" s="2">
        <f t="shared" si="186"/>
        <v>0</v>
      </c>
      <c r="AW44" s="2">
        <f t="shared" si="187"/>
        <v>0</v>
      </c>
      <c r="AX44" s="2">
        <f t="shared" si="188"/>
        <v>0</v>
      </c>
      <c r="AY44" s="2">
        <f t="shared" si="189"/>
        <v>0</v>
      </c>
      <c r="AZ44" s="2">
        <f t="shared" si="190"/>
        <v>0</v>
      </c>
      <c r="BA44" s="2">
        <f t="shared" si="191"/>
        <v>0</v>
      </c>
      <c r="BB44" s="2">
        <f t="shared" si="192"/>
        <v>0</v>
      </c>
      <c r="BC44" s="2">
        <f t="shared" si="193"/>
        <v>0</v>
      </c>
      <c r="BD44" s="2">
        <f t="shared" si="194"/>
        <v>0</v>
      </c>
      <c r="BE44" s="2">
        <f t="shared" si="195"/>
        <v>0</v>
      </c>
      <c r="BF44" s="2">
        <f t="shared" si="196"/>
        <v>0</v>
      </c>
      <c r="BG44" s="2">
        <f t="shared" si="197"/>
        <v>0</v>
      </c>
      <c r="BH44" s="2">
        <f t="shared" si="198"/>
        <v>0</v>
      </c>
      <c r="BI44" s="2">
        <f t="shared" si="199"/>
        <v>0</v>
      </c>
      <c r="BJ44" s="2">
        <f t="shared" si="200"/>
        <v>0</v>
      </c>
      <c r="BK44" s="2">
        <f t="shared" si="201"/>
        <v>0</v>
      </c>
      <c r="BL44" s="2">
        <f t="shared" si="202"/>
        <v>0</v>
      </c>
      <c r="BM44" s="2">
        <f t="shared" si="203"/>
        <v>0</v>
      </c>
      <c r="BN44" s="2">
        <f t="shared" si="204"/>
        <v>0</v>
      </c>
      <c r="BO44" s="2">
        <f t="shared" si="205"/>
        <v>0</v>
      </c>
      <c r="BP44" s="2">
        <f t="shared" si="206"/>
        <v>0</v>
      </c>
      <c r="BQ44" s="2">
        <f t="shared" si="207"/>
        <v>0</v>
      </c>
      <c r="BR44" s="2">
        <f t="shared" si="208"/>
        <v>0</v>
      </c>
      <c r="BS44" s="2">
        <f t="shared" si="209"/>
        <v>0</v>
      </c>
      <c r="BT44" s="2">
        <f t="shared" si="210"/>
        <v>0</v>
      </c>
      <c r="BU44" s="2">
        <f t="shared" si="211"/>
        <v>0</v>
      </c>
      <c r="BV44" s="2">
        <f t="shared" si="212"/>
        <v>0</v>
      </c>
      <c r="BW44" s="255" t="str">
        <f>数据调研!K44</f>
        <v>FBA</v>
      </c>
      <c r="BX44" s="199">
        <f t="shared" si="213"/>
        <v>0</v>
      </c>
      <c r="BY44" s="199">
        <f t="shared" si="214"/>
        <v>0</v>
      </c>
      <c r="BZ44" s="199">
        <f t="shared" si="215"/>
        <v>0</v>
      </c>
      <c r="CA44" s="199">
        <f t="shared" si="216"/>
        <v>0</v>
      </c>
      <c r="CB44" s="199">
        <f t="shared" si="217"/>
        <v>0</v>
      </c>
      <c r="CC44" s="199">
        <f t="shared" si="218"/>
        <v>0</v>
      </c>
      <c r="CD44" s="199">
        <f t="shared" si="219"/>
        <v>0</v>
      </c>
      <c r="CE44" s="199">
        <f t="shared" si="220"/>
        <v>0</v>
      </c>
      <c r="CF44" s="199">
        <f t="shared" si="221"/>
        <v>0</v>
      </c>
      <c r="CG44" s="199">
        <f t="shared" si="222"/>
        <v>0</v>
      </c>
      <c r="CH44" s="199">
        <f t="shared" si="223"/>
        <v>1</v>
      </c>
      <c r="CI44" s="199">
        <f t="shared" si="224"/>
        <v>0</v>
      </c>
      <c r="CJ44" s="199">
        <f t="shared" si="225"/>
        <v>0</v>
      </c>
      <c r="CK44" s="199">
        <f t="shared" si="226"/>
        <v>0</v>
      </c>
      <c r="CL44" s="199">
        <f t="shared" si="227"/>
        <v>0</v>
      </c>
      <c r="CM44" s="199">
        <f t="shared" si="228"/>
        <v>0</v>
      </c>
      <c r="CN44" s="199">
        <f t="shared" si="229"/>
        <v>0</v>
      </c>
      <c r="CO44" s="199">
        <f t="shared" si="230"/>
        <v>0</v>
      </c>
      <c r="CP44" s="199">
        <f t="shared" si="231"/>
        <v>0</v>
      </c>
      <c r="CQ44" s="199">
        <f t="shared" si="232"/>
        <v>1</v>
      </c>
      <c r="CR44" s="255">
        <f>数据调研!N44</f>
        <v>154</v>
      </c>
      <c r="CS44" s="260">
        <f t="shared" si="233"/>
        <v>0</v>
      </c>
      <c r="CT44" s="2">
        <f t="shared" si="234"/>
        <v>0</v>
      </c>
      <c r="CU44" s="2">
        <f t="shared" si="235"/>
        <v>0</v>
      </c>
      <c r="CV44" s="2">
        <f t="shared" si="236"/>
        <v>0</v>
      </c>
      <c r="CW44" s="2">
        <f t="shared" si="237"/>
        <v>0</v>
      </c>
      <c r="CX44" s="2">
        <f t="shared" si="238"/>
        <v>0</v>
      </c>
      <c r="CY44" s="2">
        <f t="shared" si="239"/>
        <v>0</v>
      </c>
      <c r="CZ44" s="2">
        <f t="shared" si="240"/>
        <v>0</v>
      </c>
      <c r="DA44" s="2">
        <f t="shared" si="241"/>
        <v>0</v>
      </c>
      <c r="DB44" s="2">
        <f t="shared" si="242"/>
        <v>0</v>
      </c>
      <c r="DC44" s="263">
        <f t="shared" si="243"/>
        <v>0</v>
      </c>
      <c r="DD44" s="254">
        <f t="shared" si="244"/>
        <v>0</v>
      </c>
      <c r="DE44" s="254">
        <f t="shared" si="245"/>
        <v>0</v>
      </c>
      <c r="DF44" s="254">
        <f t="shared" si="246"/>
        <v>0</v>
      </c>
      <c r="DG44" s="254">
        <f t="shared" si="247"/>
        <v>0</v>
      </c>
      <c r="DH44" s="254">
        <f t="shared" si="248"/>
        <v>0</v>
      </c>
      <c r="DI44" s="254">
        <f t="shared" si="249"/>
        <v>0</v>
      </c>
      <c r="DJ44" s="254">
        <f t="shared" si="250"/>
        <v>0</v>
      </c>
      <c r="DK44" s="254">
        <f t="shared" si="251"/>
        <v>0</v>
      </c>
      <c r="DL44" s="254">
        <f t="shared" si="252"/>
        <v>0</v>
      </c>
      <c r="DM44" s="263">
        <f t="shared" si="253"/>
        <v>0</v>
      </c>
      <c r="DN44" s="254">
        <f t="shared" si="254"/>
        <v>0</v>
      </c>
      <c r="DO44" s="254">
        <f t="shared" si="255"/>
        <v>0</v>
      </c>
      <c r="DP44" s="254">
        <f t="shared" si="256"/>
        <v>0</v>
      </c>
      <c r="DQ44" s="254">
        <f t="shared" si="257"/>
        <v>0</v>
      </c>
      <c r="DR44" s="254">
        <f t="shared" si="258"/>
        <v>0</v>
      </c>
      <c r="DS44" s="254">
        <f t="shared" si="259"/>
        <v>0</v>
      </c>
      <c r="DT44" s="254">
        <f t="shared" si="260"/>
        <v>0</v>
      </c>
      <c r="DU44" s="254">
        <f t="shared" si="261"/>
        <v>0</v>
      </c>
      <c r="DV44" s="254">
        <f t="shared" si="262"/>
        <v>0</v>
      </c>
      <c r="DW44" s="263">
        <f t="shared" si="263"/>
        <v>1</v>
      </c>
      <c r="DX44" s="254">
        <f t="shared" si="264"/>
        <v>0</v>
      </c>
      <c r="DY44" s="254">
        <f t="shared" si="265"/>
        <v>0</v>
      </c>
      <c r="DZ44" s="254">
        <f t="shared" si="266"/>
        <v>0</v>
      </c>
      <c r="EA44" s="254">
        <f t="shared" si="267"/>
        <v>0</v>
      </c>
      <c r="EB44" s="254">
        <f t="shared" si="268"/>
        <v>0</v>
      </c>
      <c r="EC44" s="254">
        <f t="shared" si="269"/>
        <v>0</v>
      </c>
      <c r="ED44" s="254">
        <f t="shared" si="270"/>
        <v>0</v>
      </c>
      <c r="EE44" s="254">
        <f t="shared" si="271"/>
        <v>0</v>
      </c>
      <c r="EF44" s="254">
        <f t="shared" si="272"/>
        <v>1</v>
      </c>
      <c r="EG44" s="263">
        <f t="shared" si="273"/>
        <v>0</v>
      </c>
      <c r="EH44" s="2">
        <f t="shared" si="274"/>
        <v>0</v>
      </c>
      <c r="EI44" s="2">
        <f t="shared" si="275"/>
        <v>0</v>
      </c>
      <c r="EJ44" s="2">
        <f t="shared" si="276"/>
        <v>0</v>
      </c>
      <c r="EK44" s="2">
        <f t="shared" si="277"/>
        <v>0</v>
      </c>
      <c r="EL44" s="2">
        <f t="shared" si="278"/>
        <v>0</v>
      </c>
      <c r="EM44" s="2">
        <f t="shared" si="279"/>
        <v>0</v>
      </c>
      <c r="EN44" s="2">
        <f t="shared" si="280"/>
        <v>0</v>
      </c>
      <c r="EO44" s="2">
        <f t="shared" si="281"/>
        <v>0</v>
      </c>
      <c r="EP44" s="2">
        <f t="shared" si="282"/>
        <v>0</v>
      </c>
      <c r="EQ44" s="55"/>
      <c r="ER44" s="55"/>
      <c r="ES44" s="56"/>
      <c r="ET44" s="56"/>
      <c r="EU44" s="55"/>
      <c r="EV44" s="55"/>
      <c r="EW44" s="207"/>
      <c r="EX44" s="207"/>
      <c r="EY44" s="207"/>
      <c r="EZ44" s="207"/>
      <c r="FA44" s="207"/>
      <c r="FB44" s="207"/>
      <c r="FC44" s="207"/>
    </row>
    <row r="45" ht="20.1" customHeight="1" spans="1:159">
      <c r="A45" s="194">
        <f>数据调研!F45</f>
        <v>21984</v>
      </c>
      <c r="B45" s="195">
        <f t="shared" si="142"/>
        <v>0</v>
      </c>
      <c r="C45" s="195">
        <f t="shared" si="143"/>
        <v>0</v>
      </c>
      <c r="D45" s="195">
        <f t="shared" si="144"/>
        <v>0</v>
      </c>
      <c r="E45" s="195">
        <f t="shared" si="145"/>
        <v>0</v>
      </c>
      <c r="F45" s="195">
        <f t="shared" si="146"/>
        <v>0</v>
      </c>
      <c r="G45">
        <f t="shared" si="147"/>
        <v>0</v>
      </c>
      <c r="H45">
        <f t="shared" si="148"/>
        <v>0</v>
      </c>
      <c r="I45">
        <f t="shared" si="149"/>
        <v>0</v>
      </c>
      <c r="J45">
        <f t="shared" si="150"/>
        <v>1</v>
      </c>
      <c r="K45" s="254">
        <f>价格参考!K45</f>
        <v>116</v>
      </c>
      <c r="L45">
        <f t="shared" si="151"/>
        <v>1</v>
      </c>
      <c r="M45">
        <f t="shared" si="152"/>
        <v>0</v>
      </c>
      <c r="N45">
        <f t="shared" si="153"/>
        <v>0</v>
      </c>
      <c r="O45">
        <f t="shared" si="154"/>
        <v>0</v>
      </c>
      <c r="P45">
        <f t="shared" si="155"/>
        <v>0</v>
      </c>
      <c r="Q45">
        <f t="shared" si="156"/>
        <v>0</v>
      </c>
      <c r="R45">
        <f t="shared" si="157"/>
        <v>0</v>
      </c>
      <c r="S45">
        <f t="shared" si="158"/>
        <v>0</v>
      </c>
      <c r="T45">
        <f t="shared" si="159"/>
        <v>0</v>
      </c>
      <c r="U45">
        <f t="shared" si="160"/>
        <v>0</v>
      </c>
      <c r="V45">
        <f t="shared" si="161"/>
        <v>0</v>
      </c>
      <c r="W45" s="194">
        <f t="shared" si="162"/>
        <v>21984</v>
      </c>
      <c r="X45" s="255">
        <f>数据调研!I45</f>
        <v>471</v>
      </c>
      <c r="Y45" s="2">
        <f t="shared" si="163"/>
        <v>0</v>
      </c>
      <c r="Z45" s="2">
        <f t="shared" si="164"/>
        <v>0</v>
      </c>
      <c r="AA45" s="2">
        <f t="shared" si="165"/>
        <v>0</v>
      </c>
      <c r="AB45" s="2">
        <f t="shared" si="166"/>
        <v>0</v>
      </c>
      <c r="AC45" s="2">
        <f t="shared" si="167"/>
        <v>0</v>
      </c>
      <c r="AD45" s="2">
        <f t="shared" si="168"/>
        <v>0</v>
      </c>
      <c r="AE45" s="2">
        <f t="shared" si="169"/>
        <v>0</v>
      </c>
      <c r="AF45" s="2">
        <f t="shared" si="170"/>
        <v>0</v>
      </c>
      <c r="AG45" s="2">
        <f t="shared" si="171"/>
        <v>0</v>
      </c>
      <c r="AH45" s="2">
        <f t="shared" si="172"/>
        <v>0</v>
      </c>
      <c r="AI45" s="2">
        <f t="shared" si="173"/>
        <v>0</v>
      </c>
      <c r="AJ45" s="2">
        <f t="shared" si="174"/>
        <v>0</v>
      </c>
      <c r="AK45" s="2">
        <f t="shared" si="175"/>
        <v>0</v>
      </c>
      <c r="AL45" s="2">
        <f t="shared" si="176"/>
        <v>0</v>
      </c>
      <c r="AM45" s="2">
        <f t="shared" si="177"/>
        <v>0</v>
      </c>
      <c r="AN45" s="2">
        <f t="shared" si="178"/>
        <v>0</v>
      </c>
      <c r="AO45" s="2">
        <f t="shared" si="179"/>
        <v>0</v>
      </c>
      <c r="AP45" s="2">
        <f t="shared" si="180"/>
        <v>0</v>
      </c>
      <c r="AQ45" s="2">
        <f t="shared" si="181"/>
        <v>0</v>
      </c>
      <c r="AR45" s="2">
        <f t="shared" si="182"/>
        <v>0</v>
      </c>
      <c r="AS45" s="2">
        <f t="shared" si="183"/>
        <v>1</v>
      </c>
      <c r="AT45" s="2">
        <f t="shared" si="184"/>
        <v>0</v>
      </c>
      <c r="AU45" s="2">
        <f t="shared" si="185"/>
        <v>0</v>
      </c>
      <c r="AV45" s="2">
        <f t="shared" si="186"/>
        <v>0</v>
      </c>
      <c r="AW45" s="2">
        <f t="shared" si="187"/>
        <v>0</v>
      </c>
      <c r="AX45" s="2">
        <f t="shared" si="188"/>
        <v>0</v>
      </c>
      <c r="AY45" s="2">
        <f t="shared" si="189"/>
        <v>0</v>
      </c>
      <c r="AZ45" s="2">
        <f t="shared" si="190"/>
        <v>0</v>
      </c>
      <c r="BA45" s="2">
        <f t="shared" si="191"/>
        <v>0</v>
      </c>
      <c r="BB45" s="2">
        <f t="shared" si="192"/>
        <v>1</v>
      </c>
      <c r="BC45" s="2">
        <f t="shared" si="193"/>
        <v>0</v>
      </c>
      <c r="BD45" s="2">
        <f t="shared" si="194"/>
        <v>0</v>
      </c>
      <c r="BE45" s="2">
        <f t="shared" si="195"/>
        <v>0</v>
      </c>
      <c r="BF45" s="2">
        <f t="shared" si="196"/>
        <v>0</v>
      </c>
      <c r="BG45" s="2">
        <f t="shared" si="197"/>
        <v>0</v>
      </c>
      <c r="BH45" s="2">
        <f t="shared" si="198"/>
        <v>0</v>
      </c>
      <c r="BI45" s="2">
        <f t="shared" si="199"/>
        <v>0</v>
      </c>
      <c r="BJ45" s="2">
        <f t="shared" si="200"/>
        <v>0</v>
      </c>
      <c r="BK45" s="2">
        <f t="shared" si="201"/>
        <v>0</v>
      </c>
      <c r="BL45" s="2">
        <f t="shared" si="202"/>
        <v>0</v>
      </c>
      <c r="BM45" s="2">
        <f t="shared" si="203"/>
        <v>0</v>
      </c>
      <c r="BN45" s="2">
        <f t="shared" si="204"/>
        <v>0</v>
      </c>
      <c r="BO45" s="2">
        <f t="shared" si="205"/>
        <v>0</v>
      </c>
      <c r="BP45" s="2">
        <f t="shared" si="206"/>
        <v>0</v>
      </c>
      <c r="BQ45" s="2">
        <f t="shared" si="207"/>
        <v>0</v>
      </c>
      <c r="BR45" s="2">
        <f t="shared" si="208"/>
        <v>0</v>
      </c>
      <c r="BS45" s="2">
        <f t="shared" si="209"/>
        <v>0</v>
      </c>
      <c r="BT45" s="2">
        <f t="shared" si="210"/>
        <v>0</v>
      </c>
      <c r="BU45" s="2">
        <f t="shared" si="211"/>
        <v>0</v>
      </c>
      <c r="BV45" s="2">
        <f t="shared" si="212"/>
        <v>0</v>
      </c>
      <c r="BW45" s="255" t="str">
        <f>数据调研!K45</f>
        <v>FBA</v>
      </c>
      <c r="BX45" s="199">
        <f t="shared" si="213"/>
        <v>0</v>
      </c>
      <c r="BY45" s="199">
        <f t="shared" si="214"/>
        <v>0</v>
      </c>
      <c r="BZ45" s="199">
        <f t="shared" si="215"/>
        <v>0</v>
      </c>
      <c r="CA45" s="199">
        <f t="shared" si="216"/>
        <v>0</v>
      </c>
      <c r="CB45" s="199">
        <f t="shared" si="217"/>
        <v>0</v>
      </c>
      <c r="CC45" s="199">
        <f t="shared" si="218"/>
        <v>0</v>
      </c>
      <c r="CD45" s="199">
        <f t="shared" si="219"/>
        <v>0</v>
      </c>
      <c r="CE45" s="199">
        <f t="shared" si="220"/>
        <v>0</v>
      </c>
      <c r="CF45" s="199">
        <f t="shared" si="221"/>
        <v>0</v>
      </c>
      <c r="CG45" s="199">
        <f t="shared" si="222"/>
        <v>0</v>
      </c>
      <c r="CH45" s="199">
        <f t="shared" si="223"/>
        <v>1</v>
      </c>
      <c r="CI45" s="199">
        <f t="shared" si="224"/>
        <v>0</v>
      </c>
      <c r="CJ45" s="199">
        <f t="shared" si="225"/>
        <v>0</v>
      </c>
      <c r="CK45" s="199">
        <f t="shared" si="226"/>
        <v>0</v>
      </c>
      <c r="CL45" s="199">
        <f t="shared" si="227"/>
        <v>0</v>
      </c>
      <c r="CM45" s="199">
        <f t="shared" si="228"/>
        <v>0</v>
      </c>
      <c r="CN45" s="199">
        <f t="shared" si="229"/>
        <v>0</v>
      </c>
      <c r="CO45" s="199">
        <f t="shared" si="230"/>
        <v>0</v>
      </c>
      <c r="CP45" s="199">
        <f t="shared" si="231"/>
        <v>0</v>
      </c>
      <c r="CQ45" s="199">
        <f t="shared" si="232"/>
        <v>1</v>
      </c>
      <c r="CR45" s="255">
        <f>数据调研!N45</f>
        <v>1370</v>
      </c>
      <c r="CS45" s="260">
        <f t="shared" si="233"/>
        <v>0</v>
      </c>
      <c r="CT45" s="2">
        <f t="shared" si="234"/>
        <v>0</v>
      </c>
      <c r="CU45" s="2">
        <f t="shared" si="235"/>
        <v>0</v>
      </c>
      <c r="CV45" s="2">
        <f t="shared" si="236"/>
        <v>0</v>
      </c>
      <c r="CW45" s="2">
        <f t="shared" si="237"/>
        <v>0</v>
      </c>
      <c r="CX45" s="2">
        <f t="shared" si="238"/>
        <v>0</v>
      </c>
      <c r="CY45" s="2">
        <f t="shared" si="239"/>
        <v>0</v>
      </c>
      <c r="CZ45" s="2">
        <f t="shared" si="240"/>
        <v>0</v>
      </c>
      <c r="DA45" s="2">
        <f t="shared" si="241"/>
        <v>0</v>
      </c>
      <c r="DB45" s="2">
        <f t="shared" si="242"/>
        <v>0</v>
      </c>
      <c r="DC45" s="263">
        <f t="shared" si="243"/>
        <v>0</v>
      </c>
      <c r="DD45" s="254">
        <f t="shared" si="244"/>
        <v>0</v>
      </c>
      <c r="DE45" s="254">
        <f t="shared" si="245"/>
        <v>0</v>
      </c>
      <c r="DF45" s="254">
        <f t="shared" si="246"/>
        <v>0</v>
      </c>
      <c r="DG45" s="254">
        <f t="shared" si="247"/>
        <v>0</v>
      </c>
      <c r="DH45" s="254">
        <f t="shared" si="248"/>
        <v>0</v>
      </c>
      <c r="DI45" s="254">
        <f t="shared" si="249"/>
        <v>0</v>
      </c>
      <c r="DJ45" s="254">
        <f t="shared" si="250"/>
        <v>0</v>
      </c>
      <c r="DK45" s="254">
        <f t="shared" si="251"/>
        <v>0</v>
      </c>
      <c r="DL45" s="254">
        <f t="shared" si="252"/>
        <v>0</v>
      </c>
      <c r="DM45" s="263">
        <f t="shared" si="253"/>
        <v>0</v>
      </c>
      <c r="DN45" s="254">
        <f t="shared" si="254"/>
        <v>0</v>
      </c>
      <c r="DO45" s="254">
        <f t="shared" si="255"/>
        <v>0</v>
      </c>
      <c r="DP45" s="254">
        <f t="shared" si="256"/>
        <v>0</v>
      </c>
      <c r="DQ45" s="254">
        <f t="shared" si="257"/>
        <v>0</v>
      </c>
      <c r="DR45" s="254">
        <f t="shared" si="258"/>
        <v>0</v>
      </c>
      <c r="DS45" s="254">
        <f t="shared" si="259"/>
        <v>0</v>
      </c>
      <c r="DT45" s="254">
        <f t="shared" si="260"/>
        <v>0</v>
      </c>
      <c r="DU45" s="254">
        <f t="shared" si="261"/>
        <v>0</v>
      </c>
      <c r="DV45" s="254">
        <f t="shared" si="262"/>
        <v>0</v>
      </c>
      <c r="DW45" s="263">
        <f t="shared" si="263"/>
        <v>0</v>
      </c>
      <c r="DX45" s="254">
        <f t="shared" si="264"/>
        <v>0</v>
      </c>
      <c r="DY45" s="254">
        <f t="shared" si="265"/>
        <v>0</v>
      </c>
      <c r="DZ45" s="254">
        <f t="shared" si="266"/>
        <v>0</v>
      </c>
      <c r="EA45" s="254">
        <f t="shared" si="267"/>
        <v>0</v>
      </c>
      <c r="EB45" s="254">
        <f t="shared" si="268"/>
        <v>0</v>
      </c>
      <c r="EC45" s="254">
        <f t="shared" si="269"/>
        <v>0</v>
      </c>
      <c r="ED45" s="254">
        <f t="shared" si="270"/>
        <v>0</v>
      </c>
      <c r="EE45" s="254">
        <f t="shared" si="271"/>
        <v>0</v>
      </c>
      <c r="EF45" s="254">
        <f t="shared" si="272"/>
        <v>0</v>
      </c>
      <c r="EG45" s="263">
        <f t="shared" si="273"/>
        <v>1</v>
      </c>
      <c r="EH45" s="2">
        <f t="shared" si="274"/>
        <v>0</v>
      </c>
      <c r="EI45" s="2">
        <f t="shared" si="275"/>
        <v>0</v>
      </c>
      <c r="EJ45" s="2">
        <f t="shared" si="276"/>
        <v>0</v>
      </c>
      <c r="EK45" s="2">
        <f t="shared" si="277"/>
        <v>0</v>
      </c>
      <c r="EL45" s="2">
        <f t="shared" si="278"/>
        <v>0</v>
      </c>
      <c r="EM45" s="2">
        <f t="shared" si="279"/>
        <v>0</v>
      </c>
      <c r="EN45" s="2">
        <f t="shared" si="280"/>
        <v>0</v>
      </c>
      <c r="EO45" s="2">
        <f t="shared" si="281"/>
        <v>0</v>
      </c>
      <c r="EP45" s="2">
        <f t="shared" si="282"/>
        <v>1</v>
      </c>
      <c r="EQ45" s="55"/>
      <c r="ER45" s="55"/>
      <c r="ES45" s="56"/>
      <c r="ET45" s="56"/>
      <c r="EU45" s="55"/>
      <c r="EV45" s="55"/>
      <c r="EW45" s="207"/>
      <c r="EX45" s="207"/>
      <c r="EY45" s="207"/>
      <c r="EZ45" s="207"/>
      <c r="FA45" s="207"/>
      <c r="FB45" s="207"/>
      <c r="FC45" s="207"/>
    </row>
    <row r="46" ht="20.1" customHeight="1" spans="1:159">
      <c r="A46" s="194">
        <f>数据调研!F46</f>
        <v>23895</v>
      </c>
      <c r="B46" s="195">
        <f t="shared" si="142"/>
        <v>0</v>
      </c>
      <c r="C46" s="195">
        <f t="shared" si="143"/>
        <v>0</v>
      </c>
      <c r="D46" s="195">
        <f t="shared" si="144"/>
        <v>0</v>
      </c>
      <c r="E46" s="195">
        <f t="shared" si="145"/>
        <v>0</v>
      </c>
      <c r="F46" s="195">
        <f t="shared" si="146"/>
        <v>0</v>
      </c>
      <c r="G46">
        <f t="shared" si="147"/>
        <v>0</v>
      </c>
      <c r="H46">
        <f t="shared" si="148"/>
        <v>0</v>
      </c>
      <c r="I46">
        <f t="shared" si="149"/>
        <v>0</v>
      </c>
      <c r="J46">
        <f t="shared" si="150"/>
        <v>1</v>
      </c>
      <c r="K46" s="254">
        <f>价格参考!K46</f>
        <v>112</v>
      </c>
      <c r="L46">
        <f t="shared" si="151"/>
        <v>1</v>
      </c>
      <c r="M46">
        <f t="shared" si="152"/>
        <v>0</v>
      </c>
      <c r="N46">
        <f t="shared" si="153"/>
        <v>0</v>
      </c>
      <c r="O46">
        <f t="shared" si="154"/>
        <v>0</v>
      </c>
      <c r="P46">
        <f t="shared" si="155"/>
        <v>0</v>
      </c>
      <c r="Q46">
        <f t="shared" si="156"/>
        <v>0</v>
      </c>
      <c r="R46">
        <f t="shared" si="157"/>
        <v>0</v>
      </c>
      <c r="S46">
        <f t="shared" si="158"/>
        <v>0</v>
      </c>
      <c r="T46">
        <f t="shared" si="159"/>
        <v>0</v>
      </c>
      <c r="U46">
        <f t="shared" si="160"/>
        <v>0</v>
      </c>
      <c r="V46">
        <f t="shared" si="161"/>
        <v>0</v>
      </c>
      <c r="W46" s="194">
        <f t="shared" si="162"/>
        <v>23895</v>
      </c>
      <c r="X46" s="255">
        <f>数据调研!I46</f>
        <v>5</v>
      </c>
      <c r="Y46" s="2">
        <f t="shared" si="163"/>
        <v>1</v>
      </c>
      <c r="Z46" s="2">
        <f t="shared" si="164"/>
        <v>0</v>
      </c>
      <c r="AA46" s="2">
        <f t="shared" si="165"/>
        <v>0</v>
      </c>
      <c r="AB46" s="2">
        <f t="shared" si="166"/>
        <v>0</v>
      </c>
      <c r="AC46" s="2">
        <f t="shared" si="167"/>
        <v>0</v>
      </c>
      <c r="AD46" s="2">
        <f t="shared" si="168"/>
        <v>0</v>
      </c>
      <c r="AE46" s="2">
        <f t="shared" si="169"/>
        <v>0</v>
      </c>
      <c r="AF46" s="2">
        <f t="shared" si="170"/>
        <v>0</v>
      </c>
      <c r="AG46" s="2">
        <f t="shared" si="171"/>
        <v>0</v>
      </c>
      <c r="AH46" s="2">
        <f t="shared" si="172"/>
        <v>1</v>
      </c>
      <c r="AI46" s="2">
        <f t="shared" si="173"/>
        <v>0</v>
      </c>
      <c r="AJ46" s="2">
        <f t="shared" si="174"/>
        <v>0</v>
      </c>
      <c r="AK46" s="2">
        <f t="shared" si="175"/>
        <v>0</v>
      </c>
      <c r="AL46" s="2">
        <f t="shared" si="176"/>
        <v>0</v>
      </c>
      <c r="AM46" s="2">
        <f t="shared" si="177"/>
        <v>0</v>
      </c>
      <c r="AN46" s="2">
        <f t="shared" si="178"/>
        <v>0</v>
      </c>
      <c r="AO46" s="2">
        <f t="shared" si="179"/>
        <v>0</v>
      </c>
      <c r="AP46" s="2">
        <f t="shared" si="180"/>
        <v>0</v>
      </c>
      <c r="AQ46" s="2">
        <f t="shared" si="181"/>
        <v>0</v>
      </c>
      <c r="AR46" s="2">
        <f t="shared" si="182"/>
        <v>0</v>
      </c>
      <c r="AS46" s="2">
        <f t="shared" si="183"/>
        <v>0</v>
      </c>
      <c r="AT46" s="2">
        <f t="shared" si="184"/>
        <v>0</v>
      </c>
      <c r="AU46" s="2">
        <f t="shared" si="185"/>
        <v>0</v>
      </c>
      <c r="AV46" s="2">
        <f t="shared" si="186"/>
        <v>0</v>
      </c>
      <c r="AW46" s="2">
        <f t="shared" si="187"/>
        <v>0</v>
      </c>
      <c r="AX46" s="2">
        <f t="shared" si="188"/>
        <v>0</v>
      </c>
      <c r="AY46" s="2">
        <f t="shared" si="189"/>
        <v>0</v>
      </c>
      <c r="AZ46" s="2">
        <f t="shared" si="190"/>
        <v>0</v>
      </c>
      <c r="BA46" s="2">
        <f t="shared" si="191"/>
        <v>0</v>
      </c>
      <c r="BB46" s="2">
        <f t="shared" si="192"/>
        <v>0</v>
      </c>
      <c r="BC46" s="2">
        <f t="shared" si="193"/>
        <v>0</v>
      </c>
      <c r="BD46" s="2">
        <f t="shared" si="194"/>
        <v>0</v>
      </c>
      <c r="BE46" s="2">
        <f t="shared" si="195"/>
        <v>0</v>
      </c>
      <c r="BF46" s="2">
        <f t="shared" si="196"/>
        <v>0</v>
      </c>
      <c r="BG46" s="2">
        <f t="shared" si="197"/>
        <v>0</v>
      </c>
      <c r="BH46" s="2">
        <f t="shared" si="198"/>
        <v>0</v>
      </c>
      <c r="BI46" s="2">
        <f t="shared" si="199"/>
        <v>0</v>
      </c>
      <c r="BJ46" s="2">
        <f t="shared" si="200"/>
        <v>0</v>
      </c>
      <c r="BK46" s="2">
        <f t="shared" si="201"/>
        <v>0</v>
      </c>
      <c r="BL46" s="2">
        <f t="shared" si="202"/>
        <v>0</v>
      </c>
      <c r="BM46" s="2">
        <f t="shared" si="203"/>
        <v>0</v>
      </c>
      <c r="BN46" s="2">
        <f t="shared" si="204"/>
        <v>0</v>
      </c>
      <c r="BO46" s="2">
        <f t="shared" si="205"/>
        <v>0</v>
      </c>
      <c r="BP46" s="2">
        <f t="shared" si="206"/>
        <v>0</v>
      </c>
      <c r="BQ46" s="2">
        <f t="shared" si="207"/>
        <v>0</v>
      </c>
      <c r="BR46" s="2">
        <f t="shared" si="208"/>
        <v>0</v>
      </c>
      <c r="BS46" s="2">
        <f t="shared" si="209"/>
        <v>0</v>
      </c>
      <c r="BT46" s="2">
        <f t="shared" si="210"/>
        <v>0</v>
      </c>
      <c r="BU46" s="2">
        <f t="shared" si="211"/>
        <v>0</v>
      </c>
      <c r="BV46" s="2">
        <f t="shared" si="212"/>
        <v>0</v>
      </c>
      <c r="BW46" s="255" t="str">
        <f>数据调研!K46</f>
        <v>FBA</v>
      </c>
      <c r="BX46" s="199">
        <f t="shared" si="213"/>
        <v>0</v>
      </c>
      <c r="BY46" s="199">
        <f t="shared" si="214"/>
        <v>0</v>
      </c>
      <c r="BZ46" s="199">
        <f t="shared" si="215"/>
        <v>0</v>
      </c>
      <c r="CA46" s="199">
        <f t="shared" si="216"/>
        <v>0</v>
      </c>
      <c r="CB46" s="199">
        <f t="shared" si="217"/>
        <v>0</v>
      </c>
      <c r="CC46" s="199">
        <f t="shared" si="218"/>
        <v>0</v>
      </c>
      <c r="CD46" s="199">
        <f t="shared" si="219"/>
        <v>0</v>
      </c>
      <c r="CE46" s="199">
        <f t="shared" si="220"/>
        <v>0</v>
      </c>
      <c r="CF46" s="199">
        <f t="shared" si="221"/>
        <v>0</v>
      </c>
      <c r="CG46" s="199">
        <f t="shared" si="222"/>
        <v>0</v>
      </c>
      <c r="CH46" s="199">
        <f t="shared" si="223"/>
        <v>1</v>
      </c>
      <c r="CI46" s="199">
        <f t="shared" si="224"/>
        <v>0</v>
      </c>
      <c r="CJ46" s="199">
        <f t="shared" si="225"/>
        <v>0</v>
      </c>
      <c r="CK46" s="199">
        <f t="shared" si="226"/>
        <v>0</v>
      </c>
      <c r="CL46" s="199">
        <f t="shared" si="227"/>
        <v>0</v>
      </c>
      <c r="CM46" s="199">
        <f t="shared" si="228"/>
        <v>0</v>
      </c>
      <c r="CN46" s="199">
        <f t="shared" si="229"/>
        <v>0</v>
      </c>
      <c r="CO46" s="199">
        <f t="shared" si="230"/>
        <v>0</v>
      </c>
      <c r="CP46" s="199">
        <f t="shared" si="231"/>
        <v>0</v>
      </c>
      <c r="CQ46" s="199">
        <f t="shared" si="232"/>
        <v>1</v>
      </c>
      <c r="CR46" s="255">
        <f>数据调研!N46</f>
        <v>23</v>
      </c>
      <c r="CS46" s="260">
        <f t="shared" si="233"/>
        <v>1</v>
      </c>
      <c r="CT46" s="2">
        <f t="shared" si="234"/>
        <v>0</v>
      </c>
      <c r="CU46" s="2">
        <f t="shared" si="235"/>
        <v>0</v>
      </c>
      <c r="CV46" s="2">
        <f t="shared" si="236"/>
        <v>0</v>
      </c>
      <c r="CW46" s="2">
        <f t="shared" si="237"/>
        <v>0</v>
      </c>
      <c r="CX46" s="2">
        <f t="shared" si="238"/>
        <v>0</v>
      </c>
      <c r="CY46" s="2">
        <f t="shared" si="239"/>
        <v>0</v>
      </c>
      <c r="CZ46" s="2">
        <f t="shared" si="240"/>
        <v>0</v>
      </c>
      <c r="DA46" s="2">
        <f t="shared" si="241"/>
        <v>0</v>
      </c>
      <c r="DB46" s="2">
        <f t="shared" si="242"/>
        <v>1</v>
      </c>
      <c r="DC46" s="263">
        <f t="shared" si="243"/>
        <v>0</v>
      </c>
      <c r="DD46" s="254">
        <f t="shared" si="244"/>
        <v>0</v>
      </c>
      <c r="DE46" s="254">
        <f t="shared" si="245"/>
        <v>0</v>
      </c>
      <c r="DF46" s="254">
        <f t="shared" si="246"/>
        <v>0</v>
      </c>
      <c r="DG46" s="254">
        <f t="shared" si="247"/>
        <v>0</v>
      </c>
      <c r="DH46" s="254">
        <f t="shared" si="248"/>
        <v>0</v>
      </c>
      <c r="DI46" s="254">
        <f t="shared" si="249"/>
        <v>0</v>
      </c>
      <c r="DJ46" s="254">
        <f t="shared" si="250"/>
        <v>0</v>
      </c>
      <c r="DK46" s="254">
        <f t="shared" si="251"/>
        <v>0</v>
      </c>
      <c r="DL46" s="254">
        <f t="shared" si="252"/>
        <v>0</v>
      </c>
      <c r="DM46" s="263">
        <f t="shared" si="253"/>
        <v>0</v>
      </c>
      <c r="DN46" s="254">
        <f t="shared" si="254"/>
        <v>0</v>
      </c>
      <c r="DO46" s="254">
        <f t="shared" si="255"/>
        <v>0</v>
      </c>
      <c r="DP46" s="254">
        <f t="shared" si="256"/>
        <v>0</v>
      </c>
      <c r="DQ46" s="254">
        <f t="shared" si="257"/>
        <v>0</v>
      </c>
      <c r="DR46" s="254">
        <f t="shared" si="258"/>
        <v>0</v>
      </c>
      <c r="DS46" s="254">
        <f t="shared" si="259"/>
        <v>0</v>
      </c>
      <c r="DT46" s="254">
        <f t="shared" si="260"/>
        <v>0</v>
      </c>
      <c r="DU46" s="254">
        <f t="shared" si="261"/>
        <v>0</v>
      </c>
      <c r="DV46" s="254">
        <f t="shared" si="262"/>
        <v>0</v>
      </c>
      <c r="DW46" s="263">
        <f t="shared" si="263"/>
        <v>0</v>
      </c>
      <c r="DX46" s="254">
        <f t="shared" si="264"/>
        <v>0</v>
      </c>
      <c r="DY46" s="254">
        <f t="shared" si="265"/>
        <v>0</v>
      </c>
      <c r="DZ46" s="254">
        <f t="shared" si="266"/>
        <v>0</v>
      </c>
      <c r="EA46" s="254">
        <f t="shared" si="267"/>
        <v>0</v>
      </c>
      <c r="EB46" s="254">
        <f t="shared" si="268"/>
        <v>0</v>
      </c>
      <c r="EC46" s="254">
        <f t="shared" si="269"/>
        <v>0</v>
      </c>
      <c r="ED46" s="254">
        <f t="shared" si="270"/>
        <v>0</v>
      </c>
      <c r="EE46" s="254">
        <f t="shared" si="271"/>
        <v>0</v>
      </c>
      <c r="EF46" s="254">
        <f t="shared" si="272"/>
        <v>0</v>
      </c>
      <c r="EG46" s="263">
        <f t="shared" si="273"/>
        <v>0</v>
      </c>
      <c r="EH46" s="2">
        <f t="shared" si="274"/>
        <v>0</v>
      </c>
      <c r="EI46" s="2">
        <f t="shared" si="275"/>
        <v>0</v>
      </c>
      <c r="EJ46" s="2">
        <f t="shared" si="276"/>
        <v>0</v>
      </c>
      <c r="EK46" s="2">
        <f t="shared" si="277"/>
        <v>0</v>
      </c>
      <c r="EL46" s="2">
        <f t="shared" si="278"/>
        <v>0</v>
      </c>
      <c r="EM46" s="2">
        <f t="shared" si="279"/>
        <v>0</v>
      </c>
      <c r="EN46" s="2">
        <f t="shared" si="280"/>
        <v>0</v>
      </c>
      <c r="EO46" s="2">
        <f t="shared" si="281"/>
        <v>0</v>
      </c>
      <c r="EP46" s="2">
        <f t="shared" si="282"/>
        <v>0</v>
      </c>
      <c r="EQ46" s="55"/>
      <c r="ER46" s="55"/>
      <c r="ES46" s="56"/>
      <c r="ET46" s="56"/>
      <c r="EU46" s="55"/>
      <c r="EV46" s="55"/>
      <c r="EW46" s="277"/>
      <c r="EX46" s="277"/>
      <c r="EY46" s="277"/>
      <c r="EZ46" s="277"/>
      <c r="FA46" s="277"/>
      <c r="FB46" s="277"/>
      <c r="FC46" s="277"/>
    </row>
    <row r="47" ht="20.1" customHeight="1" spans="1:159">
      <c r="A47" s="194">
        <f>数据调研!F47</f>
        <v>24227</v>
      </c>
      <c r="B47" s="195">
        <f t="shared" si="142"/>
        <v>0</v>
      </c>
      <c r="C47" s="195">
        <f t="shared" si="143"/>
        <v>0</v>
      </c>
      <c r="D47" s="195">
        <f t="shared" si="144"/>
        <v>0</v>
      </c>
      <c r="E47" s="195">
        <f t="shared" si="145"/>
        <v>0</v>
      </c>
      <c r="F47" s="195">
        <f t="shared" si="146"/>
        <v>0</v>
      </c>
      <c r="G47">
        <f t="shared" si="147"/>
        <v>0</v>
      </c>
      <c r="H47">
        <f t="shared" si="148"/>
        <v>0</v>
      </c>
      <c r="I47">
        <f t="shared" si="149"/>
        <v>0</v>
      </c>
      <c r="J47">
        <f t="shared" si="150"/>
        <v>1</v>
      </c>
      <c r="K47" s="254">
        <f>价格参考!K47</f>
        <v>111</v>
      </c>
      <c r="L47">
        <f t="shared" si="151"/>
        <v>1</v>
      </c>
      <c r="M47">
        <f t="shared" si="152"/>
        <v>0</v>
      </c>
      <c r="N47">
        <f t="shared" si="153"/>
        <v>0</v>
      </c>
      <c r="O47">
        <f t="shared" si="154"/>
        <v>0</v>
      </c>
      <c r="P47">
        <f t="shared" si="155"/>
        <v>0</v>
      </c>
      <c r="Q47">
        <f t="shared" si="156"/>
        <v>0</v>
      </c>
      <c r="R47">
        <f t="shared" si="157"/>
        <v>0</v>
      </c>
      <c r="S47">
        <f t="shared" si="158"/>
        <v>0</v>
      </c>
      <c r="T47">
        <f t="shared" si="159"/>
        <v>0</v>
      </c>
      <c r="U47">
        <f t="shared" si="160"/>
        <v>0</v>
      </c>
      <c r="V47">
        <f t="shared" si="161"/>
        <v>0</v>
      </c>
      <c r="W47" s="194">
        <f t="shared" si="162"/>
        <v>24227</v>
      </c>
      <c r="X47" s="255">
        <f>数据调研!I47</f>
        <v>58</v>
      </c>
      <c r="Y47" s="2">
        <f t="shared" si="163"/>
        <v>0</v>
      </c>
      <c r="Z47" s="2">
        <f t="shared" si="164"/>
        <v>0</v>
      </c>
      <c r="AA47" s="2">
        <f t="shared" si="165"/>
        <v>0</v>
      </c>
      <c r="AB47" s="2">
        <f t="shared" si="166"/>
        <v>0</v>
      </c>
      <c r="AC47" s="2">
        <f t="shared" si="167"/>
        <v>0</v>
      </c>
      <c r="AD47" s="2">
        <f t="shared" si="168"/>
        <v>0</v>
      </c>
      <c r="AE47" s="2">
        <f t="shared" si="169"/>
        <v>0</v>
      </c>
      <c r="AF47" s="2">
        <f t="shared" si="170"/>
        <v>0</v>
      </c>
      <c r="AG47" s="2">
        <f t="shared" si="171"/>
        <v>0</v>
      </c>
      <c r="AH47" s="2">
        <f t="shared" si="172"/>
        <v>0</v>
      </c>
      <c r="AI47" s="2">
        <f t="shared" si="173"/>
        <v>1</v>
      </c>
      <c r="AJ47" s="2">
        <f t="shared" si="174"/>
        <v>0</v>
      </c>
      <c r="AK47" s="2">
        <f t="shared" si="175"/>
        <v>0</v>
      </c>
      <c r="AL47" s="2">
        <f t="shared" si="176"/>
        <v>0</v>
      </c>
      <c r="AM47" s="2">
        <f t="shared" si="177"/>
        <v>0</v>
      </c>
      <c r="AN47" s="2">
        <f t="shared" si="178"/>
        <v>0</v>
      </c>
      <c r="AO47" s="2">
        <f t="shared" si="179"/>
        <v>0</v>
      </c>
      <c r="AP47" s="2">
        <f t="shared" si="180"/>
        <v>0</v>
      </c>
      <c r="AQ47" s="2">
        <f t="shared" si="181"/>
        <v>0</v>
      </c>
      <c r="AR47" s="2">
        <f t="shared" si="182"/>
        <v>1</v>
      </c>
      <c r="AS47" s="2">
        <f t="shared" si="183"/>
        <v>0</v>
      </c>
      <c r="AT47" s="2">
        <f t="shared" si="184"/>
        <v>0</v>
      </c>
      <c r="AU47" s="2">
        <f t="shared" si="185"/>
        <v>0</v>
      </c>
      <c r="AV47" s="2">
        <f t="shared" si="186"/>
        <v>0</v>
      </c>
      <c r="AW47" s="2">
        <f t="shared" si="187"/>
        <v>0</v>
      </c>
      <c r="AX47" s="2">
        <f t="shared" si="188"/>
        <v>0</v>
      </c>
      <c r="AY47" s="2">
        <f t="shared" si="189"/>
        <v>0</v>
      </c>
      <c r="AZ47" s="2">
        <f t="shared" si="190"/>
        <v>0</v>
      </c>
      <c r="BA47" s="2">
        <f t="shared" si="191"/>
        <v>0</v>
      </c>
      <c r="BB47" s="2">
        <f t="shared" si="192"/>
        <v>0</v>
      </c>
      <c r="BC47" s="2">
        <f t="shared" si="193"/>
        <v>0</v>
      </c>
      <c r="BD47" s="2">
        <f t="shared" si="194"/>
        <v>0</v>
      </c>
      <c r="BE47" s="2">
        <f t="shared" si="195"/>
        <v>0</v>
      </c>
      <c r="BF47" s="2">
        <f t="shared" si="196"/>
        <v>0</v>
      </c>
      <c r="BG47" s="2">
        <f t="shared" si="197"/>
        <v>0</v>
      </c>
      <c r="BH47" s="2">
        <f t="shared" si="198"/>
        <v>0</v>
      </c>
      <c r="BI47" s="2">
        <f t="shared" si="199"/>
        <v>0</v>
      </c>
      <c r="BJ47" s="2">
        <f t="shared" si="200"/>
        <v>0</v>
      </c>
      <c r="BK47" s="2">
        <f t="shared" si="201"/>
        <v>0</v>
      </c>
      <c r="BL47" s="2">
        <f t="shared" si="202"/>
        <v>0</v>
      </c>
      <c r="BM47" s="2">
        <f t="shared" si="203"/>
        <v>0</v>
      </c>
      <c r="BN47" s="2">
        <f t="shared" si="204"/>
        <v>0</v>
      </c>
      <c r="BO47" s="2">
        <f t="shared" si="205"/>
        <v>0</v>
      </c>
      <c r="BP47" s="2">
        <f t="shared" si="206"/>
        <v>0</v>
      </c>
      <c r="BQ47" s="2">
        <f t="shared" si="207"/>
        <v>0</v>
      </c>
      <c r="BR47" s="2">
        <f t="shared" si="208"/>
        <v>0</v>
      </c>
      <c r="BS47" s="2">
        <f t="shared" si="209"/>
        <v>0</v>
      </c>
      <c r="BT47" s="2">
        <f t="shared" si="210"/>
        <v>0</v>
      </c>
      <c r="BU47" s="2">
        <f t="shared" si="211"/>
        <v>0</v>
      </c>
      <c r="BV47" s="2">
        <f t="shared" si="212"/>
        <v>0</v>
      </c>
      <c r="BW47" s="255" t="str">
        <f>数据调研!K47</f>
        <v>FBA</v>
      </c>
      <c r="BX47" s="199">
        <f t="shared" si="213"/>
        <v>0</v>
      </c>
      <c r="BY47" s="199">
        <f t="shared" si="214"/>
        <v>0</v>
      </c>
      <c r="BZ47" s="199">
        <f t="shared" si="215"/>
        <v>0</v>
      </c>
      <c r="CA47" s="199">
        <f t="shared" si="216"/>
        <v>0</v>
      </c>
      <c r="CB47" s="199">
        <f t="shared" si="217"/>
        <v>0</v>
      </c>
      <c r="CC47" s="199">
        <f t="shared" si="218"/>
        <v>0</v>
      </c>
      <c r="CD47" s="199">
        <f t="shared" si="219"/>
        <v>0</v>
      </c>
      <c r="CE47" s="199">
        <f t="shared" si="220"/>
        <v>0</v>
      </c>
      <c r="CF47" s="199">
        <f t="shared" si="221"/>
        <v>0</v>
      </c>
      <c r="CG47" s="199">
        <f t="shared" si="222"/>
        <v>0</v>
      </c>
      <c r="CH47" s="199">
        <f t="shared" si="223"/>
        <v>1</v>
      </c>
      <c r="CI47" s="199">
        <f t="shared" si="224"/>
        <v>0</v>
      </c>
      <c r="CJ47" s="199">
        <f t="shared" si="225"/>
        <v>0</v>
      </c>
      <c r="CK47" s="199">
        <f t="shared" si="226"/>
        <v>0</v>
      </c>
      <c r="CL47" s="199">
        <f t="shared" si="227"/>
        <v>0</v>
      </c>
      <c r="CM47" s="199">
        <f t="shared" si="228"/>
        <v>0</v>
      </c>
      <c r="CN47" s="199">
        <f t="shared" si="229"/>
        <v>0</v>
      </c>
      <c r="CO47" s="199">
        <f t="shared" si="230"/>
        <v>0</v>
      </c>
      <c r="CP47" s="199">
        <f t="shared" si="231"/>
        <v>0</v>
      </c>
      <c r="CQ47" s="199">
        <f t="shared" si="232"/>
        <v>1</v>
      </c>
      <c r="CR47" s="255">
        <f>数据调研!N47</f>
        <v>211</v>
      </c>
      <c r="CS47" s="260">
        <f t="shared" si="233"/>
        <v>0</v>
      </c>
      <c r="CT47" s="2">
        <f t="shared" si="234"/>
        <v>0</v>
      </c>
      <c r="CU47" s="2">
        <f t="shared" si="235"/>
        <v>0</v>
      </c>
      <c r="CV47" s="2">
        <f t="shared" si="236"/>
        <v>0</v>
      </c>
      <c r="CW47" s="2">
        <f t="shared" si="237"/>
        <v>0</v>
      </c>
      <c r="CX47" s="2">
        <f t="shared" si="238"/>
        <v>0</v>
      </c>
      <c r="CY47" s="2">
        <f t="shared" si="239"/>
        <v>0</v>
      </c>
      <c r="CZ47" s="2">
        <f t="shared" si="240"/>
        <v>0</v>
      </c>
      <c r="DA47" s="2">
        <f t="shared" si="241"/>
        <v>0</v>
      </c>
      <c r="DB47" s="2">
        <f t="shared" si="242"/>
        <v>0</v>
      </c>
      <c r="DC47" s="263">
        <f t="shared" si="243"/>
        <v>0</v>
      </c>
      <c r="DD47" s="254">
        <f t="shared" si="244"/>
        <v>0</v>
      </c>
      <c r="DE47" s="254">
        <f t="shared" si="245"/>
        <v>0</v>
      </c>
      <c r="DF47" s="254">
        <f t="shared" si="246"/>
        <v>0</v>
      </c>
      <c r="DG47" s="254">
        <f t="shared" si="247"/>
        <v>0</v>
      </c>
      <c r="DH47" s="254">
        <f t="shared" si="248"/>
        <v>0</v>
      </c>
      <c r="DI47" s="254">
        <f t="shared" si="249"/>
        <v>0</v>
      </c>
      <c r="DJ47" s="254">
        <f t="shared" si="250"/>
        <v>0</v>
      </c>
      <c r="DK47" s="254">
        <f t="shared" si="251"/>
        <v>0</v>
      </c>
      <c r="DL47" s="254">
        <f t="shared" si="252"/>
        <v>0</v>
      </c>
      <c r="DM47" s="263">
        <f t="shared" si="253"/>
        <v>0</v>
      </c>
      <c r="DN47" s="254">
        <f t="shared" si="254"/>
        <v>0</v>
      </c>
      <c r="DO47" s="254">
        <f t="shared" si="255"/>
        <v>0</v>
      </c>
      <c r="DP47" s="254">
        <f t="shared" si="256"/>
        <v>0</v>
      </c>
      <c r="DQ47" s="254">
        <f t="shared" si="257"/>
        <v>0</v>
      </c>
      <c r="DR47" s="254">
        <f t="shared" si="258"/>
        <v>0</v>
      </c>
      <c r="DS47" s="254">
        <f t="shared" si="259"/>
        <v>0</v>
      </c>
      <c r="DT47" s="254">
        <f t="shared" si="260"/>
        <v>0</v>
      </c>
      <c r="DU47" s="254">
        <f t="shared" si="261"/>
        <v>0</v>
      </c>
      <c r="DV47" s="254">
        <f t="shared" si="262"/>
        <v>0</v>
      </c>
      <c r="DW47" s="263">
        <f t="shared" si="263"/>
        <v>0</v>
      </c>
      <c r="DX47" s="254">
        <f t="shared" si="264"/>
        <v>0</v>
      </c>
      <c r="DY47" s="254">
        <f t="shared" si="265"/>
        <v>0</v>
      </c>
      <c r="DZ47" s="254">
        <f t="shared" si="266"/>
        <v>0</v>
      </c>
      <c r="EA47" s="254">
        <f t="shared" si="267"/>
        <v>0</v>
      </c>
      <c r="EB47" s="254">
        <f t="shared" si="268"/>
        <v>0</v>
      </c>
      <c r="EC47" s="254">
        <f t="shared" si="269"/>
        <v>0</v>
      </c>
      <c r="ED47" s="254">
        <f t="shared" si="270"/>
        <v>0</v>
      </c>
      <c r="EE47" s="254">
        <f t="shared" si="271"/>
        <v>0</v>
      </c>
      <c r="EF47" s="254">
        <f t="shared" si="272"/>
        <v>0</v>
      </c>
      <c r="EG47" s="263">
        <f t="shared" si="273"/>
        <v>1</v>
      </c>
      <c r="EH47" s="2">
        <f t="shared" si="274"/>
        <v>0</v>
      </c>
      <c r="EI47" s="2">
        <f t="shared" si="275"/>
        <v>0</v>
      </c>
      <c r="EJ47" s="2">
        <f t="shared" si="276"/>
        <v>0</v>
      </c>
      <c r="EK47" s="2">
        <f t="shared" si="277"/>
        <v>0</v>
      </c>
      <c r="EL47" s="2">
        <f t="shared" si="278"/>
        <v>0</v>
      </c>
      <c r="EM47" s="2">
        <f t="shared" si="279"/>
        <v>0</v>
      </c>
      <c r="EN47" s="2">
        <f t="shared" si="280"/>
        <v>0</v>
      </c>
      <c r="EO47" s="2">
        <f t="shared" si="281"/>
        <v>0</v>
      </c>
      <c r="EP47" s="2">
        <f t="shared" si="282"/>
        <v>1</v>
      </c>
      <c r="EQ47" s="55"/>
      <c r="ER47" s="55"/>
      <c r="ES47" s="56"/>
      <c r="ET47" s="56"/>
      <c r="EU47" s="55"/>
      <c r="EV47" s="55"/>
      <c r="EW47" s="277"/>
      <c r="EX47" s="277"/>
      <c r="EY47" s="277"/>
      <c r="EZ47" s="277"/>
      <c r="FA47" s="277"/>
      <c r="FB47" s="277"/>
      <c r="FC47" s="277"/>
    </row>
    <row r="48" ht="20.1" customHeight="1" spans="1:159">
      <c r="A48" s="194">
        <f>数据调研!F48</f>
        <v>24122</v>
      </c>
      <c r="B48" s="195">
        <f t="shared" si="142"/>
        <v>0</v>
      </c>
      <c r="C48" s="195">
        <f t="shared" si="143"/>
        <v>0</v>
      </c>
      <c r="D48" s="195">
        <f t="shared" si="144"/>
        <v>0</v>
      </c>
      <c r="E48" s="195">
        <f t="shared" si="145"/>
        <v>0</v>
      </c>
      <c r="F48" s="195">
        <f t="shared" si="146"/>
        <v>0</v>
      </c>
      <c r="G48">
        <f t="shared" si="147"/>
        <v>0</v>
      </c>
      <c r="H48">
        <f t="shared" si="148"/>
        <v>0</v>
      </c>
      <c r="I48">
        <f t="shared" si="149"/>
        <v>0</v>
      </c>
      <c r="J48">
        <f t="shared" si="150"/>
        <v>1</v>
      </c>
      <c r="K48" s="254">
        <f>价格参考!K48</f>
        <v>111</v>
      </c>
      <c r="L48">
        <f t="shared" si="151"/>
        <v>1</v>
      </c>
      <c r="M48">
        <f t="shared" si="152"/>
        <v>0</v>
      </c>
      <c r="N48">
        <f t="shared" si="153"/>
        <v>0</v>
      </c>
      <c r="O48">
        <f t="shared" si="154"/>
        <v>0</v>
      </c>
      <c r="P48">
        <f t="shared" si="155"/>
        <v>0</v>
      </c>
      <c r="Q48">
        <f t="shared" si="156"/>
        <v>0</v>
      </c>
      <c r="R48">
        <f t="shared" si="157"/>
        <v>0</v>
      </c>
      <c r="S48">
        <f t="shared" si="158"/>
        <v>0</v>
      </c>
      <c r="T48">
        <f t="shared" si="159"/>
        <v>0</v>
      </c>
      <c r="U48">
        <f t="shared" si="160"/>
        <v>0</v>
      </c>
      <c r="V48">
        <f t="shared" si="161"/>
        <v>0</v>
      </c>
      <c r="W48" s="194">
        <f t="shared" si="162"/>
        <v>24122</v>
      </c>
      <c r="X48" s="255">
        <f>数据调研!I48</f>
        <v>361</v>
      </c>
      <c r="Y48" s="2">
        <f t="shared" si="163"/>
        <v>0</v>
      </c>
      <c r="Z48" s="2">
        <f t="shared" si="164"/>
        <v>0</v>
      </c>
      <c r="AA48" s="2">
        <f t="shared" si="165"/>
        <v>0</v>
      </c>
      <c r="AB48" s="2">
        <f t="shared" si="166"/>
        <v>0</v>
      </c>
      <c r="AC48" s="2">
        <f t="shared" si="167"/>
        <v>0</v>
      </c>
      <c r="AD48" s="2">
        <f t="shared" si="168"/>
        <v>0</v>
      </c>
      <c r="AE48" s="2">
        <f t="shared" si="169"/>
        <v>0</v>
      </c>
      <c r="AF48" s="2">
        <f t="shared" si="170"/>
        <v>0</v>
      </c>
      <c r="AG48" s="2">
        <f t="shared" si="171"/>
        <v>0</v>
      </c>
      <c r="AH48" s="2">
        <f t="shared" si="172"/>
        <v>0</v>
      </c>
      <c r="AI48" s="2">
        <f t="shared" si="173"/>
        <v>0</v>
      </c>
      <c r="AJ48" s="2">
        <f t="shared" si="174"/>
        <v>0</v>
      </c>
      <c r="AK48" s="2">
        <f t="shared" si="175"/>
        <v>0</v>
      </c>
      <c r="AL48" s="2">
        <f t="shared" si="176"/>
        <v>0</v>
      </c>
      <c r="AM48" s="2">
        <f t="shared" si="177"/>
        <v>0</v>
      </c>
      <c r="AN48" s="2">
        <f t="shared" si="178"/>
        <v>0</v>
      </c>
      <c r="AO48" s="2">
        <f t="shared" si="179"/>
        <v>0</v>
      </c>
      <c r="AP48" s="2">
        <f t="shared" si="180"/>
        <v>0</v>
      </c>
      <c r="AQ48" s="2">
        <f t="shared" si="181"/>
        <v>0</v>
      </c>
      <c r="AR48" s="2">
        <f t="shared" si="182"/>
        <v>0</v>
      </c>
      <c r="AS48" s="2">
        <f t="shared" si="183"/>
        <v>1</v>
      </c>
      <c r="AT48" s="2">
        <f t="shared" si="184"/>
        <v>0</v>
      </c>
      <c r="AU48" s="2">
        <f t="shared" si="185"/>
        <v>0</v>
      </c>
      <c r="AV48" s="2">
        <f t="shared" si="186"/>
        <v>0</v>
      </c>
      <c r="AW48" s="2">
        <f t="shared" si="187"/>
        <v>0</v>
      </c>
      <c r="AX48" s="2">
        <f t="shared" si="188"/>
        <v>0</v>
      </c>
      <c r="AY48" s="2">
        <f t="shared" si="189"/>
        <v>0</v>
      </c>
      <c r="AZ48" s="2">
        <f t="shared" si="190"/>
        <v>0</v>
      </c>
      <c r="BA48" s="2">
        <f t="shared" si="191"/>
        <v>0</v>
      </c>
      <c r="BB48" s="2">
        <f t="shared" si="192"/>
        <v>1</v>
      </c>
      <c r="BC48" s="2">
        <f t="shared" si="193"/>
        <v>0</v>
      </c>
      <c r="BD48" s="2">
        <f t="shared" si="194"/>
        <v>0</v>
      </c>
      <c r="BE48" s="2">
        <f t="shared" si="195"/>
        <v>0</v>
      </c>
      <c r="BF48" s="2">
        <f t="shared" si="196"/>
        <v>0</v>
      </c>
      <c r="BG48" s="2">
        <f t="shared" si="197"/>
        <v>0</v>
      </c>
      <c r="BH48" s="2">
        <f t="shared" si="198"/>
        <v>0</v>
      </c>
      <c r="BI48" s="2">
        <f t="shared" si="199"/>
        <v>0</v>
      </c>
      <c r="BJ48" s="2">
        <f t="shared" si="200"/>
        <v>0</v>
      </c>
      <c r="BK48" s="2">
        <f t="shared" si="201"/>
        <v>0</v>
      </c>
      <c r="BL48" s="2">
        <f t="shared" si="202"/>
        <v>0</v>
      </c>
      <c r="BM48" s="2">
        <f t="shared" si="203"/>
        <v>0</v>
      </c>
      <c r="BN48" s="2">
        <f t="shared" si="204"/>
        <v>0</v>
      </c>
      <c r="BO48" s="2">
        <f t="shared" si="205"/>
        <v>0</v>
      </c>
      <c r="BP48" s="2">
        <f t="shared" si="206"/>
        <v>0</v>
      </c>
      <c r="BQ48" s="2">
        <f t="shared" si="207"/>
        <v>0</v>
      </c>
      <c r="BR48" s="2">
        <f t="shared" si="208"/>
        <v>0</v>
      </c>
      <c r="BS48" s="2">
        <f t="shared" si="209"/>
        <v>0</v>
      </c>
      <c r="BT48" s="2">
        <f t="shared" si="210"/>
        <v>0</v>
      </c>
      <c r="BU48" s="2">
        <f t="shared" si="211"/>
        <v>0</v>
      </c>
      <c r="BV48" s="2">
        <f t="shared" si="212"/>
        <v>0</v>
      </c>
      <c r="BW48" s="255" t="str">
        <f>数据调研!K48</f>
        <v>AMZ</v>
      </c>
      <c r="BX48" s="199">
        <f t="shared" si="213"/>
        <v>1</v>
      </c>
      <c r="BY48" s="199">
        <f t="shared" si="214"/>
        <v>0</v>
      </c>
      <c r="BZ48" s="199">
        <f t="shared" si="215"/>
        <v>0</v>
      </c>
      <c r="CA48" s="199">
        <f t="shared" si="216"/>
        <v>0</v>
      </c>
      <c r="CB48" s="199">
        <f t="shared" si="217"/>
        <v>0</v>
      </c>
      <c r="CC48" s="199">
        <f t="shared" si="218"/>
        <v>0</v>
      </c>
      <c r="CD48" s="199">
        <f t="shared" si="219"/>
        <v>0</v>
      </c>
      <c r="CE48" s="199">
        <f t="shared" si="220"/>
        <v>0</v>
      </c>
      <c r="CF48" s="199">
        <f t="shared" si="221"/>
        <v>0</v>
      </c>
      <c r="CG48" s="199">
        <f t="shared" si="222"/>
        <v>1</v>
      </c>
      <c r="CH48" s="199">
        <f t="shared" si="223"/>
        <v>0</v>
      </c>
      <c r="CI48" s="199">
        <f t="shared" si="224"/>
        <v>0</v>
      </c>
      <c r="CJ48" s="199">
        <f t="shared" si="225"/>
        <v>0</v>
      </c>
      <c r="CK48" s="199">
        <f t="shared" si="226"/>
        <v>0</v>
      </c>
      <c r="CL48" s="199">
        <f t="shared" si="227"/>
        <v>0</v>
      </c>
      <c r="CM48" s="199">
        <f t="shared" si="228"/>
        <v>0</v>
      </c>
      <c r="CN48" s="199">
        <f t="shared" si="229"/>
        <v>0</v>
      </c>
      <c r="CO48" s="199">
        <f t="shared" si="230"/>
        <v>0</v>
      </c>
      <c r="CP48" s="199">
        <f t="shared" si="231"/>
        <v>0</v>
      </c>
      <c r="CQ48" s="199">
        <f t="shared" si="232"/>
        <v>0</v>
      </c>
      <c r="CR48" s="255">
        <f>数据调研!N48</f>
        <v>984</v>
      </c>
      <c r="CS48" s="260">
        <f t="shared" si="233"/>
        <v>0</v>
      </c>
      <c r="CT48" s="2">
        <f t="shared" si="234"/>
        <v>0</v>
      </c>
      <c r="CU48" s="2">
        <f t="shared" si="235"/>
        <v>0</v>
      </c>
      <c r="CV48" s="2">
        <f t="shared" si="236"/>
        <v>0</v>
      </c>
      <c r="CW48" s="2">
        <f t="shared" si="237"/>
        <v>0</v>
      </c>
      <c r="CX48" s="2">
        <f t="shared" si="238"/>
        <v>0</v>
      </c>
      <c r="CY48" s="2">
        <f t="shared" si="239"/>
        <v>0</v>
      </c>
      <c r="CZ48" s="2">
        <f t="shared" si="240"/>
        <v>0</v>
      </c>
      <c r="DA48" s="2">
        <f t="shared" si="241"/>
        <v>0</v>
      </c>
      <c r="DB48" s="2">
        <f t="shared" si="242"/>
        <v>0</v>
      </c>
      <c r="DC48" s="263">
        <f t="shared" si="243"/>
        <v>0</v>
      </c>
      <c r="DD48" s="254">
        <f t="shared" si="244"/>
        <v>0</v>
      </c>
      <c r="DE48" s="254">
        <f t="shared" si="245"/>
        <v>0</v>
      </c>
      <c r="DF48" s="254">
        <f t="shared" si="246"/>
        <v>0</v>
      </c>
      <c r="DG48" s="254">
        <f t="shared" si="247"/>
        <v>0</v>
      </c>
      <c r="DH48" s="254">
        <f t="shared" si="248"/>
        <v>0</v>
      </c>
      <c r="DI48" s="254">
        <f t="shared" si="249"/>
        <v>0</v>
      </c>
      <c r="DJ48" s="254">
        <f t="shared" si="250"/>
        <v>0</v>
      </c>
      <c r="DK48" s="254">
        <f t="shared" si="251"/>
        <v>0</v>
      </c>
      <c r="DL48" s="254">
        <f t="shared" si="252"/>
        <v>0</v>
      </c>
      <c r="DM48" s="263">
        <f t="shared" si="253"/>
        <v>0</v>
      </c>
      <c r="DN48" s="254">
        <f t="shared" si="254"/>
        <v>0</v>
      </c>
      <c r="DO48" s="254">
        <f t="shared" si="255"/>
        <v>0</v>
      </c>
      <c r="DP48" s="254">
        <f t="shared" si="256"/>
        <v>0</v>
      </c>
      <c r="DQ48" s="254">
        <f t="shared" si="257"/>
        <v>0</v>
      </c>
      <c r="DR48" s="254">
        <f t="shared" si="258"/>
        <v>0</v>
      </c>
      <c r="DS48" s="254">
        <f t="shared" si="259"/>
        <v>0</v>
      </c>
      <c r="DT48" s="254">
        <f t="shared" si="260"/>
        <v>0</v>
      </c>
      <c r="DU48" s="254">
        <f t="shared" si="261"/>
        <v>0</v>
      </c>
      <c r="DV48" s="254">
        <f t="shared" si="262"/>
        <v>0</v>
      </c>
      <c r="DW48" s="263">
        <f t="shared" si="263"/>
        <v>0</v>
      </c>
      <c r="DX48" s="254">
        <f t="shared" si="264"/>
        <v>0</v>
      </c>
      <c r="DY48" s="254">
        <f t="shared" si="265"/>
        <v>0</v>
      </c>
      <c r="DZ48" s="254">
        <f t="shared" si="266"/>
        <v>0</v>
      </c>
      <c r="EA48" s="254">
        <f t="shared" si="267"/>
        <v>0</v>
      </c>
      <c r="EB48" s="254">
        <f t="shared" si="268"/>
        <v>0</v>
      </c>
      <c r="EC48" s="254">
        <f t="shared" si="269"/>
        <v>0</v>
      </c>
      <c r="ED48" s="254">
        <f t="shared" si="270"/>
        <v>0</v>
      </c>
      <c r="EE48" s="254">
        <f t="shared" si="271"/>
        <v>0</v>
      </c>
      <c r="EF48" s="254">
        <f t="shared" si="272"/>
        <v>0</v>
      </c>
      <c r="EG48" s="263">
        <f t="shared" si="273"/>
        <v>1</v>
      </c>
      <c r="EH48" s="2">
        <f t="shared" si="274"/>
        <v>0</v>
      </c>
      <c r="EI48" s="2">
        <f t="shared" si="275"/>
        <v>0</v>
      </c>
      <c r="EJ48" s="2">
        <f t="shared" si="276"/>
        <v>0</v>
      </c>
      <c r="EK48" s="2">
        <f t="shared" si="277"/>
        <v>0</v>
      </c>
      <c r="EL48" s="2">
        <f t="shared" si="278"/>
        <v>0</v>
      </c>
      <c r="EM48" s="2">
        <f t="shared" si="279"/>
        <v>0</v>
      </c>
      <c r="EN48" s="2">
        <f t="shared" si="280"/>
        <v>0</v>
      </c>
      <c r="EO48" s="2">
        <f t="shared" si="281"/>
        <v>0</v>
      </c>
      <c r="EP48" s="2">
        <f t="shared" si="282"/>
        <v>1</v>
      </c>
      <c r="EQ48" s="55"/>
      <c r="ER48" s="55"/>
      <c r="ES48" s="56"/>
      <c r="ET48" s="56"/>
      <c r="EU48" s="55"/>
      <c r="EV48" s="55"/>
      <c r="EW48" s="277"/>
      <c r="EX48" s="277"/>
      <c r="EY48" s="277"/>
      <c r="EZ48" s="277"/>
      <c r="FA48" s="277"/>
      <c r="FB48" s="277"/>
      <c r="FC48" s="277"/>
    </row>
    <row r="49" ht="20.1" customHeight="1" spans="1:159">
      <c r="A49" s="194">
        <f>数据调研!F49</f>
        <v>24038</v>
      </c>
      <c r="B49" s="195">
        <f t="shared" si="142"/>
        <v>0</v>
      </c>
      <c r="C49" s="195">
        <f t="shared" si="143"/>
        <v>0</v>
      </c>
      <c r="D49" s="195">
        <f t="shared" si="144"/>
        <v>0</v>
      </c>
      <c r="E49" s="195">
        <f t="shared" si="145"/>
        <v>0</v>
      </c>
      <c r="F49" s="195">
        <f t="shared" si="146"/>
        <v>0</v>
      </c>
      <c r="G49">
        <f t="shared" si="147"/>
        <v>0</v>
      </c>
      <c r="H49">
        <f t="shared" si="148"/>
        <v>0</v>
      </c>
      <c r="I49">
        <f t="shared" si="149"/>
        <v>0</v>
      </c>
      <c r="J49">
        <f t="shared" si="150"/>
        <v>1</v>
      </c>
      <c r="K49" s="254">
        <f>价格参考!K49</f>
        <v>111</v>
      </c>
      <c r="L49">
        <f t="shared" si="151"/>
        <v>1</v>
      </c>
      <c r="M49">
        <f t="shared" si="152"/>
        <v>0</v>
      </c>
      <c r="N49">
        <f t="shared" si="153"/>
        <v>0</v>
      </c>
      <c r="O49">
        <f t="shared" si="154"/>
        <v>0</v>
      </c>
      <c r="P49">
        <f t="shared" si="155"/>
        <v>0</v>
      </c>
      <c r="Q49">
        <f t="shared" si="156"/>
        <v>0</v>
      </c>
      <c r="R49">
        <f t="shared" si="157"/>
        <v>0</v>
      </c>
      <c r="S49">
        <f t="shared" si="158"/>
        <v>0</v>
      </c>
      <c r="T49">
        <f t="shared" si="159"/>
        <v>0</v>
      </c>
      <c r="U49">
        <f t="shared" si="160"/>
        <v>0</v>
      </c>
      <c r="V49">
        <f t="shared" si="161"/>
        <v>0</v>
      </c>
      <c r="W49" s="194">
        <f t="shared" si="162"/>
        <v>24038</v>
      </c>
      <c r="X49" s="255">
        <f>数据调研!I49</f>
        <v>12</v>
      </c>
      <c r="Y49" s="2">
        <f t="shared" si="163"/>
        <v>1</v>
      </c>
      <c r="Z49" s="2">
        <f t="shared" si="164"/>
        <v>0</v>
      </c>
      <c r="AA49" s="2">
        <f t="shared" si="165"/>
        <v>0</v>
      </c>
      <c r="AB49" s="2">
        <f t="shared" si="166"/>
        <v>0</v>
      </c>
      <c r="AC49" s="2">
        <f t="shared" si="167"/>
        <v>0</v>
      </c>
      <c r="AD49" s="2">
        <f t="shared" si="168"/>
        <v>0</v>
      </c>
      <c r="AE49" s="2">
        <f t="shared" si="169"/>
        <v>0</v>
      </c>
      <c r="AF49" s="2">
        <f t="shared" si="170"/>
        <v>0</v>
      </c>
      <c r="AG49" s="2">
        <f t="shared" si="171"/>
        <v>0</v>
      </c>
      <c r="AH49" s="2">
        <f t="shared" si="172"/>
        <v>1</v>
      </c>
      <c r="AI49" s="2">
        <f t="shared" si="173"/>
        <v>0</v>
      </c>
      <c r="AJ49" s="2">
        <f t="shared" si="174"/>
        <v>0</v>
      </c>
      <c r="AK49" s="2">
        <f t="shared" si="175"/>
        <v>0</v>
      </c>
      <c r="AL49" s="2">
        <f t="shared" si="176"/>
        <v>0</v>
      </c>
      <c r="AM49" s="2">
        <f t="shared" si="177"/>
        <v>0</v>
      </c>
      <c r="AN49" s="2">
        <f t="shared" si="178"/>
        <v>0</v>
      </c>
      <c r="AO49" s="2">
        <f t="shared" si="179"/>
        <v>0</v>
      </c>
      <c r="AP49" s="2">
        <f t="shared" si="180"/>
        <v>0</v>
      </c>
      <c r="AQ49" s="2">
        <f t="shared" si="181"/>
        <v>0</v>
      </c>
      <c r="AR49" s="2">
        <f t="shared" si="182"/>
        <v>0</v>
      </c>
      <c r="AS49" s="2">
        <f t="shared" si="183"/>
        <v>0</v>
      </c>
      <c r="AT49" s="2">
        <f t="shared" si="184"/>
        <v>0</v>
      </c>
      <c r="AU49" s="2">
        <f t="shared" si="185"/>
        <v>0</v>
      </c>
      <c r="AV49" s="2">
        <f t="shared" si="186"/>
        <v>0</v>
      </c>
      <c r="AW49" s="2">
        <f t="shared" si="187"/>
        <v>0</v>
      </c>
      <c r="AX49" s="2">
        <f t="shared" si="188"/>
        <v>0</v>
      </c>
      <c r="AY49" s="2">
        <f t="shared" si="189"/>
        <v>0</v>
      </c>
      <c r="AZ49" s="2">
        <f t="shared" si="190"/>
        <v>0</v>
      </c>
      <c r="BA49" s="2">
        <f t="shared" si="191"/>
        <v>0</v>
      </c>
      <c r="BB49" s="2">
        <f t="shared" si="192"/>
        <v>0</v>
      </c>
      <c r="BC49" s="2">
        <f t="shared" si="193"/>
        <v>0</v>
      </c>
      <c r="BD49" s="2">
        <f t="shared" si="194"/>
        <v>0</v>
      </c>
      <c r="BE49" s="2">
        <f t="shared" si="195"/>
        <v>0</v>
      </c>
      <c r="BF49" s="2">
        <f t="shared" si="196"/>
        <v>0</v>
      </c>
      <c r="BG49" s="2">
        <f t="shared" si="197"/>
        <v>0</v>
      </c>
      <c r="BH49" s="2">
        <f t="shared" si="198"/>
        <v>0</v>
      </c>
      <c r="BI49" s="2">
        <f t="shared" si="199"/>
        <v>0</v>
      </c>
      <c r="BJ49" s="2">
        <f t="shared" si="200"/>
        <v>0</v>
      </c>
      <c r="BK49" s="2">
        <f t="shared" si="201"/>
        <v>0</v>
      </c>
      <c r="BL49" s="2">
        <f t="shared" si="202"/>
        <v>0</v>
      </c>
      <c r="BM49" s="2">
        <f t="shared" si="203"/>
        <v>0</v>
      </c>
      <c r="BN49" s="2">
        <f t="shared" si="204"/>
        <v>0</v>
      </c>
      <c r="BO49" s="2">
        <f t="shared" si="205"/>
        <v>0</v>
      </c>
      <c r="BP49" s="2">
        <f t="shared" si="206"/>
        <v>0</v>
      </c>
      <c r="BQ49" s="2">
        <f t="shared" si="207"/>
        <v>0</v>
      </c>
      <c r="BR49" s="2">
        <f t="shared" si="208"/>
        <v>0</v>
      </c>
      <c r="BS49" s="2">
        <f t="shared" si="209"/>
        <v>0</v>
      </c>
      <c r="BT49" s="2">
        <f t="shared" si="210"/>
        <v>0</v>
      </c>
      <c r="BU49" s="2">
        <f t="shared" si="211"/>
        <v>0</v>
      </c>
      <c r="BV49" s="2">
        <f t="shared" si="212"/>
        <v>0</v>
      </c>
      <c r="BW49" s="255" t="str">
        <f>数据调研!K49</f>
        <v>FBA</v>
      </c>
      <c r="BX49" s="199">
        <f t="shared" si="213"/>
        <v>0</v>
      </c>
      <c r="BY49" s="199">
        <f t="shared" si="214"/>
        <v>0</v>
      </c>
      <c r="BZ49" s="199">
        <f t="shared" si="215"/>
        <v>0</v>
      </c>
      <c r="CA49" s="199">
        <f t="shared" si="216"/>
        <v>0</v>
      </c>
      <c r="CB49" s="199">
        <f t="shared" si="217"/>
        <v>0</v>
      </c>
      <c r="CC49" s="199">
        <f t="shared" si="218"/>
        <v>0</v>
      </c>
      <c r="CD49" s="199">
        <f t="shared" si="219"/>
        <v>0</v>
      </c>
      <c r="CE49" s="199">
        <f t="shared" si="220"/>
        <v>0</v>
      </c>
      <c r="CF49" s="199">
        <f t="shared" si="221"/>
        <v>0</v>
      </c>
      <c r="CG49" s="199">
        <f t="shared" si="222"/>
        <v>0</v>
      </c>
      <c r="CH49" s="199">
        <f t="shared" si="223"/>
        <v>1</v>
      </c>
      <c r="CI49" s="199">
        <f t="shared" si="224"/>
        <v>0</v>
      </c>
      <c r="CJ49" s="199">
        <f t="shared" si="225"/>
        <v>0</v>
      </c>
      <c r="CK49" s="199">
        <f t="shared" si="226"/>
        <v>0</v>
      </c>
      <c r="CL49" s="199">
        <f t="shared" si="227"/>
        <v>0</v>
      </c>
      <c r="CM49" s="199">
        <f t="shared" si="228"/>
        <v>0</v>
      </c>
      <c r="CN49" s="199">
        <f t="shared" si="229"/>
        <v>0</v>
      </c>
      <c r="CO49" s="199">
        <f t="shared" si="230"/>
        <v>0</v>
      </c>
      <c r="CP49" s="199">
        <f t="shared" si="231"/>
        <v>0</v>
      </c>
      <c r="CQ49" s="199">
        <f t="shared" si="232"/>
        <v>1</v>
      </c>
      <c r="CR49" s="255">
        <f>数据调研!N49</f>
        <v>150</v>
      </c>
      <c r="CS49" s="260">
        <f t="shared" si="233"/>
        <v>0</v>
      </c>
      <c r="CT49" s="2">
        <f t="shared" si="234"/>
        <v>0</v>
      </c>
      <c r="CU49" s="2">
        <f t="shared" si="235"/>
        <v>0</v>
      </c>
      <c r="CV49" s="2">
        <f t="shared" si="236"/>
        <v>0</v>
      </c>
      <c r="CW49" s="2">
        <f t="shared" si="237"/>
        <v>0</v>
      </c>
      <c r="CX49" s="2">
        <f t="shared" si="238"/>
        <v>0</v>
      </c>
      <c r="CY49" s="2">
        <f t="shared" si="239"/>
        <v>0</v>
      </c>
      <c r="CZ49" s="2">
        <f t="shared" si="240"/>
        <v>0</v>
      </c>
      <c r="DA49" s="2">
        <f t="shared" si="241"/>
        <v>0</v>
      </c>
      <c r="DB49" s="2">
        <f t="shared" si="242"/>
        <v>0</v>
      </c>
      <c r="DC49" s="263">
        <f t="shared" si="243"/>
        <v>0</v>
      </c>
      <c r="DD49" s="254">
        <f t="shared" si="244"/>
        <v>0</v>
      </c>
      <c r="DE49" s="254">
        <f t="shared" si="245"/>
        <v>0</v>
      </c>
      <c r="DF49" s="254">
        <f t="shared" si="246"/>
        <v>0</v>
      </c>
      <c r="DG49" s="254">
        <f t="shared" si="247"/>
        <v>0</v>
      </c>
      <c r="DH49" s="254">
        <f t="shared" si="248"/>
        <v>0</v>
      </c>
      <c r="DI49" s="254">
        <f t="shared" si="249"/>
        <v>0</v>
      </c>
      <c r="DJ49" s="254">
        <f t="shared" si="250"/>
        <v>0</v>
      </c>
      <c r="DK49" s="254">
        <f t="shared" si="251"/>
        <v>0</v>
      </c>
      <c r="DL49" s="254">
        <f t="shared" si="252"/>
        <v>0</v>
      </c>
      <c r="DM49" s="263">
        <f t="shared" si="253"/>
        <v>0</v>
      </c>
      <c r="DN49" s="254">
        <f t="shared" si="254"/>
        <v>0</v>
      </c>
      <c r="DO49" s="254">
        <f t="shared" si="255"/>
        <v>0</v>
      </c>
      <c r="DP49" s="254">
        <f t="shared" si="256"/>
        <v>0</v>
      </c>
      <c r="DQ49" s="254">
        <f t="shared" si="257"/>
        <v>0</v>
      </c>
      <c r="DR49" s="254">
        <f t="shared" si="258"/>
        <v>0</v>
      </c>
      <c r="DS49" s="254">
        <f t="shared" si="259"/>
        <v>0</v>
      </c>
      <c r="DT49" s="254">
        <f t="shared" si="260"/>
        <v>0</v>
      </c>
      <c r="DU49" s="254">
        <f t="shared" si="261"/>
        <v>0</v>
      </c>
      <c r="DV49" s="254">
        <f t="shared" si="262"/>
        <v>0</v>
      </c>
      <c r="DW49" s="263">
        <f t="shared" si="263"/>
        <v>1</v>
      </c>
      <c r="DX49" s="254">
        <f t="shared" si="264"/>
        <v>0</v>
      </c>
      <c r="DY49" s="254">
        <f t="shared" si="265"/>
        <v>0</v>
      </c>
      <c r="DZ49" s="254">
        <f t="shared" si="266"/>
        <v>0</v>
      </c>
      <c r="EA49" s="254">
        <f t="shared" si="267"/>
        <v>0</v>
      </c>
      <c r="EB49" s="254">
        <f t="shared" si="268"/>
        <v>0</v>
      </c>
      <c r="EC49" s="254">
        <f t="shared" si="269"/>
        <v>0</v>
      </c>
      <c r="ED49" s="254">
        <f t="shared" si="270"/>
        <v>0</v>
      </c>
      <c r="EE49" s="254">
        <f t="shared" si="271"/>
        <v>0</v>
      </c>
      <c r="EF49" s="254">
        <f t="shared" si="272"/>
        <v>1</v>
      </c>
      <c r="EG49" s="263">
        <f t="shared" si="273"/>
        <v>0</v>
      </c>
      <c r="EH49" s="2">
        <f t="shared" si="274"/>
        <v>0</v>
      </c>
      <c r="EI49" s="2">
        <f t="shared" si="275"/>
        <v>0</v>
      </c>
      <c r="EJ49" s="2">
        <f t="shared" si="276"/>
        <v>0</v>
      </c>
      <c r="EK49" s="2">
        <f t="shared" si="277"/>
        <v>0</v>
      </c>
      <c r="EL49" s="2">
        <f t="shared" si="278"/>
        <v>0</v>
      </c>
      <c r="EM49" s="2">
        <f t="shared" si="279"/>
        <v>0</v>
      </c>
      <c r="EN49" s="2">
        <f t="shared" si="280"/>
        <v>0</v>
      </c>
      <c r="EO49" s="2">
        <f t="shared" si="281"/>
        <v>0</v>
      </c>
      <c r="EP49" s="2">
        <f t="shared" si="282"/>
        <v>0</v>
      </c>
      <c r="EQ49" s="55"/>
      <c r="ER49" s="55"/>
      <c r="ES49" s="56"/>
      <c r="ET49" s="56"/>
      <c r="EU49" s="55"/>
      <c r="EV49" s="55"/>
      <c r="EW49" s="277"/>
      <c r="EX49" s="277"/>
      <c r="EY49" s="277"/>
      <c r="EZ49" s="277"/>
      <c r="FA49" s="277"/>
      <c r="FB49" s="277"/>
      <c r="FC49" s="277"/>
    </row>
    <row r="50" ht="20.1" customHeight="1" spans="1:159">
      <c r="A50" s="194">
        <f>数据调研!F50</f>
        <v>25085</v>
      </c>
      <c r="B50" s="195">
        <f t="shared" si="142"/>
        <v>0</v>
      </c>
      <c r="C50" s="195">
        <f t="shared" si="143"/>
        <v>0</v>
      </c>
      <c r="D50" s="195">
        <f t="shared" si="144"/>
        <v>0</v>
      </c>
      <c r="E50" s="195">
        <f t="shared" si="145"/>
        <v>0</v>
      </c>
      <c r="F50" s="195">
        <f t="shared" si="146"/>
        <v>0</v>
      </c>
      <c r="G50">
        <f t="shared" si="147"/>
        <v>0</v>
      </c>
      <c r="H50">
        <f t="shared" si="148"/>
        <v>0</v>
      </c>
      <c r="I50">
        <f t="shared" si="149"/>
        <v>0</v>
      </c>
      <c r="J50">
        <f t="shared" si="150"/>
        <v>1</v>
      </c>
      <c r="K50" s="254">
        <f>价格参考!K50</f>
        <v>109</v>
      </c>
      <c r="L50">
        <f t="shared" si="151"/>
        <v>1</v>
      </c>
      <c r="M50">
        <f t="shared" si="152"/>
        <v>0</v>
      </c>
      <c r="N50">
        <f t="shared" si="153"/>
        <v>0</v>
      </c>
      <c r="O50">
        <f t="shared" si="154"/>
        <v>0</v>
      </c>
      <c r="P50">
        <f t="shared" si="155"/>
        <v>0</v>
      </c>
      <c r="Q50">
        <f t="shared" si="156"/>
        <v>0</v>
      </c>
      <c r="R50">
        <f t="shared" si="157"/>
        <v>0</v>
      </c>
      <c r="S50">
        <f t="shared" si="158"/>
        <v>0</v>
      </c>
      <c r="T50">
        <f t="shared" si="159"/>
        <v>0</v>
      </c>
      <c r="U50">
        <f t="shared" si="160"/>
        <v>0</v>
      </c>
      <c r="V50">
        <f t="shared" si="161"/>
        <v>0</v>
      </c>
      <c r="W50" s="194">
        <f t="shared" si="162"/>
        <v>25085</v>
      </c>
      <c r="X50" s="255">
        <f>数据调研!I50</f>
        <v>34</v>
      </c>
      <c r="Y50" s="2">
        <f t="shared" si="163"/>
        <v>0</v>
      </c>
      <c r="Z50" s="2">
        <f t="shared" si="164"/>
        <v>0</v>
      </c>
      <c r="AA50" s="2">
        <f t="shared" si="165"/>
        <v>0</v>
      </c>
      <c r="AB50" s="2">
        <f t="shared" si="166"/>
        <v>0</v>
      </c>
      <c r="AC50" s="2">
        <f t="shared" si="167"/>
        <v>0</v>
      </c>
      <c r="AD50" s="2">
        <f t="shared" si="168"/>
        <v>0</v>
      </c>
      <c r="AE50" s="2">
        <f t="shared" si="169"/>
        <v>0</v>
      </c>
      <c r="AF50" s="2">
        <f t="shared" si="170"/>
        <v>0</v>
      </c>
      <c r="AG50" s="2">
        <f t="shared" si="171"/>
        <v>0</v>
      </c>
      <c r="AH50" s="2">
        <f t="shared" si="172"/>
        <v>0</v>
      </c>
      <c r="AI50" s="2">
        <f t="shared" si="173"/>
        <v>1</v>
      </c>
      <c r="AJ50" s="2">
        <f t="shared" si="174"/>
        <v>0</v>
      </c>
      <c r="AK50" s="2">
        <f t="shared" si="175"/>
        <v>0</v>
      </c>
      <c r="AL50" s="2">
        <f t="shared" si="176"/>
        <v>0</v>
      </c>
      <c r="AM50" s="2">
        <f t="shared" si="177"/>
        <v>0</v>
      </c>
      <c r="AN50" s="2">
        <f t="shared" si="178"/>
        <v>0</v>
      </c>
      <c r="AO50" s="2">
        <f t="shared" si="179"/>
        <v>0</v>
      </c>
      <c r="AP50" s="2">
        <f t="shared" si="180"/>
        <v>0</v>
      </c>
      <c r="AQ50" s="2">
        <f t="shared" si="181"/>
        <v>0</v>
      </c>
      <c r="AR50" s="2">
        <f t="shared" si="182"/>
        <v>1</v>
      </c>
      <c r="AS50" s="2">
        <f t="shared" si="183"/>
        <v>0</v>
      </c>
      <c r="AT50" s="2">
        <f t="shared" si="184"/>
        <v>0</v>
      </c>
      <c r="AU50" s="2">
        <f t="shared" si="185"/>
        <v>0</v>
      </c>
      <c r="AV50" s="2">
        <f t="shared" si="186"/>
        <v>0</v>
      </c>
      <c r="AW50" s="2">
        <f t="shared" si="187"/>
        <v>0</v>
      </c>
      <c r="AX50" s="2">
        <f t="shared" si="188"/>
        <v>0</v>
      </c>
      <c r="AY50" s="2">
        <f t="shared" si="189"/>
        <v>0</v>
      </c>
      <c r="AZ50" s="2">
        <f t="shared" si="190"/>
        <v>0</v>
      </c>
      <c r="BA50" s="2">
        <f t="shared" si="191"/>
        <v>0</v>
      </c>
      <c r="BB50" s="2">
        <f t="shared" si="192"/>
        <v>0</v>
      </c>
      <c r="BC50" s="2">
        <f t="shared" si="193"/>
        <v>0</v>
      </c>
      <c r="BD50" s="2">
        <f t="shared" si="194"/>
        <v>0</v>
      </c>
      <c r="BE50" s="2">
        <f t="shared" si="195"/>
        <v>0</v>
      </c>
      <c r="BF50" s="2">
        <f t="shared" si="196"/>
        <v>0</v>
      </c>
      <c r="BG50" s="2">
        <f t="shared" si="197"/>
        <v>0</v>
      </c>
      <c r="BH50" s="2">
        <f t="shared" si="198"/>
        <v>0</v>
      </c>
      <c r="BI50" s="2">
        <f t="shared" si="199"/>
        <v>0</v>
      </c>
      <c r="BJ50" s="2">
        <f t="shared" si="200"/>
        <v>0</v>
      </c>
      <c r="BK50" s="2">
        <f t="shared" si="201"/>
        <v>0</v>
      </c>
      <c r="BL50" s="2">
        <f t="shared" si="202"/>
        <v>0</v>
      </c>
      <c r="BM50" s="2">
        <f t="shared" si="203"/>
        <v>0</v>
      </c>
      <c r="BN50" s="2">
        <f t="shared" si="204"/>
        <v>0</v>
      </c>
      <c r="BO50" s="2">
        <f t="shared" si="205"/>
        <v>0</v>
      </c>
      <c r="BP50" s="2">
        <f t="shared" si="206"/>
        <v>0</v>
      </c>
      <c r="BQ50" s="2">
        <f t="shared" si="207"/>
        <v>0</v>
      </c>
      <c r="BR50" s="2">
        <f t="shared" si="208"/>
        <v>0</v>
      </c>
      <c r="BS50" s="2">
        <f t="shared" si="209"/>
        <v>0</v>
      </c>
      <c r="BT50" s="2">
        <f t="shared" si="210"/>
        <v>0</v>
      </c>
      <c r="BU50" s="2">
        <f t="shared" si="211"/>
        <v>0</v>
      </c>
      <c r="BV50" s="2">
        <f t="shared" si="212"/>
        <v>0</v>
      </c>
      <c r="BW50" s="255" t="str">
        <f>数据调研!K50</f>
        <v>FBA</v>
      </c>
      <c r="BX50" s="199">
        <f t="shared" si="213"/>
        <v>0</v>
      </c>
      <c r="BY50" s="199">
        <f t="shared" si="214"/>
        <v>0</v>
      </c>
      <c r="BZ50" s="199">
        <f t="shared" si="215"/>
        <v>0</v>
      </c>
      <c r="CA50" s="199">
        <f t="shared" si="216"/>
        <v>0</v>
      </c>
      <c r="CB50" s="199">
        <f t="shared" si="217"/>
        <v>0</v>
      </c>
      <c r="CC50" s="199">
        <f t="shared" si="218"/>
        <v>0</v>
      </c>
      <c r="CD50" s="199">
        <f t="shared" si="219"/>
        <v>0</v>
      </c>
      <c r="CE50" s="199">
        <f t="shared" si="220"/>
        <v>0</v>
      </c>
      <c r="CF50" s="199">
        <f t="shared" si="221"/>
        <v>0</v>
      </c>
      <c r="CG50" s="199">
        <f t="shared" si="222"/>
        <v>0</v>
      </c>
      <c r="CH50" s="199">
        <f t="shared" si="223"/>
        <v>1</v>
      </c>
      <c r="CI50" s="199">
        <f t="shared" si="224"/>
        <v>0</v>
      </c>
      <c r="CJ50" s="199">
        <f t="shared" si="225"/>
        <v>0</v>
      </c>
      <c r="CK50" s="199">
        <f t="shared" si="226"/>
        <v>0</v>
      </c>
      <c r="CL50" s="199">
        <f t="shared" si="227"/>
        <v>0</v>
      </c>
      <c r="CM50" s="199">
        <f t="shared" si="228"/>
        <v>0</v>
      </c>
      <c r="CN50" s="199">
        <f t="shared" si="229"/>
        <v>0</v>
      </c>
      <c r="CO50" s="199">
        <f t="shared" si="230"/>
        <v>0</v>
      </c>
      <c r="CP50" s="199">
        <f t="shared" si="231"/>
        <v>0</v>
      </c>
      <c r="CQ50" s="199">
        <f t="shared" si="232"/>
        <v>1</v>
      </c>
      <c r="CR50" s="255">
        <f>数据调研!N50</f>
        <v>222</v>
      </c>
      <c r="CS50" s="260">
        <f t="shared" si="233"/>
        <v>0</v>
      </c>
      <c r="CT50" s="2">
        <f t="shared" si="234"/>
        <v>0</v>
      </c>
      <c r="CU50" s="2">
        <f t="shared" si="235"/>
        <v>0</v>
      </c>
      <c r="CV50" s="2">
        <f t="shared" si="236"/>
        <v>0</v>
      </c>
      <c r="CW50" s="2">
        <f t="shared" si="237"/>
        <v>0</v>
      </c>
      <c r="CX50" s="2">
        <f t="shared" si="238"/>
        <v>0</v>
      </c>
      <c r="CY50" s="2">
        <f t="shared" si="239"/>
        <v>0</v>
      </c>
      <c r="CZ50" s="2">
        <f t="shared" si="240"/>
        <v>0</v>
      </c>
      <c r="DA50" s="2">
        <f t="shared" si="241"/>
        <v>0</v>
      </c>
      <c r="DB50" s="2">
        <f t="shared" si="242"/>
        <v>0</v>
      </c>
      <c r="DC50" s="263">
        <f t="shared" si="243"/>
        <v>0</v>
      </c>
      <c r="DD50" s="254">
        <f t="shared" si="244"/>
        <v>0</v>
      </c>
      <c r="DE50" s="254">
        <f t="shared" si="245"/>
        <v>0</v>
      </c>
      <c r="DF50" s="254">
        <f t="shared" si="246"/>
        <v>0</v>
      </c>
      <c r="DG50" s="254">
        <f t="shared" si="247"/>
        <v>0</v>
      </c>
      <c r="DH50" s="254">
        <f t="shared" si="248"/>
        <v>0</v>
      </c>
      <c r="DI50" s="254">
        <f t="shared" si="249"/>
        <v>0</v>
      </c>
      <c r="DJ50" s="254">
        <f t="shared" si="250"/>
        <v>0</v>
      </c>
      <c r="DK50" s="254">
        <f t="shared" si="251"/>
        <v>0</v>
      </c>
      <c r="DL50" s="254">
        <f t="shared" si="252"/>
        <v>0</v>
      </c>
      <c r="DM50" s="263">
        <f t="shared" si="253"/>
        <v>0</v>
      </c>
      <c r="DN50" s="254">
        <f t="shared" si="254"/>
        <v>0</v>
      </c>
      <c r="DO50" s="254">
        <f t="shared" si="255"/>
        <v>0</v>
      </c>
      <c r="DP50" s="254">
        <f t="shared" si="256"/>
        <v>0</v>
      </c>
      <c r="DQ50" s="254">
        <f t="shared" si="257"/>
        <v>0</v>
      </c>
      <c r="DR50" s="254">
        <f t="shared" si="258"/>
        <v>0</v>
      </c>
      <c r="DS50" s="254">
        <f t="shared" si="259"/>
        <v>0</v>
      </c>
      <c r="DT50" s="254">
        <f t="shared" si="260"/>
        <v>0</v>
      </c>
      <c r="DU50" s="254">
        <f t="shared" si="261"/>
        <v>0</v>
      </c>
      <c r="DV50" s="254">
        <f t="shared" si="262"/>
        <v>0</v>
      </c>
      <c r="DW50" s="263">
        <f t="shared" si="263"/>
        <v>0</v>
      </c>
      <c r="DX50" s="254">
        <f t="shared" si="264"/>
        <v>0</v>
      </c>
      <c r="DY50" s="254">
        <f t="shared" si="265"/>
        <v>0</v>
      </c>
      <c r="DZ50" s="254">
        <f t="shared" si="266"/>
        <v>0</v>
      </c>
      <c r="EA50" s="254">
        <f t="shared" si="267"/>
        <v>0</v>
      </c>
      <c r="EB50" s="254">
        <f t="shared" si="268"/>
        <v>0</v>
      </c>
      <c r="EC50" s="254">
        <f t="shared" si="269"/>
        <v>0</v>
      </c>
      <c r="ED50" s="254">
        <f t="shared" si="270"/>
        <v>0</v>
      </c>
      <c r="EE50" s="254">
        <f t="shared" si="271"/>
        <v>0</v>
      </c>
      <c r="EF50" s="254">
        <f t="shared" si="272"/>
        <v>0</v>
      </c>
      <c r="EG50" s="263">
        <f t="shared" si="273"/>
        <v>1</v>
      </c>
      <c r="EH50" s="2">
        <f t="shared" si="274"/>
        <v>0</v>
      </c>
      <c r="EI50" s="2">
        <f t="shared" si="275"/>
        <v>0</v>
      </c>
      <c r="EJ50" s="2">
        <f t="shared" si="276"/>
        <v>0</v>
      </c>
      <c r="EK50" s="2">
        <f t="shared" si="277"/>
        <v>0</v>
      </c>
      <c r="EL50" s="2">
        <f t="shared" si="278"/>
        <v>0</v>
      </c>
      <c r="EM50" s="2">
        <f t="shared" si="279"/>
        <v>0</v>
      </c>
      <c r="EN50" s="2">
        <f t="shared" si="280"/>
        <v>0</v>
      </c>
      <c r="EO50" s="2">
        <f t="shared" si="281"/>
        <v>0</v>
      </c>
      <c r="EP50" s="2">
        <f t="shared" si="282"/>
        <v>1</v>
      </c>
      <c r="EQ50" s="55"/>
      <c r="ER50" s="55"/>
      <c r="ES50" s="56"/>
      <c r="ET50" s="56"/>
      <c r="EU50" s="55"/>
      <c r="EV50" s="55"/>
      <c r="EW50" s="277"/>
      <c r="EX50" s="277"/>
      <c r="EY50" s="277"/>
      <c r="EZ50" s="277"/>
      <c r="FA50" s="277"/>
      <c r="FB50" s="277"/>
      <c r="FC50" s="277"/>
    </row>
    <row r="51" ht="20.1" customHeight="1" spans="1:159">
      <c r="A51" s="194">
        <f>数据调研!F51</f>
        <v>25138</v>
      </c>
      <c r="B51" s="195">
        <f t="shared" si="142"/>
        <v>0</v>
      </c>
      <c r="C51" s="195">
        <f t="shared" si="143"/>
        <v>0</v>
      </c>
      <c r="D51" s="195">
        <f t="shared" si="144"/>
        <v>0</v>
      </c>
      <c r="E51" s="195">
        <f t="shared" si="145"/>
        <v>0</v>
      </c>
      <c r="F51" s="195">
        <f t="shared" si="146"/>
        <v>0</v>
      </c>
      <c r="G51">
        <f t="shared" si="147"/>
        <v>0</v>
      </c>
      <c r="H51">
        <f t="shared" si="148"/>
        <v>0</v>
      </c>
      <c r="I51">
        <f t="shared" si="149"/>
        <v>0</v>
      </c>
      <c r="J51">
        <f t="shared" si="150"/>
        <v>1</v>
      </c>
      <c r="K51" s="254">
        <f>价格参考!K51</f>
        <v>109</v>
      </c>
      <c r="L51">
        <f t="shared" si="151"/>
        <v>1</v>
      </c>
      <c r="M51">
        <f t="shared" si="152"/>
        <v>0</v>
      </c>
      <c r="N51">
        <f t="shared" si="153"/>
        <v>0</v>
      </c>
      <c r="O51">
        <f t="shared" si="154"/>
        <v>0</v>
      </c>
      <c r="P51">
        <f t="shared" si="155"/>
        <v>0</v>
      </c>
      <c r="Q51">
        <f t="shared" si="156"/>
        <v>0</v>
      </c>
      <c r="R51">
        <f t="shared" si="157"/>
        <v>0</v>
      </c>
      <c r="S51">
        <f t="shared" si="158"/>
        <v>0</v>
      </c>
      <c r="T51">
        <f t="shared" si="159"/>
        <v>0</v>
      </c>
      <c r="U51">
        <f t="shared" si="160"/>
        <v>0</v>
      </c>
      <c r="V51">
        <f t="shared" si="161"/>
        <v>0</v>
      </c>
      <c r="W51" s="194">
        <f t="shared" si="162"/>
        <v>25138</v>
      </c>
      <c r="X51" s="255">
        <f>数据调研!I51</f>
        <v>2</v>
      </c>
      <c r="Y51" s="2">
        <f t="shared" si="163"/>
        <v>1</v>
      </c>
      <c r="Z51" s="2">
        <f t="shared" si="164"/>
        <v>0</v>
      </c>
      <c r="AA51" s="2">
        <f t="shared" si="165"/>
        <v>0</v>
      </c>
      <c r="AB51" s="2">
        <f t="shared" si="166"/>
        <v>0</v>
      </c>
      <c r="AC51" s="2">
        <f t="shared" si="167"/>
        <v>0</v>
      </c>
      <c r="AD51" s="2">
        <f t="shared" si="168"/>
        <v>0</v>
      </c>
      <c r="AE51" s="2">
        <f t="shared" si="169"/>
        <v>0</v>
      </c>
      <c r="AF51" s="2">
        <f t="shared" si="170"/>
        <v>0</v>
      </c>
      <c r="AG51" s="2">
        <f t="shared" si="171"/>
        <v>0</v>
      </c>
      <c r="AH51" s="2">
        <f t="shared" si="172"/>
        <v>1</v>
      </c>
      <c r="AI51" s="2">
        <f t="shared" si="173"/>
        <v>0</v>
      </c>
      <c r="AJ51" s="2">
        <f t="shared" si="174"/>
        <v>0</v>
      </c>
      <c r="AK51" s="2">
        <f t="shared" si="175"/>
        <v>0</v>
      </c>
      <c r="AL51" s="2">
        <f t="shared" si="176"/>
        <v>0</v>
      </c>
      <c r="AM51" s="2">
        <f t="shared" si="177"/>
        <v>0</v>
      </c>
      <c r="AN51" s="2">
        <f t="shared" si="178"/>
        <v>0</v>
      </c>
      <c r="AO51" s="2">
        <f t="shared" si="179"/>
        <v>0</v>
      </c>
      <c r="AP51" s="2">
        <f t="shared" si="180"/>
        <v>0</v>
      </c>
      <c r="AQ51" s="2">
        <f t="shared" si="181"/>
        <v>0</v>
      </c>
      <c r="AR51" s="2">
        <f t="shared" si="182"/>
        <v>0</v>
      </c>
      <c r="AS51" s="2">
        <f t="shared" si="183"/>
        <v>0</v>
      </c>
      <c r="AT51" s="2">
        <f t="shared" si="184"/>
        <v>0</v>
      </c>
      <c r="AU51" s="2">
        <f t="shared" si="185"/>
        <v>0</v>
      </c>
      <c r="AV51" s="2">
        <f t="shared" si="186"/>
        <v>0</v>
      </c>
      <c r="AW51" s="2">
        <f t="shared" si="187"/>
        <v>0</v>
      </c>
      <c r="AX51" s="2">
        <f t="shared" si="188"/>
        <v>0</v>
      </c>
      <c r="AY51" s="2">
        <f t="shared" si="189"/>
        <v>0</v>
      </c>
      <c r="AZ51" s="2">
        <f t="shared" si="190"/>
        <v>0</v>
      </c>
      <c r="BA51" s="2">
        <f t="shared" si="191"/>
        <v>0</v>
      </c>
      <c r="BB51" s="2">
        <f t="shared" si="192"/>
        <v>0</v>
      </c>
      <c r="BC51" s="2">
        <f t="shared" si="193"/>
        <v>0</v>
      </c>
      <c r="BD51" s="2">
        <f t="shared" si="194"/>
        <v>0</v>
      </c>
      <c r="BE51" s="2">
        <f t="shared" si="195"/>
        <v>0</v>
      </c>
      <c r="BF51" s="2">
        <f t="shared" si="196"/>
        <v>0</v>
      </c>
      <c r="BG51" s="2">
        <f t="shared" si="197"/>
        <v>0</v>
      </c>
      <c r="BH51" s="2">
        <f t="shared" si="198"/>
        <v>0</v>
      </c>
      <c r="BI51" s="2">
        <f t="shared" si="199"/>
        <v>0</v>
      </c>
      <c r="BJ51" s="2">
        <f t="shared" si="200"/>
        <v>0</v>
      </c>
      <c r="BK51" s="2">
        <f t="shared" si="201"/>
        <v>0</v>
      </c>
      <c r="BL51" s="2">
        <f t="shared" si="202"/>
        <v>0</v>
      </c>
      <c r="BM51" s="2">
        <f t="shared" si="203"/>
        <v>0</v>
      </c>
      <c r="BN51" s="2">
        <f t="shared" si="204"/>
        <v>0</v>
      </c>
      <c r="BO51" s="2">
        <f t="shared" si="205"/>
        <v>0</v>
      </c>
      <c r="BP51" s="2">
        <f t="shared" si="206"/>
        <v>0</v>
      </c>
      <c r="BQ51" s="2">
        <f t="shared" si="207"/>
        <v>0</v>
      </c>
      <c r="BR51" s="2">
        <f t="shared" si="208"/>
        <v>0</v>
      </c>
      <c r="BS51" s="2">
        <f t="shared" si="209"/>
        <v>0</v>
      </c>
      <c r="BT51" s="2">
        <f t="shared" si="210"/>
        <v>0</v>
      </c>
      <c r="BU51" s="2">
        <f t="shared" si="211"/>
        <v>0</v>
      </c>
      <c r="BV51" s="2">
        <f t="shared" si="212"/>
        <v>0</v>
      </c>
      <c r="BW51" s="255" t="str">
        <f>数据调研!K51</f>
        <v>FBA</v>
      </c>
      <c r="BX51" s="199">
        <f t="shared" si="213"/>
        <v>0</v>
      </c>
      <c r="BY51" s="199">
        <f t="shared" si="214"/>
        <v>0</v>
      </c>
      <c r="BZ51" s="199">
        <f t="shared" si="215"/>
        <v>0</v>
      </c>
      <c r="CA51" s="199">
        <f t="shared" si="216"/>
        <v>0</v>
      </c>
      <c r="CB51" s="199">
        <f t="shared" si="217"/>
        <v>0</v>
      </c>
      <c r="CC51" s="199">
        <f t="shared" si="218"/>
        <v>0</v>
      </c>
      <c r="CD51" s="199">
        <f t="shared" si="219"/>
        <v>0</v>
      </c>
      <c r="CE51" s="199">
        <f t="shared" si="220"/>
        <v>0</v>
      </c>
      <c r="CF51" s="199">
        <f t="shared" si="221"/>
        <v>0</v>
      </c>
      <c r="CG51" s="199">
        <f t="shared" si="222"/>
        <v>0</v>
      </c>
      <c r="CH51" s="199">
        <f t="shared" si="223"/>
        <v>1</v>
      </c>
      <c r="CI51" s="199">
        <f t="shared" si="224"/>
        <v>0</v>
      </c>
      <c r="CJ51" s="199">
        <f t="shared" si="225"/>
        <v>0</v>
      </c>
      <c r="CK51" s="199">
        <f t="shared" si="226"/>
        <v>0</v>
      </c>
      <c r="CL51" s="199">
        <f t="shared" si="227"/>
        <v>0</v>
      </c>
      <c r="CM51" s="199">
        <f t="shared" si="228"/>
        <v>0</v>
      </c>
      <c r="CN51" s="199">
        <f t="shared" si="229"/>
        <v>0</v>
      </c>
      <c r="CO51" s="199">
        <f t="shared" si="230"/>
        <v>0</v>
      </c>
      <c r="CP51" s="199">
        <f t="shared" si="231"/>
        <v>0</v>
      </c>
      <c r="CQ51" s="199">
        <f t="shared" si="232"/>
        <v>1</v>
      </c>
      <c r="CR51" s="255">
        <f>数据调研!N51</f>
        <v>13</v>
      </c>
      <c r="CS51" s="260">
        <f t="shared" si="233"/>
        <v>1</v>
      </c>
      <c r="CT51" s="2">
        <f t="shared" si="234"/>
        <v>0</v>
      </c>
      <c r="CU51" s="2">
        <f t="shared" si="235"/>
        <v>0</v>
      </c>
      <c r="CV51" s="2">
        <f t="shared" si="236"/>
        <v>0</v>
      </c>
      <c r="CW51" s="2">
        <f t="shared" si="237"/>
        <v>0</v>
      </c>
      <c r="CX51" s="2">
        <f t="shared" si="238"/>
        <v>0</v>
      </c>
      <c r="CY51" s="2">
        <f t="shared" si="239"/>
        <v>0</v>
      </c>
      <c r="CZ51" s="2">
        <f t="shared" si="240"/>
        <v>0</v>
      </c>
      <c r="DA51" s="2">
        <f t="shared" si="241"/>
        <v>0</v>
      </c>
      <c r="DB51" s="2">
        <f t="shared" si="242"/>
        <v>1</v>
      </c>
      <c r="DC51" s="263">
        <f t="shared" si="243"/>
        <v>0</v>
      </c>
      <c r="DD51" s="254">
        <f t="shared" si="244"/>
        <v>0</v>
      </c>
      <c r="DE51" s="254">
        <f t="shared" si="245"/>
        <v>0</v>
      </c>
      <c r="DF51" s="254">
        <f t="shared" si="246"/>
        <v>0</v>
      </c>
      <c r="DG51" s="254">
        <f t="shared" si="247"/>
        <v>0</v>
      </c>
      <c r="DH51" s="254">
        <f t="shared" si="248"/>
        <v>0</v>
      </c>
      <c r="DI51" s="254">
        <f t="shared" si="249"/>
        <v>0</v>
      </c>
      <c r="DJ51" s="254">
        <f t="shared" si="250"/>
        <v>0</v>
      </c>
      <c r="DK51" s="254">
        <f t="shared" si="251"/>
        <v>0</v>
      </c>
      <c r="DL51" s="254">
        <f t="shared" si="252"/>
        <v>0</v>
      </c>
      <c r="DM51" s="263">
        <f t="shared" si="253"/>
        <v>0</v>
      </c>
      <c r="DN51" s="254">
        <f t="shared" si="254"/>
        <v>0</v>
      </c>
      <c r="DO51" s="254">
        <f t="shared" si="255"/>
        <v>0</v>
      </c>
      <c r="DP51" s="254">
        <f t="shared" si="256"/>
        <v>0</v>
      </c>
      <c r="DQ51" s="254">
        <f t="shared" si="257"/>
        <v>0</v>
      </c>
      <c r="DR51" s="254">
        <f t="shared" si="258"/>
        <v>0</v>
      </c>
      <c r="DS51" s="254">
        <f t="shared" si="259"/>
        <v>0</v>
      </c>
      <c r="DT51" s="254">
        <f t="shared" si="260"/>
        <v>0</v>
      </c>
      <c r="DU51" s="254">
        <f t="shared" si="261"/>
        <v>0</v>
      </c>
      <c r="DV51" s="254">
        <f t="shared" si="262"/>
        <v>0</v>
      </c>
      <c r="DW51" s="263">
        <f t="shared" si="263"/>
        <v>0</v>
      </c>
      <c r="DX51" s="254">
        <f t="shared" si="264"/>
        <v>0</v>
      </c>
      <c r="DY51" s="254">
        <f t="shared" si="265"/>
        <v>0</v>
      </c>
      <c r="DZ51" s="254">
        <f t="shared" si="266"/>
        <v>0</v>
      </c>
      <c r="EA51" s="254">
        <f t="shared" si="267"/>
        <v>0</v>
      </c>
      <c r="EB51" s="254">
        <f t="shared" si="268"/>
        <v>0</v>
      </c>
      <c r="EC51" s="254">
        <f t="shared" si="269"/>
        <v>0</v>
      </c>
      <c r="ED51" s="254">
        <f t="shared" si="270"/>
        <v>0</v>
      </c>
      <c r="EE51" s="254">
        <f t="shared" si="271"/>
        <v>0</v>
      </c>
      <c r="EF51" s="254">
        <f t="shared" si="272"/>
        <v>0</v>
      </c>
      <c r="EG51" s="263">
        <f t="shared" si="273"/>
        <v>0</v>
      </c>
      <c r="EH51" s="2">
        <f t="shared" si="274"/>
        <v>0</v>
      </c>
      <c r="EI51" s="2">
        <f t="shared" si="275"/>
        <v>0</v>
      </c>
      <c r="EJ51" s="2">
        <f t="shared" si="276"/>
        <v>0</v>
      </c>
      <c r="EK51" s="2">
        <f t="shared" si="277"/>
        <v>0</v>
      </c>
      <c r="EL51" s="2">
        <f t="shared" si="278"/>
        <v>0</v>
      </c>
      <c r="EM51" s="2">
        <f t="shared" si="279"/>
        <v>0</v>
      </c>
      <c r="EN51" s="2">
        <f t="shared" si="280"/>
        <v>0</v>
      </c>
      <c r="EO51" s="2">
        <f t="shared" si="281"/>
        <v>0</v>
      </c>
      <c r="EP51" s="2">
        <f t="shared" si="282"/>
        <v>0</v>
      </c>
      <c r="EQ51" s="55"/>
      <c r="ER51" s="55"/>
      <c r="ES51" s="56"/>
      <c r="ET51" s="56"/>
      <c r="EU51" s="55"/>
      <c r="EV51" s="55"/>
      <c r="EW51" s="277"/>
      <c r="EX51" s="277"/>
      <c r="EY51" s="277"/>
      <c r="EZ51" s="277"/>
      <c r="FA51" s="277"/>
      <c r="FB51" s="277"/>
      <c r="FC51" s="277"/>
    </row>
    <row r="52" ht="20.1" customHeight="1" spans="1:159">
      <c r="A52" s="194">
        <f>数据调研!F52</f>
        <v>25077</v>
      </c>
      <c r="B52" s="195">
        <f t="shared" si="142"/>
        <v>0</v>
      </c>
      <c r="C52" s="195">
        <f t="shared" si="143"/>
        <v>0</v>
      </c>
      <c r="D52" s="195">
        <f t="shared" si="144"/>
        <v>0</v>
      </c>
      <c r="E52" s="195">
        <f t="shared" si="145"/>
        <v>0</v>
      </c>
      <c r="F52" s="195">
        <f t="shared" si="146"/>
        <v>0</v>
      </c>
      <c r="G52">
        <f t="shared" si="147"/>
        <v>0</v>
      </c>
      <c r="H52">
        <f t="shared" si="148"/>
        <v>0</v>
      </c>
      <c r="I52">
        <f t="shared" si="149"/>
        <v>0</v>
      </c>
      <c r="J52">
        <f t="shared" si="150"/>
        <v>1</v>
      </c>
      <c r="K52" s="254">
        <f>价格参考!K52</f>
        <v>109</v>
      </c>
      <c r="L52">
        <f t="shared" si="151"/>
        <v>1</v>
      </c>
      <c r="M52">
        <f t="shared" si="152"/>
        <v>0</v>
      </c>
      <c r="N52">
        <f t="shared" si="153"/>
        <v>0</v>
      </c>
      <c r="O52">
        <f t="shared" si="154"/>
        <v>0</v>
      </c>
      <c r="P52">
        <f t="shared" si="155"/>
        <v>0</v>
      </c>
      <c r="Q52">
        <f t="shared" si="156"/>
        <v>0</v>
      </c>
      <c r="R52">
        <f t="shared" si="157"/>
        <v>0</v>
      </c>
      <c r="S52">
        <f t="shared" si="158"/>
        <v>0</v>
      </c>
      <c r="T52">
        <f t="shared" si="159"/>
        <v>0</v>
      </c>
      <c r="U52">
        <f t="shared" si="160"/>
        <v>0</v>
      </c>
      <c r="V52">
        <f t="shared" si="161"/>
        <v>0</v>
      </c>
      <c r="W52" s="194">
        <f t="shared" si="162"/>
        <v>25077</v>
      </c>
      <c r="X52" s="255">
        <f>数据调研!I52</f>
        <v>3544</v>
      </c>
      <c r="Y52" s="2">
        <f t="shared" si="163"/>
        <v>0</v>
      </c>
      <c r="Z52" s="2">
        <f t="shared" si="164"/>
        <v>0</v>
      </c>
      <c r="AA52" s="2">
        <f t="shared" si="165"/>
        <v>0</v>
      </c>
      <c r="AB52" s="2">
        <f t="shared" si="166"/>
        <v>0</v>
      </c>
      <c r="AC52" s="2">
        <f t="shared" si="167"/>
        <v>0</v>
      </c>
      <c r="AD52" s="2">
        <f t="shared" si="168"/>
        <v>0</v>
      </c>
      <c r="AE52" s="2">
        <f t="shared" si="169"/>
        <v>0</v>
      </c>
      <c r="AF52" s="2">
        <f t="shared" si="170"/>
        <v>0</v>
      </c>
      <c r="AG52" s="2">
        <f t="shared" si="171"/>
        <v>0</v>
      </c>
      <c r="AH52" s="2">
        <f t="shared" si="172"/>
        <v>0</v>
      </c>
      <c r="AI52" s="2">
        <f t="shared" si="173"/>
        <v>0</v>
      </c>
      <c r="AJ52" s="2">
        <f t="shared" si="174"/>
        <v>0</v>
      </c>
      <c r="AK52" s="2">
        <f t="shared" si="175"/>
        <v>0</v>
      </c>
      <c r="AL52" s="2">
        <f t="shared" si="176"/>
        <v>0</v>
      </c>
      <c r="AM52" s="2">
        <f t="shared" si="177"/>
        <v>0</v>
      </c>
      <c r="AN52" s="2">
        <f t="shared" si="178"/>
        <v>0</v>
      </c>
      <c r="AO52" s="2">
        <f t="shared" si="179"/>
        <v>0</v>
      </c>
      <c r="AP52" s="2">
        <f t="shared" si="180"/>
        <v>0</v>
      </c>
      <c r="AQ52" s="2">
        <f t="shared" si="181"/>
        <v>0</v>
      </c>
      <c r="AR52" s="2">
        <f t="shared" si="182"/>
        <v>0</v>
      </c>
      <c r="AS52" s="2">
        <f t="shared" si="183"/>
        <v>0</v>
      </c>
      <c r="AT52" s="2">
        <f t="shared" si="184"/>
        <v>0</v>
      </c>
      <c r="AU52" s="2">
        <f t="shared" si="185"/>
        <v>0</v>
      </c>
      <c r="AV52" s="2">
        <f t="shared" si="186"/>
        <v>0</v>
      </c>
      <c r="AW52" s="2">
        <f t="shared" si="187"/>
        <v>0</v>
      </c>
      <c r="AX52" s="2">
        <f t="shared" si="188"/>
        <v>0</v>
      </c>
      <c r="AY52" s="2">
        <f t="shared" si="189"/>
        <v>0</v>
      </c>
      <c r="AZ52" s="2">
        <f t="shared" si="190"/>
        <v>0</v>
      </c>
      <c r="BA52" s="2">
        <f t="shared" si="191"/>
        <v>0</v>
      </c>
      <c r="BB52" s="2">
        <f t="shared" si="192"/>
        <v>0</v>
      </c>
      <c r="BC52" s="2">
        <f t="shared" si="193"/>
        <v>0</v>
      </c>
      <c r="BD52" s="2">
        <f t="shared" si="194"/>
        <v>0</v>
      </c>
      <c r="BE52" s="2">
        <f t="shared" si="195"/>
        <v>0</v>
      </c>
      <c r="BF52" s="2">
        <f t="shared" si="196"/>
        <v>0</v>
      </c>
      <c r="BG52" s="2">
        <f t="shared" si="197"/>
        <v>0</v>
      </c>
      <c r="BH52" s="2">
        <f t="shared" si="198"/>
        <v>0</v>
      </c>
      <c r="BI52" s="2">
        <f t="shared" si="199"/>
        <v>0</v>
      </c>
      <c r="BJ52" s="2">
        <f t="shared" si="200"/>
        <v>0</v>
      </c>
      <c r="BK52" s="2">
        <f t="shared" si="201"/>
        <v>0</v>
      </c>
      <c r="BL52" s="2">
        <f t="shared" si="202"/>
        <v>0</v>
      </c>
      <c r="BM52" s="2">
        <f t="shared" si="203"/>
        <v>1</v>
      </c>
      <c r="BN52" s="2">
        <f t="shared" si="204"/>
        <v>0</v>
      </c>
      <c r="BO52" s="2">
        <f t="shared" si="205"/>
        <v>0</v>
      </c>
      <c r="BP52" s="2">
        <f t="shared" si="206"/>
        <v>0</v>
      </c>
      <c r="BQ52" s="2">
        <f t="shared" si="207"/>
        <v>0</v>
      </c>
      <c r="BR52" s="2">
        <f t="shared" si="208"/>
        <v>0</v>
      </c>
      <c r="BS52" s="2">
        <f t="shared" si="209"/>
        <v>0</v>
      </c>
      <c r="BT52" s="2">
        <f t="shared" si="210"/>
        <v>0</v>
      </c>
      <c r="BU52" s="2">
        <f t="shared" si="211"/>
        <v>0</v>
      </c>
      <c r="BV52" s="2">
        <f t="shared" si="212"/>
        <v>1</v>
      </c>
      <c r="BW52" s="255" t="str">
        <f>数据调研!K52</f>
        <v>FBA</v>
      </c>
      <c r="BX52" s="199">
        <f t="shared" si="213"/>
        <v>0</v>
      </c>
      <c r="BY52" s="199">
        <f t="shared" si="214"/>
        <v>0</v>
      </c>
      <c r="BZ52" s="199">
        <f t="shared" si="215"/>
        <v>0</v>
      </c>
      <c r="CA52" s="199">
        <f t="shared" si="216"/>
        <v>0</v>
      </c>
      <c r="CB52" s="199">
        <f t="shared" si="217"/>
        <v>0</v>
      </c>
      <c r="CC52" s="199">
        <f t="shared" si="218"/>
        <v>0</v>
      </c>
      <c r="CD52" s="199">
        <f t="shared" si="219"/>
        <v>0</v>
      </c>
      <c r="CE52" s="199">
        <f t="shared" si="220"/>
        <v>0</v>
      </c>
      <c r="CF52" s="199">
        <f t="shared" si="221"/>
        <v>0</v>
      </c>
      <c r="CG52" s="199">
        <f t="shared" si="222"/>
        <v>0</v>
      </c>
      <c r="CH52" s="199">
        <f t="shared" si="223"/>
        <v>1</v>
      </c>
      <c r="CI52" s="199">
        <f t="shared" si="224"/>
        <v>0</v>
      </c>
      <c r="CJ52" s="199">
        <f t="shared" si="225"/>
        <v>0</v>
      </c>
      <c r="CK52" s="199">
        <f t="shared" si="226"/>
        <v>0</v>
      </c>
      <c r="CL52" s="199">
        <f t="shared" si="227"/>
        <v>0</v>
      </c>
      <c r="CM52" s="199">
        <f t="shared" si="228"/>
        <v>0</v>
      </c>
      <c r="CN52" s="199">
        <f t="shared" si="229"/>
        <v>0</v>
      </c>
      <c r="CO52" s="199">
        <f t="shared" si="230"/>
        <v>0</v>
      </c>
      <c r="CP52" s="199">
        <f t="shared" si="231"/>
        <v>0</v>
      </c>
      <c r="CQ52" s="199">
        <f t="shared" si="232"/>
        <v>1</v>
      </c>
      <c r="CR52" s="255">
        <f>数据调研!N52</f>
        <v>1329</v>
      </c>
      <c r="CS52" s="260">
        <f t="shared" si="233"/>
        <v>0</v>
      </c>
      <c r="CT52" s="2">
        <f t="shared" si="234"/>
        <v>0</v>
      </c>
      <c r="CU52" s="2">
        <f t="shared" si="235"/>
        <v>0</v>
      </c>
      <c r="CV52" s="2">
        <f t="shared" si="236"/>
        <v>0</v>
      </c>
      <c r="CW52" s="2">
        <f t="shared" si="237"/>
        <v>0</v>
      </c>
      <c r="CX52" s="2">
        <f t="shared" si="238"/>
        <v>0</v>
      </c>
      <c r="CY52" s="2">
        <f t="shared" si="239"/>
        <v>0</v>
      </c>
      <c r="CZ52" s="2">
        <f t="shared" si="240"/>
        <v>0</v>
      </c>
      <c r="DA52" s="2">
        <f t="shared" si="241"/>
        <v>0</v>
      </c>
      <c r="DB52" s="2">
        <f t="shared" si="242"/>
        <v>0</v>
      </c>
      <c r="DC52" s="263">
        <f t="shared" si="243"/>
        <v>0</v>
      </c>
      <c r="DD52" s="254">
        <f t="shared" si="244"/>
        <v>0</v>
      </c>
      <c r="DE52" s="254">
        <f t="shared" si="245"/>
        <v>0</v>
      </c>
      <c r="DF52" s="254">
        <f t="shared" si="246"/>
        <v>0</v>
      </c>
      <c r="DG52" s="254">
        <f t="shared" si="247"/>
        <v>0</v>
      </c>
      <c r="DH52" s="254">
        <f t="shared" si="248"/>
        <v>0</v>
      </c>
      <c r="DI52" s="254">
        <f t="shared" si="249"/>
        <v>0</v>
      </c>
      <c r="DJ52" s="254">
        <f t="shared" si="250"/>
        <v>0</v>
      </c>
      <c r="DK52" s="254">
        <f t="shared" si="251"/>
        <v>0</v>
      </c>
      <c r="DL52" s="254">
        <f t="shared" si="252"/>
        <v>0</v>
      </c>
      <c r="DM52" s="263">
        <f t="shared" si="253"/>
        <v>0</v>
      </c>
      <c r="DN52" s="254">
        <f t="shared" si="254"/>
        <v>0</v>
      </c>
      <c r="DO52" s="254">
        <f t="shared" si="255"/>
        <v>0</v>
      </c>
      <c r="DP52" s="254">
        <f t="shared" si="256"/>
        <v>0</v>
      </c>
      <c r="DQ52" s="254">
        <f t="shared" si="257"/>
        <v>0</v>
      </c>
      <c r="DR52" s="254">
        <f t="shared" si="258"/>
        <v>0</v>
      </c>
      <c r="DS52" s="254">
        <f t="shared" si="259"/>
        <v>0</v>
      </c>
      <c r="DT52" s="254">
        <f t="shared" si="260"/>
        <v>0</v>
      </c>
      <c r="DU52" s="254">
        <f t="shared" si="261"/>
        <v>0</v>
      </c>
      <c r="DV52" s="254">
        <f t="shared" si="262"/>
        <v>0</v>
      </c>
      <c r="DW52" s="263">
        <f t="shared" si="263"/>
        <v>0</v>
      </c>
      <c r="DX52" s="254">
        <f t="shared" si="264"/>
        <v>0</v>
      </c>
      <c r="DY52" s="254">
        <f t="shared" si="265"/>
        <v>0</v>
      </c>
      <c r="DZ52" s="254">
        <f t="shared" si="266"/>
        <v>0</v>
      </c>
      <c r="EA52" s="254">
        <f t="shared" si="267"/>
        <v>0</v>
      </c>
      <c r="EB52" s="254">
        <f t="shared" si="268"/>
        <v>0</v>
      </c>
      <c r="EC52" s="254">
        <f t="shared" si="269"/>
        <v>0</v>
      </c>
      <c r="ED52" s="254">
        <f t="shared" si="270"/>
        <v>0</v>
      </c>
      <c r="EE52" s="254">
        <f t="shared" si="271"/>
        <v>0</v>
      </c>
      <c r="EF52" s="254">
        <f t="shared" si="272"/>
        <v>0</v>
      </c>
      <c r="EG52" s="263">
        <f t="shared" si="273"/>
        <v>1</v>
      </c>
      <c r="EH52" s="2">
        <f t="shared" si="274"/>
        <v>0</v>
      </c>
      <c r="EI52" s="2">
        <f t="shared" si="275"/>
        <v>0</v>
      </c>
      <c r="EJ52" s="2">
        <f t="shared" si="276"/>
        <v>0</v>
      </c>
      <c r="EK52" s="2">
        <f t="shared" si="277"/>
        <v>0</v>
      </c>
      <c r="EL52" s="2">
        <f t="shared" si="278"/>
        <v>0</v>
      </c>
      <c r="EM52" s="2">
        <f t="shared" si="279"/>
        <v>0</v>
      </c>
      <c r="EN52" s="2">
        <f t="shared" si="280"/>
        <v>0</v>
      </c>
      <c r="EO52" s="2">
        <f t="shared" si="281"/>
        <v>0</v>
      </c>
      <c r="EP52" s="2">
        <f t="shared" si="282"/>
        <v>1</v>
      </c>
      <c r="EQ52" s="55"/>
      <c r="ER52" s="55"/>
      <c r="ES52" s="56"/>
      <c r="ET52" s="56"/>
      <c r="EU52" s="55"/>
      <c r="EV52" s="55"/>
      <c r="EW52" s="277"/>
      <c r="EX52" s="277"/>
      <c r="EY52" s="277"/>
      <c r="EZ52" s="277"/>
      <c r="FA52" s="277"/>
      <c r="FB52" s="277"/>
      <c r="FC52" s="277"/>
    </row>
    <row r="53" ht="20.1" customHeight="1" spans="1:159">
      <c r="A53" s="194">
        <f>数据调研!F53</f>
        <v>113204</v>
      </c>
      <c r="B53" s="195">
        <f t="shared" si="142"/>
        <v>0</v>
      </c>
      <c r="C53" s="195">
        <f t="shared" si="143"/>
        <v>0</v>
      </c>
      <c r="D53" s="195">
        <f t="shared" si="144"/>
        <v>0</v>
      </c>
      <c r="E53" s="195">
        <f t="shared" si="145"/>
        <v>0</v>
      </c>
      <c r="F53" s="195">
        <f t="shared" si="146"/>
        <v>0</v>
      </c>
      <c r="G53">
        <f t="shared" si="147"/>
        <v>0</v>
      </c>
      <c r="H53">
        <f t="shared" si="148"/>
        <v>0</v>
      </c>
      <c r="I53">
        <f t="shared" si="149"/>
        <v>0</v>
      </c>
      <c r="J53">
        <f t="shared" si="150"/>
        <v>1</v>
      </c>
      <c r="K53" s="254">
        <f>价格参考!K53</f>
        <v>109</v>
      </c>
      <c r="L53">
        <f t="shared" si="151"/>
        <v>1</v>
      </c>
      <c r="M53">
        <f t="shared" si="152"/>
        <v>0</v>
      </c>
      <c r="N53">
        <f t="shared" si="153"/>
        <v>0</v>
      </c>
      <c r="O53">
        <f t="shared" si="154"/>
        <v>0</v>
      </c>
      <c r="P53">
        <f t="shared" si="155"/>
        <v>0</v>
      </c>
      <c r="Q53">
        <f t="shared" si="156"/>
        <v>0</v>
      </c>
      <c r="R53">
        <f t="shared" si="157"/>
        <v>0</v>
      </c>
      <c r="S53">
        <f t="shared" si="158"/>
        <v>0</v>
      </c>
      <c r="T53">
        <f t="shared" si="159"/>
        <v>0</v>
      </c>
      <c r="U53">
        <f t="shared" si="160"/>
        <v>0</v>
      </c>
      <c r="V53">
        <f t="shared" si="161"/>
        <v>0</v>
      </c>
      <c r="W53" s="194">
        <f t="shared" si="162"/>
        <v>113204</v>
      </c>
      <c r="X53" s="255">
        <f>数据调研!I53</f>
        <v>38</v>
      </c>
      <c r="Y53" s="2">
        <f t="shared" si="163"/>
        <v>0</v>
      </c>
      <c r="Z53" s="2">
        <f t="shared" si="164"/>
        <v>0</v>
      </c>
      <c r="AA53" s="2">
        <f t="shared" si="165"/>
        <v>0</v>
      </c>
      <c r="AB53" s="2">
        <f t="shared" si="166"/>
        <v>0</v>
      </c>
      <c r="AC53" s="2">
        <f t="shared" si="167"/>
        <v>0</v>
      </c>
      <c r="AD53" s="2">
        <f t="shared" si="168"/>
        <v>0</v>
      </c>
      <c r="AE53" s="2">
        <f t="shared" si="169"/>
        <v>0</v>
      </c>
      <c r="AF53" s="2">
        <f t="shared" si="170"/>
        <v>0</v>
      </c>
      <c r="AG53" s="2">
        <f t="shared" si="171"/>
        <v>0</v>
      </c>
      <c r="AH53" s="2">
        <f t="shared" si="172"/>
        <v>0</v>
      </c>
      <c r="AI53" s="2">
        <f t="shared" si="173"/>
        <v>1</v>
      </c>
      <c r="AJ53" s="2">
        <f t="shared" si="174"/>
        <v>0</v>
      </c>
      <c r="AK53" s="2">
        <f t="shared" si="175"/>
        <v>0</v>
      </c>
      <c r="AL53" s="2">
        <f t="shared" si="176"/>
        <v>0</v>
      </c>
      <c r="AM53" s="2">
        <f t="shared" si="177"/>
        <v>0</v>
      </c>
      <c r="AN53" s="2">
        <f t="shared" si="178"/>
        <v>0</v>
      </c>
      <c r="AO53" s="2">
        <f t="shared" si="179"/>
        <v>0</v>
      </c>
      <c r="AP53" s="2">
        <f t="shared" si="180"/>
        <v>0</v>
      </c>
      <c r="AQ53" s="2">
        <f t="shared" si="181"/>
        <v>0</v>
      </c>
      <c r="AR53" s="2">
        <f t="shared" si="182"/>
        <v>1</v>
      </c>
      <c r="AS53" s="2">
        <f t="shared" si="183"/>
        <v>0</v>
      </c>
      <c r="AT53" s="2">
        <f t="shared" si="184"/>
        <v>0</v>
      </c>
      <c r="AU53" s="2">
        <f t="shared" si="185"/>
        <v>0</v>
      </c>
      <c r="AV53" s="2">
        <f t="shared" si="186"/>
        <v>0</v>
      </c>
      <c r="AW53" s="2">
        <f t="shared" si="187"/>
        <v>0</v>
      </c>
      <c r="AX53" s="2">
        <f t="shared" si="188"/>
        <v>0</v>
      </c>
      <c r="AY53" s="2">
        <f t="shared" si="189"/>
        <v>0</v>
      </c>
      <c r="AZ53" s="2">
        <f t="shared" si="190"/>
        <v>0</v>
      </c>
      <c r="BA53" s="2">
        <f t="shared" si="191"/>
        <v>0</v>
      </c>
      <c r="BB53" s="2">
        <f t="shared" si="192"/>
        <v>0</v>
      </c>
      <c r="BC53" s="2">
        <f t="shared" si="193"/>
        <v>0</v>
      </c>
      <c r="BD53" s="2">
        <f t="shared" si="194"/>
        <v>0</v>
      </c>
      <c r="BE53" s="2">
        <f t="shared" si="195"/>
        <v>0</v>
      </c>
      <c r="BF53" s="2">
        <f t="shared" si="196"/>
        <v>0</v>
      </c>
      <c r="BG53" s="2">
        <f t="shared" si="197"/>
        <v>0</v>
      </c>
      <c r="BH53" s="2">
        <f t="shared" si="198"/>
        <v>0</v>
      </c>
      <c r="BI53" s="2">
        <f t="shared" si="199"/>
        <v>0</v>
      </c>
      <c r="BJ53" s="2">
        <f t="shared" si="200"/>
        <v>0</v>
      </c>
      <c r="BK53" s="2">
        <f t="shared" si="201"/>
        <v>0</v>
      </c>
      <c r="BL53" s="2">
        <f t="shared" si="202"/>
        <v>0</v>
      </c>
      <c r="BM53" s="2">
        <f t="shared" si="203"/>
        <v>0</v>
      </c>
      <c r="BN53" s="2">
        <f t="shared" si="204"/>
        <v>0</v>
      </c>
      <c r="BO53" s="2">
        <f t="shared" si="205"/>
        <v>0</v>
      </c>
      <c r="BP53" s="2">
        <f t="shared" si="206"/>
        <v>0</v>
      </c>
      <c r="BQ53" s="2">
        <f t="shared" si="207"/>
        <v>0</v>
      </c>
      <c r="BR53" s="2">
        <f t="shared" si="208"/>
        <v>0</v>
      </c>
      <c r="BS53" s="2">
        <f t="shared" si="209"/>
        <v>0</v>
      </c>
      <c r="BT53" s="2">
        <f t="shared" si="210"/>
        <v>0</v>
      </c>
      <c r="BU53" s="2">
        <f t="shared" si="211"/>
        <v>0</v>
      </c>
      <c r="BV53" s="2">
        <f t="shared" si="212"/>
        <v>0</v>
      </c>
      <c r="BW53" s="255" t="str">
        <f>数据调研!K53</f>
        <v>FBA</v>
      </c>
      <c r="BX53" s="199">
        <f t="shared" si="213"/>
        <v>0</v>
      </c>
      <c r="BY53" s="199">
        <f t="shared" si="214"/>
        <v>0</v>
      </c>
      <c r="BZ53" s="199">
        <f t="shared" si="215"/>
        <v>0</v>
      </c>
      <c r="CA53" s="199">
        <f t="shared" si="216"/>
        <v>0</v>
      </c>
      <c r="CB53" s="199">
        <f t="shared" si="217"/>
        <v>0</v>
      </c>
      <c r="CC53" s="199">
        <f t="shared" si="218"/>
        <v>0</v>
      </c>
      <c r="CD53" s="199">
        <f t="shared" si="219"/>
        <v>0</v>
      </c>
      <c r="CE53" s="199">
        <f t="shared" si="220"/>
        <v>0</v>
      </c>
      <c r="CF53" s="199">
        <f t="shared" si="221"/>
        <v>0</v>
      </c>
      <c r="CG53" s="199">
        <f t="shared" si="222"/>
        <v>0</v>
      </c>
      <c r="CH53" s="199">
        <f t="shared" si="223"/>
        <v>1</v>
      </c>
      <c r="CI53" s="199">
        <f t="shared" si="224"/>
        <v>0</v>
      </c>
      <c r="CJ53" s="199">
        <f t="shared" si="225"/>
        <v>0</v>
      </c>
      <c r="CK53" s="199">
        <f t="shared" si="226"/>
        <v>0</v>
      </c>
      <c r="CL53" s="199">
        <f t="shared" si="227"/>
        <v>0</v>
      </c>
      <c r="CM53" s="199">
        <f t="shared" si="228"/>
        <v>0</v>
      </c>
      <c r="CN53" s="199">
        <f t="shared" si="229"/>
        <v>0</v>
      </c>
      <c r="CO53" s="199">
        <f t="shared" si="230"/>
        <v>0</v>
      </c>
      <c r="CP53" s="199">
        <f t="shared" si="231"/>
        <v>0</v>
      </c>
      <c r="CQ53" s="199">
        <f t="shared" si="232"/>
        <v>1</v>
      </c>
      <c r="CR53" s="255">
        <f>数据调研!N53</f>
        <v>1329</v>
      </c>
      <c r="CS53" s="260">
        <f t="shared" si="233"/>
        <v>0</v>
      </c>
      <c r="CT53" s="2">
        <f t="shared" si="234"/>
        <v>0</v>
      </c>
      <c r="CU53" s="2">
        <f t="shared" si="235"/>
        <v>0</v>
      </c>
      <c r="CV53" s="2">
        <f t="shared" si="236"/>
        <v>0</v>
      </c>
      <c r="CW53" s="2">
        <f t="shared" si="237"/>
        <v>0</v>
      </c>
      <c r="CX53" s="2">
        <f t="shared" si="238"/>
        <v>0</v>
      </c>
      <c r="CY53" s="2">
        <f t="shared" si="239"/>
        <v>0</v>
      </c>
      <c r="CZ53" s="2">
        <f t="shared" si="240"/>
        <v>0</v>
      </c>
      <c r="DA53" s="2">
        <f t="shared" si="241"/>
        <v>0</v>
      </c>
      <c r="DB53" s="2">
        <f t="shared" si="242"/>
        <v>0</v>
      </c>
      <c r="DC53" s="263">
        <f t="shared" si="243"/>
        <v>0</v>
      </c>
      <c r="DD53" s="254">
        <f t="shared" si="244"/>
        <v>0</v>
      </c>
      <c r="DE53" s="254">
        <f t="shared" si="245"/>
        <v>0</v>
      </c>
      <c r="DF53" s="254">
        <f t="shared" si="246"/>
        <v>0</v>
      </c>
      <c r="DG53" s="254">
        <f t="shared" si="247"/>
        <v>0</v>
      </c>
      <c r="DH53" s="254">
        <f t="shared" si="248"/>
        <v>0</v>
      </c>
      <c r="DI53" s="254">
        <f t="shared" si="249"/>
        <v>0</v>
      </c>
      <c r="DJ53" s="254">
        <f t="shared" si="250"/>
        <v>0</v>
      </c>
      <c r="DK53" s="254">
        <f t="shared" si="251"/>
        <v>0</v>
      </c>
      <c r="DL53" s="254">
        <f t="shared" si="252"/>
        <v>0</v>
      </c>
      <c r="DM53" s="263">
        <f t="shared" si="253"/>
        <v>0</v>
      </c>
      <c r="DN53" s="254">
        <f t="shared" si="254"/>
        <v>0</v>
      </c>
      <c r="DO53" s="254">
        <f t="shared" si="255"/>
        <v>0</v>
      </c>
      <c r="DP53" s="254">
        <f t="shared" si="256"/>
        <v>0</v>
      </c>
      <c r="DQ53" s="254">
        <f t="shared" si="257"/>
        <v>0</v>
      </c>
      <c r="DR53" s="254">
        <f t="shared" si="258"/>
        <v>0</v>
      </c>
      <c r="DS53" s="254">
        <f t="shared" si="259"/>
        <v>0</v>
      </c>
      <c r="DT53" s="254">
        <f t="shared" si="260"/>
        <v>0</v>
      </c>
      <c r="DU53" s="254">
        <f t="shared" si="261"/>
        <v>0</v>
      </c>
      <c r="DV53" s="254">
        <f t="shared" si="262"/>
        <v>0</v>
      </c>
      <c r="DW53" s="263">
        <f t="shared" si="263"/>
        <v>0</v>
      </c>
      <c r="DX53" s="254">
        <f t="shared" si="264"/>
        <v>0</v>
      </c>
      <c r="DY53" s="254">
        <f t="shared" si="265"/>
        <v>0</v>
      </c>
      <c r="DZ53" s="254">
        <f t="shared" si="266"/>
        <v>0</v>
      </c>
      <c r="EA53" s="254">
        <f t="shared" si="267"/>
        <v>0</v>
      </c>
      <c r="EB53" s="254">
        <f t="shared" si="268"/>
        <v>0</v>
      </c>
      <c r="EC53" s="254">
        <f t="shared" si="269"/>
        <v>0</v>
      </c>
      <c r="ED53" s="254">
        <f t="shared" si="270"/>
        <v>0</v>
      </c>
      <c r="EE53" s="254">
        <f t="shared" si="271"/>
        <v>0</v>
      </c>
      <c r="EF53" s="254">
        <f t="shared" si="272"/>
        <v>0</v>
      </c>
      <c r="EG53" s="263">
        <f t="shared" si="273"/>
        <v>1</v>
      </c>
      <c r="EH53" s="2">
        <f t="shared" si="274"/>
        <v>0</v>
      </c>
      <c r="EI53" s="2">
        <f t="shared" si="275"/>
        <v>0</v>
      </c>
      <c r="EJ53" s="2">
        <f t="shared" si="276"/>
        <v>0</v>
      </c>
      <c r="EK53" s="2">
        <f t="shared" si="277"/>
        <v>0</v>
      </c>
      <c r="EL53" s="2">
        <f t="shared" si="278"/>
        <v>0</v>
      </c>
      <c r="EM53" s="2">
        <f t="shared" si="279"/>
        <v>0</v>
      </c>
      <c r="EN53" s="2">
        <f t="shared" si="280"/>
        <v>0</v>
      </c>
      <c r="EO53" s="2">
        <f t="shared" si="281"/>
        <v>0</v>
      </c>
      <c r="EP53" s="2">
        <f t="shared" si="282"/>
        <v>1</v>
      </c>
      <c r="EQ53" s="55"/>
      <c r="ER53" s="55"/>
      <c r="ES53" s="56"/>
      <c r="ET53" s="56"/>
      <c r="EU53" s="55"/>
      <c r="EV53" s="55"/>
      <c r="EW53" s="277"/>
      <c r="EX53" s="277"/>
      <c r="EY53" s="277"/>
      <c r="EZ53" s="277"/>
      <c r="FA53" s="277"/>
      <c r="FB53" s="277"/>
      <c r="FC53" s="277"/>
    </row>
    <row r="54" ht="20.1" customHeight="1" spans="1:159">
      <c r="A54" s="194">
        <f>数据调研!F54</f>
        <v>27050</v>
      </c>
      <c r="B54" s="195">
        <f t="shared" si="142"/>
        <v>0</v>
      </c>
      <c r="C54" s="195">
        <f t="shared" si="143"/>
        <v>0</v>
      </c>
      <c r="D54" s="195">
        <f t="shared" si="144"/>
        <v>0</v>
      </c>
      <c r="E54" s="195">
        <f t="shared" si="145"/>
        <v>0</v>
      </c>
      <c r="F54" s="195">
        <f t="shared" si="146"/>
        <v>0</v>
      </c>
      <c r="G54">
        <f t="shared" si="147"/>
        <v>0</v>
      </c>
      <c r="H54">
        <f t="shared" si="148"/>
        <v>0</v>
      </c>
      <c r="I54">
        <f t="shared" si="149"/>
        <v>0</v>
      </c>
      <c r="J54">
        <f t="shared" si="150"/>
        <v>1</v>
      </c>
      <c r="K54" s="254">
        <f>价格参考!K54</f>
        <v>105</v>
      </c>
      <c r="L54">
        <f t="shared" si="151"/>
        <v>1</v>
      </c>
      <c r="M54">
        <f t="shared" si="152"/>
        <v>0</v>
      </c>
      <c r="N54">
        <f t="shared" si="153"/>
        <v>0</v>
      </c>
      <c r="O54">
        <f t="shared" si="154"/>
        <v>0</v>
      </c>
      <c r="P54">
        <f t="shared" si="155"/>
        <v>0</v>
      </c>
      <c r="Q54">
        <f t="shared" si="156"/>
        <v>0</v>
      </c>
      <c r="R54">
        <f t="shared" si="157"/>
        <v>0</v>
      </c>
      <c r="S54">
        <f t="shared" si="158"/>
        <v>0</v>
      </c>
      <c r="T54">
        <f t="shared" si="159"/>
        <v>0</v>
      </c>
      <c r="U54">
        <f t="shared" si="160"/>
        <v>0</v>
      </c>
      <c r="V54">
        <f t="shared" si="161"/>
        <v>0</v>
      </c>
      <c r="W54" s="194">
        <f t="shared" si="162"/>
        <v>27050</v>
      </c>
      <c r="X54" s="255">
        <f>数据调研!I54</f>
        <v>223</v>
      </c>
      <c r="Y54" s="2">
        <f t="shared" si="163"/>
        <v>0</v>
      </c>
      <c r="Z54" s="2">
        <f t="shared" si="164"/>
        <v>0</v>
      </c>
      <c r="AA54" s="2">
        <f t="shared" si="165"/>
        <v>0</v>
      </c>
      <c r="AB54" s="2">
        <f t="shared" si="166"/>
        <v>0</v>
      </c>
      <c r="AC54" s="2">
        <f t="shared" si="167"/>
        <v>0</v>
      </c>
      <c r="AD54" s="2">
        <f t="shared" si="168"/>
        <v>0</v>
      </c>
      <c r="AE54" s="2">
        <f t="shared" si="169"/>
        <v>0</v>
      </c>
      <c r="AF54" s="2">
        <f t="shared" si="170"/>
        <v>0</v>
      </c>
      <c r="AG54" s="2">
        <f t="shared" si="171"/>
        <v>0</v>
      </c>
      <c r="AH54" s="2">
        <f t="shared" si="172"/>
        <v>0</v>
      </c>
      <c r="AI54" s="2">
        <f t="shared" si="173"/>
        <v>0</v>
      </c>
      <c r="AJ54" s="2">
        <f t="shared" si="174"/>
        <v>0</v>
      </c>
      <c r="AK54" s="2">
        <f t="shared" si="175"/>
        <v>0</v>
      </c>
      <c r="AL54" s="2">
        <f t="shared" si="176"/>
        <v>0</v>
      </c>
      <c r="AM54" s="2">
        <f t="shared" si="177"/>
        <v>0</v>
      </c>
      <c r="AN54" s="2">
        <f t="shared" si="178"/>
        <v>0</v>
      </c>
      <c r="AO54" s="2">
        <f t="shared" si="179"/>
        <v>0</v>
      </c>
      <c r="AP54" s="2">
        <f t="shared" si="180"/>
        <v>0</v>
      </c>
      <c r="AQ54" s="2">
        <f t="shared" si="181"/>
        <v>0</v>
      </c>
      <c r="AR54" s="2">
        <f t="shared" si="182"/>
        <v>0</v>
      </c>
      <c r="AS54" s="2">
        <f t="shared" si="183"/>
        <v>1</v>
      </c>
      <c r="AT54" s="2">
        <f t="shared" si="184"/>
        <v>0</v>
      </c>
      <c r="AU54" s="2">
        <f t="shared" si="185"/>
        <v>0</v>
      </c>
      <c r="AV54" s="2">
        <f t="shared" si="186"/>
        <v>0</v>
      </c>
      <c r="AW54" s="2">
        <f t="shared" si="187"/>
        <v>0</v>
      </c>
      <c r="AX54" s="2">
        <f t="shared" si="188"/>
        <v>0</v>
      </c>
      <c r="AY54" s="2">
        <f t="shared" si="189"/>
        <v>0</v>
      </c>
      <c r="AZ54" s="2">
        <f t="shared" si="190"/>
        <v>0</v>
      </c>
      <c r="BA54" s="2">
        <f t="shared" si="191"/>
        <v>0</v>
      </c>
      <c r="BB54" s="2">
        <f t="shared" si="192"/>
        <v>1</v>
      </c>
      <c r="BC54" s="2">
        <f t="shared" si="193"/>
        <v>0</v>
      </c>
      <c r="BD54" s="2">
        <f t="shared" si="194"/>
        <v>0</v>
      </c>
      <c r="BE54" s="2">
        <f t="shared" si="195"/>
        <v>0</v>
      </c>
      <c r="BF54" s="2">
        <f t="shared" si="196"/>
        <v>0</v>
      </c>
      <c r="BG54" s="2">
        <f t="shared" si="197"/>
        <v>0</v>
      </c>
      <c r="BH54" s="2">
        <f t="shared" si="198"/>
        <v>0</v>
      </c>
      <c r="BI54" s="2">
        <f t="shared" si="199"/>
        <v>0</v>
      </c>
      <c r="BJ54" s="2">
        <f t="shared" si="200"/>
        <v>0</v>
      </c>
      <c r="BK54" s="2">
        <f t="shared" si="201"/>
        <v>0</v>
      </c>
      <c r="BL54" s="2">
        <f t="shared" si="202"/>
        <v>0</v>
      </c>
      <c r="BM54" s="2">
        <f t="shared" si="203"/>
        <v>0</v>
      </c>
      <c r="BN54" s="2">
        <f t="shared" si="204"/>
        <v>0</v>
      </c>
      <c r="BO54" s="2">
        <f t="shared" si="205"/>
        <v>0</v>
      </c>
      <c r="BP54" s="2">
        <f t="shared" si="206"/>
        <v>0</v>
      </c>
      <c r="BQ54" s="2">
        <f t="shared" si="207"/>
        <v>0</v>
      </c>
      <c r="BR54" s="2">
        <f t="shared" si="208"/>
        <v>0</v>
      </c>
      <c r="BS54" s="2">
        <f t="shared" si="209"/>
        <v>0</v>
      </c>
      <c r="BT54" s="2">
        <f t="shared" si="210"/>
        <v>0</v>
      </c>
      <c r="BU54" s="2">
        <f t="shared" si="211"/>
        <v>0</v>
      </c>
      <c r="BV54" s="2">
        <f t="shared" si="212"/>
        <v>0</v>
      </c>
      <c r="BW54" s="255" t="str">
        <f>数据调研!K54</f>
        <v>FBA</v>
      </c>
      <c r="BX54" s="199">
        <f t="shared" si="213"/>
        <v>0</v>
      </c>
      <c r="BY54" s="199">
        <f t="shared" si="214"/>
        <v>0</v>
      </c>
      <c r="BZ54" s="199">
        <f t="shared" si="215"/>
        <v>0</v>
      </c>
      <c r="CA54" s="199">
        <f t="shared" si="216"/>
        <v>0</v>
      </c>
      <c r="CB54" s="199">
        <f t="shared" si="217"/>
        <v>0</v>
      </c>
      <c r="CC54" s="199">
        <f t="shared" si="218"/>
        <v>0</v>
      </c>
      <c r="CD54" s="199">
        <f t="shared" si="219"/>
        <v>0</v>
      </c>
      <c r="CE54" s="199">
        <f t="shared" si="220"/>
        <v>0</v>
      </c>
      <c r="CF54" s="199">
        <f t="shared" si="221"/>
        <v>0</v>
      </c>
      <c r="CG54" s="199">
        <f t="shared" si="222"/>
        <v>0</v>
      </c>
      <c r="CH54" s="199">
        <f t="shared" si="223"/>
        <v>1</v>
      </c>
      <c r="CI54" s="199">
        <f t="shared" si="224"/>
        <v>0</v>
      </c>
      <c r="CJ54" s="199">
        <f t="shared" si="225"/>
        <v>0</v>
      </c>
      <c r="CK54" s="199">
        <f t="shared" si="226"/>
        <v>0</v>
      </c>
      <c r="CL54" s="199">
        <f t="shared" si="227"/>
        <v>0</v>
      </c>
      <c r="CM54" s="199">
        <f t="shared" si="228"/>
        <v>0</v>
      </c>
      <c r="CN54" s="199">
        <f t="shared" si="229"/>
        <v>0</v>
      </c>
      <c r="CO54" s="199">
        <f t="shared" si="230"/>
        <v>0</v>
      </c>
      <c r="CP54" s="199">
        <f t="shared" si="231"/>
        <v>0</v>
      </c>
      <c r="CQ54" s="199">
        <f t="shared" si="232"/>
        <v>1</v>
      </c>
      <c r="CR54" s="255">
        <f>数据调研!N54</f>
        <v>981</v>
      </c>
      <c r="CS54" s="260">
        <f t="shared" si="233"/>
        <v>0</v>
      </c>
      <c r="CT54" s="2">
        <f t="shared" si="234"/>
        <v>0</v>
      </c>
      <c r="CU54" s="2">
        <f t="shared" si="235"/>
        <v>0</v>
      </c>
      <c r="CV54" s="2">
        <f t="shared" si="236"/>
        <v>0</v>
      </c>
      <c r="CW54" s="2">
        <f t="shared" si="237"/>
        <v>0</v>
      </c>
      <c r="CX54" s="2">
        <f t="shared" si="238"/>
        <v>0</v>
      </c>
      <c r="CY54" s="2">
        <f t="shared" si="239"/>
        <v>0</v>
      </c>
      <c r="CZ54" s="2">
        <f t="shared" si="240"/>
        <v>0</v>
      </c>
      <c r="DA54" s="2">
        <f t="shared" si="241"/>
        <v>0</v>
      </c>
      <c r="DB54" s="2">
        <f t="shared" si="242"/>
        <v>0</v>
      </c>
      <c r="DC54" s="263">
        <f t="shared" si="243"/>
        <v>0</v>
      </c>
      <c r="DD54" s="254">
        <f t="shared" si="244"/>
        <v>0</v>
      </c>
      <c r="DE54" s="254">
        <f t="shared" si="245"/>
        <v>0</v>
      </c>
      <c r="DF54" s="254">
        <f t="shared" si="246"/>
        <v>0</v>
      </c>
      <c r="DG54" s="254">
        <f t="shared" si="247"/>
        <v>0</v>
      </c>
      <c r="DH54" s="254">
        <f t="shared" si="248"/>
        <v>0</v>
      </c>
      <c r="DI54" s="254">
        <f t="shared" si="249"/>
        <v>0</v>
      </c>
      <c r="DJ54" s="254">
        <f t="shared" si="250"/>
        <v>0</v>
      </c>
      <c r="DK54" s="254">
        <f t="shared" si="251"/>
        <v>0</v>
      </c>
      <c r="DL54" s="254">
        <f t="shared" si="252"/>
        <v>0</v>
      </c>
      <c r="DM54" s="263">
        <f t="shared" si="253"/>
        <v>0</v>
      </c>
      <c r="DN54" s="254">
        <f t="shared" si="254"/>
        <v>0</v>
      </c>
      <c r="DO54" s="254">
        <f t="shared" si="255"/>
        <v>0</v>
      </c>
      <c r="DP54" s="254">
        <f t="shared" si="256"/>
        <v>0</v>
      </c>
      <c r="DQ54" s="254">
        <f t="shared" si="257"/>
        <v>0</v>
      </c>
      <c r="DR54" s="254">
        <f t="shared" si="258"/>
        <v>0</v>
      </c>
      <c r="DS54" s="254">
        <f t="shared" si="259"/>
        <v>0</v>
      </c>
      <c r="DT54" s="254">
        <f t="shared" si="260"/>
        <v>0</v>
      </c>
      <c r="DU54" s="254">
        <f t="shared" si="261"/>
        <v>0</v>
      </c>
      <c r="DV54" s="254">
        <f t="shared" si="262"/>
        <v>0</v>
      </c>
      <c r="DW54" s="263">
        <f t="shared" si="263"/>
        <v>0</v>
      </c>
      <c r="DX54" s="254">
        <f t="shared" si="264"/>
        <v>0</v>
      </c>
      <c r="DY54" s="254">
        <f t="shared" si="265"/>
        <v>0</v>
      </c>
      <c r="DZ54" s="254">
        <f t="shared" si="266"/>
        <v>0</v>
      </c>
      <c r="EA54" s="254">
        <f t="shared" si="267"/>
        <v>0</v>
      </c>
      <c r="EB54" s="254">
        <f t="shared" si="268"/>
        <v>0</v>
      </c>
      <c r="EC54" s="254">
        <f t="shared" si="269"/>
        <v>0</v>
      </c>
      <c r="ED54" s="254">
        <f t="shared" si="270"/>
        <v>0</v>
      </c>
      <c r="EE54" s="254">
        <f t="shared" si="271"/>
        <v>0</v>
      </c>
      <c r="EF54" s="254">
        <f t="shared" si="272"/>
        <v>0</v>
      </c>
      <c r="EG54" s="263">
        <f t="shared" si="273"/>
        <v>1</v>
      </c>
      <c r="EH54" s="2">
        <f t="shared" si="274"/>
        <v>0</v>
      </c>
      <c r="EI54" s="2">
        <f t="shared" si="275"/>
        <v>0</v>
      </c>
      <c r="EJ54" s="2">
        <f t="shared" si="276"/>
        <v>0</v>
      </c>
      <c r="EK54" s="2">
        <f t="shared" si="277"/>
        <v>0</v>
      </c>
      <c r="EL54" s="2">
        <f t="shared" si="278"/>
        <v>0</v>
      </c>
      <c r="EM54" s="2">
        <f t="shared" si="279"/>
        <v>0</v>
      </c>
      <c r="EN54" s="2">
        <f t="shared" si="280"/>
        <v>0</v>
      </c>
      <c r="EO54" s="2">
        <f t="shared" si="281"/>
        <v>0</v>
      </c>
      <c r="EP54" s="2">
        <f t="shared" si="282"/>
        <v>1</v>
      </c>
      <c r="EQ54" s="55"/>
      <c r="ER54" s="55"/>
      <c r="ES54" s="56"/>
      <c r="ET54" s="56"/>
      <c r="EU54" s="55"/>
      <c r="EV54" s="55"/>
      <c r="EW54" s="277"/>
      <c r="EX54" s="277"/>
      <c r="EY54" s="277"/>
      <c r="EZ54" s="277"/>
      <c r="FA54" s="277"/>
      <c r="FB54" s="277"/>
      <c r="FC54" s="277"/>
    </row>
    <row r="55" ht="20.1" customHeight="1" spans="1:159">
      <c r="A55" s="194">
        <f>数据调研!F55</f>
        <v>27802</v>
      </c>
      <c r="B55" s="195">
        <f t="shared" si="142"/>
        <v>0</v>
      </c>
      <c r="C55" s="195">
        <f t="shared" si="143"/>
        <v>0</v>
      </c>
      <c r="D55" s="195">
        <f t="shared" si="144"/>
        <v>0</v>
      </c>
      <c r="E55" s="195">
        <f t="shared" si="145"/>
        <v>0</v>
      </c>
      <c r="F55" s="195">
        <f t="shared" si="146"/>
        <v>0</v>
      </c>
      <c r="G55">
        <f t="shared" si="147"/>
        <v>0</v>
      </c>
      <c r="H55">
        <f t="shared" si="148"/>
        <v>0</v>
      </c>
      <c r="I55">
        <f t="shared" si="149"/>
        <v>0</v>
      </c>
      <c r="J55">
        <f t="shared" si="150"/>
        <v>1</v>
      </c>
      <c r="K55" s="254">
        <f>价格参考!K55</f>
        <v>104</v>
      </c>
      <c r="L55">
        <f t="shared" si="151"/>
        <v>1</v>
      </c>
      <c r="M55">
        <f t="shared" si="152"/>
        <v>0</v>
      </c>
      <c r="N55">
        <f t="shared" si="153"/>
        <v>0</v>
      </c>
      <c r="O55">
        <f t="shared" si="154"/>
        <v>0</v>
      </c>
      <c r="P55">
        <f t="shared" si="155"/>
        <v>0</v>
      </c>
      <c r="Q55">
        <f t="shared" si="156"/>
        <v>0</v>
      </c>
      <c r="R55">
        <f t="shared" si="157"/>
        <v>0</v>
      </c>
      <c r="S55">
        <f t="shared" si="158"/>
        <v>0</v>
      </c>
      <c r="T55">
        <f t="shared" si="159"/>
        <v>0</v>
      </c>
      <c r="U55">
        <f t="shared" si="160"/>
        <v>0</v>
      </c>
      <c r="V55">
        <f t="shared" si="161"/>
        <v>0</v>
      </c>
      <c r="W55" s="194">
        <f t="shared" si="162"/>
        <v>27802</v>
      </c>
      <c r="X55" s="255">
        <f>数据调研!I55</f>
        <v>78</v>
      </c>
      <c r="Y55" s="2">
        <f t="shared" si="163"/>
        <v>0</v>
      </c>
      <c r="Z55" s="2">
        <f t="shared" si="164"/>
        <v>0</v>
      </c>
      <c r="AA55" s="2">
        <f t="shared" si="165"/>
        <v>0</v>
      </c>
      <c r="AB55" s="2">
        <f t="shared" si="166"/>
        <v>0</v>
      </c>
      <c r="AC55" s="2">
        <f t="shared" si="167"/>
        <v>0</v>
      </c>
      <c r="AD55" s="2">
        <f t="shared" si="168"/>
        <v>0</v>
      </c>
      <c r="AE55" s="2">
        <f t="shared" si="169"/>
        <v>0</v>
      </c>
      <c r="AF55" s="2">
        <f t="shared" si="170"/>
        <v>0</v>
      </c>
      <c r="AG55" s="2">
        <f t="shared" si="171"/>
        <v>0</v>
      </c>
      <c r="AH55" s="2">
        <f t="shared" si="172"/>
        <v>0</v>
      </c>
      <c r="AI55" s="2">
        <f t="shared" si="173"/>
        <v>1</v>
      </c>
      <c r="AJ55" s="2">
        <f t="shared" si="174"/>
        <v>0</v>
      </c>
      <c r="AK55" s="2">
        <f t="shared" si="175"/>
        <v>0</v>
      </c>
      <c r="AL55" s="2">
        <f t="shared" si="176"/>
        <v>0</v>
      </c>
      <c r="AM55" s="2">
        <f t="shared" si="177"/>
        <v>0</v>
      </c>
      <c r="AN55" s="2">
        <f t="shared" si="178"/>
        <v>0</v>
      </c>
      <c r="AO55" s="2">
        <f t="shared" si="179"/>
        <v>0</v>
      </c>
      <c r="AP55" s="2">
        <f t="shared" si="180"/>
        <v>0</v>
      </c>
      <c r="AQ55" s="2">
        <f t="shared" si="181"/>
        <v>0</v>
      </c>
      <c r="AR55" s="2">
        <f t="shared" si="182"/>
        <v>1</v>
      </c>
      <c r="AS55" s="2">
        <f t="shared" si="183"/>
        <v>0</v>
      </c>
      <c r="AT55" s="2">
        <f t="shared" si="184"/>
        <v>0</v>
      </c>
      <c r="AU55" s="2">
        <f t="shared" si="185"/>
        <v>0</v>
      </c>
      <c r="AV55" s="2">
        <f t="shared" si="186"/>
        <v>0</v>
      </c>
      <c r="AW55" s="2">
        <f t="shared" si="187"/>
        <v>0</v>
      </c>
      <c r="AX55" s="2">
        <f t="shared" si="188"/>
        <v>0</v>
      </c>
      <c r="AY55" s="2">
        <f t="shared" si="189"/>
        <v>0</v>
      </c>
      <c r="AZ55" s="2">
        <f t="shared" si="190"/>
        <v>0</v>
      </c>
      <c r="BA55" s="2">
        <f t="shared" si="191"/>
        <v>0</v>
      </c>
      <c r="BB55" s="2">
        <f t="shared" si="192"/>
        <v>0</v>
      </c>
      <c r="BC55" s="2">
        <f t="shared" si="193"/>
        <v>0</v>
      </c>
      <c r="BD55" s="2">
        <f t="shared" si="194"/>
        <v>0</v>
      </c>
      <c r="BE55" s="2">
        <f t="shared" si="195"/>
        <v>0</v>
      </c>
      <c r="BF55" s="2">
        <f t="shared" si="196"/>
        <v>0</v>
      </c>
      <c r="BG55" s="2">
        <f t="shared" si="197"/>
        <v>0</v>
      </c>
      <c r="BH55" s="2">
        <f t="shared" si="198"/>
        <v>0</v>
      </c>
      <c r="BI55" s="2">
        <f t="shared" si="199"/>
        <v>0</v>
      </c>
      <c r="BJ55" s="2">
        <f t="shared" si="200"/>
        <v>0</v>
      </c>
      <c r="BK55" s="2">
        <f t="shared" si="201"/>
        <v>0</v>
      </c>
      <c r="BL55" s="2">
        <f t="shared" si="202"/>
        <v>0</v>
      </c>
      <c r="BM55" s="2">
        <f t="shared" si="203"/>
        <v>0</v>
      </c>
      <c r="BN55" s="2">
        <f t="shared" si="204"/>
        <v>0</v>
      </c>
      <c r="BO55" s="2">
        <f t="shared" si="205"/>
        <v>0</v>
      </c>
      <c r="BP55" s="2">
        <f t="shared" si="206"/>
        <v>0</v>
      </c>
      <c r="BQ55" s="2">
        <f t="shared" si="207"/>
        <v>0</v>
      </c>
      <c r="BR55" s="2">
        <f t="shared" si="208"/>
        <v>0</v>
      </c>
      <c r="BS55" s="2">
        <f t="shared" si="209"/>
        <v>0</v>
      </c>
      <c r="BT55" s="2">
        <f t="shared" si="210"/>
        <v>0</v>
      </c>
      <c r="BU55" s="2">
        <f t="shared" si="211"/>
        <v>0</v>
      </c>
      <c r="BV55" s="2">
        <f t="shared" si="212"/>
        <v>0</v>
      </c>
      <c r="BW55" s="255" t="str">
        <f>数据调研!K55</f>
        <v>FBA</v>
      </c>
      <c r="BX55" s="199">
        <f t="shared" si="213"/>
        <v>0</v>
      </c>
      <c r="BY55" s="199">
        <f t="shared" si="214"/>
        <v>0</v>
      </c>
      <c r="BZ55" s="199">
        <f t="shared" si="215"/>
        <v>0</v>
      </c>
      <c r="CA55" s="199">
        <f t="shared" si="216"/>
        <v>0</v>
      </c>
      <c r="CB55" s="199">
        <f t="shared" si="217"/>
        <v>0</v>
      </c>
      <c r="CC55" s="199">
        <f t="shared" si="218"/>
        <v>0</v>
      </c>
      <c r="CD55" s="199">
        <f t="shared" si="219"/>
        <v>0</v>
      </c>
      <c r="CE55" s="199">
        <f t="shared" si="220"/>
        <v>0</v>
      </c>
      <c r="CF55" s="199">
        <f t="shared" si="221"/>
        <v>0</v>
      </c>
      <c r="CG55" s="199">
        <f t="shared" si="222"/>
        <v>0</v>
      </c>
      <c r="CH55" s="199">
        <f t="shared" si="223"/>
        <v>1</v>
      </c>
      <c r="CI55" s="199">
        <f t="shared" si="224"/>
        <v>0</v>
      </c>
      <c r="CJ55" s="199">
        <f t="shared" si="225"/>
        <v>0</v>
      </c>
      <c r="CK55" s="199">
        <f t="shared" si="226"/>
        <v>0</v>
      </c>
      <c r="CL55" s="199">
        <f t="shared" si="227"/>
        <v>0</v>
      </c>
      <c r="CM55" s="199">
        <f t="shared" si="228"/>
        <v>0</v>
      </c>
      <c r="CN55" s="199">
        <f t="shared" si="229"/>
        <v>0</v>
      </c>
      <c r="CO55" s="199">
        <f t="shared" si="230"/>
        <v>0</v>
      </c>
      <c r="CP55" s="199">
        <f t="shared" si="231"/>
        <v>0</v>
      </c>
      <c r="CQ55" s="199">
        <f t="shared" si="232"/>
        <v>1</v>
      </c>
      <c r="CR55" s="255">
        <f>数据调研!N55</f>
        <v>1266</v>
      </c>
      <c r="CS55" s="260">
        <f t="shared" si="233"/>
        <v>0</v>
      </c>
      <c r="CT55" s="2">
        <f t="shared" si="234"/>
        <v>0</v>
      </c>
      <c r="CU55" s="2">
        <f t="shared" si="235"/>
        <v>0</v>
      </c>
      <c r="CV55" s="2">
        <f t="shared" si="236"/>
        <v>0</v>
      </c>
      <c r="CW55" s="2">
        <f t="shared" si="237"/>
        <v>0</v>
      </c>
      <c r="CX55" s="2">
        <f t="shared" si="238"/>
        <v>0</v>
      </c>
      <c r="CY55" s="2">
        <f t="shared" si="239"/>
        <v>0</v>
      </c>
      <c r="CZ55" s="2">
        <f t="shared" si="240"/>
        <v>0</v>
      </c>
      <c r="DA55" s="2">
        <f t="shared" si="241"/>
        <v>0</v>
      </c>
      <c r="DB55" s="2">
        <f t="shared" si="242"/>
        <v>0</v>
      </c>
      <c r="DC55" s="263">
        <f t="shared" si="243"/>
        <v>0</v>
      </c>
      <c r="DD55" s="254">
        <f t="shared" si="244"/>
        <v>0</v>
      </c>
      <c r="DE55" s="254">
        <f t="shared" si="245"/>
        <v>0</v>
      </c>
      <c r="DF55" s="254">
        <f t="shared" si="246"/>
        <v>0</v>
      </c>
      <c r="DG55" s="254">
        <f t="shared" si="247"/>
        <v>0</v>
      </c>
      <c r="DH55" s="254">
        <f t="shared" si="248"/>
        <v>0</v>
      </c>
      <c r="DI55" s="254">
        <f t="shared" si="249"/>
        <v>0</v>
      </c>
      <c r="DJ55" s="254">
        <f t="shared" si="250"/>
        <v>0</v>
      </c>
      <c r="DK55" s="254">
        <f t="shared" si="251"/>
        <v>0</v>
      </c>
      <c r="DL55" s="254">
        <f t="shared" si="252"/>
        <v>0</v>
      </c>
      <c r="DM55" s="263">
        <f t="shared" si="253"/>
        <v>0</v>
      </c>
      <c r="DN55" s="254">
        <f t="shared" si="254"/>
        <v>0</v>
      </c>
      <c r="DO55" s="254">
        <f t="shared" si="255"/>
        <v>0</v>
      </c>
      <c r="DP55" s="254">
        <f t="shared" si="256"/>
        <v>0</v>
      </c>
      <c r="DQ55" s="254">
        <f t="shared" si="257"/>
        <v>0</v>
      </c>
      <c r="DR55" s="254">
        <f t="shared" si="258"/>
        <v>0</v>
      </c>
      <c r="DS55" s="254">
        <f t="shared" si="259"/>
        <v>0</v>
      </c>
      <c r="DT55" s="254">
        <f t="shared" si="260"/>
        <v>0</v>
      </c>
      <c r="DU55" s="254">
        <f t="shared" si="261"/>
        <v>0</v>
      </c>
      <c r="DV55" s="254">
        <f t="shared" si="262"/>
        <v>0</v>
      </c>
      <c r="DW55" s="263">
        <f t="shared" si="263"/>
        <v>0</v>
      </c>
      <c r="DX55" s="254">
        <f t="shared" si="264"/>
        <v>0</v>
      </c>
      <c r="DY55" s="254">
        <f t="shared" si="265"/>
        <v>0</v>
      </c>
      <c r="DZ55" s="254">
        <f t="shared" si="266"/>
        <v>0</v>
      </c>
      <c r="EA55" s="254">
        <f t="shared" si="267"/>
        <v>0</v>
      </c>
      <c r="EB55" s="254">
        <f t="shared" si="268"/>
        <v>0</v>
      </c>
      <c r="EC55" s="254">
        <f t="shared" si="269"/>
        <v>0</v>
      </c>
      <c r="ED55" s="254">
        <f t="shared" si="270"/>
        <v>0</v>
      </c>
      <c r="EE55" s="254">
        <f t="shared" si="271"/>
        <v>0</v>
      </c>
      <c r="EF55" s="254">
        <f t="shared" si="272"/>
        <v>0</v>
      </c>
      <c r="EG55" s="263">
        <f t="shared" si="273"/>
        <v>1</v>
      </c>
      <c r="EH55" s="2">
        <f t="shared" si="274"/>
        <v>0</v>
      </c>
      <c r="EI55" s="2">
        <f t="shared" si="275"/>
        <v>0</v>
      </c>
      <c r="EJ55" s="2">
        <f t="shared" si="276"/>
        <v>0</v>
      </c>
      <c r="EK55" s="2">
        <f t="shared" si="277"/>
        <v>0</v>
      </c>
      <c r="EL55" s="2">
        <f t="shared" si="278"/>
        <v>0</v>
      </c>
      <c r="EM55" s="2">
        <f t="shared" si="279"/>
        <v>0</v>
      </c>
      <c r="EN55" s="2">
        <f t="shared" si="280"/>
        <v>0</v>
      </c>
      <c r="EO55" s="2">
        <f t="shared" si="281"/>
        <v>0</v>
      </c>
      <c r="EP55" s="2">
        <f t="shared" si="282"/>
        <v>1</v>
      </c>
      <c r="EQ55" s="55"/>
      <c r="ER55" s="55"/>
      <c r="ES55" s="56"/>
      <c r="ET55" s="56"/>
      <c r="EU55" s="55"/>
      <c r="EV55" s="55"/>
      <c r="EW55" s="277"/>
      <c r="EX55" s="277"/>
      <c r="EY55" s="277"/>
      <c r="EZ55" s="277"/>
      <c r="FA55" s="277"/>
      <c r="FB55" s="277"/>
      <c r="FC55" s="277"/>
    </row>
    <row r="56" ht="20.1" customHeight="1" spans="1:159">
      <c r="A56" s="194">
        <f>数据调研!F56</f>
        <v>28934</v>
      </c>
      <c r="B56" s="195">
        <f t="shared" si="142"/>
        <v>0</v>
      </c>
      <c r="C56" s="195">
        <f t="shared" si="143"/>
        <v>0</v>
      </c>
      <c r="D56" s="195">
        <f t="shared" si="144"/>
        <v>0</v>
      </c>
      <c r="E56" s="195">
        <f t="shared" si="145"/>
        <v>0</v>
      </c>
      <c r="F56" s="195">
        <f t="shared" si="146"/>
        <v>0</v>
      </c>
      <c r="G56">
        <f t="shared" si="147"/>
        <v>0</v>
      </c>
      <c r="H56">
        <f t="shared" si="148"/>
        <v>0</v>
      </c>
      <c r="I56">
        <f t="shared" si="149"/>
        <v>0</v>
      </c>
      <c r="J56">
        <f t="shared" si="150"/>
        <v>1</v>
      </c>
      <c r="K56" s="254">
        <f>价格参考!K56</f>
        <v>102</v>
      </c>
      <c r="L56">
        <f t="shared" si="151"/>
        <v>1</v>
      </c>
      <c r="M56">
        <f t="shared" si="152"/>
        <v>0</v>
      </c>
      <c r="N56">
        <f t="shared" si="153"/>
        <v>0</v>
      </c>
      <c r="O56">
        <f t="shared" si="154"/>
        <v>0</v>
      </c>
      <c r="P56">
        <f t="shared" si="155"/>
        <v>0</v>
      </c>
      <c r="Q56">
        <f t="shared" si="156"/>
        <v>0</v>
      </c>
      <c r="R56">
        <f t="shared" si="157"/>
        <v>0</v>
      </c>
      <c r="S56">
        <f t="shared" si="158"/>
        <v>0</v>
      </c>
      <c r="T56">
        <f t="shared" si="159"/>
        <v>0</v>
      </c>
      <c r="U56">
        <f t="shared" si="160"/>
        <v>0</v>
      </c>
      <c r="V56">
        <f t="shared" si="161"/>
        <v>0</v>
      </c>
      <c r="W56" s="194">
        <f t="shared" si="162"/>
        <v>28934</v>
      </c>
      <c r="X56" s="255">
        <f>数据调研!I56</f>
        <v>68</v>
      </c>
      <c r="Y56" s="2">
        <f t="shared" si="163"/>
        <v>0</v>
      </c>
      <c r="Z56" s="2">
        <f t="shared" si="164"/>
        <v>0</v>
      </c>
      <c r="AA56" s="2">
        <f t="shared" si="165"/>
        <v>0</v>
      </c>
      <c r="AB56" s="2">
        <f t="shared" si="166"/>
        <v>0</v>
      </c>
      <c r="AC56" s="2">
        <f t="shared" si="167"/>
        <v>0</v>
      </c>
      <c r="AD56" s="2">
        <f t="shared" si="168"/>
        <v>0</v>
      </c>
      <c r="AE56" s="2">
        <f t="shared" si="169"/>
        <v>0</v>
      </c>
      <c r="AF56" s="2">
        <f t="shared" si="170"/>
        <v>0</v>
      </c>
      <c r="AG56" s="2">
        <f t="shared" si="171"/>
        <v>0</v>
      </c>
      <c r="AH56" s="2">
        <f t="shared" si="172"/>
        <v>0</v>
      </c>
      <c r="AI56" s="2">
        <f t="shared" si="173"/>
        <v>1</v>
      </c>
      <c r="AJ56" s="2">
        <f t="shared" si="174"/>
        <v>0</v>
      </c>
      <c r="AK56" s="2">
        <f t="shared" si="175"/>
        <v>0</v>
      </c>
      <c r="AL56" s="2">
        <f t="shared" si="176"/>
        <v>0</v>
      </c>
      <c r="AM56" s="2">
        <f t="shared" si="177"/>
        <v>0</v>
      </c>
      <c r="AN56" s="2">
        <f t="shared" si="178"/>
        <v>0</v>
      </c>
      <c r="AO56" s="2">
        <f t="shared" si="179"/>
        <v>0</v>
      </c>
      <c r="AP56" s="2">
        <f t="shared" si="180"/>
        <v>0</v>
      </c>
      <c r="AQ56" s="2">
        <f t="shared" si="181"/>
        <v>0</v>
      </c>
      <c r="AR56" s="2">
        <f t="shared" si="182"/>
        <v>1</v>
      </c>
      <c r="AS56" s="2">
        <f t="shared" si="183"/>
        <v>0</v>
      </c>
      <c r="AT56" s="2">
        <f t="shared" si="184"/>
        <v>0</v>
      </c>
      <c r="AU56" s="2">
        <f t="shared" si="185"/>
        <v>0</v>
      </c>
      <c r="AV56" s="2">
        <f t="shared" si="186"/>
        <v>0</v>
      </c>
      <c r="AW56" s="2">
        <f t="shared" si="187"/>
        <v>0</v>
      </c>
      <c r="AX56" s="2">
        <f t="shared" si="188"/>
        <v>0</v>
      </c>
      <c r="AY56" s="2">
        <f t="shared" si="189"/>
        <v>0</v>
      </c>
      <c r="AZ56" s="2">
        <f t="shared" si="190"/>
        <v>0</v>
      </c>
      <c r="BA56" s="2">
        <f t="shared" si="191"/>
        <v>0</v>
      </c>
      <c r="BB56" s="2">
        <f t="shared" si="192"/>
        <v>0</v>
      </c>
      <c r="BC56" s="2">
        <f t="shared" si="193"/>
        <v>0</v>
      </c>
      <c r="BD56" s="2">
        <f t="shared" si="194"/>
        <v>0</v>
      </c>
      <c r="BE56" s="2">
        <f t="shared" si="195"/>
        <v>0</v>
      </c>
      <c r="BF56" s="2">
        <f t="shared" si="196"/>
        <v>0</v>
      </c>
      <c r="BG56" s="2">
        <f t="shared" si="197"/>
        <v>0</v>
      </c>
      <c r="BH56" s="2">
        <f t="shared" si="198"/>
        <v>0</v>
      </c>
      <c r="BI56" s="2">
        <f t="shared" si="199"/>
        <v>0</v>
      </c>
      <c r="BJ56" s="2">
        <f t="shared" si="200"/>
        <v>0</v>
      </c>
      <c r="BK56" s="2">
        <f t="shared" si="201"/>
        <v>0</v>
      </c>
      <c r="BL56" s="2">
        <f t="shared" si="202"/>
        <v>0</v>
      </c>
      <c r="BM56" s="2">
        <f t="shared" si="203"/>
        <v>0</v>
      </c>
      <c r="BN56" s="2">
        <f t="shared" si="204"/>
        <v>0</v>
      </c>
      <c r="BO56" s="2">
        <f t="shared" si="205"/>
        <v>0</v>
      </c>
      <c r="BP56" s="2">
        <f t="shared" si="206"/>
        <v>0</v>
      </c>
      <c r="BQ56" s="2">
        <f t="shared" si="207"/>
        <v>0</v>
      </c>
      <c r="BR56" s="2">
        <f t="shared" si="208"/>
        <v>0</v>
      </c>
      <c r="BS56" s="2">
        <f t="shared" si="209"/>
        <v>0</v>
      </c>
      <c r="BT56" s="2">
        <f t="shared" si="210"/>
        <v>0</v>
      </c>
      <c r="BU56" s="2">
        <f t="shared" si="211"/>
        <v>0</v>
      </c>
      <c r="BV56" s="2">
        <f t="shared" si="212"/>
        <v>0</v>
      </c>
      <c r="BW56" s="255" t="str">
        <f>数据调研!K56</f>
        <v>FBA</v>
      </c>
      <c r="BX56" s="199">
        <f t="shared" si="213"/>
        <v>0</v>
      </c>
      <c r="BY56" s="199">
        <f t="shared" si="214"/>
        <v>0</v>
      </c>
      <c r="BZ56" s="199">
        <f t="shared" si="215"/>
        <v>0</v>
      </c>
      <c r="CA56" s="199">
        <f t="shared" si="216"/>
        <v>0</v>
      </c>
      <c r="CB56" s="199">
        <f t="shared" si="217"/>
        <v>0</v>
      </c>
      <c r="CC56" s="199">
        <f t="shared" si="218"/>
        <v>0</v>
      </c>
      <c r="CD56" s="199">
        <f t="shared" si="219"/>
        <v>0</v>
      </c>
      <c r="CE56" s="199">
        <f t="shared" si="220"/>
        <v>0</v>
      </c>
      <c r="CF56" s="199">
        <f t="shared" si="221"/>
        <v>0</v>
      </c>
      <c r="CG56" s="199">
        <f t="shared" si="222"/>
        <v>0</v>
      </c>
      <c r="CH56" s="199">
        <f t="shared" si="223"/>
        <v>1</v>
      </c>
      <c r="CI56" s="199">
        <f t="shared" si="224"/>
        <v>0</v>
      </c>
      <c r="CJ56" s="199">
        <f t="shared" si="225"/>
        <v>0</v>
      </c>
      <c r="CK56" s="199">
        <f t="shared" si="226"/>
        <v>0</v>
      </c>
      <c r="CL56" s="199">
        <f t="shared" si="227"/>
        <v>0</v>
      </c>
      <c r="CM56" s="199">
        <f t="shared" si="228"/>
        <v>0</v>
      </c>
      <c r="CN56" s="199">
        <f t="shared" si="229"/>
        <v>0</v>
      </c>
      <c r="CO56" s="199">
        <f t="shared" si="230"/>
        <v>0</v>
      </c>
      <c r="CP56" s="199">
        <f t="shared" si="231"/>
        <v>0</v>
      </c>
      <c r="CQ56" s="199">
        <f t="shared" si="232"/>
        <v>1</v>
      </c>
      <c r="CR56" s="255">
        <f>数据调研!N56</f>
        <v>246</v>
      </c>
      <c r="CS56" s="260">
        <f t="shared" si="233"/>
        <v>0</v>
      </c>
      <c r="CT56" s="2">
        <f t="shared" si="234"/>
        <v>0</v>
      </c>
      <c r="CU56" s="2">
        <f t="shared" si="235"/>
        <v>0</v>
      </c>
      <c r="CV56" s="2">
        <f t="shared" si="236"/>
        <v>0</v>
      </c>
      <c r="CW56" s="2">
        <f t="shared" si="237"/>
        <v>0</v>
      </c>
      <c r="CX56" s="2">
        <f t="shared" si="238"/>
        <v>0</v>
      </c>
      <c r="CY56" s="2">
        <f t="shared" si="239"/>
        <v>0</v>
      </c>
      <c r="CZ56" s="2">
        <f t="shared" si="240"/>
        <v>0</v>
      </c>
      <c r="DA56" s="2">
        <f t="shared" si="241"/>
        <v>0</v>
      </c>
      <c r="DB56" s="2">
        <f t="shared" si="242"/>
        <v>0</v>
      </c>
      <c r="DC56" s="263">
        <f t="shared" si="243"/>
        <v>0</v>
      </c>
      <c r="DD56" s="254">
        <f t="shared" si="244"/>
        <v>0</v>
      </c>
      <c r="DE56" s="254">
        <f t="shared" si="245"/>
        <v>0</v>
      </c>
      <c r="DF56" s="254">
        <f t="shared" si="246"/>
        <v>0</v>
      </c>
      <c r="DG56" s="254">
        <f t="shared" si="247"/>
        <v>0</v>
      </c>
      <c r="DH56" s="254">
        <f t="shared" si="248"/>
        <v>0</v>
      </c>
      <c r="DI56" s="254">
        <f t="shared" si="249"/>
        <v>0</v>
      </c>
      <c r="DJ56" s="254">
        <f t="shared" si="250"/>
        <v>0</v>
      </c>
      <c r="DK56" s="254">
        <f t="shared" si="251"/>
        <v>0</v>
      </c>
      <c r="DL56" s="254">
        <f t="shared" si="252"/>
        <v>0</v>
      </c>
      <c r="DM56" s="263">
        <f t="shared" si="253"/>
        <v>0</v>
      </c>
      <c r="DN56" s="254">
        <f t="shared" si="254"/>
        <v>0</v>
      </c>
      <c r="DO56" s="254">
        <f t="shared" si="255"/>
        <v>0</v>
      </c>
      <c r="DP56" s="254">
        <f t="shared" si="256"/>
        <v>0</v>
      </c>
      <c r="DQ56" s="254">
        <f t="shared" si="257"/>
        <v>0</v>
      </c>
      <c r="DR56" s="254">
        <f t="shared" si="258"/>
        <v>0</v>
      </c>
      <c r="DS56" s="254">
        <f t="shared" si="259"/>
        <v>0</v>
      </c>
      <c r="DT56" s="254">
        <f t="shared" si="260"/>
        <v>0</v>
      </c>
      <c r="DU56" s="254">
        <f t="shared" si="261"/>
        <v>0</v>
      </c>
      <c r="DV56" s="254">
        <f t="shared" si="262"/>
        <v>0</v>
      </c>
      <c r="DW56" s="263">
        <f t="shared" si="263"/>
        <v>0</v>
      </c>
      <c r="DX56" s="254">
        <f t="shared" si="264"/>
        <v>0</v>
      </c>
      <c r="DY56" s="254">
        <f t="shared" si="265"/>
        <v>0</v>
      </c>
      <c r="DZ56" s="254">
        <f t="shared" si="266"/>
        <v>0</v>
      </c>
      <c r="EA56" s="254">
        <f t="shared" si="267"/>
        <v>0</v>
      </c>
      <c r="EB56" s="254">
        <f t="shared" si="268"/>
        <v>0</v>
      </c>
      <c r="EC56" s="254">
        <f t="shared" si="269"/>
        <v>0</v>
      </c>
      <c r="ED56" s="254">
        <f t="shared" si="270"/>
        <v>0</v>
      </c>
      <c r="EE56" s="254">
        <f t="shared" si="271"/>
        <v>0</v>
      </c>
      <c r="EF56" s="254">
        <f t="shared" si="272"/>
        <v>0</v>
      </c>
      <c r="EG56" s="263">
        <f t="shared" si="273"/>
        <v>1</v>
      </c>
      <c r="EH56" s="2">
        <f t="shared" si="274"/>
        <v>0</v>
      </c>
      <c r="EI56" s="2">
        <f t="shared" si="275"/>
        <v>0</v>
      </c>
      <c r="EJ56" s="2">
        <f t="shared" si="276"/>
        <v>0</v>
      </c>
      <c r="EK56" s="2">
        <f t="shared" si="277"/>
        <v>0</v>
      </c>
      <c r="EL56" s="2">
        <f t="shared" si="278"/>
        <v>0</v>
      </c>
      <c r="EM56" s="2">
        <f t="shared" si="279"/>
        <v>0</v>
      </c>
      <c r="EN56" s="2">
        <f t="shared" si="280"/>
        <v>0</v>
      </c>
      <c r="EO56" s="2">
        <f t="shared" si="281"/>
        <v>0</v>
      </c>
      <c r="EP56" s="2">
        <f t="shared" si="282"/>
        <v>1</v>
      </c>
      <c r="EQ56" s="55"/>
      <c r="ER56" s="55"/>
      <c r="ES56" s="56"/>
      <c r="ET56" s="56"/>
      <c r="EU56" s="55"/>
      <c r="EV56" s="55"/>
      <c r="EW56" s="277"/>
      <c r="EX56" s="277"/>
      <c r="EY56" s="277"/>
      <c r="EZ56" s="277"/>
      <c r="FA56" s="277"/>
      <c r="FB56" s="277"/>
      <c r="FC56" s="277"/>
    </row>
    <row r="57" ht="20.1" customHeight="1" spans="1:159">
      <c r="A57" s="194">
        <f>数据调研!F57</f>
        <v>31976</v>
      </c>
      <c r="B57" s="195">
        <f t="shared" si="142"/>
        <v>0</v>
      </c>
      <c r="C57" s="195">
        <f t="shared" si="143"/>
        <v>0</v>
      </c>
      <c r="D57" s="195">
        <f t="shared" si="144"/>
        <v>0</v>
      </c>
      <c r="E57" s="195">
        <f t="shared" si="145"/>
        <v>0</v>
      </c>
      <c r="F57" s="195">
        <f t="shared" si="146"/>
        <v>0</v>
      </c>
      <c r="G57">
        <f t="shared" si="147"/>
        <v>0</v>
      </c>
      <c r="H57">
        <f t="shared" si="148"/>
        <v>0</v>
      </c>
      <c r="I57">
        <f t="shared" si="149"/>
        <v>0</v>
      </c>
      <c r="J57">
        <f t="shared" si="150"/>
        <v>1</v>
      </c>
      <c r="K57" s="254">
        <f>价格参考!K57</f>
        <v>96</v>
      </c>
      <c r="L57">
        <f t="shared" si="151"/>
        <v>1</v>
      </c>
      <c r="M57">
        <f t="shared" si="152"/>
        <v>0</v>
      </c>
      <c r="N57">
        <f t="shared" si="153"/>
        <v>0</v>
      </c>
      <c r="O57">
        <f t="shared" si="154"/>
        <v>0</v>
      </c>
      <c r="P57">
        <f t="shared" si="155"/>
        <v>0</v>
      </c>
      <c r="Q57">
        <f t="shared" si="156"/>
        <v>0</v>
      </c>
      <c r="R57">
        <f t="shared" si="157"/>
        <v>0</v>
      </c>
      <c r="S57">
        <f t="shared" si="158"/>
        <v>0</v>
      </c>
      <c r="T57">
        <f t="shared" si="159"/>
        <v>0</v>
      </c>
      <c r="U57">
        <f t="shared" si="160"/>
        <v>0</v>
      </c>
      <c r="V57">
        <f t="shared" si="161"/>
        <v>0</v>
      </c>
      <c r="W57" s="194">
        <f t="shared" si="162"/>
        <v>31976</v>
      </c>
      <c r="X57" s="255">
        <f>数据调研!I57</f>
        <v>2</v>
      </c>
      <c r="Y57" s="2">
        <f t="shared" si="163"/>
        <v>1</v>
      </c>
      <c r="Z57" s="2">
        <f t="shared" si="164"/>
        <v>0</v>
      </c>
      <c r="AA57" s="2">
        <f t="shared" si="165"/>
        <v>0</v>
      </c>
      <c r="AB57" s="2">
        <f t="shared" si="166"/>
        <v>0</v>
      </c>
      <c r="AC57" s="2">
        <f t="shared" si="167"/>
        <v>0</v>
      </c>
      <c r="AD57" s="2">
        <f t="shared" si="168"/>
        <v>0</v>
      </c>
      <c r="AE57" s="2">
        <f t="shared" si="169"/>
        <v>0</v>
      </c>
      <c r="AF57" s="2">
        <f t="shared" si="170"/>
        <v>0</v>
      </c>
      <c r="AG57" s="2">
        <f t="shared" si="171"/>
        <v>0</v>
      </c>
      <c r="AH57" s="2">
        <f t="shared" si="172"/>
        <v>1</v>
      </c>
      <c r="AI57" s="2">
        <f t="shared" si="173"/>
        <v>0</v>
      </c>
      <c r="AJ57" s="2">
        <f t="shared" si="174"/>
        <v>0</v>
      </c>
      <c r="AK57" s="2">
        <f t="shared" si="175"/>
        <v>0</v>
      </c>
      <c r="AL57" s="2">
        <f t="shared" si="176"/>
        <v>0</v>
      </c>
      <c r="AM57" s="2">
        <f t="shared" si="177"/>
        <v>0</v>
      </c>
      <c r="AN57" s="2">
        <f t="shared" si="178"/>
        <v>0</v>
      </c>
      <c r="AO57" s="2">
        <f t="shared" si="179"/>
        <v>0</v>
      </c>
      <c r="AP57" s="2">
        <f t="shared" si="180"/>
        <v>0</v>
      </c>
      <c r="AQ57" s="2">
        <f t="shared" si="181"/>
        <v>0</v>
      </c>
      <c r="AR57" s="2">
        <f t="shared" si="182"/>
        <v>0</v>
      </c>
      <c r="AS57" s="2">
        <f t="shared" si="183"/>
        <v>0</v>
      </c>
      <c r="AT57" s="2">
        <f t="shared" si="184"/>
        <v>0</v>
      </c>
      <c r="AU57" s="2">
        <f t="shared" si="185"/>
        <v>0</v>
      </c>
      <c r="AV57" s="2">
        <f t="shared" si="186"/>
        <v>0</v>
      </c>
      <c r="AW57" s="2">
        <f t="shared" si="187"/>
        <v>0</v>
      </c>
      <c r="AX57" s="2">
        <f t="shared" si="188"/>
        <v>0</v>
      </c>
      <c r="AY57" s="2">
        <f t="shared" si="189"/>
        <v>0</v>
      </c>
      <c r="AZ57" s="2">
        <f t="shared" si="190"/>
        <v>0</v>
      </c>
      <c r="BA57" s="2">
        <f t="shared" si="191"/>
        <v>0</v>
      </c>
      <c r="BB57" s="2">
        <f t="shared" si="192"/>
        <v>0</v>
      </c>
      <c r="BC57" s="2">
        <f t="shared" si="193"/>
        <v>0</v>
      </c>
      <c r="BD57" s="2">
        <f t="shared" si="194"/>
        <v>0</v>
      </c>
      <c r="BE57" s="2">
        <f t="shared" si="195"/>
        <v>0</v>
      </c>
      <c r="BF57" s="2">
        <f t="shared" si="196"/>
        <v>0</v>
      </c>
      <c r="BG57" s="2">
        <f t="shared" si="197"/>
        <v>0</v>
      </c>
      <c r="BH57" s="2">
        <f t="shared" si="198"/>
        <v>0</v>
      </c>
      <c r="BI57" s="2">
        <f t="shared" si="199"/>
        <v>0</v>
      </c>
      <c r="BJ57" s="2">
        <f t="shared" si="200"/>
        <v>0</v>
      </c>
      <c r="BK57" s="2">
        <f t="shared" si="201"/>
        <v>0</v>
      </c>
      <c r="BL57" s="2">
        <f t="shared" si="202"/>
        <v>0</v>
      </c>
      <c r="BM57" s="2">
        <f t="shared" si="203"/>
        <v>0</v>
      </c>
      <c r="BN57" s="2">
        <f t="shared" si="204"/>
        <v>0</v>
      </c>
      <c r="BO57" s="2">
        <f t="shared" si="205"/>
        <v>0</v>
      </c>
      <c r="BP57" s="2">
        <f t="shared" si="206"/>
        <v>0</v>
      </c>
      <c r="BQ57" s="2">
        <f t="shared" si="207"/>
        <v>0</v>
      </c>
      <c r="BR57" s="2">
        <f t="shared" si="208"/>
        <v>0</v>
      </c>
      <c r="BS57" s="2">
        <f t="shared" si="209"/>
        <v>0</v>
      </c>
      <c r="BT57" s="2">
        <f t="shared" si="210"/>
        <v>0</v>
      </c>
      <c r="BU57" s="2">
        <f t="shared" si="211"/>
        <v>0</v>
      </c>
      <c r="BV57" s="2">
        <f t="shared" si="212"/>
        <v>0</v>
      </c>
      <c r="BW57" s="255" t="str">
        <f>数据调研!K57</f>
        <v>FBA</v>
      </c>
      <c r="BX57" s="199">
        <f t="shared" si="213"/>
        <v>0</v>
      </c>
      <c r="BY57" s="199">
        <f t="shared" si="214"/>
        <v>0</v>
      </c>
      <c r="BZ57" s="199">
        <f t="shared" si="215"/>
        <v>0</v>
      </c>
      <c r="CA57" s="199">
        <f t="shared" si="216"/>
        <v>0</v>
      </c>
      <c r="CB57" s="199">
        <f t="shared" si="217"/>
        <v>0</v>
      </c>
      <c r="CC57" s="199">
        <f t="shared" si="218"/>
        <v>0</v>
      </c>
      <c r="CD57" s="199">
        <f t="shared" si="219"/>
        <v>0</v>
      </c>
      <c r="CE57" s="199">
        <f t="shared" si="220"/>
        <v>0</v>
      </c>
      <c r="CF57" s="199">
        <f t="shared" si="221"/>
        <v>0</v>
      </c>
      <c r="CG57" s="199">
        <f t="shared" si="222"/>
        <v>0</v>
      </c>
      <c r="CH57" s="199">
        <f t="shared" si="223"/>
        <v>1</v>
      </c>
      <c r="CI57" s="199">
        <f t="shared" si="224"/>
        <v>0</v>
      </c>
      <c r="CJ57" s="199">
        <f t="shared" si="225"/>
        <v>0</v>
      </c>
      <c r="CK57" s="199">
        <f t="shared" si="226"/>
        <v>0</v>
      </c>
      <c r="CL57" s="199">
        <f t="shared" si="227"/>
        <v>0</v>
      </c>
      <c r="CM57" s="199">
        <f t="shared" si="228"/>
        <v>0</v>
      </c>
      <c r="CN57" s="199">
        <f t="shared" si="229"/>
        <v>0</v>
      </c>
      <c r="CO57" s="199">
        <f t="shared" si="230"/>
        <v>0</v>
      </c>
      <c r="CP57" s="199">
        <f t="shared" si="231"/>
        <v>0</v>
      </c>
      <c r="CQ57" s="199">
        <f t="shared" si="232"/>
        <v>1</v>
      </c>
      <c r="CR57" s="255">
        <f>数据调研!N57</f>
        <v>9</v>
      </c>
      <c r="CS57" s="260">
        <f t="shared" si="233"/>
        <v>1</v>
      </c>
      <c r="CT57" s="2">
        <f t="shared" si="234"/>
        <v>0</v>
      </c>
      <c r="CU57" s="2">
        <f t="shared" si="235"/>
        <v>0</v>
      </c>
      <c r="CV57" s="2">
        <f t="shared" si="236"/>
        <v>0</v>
      </c>
      <c r="CW57" s="2">
        <f t="shared" si="237"/>
        <v>0</v>
      </c>
      <c r="CX57" s="2">
        <f t="shared" si="238"/>
        <v>0</v>
      </c>
      <c r="CY57" s="2">
        <f t="shared" si="239"/>
        <v>0</v>
      </c>
      <c r="CZ57" s="2">
        <f t="shared" si="240"/>
        <v>0</v>
      </c>
      <c r="DA57" s="2">
        <f t="shared" si="241"/>
        <v>0</v>
      </c>
      <c r="DB57" s="2">
        <f t="shared" si="242"/>
        <v>1</v>
      </c>
      <c r="DC57" s="263">
        <f t="shared" si="243"/>
        <v>0</v>
      </c>
      <c r="DD57" s="254">
        <f t="shared" si="244"/>
        <v>0</v>
      </c>
      <c r="DE57" s="254">
        <f t="shared" si="245"/>
        <v>0</v>
      </c>
      <c r="DF57" s="254">
        <f t="shared" si="246"/>
        <v>0</v>
      </c>
      <c r="DG57" s="254">
        <f t="shared" si="247"/>
        <v>0</v>
      </c>
      <c r="DH57" s="254">
        <f t="shared" si="248"/>
        <v>0</v>
      </c>
      <c r="DI57" s="254">
        <f t="shared" si="249"/>
        <v>0</v>
      </c>
      <c r="DJ57" s="254">
        <f t="shared" si="250"/>
        <v>0</v>
      </c>
      <c r="DK57" s="254">
        <f t="shared" si="251"/>
        <v>0</v>
      </c>
      <c r="DL57" s="254">
        <f t="shared" si="252"/>
        <v>0</v>
      </c>
      <c r="DM57" s="263">
        <f t="shared" si="253"/>
        <v>0</v>
      </c>
      <c r="DN57" s="254">
        <f t="shared" si="254"/>
        <v>0</v>
      </c>
      <c r="DO57" s="254">
        <f t="shared" si="255"/>
        <v>0</v>
      </c>
      <c r="DP57" s="254">
        <f t="shared" si="256"/>
        <v>0</v>
      </c>
      <c r="DQ57" s="254">
        <f t="shared" si="257"/>
        <v>0</v>
      </c>
      <c r="DR57" s="254">
        <f t="shared" si="258"/>
        <v>0</v>
      </c>
      <c r="DS57" s="254">
        <f t="shared" si="259"/>
        <v>0</v>
      </c>
      <c r="DT57" s="254">
        <f t="shared" si="260"/>
        <v>0</v>
      </c>
      <c r="DU57" s="254">
        <f t="shared" si="261"/>
        <v>0</v>
      </c>
      <c r="DV57" s="254">
        <f t="shared" si="262"/>
        <v>0</v>
      </c>
      <c r="DW57" s="263">
        <f t="shared" si="263"/>
        <v>0</v>
      </c>
      <c r="DX57" s="254">
        <f t="shared" si="264"/>
        <v>0</v>
      </c>
      <c r="DY57" s="254">
        <f t="shared" si="265"/>
        <v>0</v>
      </c>
      <c r="DZ57" s="254">
        <f t="shared" si="266"/>
        <v>0</v>
      </c>
      <c r="EA57" s="254">
        <f t="shared" si="267"/>
        <v>0</v>
      </c>
      <c r="EB57" s="254">
        <f t="shared" si="268"/>
        <v>0</v>
      </c>
      <c r="EC57" s="254">
        <f t="shared" si="269"/>
        <v>0</v>
      </c>
      <c r="ED57" s="254">
        <f t="shared" si="270"/>
        <v>0</v>
      </c>
      <c r="EE57" s="254">
        <f t="shared" si="271"/>
        <v>0</v>
      </c>
      <c r="EF57" s="254">
        <f t="shared" si="272"/>
        <v>0</v>
      </c>
      <c r="EG57" s="263">
        <f t="shared" si="273"/>
        <v>0</v>
      </c>
      <c r="EH57" s="2">
        <f t="shared" si="274"/>
        <v>0</v>
      </c>
      <c r="EI57" s="2">
        <f t="shared" si="275"/>
        <v>0</v>
      </c>
      <c r="EJ57" s="2">
        <f t="shared" si="276"/>
        <v>0</v>
      </c>
      <c r="EK57" s="2">
        <f t="shared" si="277"/>
        <v>0</v>
      </c>
      <c r="EL57" s="2">
        <f t="shared" si="278"/>
        <v>0</v>
      </c>
      <c r="EM57" s="2">
        <f t="shared" si="279"/>
        <v>0</v>
      </c>
      <c r="EN57" s="2">
        <f t="shared" si="280"/>
        <v>0</v>
      </c>
      <c r="EO57" s="2">
        <f t="shared" si="281"/>
        <v>0</v>
      </c>
      <c r="EP57" s="2">
        <f t="shared" si="282"/>
        <v>0</v>
      </c>
      <c r="EQ57" s="55"/>
      <c r="ER57" s="55"/>
      <c r="ES57" s="56"/>
      <c r="ET57" s="56"/>
      <c r="EU57" s="55"/>
      <c r="EV57" s="55"/>
      <c r="EW57" s="55"/>
      <c r="EX57" s="55"/>
      <c r="EY57" s="55"/>
      <c r="EZ57" s="55"/>
      <c r="FA57" s="55"/>
      <c r="FB57" s="215"/>
      <c r="FC57" s="215"/>
    </row>
    <row r="58" ht="20.1" customHeight="1" spans="1:159">
      <c r="A58" s="194">
        <f>数据调研!F58</f>
        <v>202481</v>
      </c>
      <c r="B58" s="195">
        <f t="shared" si="142"/>
        <v>0</v>
      </c>
      <c r="C58" s="195">
        <f t="shared" si="143"/>
        <v>0</v>
      </c>
      <c r="D58" s="195">
        <f t="shared" si="144"/>
        <v>0</v>
      </c>
      <c r="E58" s="195">
        <f t="shared" si="145"/>
        <v>0</v>
      </c>
      <c r="F58" s="195">
        <f t="shared" si="146"/>
        <v>0</v>
      </c>
      <c r="G58">
        <f t="shared" si="147"/>
        <v>0</v>
      </c>
      <c r="H58">
        <f t="shared" si="148"/>
        <v>0</v>
      </c>
      <c r="I58">
        <f t="shared" si="149"/>
        <v>0</v>
      </c>
      <c r="J58">
        <f t="shared" si="150"/>
        <v>1</v>
      </c>
      <c r="K58" s="254">
        <f>价格参考!K58</f>
        <v>96</v>
      </c>
      <c r="L58">
        <f t="shared" si="151"/>
        <v>1</v>
      </c>
      <c r="M58">
        <f t="shared" si="152"/>
        <v>0</v>
      </c>
      <c r="N58">
        <f t="shared" si="153"/>
        <v>0</v>
      </c>
      <c r="O58">
        <f t="shared" si="154"/>
        <v>0</v>
      </c>
      <c r="P58">
        <f t="shared" si="155"/>
        <v>0</v>
      </c>
      <c r="Q58">
        <f t="shared" si="156"/>
        <v>0</v>
      </c>
      <c r="R58">
        <f t="shared" si="157"/>
        <v>0</v>
      </c>
      <c r="S58">
        <f t="shared" si="158"/>
        <v>0</v>
      </c>
      <c r="T58">
        <f t="shared" si="159"/>
        <v>0</v>
      </c>
      <c r="U58">
        <f t="shared" si="160"/>
        <v>0</v>
      </c>
      <c r="V58">
        <f t="shared" si="161"/>
        <v>0</v>
      </c>
      <c r="W58" s="194">
        <f t="shared" si="162"/>
        <v>202481</v>
      </c>
      <c r="X58" s="255">
        <f>数据调研!I58</f>
        <v>12</v>
      </c>
      <c r="Y58" s="2">
        <f t="shared" si="163"/>
        <v>1</v>
      </c>
      <c r="Z58" s="2">
        <f t="shared" si="164"/>
        <v>0</v>
      </c>
      <c r="AA58" s="2">
        <f t="shared" si="165"/>
        <v>0</v>
      </c>
      <c r="AB58" s="2">
        <f t="shared" si="166"/>
        <v>0</v>
      </c>
      <c r="AC58" s="2">
        <f t="shared" si="167"/>
        <v>0</v>
      </c>
      <c r="AD58" s="2">
        <f t="shared" si="168"/>
        <v>0</v>
      </c>
      <c r="AE58" s="2">
        <f t="shared" si="169"/>
        <v>0</v>
      </c>
      <c r="AF58" s="2">
        <f t="shared" si="170"/>
        <v>0</v>
      </c>
      <c r="AG58" s="2">
        <f t="shared" si="171"/>
        <v>0</v>
      </c>
      <c r="AH58" s="2">
        <f t="shared" si="172"/>
        <v>1</v>
      </c>
      <c r="AI58" s="2">
        <f t="shared" si="173"/>
        <v>0</v>
      </c>
      <c r="AJ58" s="2">
        <f t="shared" si="174"/>
        <v>0</v>
      </c>
      <c r="AK58" s="2">
        <f t="shared" si="175"/>
        <v>0</v>
      </c>
      <c r="AL58" s="2">
        <f t="shared" si="176"/>
        <v>0</v>
      </c>
      <c r="AM58" s="2">
        <f t="shared" si="177"/>
        <v>0</v>
      </c>
      <c r="AN58" s="2">
        <f t="shared" si="178"/>
        <v>0</v>
      </c>
      <c r="AO58" s="2">
        <f t="shared" si="179"/>
        <v>0</v>
      </c>
      <c r="AP58" s="2">
        <f t="shared" si="180"/>
        <v>0</v>
      </c>
      <c r="AQ58" s="2">
        <f t="shared" si="181"/>
        <v>0</v>
      </c>
      <c r="AR58" s="2">
        <f t="shared" si="182"/>
        <v>0</v>
      </c>
      <c r="AS58" s="2">
        <f t="shared" si="183"/>
        <v>0</v>
      </c>
      <c r="AT58" s="2">
        <f t="shared" si="184"/>
        <v>0</v>
      </c>
      <c r="AU58" s="2">
        <f t="shared" si="185"/>
        <v>0</v>
      </c>
      <c r="AV58" s="2">
        <f t="shared" si="186"/>
        <v>0</v>
      </c>
      <c r="AW58" s="2">
        <f t="shared" si="187"/>
        <v>0</v>
      </c>
      <c r="AX58" s="2">
        <f t="shared" si="188"/>
        <v>0</v>
      </c>
      <c r="AY58" s="2">
        <f t="shared" si="189"/>
        <v>0</v>
      </c>
      <c r="AZ58" s="2">
        <f t="shared" si="190"/>
        <v>0</v>
      </c>
      <c r="BA58" s="2">
        <f t="shared" si="191"/>
        <v>0</v>
      </c>
      <c r="BB58" s="2">
        <f t="shared" si="192"/>
        <v>0</v>
      </c>
      <c r="BC58" s="2">
        <f t="shared" si="193"/>
        <v>0</v>
      </c>
      <c r="BD58" s="2">
        <f t="shared" si="194"/>
        <v>0</v>
      </c>
      <c r="BE58" s="2">
        <f t="shared" si="195"/>
        <v>0</v>
      </c>
      <c r="BF58" s="2">
        <f t="shared" si="196"/>
        <v>0</v>
      </c>
      <c r="BG58" s="2">
        <f t="shared" si="197"/>
        <v>0</v>
      </c>
      <c r="BH58" s="2">
        <f t="shared" si="198"/>
        <v>0</v>
      </c>
      <c r="BI58" s="2">
        <f t="shared" si="199"/>
        <v>0</v>
      </c>
      <c r="BJ58" s="2">
        <f t="shared" si="200"/>
        <v>0</v>
      </c>
      <c r="BK58" s="2">
        <f t="shared" si="201"/>
        <v>0</v>
      </c>
      <c r="BL58" s="2">
        <f t="shared" si="202"/>
        <v>0</v>
      </c>
      <c r="BM58" s="2">
        <f t="shared" si="203"/>
        <v>0</v>
      </c>
      <c r="BN58" s="2">
        <f t="shared" si="204"/>
        <v>0</v>
      </c>
      <c r="BO58" s="2">
        <f t="shared" si="205"/>
        <v>0</v>
      </c>
      <c r="BP58" s="2">
        <f t="shared" si="206"/>
        <v>0</v>
      </c>
      <c r="BQ58" s="2">
        <f t="shared" si="207"/>
        <v>0</v>
      </c>
      <c r="BR58" s="2">
        <f t="shared" si="208"/>
        <v>0</v>
      </c>
      <c r="BS58" s="2">
        <f t="shared" si="209"/>
        <v>0</v>
      </c>
      <c r="BT58" s="2">
        <f t="shared" si="210"/>
        <v>0</v>
      </c>
      <c r="BU58" s="2">
        <f t="shared" si="211"/>
        <v>0</v>
      </c>
      <c r="BV58" s="2">
        <f t="shared" si="212"/>
        <v>0</v>
      </c>
      <c r="BW58" s="255" t="str">
        <f>数据调研!K58</f>
        <v>FBA</v>
      </c>
      <c r="BX58" s="199">
        <f t="shared" si="213"/>
        <v>0</v>
      </c>
      <c r="BY58" s="199">
        <f t="shared" si="214"/>
        <v>0</v>
      </c>
      <c r="BZ58" s="199">
        <f t="shared" si="215"/>
        <v>0</v>
      </c>
      <c r="CA58" s="199">
        <f t="shared" si="216"/>
        <v>0</v>
      </c>
      <c r="CB58" s="199">
        <f t="shared" si="217"/>
        <v>0</v>
      </c>
      <c r="CC58" s="199">
        <f t="shared" si="218"/>
        <v>0</v>
      </c>
      <c r="CD58" s="199">
        <f t="shared" si="219"/>
        <v>0</v>
      </c>
      <c r="CE58" s="199">
        <f t="shared" si="220"/>
        <v>0</v>
      </c>
      <c r="CF58" s="199">
        <f t="shared" si="221"/>
        <v>0</v>
      </c>
      <c r="CG58" s="199">
        <f t="shared" si="222"/>
        <v>0</v>
      </c>
      <c r="CH58" s="199">
        <f t="shared" si="223"/>
        <v>1</v>
      </c>
      <c r="CI58" s="199">
        <f t="shared" si="224"/>
        <v>0</v>
      </c>
      <c r="CJ58" s="199">
        <f t="shared" si="225"/>
        <v>0</v>
      </c>
      <c r="CK58" s="199">
        <f t="shared" si="226"/>
        <v>0</v>
      </c>
      <c r="CL58" s="199">
        <f t="shared" si="227"/>
        <v>0</v>
      </c>
      <c r="CM58" s="199">
        <f t="shared" si="228"/>
        <v>0</v>
      </c>
      <c r="CN58" s="199">
        <f t="shared" si="229"/>
        <v>0</v>
      </c>
      <c r="CO58" s="199">
        <f t="shared" si="230"/>
        <v>0</v>
      </c>
      <c r="CP58" s="199">
        <f t="shared" si="231"/>
        <v>0</v>
      </c>
      <c r="CQ58" s="199">
        <f t="shared" si="232"/>
        <v>1</v>
      </c>
      <c r="CR58" s="255">
        <f>数据调研!N58</f>
        <v>278</v>
      </c>
      <c r="CS58" s="260">
        <f t="shared" si="233"/>
        <v>0</v>
      </c>
      <c r="CT58" s="2">
        <f t="shared" si="234"/>
        <v>0</v>
      </c>
      <c r="CU58" s="2">
        <f t="shared" si="235"/>
        <v>0</v>
      </c>
      <c r="CV58" s="2">
        <f t="shared" si="236"/>
        <v>0</v>
      </c>
      <c r="CW58" s="2">
        <f t="shared" si="237"/>
        <v>0</v>
      </c>
      <c r="CX58" s="2">
        <f t="shared" si="238"/>
        <v>0</v>
      </c>
      <c r="CY58" s="2">
        <f t="shared" si="239"/>
        <v>0</v>
      </c>
      <c r="CZ58" s="2">
        <f t="shared" si="240"/>
        <v>0</v>
      </c>
      <c r="DA58" s="2">
        <f t="shared" si="241"/>
        <v>0</v>
      </c>
      <c r="DB58" s="2">
        <f t="shared" si="242"/>
        <v>0</v>
      </c>
      <c r="DC58" s="263">
        <f t="shared" si="243"/>
        <v>0</v>
      </c>
      <c r="DD58" s="254">
        <f t="shared" si="244"/>
        <v>0</v>
      </c>
      <c r="DE58" s="254">
        <f t="shared" si="245"/>
        <v>0</v>
      </c>
      <c r="DF58" s="254">
        <f t="shared" si="246"/>
        <v>0</v>
      </c>
      <c r="DG58" s="254">
        <f t="shared" si="247"/>
        <v>0</v>
      </c>
      <c r="DH58" s="254">
        <f t="shared" si="248"/>
        <v>0</v>
      </c>
      <c r="DI58" s="254">
        <f t="shared" si="249"/>
        <v>0</v>
      </c>
      <c r="DJ58" s="254">
        <f t="shared" si="250"/>
        <v>0</v>
      </c>
      <c r="DK58" s="254">
        <f t="shared" si="251"/>
        <v>0</v>
      </c>
      <c r="DL58" s="254">
        <f t="shared" si="252"/>
        <v>0</v>
      </c>
      <c r="DM58" s="263">
        <f t="shared" si="253"/>
        <v>0</v>
      </c>
      <c r="DN58" s="254">
        <f t="shared" si="254"/>
        <v>0</v>
      </c>
      <c r="DO58" s="254">
        <f t="shared" si="255"/>
        <v>0</v>
      </c>
      <c r="DP58" s="254">
        <f t="shared" si="256"/>
        <v>0</v>
      </c>
      <c r="DQ58" s="254">
        <f t="shared" si="257"/>
        <v>0</v>
      </c>
      <c r="DR58" s="254">
        <f t="shared" si="258"/>
        <v>0</v>
      </c>
      <c r="DS58" s="254">
        <f t="shared" si="259"/>
        <v>0</v>
      </c>
      <c r="DT58" s="254">
        <f t="shared" si="260"/>
        <v>0</v>
      </c>
      <c r="DU58" s="254">
        <f t="shared" si="261"/>
        <v>0</v>
      </c>
      <c r="DV58" s="254">
        <f t="shared" si="262"/>
        <v>0</v>
      </c>
      <c r="DW58" s="263">
        <f t="shared" si="263"/>
        <v>0</v>
      </c>
      <c r="DX58" s="254">
        <f t="shared" si="264"/>
        <v>0</v>
      </c>
      <c r="DY58" s="254">
        <f t="shared" si="265"/>
        <v>0</v>
      </c>
      <c r="DZ58" s="254">
        <f t="shared" si="266"/>
        <v>0</v>
      </c>
      <c r="EA58" s="254">
        <f t="shared" si="267"/>
        <v>0</v>
      </c>
      <c r="EB58" s="254">
        <f t="shared" si="268"/>
        <v>0</v>
      </c>
      <c r="EC58" s="254">
        <f t="shared" si="269"/>
        <v>0</v>
      </c>
      <c r="ED58" s="254">
        <f t="shared" si="270"/>
        <v>0</v>
      </c>
      <c r="EE58" s="254">
        <f t="shared" si="271"/>
        <v>0</v>
      </c>
      <c r="EF58" s="254">
        <f t="shared" si="272"/>
        <v>0</v>
      </c>
      <c r="EG58" s="263">
        <f t="shared" si="273"/>
        <v>1</v>
      </c>
      <c r="EH58" s="2">
        <f t="shared" si="274"/>
        <v>0</v>
      </c>
      <c r="EI58" s="2">
        <f t="shared" si="275"/>
        <v>0</v>
      </c>
      <c r="EJ58" s="2">
        <f t="shared" si="276"/>
        <v>0</v>
      </c>
      <c r="EK58" s="2">
        <f t="shared" si="277"/>
        <v>0</v>
      </c>
      <c r="EL58" s="2">
        <f t="shared" si="278"/>
        <v>0</v>
      </c>
      <c r="EM58" s="2">
        <f t="shared" si="279"/>
        <v>0</v>
      </c>
      <c r="EN58" s="2">
        <f t="shared" si="280"/>
        <v>0</v>
      </c>
      <c r="EO58" s="2">
        <f t="shared" si="281"/>
        <v>0</v>
      </c>
      <c r="EP58" s="2">
        <f t="shared" si="282"/>
        <v>1</v>
      </c>
      <c r="EQ58" s="55"/>
      <c r="ER58" s="55"/>
      <c r="ES58" s="56"/>
      <c r="ET58" s="56"/>
      <c r="EU58" s="55"/>
      <c r="EV58" s="55"/>
      <c r="EW58" s="55"/>
      <c r="EX58" s="55"/>
      <c r="EY58" s="55"/>
      <c r="EZ58" s="55"/>
      <c r="FA58" s="55"/>
      <c r="FB58" s="215"/>
      <c r="FC58" s="215"/>
    </row>
    <row r="59" ht="20.1" customHeight="1" spans="1:159">
      <c r="A59" s="194">
        <f>数据调研!F59</f>
        <v>137684</v>
      </c>
      <c r="B59" s="195">
        <f t="shared" si="142"/>
        <v>0</v>
      </c>
      <c r="C59" s="195">
        <f t="shared" si="143"/>
        <v>0</v>
      </c>
      <c r="D59" s="195">
        <f t="shared" si="144"/>
        <v>0</v>
      </c>
      <c r="E59" s="195">
        <f t="shared" si="145"/>
        <v>0</v>
      </c>
      <c r="F59" s="195">
        <f t="shared" si="146"/>
        <v>0</v>
      </c>
      <c r="G59">
        <f t="shared" si="147"/>
        <v>0</v>
      </c>
      <c r="H59">
        <f t="shared" si="148"/>
        <v>0</v>
      </c>
      <c r="I59">
        <f t="shared" si="149"/>
        <v>0</v>
      </c>
      <c r="J59">
        <f t="shared" si="150"/>
        <v>1</v>
      </c>
      <c r="K59" s="254">
        <f>价格参考!K59</f>
        <v>96</v>
      </c>
      <c r="L59">
        <f t="shared" si="151"/>
        <v>1</v>
      </c>
      <c r="M59">
        <f t="shared" si="152"/>
        <v>0</v>
      </c>
      <c r="N59">
        <f t="shared" si="153"/>
        <v>0</v>
      </c>
      <c r="O59">
        <f t="shared" si="154"/>
        <v>0</v>
      </c>
      <c r="P59">
        <f t="shared" si="155"/>
        <v>0</v>
      </c>
      <c r="Q59">
        <f t="shared" si="156"/>
        <v>0</v>
      </c>
      <c r="R59">
        <f t="shared" si="157"/>
        <v>0</v>
      </c>
      <c r="S59">
        <f t="shared" si="158"/>
        <v>0</v>
      </c>
      <c r="T59">
        <f t="shared" si="159"/>
        <v>0</v>
      </c>
      <c r="U59">
        <f t="shared" si="160"/>
        <v>0</v>
      </c>
      <c r="V59">
        <f t="shared" si="161"/>
        <v>0</v>
      </c>
      <c r="W59" s="194">
        <f t="shared" si="162"/>
        <v>137684</v>
      </c>
      <c r="X59" s="255">
        <f>数据调研!I59</f>
        <v>12</v>
      </c>
      <c r="Y59" s="2">
        <f t="shared" si="163"/>
        <v>1</v>
      </c>
      <c r="Z59" s="2">
        <f t="shared" si="164"/>
        <v>0</v>
      </c>
      <c r="AA59" s="2">
        <f t="shared" si="165"/>
        <v>0</v>
      </c>
      <c r="AB59" s="2">
        <f t="shared" si="166"/>
        <v>0</v>
      </c>
      <c r="AC59" s="2">
        <f t="shared" si="167"/>
        <v>0</v>
      </c>
      <c r="AD59" s="2">
        <f t="shared" si="168"/>
        <v>0</v>
      </c>
      <c r="AE59" s="2">
        <f t="shared" si="169"/>
        <v>0</v>
      </c>
      <c r="AF59" s="2">
        <f t="shared" si="170"/>
        <v>0</v>
      </c>
      <c r="AG59" s="2">
        <f t="shared" si="171"/>
        <v>0</v>
      </c>
      <c r="AH59" s="2">
        <f t="shared" si="172"/>
        <v>1</v>
      </c>
      <c r="AI59" s="2">
        <f t="shared" si="173"/>
        <v>0</v>
      </c>
      <c r="AJ59" s="2">
        <f t="shared" si="174"/>
        <v>0</v>
      </c>
      <c r="AK59" s="2">
        <f t="shared" si="175"/>
        <v>0</v>
      </c>
      <c r="AL59" s="2">
        <f t="shared" si="176"/>
        <v>0</v>
      </c>
      <c r="AM59" s="2">
        <f t="shared" si="177"/>
        <v>0</v>
      </c>
      <c r="AN59" s="2">
        <f t="shared" si="178"/>
        <v>0</v>
      </c>
      <c r="AO59" s="2">
        <f t="shared" si="179"/>
        <v>0</v>
      </c>
      <c r="AP59" s="2">
        <f t="shared" si="180"/>
        <v>0</v>
      </c>
      <c r="AQ59" s="2">
        <f t="shared" si="181"/>
        <v>0</v>
      </c>
      <c r="AR59" s="2">
        <f t="shared" si="182"/>
        <v>0</v>
      </c>
      <c r="AS59" s="2">
        <f t="shared" si="183"/>
        <v>0</v>
      </c>
      <c r="AT59" s="2">
        <f t="shared" si="184"/>
        <v>0</v>
      </c>
      <c r="AU59" s="2">
        <f t="shared" si="185"/>
        <v>0</v>
      </c>
      <c r="AV59" s="2">
        <f t="shared" si="186"/>
        <v>0</v>
      </c>
      <c r="AW59" s="2">
        <f t="shared" si="187"/>
        <v>0</v>
      </c>
      <c r="AX59" s="2">
        <f t="shared" si="188"/>
        <v>0</v>
      </c>
      <c r="AY59" s="2">
        <f t="shared" si="189"/>
        <v>0</v>
      </c>
      <c r="AZ59" s="2">
        <f t="shared" si="190"/>
        <v>0</v>
      </c>
      <c r="BA59" s="2">
        <f t="shared" si="191"/>
        <v>0</v>
      </c>
      <c r="BB59" s="2">
        <f t="shared" si="192"/>
        <v>0</v>
      </c>
      <c r="BC59" s="2">
        <f t="shared" si="193"/>
        <v>0</v>
      </c>
      <c r="BD59" s="2">
        <f t="shared" si="194"/>
        <v>0</v>
      </c>
      <c r="BE59" s="2">
        <f t="shared" si="195"/>
        <v>0</v>
      </c>
      <c r="BF59" s="2">
        <f t="shared" si="196"/>
        <v>0</v>
      </c>
      <c r="BG59" s="2">
        <f t="shared" si="197"/>
        <v>0</v>
      </c>
      <c r="BH59" s="2">
        <f t="shared" si="198"/>
        <v>0</v>
      </c>
      <c r="BI59" s="2">
        <f t="shared" si="199"/>
        <v>0</v>
      </c>
      <c r="BJ59" s="2">
        <f t="shared" si="200"/>
        <v>0</v>
      </c>
      <c r="BK59" s="2">
        <f t="shared" si="201"/>
        <v>0</v>
      </c>
      <c r="BL59" s="2">
        <f t="shared" si="202"/>
        <v>0</v>
      </c>
      <c r="BM59" s="2">
        <f t="shared" si="203"/>
        <v>0</v>
      </c>
      <c r="BN59" s="2">
        <f t="shared" si="204"/>
        <v>0</v>
      </c>
      <c r="BO59" s="2">
        <f t="shared" si="205"/>
        <v>0</v>
      </c>
      <c r="BP59" s="2">
        <f t="shared" si="206"/>
        <v>0</v>
      </c>
      <c r="BQ59" s="2">
        <f t="shared" si="207"/>
        <v>0</v>
      </c>
      <c r="BR59" s="2">
        <f t="shared" si="208"/>
        <v>0</v>
      </c>
      <c r="BS59" s="2">
        <f t="shared" si="209"/>
        <v>0</v>
      </c>
      <c r="BT59" s="2">
        <f t="shared" si="210"/>
        <v>0</v>
      </c>
      <c r="BU59" s="2">
        <f t="shared" si="211"/>
        <v>0</v>
      </c>
      <c r="BV59" s="2">
        <f t="shared" si="212"/>
        <v>0</v>
      </c>
      <c r="BW59" s="255" t="str">
        <f>数据调研!K59</f>
        <v>FBA</v>
      </c>
      <c r="BX59" s="199">
        <f t="shared" si="213"/>
        <v>0</v>
      </c>
      <c r="BY59" s="199">
        <f t="shared" si="214"/>
        <v>0</v>
      </c>
      <c r="BZ59" s="199">
        <f t="shared" si="215"/>
        <v>0</v>
      </c>
      <c r="CA59" s="199">
        <f t="shared" si="216"/>
        <v>0</v>
      </c>
      <c r="CB59" s="199">
        <f t="shared" si="217"/>
        <v>0</v>
      </c>
      <c r="CC59" s="199">
        <f t="shared" si="218"/>
        <v>0</v>
      </c>
      <c r="CD59" s="199">
        <f t="shared" si="219"/>
        <v>0</v>
      </c>
      <c r="CE59" s="199">
        <f t="shared" si="220"/>
        <v>0</v>
      </c>
      <c r="CF59" s="199">
        <f t="shared" si="221"/>
        <v>0</v>
      </c>
      <c r="CG59" s="199">
        <f t="shared" si="222"/>
        <v>0</v>
      </c>
      <c r="CH59" s="199">
        <f t="shared" si="223"/>
        <v>1</v>
      </c>
      <c r="CI59" s="199">
        <f t="shared" si="224"/>
        <v>0</v>
      </c>
      <c r="CJ59" s="199">
        <f t="shared" si="225"/>
        <v>0</v>
      </c>
      <c r="CK59" s="199">
        <f t="shared" si="226"/>
        <v>0</v>
      </c>
      <c r="CL59" s="199">
        <f t="shared" si="227"/>
        <v>0</v>
      </c>
      <c r="CM59" s="199">
        <f t="shared" si="228"/>
        <v>0</v>
      </c>
      <c r="CN59" s="199">
        <f t="shared" si="229"/>
        <v>0</v>
      </c>
      <c r="CO59" s="199">
        <f t="shared" si="230"/>
        <v>0</v>
      </c>
      <c r="CP59" s="199">
        <f t="shared" si="231"/>
        <v>0</v>
      </c>
      <c r="CQ59" s="199">
        <f t="shared" si="232"/>
        <v>1</v>
      </c>
      <c r="CR59" s="255">
        <f>数据调研!N59</f>
        <v>49</v>
      </c>
      <c r="CS59" s="260">
        <f t="shared" si="233"/>
        <v>0</v>
      </c>
      <c r="CT59" s="2">
        <f t="shared" si="234"/>
        <v>0</v>
      </c>
      <c r="CU59" s="2">
        <f t="shared" si="235"/>
        <v>0</v>
      </c>
      <c r="CV59" s="2">
        <f t="shared" si="236"/>
        <v>0</v>
      </c>
      <c r="CW59" s="2">
        <f t="shared" si="237"/>
        <v>0</v>
      </c>
      <c r="CX59" s="2">
        <f t="shared" si="238"/>
        <v>0</v>
      </c>
      <c r="CY59" s="2">
        <f t="shared" si="239"/>
        <v>0</v>
      </c>
      <c r="CZ59" s="2">
        <f t="shared" si="240"/>
        <v>0</v>
      </c>
      <c r="DA59" s="2">
        <f t="shared" si="241"/>
        <v>0</v>
      </c>
      <c r="DB59" s="2">
        <f t="shared" si="242"/>
        <v>0</v>
      </c>
      <c r="DC59" s="263">
        <f t="shared" si="243"/>
        <v>1</v>
      </c>
      <c r="DD59" s="254">
        <f t="shared" si="244"/>
        <v>0</v>
      </c>
      <c r="DE59" s="254">
        <f t="shared" si="245"/>
        <v>0</v>
      </c>
      <c r="DF59" s="254">
        <f t="shared" si="246"/>
        <v>0</v>
      </c>
      <c r="DG59" s="254">
        <f t="shared" si="247"/>
        <v>0</v>
      </c>
      <c r="DH59" s="254">
        <f t="shared" si="248"/>
        <v>0</v>
      </c>
      <c r="DI59" s="254">
        <f t="shared" si="249"/>
        <v>0</v>
      </c>
      <c r="DJ59" s="254">
        <f t="shared" si="250"/>
        <v>0</v>
      </c>
      <c r="DK59" s="254">
        <f t="shared" si="251"/>
        <v>0</v>
      </c>
      <c r="DL59" s="254">
        <f t="shared" si="252"/>
        <v>1</v>
      </c>
      <c r="DM59" s="263">
        <f t="shared" si="253"/>
        <v>0</v>
      </c>
      <c r="DN59" s="254">
        <f t="shared" si="254"/>
        <v>0</v>
      </c>
      <c r="DO59" s="254">
        <f t="shared" si="255"/>
        <v>0</v>
      </c>
      <c r="DP59" s="254">
        <f t="shared" si="256"/>
        <v>0</v>
      </c>
      <c r="DQ59" s="254">
        <f t="shared" si="257"/>
        <v>0</v>
      </c>
      <c r="DR59" s="254">
        <f t="shared" si="258"/>
        <v>0</v>
      </c>
      <c r="DS59" s="254">
        <f t="shared" si="259"/>
        <v>0</v>
      </c>
      <c r="DT59" s="254">
        <f t="shared" si="260"/>
        <v>0</v>
      </c>
      <c r="DU59" s="254">
        <f t="shared" si="261"/>
        <v>0</v>
      </c>
      <c r="DV59" s="254">
        <f t="shared" si="262"/>
        <v>0</v>
      </c>
      <c r="DW59" s="263">
        <f t="shared" si="263"/>
        <v>0</v>
      </c>
      <c r="DX59" s="254">
        <f t="shared" si="264"/>
        <v>0</v>
      </c>
      <c r="DY59" s="254">
        <f t="shared" si="265"/>
        <v>0</v>
      </c>
      <c r="DZ59" s="254">
        <f t="shared" si="266"/>
        <v>0</v>
      </c>
      <c r="EA59" s="254">
        <f t="shared" si="267"/>
        <v>0</v>
      </c>
      <c r="EB59" s="254">
        <f t="shared" si="268"/>
        <v>0</v>
      </c>
      <c r="EC59" s="254">
        <f t="shared" si="269"/>
        <v>0</v>
      </c>
      <c r="ED59" s="254">
        <f t="shared" si="270"/>
        <v>0</v>
      </c>
      <c r="EE59" s="254">
        <f t="shared" si="271"/>
        <v>0</v>
      </c>
      <c r="EF59" s="254">
        <f t="shared" si="272"/>
        <v>0</v>
      </c>
      <c r="EG59" s="263">
        <f t="shared" si="273"/>
        <v>0</v>
      </c>
      <c r="EH59" s="2">
        <f t="shared" si="274"/>
        <v>0</v>
      </c>
      <c r="EI59" s="2">
        <f t="shared" si="275"/>
        <v>0</v>
      </c>
      <c r="EJ59" s="2">
        <f t="shared" si="276"/>
        <v>0</v>
      </c>
      <c r="EK59" s="2">
        <f t="shared" si="277"/>
        <v>0</v>
      </c>
      <c r="EL59" s="2">
        <f t="shared" si="278"/>
        <v>0</v>
      </c>
      <c r="EM59" s="2">
        <f t="shared" si="279"/>
        <v>0</v>
      </c>
      <c r="EN59" s="2">
        <f t="shared" si="280"/>
        <v>0</v>
      </c>
      <c r="EO59" s="2">
        <f t="shared" si="281"/>
        <v>0</v>
      </c>
      <c r="EP59" s="2">
        <f t="shared" si="282"/>
        <v>0</v>
      </c>
      <c r="EQ59" s="55"/>
      <c r="ER59" s="55"/>
      <c r="ES59" s="56"/>
      <c r="ET59" s="56"/>
      <c r="EU59" s="55"/>
      <c r="EV59" s="55"/>
      <c r="EW59" s="55"/>
      <c r="EX59" s="55"/>
      <c r="EY59" s="55"/>
      <c r="EZ59" s="55"/>
      <c r="FA59" s="55"/>
      <c r="FB59" s="215"/>
      <c r="FC59" s="215"/>
    </row>
    <row r="60" ht="20.1" customHeight="1" spans="1:159">
      <c r="A60" s="194">
        <f>数据调研!F60</f>
        <v>32258</v>
      </c>
      <c r="B60" s="195">
        <f t="shared" si="142"/>
        <v>0</v>
      </c>
      <c r="C60" s="195">
        <f t="shared" si="143"/>
        <v>0</v>
      </c>
      <c r="D60" s="195">
        <f t="shared" si="144"/>
        <v>0</v>
      </c>
      <c r="E60" s="195">
        <f t="shared" si="145"/>
        <v>0</v>
      </c>
      <c r="F60" s="195">
        <f t="shared" si="146"/>
        <v>0</v>
      </c>
      <c r="G60">
        <f t="shared" si="147"/>
        <v>0</v>
      </c>
      <c r="H60">
        <f t="shared" si="148"/>
        <v>0</v>
      </c>
      <c r="I60">
        <f t="shared" si="149"/>
        <v>0</v>
      </c>
      <c r="J60">
        <f t="shared" si="150"/>
        <v>1</v>
      </c>
      <c r="K60" s="254">
        <f>价格参考!K60</f>
        <v>95</v>
      </c>
      <c r="L60">
        <f t="shared" si="151"/>
        <v>1</v>
      </c>
      <c r="M60">
        <f t="shared" si="152"/>
        <v>0</v>
      </c>
      <c r="N60">
        <f t="shared" si="153"/>
        <v>0</v>
      </c>
      <c r="O60">
        <f t="shared" si="154"/>
        <v>0</v>
      </c>
      <c r="P60">
        <f t="shared" si="155"/>
        <v>0</v>
      </c>
      <c r="Q60">
        <f t="shared" si="156"/>
        <v>0</v>
      </c>
      <c r="R60">
        <f t="shared" si="157"/>
        <v>0</v>
      </c>
      <c r="S60">
        <f t="shared" si="158"/>
        <v>0</v>
      </c>
      <c r="T60">
        <f t="shared" si="159"/>
        <v>0</v>
      </c>
      <c r="U60">
        <f t="shared" si="160"/>
        <v>0</v>
      </c>
      <c r="V60">
        <f t="shared" si="161"/>
        <v>0</v>
      </c>
      <c r="W60" s="194">
        <f t="shared" si="162"/>
        <v>32258</v>
      </c>
      <c r="X60" s="255">
        <f>数据调研!I60</f>
        <v>27</v>
      </c>
      <c r="Y60" s="2">
        <f t="shared" si="163"/>
        <v>1</v>
      </c>
      <c r="Z60" s="2">
        <f t="shared" si="164"/>
        <v>0</v>
      </c>
      <c r="AA60" s="2">
        <f t="shared" si="165"/>
        <v>0</v>
      </c>
      <c r="AB60" s="2">
        <f t="shared" si="166"/>
        <v>0</v>
      </c>
      <c r="AC60" s="2">
        <f t="shared" si="167"/>
        <v>0</v>
      </c>
      <c r="AD60" s="2">
        <f t="shared" si="168"/>
        <v>0</v>
      </c>
      <c r="AE60" s="2">
        <f t="shared" si="169"/>
        <v>0</v>
      </c>
      <c r="AF60" s="2">
        <f t="shared" si="170"/>
        <v>0</v>
      </c>
      <c r="AG60" s="2">
        <f t="shared" si="171"/>
        <v>0</v>
      </c>
      <c r="AH60" s="2">
        <f t="shared" si="172"/>
        <v>1</v>
      </c>
      <c r="AI60" s="2">
        <f t="shared" si="173"/>
        <v>0</v>
      </c>
      <c r="AJ60" s="2">
        <f t="shared" si="174"/>
        <v>0</v>
      </c>
      <c r="AK60" s="2">
        <f t="shared" si="175"/>
        <v>0</v>
      </c>
      <c r="AL60" s="2">
        <f t="shared" si="176"/>
        <v>0</v>
      </c>
      <c r="AM60" s="2">
        <f t="shared" si="177"/>
        <v>0</v>
      </c>
      <c r="AN60" s="2">
        <f t="shared" si="178"/>
        <v>0</v>
      </c>
      <c r="AO60" s="2">
        <f t="shared" si="179"/>
        <v>0</v>
      </c>
      <c r="AP60" s="2">
        <f t="shared" si="180"/>
        <v>0</v>
      </c>
      <c r="AQ60" s="2">
        <f t="shared" si="181"/>
        <v>0</v>
      </c>
      <c r="AR60" s="2">
        <f t="shared" si="182"/>
        <v>0</v>
      </c>
      <c r="AS60" s="2">
        <f t="shared" si="183"/>
        <v>0</v>
      </c>
      <c r="AT60" s="2">
        <f t="shared" si="184"/>
        <v>0</v>
      </c>
      <c r="AU60" s="2">
        <f t="shared" si="185"/>
        <v>0</v>
      </c>
      <c r="AV60" s="2">
        <f t="shared" si="186"/>
        <v>0</v>
      </c>
      <c r="AW60" s="2">
        <f t="shared" si="187"/>
        <v>0</v>
      </c>
      <c r="AX60" s="2">
        <f t="shared" si="188"/>
        <v>0</v>
      </c>
      <c r="AY60" s="2">
        <f t="shared" si="189"/>
        <v>0</v>
      </c>
      <c r="AZ60" s="2">
        <f t="shared" si="190"/>
        <v>0</v>
      </c>
      <c r="BA60" s="2">
        <f t="shared" si="191"/>
        <v>0</v>
      </c>
      <c r="BB60" s="2">
        <f t="shared" si="192"/>
        <v>0</v>
      </c>
      <c r="BC60" s="2">
        <f t="shared" si="193"/>
        <v>0</v>
      </c>
      <c r="BD60" s="2">
        <f t="shared" si="194"/>
        <v>0</v>
      </c>
      <c r="BE60" s="2">
        <f t="shared" si="195"/>
        <v>0</v>
      </c>
      <c r="BF60" s="2">
        <f t="shared" si="196"/>
        <v>0</v>
      </c>
      <c r="BG60" s="2">
        <f t="shared" si="197"/>
        <v>0</v>
      </c>
      <c r="BH60" s="2">
        <f t="shared" si="198"/>
        <v>0</v>
      </c>
      <c r="BI60" s="2">
        <f t="shared" si="199"/>
        <v>0</v>
      </c>
      <c r="BJ60" s="2">
        <f t="shared" si="200"/>
        <v>0</v>
      </c>
      <c r="BK60" s="2">
        <f t="shared" si="201"/>
        <v>0</v>
      </c>
      <c r="BL60" s="2">
        <f t="shared" si="202"/>
        <v>0</v>
      </c>
      <c r="BM60" s="2">
        <f t="shared" si="203"/>
        <v>0</v>
      </c>
      <c r="BN60" s="2">
        <f t="shared" si="204"/>
        <v>0</v>
      </c>
      <c r="BO60" s="2">
        <f t="shared" si="205"/>
        <v>0</v>
      </c>
      <c r="BP60" s="2">
        <f t="shared" si="206"/>
        <v>0</v>
      </c>
      <c r="BQ60" s="2">
        <f t="shared" si="207"/>
        <v>0</v>
      </c>
      <c r="BR60" s="2">
        <f t="shared" si="208"/>
        <v>0</v>
      </c>
      <c r="BS60" s="2">
        <f t="shared" si="209"/>
        <v>0</v>
      </c>
      <c r="BT60" s="2">
        <f t="shared" si="210"/>
        <v>0</v>
      </c>
      <c r="BU60" s="2">
        <f t="shared" si="211"/>
        <v>0</v>
      </c>
      <c r="BV60" s="2">
        <f t="shared" si="212"/>
        <v>0</v>
      </c>
      <c r="BW60" s="255" t="str">
        <f>数据调研!K60</f>
        <v>FBA</v>
      </c>
      <c r="BX60" s="199">
        <f t="shared" si="213"/>
        <v>0</v>
      </c>
      <c r="BY60" s="199">
        <f t="shared" si="214"/>
        <v>0</v>
      </c>
      <c r="BZ60" s="199">
        <f t="shared" si="215"/>
        <v>0</v>
      </c>
      <c r="CA60" s="199">
        <f t="shared" si="216"/>
        <v>0</v>
      </c>
      <c r="CB60" s="199">
        <f t="shared" si="217"/>
        <v>0</v>
      </c>
      <c r="CC60" s="199">
        <f t="shared" si="218"/>
        <v>0</v>
      </c>
      <c r="CD60" s="199">
        <f t="shared" si="219"/>
        <v>0</v>
      </c>
      <c r="CE60" s="199">
        <f t="shared" si="220"/>
        <v>0</v>
      </c>
      <c r="CF60" s="199">
        <f t="shared" si="221"/>
        <v>0</v>
      </c>
      <c r="CG60" s="199">
        <f t="shared" si="222"/>
        <v>0</v>
      </c>
      <c r="CH60" s="199">
        <f t="shared" si="223"/>
        <v>1</v>
      </c>
      <c r="CI60" s="199">
        <f t="shared" si="224"/>
        <v>0</v>
      </c>
      <c r="CJ60" s="199">
        <f t="shared" si="225"/>
        <v>0</v>
      </c>
      <c r="CK60" s="199">
        <f t="shared" si="226"/>
        <v>0</v>
      </c>
      <c r="CL60" s="199">
        <f t="shared" si="227"/>
        <v>0</v>
      </c>
      <c r="CM60" s="199">
        <f t="shared" si="228"/>
        <v>0</v>
      </c>
      <c r="CN60" s="199">
        <f t="shared" si="229"/>
        <v>0</v>
      </c>
      <c r="CO60" s="199">
        <f t="shared" si="230"/>
        <v>0</v>
      </c>
      <c r="CP60" s="199">
        <f t="shared" si="231"/>
        <v>0</v>
      </c>
      <c r="CQ60" s="199">
        <f t="shared" si="232"/>
        <v>1</v>
      </c>
      <c r="CR60" s="255">
        <f>数据调研!N60</f>
        <v>172</v>
      </c>
      <c r="CS60" s="260">
        <f t="shared" si="233"/>
        <v>0</v>
      </c>
      <c r="CT60" s="2">
        <f t="shared" si="234"/>
        <v>0</v>
      </c>
      <c r="CU60" s="2">
        <f t="shared" si="235"/>
        <v>0</v>
      </c>
      <c r="CV60" s="2">
        <f t="shared" si="236"/>
        <v>0</v>
      </c>
      <c r="CW60" s="2">
        <f t="shared" si="237"/>
        <v>0</v>
      </c>
      <c r="CX60" s="2">
        <f t="shared" si="238"/>
        <v>0</v>
      </c>
      <c r="CY60" s="2">
        <f t="shared" si="239"/>
        <v>0</v>
      </c>
      <c r="CZ60" s="2">
        <f t="shared" si="240"/>
        <v>0</v>
      </c>
      <c r="DA60" s="2">
        <f t="shared" si="241"/>
        <v>0</v>
      </c>
      <c r="DB60" s="2">
        <f t="shared" si="242"/>
        <v>0</v>
      </c>
      <c r="DC60" s="263">
        <f t="shared" si="243"/>
        <v>0</v>
      </c>
      <c r="DD60" s="254">
        <f t="shared" si="244"/>
        <v>0</v>
      </c>
      <c r="DE60" s="254">
        <f t="shared" si="245"/>
        <v>0</v>
      </c>
      <c r="DF60" s="254">
        <f t="shared" si="246"/>
        <v>0</v>
      </c>
      <c r="DG60" s="254">
        <f t="shared" si="247"/>
        <v>0</v>
      </c>
      <c r="DH60" s="254">
        <f t="shared" si="248"/>
        <v>0</v>
      </c>
      <c r="DI60" s="254">
        <f t="shared" si="249"/>
        <v>0</v>
      </c>
      <c r="DJ60" s="254">
        <f t="shared" si="250"/>
        <v>0</v>
      </c>
      <c r="DK60" s="254">
        <f t="shared" si="251"/>
        <v>0</v>
      </c>
      <c r="DL60" s="254">
        <f t="shared" si="252"/>
        <v>0</v>
      </c>
      <c r="DM60" s="263">
        <f t="shared" si="253"/>
        <v>0</v>
      </c>
      <c r="DN60" s="254">
        <f t="shared" si="254"/>
        <v>0</v>
      </c>
      <c r="DO60" s="254">
        <f t="shared" si="255"/>
        <v>0</v>
      </c>
      <c r="DP60" s="254">
        <f t="shared" si="256"/>
        <v>0</v>
      </c>
      <c r="DQ60" s="254">
        <f t="shared" si="257"/>
        <v>0</v>
      </c>
      <c r="DR60" s="254">
        <f t="shared" si="258"/>
        <v>0</v>
      </c>
      <c r="DS60" s="254">
        <f t="shared" si="259"/>
        <v>0</v>
      </c>
      <c r="DT60" s="254">
        <f t="shared" si="260"/>
        <v>0</v>
      </c>
      <c r="DU60" s="254">
        <f t="shared" si="261"/>
        <v>0</v>
      </c>
      <c r="DV60" s="254">
        <f t="shared" si="262"/>
        <v>0</v>
      </c>
      <c r="DW60" s="263">
        <f t="shared" si="263"/>
        <v>1</v>
      </c>
      <c r="DX60" s="254">
        <f t="shared" si="264"/>
        <v>0</v>
      </c>
      <c r="DY60" s="254">
        <f t="shared" si="265"/>
        <v>0</v>
      </c>
      <c r="DZ60" s="254">
        <f t="shared" si="266"/>
        <v>0</v>
      </c>
      <c r="EA60" s="254">
        <f t="shared" si="267"/>
        <v>0</v>
      </c>
      <c r="EB60" s="254">
        <f t="shared" si="268"/>
        <v>0</v>
      </c>
      <c r="EC60" s="254">
        <f t="shared" si="269"/>
        <v>0</v>
      </c>
      <c r="ED60" s="254">
        <f t="shared" si="270"/>
        <v>0</v>
      </c>
      <c r="EE60" s="254">
        <f t="shared" si="271"/>
        <v>0</v>
      </c>
      <c r="EF60" s="254">
        <f t="shared" si="272"/>
        <v>1</v>
      </c>
      <c r="EG60" s="263">
        <f t="shared" si="273"/>
        <v>0</v>
      </c>
      <c r="EH60" s="2">
        <f t="shared" si="274"/>
        <v>0</v>
      </c>
      <c r="EI60" s="2">
        <f t="shared" si="275"/>
        <v>0</v>
      </c>
      <c r="EJ60" s="2">
        <f t="shared" si="276"/>
        <v>0</v>
      </c>
      <c r="EK60" s="2">
        <f t="shared" si="277"/>
        <v>0</v>
      </c>
      <c r="EL60" s="2">
        <f t="shared" si="278"/>
        <v>0</v>
      </c>
      <c r="EM60" s="2">
        <f t="shared" si="279"/>
        <v>0</v>
      </c>
      <c r="EN60" s="2">
        <f t="shared" si="280"/>
        <v>0</v>
      </c>
      <c r="EO60" s="2">
        <f t="shared" si="281"/>
        <v>0</v>
      </c>
      <c r="EP60" s="2">
        <f t="shared" si="282"/>
        <v>0</v>
      </c>
      <c r="EQ60" s="55"/>
      <c r="ER60" s="55"/>
      <c r="ES60" s="56"/>
      <c r="ET60" s="56"/>
      <c r="EU60" s="55"/>
      <c r="EV60" s="55"/>
      <c r="EW60" s="55"/>
      <c r="EX60" s="55"/>
      <c r="EY60" s="55"/>
      <c r="EZ60" s="55"/>
      <c r="FA60" s="55"/>
      <c r="FB60" s="215"/>
      <c r="FC60" s="215"/>
    </row>
    <row r="61" ht="20.1" customHeight="1" spans="1:159">
      <c r="A61" s="194">
        <f>数据调研!F61</f>
        <v>37696</v>
      </c>
      <c r="B61" s="195">
        <f t="shared" si="142"/>
        <v>0</v>
      </c>
      <c r="C61" s="195">
        <f t="shared" si="143"/>
        <v>0</v>
      </c>
      <c r="D61" s="195">
        <f t="shared" si="144"/>
        <v>0</v>
      </c>
      <c r="E61" s="195">
        <f t="shared" si="145"/>
        <v>0</v>
      </c>
      <c r="F61" s="195">
        <f t="shared" si="146"/>
        <v>0</v>
      </c>
      <c r="G61">
        <f t="shared" si="147"/>
        <v>0</v>
      </c>
      <c r="H61">
        <f t="shared" si="148"/>
        <v>0</v>
      </c>
      <c r="I61">
        <f t="shared" si="149"/>
        <v>0</v>
      </c>
      <c r="J61">
        <f t="shared" si="150"/>
        <v>1</v>
      </c>
      <c r="K61" s="254">
        <f>价格参考!K61</f>
        <v>84</v>
      </c>
      <c r="L61">
        <f t="shared" si="151"/>
        <v>1</v>
      </c>
      <c r="M61">
        <f t="shared" si="152"/>
        <v>0</v>
      </c>
      <c r="N61">
        <f t="shared" si="153"/>
        <v>0</v>
      </c>
      <c r="O61">
        <f t="shared" si="154"/>
        <v>0</v>
      </c>
      <c r="P61">
        <f t="shared" si="155"/>
        <v>0</v>
      </c>
      <c r="Q61">
        <f t="shared" si="156"/>
        <v>0</v>
      </c>
      <c r="R61">
        <f t="shared" si="157"/>
        <v>0</v>
      </c>
      <c r="S61">
        <f t="shared" si="158"/>
        <v>0</v>
      </c>
      <c r="T61">
        <f t="shared" si="159"/>
        <v>0</v>
      </c>
      <c r="U61">
        <f t="shared" si="160"/>
        <v>0</v>
      </c>
      <c r="V61">
        <f t="shared" si="161"/>
        <v>0</v>
      </c>
      <c r="W61" s="194">
        <f t="shared" si="162"/>
        <v>37696</v>
      </c>
      <c r="X61" s="255">
        <f>数据调研!I61</f>
        <v>136</v>
      </c>
      <c r="Y61" s="2">
        <f t="shared" si="163"/>
        <v>0</v>
      </c>
      <c r="Z61" s="2">
        <f t="shared" si="164"/>
        <v>0</v>
      </c>
      <c r="AA61" s="2">
        <f t="shared" si="165"/>
        <v>0</v>
      </c>
      <c r="AB61" s="2">
        <f t="shared" si="166"/>
        <v>0</v>
      </c>
      <c r="AC61" s="2">
        <f t="shared" si="167"/>
        <v>0</v>
      </c>
      <c r="AD61" s="2">
        <f t="shared" si="168"/>
        <v>0</v>
      </c>
      <c r="AE61" s="2">
        <f t="shared" si="169"/>
        <v>0</v>
      </c>
      <c r="AF61" s="2">
        <f t="shared" si="170"/>
        <v>0</v>
      </c>
      <c r="AG61" s="2">
        <f t="shared" si="171"/>
        <v>0</v>
      </c>
      <c r="AH61" s="2">
        <f t="shared" si="172"/>
        <v>0</v>
      </c>
      <c r="AI61" s="2">
        <f t="shared" si="173"/>
        <v>0</v>
      </c>
      <c r="AJ61" s="2">
        <f t="shared" si="174"/>
        <v>0</v>
      </c>
      <c r="AK61" s="2">
        <f t="shared" si="175"/>
        <v>0</v>
      </c>
      <c r="AL61" s="2">
        <f t="shared" si="176"/>
        <v>0</v>
      </c>
      <c r="AM61" s="2">
        <f t="shared" si="177"/>
        <v>0</v>
      </c>
      <c r="AN61" s="2">
        <f t="shared" si="178"/>
        <v>0</v>
      </c>
      <c r="AO61" s="2">
        <f t="shared" si="179"/>
        <v>0</v>
      </c>
      <c r="AP61" s="2">
        <f t="shared" si="180"/>
        <v>0</v>
      </c>
      <c r="AQ61" s="2">
        <f t="shared" si="181"/>
        <v>0</v>
      </c>
      <c r="AR61" s="2">
        <f t="shared" si="182"/>
        <v>0</v>
      </c>
      <c r="AS61" s="2">
        <f t="shared" si="183"/>
        <v>1</v>
      </c>
      <c r="AT61" s="2">
        <f t="shared" si="184"/>
        <v>0</v>
      </c>
      <c r="AU61" s="2">
        <f t="shared" si="185"/>
        <v>0</v>
      </c>
      <c r="AV61" s="2">
        <f t="shared" si="186"/>
        <v>0</v>
      </c>
      <c r="AW61" s="2">
        <f t="shared" si="187"/>
        <v>0</v>
      </c>
      <c r="AX61" s="2">
        <f t="shared" si="188"/>
        <v>0</v>
      </c>
      <c r="AY61" s="2">
        <f t="shared" si="189"/>
        <v>0</v>
      </c>
      <c r="AZ61" s="2">
        <f t="shared" si="190"/>
        <v>0</v>
      </c>
      <c r="BA61" s="2">
        <f t="shared" si="191"/>
        <v>0</v>
      </c>
      <c r="BB61" s="2">
        <f t="shared" si="192"/>
        <v>1</v>
      </c>
      <c r="BC61" s="2">
        <f t="shared" si="193"/>
        <v>0</v>
      </c>
      <c r="BD61" s="2">
        <f t="shared" si="194"/>
        <v>0</v>
      </c>
      <c r="BE61" s="2">
        <f t="shared" si="195"/>
        <v>0</v>
      </c>
      <c r="BF61" s="2">
        <f t="shared" si="196"/>
        <v>0</v>
      </c>
      <c r="BG61" s="2">
        <f t="shared" si="197"/>
        <v>0</v>
      </c>
      <c r="BH61" s="2">
        <f t="shared" si="198"/>
        <v>0</v>
      </c>
      <c r="BI61" s="2">
        <f t="shared" si="199"/>
        <v>0</v>
      </c>
      <c r="BJ61" s="2">
        <f t="shared" si="200"/>
        <v>0</v>
      </c>
      <c r="BK61" s="2">
        <f t="shared" si="201"/>
        <v>0</v>
      </c>
      <c r="BL61" s="2">
        <f t="shared" si="202"/>
        <v>0</v>
      </c>
      <c r="BM61" s="2">
        <f t="shared" si="203"/>
        <v>0</v>
      </c>
      <c r="BN61" s="2">
        <f t="shared" si="204"/>
        <v>0</v>
      </c>
      <c r="BO61" s="2">
        <f t="shared" si="205"/>
        <v>0</v>
      </c>
      <c r="BP61" s="2">
        <f t="shared" si="206"/>
        <v>0</v>
      </c>
      <c r="BQ61" s="2">
        <f t="shared" si="207"/>
        <v>0</v>
      </c>
      <c r="BR61" s="2">
        <f t="shared" si="208"/>
        <v>0</v>
      </c>
      <c r="BS61" s="2">
        <f t="shared" si="209"/>
        <v>0</v>
      </c>
      <c r="BT61" s="2">
        <f t="shared" si="210"/>
        <v>0</v>
      </c>
      <c r="BU61" s="2">
        <f t="shared" si="211"/>
        <v>0</v>
      </c>
      <c r="BV61" s="2">
        <f t="shared" si="212"/>
        <v>0</v>
      </c>
      <c r="BW61" s="255" t="str">
        <f>数据调研!K61</f>
        <v>FBA</v>
      </c>
      <c r="BX61" s="199">
        <f t="shared" si="213"/>
        <v>0</v>
      </c>
      <c r="BY61" s="199">
        <f t="shared" si="214"/>
        <v>0</v>
      </c>
      <c r="BZ61" s="199">
        <f t="shared" si="215"/>
        <v>0</v>
      </c>
      <c r="CA61" s="199">
        <f t="shared" si="216"/>
        <v>0</v>
      </c>
      <c r="CB61" s="199">
        <f t="shared" si="217"/>
        <v>0</v>
      </c>
      <c r="CC61" s="199">
        <f t="shared" si="218"/>
        <v>0</v>
      </c>
      <c r="CD61" s="199">
        <f t="shared" si="219"/>
        <v>0</v>
      </c>
      <c r="CE61" s="199">
        <f t="shared" si="220"/>
        <v>0</v>
      </c>
      <c r="CF61" s="199">
        <f t="shared" si="221"/>
        <v>0</v>
      </c>
      <c r="CG61" s="199">
        <f t="shared" si="222"/>
        <v>0</v>
      </c>
      <c r="CH61" s="199">
        <f t="shared" si="223"/>
        <v>1</v>
      </c>
      <c r="CI61" s="199">
        <f t="shared" si="224"/>
        <v>0</v>
      </c>
      <c r="CJ61" s="199">
        <f t="shared" si="225"/>
        <v>0</v>
      </c>
      <c r="CK61" s="199">
        <f t="shared" si="226"/>
        <v>0</v>
      </c>
      <c r="CL61" s="199">
        <f t="shared" si="227"/>
        <v>0</v>
      </c>
      <c r="CM61" s="199">
        <f t="shared" si="228"/>
        <v>0</v>
      </c>
      <c r="CN61" s="199">
        <f t="shared" si="229"/>
        <v>0</v>
      </c>
      <c r="CO61" s="199">
        <f t="shared" si="230"/>
        <v>0</v>
      </c>
      <c r="CP61" s="199">
        <f t="shared" si="231"/>
        <v>0</v>
      </c>
      <c r="CQ61" s="199">
        <f t="shared" si="232"/>
        <v>1</v>
      </c>
      <c r="CR61" s="255">
        <f>数据调研!N61</f>
        <v>348</v>
      </c>
      <c r="CS61" s="260">
        <f t="shared" si="233"/>
        <v>0</v>
      </c>
      <c r="CT61" s="2">
        <f t="shared" si="234"/>
        <v>0</v>
      </c>
      <c r="CU61" s="2">
        <f t="shared" si="235"/>
        <v>0</v>
      </c>
      <c r="CV61" s="2">
        <f t="shared" si="236"/>
        <v>0</v>
      </c>
      <c r="CW61" s="2">
        <f t="shared" si="237"/>
        <v>0</v>
      </c>
      <c r="CX61" s="2">
        <f t="shared" si="238"/>
        <v>0</v>
      </c>
      <c r="CY61" s="2">
        <f t="shared" si="239"/>
        <v>0</v>
      </c>
      <c r="CZ61" s="2">
        <f t="shared" si="240"/>
        <v>0</v>
      </c>
      <c r="DA61" s="2">
        <f t="shared" si="241"/>
        <v>0</v>
      </c>
      <c r="DB61" s="2">
        <f t="shared" si="242"/>
        <v>0</v>
      </c>
      <c r="DC61" s="263">
        <f t="shared" si="243"/>
        <v>0</v>
      </c>
      <c r="DD61" s="254">
        <f t="shared" si="244"/>
        <v>0</v>
      </c>
      <c r="DE61" s="254">
        <f t="shared" si="245"/>
        <v>0</v>
      </c>
      <c r="DF61" s="254">
        <f t="shared" si="246"/>
        <v>0</v>
      </c>
      <c r="DG61" s="254">
        <f t="shared" si="247"/>
        <v>0</v>
      </c>
      <c r="DH61" s="254">
        <f t="shared" si="248"/>
        <v>0</v>
      </c>
      <c r="DI61" s="254">
        <f t="shared" si="249"/>
        <v>0</v>
      </c>
      <c r="DJ61" s="254">
        <f t="shared" si="250"/>
        <v>0</v>
      </c>
      <c r="DK61" s="254">
        <f t="shared" si="251"/>
        <v>0</v>
      </c>
      <c r="DL61" s="254">
        <f t="shared" si="252"/>
        <v>0</v>
      </c>
      <c r="DM61" s="263">
        <f t="shared" si="253"/>
        <v>0</v>
      </c>
      <c r="DN61" s="254">
        <f t="shared" si="254"/>
        <v>0</v>
      </c>
      <c r="DO61" s="254">
        <f t="shared" si="255"/>
        <v>0</v>
      </c>
      <c r="DP61" s="254">
        <f t="shared" si="256"/>
        <v>0</v>
      </c>
      <c r="DQ61" s="254">
        <f t="shared" si="257"/>
        <v>0</v>
      </c>
      <c r="DR61" s="254">
        <f t="shared" si="258"/>
        <v>0</v>
      </c>
      <c r="DS61" s="254">
        <f t="shared" si="259"/>
        <v>0</v>
      </c>
      <c r="DT61" s="254">
        <f t="shared" si="260"/>
        <v>0</v>
      </c>
      <c r="DU61" s="254">
        <f t="shared" si="261"/>
        <v>0</v>
      </c>
      <c r="DV61" s="254">
        <f t="shared" si="262"/>
        <v>0</v>
      </c>
      <c r="DW61" s="263">
        <f t="shared" si="263"/>
        <v>0</v>
      </c>
      <c r="DX61" s="254">
        <f t="shared" si="264"/>
        <v>0</v>
      </c>
      <c r="DY61" s="254">
        <f t="shared" si="265"/>
        <v>0</v>
      </c>
      <c r="DZ61" s="254">
        <f t="shared" si="266"/>
        <v>0</v>
      </c>
      <c r="EA61" s="254">
        <f t="shared" si="267"/>
        <v>0</v>
      </c>
      <c r="EB61" s="254">
        <f t="shared" si="268"/>
        <v>0</v>
      </c>
      <c r="EC61" s="254">
        <f t="shared" si="269"/>
        <v>0</v>
      </c>
      <c r="ED61" s="254">
        <f t="shared" si="270"/>
        <v>0</v>
      </c>
      <c r="EE61" s="254">
        <f t="shared" si="271"/>
        <v>0</v>
      </c>
      <c r="EF61" s="254">
        <f t="shared" si="272"/>
        <v>0</v>
      </c>
      <c r="EG61" s="263">
        <f t="shared" si="273"/>
        <v>1</v>
      </c>
      <c r="EH61" s="2">
        <f t="shared" si="274"/>
        <v>0</v>
      </c>
      <c r="EI61" s="2">
        <f t="shared" si="275"/>
        <v>0</v>
      </c>
      <c r="EJ61" s="2">
        <f t="shared" si="276"/>
        <v>0</v>
      </c>
      <c r="EK61" s="2">
        <f t="shared" si="277"/>
        <v>0</v>
      </c>
      <c r="EL61" s="2">
        <f t="shared" si="278"/>
        <v>0</v>
      </c>
      <c r="EM61" s="2">
        <f t="shared" si="279"/>
        <v>0</v>
      </c>
      <c r="EN61" s="2">
        <f t="shared" si="280"/>
        <v>0</v>
      </c>
      <c r="EO61" s="2">
        <f t="shared" si="281"/>
        <v>0</v>
      </c>
      <c r="EP61" s="2">
        <f t="shared" si="282"/>
        <v>1</v>
      </c>
      <c r="EQ61" s="55"/>
      <c r="ER61" s="55"/>
      <c r="ES61" s="56"/>
      <c r="ET61" s="56"/>
      <c r="EU61" s="55"/>
      <c r="EV61" s="55"/>
      <c r="EW61" s="55"/>
      <c r="EX61" s="55"/>
      <c r="EY61" s="55"/>
      <c r="EZ61" s="55"/>
      <c r="FA61" s="55"/>
      <c r="FB61" s="215"/>
      <c r="FC61" s="215"/>
    </row>
    <row r="62" ht="20.1" customHeight="1" spans="1:159">
      <c r="A62" s="194">
        <f>数据调研!F62</f>
        <v>98630</v>
      </c>
      <c r="B62" s="195">
        <f t="shared" si="142"/>
        <v>0</v>
      </c>
      <c r="C62" s="195">
        <f t="shared" si="143"/>
        <v>0</v>
      </c>
      <c r="D62" s="195">
        <f t="shared" si="144"/>
        <v>0</v>
      </c>
      <c r="E62" s="195">
        <f t="shared" si="145"/>
        <v>0</v>
      </c>
      <c r="F62" s="195">
        <f t="shared" si="146"/>
        <v>0</v>
      </c>
      <c r="G62">
        <f t="shared" si="147"/>
        <v>0</v>
      </c>
      <c r="H62">
        <f t="shared" si="148"/>
        <v>0</v>
      </c>
      <c r="I62">
        <f t="shared" si="149"/>
        <v>0</v>
      </c>
      <c r="J62">
        <f t="shared" si="150"/>
        <v>1</v>
      </c>
      <c r="K62" s="254">
        <f>价格参考!K62</f>
        <v>84</v>
      </c>
      <c r="L62">
        <f t="shared" si="151"/>
        <v>1</v>
      </c>
      <c r="M62">
        <f t="shared" si="152"/>
        <v>0</v>
      </c>
      <c r="N62">
        <f t="shared" si="153"/>
        <v>0</v>
      </c>
      <c r="O62">
        <f t="shared" si="154"/>
        <v>0</v>
      </c>
      <c r="P62">
        <f t="shared" si="155"/>
        <v>0</v>
      </c>
      <c r="Q62">
        <f t="shared" si="156"/>
        <v>0</v>
      </c>
      <c r="R62">
        <f t="shared" si="157"/>
        <v>0</v>
      </c>
      <c r="S62">
        <f t="shared" si="158"/>
        <v>0</v>
      </c>
      <c r="T62">
        <f t="shared" si="159"/>
        <v>0</v>
      </c>
      <c r="U62">
        <f t="shared" si="160"/>
        <v>0</v>
      </c>
      <c r="V62">
        <f t="shared" si="161"/>
        <v>0</v>
      </c>
      <c r="W62" s="194">
        <f t="shared" si="162"/>
        <v>98630</v>
      </c>
      <c r="X62" s="255">
        <f>数据调研!I62</f>
        <v>76</v>
      </c>
      <c r="Y62" s="2">
        <f t="shared" si="163"/>
        <v>0</v>
      </c>
      <c r="Z62" s="2">
        <f t="shared" si="164"/>
        <v>0</v>
      </c>
      <c r="AA62" s="2">
        <f t="shared" si="165"/>
        <v>0</v>
      </c>
      <c r="AB62" s="2">
        <f t="shared" si="166"/>
        <v>0</v>
      </c>
      <c r="AC62" s="2">
        <f t="shared" si="167"/>
        <v>0</v>
      </c>
      <c r="AD62" s="2">
        <f t="shared" si="168"/>
        <v>0</v>
      </c>
      <c r="AE62" s="2">
        <f t="shared" si="169"/>
        <v>0</v>
      </c>
      <c r="AF62" s="2">
        <f t="shared" si="170"/>
        <v>0</v>
      </c>
      <c r="AG62" s="2">
        <f t="shared" si="171"/>
        <v>0</v>
      </c>
      <c r="AH62" s="2">
        <f t="shared" si="172"/>
        <v>0</v>
      </c>
      <c r="AI62" s="2">
        <f t="shared" si="173"/>
        <v>1</v>
      </c>
      <c r="AJ62" s="2">
        <f t="shared" si="174"/>
        <v>0</v>
      </c>
      <c r="AK62" s="2">
        <f t="shared" si="175"/>
        <v>0</v>
      </c>
      <c r="AL62" s="2">
        <f t="shared" si="176"/>
        <v>0</v>
      </c>
      <c r="AM62" s="2">
        <f t="shared" si="177"/>
        <v>0</v>
      </c>
      <c r="AN62" s="2">
        <f t="shared" si="178"/>
        <v>0</v>
      </c>
      <c r="AO62" s="2">
        <f t="shared" si="179"/>
        <v>0</v>
      </c>
      <c r="AP62" s="2">
        <f t="shared" si="180"/>
        <v>0</v>
      </c>
      <c r="AQ62" s="2">
        <f t="shared" si="181"/>
        <v>0</v>
      </c>
      <c r="AR62" s="2">
        <f t="shared" si="182"/>
        <v>1</v>
      </c>
      <c r="AS62" s="2">
        <f t="shared" si="183"/>
        <v>0</v>
      </c>
      <c r="AT62" s="2">
        <f t="shared" si="184"/>
        <v>0</v>
      </c>
      <c r="AU62" s="2">
        <f t="shared" si="185"/>
        <v>0</v>
      </c>
      <c r="AV62" s="2">
        <f t="shared" si="186"/>
        <v>0</v>
      </c>
      <c r="AW62" s="2">
        <f t="shared" si="187"/>
        <v>0</v>
      </c>
      <c r="AX62" s="2">
        <f t="shared" si="188"/>
        <v>0</v>
      </c>
      <c r="AY62" s="2">
        <f t="shared" si="189"/>
        <v>0</v>
      </c>
      <c r="AZ62" s="2">
        <f t="shared" si="190"/>
        <v>0</v>
      </c>
      <c r="BA62" s="2">
        <f t="shared" si="191"/>
        <v>0</v>
      </c>
      <c r="BB62" s="2">
        <f t="shared" si="192"/>
        <v>0</v>
      </c>
      <c r="BC62" s="2">
        <f t="shared" si="193"/>
        <v>0</v>
      </c>
      <c r="BD62" s="2">
        <f t="shared" si="194"/>
        <v>0</v>
      </c>
      <c r="BE62" s="2">
        <f t="shared" si="195"/>
        <v>0</v>
      </c>
      <c r="BF62" s="2">
        <f t="shared" si="196"/>
        <v>0</v>
      </c>
      <c r="BG62" s="2">
        <f t="shared" si="197"/>
        <v>0</v>
      </c>
      <c r="BH62" s="2">
        <f t="shared" si="198"/>
        <v>0</v>
      </c>
      <c r="BI62" s="2">
        <f t="shared" si="199"/>
        <v>0</v>
      </c>
      <c r="BJ62" s="2">
        <f t="shared" si="200"/>
        <v>0</v>
      </c>
      <c r="BK62" s="2">
        <f t="shared" si="201"/>
        <v>0</v>
      </c>
      <c r="BL62" s="2">
        <f t="shared" si="202"/>
        <v>0</v>
      </c>
      <c r="BM62" s="2">
        <f t="shared" si="203"/>
        <v>0</v>
      </c>
      <c r="BN62" s="2">
        <f t="shared" si="204"/>
        <v>0</v>
      </c>
      <c r="BO62" s="2">
        <f t="shared" si="205"/>
        <v>0</v>
      </c>
      <c r="BP62" s="2">
        <f t="shared" si="206"/>
        <v>0</v>
      </c>
      <c r="BQ62" s="2">
        <f t="shared" si="207"/>
        <v>0</v>
      </c>
      <c r="BR62" s="2">
        <f t="shared" si="208"/>
        <v>0</v>
      </c>
      <c r="BS62" s="2">
        <f t="shared" si="209"/>
        <v>0</v>
      </c>
      <c r="BT62" s="2">
        <f t="shared" si="210"/>
        <v>0</v>
      </c>
      <c r="BU62" s="2">
        <f t="shared" si="211"/>
        <v>0</v>
      </c>
      <c r="BV62" s="2">
        <f t="shared" si="212"/>
        <v>0</v>
      </c>
      <c r="BW62" s="255" t="str">
        <f>数据调研!K62</f>
        <v>FBA</v>
      </c>
      <c r="BX62" s="199">
        <f t="shared" si="213"/>
        <v>0</v>
      </c>
      <c r="BY62" s="199">
        <f t="shared" si="214"/>
        <v>0</v>
      </c>
      <c r="BZ62" s="199">
        <f t="shared" si="215"/>
        <v>0</v>
      </c>
      <c r="CA62" s="199">
        <f t="shared" si="216"/>
        <v>0</v>
      </c>
      <c r="CB62" s="199">
        <f t="shared" si="217"/>
        <v>0</v>
      </c>
      <c r="CC62" s="199">
        <f t="shared" si="218"/>
        <v>0</v>
      </c>
      <c r="CD62" s="199">
        <f t="shared" si="219"/>
        <v>0</v>
      </c>
      <c r="CE62" s="199">
        <f t="shared" si="220"/>
        <v>0</v>
      </c>
      <c r="CF62" s="199">
        <f t="shared" si="221"/>
        <v>0</v>
      </c>
      <c r="CG62" s="199">
        <f t="shared" si="222"/>
        <v>0</v>
      </c>
      <c r="CH62" s="199">
        <f t="shared" si="223"/>
        <v>1</v>
      </c>
      <c r="CI62" s="199">
        <f t="shared" si="224"/>
        <v>0</v>
      </c>
      <c r="CJ62" s="199">
        <f t="shared" si="225"/>
        <v>0</v>
      </c>
      <c r="CK62" s="199">
        <f t="shared" si="226"/>
        <v>0</v>
      </c>
      <c r="CL62" s="199">
        <f t="shared" si="227"/>
        <v>0</v>
      </c>
      <c r="CM62" s="199">
        <f t="shared" si="228"/>
        <v>0</v>
      </c>
      <c r="CN62" s="199">
        <f t="shared" si="229"/>
        <v>0</v>
      </c>
      <c r="CO62" s="199">
        <f t="shared" si="230"/>
        <v>0</v>
      </c>
      <c r="CP62" s="199">
        <f t="shared" si="231"/>
        <v>0</v>
      </c>
      <c r="CQ62" s="199">
        <f t="shared" si="232"/>
        <v>1</v>
      </c>
      <c r="CR62" s="255">
        <f>数据调研!N62</f>
        <v>645</v>
      </c>
      <c r="CS62" s="260">
        <f t="shared" si="233"/>
        <v>0</v>
      </c>
      <c r="CT62" s="2">
        <f t="shared" si="234"/>
        <v>0</v>
      </c>
      <c r="CU62" s="2">
        <f t="shared" si="235"/>
        <v>0</v>
      </c>
      <c r="CV62" s="2">
        <f t="shared" si="236"/>
        <v>0</v>
      </c>
      <c r="CW62" s="2">
        <f t="shared" si="237"/>
        <v>0</v>
      </c>
      <c r="CX62" s="2">
        <f t="shared" si="238"/>
        <v>0</v>
      </c>
      <c r="CY62" s="2">
        <f t="shared" si="239"/>
        <v>0</v>
      </c>
      <c r="CZ62" s="2">
        <f t="shared" si="240"/>
        <v>0</v>
      </c>
      <c r="DA62" s="2">
        <f t="shared" si="241"/>
        <v>0</v>
      </c>
      <c r="DB62" s="2">
        <f t="shared" si="242"/>
        <v>0</v>
      </c>
      <c r="DC62" s="263">
        <f t="shared" si="243"/>
        <v>0</v>
      </c>
      <c r="DD62" s="254">
        <f t="shared" si="244"/>
        <v>0</v>
      </c>
      <c r="DE62" s="254">
        <f t="shared" si="245"/>
        <v>0</v>
      </c>
      <c r="DF62" s="254">
        <f t="shared" si="246"/>
        <v>0</v>
      </c>
      <c r="DG62" s="254">
        <f t="shared" si="247"/>
        <v>0</v>
      </c>
      <c r="DH62" s="254">
        <f t="shared" si="248"/>
        <v>0</v>
      </c>
      <c r="DI62" s="254">
        <f t="shared" si="249"/>
        <v>0</v>
      </c>
      <c r="DJ62" s="254">
        <f t="shared" si="250"/>
        <v>0</v>
      </c>
      <c r="DK62" s="254">
        <f t="shared" si="251"/>
        <v>0</v>
      </c>
      <c r="DL62" s="254">
        <f t="shared" si="252"/>
        <v>0</v>
      </c>
      <c r="DM62" s="263">
        <f t="shared" si="253"/>
        <v>0</v>
      </c>
      <c r="DN62" s="254">
        <f t="shared" si="254"/>
        <v>0</v>
      </c>
      <c r="DO62" s="254">
        <f t="shared" si="255"/>
        <v>0</v>
      </c>
      <c r="DP62" s="254">
        <f t="shared" si="256"/>
        <v>0</v>
      </c>
      <c r="DQ62" s="254">
        <f t="shared" si="257"/>
        <v>0</v>
      </c>
      <c r="DR62" s="254">
        <f t="shared" si="258"/>
        <v>0</v>
      </c>
      <c r="DS62" s="254">
        <f t="shared" si="259"/>
        <v>0</v>
      </c>
      <c r="DT62" s="254">
        <f t="shared" si="260"/>
        <v>0</v>
      </c>
      <c r="DU62" s="254">
        <f t="shared" si="261"/>
        <v>0</v>
      </c>
      <c r="DV62" s="254">
        <f t="shared" si="262"/>
        <v>0</v>
      </c>
      <c r="DW62" s="263">
        <f t="shared" si="263"/>
        <v>0</v>
      </c>
      <c r="DX62" s="254">
        <f t="shared" si="264"/>
        <v>0</v>
      </c>
      <c r="DY62" s="254">
        <f t="shared" si="265"/>
        <v>0</v>
      </c>
      <c r="DZ62" s="254">
        <f t="shared" si="266"/>
        <v>0</v>
      </c>
      <c r="EA62" s="254">
        <f t="shared" si="267"/>
        <v>0</v>
      </c>
      <c r="EB62" s="254">
        <f t="shared" si="268"/>
        <v>0</v>
      </c>
      <c r="EC62" s="254">
        <f t="shared" si="269"/>
        <v>0</v>
      </c>
      <c r="ED62" s="254">
        <f t="shared" si="270"/>
        <v>0</v>
      </c>
      <c r="EE62" s="254">
        <f t="shared" si="271"/>
        <v>0</v>
      </c>
      <c r="EF62" s="254">
        <f t="shared" si="272"/>
        <v>0</v>
      </c>
      <c r="EG62" s="263">
        <f t="shared" si="273"/>
        <v>1</v>
      </c>
      <c r="EH62" s="2">
        <f t="shared" si="274"/>
        <v>0</v>
      </c>
      <c r="EI62" s="2">
        <f t="shared" si="275"/>
        <v>0</v>
      </c>
      <c r="EJ62" s="2">
        <f t="shared" si="276"/>
        <v>0</v>
      </c>
      <c r="EK62" s="2">
        <f t="shared" si="277"/>
        <v>0</v>
      </c>
      <c r="EL62" s="2">
        <f t="shared" si="278"/>
        <v>0</v>
      </c>
      <c r="EM62" s="2">
        <f t="shared" si="279"/>
        <v>0</v>
      </c>
      <c r="EN62" s="2">
        <f t="shared" si="280"/>
        <v>0</v>
      </c>
      <c r="EO62" s="2">
        <f t="shared" si="281"/>
        <v>0</v>
      </c>
      <c r="EP62" s="2">
        <f t="shared" si="282"/>
        <v>1</v>
      </c>
      <c r="EQ62" s="55"/>
      <c r="ER62" s="55"/>
      <c r="ES62" s="56"/>
      <c r="ET62" s="56"/>
      <c r="EU62" s="55"/>
      <c r="EV62" s="55"/>
      <c r="EW62" s="55"/>
      <c r="EX62" s="55"/>
      <c r="EY62" s="55"/>
      <c r="EZ62" s="55"/>
      <c r="FA62" s="55"/>
      <c r="FB62" s="215"/>
      <c r="FC62" s="215"/>
    </row>
    <row r="63" ht="20.1" customHeight="1" spans="1:159">
      <c r="A63" s="194">
        <f>数据调研!F63</f>
        <v>82759</v>
      </c>
      <c r="B63" s="195">
        <f t="shared" si="142"/>
        <v>0</v>
      </c>
      <c r="C63" s="195">
        <f t="shared" si="143"/>
        <v>0</v>
      </c>
      <c r="D63" s="195">
        <f t="shared" si="144"/>
        <v>0</v>
      </c>
      <c r="E63" s="195">
        <f t="shared" si="145"/>
        <v>0</v>
      </c>
      <c r="F63" s="195">
        <f t="shared" si="146"/>
        <v>0</v>
      </c>
      <c r="G63">
        <f t="shared" si="147"/>
        <v>0</v>
      </c>
      <c r="H63">
        <f t="shared" si="148"/>
        <v>0</v>
      </c>
      <c r="I63">
        <f t="shared" si="149"/>
        <v>0</v>
      </c>
      <c r="J63">
        <f t="shared" si="150"/>
        <v>1</v>
      </c>
      <c r="K63" s="254">
        <f>价格参考!K63</f>
        <v>84</v>
      </c>
      <c r="L63">
        <f t="shared" si="151"/>
        <v>1</v>
      </c>
      <c r="M63">
        <f t="shared" si="152"/>
        <v>0</v>
      </c>
      <c r="N63">
        <f t="shared" si="153"/>
        <v>0</v>
      </c>
      <c r="O63">
        <f t="shared" si="154"/>
        <v>0</v>
      </c>
      <c r="P63">
        <f t="shared" si="155"/>
        <v>0</v>
      </c>
      <c r="Q63">
        <f t="shared" si="156"/>
        <v>0</v>
      </c>
      <c r="R63">
        <f t="shared" si="157"/>
        <v>0</v>
      </c>
      <c r="S63">
        <f t="shared" si="158"/>
        <v>0</v>
      </c>
      <c r="T63">
        <f t="shared" si="159"/>
        <v>0</v>
      </c>
      <c r="U63">
        <f t="shared" si="160"/>
        <v>0</v>
      </c>
      <c r="V63">
        <f t="shared" si="161"/>
        <v>0</v>
      </c>
      <c r="W63" s="194">
        <f t="shared" si="162"/>
        <v>82759</v>
      </c>
      <c r="X63" s="255">
        <f>数据调研!I63</f>
        <v>3</v>
      </c>
      <c r="Y63" s="2">
        <f t="shared" si="163"/>
        <v>1</v>
      </c>
      <c r="Z63" s="2">
        <f t="shared" si="164"/>
        <v>0</v>
      </c>
      <c r="AA63" s="2">
        <f t="shared" si="165"/>
        <v>0</v>
      </c>
      <c r="AB63" s="2">
        <f t="shared" si="166"/>
        <v>0</v>
      </c>
      <c r="AC63" s="2">
        <f t="shared" si="167"/>
        <v>0</v>
      </c>
      <c r="AD63" s="2">
        <f t="shared" si="168"/>
        <v>0</v>
      </c>
      <c r="AE63" s="2">
        <f t="shared" si="169"/>
        <v>0</v>
      </c>
      <c r="AF63" s="2">
        <f t="shared" si="170"/>
        <v>0</v>
      </c>
      <c r="AG63" s="2">
        <f t="shared" si="171"/>
        <v>0</v>
      </c>
      <c r="AH63" s="2">
        <f t="shared" si="172"/>
        <v>1</v>
      </c>
      <c r="AI63" s="2">
        <f t="shared" si="173"/>
        <v>0</v>
      </c>
      <c r="AJ63" s="2">
        <f t="shared" si="174"/>
        <v>0</v>
      </c>
      <c r="AK63" s="2">
        <f t="shared" si="175"/>
        <v>0</v>
      </c>
      <c r="AL63" s="2">
        <f t="shared" si="176"/>
        <v>0</v>
      </c>
      <c r="AM63" s="2">
        <f t="shared" si="177"/>
        <v>0</v>
      </c>
      <c r="AN63" s="2">
        <f t="shared" si="178"/>
        <v>0</v>
      </c>
      <c r="AO63" s="2">
        <f t="shared" si="179"/>
        <v>0</v>
      </c>
      <c r="AP63" s="2">
        <f t="shared" si="180"/>
        <v>0</v>
      </c>
      <c r="AQ63" s="2">
        <f t="shared" si="181"/>
        <v>0</v>
      </c>
      <c r="AR63" s="2">
        <f t="shared" si="182"/>
        <v>0</v>
      </c>
      <c r="AS63" s="2">
        <f t="shared" si="183"/>
        <v>0</v>
      </c>
      <c r="AT63" s="2">
        <f t="shared" si="184"/>
        <v>0</v>
      </c>
      <c r="AU63" s="2">
        <f t="shared" si="185"/>
        <v>0</v>
      </c>
      <c r="AV63" s="2">
        <f t="shared" si="186"/>
        <v>0</v>
      </c>
      <c r="AW63" s="2">
        <f t="shared" si="187"/>
        <v>0</v>
      </c>
      <c r="AX63" s="2">
        <f t="shared" si="188"/>
        <v>0</v>
      </c>
      <c r="AY63" s="2">
        <f t="shared" si="189"/>
        <v>0</v>
      </c>
      <c r="AZ63" s="2">
        <f t="shared" si="190"/>
        <v>0</v>
      </c>
      <c r="BA63" s="2">
        <f t="shared" si="191"/>
        <v>0</v>
      </c>
      <c r="BB63" s="2">
        <f t="shared" si="192"/>
        <v>0</v>
      </c>
      <c r="BC63" s="2">
        <f t="shared" si="193"/>
        <v>0</v>
      </c>
      <c r="BD63" s="2">
        <f t="shared" si="194"/>
        <v>0</v>
      </c>
      <c r="BE63" s="2">
        <f t="shared" si="195"/>
        <v>0</v>
      </c>
      <c r="BF63" s="2">
        <f t="shared" si="196"/>
        <v>0</v>
      </c>
      <c r="BG63" s="2">
        <f t="shared" si="197"/>
        <v>0</v>
      </c>
      <c r="BH63" s="2">
        <f t="shared" si="198"/>
        <v>0</v>
      </c>
      <c r="BI63" s="2">
        <f t="shared" si="199"/>
        <v>0</v>
      </c>
      <c r="BJ63" s="2">
        <f t="shared" si="200"/>
        <v>0</v>
      </c>
      <c r="BK63" s="2">
        <f t="shared" si="201"/>
        <v>0</v>
      </c>
      <c r="BL63" s="2">
        <f t="shared" si="202"/>
        <v>0</v>
      </c>
      <c r="BM63" s="2">
        <f t="shared" si="203"/>
        <v>0</v>
      </c>
      <c r="BN63" s="2">
        <f t="shared" si="204"/>
        <v>0</v>
      </c>
      <c r="BO63" s="2">
        <f t="shared" si="205"/>
        <v>0</v>
      </c>
      <c r="BP63" s="2">
        <f t="shared" si="206"/>
        <v>0</v>
      </c>
      <c r="BQ63" s="2">
        <f t="shared" si="207"/>
        <v>0</v>
      </c>
      <c r="BR63" s="2">
        <f t="shared" si="208"/>
        <v>0</v>
      </c>
      <c r="BS63" s="2">
        <f t="shared" si="209"/>
        <v>0</v>
      </c>
      <c r="BT63" s="2">
        <f t="shared" si="210"/>
        <v>0</v>
      </c>
      <c r="BU63" s="2">
        <f t="shared" si="211"/>
        <v>0</v>
      </c>
      <c r="BV63" s="2">
        <f t="shared" si="212"/>
        <v>0</v>
      </c>
      <c r="BW63" s="255" t="str">
        <f>数据调研!K63</f>
        <v>FBA</v>
      </c>
      <c r="BX63" s="199">
        <f t="shared" si="213"/>
        <v>0</v>
      </c>
      <c r="BY63" s="199">
        <f t="shared" si="214"/>
        <v>0</v>
      </c>
      <c r="BZ63" s="199">
        <f t="shared" si="215"/>
        <v>0</v>
      </c>
      <c r="CA63" s="199">
        <f t="shared" si="216"/>
        <v>0</v>
      </c>
      <c r="CB63" s="199">
        <f t="shared" si="217"/>
        <v>0</v>
      </c>
      <c r="CC63" s="199">
        <f t="shared" si="218"/>
        <v>0</v>
      </c>
      <c r="CD63" s="199">
        <f t="shared" si="219"/>
        <v>0</v>
      </c>
      <c r="CE63" s="199">
        <f t="shared" si="220"/>
        <v>0</v>
      </c>
      <c r="CF63" s="199">
        <f t="shared" si="221"/>
        <v>0</v>
      </c>
      <c r="CG63" s="199">
        <f t="shared" si="222"/>
        <v>0</v>
      </c>
      <c r="CH63" s="199">
        <f t="shared" si="223"/>
        <v>1</v>
      </c>
      <c r="CI63" s="199">
        <f t="shared" si="224"/>
        <v>0</v>
      </c>
      <c r="CJ63" s="199">
        <f t="shared" si="225"/>
        <v>0</v>
      </c>
      <c r="CK63" s="199">
        <f t="shared" si="226"/>
        <v>0</v>
      </c>
      <c r="CL63" s="199">
        <f t="shared" si="227"/>
        <v>0</v>
      </c>
      <c r="CM63" s="199">
        <f t="shared" si="228"/>
        <v>0</v>
      </c>
      <c r="CN63" s="199">
        <f t="shared" si="229"/>
        <v>0</v>
      </c>
      <c r="CO63" s="199">
        <f t="shared" si="230"/>
        <v>0</v>
      </c>
      <c r="CP63" s="199">
        <f t="shared" si="231"/>
        <v>0</v>
      </c>
      <c r="CQ63" s="199">
        <f t="shared" si="232"/>
        <v>1</v>
      </c>
      <c r="CR63" s="255">
        <f>数据调研!N63</f>
        <v>15</v>
      </c>
      <c r="CS63" s="260">
        <f t="shared" si="233"/>
        <v>1</v>
      </c>
      <c r="CT63" s="2">
        <f t="shared" si="234"/>
        <v>0</v>
      </c>
      <c r="CU63" s="2">
        <f t="shared" si="235"/>
        <v>0</v>
      </c>
      <c r="CV63" s="2">
        <f t="shared" si="236"/>
        <v>0</v>
      </c>
      <c r="CW63" s="2">
        <f t="shared" si="237"/>
        <v>0</v>
      </c>
      <c r="CX63" s="2">
        <f t="shared" si="238"/>
        <v>0</v>
      </c>
      <c r="CY63" s="2">
        <f t="shared" si="239"/>
        <v>0</v>
      </c>
      <c r="CZ63" s="2">
        <f t="shared" si="240"/>
        <v>0</v>
      </c>
      <c r="DA63" s="2">
        <f t="shared" si="241"/>
        <v>0</v>
      </c>
      <c r="DB63" s="2">
        <f t="shared" si="242"/>
        <v>1</v>
      </c>
      <c r="DC63" s="263">
        <f t="shared" si="243"/>
        <v>0</v>
      </c>
      <c r="DD63" s="254">
        <f t="shared" si="244"/>
        <v>0</v>
      </c>
      <c r="DE63" s="254">
        <f t="shared" si="245"/>
        <v>0</v>
      </c>
      <c r="DF63" s="254">
        <f t="shared" si="246"/>
        <v>0</v>
      </c>
      <c r="DG63" s="254">
        <f t="shared" si="247"/>
        <v>0</v>
      </c>
      <c r="DH63" s="254">
        <f t="shared" si="248"/>
        <v>0</v>
      </c>
      <c r="DI63" s="254">
        <f t="shared" si="249"/>
        <v>0</v>
      </c>
      <c r="DJ63" s="254">
        <f t="shared" si="250"/>
        <v>0</v>
      </c>
      <c r="DK63" s="254">
        <f t="shared" si="251"/>
        <v>0</v>
      </c>
      <c r="DL63" s="254">
        <f t="shared" si="252"/>
        <v>0</v>
      </c>
      <c r="DM63" s="263">
        <f t="shared" si="253"/>
        <v>0</v>
      </c>
      <c r="DN63" s="254">
        <f t="shared" si="254"/>
        <v>0</v>
      </c>
      <c r="DO63" s="254">
        <f t="shared" si="255"/>
        <v>0</v>
      </c>
      <c r="DP63" s="254">
        <f t="shared" si="256"/>
        <v>0</v>
      </c>
      <c r="DQ63" s="254">
        <f t="shared" si="257"/>
        <v>0</v>
      </c>
      <c r="DR63" s="254">
        <f t="shared" si="258"/>
        <v>0</v>
      </c>
      <c r="DS63" s="254">
        <f t="shared" si="259"/>
        <v>0</v>
      </c>
      <c r="DT63" s="254">
        <f t="shared" si="260"/>
        <v>0</v>
      </c>
      <c r="DU63" s="254">
        <f t="shared" si="261"/>
        <v>0</v>
      </c>
      <c r="DV63" s="254">
        <f t="shared" si="262"/>
        <v>0</v>
      </c>
      <c r="DW63" s="263">
        <f t="shared" si="263"/>
        <v>0</v>
      </c>
      <c r="DX63" s="254">
        <f t="shared" si="264"/>
        <v>0</v>
      </c>
      <c r="DY63" s="254">
        <f t="shared" si="265"/>
        <v>0</v>
      </c>
      <c r="DZ63" s="254">
        <f t="shared" si="266"/>
        <v>0</v>
      </c>
      <c r="EA63" s="254">
        <f t="shared" si="267"/>
        <v>0</v>
      </c>
      <c r="EB63" s="254">
        <f t="shared" si="268"/>
        <v>0</v>
      </c>
      <c r="EC63" s="254">
        <f t="shared" si="269"/>
        <v>0</v>
      </c>
      <c r="ED63" s="254">
        <f t="shared" si="270"/>
        <v>0</v>
      </c>
      <c r="EE63" s="254">
        <f t="shared" si="271"/>
        <v>0</v>
      </c>
      <c r="EF63" s="254">
        <f t="shared" si="272"/>
        <v>0</v>
      </c>
      <c r="EG63" s="263">
        <f t="shared" si="273"/>
        <v>0</v>
      </c>
      <c r="EH63" s="2">
        <f t="shared" si="274"/>
        <v>0</v>
      </c>
      <c r="EI63" s="2">
        <f t="shared" si="275"/>
        <v>0</v>
      </c>
      <c r="EJ63" s="2">
        <f t="shared" si="276"/>
        <v>0</v>
      </c>
      <c r="EK63" s="2">
        <f t="shared" si="277"/>
        <v>0</v>
      </c>
      <c r="EL63" s="2">
        <f t="shared" si="278"/>
        <v>0</v>
      </c>
      <c r="EM63" s="2">
        <f t="shared" si="279"/>
        <v>0</v>
      </c>
      <c r="EN63" s="2">
        <f t="shared" si="280"/>
        <v>0</v>
      </c>
      <c r="EO63" s="2">
        <f t="shared" si="281"/>
        <v>0</v>
      </c>
      <c r="EP63" s="2">
        <f t="shared" si="282"/>
        <v>0</v>
      </c>
      <c r="EQ63" s="55"/>
      <c r="ER63" s="55"/>
      <c r="ES63" s="56"/>
      <c r="ET63" s="56"/>
      <c r="EU63" s="55"/>
      <c r="EV63" s="55"/>
      <c r="EW63" s="55"/>
      <c r="EX63" s="55"/>
      <c r="EY63" s="55"/>
      <c r="EZ63" s="55"/>
      <c r="FA63" s="55"/>
      <c r="FB63" s="215"/>
      <c r="FC63" s="215"/>
    </row>
    <row r="64" ht="20.1" customHeight="1" spans="1:159">
      <c r="A64" s="194">
        <f>数据调研!F64</f>
        <v>38890</v>
      </c>
      <c r="B64" s="195">
        <f t="shared" si="142"/>
        <v>0</v>
      </c>
      <c r="C64" s="195">
        <f t="shared" si="143"/>
        <v>0</v>
      </c>
      <c r="D64" s="195">
        <f t="shared" si="144"/>
        <v>0</v>
      </c>
      <c r="E64" s="195">
        <f t="shared" si="145"/>
        <v>0</v>
      </c>
      <c r="F64" s="195">
        <f t="shared" si="146"/>
        <v>0</v>
      </c>
      <c r="G64">
        <f t="shared" si="147"/>
        <v>0</v>
      </c>
      <c r="H64">
        <f t="shared" si="148"/>
        <v>0</v>
      </c>
      <c r="I64">
        <f t="shared" si="149"/>
        <v>0</v>
      </c>
      <c r="J64">
        <f t="shared" si="150"/>
        <v>1</v>
      </c>
      <c r="K64" s="254">
        <f>价格参考!K64</f>
        <v>82</v>
      </c>
      <c r="L64">
        <f t="shared" si="151"/>
        <v>1</v>
      </c>
      <c r="M64">
        <f t="shared" si="152"/>
        <v>0</v>
      </c>
      <c r="N64">
        <f t="shared" si="153"/>
        <v>0</v>
      </c>
      <c r="O64">
        <f t="shared" si="154"/>
        <v>0</v>
      </c>
      <c r="P64">
        <f t="shared" si="155"/>
        <v>0</v>
      </c>
      <c r="Q64">
        <f t="shared" si="156"/>
        <v>0</v>
      </c>
      <c r="R64">
        <f t="shared" si="157"/>
        <v>0</v>
      </c>
      <c r="S64">
        <f t="shared" si="158"/>
        <v>0</v>
      </c>
      <c r="T64">
        <f t="shared" si="159"/>
        <v>0</v>
      </c>
      <c r="U64">
        <f t="shared" si="160"/>
        <v>0</v>
      </c>
      <c r="V64">
        <f t="shared" si="161"/>
        <v>0</v>
      </c>
      <c r="W64" s="194">
        <f t="shared" si="162"/>
        <v>38890</v>
      </c>
      <c r="X64" s="255">
        <f>数据调研!I64</f>
        <v>710</v>
      </c>
      <c r="Y64" s="2">
        <f t="shared" si="163"/>
        <v>0</v>
      </c>
      <c r="Z64" s="2">
        <f t="shared" si="164"/>
        <v>0</v>
      </c>
      <c r="AA64" s="2">
        <f t="shared" si="165"/>
        <v>0</v>
      </c>
      <c r="AB64" s="2">
        <f t="shared" si="166"/>
        <v>0</v>
      </c>
      <c r="AC64" s="2">
        <f t="shared" si="167"/>
        <v>0</v>
      </c>
      <c r="AD64" s="2">
        <f t="shared" si="168"/>
        <v>0</v>
      </c>
      <c r="AE64" s="2">
        <f t="shared" si="169"/>
        <v>0</v>
      </c>
      <c r="AF64" s="2">
        <f t="shared" si="170"/>
        <v>0</v>
      </c>
      <c r="AG64" s="2">
        <f t="shared" si="171"/>
        <v>0</v>
      </c>
      <c r="AH64" s="2">
        <f t="shared" si="172"/>
        <v>0</v>
      </c>
      <c r="AI64" s="2">
        <f t="shared" si="173"/>
        <v>0</v>
      </c>
      <c r="AJ64" s="2">
        <f t="shared" si="174"/>
        <v>0</v>
      </c>
      <c r="AK64" s="2">
        <f t="shared" si="175"/>
        <v>0</v>
      </c>
      <c r="AL64" s="2">
        <f t="shared" si="176"/>
        <v>0</v>
      </c>
      <c r="AM64" s="2">
        <f t="shared" si="177"/>
        <v>0</v>
      </c>
      <c r="AN64" s="2">
        <f t="shared" si="178"/>
        <v>0</v>
      </c>
      <c r="AO64" s="2">
        <f t="shared" si="179"/>
        <v>0</v>
      </c>
      <c r="AP64" s="2">
        <f t="shared" si="180"/>
        <v>0</v>
      </c>
      <c r="AQ64" s="2">
        <f t="shared" si="181"/>
        <v>0</v>
      </c>
      <c r="AR64" s="2">
        <f t="shared" si="182"/>
        <v>0</v>
      </c>
      <c r="AS64" s="2">
        <f t="shared" si="183"/>
        <v>0</v>
      </c>
      <c r="AT64" s="2">
        <f t="shared" si="184"/>
        <v>0</v>
      </c>
      <c r="AU64" s="2">
        <f t="shared" si="185"/>
        <v>0</v>
      </c>
      <c r="AV64" s="2">
        <f t="shared" si="186"/>
        <v>0</v>
      </c>
      <c r="AW64" s="2">
        <f t="shared" si="187"/>
        <v>0</v>
      </c>
      <c r="AX64" s="2">
        <f t="shared" si="188"/>
        <v>0</v>
      </c>
      <c r="AY64" s="2">
        <f t="shared" si="189"/>
        <v>0</v>
      </c>
      <c r="AZ64" s="2">
        <f t="shared" si="190"/>
        <v>0</v>
      </c>
      <c r="BA64" s="2">
        <f t="shared" si="191"/>
        <v>0</v>
      </c>
      <c r="BB64" s="2">
        <f t="shared" si="192"/>
        <v>0</v>
      </c>
      <c r="BC64" s="2">
        <f t="shared" si="193"/>
        <v>1</v>
      </c>
      <c r="BD64" s="2">
        <f t="shared" si="194"/>
        <v>0</v>
      </c>
      <c r="BE64" s="2">
        <f t="shared" si="195"/>
        <v>0</v>
      </c>
      <c r="BF64" s="2">
        <f t="shared" si="196"/>
        <v>0</v>
      </c>
      <c r="BG64" s="2">
        <f t="shared" si="197"/>
        <v>0</v>
      </c>
      <c r="BH64" s="2">
        <f t="shared" si="198"/>
        <v>0</v>
      </c>
      <c r="BI64" s="2">
        <f t="shared" si="199"/>
        <v>0</v>
      </c>
      <c r="BJ64" s="2">
        <f t="shared" si="200"/>
        <v>0</v>
      </c>
      <c r="BK64" s="2">
        <f t="shared" si="201"/>
        <v>0</v>
      </c>
      <c r="BL64" s="2">
        <f t="shared" si="202"/>
        <v>1</v>
      </c>
      <c r="BM64" s="2">
        <f t="shared" si="203"/>
        <v>0</v>
      </c>
      <c r="BN64" s="2">
        <f t="shared" si="204"/>
        <v>0</v>
      </c>
      <c r="BO64" s="2">
        <f t="shared" si="205"/>
        <v>0</v>
      </c>
      <c r="BP64" s="2">
        <f t="shared" si="206"/>
        <v>0</v>
      </c>
      <c r="BQ64" s="2">
        <f t="shared" si="207"/>
        <v>0</v>
      </c>
      <c r="BR64" s="2">
        <f t="shared" si="208"/>
        <v>0</v>
      </c>
      <c r="BS64" s="2">
        <f t="shared" si="209"/>
        <v>0</v>
      </c>
      <c r="BT64" s="2">
        <f t="shared" si="210"/>
        <v>0</v>
      </c>
      <c r="BU64" s="2">
        <f t="shared" si="211"/>
        <v>0</v>
      </c>
      <c r="BV64" s="2">
        <f t="shared" si="212"/>
        <v>0</v>
      </c>
      <c r="BW64" s="255" t="str">
        <f>数据调研!K64</f>
        <v>FBA</v>
      </c>
      <c r="BX64" s="199">
        <f t="shared" si="213"/>
        <v>0</v>
      </c>
      <c r="BY64" s="199">
        <f t="shared" si="214"/>
        <v>0</v>
      </c>
      <c r="BZ64" s="199">
        <f t="shared" si="215"/>
        <v>0</v>
      </c>
      <c r="CA64" s="199">
        <f t="shared" si="216"/>
        <v>0</v>
      </c>
      <c r="CB64" s="199">
        <f t="shared" si="217"/>
        <v>0</v>
      </c>
      <c r="CC64" s="199">
        <f t="shared" si="218"/>
        <v>0</v>
      </c>
      <c r="CD64" s="199">
        <f t="shared" si="219"/>
        <v>0</v>
      </c>
      <c r="CE64" s="199">
        <f t="shared" si="220"/>
        <v>0</v>
      </c>
      <c r="CF64" s="199">
        <f t="shared" si="221"/>
        <v>0</v>
      </c>
      <c r="CG64" s="199">
        <f t="shared" si="222"/>
        <v>0</v>
      </c>
      <c r="CH64" s="199">
        <f t="shared" si="223"/>
        <v>1</v>
      </c>
      <c r="CI64" s="199">
        <f t="shared" si="224"/>
        <v>0</v>
      </c>
      <c r="CJ64" s="199">
        <f t="shared" si="225"/>
        <v>0</v>
      </c>
      <c r="CK64" s="199">
        <f t="shared" si="226"/>
        <v>0</v>
      </c>
      <c r="CL64" s="199">
        <f t="shared" si="227"/>
        <v>0</v>
      </c>
      <c r="CM64" s="199">
        <f t="shared" si="228"/>
        <v>0</v>
      </c>
      <c r="CN64" s="199">
        <f t="shared" si="229"/>
        <v>0</v>
      </c>
      <c r="CO64" s="199">
        <f t="shared" si="230"/>
        <v>0</v>
      </c>
      <c r="CP64" s="199">
        <f t="shared" si="231"/>
        <v>0</v>
      </c>
      <c r="CQ64" s="199">
        <f t="shared" si="232"/>
        <v>1</v>
      </c>
      <c r="CR64" s="255">
        <f>数据调研!N64</f>
        <v>717</v>
      </c>
      <c r="CS64" s="260">
        <f t="shared" si="233"/>
        <v>0</v>
      </c>
      <c r="CT64" s="2">
        <f t="shared" si="234"/>
        <v>0</v>
      </c>
      <c r="CU64" s="2">
        <f t="shared" si="235"/>
        <v>0</v>
      </c>
      <c r="CV64" s="2">
        <f t="shared" si="236"/>
        <v>0</v>
      </c>
      <c r="CW64" s="2">
        <f t="shared" si="237"/>
        <v>0</v>
      </c>
      <c r="CX64" s="2">
        <f t="shared" si="238"/>
        <v>0</v>
      </c>
      <c r="CY64" s="2">
        <f t="shared" si="239"/>
        <v>0</v>
      </c>
      <c r="CZ64" s="2">
        <f t="shared" si="240"/>
        <v>0</v>
      </c>
      <c r="DA64" s="2">
        <f t="shared" si="241"/>
        <v>0</v>
      </c>
      <c r="DB64" s="2">
        <f t="shared" si="242"/>
        <v>0</v>
      </c>
      <c r="DC64" s="263">
        <f t="shared" si="243"/>
        <v>0</v>
      </c>
      <c r="DD64" s="254">
        <f t="shared" si="244"/>
        <v>0</v>
      </c>
      <c r="DE64" s="254">
        <f t="shared" si="245"/>
        <v>0</v>
      </c>
      <c r="DF64" s="254">
        <f t="shared" si="246"/>
        <v>0</v>
      </c>
      <c r="DG64" s="254">
        <f t="shared" si="247"/>
        <v>0</v>
      </c>
      <c r="DH64" s="254">
        <f t="shared" si="248"/>
        <v>0</v>
      </c>
      <c r="DI64" s="254">
        <f t="shared" si="249"/>
        <v>0</v>
      </c>
      <c r="DJ64" s="254">
        <f t="shared" si="250"/>
        <v>0</v>
      </c>
      <c r="DK64" s="254">
        <f t="shared" si="251"/>
        <v>0</v>
      </c>
      <c r="DL64" s="254">
        <f t="shared" si="252"/>
        <v>0</v>
      </c>
      <c r="DM64" s="263">
        <f t="shared" si="253"/>
        <v>0</v>
      </c>
      <c r="DN64" s="254">
        <f t="shared" si="254"/>
        <v>0</v>
      </c>
      <c r="DO64" s="254">
        <f t="shared" si="255"/>
        <v>0</v>
      </c>
      <c r="DP64" s="254">
        <f t="shared" si="256"/>
        <v>0</v>
      </c>
      <c r="DQ64" s="254">
        <f t="shared" si="257"/>
        <v>0</v>
      </c>
      <c r="DR64" s="254">
        <f t="shared" si="258"/>
        <v>0</v>
      </c>
      <c r="DS64" s="254">
        <f t="shared" si="259"/>
        <v>0</v>
      </c>
      <c r="DT64" s="254">
        <f t="shared" si="260"/>
        <v>0</v>
      </c>
      <c r="DU64" s="254">
        <f t="shared" si="261"/>
        <v>0</v>
      </c>
      <c r="DV64" s="254">
        <f t="shared" si="262"/>
        <v>0</v>
      </c>
      <c r="DW64" s="263">
        <f t="shared" si="263"/>
        <v>0</v>
      </c>
      <c r="DX64" s="254">
        <f t="shared" si="264"/>
        <v>0</v>
      </c>
      <c r="DY64" s="254">
        <f t="shared" si="265"/>
        <v>0</v>
      </c>
      <c r="DZ64" s="254">
        <f t="shared" si="266"/>
        <v>0</v>
      </c>
      <c r="EA64" s="254">
        <f t="shared" si="267"/>
        <v>0</v>
      </c>
      <c r="EB64" s="254">
        <f t="shared" si="268"/>
        <v>0</v>
      </c>
      <c r="EC64" s="254">
        <f t="shared" si="269"/>
        <v>0</v>
      </c>
      <c r="ED64" s="254">
        <f t="shared" si="270"/>
        <v>0</v>
      </c>
      <c r="EE64" s="254">
        <f t="shared" si="271"/>
        <v>0</v>
      </c>
      <c r="EF64" s="254">
        <f t="shared" si="272"/>
        <v>0</v>
      </c>
      <c r="EG64" s="263">
        <f t="shared" si="273"/>
        <v>1</v>
      </c>
      <c r="EH64" s="2">
        <f t="shared" si="274"/>
        <v>0</v>
      </c>
      <c r="EI64" s="2">
        <f t="shared" si="275"/>
        <v>0</v>
      </c>
      <c r="EJ64" s="2">
        <f t="shared" si="276"/>
        <v>0</v>
      </c>
      <c r="EK64" s="2">
        <f t="shared" si="277"/>
        <v>0</v>
      </c>
      <c r="EL64" s="2">
        <f t="shared" si="278"/>
        <v>0</v>
      </c>
      <c r="EM64" s="2">
        <f t="shared" si="279"/>
        <v>0</v>
      </c>
      <c r="EN64" s="2">
        <f t="shared" si="280"/>
        <v>0</v>
      </c>
      <c r="EO64" s="2">
        <f t="shared" si="281"/>
        <v>0</v>
      </c>
      <c r="EP64" s="2">
        <f t="shared" si="282"/>
        <v>1</v>
      </c>
      <c r="EQ64" s="55"/>
      <c r="ER64" s="55"/>
      <c r="ES64" s="56"/>
      <c r="ET64" s="56"/>
      <c r="EU64" s="55"/>
      <c r="EV64" s="55"/>
      <c r="EW64" s="55"/>
      <c r="EX64" s="55"/>
      <c r="EY64" s="55"/>
      <c r="EZ64" s="55"/>
      <c r="FA64" s="55"/>
      <c r="FB64" s="215"/>
      <c r="FC64" s="215"/>
    </row>
    <row r="65" ht="20.1" customHeight="1" spans="1:159">
      <c r="A65" s="194">
        <f>数据调研!F65</f>
        <v>39249</v>
      </c>
      <c r="B65" s="195">
        <f t="shared" si="142"/>
        <v>0</v>
      </c>
      <c r="C65" s="195">
        <f t="shared" si="143"/>
        <v>0</v>
      </c>
      <c r="D65" s="195">
        <f t="shared" si="144"/>
        <v>0</v>
      </c>
      <c r="E65" s="195">
        <f t="shared" si="145"/>
        <v>0</v>
      </c>
      <c r="F65" s="195">
        <f t="shared" si="146"/>
        <v>0</v>
      </c>
      <c r="G65">
        <f t="shared" si="147"/>
        <v>0</v>
      </c>
      <c r="H65">
        <f t="shared" si="148"/>
        <v>0</v>
      </c>
      <c r="I65">
        <f t="shared" si="149"/>
        <v>0</v>
      </c>
      <c r="J65">
        <f t="shared" si="150"/>
        <v>1</v>
      </c>
      <c r="K65" s="254">
        <f>价格参考!K65</f>
        <v>81</v>
      </c>
      <c r="L65">
        <f t="shared" si="151"/>
        <v>1</v>
      </c>
      <c r="M65">
        <f t="shared" si="152"/>
        <v>0</v>
      </c>
      <c r="N65">
        <f t="shared" si="153"/>
        <v>0</v>
      </c>
      <c r="O65">
        <f t="shared" si="154"/>
        <v>0</v>
      </c>
      <c r="P65">
        <f t="shared" si="155"/>
        <v>0</v>
      </c>
      <c r="Q65">
        <f t="shared" si="156"/>
        <v>0</v>
      </c>
      <c r="R65">
        <f t="shared" si="157"/>
        <v>0</v>
      </c>
      <c r="S65">
        <f t="shared" si="158"/>
        <v>0</v>
      </c>
      <c r="T65">
        <f t="shared" si="159"/>
        <v>0</v>
      </c>
      <c r="U65">
        <f t="shared" si="160"/>
        <v>0</v>
      </c>
      <c r="V65">
        <f t="shared" si="161"/>
        <v>0</v>
      </c>
      <c r="W65" s="194">
        <f t="shared" si="162"/>
        <v>39249</v>
      </c>
      <c r="X65" s="255">
        <f>数据调研!I65</f>
        <v>429</v>
      </c>
      <c r="Y65" s="2">
        <f t="shared" si="163"/>
        <v>0</v>
      </c>
      <c r="Z65" s="2">
        <f t="shared" si="164"/>
        <v>0</v>
      </c>
      <c r="AA65" s="2">
        <f t="shared" si="165"/>
        <v>0</v>
      </c>
      <c r="AB65" s="2">
        <f t="shared" si="166"/>
        <v>0</v>
      </c>
      <c r="AC65" s="2">
        <f t="shared" si="167"/>
        <v>0</v>
      </c>
      <c r="AD65" s="2">
        <f t="shared" si="168"/>
        <v>0</v>
      </c>
      <c r="AE65" s="2">
        <f t="shared" si="169"/>
        <v>0</v>
      </c>
      <c r="AF65" s="2">
        <f t="shared" si="170"/>
        <v>0</v>
      </c>
      <c r="AG65" s="2">
        <f t="shared" si="171"/>
        <v>0</v>
      </c>
      <c r="AH65" s="2">
        <f t="shared" si="172"/>
        <v>0</v>
      </c>
      <c r="AI65" s="2">
        <f t="shared" si="173"/>
        <v>0</v>
      </c>
      <c r="AJ65" s="2">
        <f t="shared" si="174"/>
        <v>0</v>
      </c>
      <c r="AK65" s="2">
        <f t="shared" si="175"/>
        <v>0</v>
      </c>
      <c r="AL65" s="2">
        <f t="shared" si="176"/>
        <v>0</v>
      </c>
      <c r="AM65" s="2">
        <f t="shared" si="177"/>
        <v>0</v>
      </c>
      <c r="AN65" s="2">
        <f t="shared" si="178"/>
        <v>0</v>
      </c>
      <c r="AO65" s="2">
        <f t="shared" si="179"/>
        <v>0</v>
      </c>
      <c r="AP65" s="2">
        <f t="shared" si="180"/>
        <v>0</v>
      </c>
      <c r="AQ65" s="2">
        <f t="shared" si="181"/>
        <v>0</v>
      </c>
      <c r="AR65" s="2">
        <f t="shared" si="182"/>
        <v>0</v>
      </c>
      <c r="AS65" s="2">
        <f t="shared" si="183"/>
        <v>1</v>
      </c>
      <c r="AT65" s="2">
        <f t="shared" si="184"/>
        <v>0</v>
      </c>
      <c r="AU65" s="2">
        <f t="shared" si="185"/>
        <v>0</v>
      </c>
      <c r="AV65" s="2">
        <f t="shared" si="186"/>
        <v>0</v>
      </c>
      <c r="AW65" s="2">
        <f t="shared" si="187"/>
        <v>0</v>
      </c>
      <c r="AX65" s="2">
        <f t="shared" si="188"/>
        <v>0</v>
      </c>
      <c r="AY65" s="2">
        <f t="shared" si="189"/>
        <v>0</v>
      </c>
      <c r="AZ65" s="2">
        <f t="shared" si="190"/>
        <v>0</v>
      </c>
      <c r="BA65" s="2">
        <f t="shared" si="191"/>
        <v>0</v>
      </c>
      <c r="BB65" s="2">
        <f t="shared" si="192"/>
        <v>1</v>
      </c>
      <c r="BC65" s="2">
        <f t="shared" si="193"/>
        <v>0</v>
      </c>
      <c r="BD65" s="2">
        <f t="shared" si="194"/>
        <v>0</v>
      </c>
      <c r="BE65" s="2">
        <f t="shared" si="195"/>
        <v>0</v>
      </c>
      <c r="BF65" s="2">
        <f t="shared" si="196"/>
        <v>0</v>
      </c>
      <c r="BG65" s="2">
        <f t="shared" si="197"/>
        <v>0</v>
      </c>
      <c r="BH65" s="2">
        <f t="shared" si="198"/>
        <v>0</v>
      </c>
      <c r="BI65" s="2">
        <f t="shared" si="199"/>
        <v>0</v>
      </c>
      <c r="BJ65" s="2">
        <f t="shared" si="200"/>
        <v>0</v>
      </c>
      <c r="BK65" s="2">
        <f t="shared" si="201"/>
        <v>0</v>
      </c>
      <c r="BL65" s="2">
        <f t="shared" si="202"/>
        <v>0</v>
      </c>
      <c r="BM65" s="2">
        <f t="shared" si="203"/>
        <v>0</v>
      </c>
      <c r="BN65" s="2">
        <f t="shared" si="204"/>
        <v>0</v>
      </c>
      <c r="BO65" s="2">
        <f t="shared" si="205"/>
        <v>0</v>
      </c>
      <c r="BP65" s="2">
        <f t="shared" si="206"/>
        <v>0</v>
      </c>
      <c r="BQ65" s="2">
        <f t="shared" si="207"/>
        <v>0</v>
      </c>
      <c r="BR65" s="2">
        <f t="shared" si="208"/>
        <v>0</v>
      </c>
      <c r="BS65" s="2">
        <f t="shared" si="209"/>
        <v>0</v>
      </c>
      <c r="BT65" s="2">
        <f t="shared" si="210"/>
        <v>0</v>
      </c>
      <c r="BU65" s="2">
        <f t="shared" si="211"/>
        <v>0</v>
      </c>
      <c r="BV65" s="2">
        <f t="shared" si="212"/>
        <v>0</v>
      </c>
      <c r="BW65" s="255" t="str">
        <f>数据调研!K65</f>
        <v>FBA</v>
      </c>
      <c r="BX65" s="199">
        <f t="shared" si="213"/>
        <v>0</v>
      </c>
      <c r="BY65" s="199">
        <f t="shared" si="214"/>
        <v>0</v>
      </c>
      <c r="BZ65" s="199">
        <f t="shared" si="215"/>
        <v>0</v>
      </c>
      <c r="CA65" s="199">
        <f t="shared" si="216"/>
        <v>0</v>
      </c>
      <c r="CB65" s="199">
        <f t="shared" si="217"/>
        <v>0</v>
      </c>
      <c r="CC65" s="199">
        <f t="shared" si="218"/>
        <v>0</v>
      </c>
      <c r="CD65" s="199">
        <f t="shared" si="219"/>
        <v>0</v>
      </c>
      <c r="CE65" s="199">
        <f t="shared" si="220"/>
        <v>0</v>
      </c>
      <c r="CF65" s="199">
        <f t="shared" si="221"/>
        <v>0</v>
      </c>
      <c r="CG65" s="199">
        <f t="shared" si="222"/>
        <v>0</v>
      </c>
      <c r="CH65" s="199">
        <f t="shared" si="223"/>
        <v>1</v>
      </c>
      <c r="CI65" s="199">
        <f t="shared" si="224"/>
        <v>0</v>
      </c>
      <c r="CJ65" s="199">
        <f t="shared" si="225"/>
        <v>0</v>
      </c>
      <c r="CK65" s="199">
        <f t="shared" si="226"/>
        <v>0</v>
      </c>
      <c r="CL65" s="199">
        <f t="shared" si="227"/>
        <v>0</v>
      </c>
      <c r="CM65" s="199">
        <f t="shared" si="228"/>
        <v>0</v>
      </c>
      <c r="CN65" s="199">
        <f t="shared" si="229"/>
        <v>0</v>
      </c>
      <c r="CO65" s="199">
        <f t="shared" si="230"/>
        <v>0</v>
      </c>
      <c r="CP65" s="199">
        <f t="shared" si="231"/>
        <v>0</v>
      </c>
      <c r="CQ65" s="199">
        <f t="shared" si="232"/>
        <v>1</v>
      </c>
      <c r="CR65" s="255">
        <f>数据调研!N65</f>
        <v>534</v>
      </c>
      <c r="CS65" s="260">
        <f t="shared" si="233"/>
        <v>0</v>
      </c>
      <c r="CT65" s="2">
        <f t="shared" si="234"/>
        <v>0</v>
      </c>
      <c r="CU65" s="2">
        <f t="shared" si="235"/>
        <v>0</v>
      </c>
      <c r="CV65" s="2">
        <f t="shared" si="236"/>
        <v>0</v>
      </c>
      <c r="CW65" s="2">
        <f t="shared" si="237"/>
        <v>0</v>
      </c>
      <c r="CX65" s="2">
        <f t="shared" si="238"/>
        <v>0</v>
      </c>
      <c r="CY65" s="2">
        <f t="shared" si="239"/>
        <v>0</v>
      </c>
      <c r="CZ65" s="2">
        <f t="shared" si="240"/>
        <v>0</v>
      </c>
      <c r="DA65" s="2">
        <f t="shared" si="241"/>
        <v>0</v>
      </c>
      <c r="DB65" s="2">
        <f t="shared" si="242"/>
        <v>0</v>
      </c>
      <c r="DC65" s="263">
        <f t="shared" si="243"/>
        <v>0</v>
      </c>
      <c r="DD65" s="254">
        <f t="shared" si="244"/>
        <v>0</v>
      </c>
      <c r="DE65" s="254">
        <f t="shared" si="245"/>
        <v>0</v>
      </c>
      <c r="DF65" s="254">
        <f t="shared" si="246"/>
        <v>0</v>
      </c>
      <c r="DG65" s="254">
        <f t="shared" si="247"/>
        <v>0</v>
      </c>
      <c r="DH65" s="254">
        <f t="shared" si="248"/>
        <v>0</v>
      </c>
      <c r="DI65" s="254">
        <f t="shared" si="249"/>
        <v>0</v>
      </c>
      <c r="DJ65" s="254">
        <f t="shared" si="250"/>
        <v>0</v>
      </c>
      <c r="DK65" s="254">
        <f t="shared" si="251"/>
        <v>0</v>
      </c>
      <c r="DL65" s="254">
        <f t="shared" si="252"/>
        <v>0</v>
      </c>
      <c r="DM65" s="263">
        <f t="shared" si="253"/>
        <v>0</v>
      </c>
      <c r="DN65" s="254">
        <f t="shared" si="254"/>
        <v>0</v>
      </c>
      <c r="DO65" s="254">
        <f t="shared" si="255"/>
        <v>0</v>
      </c>
      <c r="DP65" s="254">
        <f t="shared" si="256"/>
        <v>0</v>
      </c>
      <c r="DQ65" s="254">
        <f t="shared" si="257"/>
        <v>0</v>
      </c>
      <c r="DR65" s="254">
        <f t="shared" si="258"/>
        <v>0</v>
      </c>
      <c r="DS65" s="254">
        <f t="shared" si="259"/>
        <v>0</v>
      </c>
      <c r="DT65" s="254">
        <f t="shared" si="260"/>
        <v>0</v>
      </c>
      <c r="DU65" s="254">
        <f t="shared" si="261"/>
        <v>0</v>
      </c>
      <c r="DV65" s="254">
        <f t="shared" si="262"/>
        <v>0</v>
      </c>
      <c r="DW65" s="263">
        <f t="shared" si="263"/>
        <v>0</v>
      </c>
      <c r="DX65" s="254">
        <f t="shared" si="264"/>
        <v>0</v>
      </c>
      <c r="DY65" s="254">
        <f t="shared" si="265"/>
        <v>0</v>
      </c>
      <c r="DZ65" s="254">
        <f t="shared" si="266"/>
        <v>0</v>
      </c>
      <c r="EA65" s="254">
        <f t="shared" si="267"/>
        <v>0</v>
      </c>
      <c r="EB65" s="254">
        <f t="shared" si="268"/>
        <v>0</v>
      </c>
      <c r="EC65" s="254">
        <f t="shared" si="269"/>
        <v>0</v>
      </c>
      <c r="ED65" s="254">
        <f t="shared" si="270"/>
        <v>0</v>
      </c>
      <c r="EE65" s="254">
        <f t="shared" si="271"/>
        <v>0</v>
      </c>
      <c r="EF65" s="254">
        <f t="shared" si="272"/>
        <v>0</v>
      </c>
      <c r="EG65" s="263">
        <f t="shared" si="273"/>
        <v>1</v>
      </c>
      <c r="EH65" s="2">
        <f t="shared" si="274"/>
        <v>0</v>
      </c>
      <c r="EI65" s="2">
        <f t="shared" si="275"/>
        <v>0</v>
      </c>
      <c r="EJ65" s="2">
        <f t="shared" si="276"/>
        <v>0</v>
      </c>
      <c r="EK65" s="2">
        <f t="shared" si="277"/>
        <v>0</v>
      </c>
      <c r="EL65" s="2">
        <f t="shared" si="278"/>
        <v>0</v>
      </c>
      <c r="EM65" s="2">
        <f t="shared" si="279"/>
        <v>0</v>
      </c>
      <c r="EN65" s="2">
        <f t="shared" si="280"/>
        <v>0</v>
      </c>
      <c r="EO65" s="2">
        <f t="shared" si="281"/>
        <v>0</v>
      </c>
      <c r="EP65" s="2">
        <f t="shared" si="282"/>
        <v>1</v>
      </c>
      <c r="EQ65" s="55"/>
      <c r="ER65" s="55"/>
      <c r="ES65" s="56"/>
      <c r="ET65" s="56"/>
      <c r="EU65" s="55"/>
      <c r="EV65" s="55"/>
      <c r="EW65" s="55"/>
      <c r="EX65" s="55"/>
      <c r="EY65" s="55"/>
      <c r="EZ65" s="55"/>
      <c r="FA65" s="55"/>
      <c r="FB65" s="215"/>
      <c r="FC65" s="215"/>
    </row>
    <row r="66" ht="20.1" customHeight="1" spans="1:159">
      <c r="A66" s="194">
        <f>数据调研!F66</f>
        <v>42298</v>
      </c>
      <c r="B66" s="195">
        <f t="shared" si="142"/>
        <v>0</v>
      </c>
      <c r="C66" s="195">
        <f t="shared" si="143"/>
        <v>0</v>
      </c>
      <c r="D66" s="195">
        <f t="shared" si="144"/>
        <v>0</v>
      </c>
      <c r="E66" s="195">
        <f t="shared" si="145"/>
        <v>0</v>
      </c>
      <c r="F66" s="195">
        <f t="shared" si="146"/>
        <v>0</v>
      </c>
      <c r="G66">
        <f t="shared" si="147"/>
        <v>0</v>
      </c>
      <c r="H66">
        <f t="shared" si="148"/>
        <v>0</v>
      </c>
      <c r="I66">
        <f t="shared" si="149"/>
        <v>0</v>
      </c>
      <c r="J66">
        <f t="shared" si="150"/>
        <v>1</v>
      </c>
      <c r="K66" s="254">
        <f>价格参考!K66</f>
        <v>75</v>
      </c>
      <c r="L66">
        <f t="shared" si="151"/>
        <v>1</v>
      </c>
      <c r="M66">
        <f t="shared" si="152"/>
        <v>0</v>
      </c>
      <c r="N66">
        <f t="shared" si="153"/>
        <v>0</v>
      </c>
      <c r="O66">
        <f t="shared" si="154"/>
        <v>0</v>
      </c>
      <c r="P66">
        <f t="shared" si="155"/>
        <v>0</v>
      </c>
      <c r="Q66">
        <f t="shared" si="156"/>
        <v>0</v>
      </c>
      <c r="R66">
        <f t="shared" si="157"/>
        <v>0</v>
      </c>
      <c r="S66">
        <f t="shared" si="158"/>
        <v>0</v>
      </c>
      <c r="T66">
        <f t="shared" si="159"/>
        <v>0</v>
      </c>
      <c r="U66">
        <f t="shared" si="160"/>
        <v>0</v>
      </c>
      <c r="V66">
        <f t="shared" si="161"/>
        <v>0</v>
      </c>
      <c r="W66" s="194">
        <f t="shared" si="162"/>
        <v>42298</v>
      </c>
      <c r="X66" s="255">
        <f>数据调研!I66</f>
        <v>63</v>
      </c>
      <c r="Y66" s="2">
        <f t="shared" si="163"/>
        <v>0</v>
      </c>
      <c r="Z66" s="2">
        <f t="shared" si="164"/>
        <v>0</v>
      </c>
      <c r="AA66" s="2">
        <f t="shared" si="165"/>
        <v>0</v>
      </c>
      <c r="AB66" s="2">
        <f t="shared" si="166"/>
        <v>0</v>
      </c>
      <c r="AC66" s="2">
        <f t="shared" si="167"/>
        <v>0</v>
      </c>
      <c r="AD66" s="2">
        <f t="shared" si="168"/>
        <v>0</v>
      </c>
      <c r="AE66" s="2">
        <f t="shared" si="169"/>
        <v>0</v>
      </c>
      <c r="AF66" s="2">
        <f t="shared" si="170"/>
        <v>0</v>
      </c>
      <c r="AG66" s="2">
        <f t="shared" si="171"/>
        <v>0</v>
      </c>
      <c r="AH66" s="2">
        <f t="shared" si="172"/>
        <v>0</v>
      </c>
      <c r="AI66" s="2">
        <f t="shared" si="173"/>
        <v>1</v>
      </c>
      <c r="AJ66" s="2">
        <f t="shared" si="174"/>
        <v>0</v>
      </c>
      <c r="AK66" s="2">
        <f t="shared" si="175"/>
        <v>0</v>
      </c>
      <c r="AL66" s="2">
        <f t="shared" si="176"/>
        <v>0</v>
      </c>
      <c r="AM66" s="2">
        <f t="shared" si="177"/>
        <v>0</v>
      </c>
      <c r="AN66" s="2">
        <f t="shared" si="178"/>
        <v>0</v>
      </c>
      <c r="AO66" s="2">
        <f t="shared" si="179"/>
        <v>0</v>
      </c>
      <c r="AP66" s="2">
        <f t="shared" si="180"/>
        <v>0</v>
      </c>
      <c r="AQ66" s="2">
        <f t="shared" si="181"/>
        <v>0</v>
      </c>
      <c r="AR66" s="2">
        <f t="shared" si="182"/>
        <v>1</v>
      </c>
      <c r="AS66" s="2">
        <f t="shared" si="183"/>
        <v>0</v>
      </c>
      <c r="AT66" s="2">
        <f t="shared" si="184"/>
        <v>0</v>
      </c>
      <c r="AU66" s="2">
        <f t="shared" si="185"/>
        <v>0</v>
      </c>
      <c r="AV66" s="2">
        <f t="shared" si="186"/>
        <v>0</v>
      </c>
      <c r="AW66" s="2">
        <f t="shared" si="187"/>
        <v>0</v>
      </c>
      <c r="AX66" s="2">
        <f t="shared" si="188"/>
        <v>0</v>
      </c>
      <c r="AY66" s="2">
        <f t="shared" si="189"/>
        <v>0</v>
      </c>
      <c r="AZ66" s="2">
        <f t="shared" si="190"/>
        <v>0</v>
      </c>
      <c r="BA66" s="2">
        <f t="shared" si="191"/>
        <v>0</v>
      </c>
      <c r="BB66" s="2">
        <f t="shared" si="192"/>
        <v>0</v>
      </c>
      <c r="BC66" s="2">
        <f t="shared" si="193"/>
        <v>0</v>
      </c>
      <c r="BD66" s="2">
        <f t="shared" si="194"/>
        <v>0</v>
      </c>
      <c r="BE66" s="2">
        <f t="shared" si="195"/>
        <v>0</v>
      </c>
      <c r="BF66" s="2">
        <f t="shared" si="196"/>
        <v>0</v>
      </c>
      <c r="BG66" s="2">
        <f t="shared" si="197"/>
        <v>0</v>
      </c>
      <c r="BH66" s="2">
        <f t="shared" si="198"/>
        <v>0</v>
      </c>
      <c r="BI66" s="2">
        <f t="shared" si="199"/>
        <v>0</v>
      </c>
      <c r="BJ66" s="2">
        <f t="shared" si="200"/>
        <v>0</v>
      </c>
      <c r="BK66" s="2">
        <f t="shared" si="201"/>
        <v>0</v>
      </c>
      <c r="BL66" s="2">
        <f t="shared" si="202"/>
        <v>0</v>
      </c>
      <c r="BM66" s="2">
        <f t="shared" si="203"/>
        <v>0</v>
      </c>
      <c r="BN66" s="2">
        <f t="shared" si="204"/>
        <v>0</v>
      </c>
      <c r="BO66" s="2">
        <f t="shared" si="205"/>
        <v>0</v>
      </c>
      <c r="BP66" s="2">
        <f t="shared" si="206"/>
        <v>0</v>
      </c>
      <c r="BQ66" s="2">
        <f t="shared" si="207"/>
        <v>0</v>
      </c>
      <c r="BR66" s="2">
        <f t="shared" si="208"/>
        <v>0</v>
      </c>
      <c r="BS66" s="2">
        <f t="shared" si="209"/>
        <v>0</v>
      </c>
      <c r="BT66" s="2">
        <f t="shared" si="210"/>
        <v>0</v>
      </c>
      <c r="BU66" s="2">
        <f t="shared" si="211"/>
        <v>0</v>
      </c>
      <c r="BV66" s="2">
        <f t="shared" si="212"/>
        <v>0</v>
      </c>
      <c r="BW66" s="255" t="str">
        <f>数据调研!K66</f>
        <v>FBA</v>
      </c>
      <c r="BX66" s="199">
        <f t="shared" si="213"/>
        <v>0</v>
      </c>
      <c r="BY66" s="199">
        <f t="shared" si="214"/>
        <v>0</v>
      </c>
      <c r="BZ66" s="199">
        <f t="shared" si="215"/>
        <v>0</v>
      </c>
      <c r="CA66" s="199">
        <f t="shared" si="216"/>
        <v>0</v>
      </c>
      <c r="CB66" s="199">
        <f t="shared" si="217"/>
        <v>0</v>
      </c>
      <c r="CC66" s="199">
        <f t="shared" si="218"/>
        <v>0</v>
      </c>
      <c r="CD66" s="199">
        <f t="shared" si="219"/>
        <v>0</v>
      </c>
      <c r="CE66" s="199">
        <f t="shared" si="220"/>
        <v>0</v>
      </c>
      <c r="CF66" s="199">
        <f t="shared" si="221"/>
        <v>0</v>
      </c>
      <c r="CG66" s="199">
        <f t="shared" si="222"/>
        <v>0</v>
      </c>
      <c r="CH66" s="199">
        <f t="shared" si="223"/>
        <v>1</v>
      </c>
      <c r="CI66" s="199">
        <f t="shared" si="224"/>
        <v>0</v>
      </c>
      <c r="CJ66" s="199">
        <f t="shared" si="225"/>
        <v>0</v>
      </c>
      <c r="CK66" s="199">
        <f t="shared" si="226"/>
        <v>0</v>
      </c>
      <c r="CL66" s="199">
        <f t="shared" si="227"/>
        <v>0</v>
      </c>
      <c r="CM66" s="199">
        <f t="shared" si="228"/>
        <v>0</v>
      </c>
      <c r="CN66" s="199">
        <f t="shared" si="229"/>
        <v>0</v>
      </c>
      <c r="CO66" s="199">
        <f t="shared" si="230"/>
        <v>0</v>
      </c>
      <c r="CP66" s="199">
        <f t="shared" si="231"/>
        <v>0</v>
      </c>
      <c r="CQ66" s="199">
        <f t="shared" si="232"/>
        <v>1</v>
      </c>
      <c r="CR66" s="255">
        <f>数据调研!N66</f>
        <v>324</v>
      </c>
      <c r="CS66" s="260">
        <f t="shared" si="233"/>
        <v>0</v>
      </c>
      <c r="CT66" s="2">
        <f t="shared" si="234"/>
        <v>0</v>
      </c>
      <c r="CU66" s="2">
        <f t="shared" si="235"/>
        <v>0</v>
      </c>
      <c r="CV66" s="2">
        <f t="shared" si="236"/>
        <v>0</v>
      </c>
      <c r="CW66" s="2">
        <f t="shared" si="237"/>
        <v>0</v>
      </c>
      <c r="CX66" s="2">
        <f t="shared" si="238"/>
        <v>0</v>
      </c>
      <c r="CY66" s="2">
        <f t="shared" si="239"/>
        <v>0</v>
      </c>
      <c r="CZ66" s="2">
        <f t="shared" si="240"/>
        <v>0</v>
      </c>
      <c r="DA66" s="2">
        <f t="shared" si="241"/>
        <v>0</v>
      </c>
      <c r="DB66" s="2">
        <f t="shared" si="242"/>
        <v>0</v>
      </c>
      <c r="DC66" s="263">
        <f t="shared" si="243"/>
        <v>0</v>
      </c>
      <c r="DD66" s="254">
        <f t="shared" si="244"/>
        <v>0</v>
      </c>
      <c r="DE66" s="254">
        <f t="shared" si="245"/>
        <v>0</v>
      </c>
      <c r="DF66" s="254">
        <f t="shared" si="246"/>
        <v>0</v>
      </c>
      <c r="DG66" s="254">
        <f t="shared" si="247"/>
        <v>0</v>
      </c>
      <c r="DH66" s="254">
        <f t="shared" si="248"/>
        <v>0</v>
      </c>
      <c r="DI66" s="254">
        <f t="shared" si="249"/>
        <v>0</v>
      </c>
      <c r="DJ66" s="254">
        <f t="shared" si="250"/>
        <v>0</v>
      </c>
      <c r="DK66" s="254">
        <f t="shared" si="251"/>
        <v>0</v>
      </c>
      <c r="DL66" s="254">
        <f t="shared" si="252"/>
        <v>0</v>
      </c>
      <c r="DM66" s="263">
        <f t="shared" si="253"/>
        <v>0</v>
      </c>
      <c r="DN66" s="254">
        <f t="shared" si="254"/>
        <v>0</v>
      </c>
      <c r="DO66" s="254">
        <f t="shared" si="255"/>
        <v>0</v>
      </c>
      <c r="DP66" s="254">
        <f t="shared" si="256"/>
        <v>0</v>
      </c>
      <c r="DQ66" s="254">
        <f t="shared" si="257"/>
        <v>0</v>
      </c>
      <c r="DR66" s="254">
        <f t="shared" si="258"/>
        <v>0</v>
      </c>
      <c r="DS66" s="254">
        <f t="shared" si="259"/>
        <v>0</v>
      </c>
      <c r="DT66" s="254">
        <f t="shared" si="260"/>
        <v>0</v>
      </c>
      <c r="DU66" s="254">
        <f t="shared" si="261"/>
        <v>0</v>
      </c>
      <c r="DV66" s="254">
        <f t="shared" si="262"/>
        <v>0</v>
      </c>
      <c r="DW66" s="263">
        <f t="shared" si="263"/>
        <v>0</v>
      </c>
      <c r="DX66" s="254">
        <f t="shared" si="264"/>
        <v>0</v>
      </c>
      <c r="DY66" s="254">
        <f t="shared" si="265"/>
        <v>0</v>
      </c>
      <c r="DZ66" s="254">
        <f t="shared" si="266"/>
        <v>0</v>
      </c>
      <c r="EA66" s="254">
        <f t="shared" si="267"/>
        <v>0</v>
      </c>
      <c r="EB66" s="254">
        <f t="shared" si="268"/>
        <v>0</v>
      </c>
      <c r="EC66" s="254">
        <f t="shared" si="269"/>
        <v>0</v>
      </c>
      <c r="ED66" s="254">
        <f t="shared" si="270"/>
        <v>0</v>
      </c>
      <c r="EE66" s="254">
        <f t="shared" si="271"/>
        <v>0</v>
      </c>
      <c r="EF66" s="254">
        <f t="shared" si="272"/>
        <v>0</v>
      </c>
      <c r="EG66" s="263">
        <f t="shared" si="273"/>
        <v>1</v>
      </c>
      <c r="EH66" s="2">
        <f t="shared" si="274"/>
        <v>0</v>
      </c>
      <c r="EI66" s="2">
        <f t="shared" si="275"/>
        <v>0</v>
      </c>
      <c r="EJ66" s="2">
        <f t="shared" si="276"/>
        <v>0</v>
      </c>
      <c r="EK66" s="2">
        <f t="shared" si="277"/>
        <v>0</v>
      </c>
      <c r="EL66" s="2">
        <f t="shared" si="278"/>
        <v>0</v>
      </c>
      <c r="EM66" s="2">
        <f t="shared" si="279"/>
        <v>0</v>
      </c>
      <c r="EN66" s="2">
        <f t="shared" si="280"/>
        <v>0</v>
      </c>
      <c r="EO66" s="2">
        <f t="shared" si="281"/>
        <v>0</v>
      </c>
      <c r="EP66" s="2">
        <f t="shared" si="282"/>
        <v>1</v>
      </c>
      <c r="EQ66" s="55"/>
      <c r="ER66" s="55"/>
      <c r="ES66" s="56"/>
      <c r="ET66" s="56"/>
      <c r="EU66" s="55"/>
      <c r="EV66" s="55"/>
      <c r="EW66" s="55"/>
      <c r="EX66" s="55"/>
      <c r="EY66" s="55"/>
      <c r="EZ66" s="55"/>
      <c r="FA66" s="55"/>
      <c r="FB66" s="215"/>
      <c r="FC66" s="215"/>
    </row>
    <row r="67" ht="20.1" customHeight="1" spans="1:159">
      <c r="A67" s="194">
        <f>数据调研!F67</f>
        <v>42932</v>
      </c>
      <c r="B67" s="195">
        <f t="shared" ref="B67:B100" si="283">IF(AND(A67&gt;0,A67&lt;100),1,0)</f>
        <v>0</v>
      </c>
      <c r="C67" s="195">
        <f t="shared" ref="C67:C100" si="284">IF(AND(A67&gt;99,A67&lt;500),1,0)</f>
        <v>0</v>
      </c>
      <c r="D67" s="195">
        <f t="shared" ref="D67:D100" si="285">IF(AND(A67&gt;499,A67&lt;1000),1,0)</f>
        <v>0</v>
      </c>
      <c r="E67" s="195">
        <f t="shared" ref="E67:E100" si="286">IF(AND(A67&gt;999,A67&lt;2000),1,0)</f>
        <v>0</v>
      </c>
      <c r="F67" s="195">
        <f t="shared" ref="F67:F100" si="287">IF(AND(A67&gt;1999,A67&lt;4000),1,0)</f>
        <v>0</v>
      </c>
      <c r="G67">
        <f t="shared" ref="G67:G100" si="288">IF(AND(A67&gt;3999,A67&lt;6000),1,0)</f>
        <v>0</v>
      </c>
      <c r="H67">
        <f t="shared" ref="H67:H100" si="289">IF(AND(A67&gt;5999,A67&lt;8000),1,0)</f>
        <v>0</v>
      </c>
      <c r="I67">
        <f t="shared" ref="I67:I100" si="290">IF(AND(A67&gt;7999,A67&lt;10001),1,0)</f>
        <v>0</v>
      </c>
      <c r="J67">
        <f t="shared" ref="J67:J100" si="291">IF(A67&gt;10002,1,0)</f>
        <v>1</v>
      </c>
      <c r="K67" s="254">
        <f>价格参考!K67</f>
        <v>74</v>
      </c>
      <c r="L67">
        <f t="shared" ref="L67:L98" si="292">IF(AND(K67&gt;0,K67&lt;301),1,0)</f>
        <v>1</v>
      </c>
      <c r="M67">
        <f t="shared" ref="M67:M98" si="293">IF(AND(K67&gt;300,K67&lt;501),1,0)</f>
        <v>0</v>
      </c>
      <c r="N67">
        <f t="shared" ref="N67:N98" si="294">IF(AND(K67&gt;500,K67&lt;801),1,0)</f>
        <v>0</v>
      </c>
      <c r="O67">
        <f t="shared" ref="O67:O98" si="295">IF(AND(K67&gt;800,K67&lt;1001),1,0)</f>
        <v>0</v>
      </c>
      <c r="P67">
        <f t="shared" ref="P67:P98" si="296">IF(AND(K67&gt;1000,K67&lt;1501),1,0)</f>
        <v>0</v>
      </c>
      <c r="Q67">
        <f t="shared" ref="Q67:Q98" si="297">IF(AND(K67&gt;1500,K67&lt;2001),1,0)</f>
        <v>0</v>
      </c>
      <c r="R67">
        <f t="shared" ref="R67:R98" si="298">IF(AND(K67&gt;2000,K67&lt;3001),1,0)</f>
        <v>0</v>
      </c>
      <c r="S67">
        <f t="shared" ref="S67:S98" si="299">IF(AND(K67&gt;3000,K67&lt;4501),1,0)</f>
        <v>0</v>
      </c>
      <c r="T67">
        <f t="shared" ref="T67:T98" si="300">IF(AND(K67&gt;4500,K67&lt;6001),1,0)</f>
        <v>0</v>
      </c>
      <c r="U67">
        <f t="shared" ref="U67:U98" si="301">IF(AND(K67&gt;6000,K67&lt;8001),1,0)</f>
        <v>0</v>
      </c>
      <c r="V67">
        <f t="shared" ref="V67:V98" si="302">IF(AND(K67&gt;8000,K67&lt;&gt;"N.A.",K67&lt;&gt;"&lt; 5"),1,0)</f>
        <v>0</v>
      </c>
      <c r="W67" s="194">
        <f t="shared" ref="W67:W98" si="303">IF(A67&lt;&gt;"N.A.",A67,1000000)</f>
        <v>42932</v>
      </c>
      <c r="X67" s="255">
        <f>数据调研!I67</f>
        <v>34</v>
      </c>
      <c r="Y67" s="2">
        <f t="shared" ref="Y67:Y98" si="304">IF(X67&lt;31,1,0)</f>
        <v>0</v>
      </c>
      <c r="Z67" s="2">
        <f t="shared" ref="Z67:Z98" si="305">IF(AND(Y67=1,B67=1),1,0)</f>
        <v>0</v>
      </c>
      <c r="AA67" s="2">
        <f t="shared" ref="AA67:AA98" si="306">IF(AND(Y67=1,C67=1),1,0)</f>
        <v>0</v>
      </c>
      <c r="AB67" s="2">
        <f t="shared" ref="AB67:AB98" si="307">IF(AND(Y67=1,D67=1),1,0)</f>
        <v>0</v>
      </c>
      <c r="AC67" s="2">
        <f t="shared" ref="AC67:AC98" si="308">IF(AND(Y67=1,E67=1),1,0)</f>
        <v>0</v>
      </c>
      <c r="AD67" s="2">
        <f t="shared" ref="AD67:AD98" si="309">IF(AND(Y67=1,F67=1),1,0)</f>
        <v>0</v>
      </c>
      <c r="AE67" s="2">
        <f t="shared" ref="AE67:AE98" si="310">IF(AND(Y67=1,G67=1),1,0)</f>
        <v>0</v>
      </c>
      <c r="AF67" s="2">
        <f t="shared" ref="AF67:AF98" si="311">IF(AND(Y67=1,H67=1),1,0)</f>
        <v>0</v>
      </c>
      <c r="AG67" s="2">
        <f t="shared" ref="AG67:AG98" si="312">IF(AND(Y67=1,I67=1),1,0)</f>
        <v>0</v>
      </c>
      <c r="AH67" s="2">
        <f t="shared" ref="AH67:AH98" si="313">IF(AND(Y67=1,J67=1),1,0)</f>
        <v>0</v>
      </c>
      <c r="AI67" s="2">
        <f t="shared" ref="AI67:AI98" si="314">IF(AND(X67&gt;30,X67&lt;101),1,0)</f>
        <v>1</v>
      </c>
      <c r="AJ67" s="2">
        <f t="shared" ref="AJ67:AJ98" si="315">IF(AND(AI67=1,B67=1),1,0)</f>
        <v>0</v>
      </c>
      <c r="AK67" s="2">
        <f t="shared" ref="AK67:AK98" si="316">IF(AND(AI67=1,C67=1),1,0)</f>
        <v>0</v>
      </c>
      <c r="AL67" s="2">
        <f t="shared" ref="AL67:AL98" si="317">IF(AND(AI67=1,D67=1),1,0)</f>
        <v>0</v>
      </c>
      <c r="AM67" s="2">
        <f t="shared" ref="AM67:AM98" si="318">IF(AND(AI67=1,E67=1),1,0)</f>
        <v>0</v>
      </c>
      <c r="AN67" s="2">
        <f t="shared" ref="AN67:AN98" si="319">IF(AND(AI67=1,F67=1),1,0)</f>
        <v>0</v>
      </c>
      <c r="AO67" s="2">
        <f t="shared" ref="AO67:AO98" si="320">IF(AND(AI67=1,G67=1),1,0)</f>
        <v>0</v>
      </c>
      <c r="AP67" s="2">
        <f t="shared" ref="AP67:AP98" si="321">IF(AND(AI67=1,H67=1),1,0)</f>
        <v>0</v>
      </c>
      <c r="AQ67" s="2">
        <f t="shared" ref="AQ67:AQ98" si="322">IF(AND(AI67=1,I67=1),1,0)</f>
        <v>0</v>
      </c>
      <c r="AR67" s="2">
        <f t="shared" ref="AR67:AR98" si="323">IF(AND(AI67=1,J67=1),1,0)</f>
        <v>1</v>
      </c>
      <c r="AS67" s="2">
        <f t="shared" ref="AS67:AS98" si="324">IF(AND(X67&gt;100,X67&lt;501),1,0)</f>
        <v>0</v>
      </c>
      <c r="AT67" s="2">
        <f t="shared" ref="AT67:AT98" si="325">IF(AND(B67=1,AS67=1),1,0)</f>
        <v>0</v>
      </c>
      <c r="AU67" s="2">
        <f t="shared" ref="AU67:AU98" si="326">IF(AND(C67=1,AS67=1),1,0)</f>
        <v>0</v>
      </c>
      <c r="AV67" s="2">
        <f t="shared" ref="AV67:AV98" si="327">IF(AND(D67=1,AS67=1),1,0)</f>
        <v>0</v>
      </c>
      <c r="AW67" s="2">
        <f t="shared" ref="AW67:AW98" si="328">IF(AND(E67=1,AS67=1),1,0)</f>
        <v>0</v>
      </c>
      <c r="AX67" s="2">
        <f t="shared" ref="AX67:AX98" si="329">IF(AND(F67=1,AS67=1),1,0)</f>
        <v>0</v>
      </c>
      <c r="AY67" s="2">
        <f t="shared" ref="AY67:AY98" si="330">IF(AND(G67=1,AS67=1),1,0)</f>
        <v>0</v>
      </c>
      <c r="AZ67" s="2">
        <f t="shared" ref="AZ67:AZ98" si="331">IF(AND(H67=1,AS67=1),1,0)</f>
        <v>0</v>
      </c>
      <c r="BA67" s="2">
        <f t="shared" ref="BA67:BA98" si="332">IF(AND(I67=1,AS67=1),1,0)</f>
        <v>0</v>
      </c>
      <c r="BB67" s="2">
        <f t="shared" ref="BB67:BB98" si="333">IF(AND(J67=1,AS67=1),1,0)</f>
        <v>0</v>
      </c>
      <c r="BC67" s="2">
        <f t="shared" ref="BC67:BC98" si="334">IF(AND(X67&gt;500,X67&lt;1001),1,0)</f>
        <v>0</v>
      </c>
      <c r="BD67" s="2">
        <f t="shared" ref="BD67:BD98" si="335">IF(AND(BC67=1,B67=1),1,0)</f>
        <v>0</v>
      </c>
      <c r="BE67" s="2">
        <f t="shared" ref="BE67:BE98" si="336">IF(AND(BC67=1,C67=1),1,0)</f>
        <v>0</v>
      </c>
      <c r="BF67" s="2">
        <f t="shared" ref="BF67:BF98" si="337">IF(AND(BC67=1,D67=1),1,0)</f>
        <v>0</v>
      </c>
      <c r="BG67" s="2">
        <f t="shared" ref="BG67:BG98" si="338">IF(AND(BC67=1,E67=1),1,0)</f>
        <v>0</v>
      </c>
      <c r="BH67" s="2">
        <f t="shared" ref="BH67:BH98" si="339">IF(AND(BC67=1,F67=1),1,0)</f>
        <v>0</v>
      </c>
      <c r="BI67" s="2">
        <f t="shared" ref="BI67:BI98" si="340">IF(AND(BC67=1,G67=1),1,0)</f>
        <v>0</v>
      </c>
      <c r="BJ67" s="2">
        <f t="shared" ref="BJ67:BJ98" si="341">IF(AND(BC67=1,H67=1),1,0)</f>
        <v>0</v>
      </c>
      <c r="BK67" s="2">
        <f t="shared" ref="BK67:BK98" si="342">IF(AND(BC67=1,I67=1),1,0)</f>
        <v>0</v>
      </c>
      <c r="BL67" s="2">
        <f t="shared" ref="BL67:BL98" si="343">IF(AND(BC67=1,J67=1),1,0)</f>
        <v>0</v>
      </c>
      <c r="BM67" s="2">
        <f t="shared" ref="BM67:BM98" si="344">IF(X67&gt;1001,1,0)</f>
        <v>0</v>
      </c>
      <c r="BN67" s="2">
        <f t="shared" ref="BN67:BN98" si="345">IF(AND(B67=1,BM67=1),1,0)</f>
        <v>0</v>
      </c>
      <c r="BO67" s="2">
        <f t="shared" ref="BO67:BO98" si="346">IF(AND(C67=1,BM67=1),1,0)</f>
        <v>0</v>
      </c>
      <c r="BP67" s="2">
        <f t="shared" ref="BP67:BP98" si="347">IF(AND(D67=1,BM67=1),1,0)</f>
        <v>0</v>
      </c>
      <c r="BQ67" s="2">
        <f t="shared" ref="BQ67:BQ98" si="348">IF(AND(E67=1,BM67=1),1,0)</f>
        <v>0</v>
      </c>
      <c r="BR67" s="2">
        <f t="shared" ref="BR67:BR98" si="349">IF(AND(F67=1,BM67=1),1,0)</f>
        <v>0</v>
      </c>
      <c r="BS67" s="2">
        <f t="shared" ref="BS67:BS98" si="350">IF(AND(G67=1,BM67=1),1,0)</f>
        <v>0</v>
      </c>
      <c r="BT67" s="2">
        <f t="shared" ref="BT67:BT98" si="351">IF(AND(H67=1,BM67=1),1,0)</f>
        <v>0</v>
      </c>
      <c r="BU67" s="2">
        <f t="shared" ref="BU67:BU98" si="352">IF(AND(I67=1,BM67=1),1,0)</f>
        <v>0</v>
      </c>
      <c r="BV67" s="2">
        <f t="shared" ref="BV67:BV98" si="353">IF(AND(J67=1,BM67=1),1,0)</f>
        <v>0</v>
      </c>
      <c r="BW67" s="255" t="str">
        <f>数据调研!K67</f>
        <v>FBA</v>
      </c>
      <c r="BX67" s="199">
        <f t="shared" ref="BX67:BX98" si="354">IF(BW67="AMZ",1,0)</f>
        <v>0</v>
      </c>
      <c r="BY67" s="199">
        <f t="shared" ref="BY67:BY98" si="355">IF(AND(BX67=1,B67=1),1,0)</f>
        <v>0</v>
      </c>
      <c r="BZ67" s="199">
        <f t="shared" ref="BZ67:BZ98" si="356">IF(AND(BX67=1,C67=1),1,0)</f>
        <v>0</v>
      </c>
      <c r="CA67" s="199">
        <f t="shared" ref="CA67:CA98" si="357">IF(AND(BX67=1,D67=1),1,0)</f>
        <v>0</v>
      </c>
      <c r="CB67" s="199">
        <f t="shared" ref="CB67:CB98" si="358">IF(AND(BX67=1,E67=1),1,0)</f>
        <v>0</v>
      </c>
      <c r="CC67" s="199">
        <f t="shared" ref="CC67:CC98" si="359">IF(AND(BX67=1,F67=1),1,0)</f>
        <v>0</v>
      </c>
      <c r="CD67" s="199">
        <f t="shared" ref="CD67:CD98" si="360">IF(AND(BX67=1,G67=1),1,0)</f>
        <v>0</v>
      </c>
      <c r="CE67" s="199">
        <f t="shared" ref="CE67:CE98" si="361">IF(AND(BX67=1,H67=1),1,0)</f>
        <v>0</v>
      </c>
      <c r="CF67" s="199">
        <f t="shared" ref="CF67:CF98" si="362">IF(AND(BX67=1,I67=1),1,0)</f>
        <v>0</v>
      </c>
      <c r="CG67" s="199">
        <f t="shared" ref="CG67:CG98" si="363">IF(AND(BX67=1,J67=1),1,0)</f>
        <v>0</v>
      </c>
      <c r="CH67" s="199">
        <f t="shared" ref="CH67:CH98" si="364">IF(BW67="FBA",1,0)</f>
        <v>1</v>
      </c>
      <c r="CI67" s="199">
        <f t="shared" ref="CI67:CI98" si="365">IF(AND(CH67=1,B67=1),1,0)</f>
        <v>0</v>
      </c>
      <c r="CJ67" s="199">
        <f t="shared" ref="CJ67:CJ98" si="366">IF(AND(CH67=1,C67=1),1,0)</f>
        <v>0</v>
      </c>
      <c r="CK67" s="199">
        <f t="shared" ref="CK67:CK98" si="367">IF(AND(CH67=1,D67=1),1,0)</f>
        <v>0</v>
      </c>
      <c r="CL67" s="199">
        <f t="shared" ref="CL67:CL98" si="368">IF(AND(CH67=1,E67=1),1,0)</f>
        <v>0</v>
      </c>
      <c r="CM67" s="199">
        <f t="shared" ref="CM67:CM98" si="369">IF(AND(CH67=1,F67=1),1,0)</f>
        <v>0</v>
      </c>
      <c r="CN67" s="199">
        <f t="shared" ref="CN67:CN98" si="370">IF(AND(CH67=1,G67=1),1,0)</f>
        <v>0</v>
      </c>
      <c r="CO67" s="199">
        <f t="shared" ref="CO67:CO98" si="371">IF(AND(CH67=1,H67=1),1,0)</f>
        <v>0</v>
      </c>
      <c r="CP67" s="199">
        <f t="shared" ref="CP67:CP98" si="372">IF(AND(CH67=1,I67=1),1,0)</f>
        <v>0</v>
      </c>
      <c r="CQ67" s="199">
        <f t="shared" ref="CQ67:CQ98" si="373">IF(AND(CH67=1,J67=1),1,0)</f>
        <v>1</v>
      </c>
      <c r="CR67" s="255">
        <f>数据调研!N67</f>
        <v>222</v>
      </c>
      <c r="CS67" s="260">
        <f t="shared" ref="CS67:CS98" si="374">IF(AND(CR67&lt;31,CR67&lt;&gt;0),1,0)</f>
        <v>0</v>
      </c>
      <c r="CT67" s="2">
        <f t="shared" ref="CT67:CT98" si="375">IF(AND(CS67=1,B67=1),1,0)</f>
        <v>0</v>
      </c>
      <c r="CU67" s="2">
        <f t="shared" ref="CU67:CU98" si="376">IF(AND(CS67=1,C67=1),1,0)</f>
        <v>0</v>
      </c>
      <c r="CV67" s="2">
        <f t="shared" ref="CV67:CV98" si="377">IF(AND(CS67=1,D67=1),1,0)</f>
        <v>0</v>
      </c>
      <c r="CW67" s="2">
        <f t="shared" ref="CW67:CW98" si="378">IF(AND(CS67=1,E67=1),1,0)</f>
        <v>0</v>
      </c>
      <c r="CX67" s="2">
        <f t="shared" ref="CX67:CX98" si="379">IF(AND(CS67=1,F67=1),1,0)</f>
        <v>0</v>
      </c>
      <c r="CY67" s="2">
        <f t="shared" ref="CY67:CY98" si="380">IF(AND(CS67=1,G67=1),1,0)</f>
        <v>0</v>
      </c>
      <c r="CZ67" s="2">
        <f t="shared" ref="CZ67:CZ98" si="381">IF(AND(CS67=1,H67=1),1,0)</f>
        <v>0</v>
      </c>
      <c r="DA67" s="2">
        <f t="shared" ref="DA67:DA98" si="382">IF(AND(CS67=1,I67=1),1,0)</f>
        <v>0</v>
      </c>
      <c r="DB67" s="2">
        <f t="shared" ref="DB67:DB98" si="383">IF(AND(CS67=1,J67=1),1,0)</f>
        <v>0</v>
      </c>
      <c r="DC67" s="263">
        <f t="shared" ref="DC67:DC98" si="384">IF(AND(CR67&gt;30,CR67&lt;61),1,0)</f>
        <v>0</v>
      </c>
      <c r="DD67" s="254">
        <f t="shared" ref="DD67:DD98" si="385">IF(AND(DC67=1,B67=1),1,0)</f>
        <v>0</v>
      </c>
      <c r="DE67" s="254">
        <f t="shared" ref="DE67:DE98" si="386">IF(AND(DC67=1,C67=1),1,0)</f>
        <v>0</v>
      </c>
      <c r="DF67" s="254">
        <f t="shared" ref="DF67:DF98" si="387">IF(AND(DC67=1,D67=1),1,0)</f>
        <v>0</v>
      </c>
      <c r="DG67" s="254">
        <f t="shared" ref="DG67:DG98" si="388">IF(AND(DC67=1,E67=1),1,0)</f>
        <v>0</v>
      </c>
      <c r="DH67" s="254">
        <f t="shared" ref="DH67:DH98" si="389">IF(AND(DC67=1,F67=1),1,0)</f>
        <v>0</v>
      </c>
      <c r="DI67" s="254">
        <f t="shared" ref="DI67:DI98" si="390">IF(AND(DC67=1,G67=1),1,0)</f>
        <v>0</v>
      </c>
      <c r="DJ67" s="254">
        <f t="shared" ref="DJ67:DJ98" si="391">IF(AND(DC67=1,H67=1),1,0)</f>
        <v>0</v>
      </c>
      <c r="DK67" s="254">
        <f t="shared" ref="DK67:DK98" si="392">IF(AND(DC67=1,I67=1),1,0)</f>
        <v>0</v>
      </c>
      <c r="DL67" s="254">
        <f t="shared" ref="DL67:DL98" si="393">IF(AND(DC67=1,J67=1),1,0)</f>
        <v>0</v>
      </c>
      <c r="DM67" s="263">
        <f t="shared" ref="DM67:DM98" si="394">IF(AND(CR67&gt;60,CR67&lt;91),1,0)</f>
        <v>0</v>
      </c>
      <c r="DN67" s="254">
        <f t="shared" ref="DN67:DN98" si="395">IF(AND(DM67=1,B67=1),1,0)</f>
        <v>0</v>
      </c>
      <c r="DO67" s="254">
        <f t="shared" ref="DO67:DO98" si="396">IF(AND(DM67=1,C67=1),1,0)</f>
        <v>0</v>
      </c>
      <c r="DP67" s="254">
        <f t="shared" ref="DP67:DP98" si="397">IF(AND(DM67=1,D67=1),1,0)</f>
        <v>0</v>
      </c>
      <c r="DQ67" s="254">
        <f t="shared" ref="DQ67:DQ98" si="398">IF(AND(DM67=1,E67=1),1,0)</f>
        <v>0</v>
      </c>
      <c r="DR67" s="254">
        <f t="shared" ref="DR67:DR98" si="399">IF(AND(DM67=1,F67=1),1,0)</f>
        <v>0</v>
      </c>
      <c r="DS67" s="254">
        <f t="shared" ref="DS67:DS98" si="400">IF(AND(DM67=1,G67=1),1,0)</f>
        <v>0</v>
      </c>
      <c r="DT67" s="254">
        <f t="shared" ref="DT67:DT98" si="401">IF(AND(DM67=1,H67=1),1,0)</f>
        <v>0</v>
      </c>
      <c r="DU67" s="254">
        <f t="shared" ref="DU67:DU98" si="402">IF(AND(DM67=1,I67=1),1,0)</f>
        <v>0</v>
      </c>
      <c r="DV67" s="254">
        <f t="shared" ref="DV67:DV98" si="403">IF(AND(DM67=1,J67=1),1,0)</f>
        <v>0</v>
      </c>
      <c r="DW67" s="263">
        <f t="shared" ref="DW67:DW98" si="404">IF(AND(CR67&gt;90,CR67&lt;181),1,0)</f>
        <v>0</v>
      </c>
      <c r="DX67" s="254">
        <f t="shared" ref="DX67:DX98" si="405">IF(AND(DW67=1,B67=1),1,0)</f>
        <v>0</v>
      </c>
      <c r="DY67" s="254">
        <f t="shared" ref="DY67:DY98" si="406">IF(AND(DW67=1,C67=1),1,0)</f>
        <v>0</v>
      </c>
      <c r="DZ67" s="254">
        <f t="shared" ref="DZ67:DZ98" si="407">IF(AND(DW67=1,D67=1),1,0)</f>
        <v>0</v>
      </c>
      <c r="EA67" s="254">
        <f t="shared" ref="EA67:EA98" si="408">IF(AND(DW67=1,E67=1),1,0)</f>
        <v>0</v>
      </c>
      <c r="EB67" s="254">
        <f t="shared" ref="EB67:EB98" si="409">IF(AND(DW67=1,F67=1),1,0)</f>
        <v>0</v>
      </c>
      <c r="EC67" s="254">
        <f t="shared" ref="EC67:EC98" si="410">IF(AND(DW67=1,G67=1),1,0)</f>
        <v>0</v>
      </c>
      <c r="ED67" s="254">
        <f t="shared" ref="ED67:ED98" si="411">IF(AND(DW67=1,H67=1),1,0)</f>
        <v>0</v>
      </c>
      <c r="EE67" s="254">
        <f t="shared" ref="EE67:EE98" si="412">IF(AND(DW67=1,I67=1),1,0)</f>
        <v>0</v>
      </c>
      <c r="EF67" s="254">
        <f t="shared" ref="EF67:EF98" si="413">IF(AND(DW67=1,J67=1),1,0)</f>
        <v>0</v>
      </c>
      <c r="EG67" s="263">
        <f t="shared" ref="EG67:EG98" si="414">IF(CR67&gt;180,1,0)</f>
        <v>1</v>
      </c>
      <c r="EH67" s="2">
        <f t="shared" ref="EH67:EH98" si="415">IF(AND(EG67=1,B67=1),1,0)</f>
        <v>0</v>
      </c>
      <c r="EI67" s="2">
        <f t="shared" ref="EI67:EI98" si="416">IF(AND(EG67=1,C67=1),1,0)</f>
        <v>0</v>
      </c>
      <c r="EJ67" s="2">
        <f t="shared" ref="EJ67:EJ98" si="417">IF(AND(EG67=1,D67=1),1,0)</f>
        <v>0</v>
      </c>
      <c r="EK67" s="2">
        <f t="shared" ref="EK67:EK98" si="418">IF(AND(EG67=1,E67=1),1,0)</f>
        <v>0</v>
      </c>
      <c r="EL67" s="2">
        <f t="shared" ref="EL67:EL98" si="419">IF(AND(EG67=1,F67=1),1,0)</f>
        <v>0</v>
      </c>
      <c r="EM67" s="2">
        <f t="shared" ref="EM67:EM98" si="420">IF(AND(EG67=1,G67=1),1,0)</f>
        <v>0</v>
      </c>
      <c r="EN67" s="2">
        <f t="shared" ref="EN67:EN98" si="421">IF(AND(EG67=1,H67=1),1,0)</f>
        <v>0</v>
      </c>
      <c r="EO67" s="2">
        <f t="shared" ref="EO67:EO98" si="422">IF(AND(EG67=1,I67=1),1,0)</f>
        <v>0</v>
      </c>
      <c r="EP67" s="2">
        <f t="shared" ref="EP67:EP98" si="423">IF(AND(EG67=1,J67=1),1,0)</f>
        <v>1</v>
      </c>
      <c r="EQ67" s="55"/>
      <c r="ER67" s="55"/>
      <c r="ES67" s="56"/>
      <c r="ET67" s="56"/>
      <c r="EU67" s="55"/>
      <c r="EV67" s="55"/>
      <c r="EW67" s="55"/>
      <c r="EX67" s="55"/>
      <c r="EY67" s="55"/>
      <c r="EZ67" s="55"/>
      <c r="FA67" s="55"/>
      <c r="FB67" s="215"/>
      <c r="FC67" s="215"/>
    </row>
    <row r="68" ht="20.1" customHeight="1" spans="1:159">
      <c r="A68" s="194">
        <f>数据调研!F68</f>
        <v>118894</v>
      </c>
      <c r="B68" s="195">
        <f t="shared" si="283"/>
        <v>0</v>
      </c>
      <c r="C68" s="195">
        <f t="shared" si="284"/>
        <v>0</v>
      </c>
      <c r="D68" s="195">
        <f t="shared" si="285"/>
        <v>0</v>
      </c>
      <c r="E68" s="195">
        <f t="shared" si="286"/>
        <v>0</v>
      </c>
      <c r="F68" s="195">
        <f t="shared" si="287"/>
        <v>0</v>
      </c>
      <c r="G68">
        <f t="shared" si="288"/>
        <v>0</v>
      </c>
      <c r="H68">
        <f t="shared" si="289"/>
        <v>0</v>
      </c>
      <c r="I68">
        <f t="shared" si="290"/>
        <v>0</v>
      </c>
      <c r="J68">
        <f t="shared" si="291"/>
        <v>1</v>
      </c>
      <c r="K68" s="254">
        <f>价格参考!K68</f>
        <v>74</v>
      </c>
      <c r="L68">
        <f t="shared" si="292"/>
        <v>1</v>
      </c>
      <c r="M68">
        <f t="shared" si="293"/>
        <v>0</v>
      </c>
      <c r="N68">
        <f t="shared" si="294"/>
        <v>0</v>
      </c>
      <c r="O68">
        <f t="shared" si="295"/>
        <v>0</v>
      </c>
      <c r="P68">
        <f t="shared" si="296"/>
        <v>0</v>
      </c>
      <c r="Q68">
        <f t="shared" si="297"/>
        <v>0</v>
      </c>
      <c r="R68">
        <f t="shared" si="298"/>
        <v>0</v>
      </c>
      <c r="S68">
        <f t="shared" si="299"/>
        <v>0</v>
      </c>
      <c r="T68">
        <f t="shared" si="300"/>
        <v>0</v>
      </c>
      <c r="U68">
        <f t="shared" si="301"/>
        <v>0</v>
      </c>
      <c r="V68">
        <f t="shared" si="302"/>
        <v>0</v>
      </c>
      <c r="W68" s="194">
        <f t="shared" si="303"/>
        <v>118894</v>
      </c>
      <c r="X68" s="255">
        <f>数据调研!I68</f>
        <v>17</v>
      </c>
      <c r="Y68" s="2">
        <f t="shared" si="304"/>
        <v>1</v>
      </c>
      <c r="Z68" s="2">
        <f t="shared" si="305"/>
        <v>0</v>
      </c>
      <c r="AA68" s="2">
        <f t="shared" si="306"/>
        <v>0</v>
      </c>
      <c r="AB68" s="2">
        <f t="shared" si="307"/>
        <v>0</v>
      </c>
      <c r="AC68" s="2">
        <f t="shared" si="308"/>
        <v>0</v>
      </c>
      <c r="AD68" s="2">
        <f t="shared" si="309"/>
        <v>0</v>
      </c>
      <c r="AE68" s="2">
        <f t="shared" si="310"/>
        <v>0</v>
      </c>
      <c r="AF68" s="2">
        <f t="shared" si="311"/>
        <v>0</v>
      </c>
      <c r="AG68" s="2">
        <f t="shared" si="312"/>
        <v>0</v>
      </c>
      <c r="AH68" s="2">
        <f t="shared" si="313"/>
        <v>1</v>
      </c>
      <c r="AI68" s="2">
        <f t="shared" si="314"/>
        <v>0</v>
      </c>
      <c r="AJ68" s="2">
        <f t="shared" si="315"/>
        <v>0</v>
      </c>
      <c r="AK68" s="2">
        <f t="shared" si="316"/>
        <v>0</v>
      </c>
      <c r="AL68" s="2">
        <f t="shared" si="317"/>
        <v>0</v>
      </c>
      <c r="AM68" s="2">
        <f t="shared" si="318"/>
        <v>0</v>
      </c>
      <c r="AN68" s="2">
        <f t="shared" si="319"/>
        <v>0</v>
      </c>
      <c r="AO68" s="2">
        <f t="shared" si="320"/>
        <v>0</v>
      </c>
      <c r="AP68" s="2">
        <f t="shared" si="321"/>
        <v>0</v>
      </c>
      <c r="AQ68" s="2">
        <f t="shared" si="322"/>
        <v>0</v>
      </c>
      <c r="AR68" s="2">
        <f t="shared" si="323"/>
        <v>0</v>
      </c>
      <c r="AS68" s="2">
        <f t="shared" si="324"/>
        <v>0</v>
      </c>
      <c r="AT68" s="2">
        <f t="shared" si="325"/>
        <v>0</v>
      </c>
      <c r="AU68" s="2">
        <f t="shared" si="326"/>
        <v>0</v>
      </c>
      <c r="AV68" s="2">
        <f t="shared" si="327"/>
        <v>0</v>
      </c>
      <c r="AW68" s="2">
        <f t="shared" si="328"/>
        <v>0</v>
      </c>
      <c r="AX68" s="2">
        <f t="shared" si="329"/>
        <v>0</v>
      </c>
      <c r="AY68" s="2">
        <f t="shared" si="330"/>
        <v>0</v>
      </c>
      <c r="AZ68" s="2">
        <f t="shared" si="331"/>
        <v>0</v>
      </c>
      <c r="BA68" s="2">
        <f t="shared" si="332"/>
        <v>0</v>
      </c>
      <c r="BB68" s="2">
        <f t="shared" si="333"/>
        <v>0</v>
      </c>
      <c r="BC68" s="2">
        <f t="shared" si="334"/>
        <v>0</v>
      </c>
      <c r="BD68" s="2">
        <f t="shared" si="335"/>
        <v>0</v>
      </c>
      <c r="BE68" s="2">
        <f t="shared" si="336"/>
        <v>0</v>
      </c>
      <c r="BF68" s="2">
        <f t="shared" si="337"/>
        <v>0</v>
      </c>
      <c r="BG68" s="2">
        <f t="shared" si="338"/>
        <v>0</v>
      </c>
      <c r="BH68" s="2">
        <f t="shared" si="339"/>
        <v>0</v>
      </c>
      <c r="BI68" s="2">
        <f t="shared" si="340"/>
        <v>0</v>
      </c>
      <c r="BJ68" s="2">
        <f t="shared" si="341"/>
        <v>0</v>
      </c>
      <c r="BK68" s="2">
        <f t="shared" si="342"/>
        <v>0</v>
      </c>
      <c r="BL68" s="2">
        <f t="shared" si="343"/>
        <v>0</v>
      </c>
      <c r="BM68" s="2">
        <f t="shared" si="344"/>
        <v>0</v>
      </c>
      <c r="BN68" s="2">
        <f t="shared" si="345"/>
        <v>0</v>
      </c>
      <c r="BO68" s="2">
        <f t="shared" si="346"/>
        <v>0</v>
      </c>
      <c r="BP68" s="2">
        <f t="shared" si="347"/>
        <v>0</v>
      </c>
      <c r="BQ68" s="2">
        <f t="shared" si="348"/>
        <v>0</v>
      </c>
      <c r="BR68" s="2">
        <f t="shared" si="349"/>
        <v>0</v>
      </c>
      <c r="BS68" s="2">
        <f t="shared" si="350"/>
        <v>0</v>
      </c>
      <c r="BT68" s="2">
        <f t="shared" si="351"/>
        <v>0</v>
      </c>
      <c r="BU68" s="2">
        <f t="shared" si="352"/>
        <v>0</v>
      </c>
      <c r="BV68" s="2">
        <f t="shared" si="353"/>
        <v>0</v>
      </c>
      <c r="BW68" s="255" t="str">
        <f>数据调研!K68</f>
        <v>FBA</v>
      </c>
      <c r="BX68" s="199">
        <f t="shared" si="354"/>
        <v>0</v>
      </c>
      <c r="BY68" s="199">
        <f t="shared" si="355"/>
        <v>0</v>
      </c>
      <c r="BZ68" s="199">
        <f t="shared" si="356"/>
        <v>0</v>
      </c>
      <c r="CA68" s="199">
        <f t="shared" si="357"/>
        <v>0</v>
      </c>
      <c r="CB68" s="199">
        <f t="shared" si="358"/>
        <v>0</v>
      </c>
      <c r="CC68" s="199">
        <f t="shared" si="359"/>
        <v>0</v>
      </c>
      <c r="CD68" s="199">
        <f t="shared" si="360"/>
        <v>0</v>
      </c>
      <c r="CE68" s="199">
        <f t="shared" si="361"/>
        <v>0</v>
      </c>
      <c r="CF68" s="199">
        <f t="shared" si="362"/>
        <v>0</v>
      </c>
      <c r="CG68" s="199">
        <f t="shared" si="363"/>
        <v>0</v>
      </c>
      <c r="CH68" s="199">
        <f t="shared" si="364"/>
        <v>1</v>
      </c>
      <c r="CI68" s="199">
        <f t="shared" si="365"/>
        <v>0</v>
      </c>
      <c r="CJ68" s="199">
        <f t="shared" si="366"/>
        <v>0</v>
      </c>
      <c r="CK68" s="199">
        <f t="shared" si="367"/>
        <v>0</v>
      </c>
      <c r="CL68" s="199">
        <f t="shared" si="368"/>
        <v>0</v>
      </c>
      <c r="CM68" s="199">
        <f t="shared" si="369"/>
        <v>0</v>
      </c>
      <c r="CN68" s="199">
        <f t="shared" si="370"/>
        <v>0</v>
      </c>
      <c r="CO68" s="199">
        <f t="shared" si="371"/>
        <v>0</v>
      </c>
      <c r="CP68" s="199">
        <f t="shared" si="372"/>
        <v>0</v>
      </c>
      <c r="CQ68" s="199">
        <f t="shared" si="373"/>
        <v>1</v>
      </c>
      <c r="CR68" s="255">
        <f>数据调研!N68</f>
        <v>346</v>
      </c>
      <c r="CS68" s="260">
        <f t="shared" si="374"/>
        <v>0</v>
      </c>
      <c r="CT68" s="2">
        <f t="shared" si="375"/>
        <v>0</v>
      </c>
      <c r="CU68" s="2">
        <f t="shared" si="376"/>
        <v>0</v>
      </c>
      <c r="CV68" s="2">
        <f t="shared" si="377"/>
        <v>0</v>
      </c>
      <c r="CW68" s="2">
        <f t="shared" si="378"/>
        <v>0</v>
      </c>
      <c r="CX68" s="2">
        <f t="shared" si="379"/>
        <v>0</v>
      </c>
      <c r="CY68" s="2">
        <f t="shared" si="380"/>
        <v>0</v>
      </c>
      <c r="CZ68" s="2">
        <f t="shared" si="381"/>
        <v>0</v>
      </c>
      <c r="DA68" s="2">
        <f t="shared" si="382"/>
        <v>0</v>
      </c>
      <c r="DB68" s="2">
        <f t="shared" si="383"/>
        <v>0</v>
      </c>
      <c r="DC68" s="263">
        <f t="shared" si="384"/>
        <v>0</v>
      </c>
      <c r="DD68" s="254">
        <f t="shared" si="385"/>
        <v>0</v>
      </c>
      <c r="DE68" s="254">
        <f t="shared" si="386"/>
        <v>0</v>
      </c>
      <c r="DF68" s="254">
        <f t="shared" si="387"/>
        <v>0</v>
      </c>
      <c r="DG68" s="254">
        <f t="shared" si="388"/>
        <v>0</v>
      </c>
      <c r="DH68" s="254">
        <f t="shared" si="389"/>
        <v>0</v>
      </c>
      <c r="DI68" s="254">
        <f t="shared" si="390"/>
        <v>0</v>
      </c>
      <c r="DJ68" s="254">
        <f t="shared" si="391"/>
        <v>0</v>
      </c>
      <c r="DK68" s="254">
        <f t="shared" si="392"/>
        <v>0</v>
      </c>
      <c r="DL68" s="254">
        <f t="shared" si="393"/>
        <v>0</v>
      </c>
      <c r="DM68" s="263">
        <f t="shared" si="394"/>
        <v>0</v>
      </c>
      <c r="DN68" s="254">
        <f t="shared" si="395"/>
        <v>0</v>
      </c>
      <c r="DO68" s="254">
        <f t="shared" si="396"/>
        <v>0</v>
      </c>
      <c r="DP68" s="254">
        <f t="shared" si="397"/>
        <v>0</v>
      </c>
      <c r="DQ68" s="254">
        <f t="shared" si="398"/>
        <v>0</v>
      </c>
      <c r="DR68" s="254">
        <f t="shared" si="399"/>
        <v>0</v>
      </c>
      <c r="DS68" s="254">
        <f t="shared" si="400"/>
        <v>0</v>
      </c>
      <c r="DT68" s="254">
        <f t="shared" si="401"/>
        <v>0</v>
      </c>
      <c r="DU68" s="254">
        <f t="shared" si="402"/>
        <v>0</v>
      </c>
      <c r="DV68" s="254">
        <f t="shared" si="403"/>
        <v>0</v>
      </c>
      <c r="DW68" s="263">
        <f t="shared" si="404"/>
        <v>0</v>
      </c>
      <c r="DX68" s="254">
        <f t="shared" si="405"/>
        <v>0</v>
      </c>
      <c r="DY68" s="254">
        <f t="shared" si="406"/>
        <v>0</v>
      </c>
      <c r="DZ68" s="254">
        <f t="shared" si="407"/>
        <v>0</v>
      </c>
      <c r="EA68" s="254">
        <f t="shared" si="408"/>
        <v>0</v>
      </c>
      <c r="EB68" s="254">
        <f t="shared" si="409"/>
        <v>0</v>
      </c>
      <c r="EC68" s="254">
        <f t="shared" si="410"/>
        <v>0</v>
      </c>
      <c r="ED68" s="254">
        <f t="shared" si="411"/>
        <v>0</v>
      </c>
      <c r="EE68" s="254">
        <f t="shared" si="412"/>
        <v>0</v>
      </c>
      <c r="EF68" s="254">
        <f t="shared" si="413"/>
        <v>0</v>
      </c>
      <c r="EG68" s="263">
        <f t="shared" si="414"/>
        <v>1</v>
      </c>
      <c r="EH68" s="2">
        <f t="shared" si="415"/>
        <v>0</v>
      </c>
      <c r="EI68" s="2">
        <f t="shared" si="416"/>
        <v>0</v>
      </c>
      <c r="EJ68" s="2">
        <f t="shared" si="417"/>
        <v>0</v>
      </c>
      <c r="EK68" s="2">
        <f t="shared" si="418"/>
        <v>0</v>
      </c>
      <c r="EL68" s="2">
        <f t="shared" si="419"/>
        <v>0</v>
      </c>
      <c r="EM68" s="2">
        <f t="shared" si="420"/>
        <v>0</v>
      </c>
      <c r="EN68" s="2">
        <f t="shared" si="421"/>
        <v>0</v>
      </c>
      <c r="EO68" s="2">
        <f t="shared" si="422"/>
        <v>0</v>
      </c>
      <c r="EP68" s="2">
        <f t="shared" si="423"/>
        <v>1</v>
      </c>
      <c r="EQ68" s="55"/>
      <c r="ER68" s="55"/>
      <c r="ES68" s="56"/>
      <c r="ET68" s="56"/>
      <c r="EU68" s="55"/>
      <c r="EV68" s="55"/>
      <c r="EW68" s="55"/>
      <c r="EX68" s="55"/>
      <c r="EY68" s="55"/>
      <c r="EZ68" s="55"/>
      <c r="FA68" s="55"/>
      <c r="FB68" s="215"/>
      <c r="FC68" s="215"/>
    </row>
    <row r="69" ht="20.1" customHeight="1" spans="1:159">
      <c r="A69" s="194">
        <f>数据调研!F69</f>
        <v>1483</v>
      </c>
      <c r="B69" s="195">
        <f t="shared" si="283"/>
        <v>0</v>
      </c>
      <c r="C69" s="195">
        <f t="shared" si="284"/>
        <v>0</v>
      </c>
      <c r="D69" s="195">
        <f t="shared" si="285"/>
        <v>0</v>
      </c>
      <c r="E69" s="195">
        <f t="shared" si="286"/>
        <v>1</v>
      </c>
      <c r="F69" s="195">
        <f t="shared" si="287"/>
        <v>0</v>
      </c>
      <c r="G69">
        <f t="shared" si="288"/>
        <v>0</v>
      </c>
      <c r="H69">
        <f t="shared" si="289"/>
        <v>0</v>
      </c>
      <c r="I69">
        <f t="shared" si="290"/>
        <v>0</v>
      </c>
      <c r="J69">
        <f t="shared" si="291"/>
        <v>0</v>
      </c>
      <c r="K69" s="254">
        <f>价格参考!K69</f>
        <v>74</v>
      </c>
      <c r="L69">
        <f t="shared" si="292"/>
        <v>1</v>
      </c>
      <c r="M69">
        <f t="shared" si="293"/>
        <v>0</v>
      </c>
      <c r="N69">
        <f t="shared" si="294"/>
        <v>0</v>
      </c>
      <c r="O69">
        <f t="shared" si="295"/>
        <v>0</v>
      </c>
      <c r="P69">
        <f t="shared" si="296"/>
        <v>0</v>
      </c>
      <c r="Q69">
        <f t="shared" si="297"/>
        <v>0</v>
      </c>
      <c r="R69">
        <f t="shared" si="298"/>
        <v>0</v>
      </c>
      <c r="S69">
        <f t="shared" si="299"/>
        <v>0</v>
      </c>
      <c r="T69">
        <f t="shared" si="300"/>
        <v>0</v>
      </c>
      <c r="U69">
        <f t="shared" si="301"/>
        <v>0</v>
      </c>
      <c r="V69">
        <f t="shared" si="302"/>
        <v>0</v>
      </c>
      <c r="W69" s="194">
        <f t="shared" si="303"/>
        <v>1483</v>
      </c>
      <c r="X69" s="255">
        <f>数据调研!I69</f>
        <v>920</v>
      </c>
      <c r="Y69" s="2">
        <f t="shared" si="304"/>
        <v>0</v>
      </c>
      <c r="Z69" s="2">
        <f t="shared" si="305"/>
        <v>0</v>
      </c>
      <c r="AA69" s="2">
        <f t="shared" si="306"/>
        <v>0</v>
      </c>
      <c r="AB69" s="2">
        <f t="shared" si="307"/>
        <v>0</v>
      </c>
      <c r="AC69" s="2">
        <f t="shared" si="308"/>
        <v>0</v>
      </c>
      <c r="AD69" s="2">
        <f t="shared" si="309"/>
        <v>0</v>
      </c>
      <c r="AE69" s="2">
        <f t="shared" si="310"/>
        <v>0</v>
      </c>
      <c r="AF69" s="2">
        <f t="shared" si="311"/>
        <v>0</v>
      </c>
      <c r="AG69" s="2">
        <f t="shared" si="312"/>
        <v>0</v>
      </c>
      <c r="AH69" s="2">
        <f t="shared" si="313"/>
        <v>0</v>
      </c>
      <c r="AI69" s="2">
        <f t="shared" si="314"/>
        <v>0</v>
      </c>
      <c r="AJ69" s="2">
        <f t="shared" si="315"/>
        <v>0</v>
      </c>
      <c r="AK69" s="2">
        <f t="shared" si="316"/>
        <v>0</v>
      </c>
      <c r="AL69" s="2">
        <f t="shared" si="317"/>
        <v>0</v>
      </c>
      <c r="AM69" s="2">
        <f t="shared" si="318"/>
        <v>0</v>
      </c>
      <c r="AN69" s="2">
        <f t="shared" si="319"/>
        <v>0</v>
      </c>
      <c r="AO69" s="2">
        <f t="shared" si="320"/>
        <v>0</v>
      </c>
      <c r="AP69" s="2">
        <f t="shared" si="321"/>
        <v>0</v>
      </c>
      <c r="AQ69" s="2">
        <f t="shared" si="322"/>
        <v>0</v>
      </c>
      <c r="AR69" s="2">
        <f t="shared" si="323"/>
        <v>0</v>
      </c>
      <c r="AS69" s="2">
        <f t="shared" si="324"/>
        <v>0</v>
      </c>
      <c r="AT69" s="2">
        <f t="shared" si="325"/>
        <v>0</v>
      </c>
      <c r="AU69" s="2">
        <f t="shared" si="326"/>
        <v>0</v>
      </c>
      <c r="AV69" s="2">
        <f t="shared" si="327"/>
        <v>0</v>
      </c>
      <c r="AW69" s="2">
        <f t="shared" si="328"/>
        <v>0</v>
      </c>
      <c r="AX69" s="2">
        <f t="shared" si="329"/>
        <v>0</v>
      </c>
      <c r="AY69" s="2">
        <f t="shared" si="330"/>
        <v>0</v>
      </c>
      <c r="AZ69" s="2">
        <f t="shared" si="331"/>
        <v>0</v>
      </c>
      <c r="BA69" s="2">
        <f t="shared" si="332"/>
        <v>0</v>
      </c>
      <c r="BB69" s="2">
        <f t="shared" si="333"/>
        <v>0</v>
      </c>
      <c r="BC69" s="2">
        <f t="shared" si="334"/>
        <v>1</v>
      </c>
      <c r="BD69" s="2">
        <f t="shared" si="335"/>
        <v>0</v>
      </c>
      <c r="BE69" s="2">
        <f t="shared" si="336"/>
        <v>0</v>
      </c>
      <c r="BF69" s="2">
        <f t="shared" si="337"/>
        <v>0</v>
      </c>
      <c r="BG69" s="2">
        <f t="shared" si="338"/>
        <v>1</v>
      </c>
      <c r="BH69" s="2">
        <f t="shared" si="339"/>
        <v>0</v>
      </c>
      <c r="BI69" s="2">
        <f t="shared" si="340"/>
        <v>0</v>
      </c>
      <c r="BJ69" s="2">
        <f t="shared" si="341"/>
        <v>0</v>
      </c>
      <c r="BK69" s="2">
        <f t="shared" si="342"/>
        <v>0</v>
      </c>
      <c r="BL69" s="2">
        <f t="shared" si="343"/>
        <v>0</v>
      </c>
      <c r="BM69" s="2">
        <f t="shared" si="344"/>
        <v>0</v>
      </c>
      <c r="BN69" s="2">
        <f t="shared" si="345"/>
        <v>0</v>
      </c>
      <c r="BO69" s="2">
        <f t="shared" si="346"/>
        <v>0</v>
      </c>
      <c r="BP69" s="2">
        <f t="shared" si="347"/>
        <v>0</v>
      </c>
      <c r="BQ69" s="2">
        <f t="shared" si="348"/>
        <v>0</v>
      </c>
      <c r="BR69" s="2">
        <f t="shared" si="349"/>
        <v>0</v>
      </c>
      <c r="BS69" s="2">
        <f t="shared" si="350"/>
        <v>0</v>
      </c>
      <c r="BT69" s="2">
        <f t="shared" si="351"/>
        <v>0</v>
      </c>
      <c r="BU69" s="2">
        <f t="shared" si="352"/>
        <v>0</v>
      </c>
      <c r="BV69" s="2">
        <f t="shared" si="353"/>
        <v>0</v>
      </c>
      <c r="BW69" s="255" t="str">
        <f>数据调研!K69</f>
        <v>FBA</v>
      </c>
      <c r="BX69" s="199">
        <f t="shared" si="354"/>
        <v>0</v>
      </c>
      <c r="BY69" s="199">
        <f t="shared" si="355"/>
        <v>0</v>
      </c>
      <c r="BZ69" s="199">
        <f t="shared" si="356"/>
        <v>0</v>
      </c>
      <c r="CA69" s="199">
        <f t="shared" si="357"/>
        <v>0</v>
      </c>
      <c r="CB69" s="199">
        <f t="shared" si="358"/>
        <v>0</v>
      </c>
      <c r="CC69" s="199">
        <f t="shared" si="359"/>
        <v>0</v>
      </c>
      <c r="CD69" s="199">
        <f t="shared" si="360"/>
        <v>0</v>
      </c>
      <c r="CE69" s="199">
        <f t="shared" si="361"/>
        <v>0</v>
      </c>
      <c r="CF69" s="199">
        <f t="shared" si="362"/>
        <v>0</v>
      </c>
      <c r="CG69" s="199">
        <f t="shared" si="363"/>
        <v>0</v>
      </c>
      <c r="CH69" s="199">
        <f t="shared" si="364"/>
        <v>1</v>
      </c>
      <c r="CI69" s="199">
        <f t="shared" si="365"/>
        <v>0</v>
      </c>
      <c r="CJ69" s="199">
        <f t="shared" si="366"/>
        <v>0</v>
      </c>
      <c r="CK69" s="199">
        <f t="shared" si="367"/>
        <v>0</v>
      </c>
      <c r="CL69" s="199">
        <f t="shared" si="368"/>
        <v>1</v>
      </c>
      <c r="CM69" s="199">
        <f t="shared" si="369"/>
        <v>0</v>
      </c>
      <c r="CN69" s="199">
        <f t="shared" si="370"/>
        <v>0</v>
      </c>
      <c r="CO69" s="199">
        <f t="shared" si="371"/>
        <v>0</v>
      </c>
      <c r="CP69" s="199">
        <f t="shared" si="372"/>
        <v>0</v>
      </c>
      <c r="CQ69" s="199">
        <f t="shared" si="373"/>
        <v>0</v>
      </c>
      <c r="CR69" s="255">
        <f>数据调研!N69</f>
        <v>241</v>
      </c>
      <c r="CS69" s="260">
        <f t="shared" si="374"/>
        <v>0</v>
      </c>
      <c r="CT69" s="2">
        <f t="shared" si="375"/>
        <v>0</v>
      </c>
      <c r="CU69" s="2">
        <f t="shared" si="376"/>
        <v>0</v>
      </c>
      <c r="CV69" s="2">
        <f t="shared" si="377"/>
        <v>0</v>
      </c>
      <c r="CW69" s="2">
        <f t="shared" si="378"/>
        <v>0</v>
      </c>
      <c r="CX69" s="2">
        <f t="shared" si="379"/>
        <v>0</v>
      </c>
      <c r="CY69" s="2">
        <f t="shared" si="380"/>
        <v>0</v>
      </c>
      <c r="CZ69" s="2">
        <f t="shared" si="381"/>
        <v>0</v>
      </c>
      <c r="DA69" s="2">
        <f t="shared" si="382"/>
        <v>0</v>
      </c>
      <c r="DB69" s="2">
        <f t="shared" si="383"/>
        <v>0</v>
      </c>
      <c r="DC69" s="263">
        <f t="shared" si="384"/>
        <v>0</v>
      </c>
      <c r="DD69" s="254">
        <f t="shared" si="385"/>
        <v>0</v>
      </c>
      <c r="DE69" s="254">
        <f t="shared" si="386"/>
        <v>0</v>
      </c>
      <c r="DF69" s="254">
        <f t="shared" si="387"/>
        <v>0</v>
      </c>
      <c r="DG69" s="254">
        <f t="shared" si="388"/>
        <v>0</v>
      </c>
      <c r="DH69" s="254">
        <f t="shared" si="389"/>
        <v>0</v>
      </c>
      <c r="DI69" s="254">
        <f t="shared" si="390"/>
        <v>0</v>
      </c>
      <c r="DJ69" s="254">
        <f t="shared" si="391"/>
        <v>0</v>
      </c>
      <c r="DK69" s="254">
        <f t="shared" si="392"/>
        <v>0</v>
      </c>
      <c r="DL69" s="254">
        <f t="shared" si="393"/>
        <v>0</v>
      </c>
      <c r="DM69" s="263">
        <f t="shared" si="394"/>
        <v>0</v>
      </c>
      <c r="DN69" s="254">
        <f t="shared" si="395"/>
        <v>0</v>
      </c>
      <c r="DO69" s="254">
        <f t="shared" si="396"/>
        <v>0</v>
      </c>
      <c r="DP69" s="254">
        <f t="shared" si="397"/>
        <v>0</v>
      </c>
      <c r="DQ69" s="254">
        <f t="shared" si="398"/>
        <v>0</v>
      </c>
      <c r="DR69" s="254">
        <f t="shared" si="399"/>
        <v>0</v>
      </c>
      <c r="DS69" s="254">
        <f t="shared" si="400"/>
        <v>0</v>
      </c>
      <c r="DT69" s="254">
        <f t="shared" si="401"/>
        <v>0</v>
      </c>
      <c r="DU69" s="254">
        <f t="shared" si="402"/>
        <v>0</v>
      </c>
      <c r="DV69" s="254">
        <f t="shared" si="403"/>
        <v>0</v>
      </c>
      <c r="DW69" s="263">
        <f t="shared" si="404"/>
        <v>0</v>
      </c>
      <c r="DX69" s="254">
        <f t="shared" si="405"/>
        <v>0</v>
      </c>
      <c r="DY69" s="254">
        <f t="shared" si="406"/>
        <v>0</v>
      </c>
      <c r="DZ69" s="254">
        <f t="shared" si="407"/>
        <v>0</v>
      </c>
      <c r="EA69" s="254">
        <f t="shared" si="408"/>
        <v>0</v>
      </c>
      <c r="EB69" s="254">
        <f t="shared" si="409"/>
        <v>0</v>
      </c>
      <c r="EC69" s="254">
        <f t="shared" si="410"/>
        <v>0</v>
      </c>
      <c r="ED69" s="254">
        <f t="shared" si="411"/>
        <v>0</v>
      </c>
      <c r="EE69" s="254">
        <f t="shared" si="412"/>
        <v>0</v>
      </c>
      <c r="EF69" s="254">
        <f t="shared" si="413"/>
        <v>0</v>
      </c>
      <c r="EG69" s="263">
        <f t="shared" si="414"/>
        <v>1</v>
      </c>
      <c r="EH69" s="2">
        <f t="shared" si="415"/>
        <v>0</v>
      </c>
      <c r="EI69" s="2">
        <f t="shared" si="416"/>
        <v>0</v>
      </c>
      <c r="EJ69" s="2">
        <f t="shared" si="417"/>
        <v>0</v>
      </c>
      <c r="EK69" s="2">
        <f t="shared" si="418"/>
        <v>1</v>
      </c>
      <c r="EL69" s="2">
        <f t="shared" si="419"/>
        <v>0</v>
      </c>
      <c r="EM69" s="2">
        <f t="shared" si="420"/>
        <v>0</v>
      </c>
      <c r="EN69" s="2">
        <f t="shared" si="421"/>
        <v>0</v>
      </c>
      <c r="EO69" s="2">
        <f t="shared" si="422"/>
        <v>0</v>
      </c>
      <c r="EP69" s="2">
        <f t="shared" si="423"/>
        <v>0</v>
      </c>
      <c r="EQ69" s="55"/>
      <c r="ER69" s="55"/>
      <c r="ES69" s="56"/>
      <c r="ET69" s="56"/>
      <c r="EU69" s="55"/>
      <c r="EV69" s="55"/>
      <c r="EW69" s="55"/>
      <c r="EX69" s="55"/>
      <c r="EY69" s="55"/>
      <c r="EZ69" s="55"/>
      <c r="FA69" s="55"/>
      <c r="FB69" s="215"/>
      <c r="FC69" s="215"/>
    </row>
    <row r="70" ht="20.1" customHeight="1" spans="1:159">
      <c r="A70" s="194">
        <f>数据调研!F70</f>
        <v>150395</v>
      </c>
      <c r="B70" s="195">
        <f t="shared" si="283"/>
        <v>0</v>
      </c>
      <c r="C70" s="195">
        <f t="shared" si="284"/>
        <v>0</v>
      </c>
      <c r="D70" s="195">
        <f t="shared" si="285"/>
        <v>0</v>
      </c>
      <c r="E70" s="195">
        <f t="shared" si="286"/>
        <v>0</v>
      </c>
      <c r="F70" s="195">
        <f t="shared" si="287"/>
        <v>0</v>
      </c>
      <c r="G70">
        <f t="shared" si="288"/>
        <v>0</v>
      </c>
      <c r="H70">
        <f t="shared" si="289"/>
        <v>0</v>
      </c>
      <c r="I70">
        <f t="shared" si="290"/>
        <v>0</v>
      </c>
      <c r="J70">
        <f t="shared" si="291"/>
        <v>1</v>
      </c>
      <c r="K70" s="254">
        <f>价格参考!K70</f>
        <v>74</v>
      </c>
      <c r="L70">
        <f t="shared" si="292"/>
        <v>1</v>
      </c>
      <c r="M70">
        <f t="shared" si="293"/>
        <v>0</v>
      </c>
      <c r="N70">
        <f t="shared" si="294"/>
        <v>0</v>
      </c>
      <c r="O70">
        <f t="shared" si="295"/>
        <v>0</v>
      </c>
      <c r="P70">
        <f t="shared" si="296"/>
        <v>0</v>
      </c>
      <c r="Q70">
        <f t="shared" si="297"/>
        <v>0</v>
      </c>
      <c r="R70">
        <f t="shared" si="298"/>
        <v>0</v>
      </c>
      <c r="S70">
        <f t="shared" si="299"/>
        <v>0</v>
      </c>
      <c r="T70">
        <f t="shared" si="300"/>
        <v>0</v>
      </c>
      <c r="U70">
        <f t="shared" si="301"/>
        <v>0</v>
      </c>
      <c r="V70">
        <f t="shared" si="302"/>
        <v>0</v>
      </c>
      <c r="W70" s="194">
        <f t="shared" si="303"/>
        <v>150395</v>
      </c>
      <c r="X70" s="255">
        <f>数据调研!I70</f>
        <v>0</v>
      </c>
      <c r="Y70" s="2">
        <f t="shared" si="304"/>
        <v>1</v>
      </c>
      <c r="Z70" s="2">
        <f t="shared" si="305"/>
        <v>0</v>
      </c>
      <c r="AA70" s="2">
        <f t="shared" si="306"/>
        <v>0</v>
      </c>
      <c r="AB70" s="2">
        <f t="shared" si="307"/>
        <v>0</v>
      </c>
      <c r="AC70" s="2">
        <f t="shared" si="308"/>
        <v>0</v>
      </c>
      <c r="AD70" s="2">
        <f t="shared" si="309"/>
        <v>0</v>
      </c>
      <c r="AE70" s="2">
        <f t="shared" si="310"/>
        <v>0</v>
      </c>
      <c r="AF70" s="2">
        <f t="shared" si="311"/>
        <v>0</v>
      </c>
      <c r="AG70" s="2">
        <f t="shared" si="312"/>
        <v>0</v>
      </c>
      <c r="AH70" s="2">
        <f t="shared" si="313"/>
        <v>1</v>
      </c>
      <c r="AI70" s="2">
        <f t="shared" si="314"/>
        <v>0</v>
      </c>
      <c r="AJ70" s="2">
        <f t="shared" si="315"/>
        <v>0</v>
      </c>
      <c r="AK70" s="2">
        <f t="shared" si="316"/>
        <v>0</v>
      </c>
      <c r="AL70" s="2">
        <f t="shared" si="317"/>
        <v>0</v>
      </c>
      <c r="AM70" s="2">
        <f t="shared" si="318"/>
        <v>0</v>
      </c>
      <c r="AN70" s="2">
        <f t="shared" si="319"/>
        <v>0</v>
      </c>
      <c r="AO70" s="2">
        <f t="shared" si="320"/>
        <v>0</v>
      </c>
      <c r="AP70" s="2">
        <f t="shared" si="321"/>
        <v>0</v>
      </c>
      <c r="AQ70" s="2">
        <f t="shared" si="322"/>
        <v>0</v>
      </c>
      <c r="AR70" s="2">
        <f t="shared" si="323"/>
        <v>0</v>
      </c>
      <c r="AS70" s="2">
        <f t="shared" si="324"/>
        <v>0</v>
      </c>
      <c r="AT70" s="2">
        <f t="shared" si="325"/>
        <v>0</v>
      </c>
      <c r="AU70" s="2">
        <f t="shared" si="326"/>
        <v>0</v>
      </c>
      <c r="AV70" s="2">
        <f t="shared" si="327"/>
        <v>0</v>
      </c>
      <c r="AW70" s="2">
        <f t="shared" si="328"/>
        <v>0</v>
      </c>
      <c r="AX70" s="2">
        <f t="shared" si="329"/>
        <v>0</v>
      </c>
      <c r="AY70" s="2">
        <f t="shared" si="330"/>
        <v>0</v>
      </c>
      <c r="AZ70" s="2">
        <f t="shared" si="331"/>
        <v>0</v>
      </c>
      <c r="BA70" s="2">
        <f t="shared" si="332"/>
        <v>0</v>
      </c>
      <c r="BB70" s="2">
        <f t="shared" si="333"/>
        <v>0</v>
      </c>
      <c r="BC70" s="2">
        <f t="shared" si="334"/>
        <v>0</v>
      </c>
      <c r="BD70" s="2">
        <f t="shared" si="335"/>
        <v>0</v>
      </c>
      <c r="BE70" s="2">
        <f t="shared" si="336"/>
        <v>0</v>
      </c>
      <c r="BF70" s="2">
        <f t="shared" si="337"/>
        <v>0</v>
      </c>
      <c r="BG70" s="2">
        <f t="shared" si="338"/>
        <v>0</v>
      </c>
      <c r="BH70" s="2">
        <f t="shared" si="339"/>
        <v>0</v>
      </c>
      <c r="BI70" s="2">
        <f t="shared" si="340"/>
        <v>0</v>
      </c>
      <c r="BJ70" s="2">
        <f t="shared" si="341"/>
        <v>0</v>
      </c>
      <c r="BK70" s="2">
        <f t="shared" si="342"/>
        <v>0</v>
      </c>
      <c r="BL70" s="2">
        <f t="shared" si="343"/>
        <v>0</v>
      </c>
      <c r="BM70" s="2">
        <f t="shared" si="344"/>
        <v>0</v>
      </c>
      <c r="BN70" s="2">
        <f t="shared" si="345"/>
        <v>0</v>
      </c>
      <c r="BO70" s="2">
        <f t="shared" si="346"/>
        <v>0</v>
      </c>
      <c r="BP70" s="2">
        <f t="shared" si="347"/>
        <v>0</v>
      </c>
      <c r="BQ70" s="2">
        <f t="shared" si="348"/>
        <v>0</v>
      </c>
      <c r="BR70" s="2">
        <f t="shared" si="349"/>
        <v>0</v>
      </c>
      <c r="BS70" s="2">
        <f t="shared" si="350"/>
        <v>0</v>
      </c>
      <c r="BT70" s="2">
        <f t="shared" si="351"/>
        <v>0</v>
      </c>
      <c r="BU70" s="2">
        <f t="shared" si="352"/>
        <v>0</v>
      </c>
      <c r="BV70" s="2">
        <f t="shared" si="353"/>
        <v>0</v>
      </c>
      <c r="BW70" s="255" t="str">
        <f>数据调研!K70</f>
        <v>FBA</v>
      </c>
      <c r="BX70" s="199">
        <f t="shared" si="354"/>
        <v>0</v>
      </c>
      <c r="BY70" s="199">
        <f t="shared" si="355"/>
        <v>0</v>
      </c>
      <c r="BZ70" s="199">
        <f t="shared" si="356"/>
        <v>0</v>
      </c>
      <c r="CA70" s="199">
        <f t="shared" si="357"/>
        <v>0</v>
      </c>
      <c r="CB70" s="199">
        <f t="shared" si="358"/>
        <v>0</v>
      </c>
      <c r="CC70" s="199">
        <f t="shared" si="359"/>
        <v>0</v>
      </c>
      <c r="CD70" s="199">
        <f t="shared" si="360"/>
        <v>0</v>
      </c>
      <c r="CE70" s="199">
        <f t="shared" si="361"/>
        <v>0</v>
      </c>
      <c r="CF70" s="199">
        <f t="shared" si="362"/>
        <v>0</v>
      </c>
      <c r="CG70" s="199">
        <f t="shared" si="363"/>
        <v>0</v>
      </c>
      <c r="CH70" s="199">
        <f t="shared" si="364"/>
        <v>1</v>
      </c>
      <c r="CI70" s="199">
        <f t="shared" si="365"/>
        <v>0</v>
      </c>
      <c r="CJ70" s="199">
        <f t="shared" si="366"/>
        <v>0</v>
      </c>
      <c r="CK70" s="199">
        <f t="shared" si="367"/>
        <v>0</v>
      </c>
      <c r="CL70" s="199">
        <f t="shared" si="368"/>
        <v>0</v>
      </c>
      <c r="CM70" s="199">
        <f t="shared" si="369"/>
        <v>0</v>
      </c>
      <c r="CN70" s="199">
        <f t="shared" si="370"/>
        <v>0</v>
      </c>
      <c r="CO70" s="199">
        <f t="shared" si="371"/>
        <v>0</v>
      </c>
      <c r="CP70" s="199">
        <f t="shared" si="372"/>
        <v>0</v>
      </c>
      <c r="CQ70" s="199">
        <f t="shared" si="373"/>
        <v>1</v>
      </c>
      <c r="CR70" s="255">
        <f>数据调研!N70</f>
        <v>49</v>
      </c>
      <c r="CS70" s="260">
        <f t="shared" si="374"/>
        <v>0</v>
      </c>
      <c r="CT70" s="2">
        <f t="shared" si="375"/>
        <v>0</v>
      </c>
      <c r="CU70" s="2">
        <f t="shared" si="376"/>
        <v>0</v>
      </c>
      <c r="CV70" s="2">
        <f t="shared" si="377"/>
        <v>0</v>
      </c>
      <c r="CW70" s="2">
        <f t="shared" si="378"/>
        <v>0</v>
      </c>
      <c r="CX70" s="2">
        <f t="shared" si="379"/>
        <v>0</v>
      </c>
      <c r="CY70" s="2">
        <f t="shared" si="380"/>
        <v>0</v>
      </c>
      <c r="CZ70" s="2">
        <f t="shared" si="381"/>
        <v>0</v>
      </c>
      <c r="DA70" s="2">
        <f t="shared" si="382"/>
        <v>0</v>
      </c>
      <c r="DB70" s="2">
        <f t="shared" si="383"/>
        <v>0</v>
      </c>
      <c r="DC70" s="263">
        <f t="shared" si="384"/>
        <v>1</v>
      </c>
      <c r="DD70" s="254">
        <f t="shared" si="385"/>
        <v>0</v>
      </c>
      <c r="DE70" s="254">
        <f t="shared" si="386"/>
        <v>0</v>
      </c>
      <c r="DF70" s="254">
        <f t="shared" si="387"/>
        <v>0</v>
      </c>
      <c r="DG70" s="254">
        <f t="shared" si="388"/>
        <v>0</v>
      </c>
      <c r="DH70" s="254">
        <f t="shared" si="389"/>
        <v>0</v>
      </c>
      <c r="DI70" s="254">
        <f t="shared" si="390"/>
        <v>0</v>
      </c>
      <c r="DJ70" s="254">
        <f t="shared" si="391"/>
        <v>0</v>
      </c>
      <c r="DK70" s="254">
        <f t="shared" si="392"/>
        <v>0</v>
      </c>
      <c r="DL70" s="254">
        <f t="shared" si="393"/>
        <v>1</v>
      </c>
      <c r="DM70" s="263">
        <f t="shared" si="394"/>
        <v>0</v>
      </c>
      <c r="DN70" s="254">
        <f t="shared" si="395"/>
        <v>0</v>
      </c>
      <c r="DO70" s="254">
        <f t="shared" si="396"/>
        <v>0</v>
      </c>
      <c r="DP70" s="254">
        <f t="shared" si="397"/>
        <v>0</v>
      </c>
      <c r="DQ70" s="254">
        <f t="shared" si="398"/>
        <v>0</v>
      </c>
      <c r="DR70" s="254">
        <f t="shared" si="399"/>
        <v>0</v>
      </c>
      <c r="DS70" s="254">
        <f t="shared" si="400"/>
        <v>0</v>
      </c>
      <c r="DT70" s="254">
        <f t="shared" si="401"/>
        <v>0</v>
      </c>
      <c r="DU70" s="254">
        <f t="shared" si="402"/>
        <v>0</v>
      </c>
      <c r="DV70" s="254">
        <f t="shared" si="403"/>
        <v>0</v>
      </c>
      <c r="DW70" s="263">
        <f t="shared" si="404"/>
        <v>0</v>
      </c>
      <c r="DX70" s="254">
        <f t="shared" si="405"/>
        <v>0</v>
      </c>
      <c r="DY70" s="254">
        <f t="shared" si="406"/>
        <v>0</v>
      </c>
      <c r="DZ70" s="254">
        <f t="shared" si="407"/>
        <v>0</v>
      </c>
      <c r="EA70" s="254">
        <f t="shared" si="408"/>
        <v>0</v>
      </c>
      <c r="EB70" s="254">
        <f t="shared" si="409"/>
        <v>0</v>
      </c>
      <c r="EC70" s="254">
        <f t="shared" si="410"/>
        <v>0</v>
      </c>
      <c r="ED70" s="254">
        <f t="shared" si="411"/>
        <v>0</v>
      </c>
      <c r="EE70" s="254">
        <f t="shared" si="412"/>
        <v>0</v>
      </c>
      <c r="EF70" s="254">
        <f t="shared" si="413"/>
        <v>0</v>
      </c>
      <c r="EG70" s="263">
        <f t="shared" si="414"/>
        <v>0</v>
      </c>
      <c r="EH70" s="2">
        <f t="shared" si="415"/>
        <v>0</v>
      </c>
      <c r="EI70" s="2">
        <f t="shared" si="416"/>
        <v>0</v>
      </c>
      <c r="EJ70" s="2">
        <f t="shared" si="417"/>
        <v>0</v>
      </c>
      <c r="EK70" s="2">
        <f t="shared" si="418"/>
        <v>0</v>
      </c>
      <c r="EL70" s="2">
        <f t="shared" si="419"/>
        <v>0</v>
      </c>
      <c r="EM70" s="2">
        <f t="shared" si="420"/>
        <v>0</v>
      </c>
      <c r="EN70" s="2">
        <f t="shared" si="421"/>
        <v>0</v>
      </c>
      <c r="EO70" s="2">
        <f t="shared" si="422"/>
        <v>0</v>
      </c>
      <c r="EP70" s="2">
        <f t="shared" si="423"/>
        <v>0</v>
      </c>
      <c r="EQ70" s="55"/>
      <c r="ER70" s="55"/>
      <c r="ES70" s="56"/>
      <c r="ET70" s="56"/>
      <c r="EU70" s="55"/>
      <c r="EV70" s="55"/>
      <c r="EW70" s="55"/>
      <c r="EX70" s="55"/>
      <c r="EY70" s="55"/>
      <c r="EZ70" s="55"/>
      <c r="FA70" s="55"/>
      <c r="FB70" s="215"/>
      <c r="FC70" s="215"/>
    </row>
    <row r="71" ht="20.1" customHeight="1" spans="1:159">
      <c r="A71" s="194">
        <f>数据调研!F71</f>
        <v>152809</v>
      </c>
      <c r="B71" s="195">
        <f t="shared" si="283"/>
        <v>0</v>
      </c>
      <c r="C71" s="195">
        <f t="shared" si="284"/>
        <v>0</v>
      </c>
      <c r="D71" s="195">
        <f t="shared" si="285"/>
        <v>0</v>
      </c>
      <c r="E71" s="195">
        <f t="shared" si="286"/>
        <v>0</v>
      </c>
      <c r="F71" s="195">
        <f t="shared" si="287"/>
        <v>0</v>
      </c>
      <c r="G71">
        <f t="shared" si="288"/>
        <v>0</v>
      </c>
      <c r="H71">
        <f t="shared" si="289"/>
        <v>0</v>
      </c>
      <c r="I71">
        <f t="shared" si="290"/>
        <v>0</v>
      </c>
      <c r="J71">
        <f t="shared" si="291"/>
        <v>1</v>
      </c>
      <c r="K71" s="254">
        <f>价格参考!K71</f>
        <v>74</v>
      </c>
      <c r="L71">
        <f t="shared" si="292"/>
        <v>1</v>
      </c>
      <c r="M71">
        <f t="shared" si="293"/>
        <v>0</v>
      </c>
      <c r="N71">
        <f t="shared" si="294"/>
        <v>0</v>
      </c>
      <c r="O71">
        <f t="shared" si="295"/>
        <v>0</v>
      </c>
      <c r="P71">
        <f t="shared" si="296"/>
        <v>0</v>
      </c>
      <c r="Q71">
        <f t="shared" si="297"/>
        <v>0</v>
      </c>
      <c r="R71">
        <f t="shared" si="298"/>
        <v>0</v>
      </c>
      <c r="S71">
        <f t="shared" si="299"/>
        <v>0</v>
      </c>
      <c r="T71">
        <f t="shared" si="300"/>
        <v>0</v>
      </c>
      <c r="U71">
        <f t="shared" si="301"/>
        <v>0</v>
      </c>
      <c r="V71">
        <f t="shared" si="302"/>
        <v>0</v>
      </c>
      <c r="W71" s="194">
        <f t="shared" si="303"/>
        <v>152809</v>
      </c>
      <c r="X71" s="255">
        <f>数据调研!I71</f>
        <v>18</v>
      </c>
      <c r="Y71" s="2">
        <f t="shared" si="304"/>
        <v>1</v>
      </c>
      <c r="Z71" s="2">
        <f t="shared" si="305"/>
        <v>0</v>
      </c>
      <c r="AA71" s="2">
        <f t="shared" si="306"/>
        <v>0</v>
      </c>
      <c r="AB71" s="2">
        <f t="shared" si="307"/>
        <v>0</v>
      </c>
      <c r="AC71" s="2">
        <f t="shared" si="308"/>
        <v>0</v>
      </c>
      <c r="AD71" s="2">
        <f t="shared" si="309"/>
        <v>0</v>
      </c>
      <c r="AE71" s="2">
        <f t="shared" si="310"/>
        <v>0</v>
      </c>
      <c r="AF71" s="2">
        <f t="shared" si="311"/>
        <v>0</v>
      </c>
      <c r="AG71" s="2">
        <f t="shared" si="312"/>
        <v>0</v>
      </c>
      <c r="AH71" s="2">
        <f t="shared" si="313"/>
        <v>1</v>
      </c>
      <c r="AI71" s="2">
        <f t="shared" si="314"/>
        <v>0</v>
      </c>
      <c r="AJ71" s="2">
        <f t="shared" si="315"/>
        <v>0</v>
      </c>
      <c r="AK71" s="2">
        <f t="shared" si="316"/>
        <v>0</v>
      </c>
      <c r="AL71" s="2">
        <f t="shared" si="317"/>
        <v>0</v>
      </c>
      <c r="AM71" s="2">
        <f t="shared" si="318"/>
        <v>0</v>
      </c>
      <c r="AN71" s="2">
        <f t="shared" si="319"/>
        <v>0</v>
      </c>
      <c r="AO71" s="2">
        <f t="shared" si="320"/>
        <v>0</v>
      </c>
      <c r="AP71" s="2">
        <f t="shared" si="321"/>
        <v>0</v>
      </c>
      <c r="AQ71" s="2">
        <f t="shared" si="322"/>
        <v>0</v>
      </c>
      <c r="AR71" s="2">
        <f t="shared" si="323"/>
        <v>0</v>
      </c>
      <c r="AS71" s="2">
        <f t="shared" si="324"/>
        <v>0</v>
      </c>
      <c r="AT71" s="2">
        <f t="shared" si="325"/>
        <v>0</v>
      </c>
      <c r="AU71" s="2">
        <f t="shared" si="326"/>
        <v>0</v>
      </c>
      <c r="AV71" s="2">
        <f t="shared" si="327"/>
        <v>0</v>
      </c>
      <c r="AW71" s="2">
        <f t="shared" si="328"/>
        <v>0</v>
      </c>
      <c r="AX71" s="2">
        <f t="shared" si="329"/>
        <v>0</v>
      </c>
      <c r="AY71" s="2">
        <f t="shared" si="330"/>
        <v>0</v>
      </c>
      <c r="AZ71" s="2">
        <f t="shared" si="331"/>
        <v>0</v>
      </c>
      <c r="BA71" s="2">
        <f t="shared" si="332"/>
        <v>0</v>
      </c>
      <c r="BB71" s="2">
        <f t="shared" si="333"/>
        <v>0</v>
      </c>
      <c r="BC71" s="2">
        <f t="shared" si="334"/>
        <v>0</v>
      </c>
      <c r="BD71" s="2">
        <f t="shared" si="335"/>
        <v>0</v>
      </c>
      <c r="BE71" s="2">
        <f t="shared" si="336"/>
        <v>0</v>
      </c>
      <c r="BF71" s="2">
        <f t="shared" si="337"/>
        <v>0</v>
      </c>
      <c r="BG71" s="2">
        <f t="shared" si="338"/>
        <v>0</v>
      </c>
      <c r="BH71" s="2">
        <f t="shared" si="339"/>
        <v>0</v>
      </c>
      <c r="BI71" s="2">
        <f t="shared" si="340"/>
        <v>0</v>
      </c>
      <c r="BJ71" s="2">
        <f t="shared" si="341"/>
        <v>0</v>
      </c>
      <c r="BK71" s="2">
        <f t="shared" si="342"/>
        <v>0</v>
      </c>
      <c r="BL71" s="2">
        <f t="shared" si="343"/>
        <v>0</v>
      </c>
      <c r="BM71" s="2">
        <f t="shared" si="344"/>
        <v>0</v>
      </c>
      <c r="BN71" s="2">
        <f t="shared" si="345"/>
        <v>0</v>
      </c>
      <c r="BO71" s="2">
        <f t="shared" si="346"/>
        <v>0</v>
      </c>
      <c r="BP71" s="2">
        <f t="shared" si="347"/>
        <v>0</v>
      </c>
      <c r="BQ71" s="2">
        <f t="shared" si="348"/>
        <v>0</v>
      </c>
      <c r="BR71" s="2">
        <f t="shared" si="349"/>
        <v>0</v>
      </c>
      <c r="BS71" s="2">
        <f t="shared" si="350"/>
        <v>0</v>
      </c>
      <c r="BT71" s="2">
        <f t="shared" si="351"/>
        <v>0</v>
      </c>
      <c r="BU71" s="2">
        <f t="shared" si="352"/>
        <v>0</v>
      </c>
      <c r="BV71" s="2">
        <f t="shared" si="353"/>
        <v>0</v>
      </c>
      <c r="BW71" s="255" t="str">
        <f>数据调研!K71</f>
        <v>AMZ</v>
      </c>
      <c r="BX71" s="199">
        <f t="shared" si="354"/>
        <v>1</v>
      </c>
      <c r="BY71" s="199">
        <f t="shared" si="355"/>
        <v>0</v>
      </c>
      <c r="BZ71" s="199">
        <f t="shared" si="356"/>
        <v>0</v>
      </c>
      <c r="CA71" s="199">
        <f t="shared" si="357"/>
        <v>0</v>
      </c>
      <c r="CB71" s="199">
        <f t="shared" si="358"/>
        <v>0</v>
      </c>
      <c r="CC71" s="199">
        <f t="shared" si="359"/>
        <v>0</v>
      </c>
      <c r="CD71" s="199">
        <f t="shared" si="360"/>
        <v>0</v>
      </c>
      <c r="CE71" s="199">
        <f t="shared" si="361"/>
        <v>0</v>
      </c>
      <c r="CF71" s="199">
        <f t="shared" si="362"/>
        <v>0</v>
      </c>
      <c r="CG71" s="199">
        <f t="shared" si="363"/>
        <v>1</v>
      </c>
      <c r="CH71" s="199">
        <f t="shared" si="364"/>
        <v>0</v>
      </c>
      <c r="CI71" s="199">
        <f t="shared" si="365"/>
        <v>0</v>
      </c>
      <c r="CJ71" s="199">
        <f t="shared" si="366"/>
        <v>0</v>
      </c>
      <c r="CK71" s="199">
        <f t="shared" si="367"/>
        <v>0</v>
      </c>
      <c r="CL71" s="199">
        <f t="shared" si="368"/>
        <v>0</v>
      </c>
      <c r="CM71" s="199">
        <f t="shared" si="369"/>
        <v>0</v>
      </c>
      <c r="CN71" s="199">
        <f t="shared" si="370"/>
        <v>0</v>
      </c>
      <c r="CO71" s="199">
        <f t="shared" si="371"/>
        <v>0</v>
      </c>
      <c r="CP71" s="199">
        <f t="shared" si="372"/>
        <v>0</v>
      </c>
      <c r="CQ71" s="199">
        <f t="shared" si="373"/>
        <v>0</v>
      </c>
      <c r="CR71" s="255">
        <f>数据调研!N71</f>
        <v>1811</v>
      </c>
      <c r="CS71" s="260">
        <f t="shared" si="374"/>
        <v>0</v>
      </c>
      <c r="CT71" s="2">
        <f t="shared" si="375"/>
        <v>0</v>
      </c>
      <c r="CU71" s="2">
        <f t="shared" si="376"/>
        <v>0</v>
      </c>
      <c r="CV71" s="2">
        <f t="shared" si="377"/>
        <v>0</v>
      </c>
      <c r="CW71" s="2">
        <f t="shared" si="378"/>
        <v>0</v>
      </c>
      <c r="CX71" s="2">
        <f t="shared" si="379"/>
        <v>0</v>
      </c>
      <c r="CY71" s="2">
        <f t="shared" si="380"/>
        <v>0</v>
      </c>
      <c r="CZ71" s="2">
        <f t="shared" si="381"/>
        <v>0</v>
      </c>
      <c r="DA71" s="2">
        <f t="shared" si="382"/>
        <v>0</v>
      </c>
      <c r="DB71" s="2">
        <f t="shared" si="383"/>
        <v>0</v>
      </c>
      <c r="DC71" s="263">
        <f t="shared" si="384"/>
        <v>0</v>
      </c>
      <c r="DD71" s="254">
        <f t="shared" si="385"/>
        <v>0</v>
      </c>
      <c r="DE71" s="254">
        <f t="shared" si="386"/>
        <v>0</v>
      </c>
      <c r="DF71" s="254">
        <f t="shared" si="387"/>
        <v>0</v>
      </c>
      <c r="DG71" s="254">
        <f t="shared" si="388"/>
        <v>0</v>
      </c>
      <c r="DH71" s="254">
        <f t="shared" si="389"/>
        <v>0</v>
      </c>
      <c r="DI71" s="254">
        <f t="shared" si="390"/>
        <v>0</v>
      </c>
      <c r="DJ71" s="254">
        <f t="shared" si="391"/>
        <v>0</v>
      </c>
      <c r="DK71" s="254">
        <f t="shared" si="392"/>
        <v>0</v>
      </c>
      <c r="DL71" s="254">
        <f t="shared" si="393"/>
        <v>0</v>
      </c>
      <c r="DM71" s="263">
        <f t="shared" si="394"/>
        <v>0</v>
      </c>
      <c r="DN71" s="254">
        <f t="shared" si="395"/>
        <v>0</v>
      </c>
      <c r="DO71" s="254">
        <f t="shared" si="396"/>
        <v>0</v>
      </c>
      <c r="DP71" s="254">
        <f t="shared" si="397"/>
        <v>0</v>
      </c>
      <c r="DQ71" s="254">
        <f t="shared" si="398"/>
        <v>0</v>
      </c>
      <c r="DR71" s="254">
        <f t="shared" si="399"/>
        <v>0</v>
      </c>
      <c r="DS71" s="254">
        <f t="shared" si="400"/>
        <v>0</v>
      </c>
      <c r="DT71" s="254">
        <f t="shared" si="401"/>
        <v>0</v>
      </c>
      <c r="DU71" s="254">
        <f t="shared" si="402"/>
        <v>0</v>
      </c>
      <c r="DV71" s="254">
        <f t="shared" si="403"/>
        <v>0</v>
      </c>
      <c r="DW71" s="263">
        <f t="shared" si="404"/>
        <v>0</v>
      </c>
      <c r="DX71" s="254">
        <f t="shared" si="405"/>
        <v>0</v>
      </c>
      <c r="DY71" s="254">
        <f t="shared" si="406"/>
        <v>0</v>
      </c>
      <c r="DZ71" s="254">
        <f t="shared" si="407"/>
        <v>0</v>
      </c>
      <c r="EA71" s="254">
        <f t="shared" si="408"/>
        <v>0</v>
      </c>
      <c r="EB71" s="254">
        <f t="shared" si="409"/>
        <v>0</v>
      </c>
      <c r="EC71" s="254">
        <f t="shared" si="410"/>
        <v>0</v>
      </c>
      <c r="ED71" s="254">
        <f t="shared" si="411"/>
        <v>0</v>
      </c>
      <c r="EE71" s="254">
        <f t="shared" si="412"/>
        <v>0</v>
      </c>
      <c r="EF71" s="254">
        <f t="shared" si="413"/>
        <v>0</v>
      </c>
      <c r="EG71" s="263">
        <f t="shared" si="414"/>
        <v>1</v>
      </c>
      <c r="EH71" s="2">
        <f t="shared" si="415"/>
        <v>0</v>
      </c>
      <c r="EI71" s="2">
        <f t="shared" si="416"/>
        <v>0</v>
      </c>
      <c r="EJ71" s="2">
        <f t="shared" si="417"/>
        <v>0</v>
      </c>
      <c r="EK71" s="2">
        <f t="shared" si="418"/>
        <v>0</v>
      </c>
      <c r="EL71" s="2">
        <f t="shared" si="419"/>
        <v>0</v>
      </c>
      <c r="EM71" s="2">
        <f t="shared" si="420"/>
        <v>0</v>
      </c>
      <c r="EN71" s="2">
        <f t="shared" si="421"/>
        <v>0</v>
      </c>
      <c r="EO71" s="2">
        <f t="shared" si="422"/>
        <v>0</v>
      </c>
      <c r="EP71" s="2">
        <f t="shared" si="423"/>
        <v>1</v>
      </c>
      <c r="EQ71" s="55"/>
      <c r="ER71" s="55"/>
      <c r="ES71" s="56"/>
      <c r="ET71" s="56"/>
      <c r="EU71" s="55"/>
      <c r="EV71" s="55"/>
      <c r="EW71" s="55"/>
      <c r="EX71" s="55"/>
      <c r="EY71" s="55"/>
      <c r="EZ71" s="55"/>
      <c r="FA71" s="55"/>
      <c r="FB71" s="215"/>
      <c r="FC71" s="215"/>
    </row>
    <row r="72" ht="20.1" customHeight="1" spans="1:159">
      <c r="A72" s="194">
        <f>数据调研!F72</f>
        <v>45302</v>
      </c>
      <c r="B72" s="195">
        <f t="shared" si="283"/>
        <v>0</v>
      </c>
      <c r="C72" s="195">
        <f t="shared" si="284"/>
        <v>0</v>
      </c>
      <c r="D72" s="195">
        <f t="shared" si="285"/>
        <v>0</v>
      </c>
      <c r="E72" s="195">
        <f t="shared" si="286"/>
        <v>0</v>
      </c>
      <c r="F72" s="195">
        <f t="shared" si="287"/>
        <v>0</v>
      </c>
      <c r="G72">
        <f t="shared" si="288"/>
        <v>0</v>
      </c>
      <c r="H72">
        <f t="shared" si="289"/>
        <v>0</v>
      </c>
      <c r="I72">
        <f t="shared" si="290"/>
        <v>0</v>
      </c>
      <c r="J72">
        <f t="shared" si="291"/>
        <v>1</v>
      </c>
      <c r="K72" s="254">
        <f>价格参考!K72</f>
        <v>69</v>
      </c>
      <c r="L72">
        <f t="shared" si="292"/>
        <v>1</v>
      </c>
      <c r="M72">
        <f t="shared" si="293"/>
        <v>0</v>
      </c>
      <c r="N72">
        <f t="shared" si="294"/>
        <v>0</v>
      </c>
      <c r="O72">
        <f t="shared" si="295"/>
        <v>0</v>
      </c>
      <c r="P72">
        <f t="shared" si="296"/>
        <v>0</v>
      </c>
      <c r="Q72">
        <f t="shared" si="297"/>
        <v>0</v>
      </c>
      <c r="R72">
        <f t="shared" si="298"/>
        <v>0</v>
      </c>
      <c r="S72">
        <f t="shared" si="299"/>
        <v>0</v>
      </c>
      <c r="T72">
        <f t="shared" si="300"/>
        <v>0</v>
      </c>
      <c r="U72">
        <f t="shared" si="301"/>
        <v>0</v>
      </c>
      <c r="V72">
        <f t="shared" si="302"/>
        <v>0</v>
      </c>
      <c r="W72" s="194">
        <f t="shared" si="303"/>
        <v>45302</v>
      </c>
      <c r="X72" s="255">
        <f>数据调研!I72</f>
        <v>953</v>
      </c>
      <c r="Y72" s="2">
        <f t="shared" si="304"/>
        <v>0</v>
      </c>
      <c r="Z72" s="2">
        <f t="shared" si="305"/>
        <v>0</v>
      </c>
      <c r="AA72" s="2">
        <f t="shared" si="306"/>
        <v>0</v>
      </c>
      <c r="AB72" s="2">
        <f t="shared" si="307"/>
        <v>0</v>
      </c>
      <c r="AC72" s="2">
        <f t="shared" si="308"/>
        <v>0</v>
      </c>
      <c r="AD72" s="2">
        <f t="shared" si="309"/>
        <v>0</v>
      </c>
      <c r="AE72" s="2">
        <f t="shared" si="310"/>
        <v>0</v>
      </c>
      <c r="AF72" s="2">
        <f t="shared" si="311"/>
        <v>0</v>
      </c>
      <c r="AG72" s="2">
        <f t="shared" si="312"/>
        <v>0</v>
      </c>
      <c r="AH72" s="2">
        <f t="shared" si="313"/>
        <v>0</v>
      </c>
      <c r="AI72" s="2">
        <f t="shared" si="314"/>
        <v>0</v>
      </c>
      <c r="AJ72" s="2">
        <f t="shared" si="315"/>
        <v>0</v>
      </c>
      <c r="AK72" s="2">
        <f t="shared" si="316"/>
        <v>0</v>
      </c>
      <c r="AL72" s="2">
        <f t="shared" si="317"/>
        <v>0</v>
      </c>
      <c r="AM72" s="2">
        <f t="shared" si="318"/>
        <v>0</v>
      </c>
      <c r="AN72" s="2">
        <f t="shared" si="319"/>
        <v>0</v>
      </c>
      <c r="AO72" s="2">
        <f t="shared" si="320"/>
        <v>0</v>
      </c>
      <c r="AP72" s="2">
        <f t="shared" si="321"/>
        <v>0</v>
      </c>
      <c r="AQ72" s="2">
        <f t="shared" si="322"/>
        <v>0</v>
      </c>
      <c r="AR72" s="2">
        <f t="shared" si="323"/>
        <v>0</v>
      </c>
      <c r="AS72" s="2">
        <f t="shared" si="324"/>
        <v>0</v>
      </c>
      <c r="AT72" s="2">
        <f t="shared" si="325"/>
        <v>0</v>
      </c>
      <c r="AU72" s="2">
        <f t="shared" si="326"/>
        <v>0</v>
      </c>
      <c r="AV72" s="2">
        <f t="shared" si="327"/>
        <v>0</v>
      </c>
      <c r="AW72" s="2">
        <f t="shared" si="328"/>
        <v>0</v>
      </c>
      <c r="AX72" s="2">
        <f t="shared" si="329"/>
        <v>0</v>
      </c>
      <c r="AY72" s="2">
        <f t="shared" si="330"/>
        <v>0</v>
      </c>
      <c r="AZ72" s="2">
        <f t="shared" si="331"/>
        <v>0</v>
      </c>
      <c r="BA72" s="2">
        <f t="shared" si="332"/>
        <v>0</v>
      </c>
      <c r="BB72" s="2">
        <f t="shared" si="333"/>
        <v>0</v>
      </c>
      <c r="BC72" s="2">
        <f t="shared" si="334"/>
        <v>1</v>
      </c>
      <c r="BD72" s="2">
        <f t="shared" si="335"/>
        <v>0</v>
      </c>
      <c r="BE72" s="2">
        <f t="shared" si="336"/>
        <v>0</v>
      </c>
      <c r="BF72" s="2">
        <f t="shared" si="337"/>
        <v>0</v>
      </c>
      <c r="BG72" s="2">
        <f t="shared" si="338"/>
        <v>0</v>
      </c>
      <c r="BH72" s="2">
        <f t="shared" si="339"/>
        <v>0</v>
      </c>
      <c r="BI72" s="2">
        <f t="shared" si="340"/>
        <v>0</v>
      </c>
      <c r="BJ72" s="2">
        <f t="shared" si="341"/>
        <v>0</v>
      </c>
      <c r="BK72" s="2">
        <f t="shared" si="342"/>
        <v>0</v>
      </c>
      <c r="BL72" s="2">
        <f t="shared" si="343"/>
        <v>1</v>
      </c>
      <c r="BM72" s="2">
        <f t="shared" si="344"/>
        <v>0</v>
      </c>
      <c r="BN72" s="2">
        <f t="shared" si="345"/>
        <v>0</v>
      </c>
      <c r="BO72" s="2">
        <f t="shared" si="346"/>
        <v>0</v>
      </c>
      <c r="BP72" s="2">
        <f t="shared" si="347"/>
        <v>0</v>
      </c>
      <c r="BQ72" s="2">
        <f t="shared" si="348"/>
        <v>0</v>
      </c>
      <c r="BR72" s="2">
        <f t="shared" si="349"/>
        <v>0</v>
      </c>
      <c r="BS72" s="2">
        <f t="shared" si="350"/>
        <v>0</v>
      </c>
      <c r="BT72" s="2">
        <f t="shared" si="351"/>
        <v>0</v>
      </c>
      <c r="BU72" s="2">
        <f t="shared" si="352"/>
        <v>0</v>
      </c>
      <c r="BV72" s="2">
        <f t="shared" si="353"/>
        <v>0</v>
      </c>
      <c r="BW72" s="255" t="str">
        <f>数据调研!K72</f>
        <v>FBA</v>
      </c>
      <c r="BX72" s="199">
        <f t="shared" si="354"/>
        <v>0</v>
      </c>
      <c r="BY72" s="199">
        <f t="shared" si="355"/>
        <v>0</v>
      </c>
      <c r="BZ72" s="199">
        <f t="shared" si="356"/>
        <v>0</v>
      </c>
      <c r="CA72" s="199">
        <f t="shared" si="357"/>
        <v>0</v>
      </c>
      <c r="CB72" s="199">
        <f t="shared" si="358"/>
        <v>0</v>
      </c>
      <c r="CC72" s="199">
        <f t="shared" si="359"/>
        <v>0</v>
      </c>
      <c r="CD72" s="199">
        <f t="shared" si="360"/>
        <v>0</v>
      </c>
      <c r="CE72" s="199">
        <f t="shared" si="361"/>
        <v>0</v>
      </c>
      <c r="CF72" s="199">
        <f t="shared" si="362"/>
        <v>0</v>
      </c>
      <c r="CG72" s="199">
        <f t="shared" si="363"/>
        <v>0</v>
      </c>
      <c r="CH72" s="199">
        <f t="shared" si="364"/>
        <v>1</v>
      </c>
      <c r="CI72" s="199">
        <f t="shared" si="365"/>
        <v>0</v>
      </c>
      <c r="CJ72" s="199">
        <f t="shared" si="366"/>
        <v>0</v>
      </c>
      <c r="CK72" s="199">
        <f t="shared" si="367"/>
        <v>0</v>
      </c>
      <c r="CL72" s="199">
        <f t="shared" si="368"/>
        <v>0</v>
      </c>
      <c r="CM72" s="199">
        <f t="shared" si="369"/>
        <v>0</v>
      </c>
      <c r="CN72" s="199">
        <f t="shared" si="370"/>
        <v>0</v>
      </c>
      <c r="CO72" s="199">
        <f t="shared" si="371"/>
        <v>0</v>
      </c>
      <c r="CP72" s="199">
        <f t="shared" si="372"/>
        <v>0</v>
      </c>
      <c r="CQ72" s="199">
        <f t="shared" si="373"/>
        <v>1</v>
      </c>
      <c r="CR72" s="255">
        <f>数据调研!N72</f>
        <v>714</v>
      </c>
      <c r="CS72" s="260">
        <f t="shared" si="374"/>
        <v>0</v>
      </c>
      <c r="CT72" s="2">
        <f t="shared" si="375"/>
        <v>0</v>
      </c>
      <c r="CU72" s="2">
        <f t="shared" si="376"/>
        <v>0</v>
      </c>
      <c r="CV72" s="2">
        <f t="shared" si="377"/>
        <v>0</v>
      </c>
      <c r="CW72" s="2">
        <f t="shared" si="378"/>
        <v>0</v>
      </c>
      <c r="CX72" s="2">
        <f t="shared" si="379"/>
        <v>0</v>
      </c>
      <c r="CY72" s="2">
        <f t="shared" si="380"/>
        <v>0</v>
      </c>
      <c r="CZ72" s="2">
        <f t="shared" si="381"/>
        <v>0</v>
      </c>
      <c r="DA72" s="2">
        <f t="shared" si="382"/>
        <v>0</v>
      </c>
      <c r="DB72" s="2">
        <f t="shared" si="383"/>
        <v>0</v>
      </c>
      <c r="DC72" s="263">
        <f t="shared" si="384"/>
        <v>0</v>
      </c>
      <c r="DD72" s="254">
        <f t="shared" si="385"/>
        <v>0</v>
      </c>
      <c r="DE72" s="254">
        <f t="shared" si="386"/>
        <v>0</v>
      </c>
      <c r="DF72" s="254">
        <f t="shared" si="387"/>
        <v>0</v>
      </c>
      <c r="DG72" s="254">
        <f t="shared" si="388"/>
        <v>0</v>
      </c>
      <c r="DH72" s="254">
        <f t="shared" si="389"/>
        <v>0</v>
      </c>
      <c r="DI72" s="254">
        <f t="shared" si="390"/>
        <v>0</v>
      </c>
      <c r="DJ72" s="254">
        <f t="shared" si="391"/>
        <v>0</v>
      </c>
      <c r="DK72" s="254">
        <f t="shared" si="392"/>
        <v>0</v>
      </c>
      <c r="DL72" s="254">
        <f t="shared" si="393"/>
        <v>0</v>
      </c>
      <c r="DM72" s="263">
        <f t="shared" si="394"/>
        <v>0</v>
      </c>
      <c r="DN72" s="254">
        <f t="shared" si="395"/>
        <v>0</v>
      </c>
      <c r="DO72" s="254">
        <f t="shared" si="396"/>
        <v>0</v>
      </c>
      <c r="DP72" s="254">
        <f t="shared" si="397"/>
        <v>0</v>
      </c>
      <c r="DQ72" s="254">
        <f t="shared" si="398"/>
        <v>0</v>
      </c>
      <c r="DR72" s="254">
        <f t="shared" si="399"/>
        <v>0</v>
      </c>
      <c r="DS72" s="254">
        <f t="shared" si="400"/>
        <v>0</v>
      </c>
      <c r="DT72" s="254">
        <f t="shared" si="401"/>
        <v>0</v>
      </c>
      <c r="DU72" s="254">
        <f t="shared" si="402"/>
        <v>0</v>
      </c>
      <c r="DV72" s="254">
        <f t="shared" si="403"/>
        <v>0</v>
      </c>
      <c r="DW72" s="263">
        <f t="shared" si="404"/>
        <v>0</v>
      </c>
      <c r="DX72" s="254">
        <f t="shared" si="405"/>
        <v>0</v>
      </c>
      <c r="DY72" s="254">
        <f t="shared" si="406"/>
        <v>0</v>
      </c>
      <c r="DZ72" s="254">
        <f t="shared" si="407"/>
        <v>0</v>
      </c>
      <c r="EA72" s="254">
        <f t="shared" si="408"/>
        <v>0</v>
      </c>
      <c r="EB72" s="254">
        <f t="shared" si="409"/>
        <v>0</v>
      </c>
      <c r="EC72" s="254">
        <f t="shared" si="410"/>
        <v>0</v>
      </c>
      <c r="ED72" s="254">
        <f t="shared" si="411"/>
        <v>0</v>
      </c>
      <c r="EE72" s="254">
        <f t="shared" si="412"/>
        <v>0</v>
      </c>
      <c r="EF72" s="254">
        <f t="shared" si="413"/>
        <v>0</v>
      </c>
      <c r="EG72" s="263">
        <f t="shared" si="414"/>
        <v>1</v>
      </c>
      <c r="EH72" s="2">
        <f t="shared" si="415"/>
        <v>0</v>
      </c>
      <c r="EI72" s="2">
        <f t="shared" si="416"/>
        <v>0</v>
      </c>
      <c r="EJ72" s="2">
        <f t="shared" si="417"/>
        <v>0</v>
      </c>
      <c r="EK72" s="2">
        <f t="shared" si="418"/>
        <v>0</v>
      </c>
      <c r="EL72" s="2">
        <f t="shared" si="419"/>
        <v>0</v>
      </c>
      <c r="EM72" s="2">
        <f t="shared" si="420"/>
        <v>0</v>
      </c>
      <c r="EN72" s="2">
        <f t="shared" si="421"/>
        <v>0</v>
      </c>
      <c r="EO72" s="2">
        <f t="shared" si="422"/>
        <v>0</v>
      </c>
      <c r="EP72" s="2">
        <f t="shared" si="423"/>
        <v>1</v>
      </c>
      <c r="EQ72" s="55"/>
      <c r="ER72" s="55"/>
      <c r="ES72" s="56"/>
      <c r="ET72" s="56"/>
      <c r="EU72" s="55"/>
      <c r="EV72" s="55"/>
      <c r="EW72" s="55"/>
      <c r="EX72" s="55"/>
      <c r="EY72" s="55"/>
      <c r="EZ72" s="55"/>
      <c r="FA72" s="55"/>
      <c r="FB72" s="215"/>
      <c r="FC72" s="215"/>
    </row>
    <row r="73" ht="20.1" customHeight="1" spans="1:159">
      <c r="A73" s="194">
        <f>数据调研!F73</f>
        <v>91540</v>
      </c>
      <c r="B73" s="195">
        <f t="shared" si="283"/>
        <v>0</v>
      </c>
      <c r="C73" s="195">
        <f t="shared" si="284"/>
        <v>0</v>
      </c>
      <c r="D73" s="195">
        <f t="shared" si="285"/>
        <v>0</v>
      </c>
      <c r="E73" s="195">
        <f t="shared" si="286"/>
        <v>0</v>
      </c>
      <c r="F73" s="195">
        <f t="shared" si="287"/>
        <v>0</v>
      </c>
      <c r="G73">
        <f t="shared" si="288"/>
        <v>0</v>
      </c>
      <c r="H73">
        <f t="shared" si="289"/>
        <v>0</v>
      </c>
      <c r="I73">
        <f t="shared" si="290"/>
        <v>0</v>
      </c>
      <c r="J73">
        <f t="shared" si="291"/>
        <v>1</v>
      </c>
      <c r="K73" s="254">
        <f>价格参考!K73</f>
        <v>68</v>
      </c>
      <c r="L73">
        <f t="shared" si="292"/>
        <v>1</v>
      </c>
      <c r="M73">
        <f t="shared" si="293"/>
        <v>0</v>
      </c>
      <c r="N73">
        <f t="shared" si="294"/>
        <v>0</v>
      </c>
      <c r="O73">
        <f t="shared" si="295"/>
        <v>0</v>
      </c>
      <c r="P73">
        <f t="shared" si="296"/>
        <v>0</v>
      </c>
      <c r="Q73">
        <f t="shared" si="297"/>
        <v>0</v>
      </c>
      <c r="R73">
        <f t="shared" si="298"/>
        <v>0</v>
      </c>
      <c r="S73">
        <f t="shared" si="299"/>
        <v>0</v>
      </c>
      <c r="T73">
        <f t="shared" si="300"/>
        <v>0</v>
      </c>
      <c r="U73">
        <f t="shared" si="301"/>
        <v>0</v>
      </c>
      <c r="V73">
        <f t="shared" si="302"/>
        <v>0</v>
      </c>
      <c r="W73" s="194">
        <f t="shared" si="303"/>
        <v>91540</v>
      </c>
      <c r="X73" s="255">
        <f>数据调研!I73</f>
        <v>22</v>
      </c>
      <c r="Y73" s="2">
        <f t="shared" si="304"/>
        <v>1</v>
      </c>
      <c r="Z73" s="2">
        <f t="shared" si="305"/>
        <v>0</v>
      </c>
      <c r="AA73" s="2">
        <f t="shared" si="306"/>
        <v>0</v>
      </c>
      <c r="AB73" s="2">
        <f t="shared" si="307"/>
        <v>0</v>
      </c>
      <c r="AC73" s="2">
        <f t="shared" si="308"/>
        <v>0</v>
      </c>
      <c r="AD73" s="2">
        <f t="shared" si="309"/>
        <v>0</v>
      </c>
      <c r="AE73" s="2">
        <f t="shared" si="310"/>
        <v>0</v>
      </c>
      <c r="AF73" s="2">
        <f t="shared" si="311"/>
        <v>0</v>
      </c>
      <c r="AG73" s="2">
        <f t="shared" si="312"/>
        <v>0</v>
      </c>
      <c r="AH73" s="2">
        <f t="shared" si="313"/>
        <v>1</v>
      </c>
      <c r="AI73" s="2">
        <f t="shared" si="314"/>
        <v>0</v>
      </c>
      <c r="AJ73" s="2">
        <f t="shared" si="315"/>
        <v>0</v>
      </c>
      <c r="AK73" s="2">
        <f t="shared" si="316"/>
        <v>0</v>
      </c>
      <c r="AL73" s="2">
        <f t="shared" si="317"/>
        <v>0</v>
      </c>
      <c r="AM73" s="2">
        <f t="shared" si="318"/>
        <v>0</v>
      </c>
      <c r="AN73" s="2">
        <f t="shared" si="319"/>
        <v>0</v>
      </c>
      <c r="AO73" s="2">
        <f t="shared" si="320"/>
        <v>0</v>
      </c>
      <c r="AP73" s="2">
        <f t="shared" si="321"/>
        <v>0</v>
      </c>
      <c r="AQ73" s="2">
        <f t="shared" si="322"/>
        <v>0</v>
      </c>
      <c r="AR73" s="2">
        <f t="shared" si="323"/>
        <v>0</v>
      </c>
      <c r="AS73" s="2">
        <f t="shared" si="324"/>
        <v>0</v>
      </c>
      <c r="AT73" s="2">
        <f t="shared" si="325"/>
        <v>0</v>
      </c>
      <c r="AU73" s="2">
        <f t="shared" si="326"/>
        <v>0</v>
      </c>
      <c r="AV73" s="2">
        <f t="shared" si="327"/>
        <v>0</v>
      </c>
      <c r="AW73" s="2">
        <f t="shared" si="328"/>
        <v>0</v>
      </c>
      <c r="AX73" s="2">
        <f t="shared" si="329"/>
        <v>0</v>
      </c>
      <c r="AY73" s="2">
        <f t="shared" si="330"/>
        <v>0</v>
      </c>
      <c r="AZ73" s="2">
        <f t="shared" si="331"/>
        <v>0</v>
      </c>
      <c r="BA73" s="2">
        <f t="shared" si="332"/>
        <v>0</v>
      </c>
      <c r="BB73" s="2">
        <f t="shared" si="333"/>
        <v>0</v>
      </c>
      <c r="BC73" s="2">
        <f t="shared" si="334"/>
        <v>0</v>
      </c>
      <c r="BD73" s="2">
        <f t="shared" si="335"/>
        <v>0</v>
      </c>
      <c r="BE73" s="2">
        <f t="shared" si="336"/>
        <v>0</v>
      </c>
      <c r="BF73" s="2">
        <f t="shared" si="337"/>
        <v>0</v>
      </c>
      <c r="BG73" s="2">
        <f t="shared" si="338"/>
        <v>0</v>
      </c>
      <c r="BH73" s="2">
        <f t="shared" si="339"/>
        <v>0</v>
      </c>
      <c r="BI73" s="2">
        <f t="shared" si="340"/>
        <v>0</v>
      </c>
      <c r="BJ73" s="2">
        <f t="shared" si="341"/>
        <v>0</v>
      </c>
      <c r="BK73" s="2">
        <f t="shared" si="342"/>
        <v>0</v>
      </c>
      <c r="BL73" s="2">
        <f t="shared" si="343"/>
        <v>0</v>
      </c>
      <c r="BM73" s="2">
        <f t="shared" si="344"/>
        <v>0</v>
      </c>
      <c r="BN73" s="2">
        <f t="shared" si="345"/>
        <v>0</v>
      </c>
      <c r="BO73" s="2">
        <f t="shared" si="346"/>
        <v>0</v>
      </c>
      <c r="BP73" s="2">
        <f t="shared" si="347"/>
        <v>0</v>
      </c>
      <c r="BQ73" s="2">
        <f t="shared" si="348"/>
        <v>0</v>
      </c>
      <c r="BR73" s="2">
        <f t="shared" si="349"/>
        <v>0</v>
      </c>
      <c r="BS73" s="2">
        <f t="shared" si="350"/>
        <v>0</v>
      </c>
      <c r="BT73" s="2">
        <f t="shared" si="351"/>
        <v>0</v>
      </c>
      <c r="BU73" s="2">
        <f t="shared" si="352"/>
        <v>0</v>
      </c>
      <c r="BV73" s="2">
        <f t="shared" si="353"/>
        <v>0</v>
      </c>
      <c r="BW73" s="255" t="str">
        <f>数据调研!K73</f>
        <v>FBA</v>
      </c>
      <c r="BX73" s="199">
        <f t="shared" si="354"/>
        <v>0</v>
      </c>
      <c r="BY73" s="199">
        <f t="shared" si="355"/>
        <v>0</v>
      </c>
      <c r="BZ73" s="199">
        <f t="shared" si="356"/>
        <v>0</v>
      </c>
      <c r="CA73" s="199">
        <f t="shared" si="357"/>
        <v>0</v>
      </c>
      <c r="CB73" s="199">
        <f t="shared" si="358"/>
        <v>0</v>
      </c>
      <c r="CC73" s="199">
        <f t="shared" si="359"/>
        <v>0</v>
      </c>
      <c r="CD73" s="199">
        <f t="shared" si="360"/>
        <v>0</v>
      </c>
      <c r="CE73" s="199">
        <f t="shared" si="361"/>
        <v>0</v>
      </c>
      <c r="CF73" s="199">
        <f t="shared" si="362"/>
        <v>0</v>
      </c>
      <c r="CG73" s="199">
        <f t="shared" si="363"/>
        <v>0</v>
      </c>
      <c r="CH73" s="199">
        <f t="shared" si="364"/>
        <v>1</v>
      </c>
      <c r="CI73" s="199">
        <f t="shared" si="365"/>
        <v>0</v>
      </c>
      <c r="CJ73" s="199">
        <f t="shared" si="366"/>
        <v>0</v>
      </c>
      <c r="CK73" s="199">
        <f t="shared" si="367"/>
        <v>0</v>
      </c>
      <c r="CL73" s="199">
        <f t="shared" si="368"/>
        <v>0</v>
      </c>
      <c r="CM73" s="199">
        <f t="shared" si="369"/>
        <v>0</v>
      </c>
      <c r="CN73" s="199">
        <f t="shared" si="370"/>
        <v>0</v>
      </c>
      <c r="CO73" s="199">
        <f t="shared" si="371"/>
        <v>0</v>
      </c>
      <c r="CP73" s="199">
        <f t="shared" si="372"/>
        <v>0</v>
      </c>
      <c r="CQ73" s="199">
        <f t="shared" si="373"/>
        <v>1</v>
      </c>
      <c r="CR73" s="255">
        <f>数据调研!N73</f>
        <v>241</v>
      </c>
      <c r="CS73" s="260">
        <f t="shared" si="374"/>
        <v>0</v>
      </c>
      <c r="CT73" s="2">
        <f t="shared" si="375"/>
        <v>0</v>
      </c>
      <c r="CU73" s="2">
        <f t="shared" si="376"/>
        <v>0</v>
      </c>
      <c r="CV73" s="2">
        <f t="shared" si="377"/>
        <v>0</v>
      </c>
      <c r="CW73" s="2">
        <f t="shared" si="378"/>
        <v>0</v>
      </c>
      <c r="CX73" s="2">
        <f t="shared" si="379"/>
        <v>0</v>
      </c>
      <c r="CY73" s="2">
        <f t="shared" si="380"/>
        <v>0</v>
      </c>
      <c r="CZ73" s="2">
        <f t="shared" si="381"/>
        <v>0</v>
      </c>
      <c r="DA73" s="2">
        <f t="shared" si="382"/>
        <v>0</v>
      </c>
      <c r="DB73" s="2">
        <f t="shared" si="383"/>
        <v>0</v>
      </c>
      <c r="DC73" s="263">
        <f t="shared" si="384"/>
        <v>0</v>
      </c>
      <c r="DD73" s="254">
        <f t="shared" si="385"/>
        <v>0</v>
      </c>
      <c r="DE73" s="254">
        <f t="shared" si="386"/>
        <v>0</v>
      </c>
      <c r="DF73" s="254">
        <f t="shared" si="387"/>
        <v>0</v>
      </c>
      <c r="DG73" s="254">
        <f t="shared" si="388"/>
        <v>0</v>
      </c>
      <c r="DH73" s="254">
        <f t="shared" si="389"/>
        <v>0</v>
      </c>
      <c r="DI73" s="254">
        <f t="shared" si="390"/>
        <v>0</v>
      </c>
      <c r="DJ73" s="254">
        <f t="shared" si="391"/>
        <v>0</v>
      </c>
      <c r="DK73" s="254">
        <f t="shared" si="392"/>
        <v>0</v>
      </c>
      <c r="DL73" s="254">
        <f t="shared" si="393"/>
        <v>0</v>
      </c>
      <c r="DM73" s="263">
        <f t="shared" si="394"/>
        <v>0</v>
      </c>
      <c r="DN73" s="254">
        <f t="shared" si="395"/>
        <v>0</v>
      </c>
      <c r="DO73" s="254">
        <f t="shared" si="396"/>
        <v>0</v>
      </c>
      <c r="DP73" s="254">
        <f t="shared" si="397"/>
        <v>0</v>
      </c>
      <c r="DQ73" s="254">
        <f t="shared" si="398"/>
        <v>0</v>
      </c>
      <c r="DR73" s="254">
        <f t="shared" si="399"/>
        <v>0</v>
      </c>
      <c r="DS73" s="254">
        <f t="shared" si="400"/>
        <v>0</v>
      </c>
      <c r="DT73" s="254">
        <f t="shared" si="401"/>
        <v>0</v>
      </c>
      <c r="DU73" s="254">
        <f t="shared" si="402"/>
        <v>0</v>
      </c>
      <c r="DV73" s="254">
        <f t="shared" si="403"/>
        <v>0</v>
      </c>
      <c r="DW73" s="263">
        <f t="shared" si="404"/>
        <v>0</v>
      </c>
      <c r="DX73" s="254">
        <f t="shared" si="405"/>
        <v>0</v>
      </c>
      <c r="DY73" s="254">
        <f t="shared" si="406"/>
        <v>0</v>
      </c>
      <c r="DZ73" s="254">
        <f t="shared" si="407"/>
        <v>0</v>
      </c>
      <c r="EA73" s="254">
        <f t="shared" si="408"/>
        <v>0</v>
      </c>
      <c r="EB73" s="254">
        <f t="shared" si="409"/>
        <v>0</v>
      </c>
      <c r="EC73" s="254">
        <f t="shared" si="410"/>
        <v>0</v>
      </c>
      <c r="ED73" s="254">
        <f t="shared" si="411"/>
        <v>0</v>
      </c>
      <c r="EE73" s="254">
        <f t="shared" si="412"/>
        <v>0</v>
      </c>
      <c r="EF73" s="254">
        <f t="shared" si="413"/>
        <v>0</v>
      </c>
      <c r="EG73" s="263">
        <f t="shared" si="414"/>
        <v>1</v>
      </c>
      <c r="EH73" s="2">
        <f t="shared" si="415"/>
        <v>0</v>
      </c>
      <c r="EI73" s="2">
        <f t="shared" si="416"/>
        <v>0</v>
      </c>
      <c r="EJ73" s="2">
        <f t="shared" si="417"/>
        <v>0</v>
      </c>
      <c r="EK73" s="2">
        <f t="shared" si="418"/>
        <v>0</v>
      </c>
      <c r="EL73" s="2">
        <f t="shared" si="419"/>
        <v>0</v>
      </c>
      <c r="EM73" s="2">
        <f t="shared" si="420"/>
        <v>0</v>
      </c>
      <c r="EN73" s="2">
        <f t="shared" si="421"/>
        <v>0</v>
      </c>
      <c r="EO73" s="2">
        <f t="shared" si="422"/>
        <v>0</v>
      </c>
      <c r="EP73" s="2">
        <f t="shared" si="423"/>
        <v>1</v>
      </c>
      <c r="EQ73" s="55"/>
      <c r="ER73" s="55"/>
      <c r="ES73" s="56"/>
      <c r="ET73" s="56"/>
      <c r="EU73" s="55"/>
      <c r="EV73" s="55"/>
      <c r="EW73" s="55"/>
      <c r="EX73" s="55"/>
      <c r="EY73" s="55"/>
      <c r="EZ73" s="55"/>
      <c r="FA73" s="55"/>
      <c r="FB73" s="215"/>
      <c r="FC73" s="215"/>
    </row>
    <row r="74" ht="20.1" customHeight="1" spans="1:159">
      <c r="A74" s="194">
        <f>数据调研!F74</f>
        <v>121441</v>
      </c>
      <c r="B74" s="195">
        <f t="shared" si="283"/>
        <v>0</v>
      </c>
      <c r="C74" s="195">
        <f t="shared" si="284"/>
        <v>0</v>
      </c>
      <c r="D74" s="195">
        <f t="shared" si="285"/>
        <v>0</v>
      </c>
      <c r="E74" s="195">
        <f t="shared" si="286"/>
        <v>0</v>
      </c>
      <c r="F74" s="195">
        <f t="shared" si="287"/>
        <v>0</v>
      </c>
      <c r="G74">
        <f t="shared" si="288"/>
        <v>0</v>
      </c>
      <c r="H74">
        <f t="shared" si="289"/>
        <v>0</v>
      </c>
      <c r="I74">
        <f t="shared" si="290"/>
        <v>0</v>
      </c>
      <c r="J74">
        <f t="shared" si="291"/>
        <v>1</v>
      </c>
      <c r="K74" s="254">
        <f>价格参考!K74</f>
        <v>68</v>
      </c>
      <c r="L74">
        <f t="shared" si="292"/>
        <v>1</v>
      </c>
      <c r="M74">
        <f t="shared" si="293"/>
        <v>0</v>
      </c>
      <c r="N74">
        <f t="shared" si="294"/>
        <v>0</v>
      </c>
      <c r="O74">
        <f t="shared" si="295"/>
        <v>0</v>
      </c>
      <c r="P74">
        <f t="shared" si="296"/>
        <v>0</v>
      </c>
      <c r="Q74">
        <f t="shared" si="297"/>
        <v>0</v>
      </c>
      <c r="R74">
        <f t="shared" si="298"/>
        <v>0</v>
      </c>
      <c r="S74">
        <f t="shared" si="299"/>
        <v>0</v>
      </c>
      <c r="T74">
        <f t="shared" si="300"/>
        <v>0</v>
      </c>
      <c r="U74">
        <f t="shared" si="301"/>
        <v>0</v>
      </c>
      <c r="V74">
        <f t="shared" si="302"/>
        <v>0</v>
      </c>
      <c r="W74" s="194">
        <f t="shared" si="303"/>
        <v>121441</v>
      </c>
      <c r="X74" s="255">
        <f>数据调研!I74</f>
        <v>0</v>
      </c>
      <c r="Y74" s="2">
        <f t="shared" si="304"/>
        <v>1</v>
      </c>
      <c r="Z74" s="2">
        <f t="shared" si="305"/>
        <v>0</v>
      </c>
      <c r="AA74" s="2">
        <f t="shared" si="306"/>
        <v>0</v>
      </c>
      <c r="AB74" s="2">
        <f t="shared" si="307"/>
        <v>0</v>
      </c>
      <c r="AC74" s="2">
        <f t="shared" si="308"/>
        <v>0</v>
      </c>
      <c r="AD74" s="2">
        <f t="shared" si="309"/>
        <v>0</v>
      </c>
      <c r="AE74" s="2">
        <f t="shared" si="310"/>
        <v>0</v>
      </c>
      <c r="AF74" s="2">
        <f t="shared" si="311"/>
        <v>0</v>
      </c>
      <c r="AG74" s="2">
        <f t="shared" si="312"/>
        <v>0</v>
      </c>
      <c r="AH74" s="2">
        <f t="shared" si="313"/>
        <v>1</v>
      </c>
      <c r="AI74" s="2">
        <f t="shared" si="314"/>
        <v>0</v>
      </c>
      <c r="AJ74" s="2">
        <f t="shared" si="315"/>
        <v>0</v>
      </c>
      <c r="AK74" s="2">
        <f t="shared" si="316"/>
        <v>0</v>
      </c>
      <c r="AL74" s="2">
        <f t="shared" si="317"/>
        <v>0</v>
      </c>
      <c r="AM74" s="2">
        <f t="shared" si="318"/>
        <v>0</v>
      </c>
      <c r="AN74" s="2">
        <f t="shared" si="319"/>
        <v>0</v>
      </c>
      <c r="AO74" s="2">
        <f t="shared" si="320"/>
        <v>0</v>
      </c>
      <c r="AP74" s="2">
        <f t="shared" si="321"/>
        <v>0</v>
      </c>
      <c r="AQ74" s="2">
        <f t="shared" si="322"/>
        <v>0</v>
      </c>
      <c r="AR74" s="2">
        <f t="shared" si="323"/>
        <v>0</v>
      </c>
      <c r="AS74" s="2">
        <f t="shared" si="324"/>
        <v>0</v>
      </c>
      <c r="AT74" s="2">
        <f t="shared" si="325"/>
        <v>0</v>
      </c>
      <c r="AU74" s="2">
        <f t="shared" si="326"/>
        <v>0</v>
      </c>
      <c r="AV74" s="2">
        <f t="shared" si="327"/>
        <v>0</v>
      </c>
      <c r="AW74" s="2">
        <f t="shared" si="328"/>
        <v>0</v>
      </c>
      <c r="AX74" s="2">
        <f t="shared" si="329"/>
        <v>0</v>
      </c>
      <c r="AY74" s="2">
        <f t="shared" si="330"/>
        <v>0</v>
      </c>
      <c r="AZ74" s="2">
        <f t="shared" si="331"/>
        <v>0</v>
      </c>
      <c r="BA74" s="2">
        <f t="shared" si="332"/>
        <v>0</v>
      </c>
      <c r="BB74" s="2">
        <f t="shared" si="333"/>
        <v>0</v>
      </c>
      <c r="BC74" s="2">
        <f t="shared" si="334"/>
        <v>0</v>
      </c>
      <c r="BD74" s="2">
        <f t="shared" si="335"/>
        <v>0</v>
      </c>
      <c r="BE74" s="2">
        <f t="shared" si="336"/>
        <v>0</v>
      </c>
      <c r="BF74" s="2">
        <f t="shared" si="337"/>
        <v>0</v>
      </c>
      <c r="BG74" s="2">
        <f t="shared" si="338"/>
        <v>0</v>
      </c>
      <c r="BH74" s="2">
        <f t="shared" si="339"/>
        <v>0</v>
      </c>
      <c r="BI74" s="2">
        <f t="shared" si="340"/>
        <v>0</v>
      </c>
      <c r="BJ74" s="2">
        <f t="shared" si="341"/>
        <v>0</v>
      </c>
      <c r="BK74" s="2">
        <f t="shared" si="342"/>
        <v>0</v>
      </c>
      <c r="BL74" s="2">
        <f t="shared" si="343"/>
        <v>0</v>
      </c>
      <c r="BM74" s="2">
        <f t="shared" si="344"/>
        <v>0</v>
      </c>
      <c r="BN74" s="2">
        <f t="shared" si="345"/>
        <v>0</v>
      </c>
      <c r="BO74" s="2">
        <f t="shared" si="346"/>
        <v>0</v>
      </c>
      <c r="BP74" s="2">
        <f t="shared" si="347"/>
        <v>0</v>
      </c>
      <c r="BQ74" s="2">
        <f t="shared" si="348"/>
        <v>0</v>
      </c>
      <c r="BR74" s="2">
        <f t="shared" si="349"/>
        <v>0</v>
      </c>
      <c r="BS74" s="2">
        <f t="shared" si="350"/>
        <v>0</v>
      </c>
      <c r="BT74" s="2">
        <f t="shared" si="351"/>
        <v>0</v>
      </c>
      <c r="BU74" s="2">
        <f t="shared" si="352"/>
        <v>0</v>
      </c>
      <c r="BV74" s="2">
        <f t="shared" si="353"/>
        <v>0</v>
      </c>
      <c r="BW74" s="255" t="str">
        <f>数据调研!K74</f>
        <v>FBA</v>
      </c>
      <c r="BX74" s="199">
        <f t="shared" si="354"/>
        <v>0</v>
      </c>
      <c r="BY74" s="199">
        <f t="shared" si="355"/>
        <v>0</v>
      </c>
      <c r="BZ74" s="199">
        <f t="shared" si="356"/>
        <v>0</v>
      </c>
      <c r="CA74" s="199">
        <f t="shared" si="357"/>
        <v>0</v>
      </c>
      <c r="CB74" s="199">
        <f t="shared" si="358"/>
        <v>0</v>
      </c>
      <c r="CC74" s="199">
        <f t="shared" si="359"/>
        <v>0</v>
      </c>
      <c r="CD74" s="199">
        <f t="shared" si="360"/>
        <v>0</v>
      </c>
      <c r="CE74" s="199">
        <f t="shared" si="361"/>
        <v>0</v>
      </c>
      <c r="CF74" s="199">
        <f t="shared" si="362"/>
        <v>0</v>
      </c>
      <c r="CG74" s="199">
        <f t="shared" si="363"/>
        <v>0</v>
      </c>
      <c r="CH74" s="199">
        <f t="shared" si="364"/>
        <v>1</v>
      </c>
      <c r="CI74" s="199">
        <f t="shared" si="365"/>
        <v>0</v>
      </c>
      <c r="CJ74" s="199">
        <f t="shared" si="366"/>
        <v>0</v>
      </c>
      <c r="CK74" s="199">
        <f t="shared" si="367"/>
        <v>0</v>
      </c>
      <c r="CL74" s="199">
        <f t="shared" si="368"/>
        <v>0</v>
      </c>
      <c r="CM74" s="199">
        <f t="shared" si="369"/>
        <v>0</v>
      </c>
      <c r="CN74" s="199">
        <f t="shared" si="370"/>
        <v>0</v>
      </c>
      <c r="CO74" s="199">
        <f t="shared" si="371"/>
        <v>0</v>
      </c>
      <c r="CP74" s="199">
        <f t="shared" si="372"/>
        <v>0</v>
      </c>
      <c r="CQ74" s="199">
        <f t="shared" si="373"/>
        <v>1</v>
      </c>
      <c r="CR74" s="255">
        <f>数据调研!N74</f>
        <v>1099</v>
      </c>
      <c r="CS74" s="260">
        <f t="shared" si="374"/>
        <v>0</v>
      </c>
      <c r="CT74" s="2">
        <f t="shared" si="375"/>
        <v>0</v>
      </c>
      <c r="CU74" s="2">
        <f t="shared" si="376"/>
        <v>0</v>
      </c>
      <c r="CV74" s="2">
        <f t="shared" si="377"/>
        <v>0</v>
      </c>
      <c r="CW74" s="2">
        <f t="shared" si="378"/>
        <v>0</v>
      </c>
      <c r="CX74" s="2">
        <f t="shared" si="379"/>
        <v>0</v>
      </c>
      <c r="CY74" s="2">
        <f t="shared" si="380"/>
        <v>0</v>
      </c>
      <c r="CZ74" s="2">
        <f t="shared" si="381"/>
        <v>0</v>
      </c>
      <c r="DA74" s="2">
        <f t="shared" si="382"/>
        <v>0</v>
      </c>
      <c r="DB74" s="2">
        <f t="shared" si="383"/>
        <v>0</v>
      </c>
      <c r="DC74" s="263">
        <f t="shared" si="384"/>
        <v>0</v>
      </c>
      <c r="DD74" s="254">
        <f t="shared" si="385"/>
        <v>0</v>
      </c>
      <c r="DE74" s="254">
        <f t="shared" si="386"/>
        <v>0</v>
      </c>
      <c r="DF74" s="254">
        <f t="shared" si="387"/>
        <v>0</v>
      </c>
      <c r="DG74" s="254">
        <f t="shared" si="388"/>
        <v>0</v>
      </c>
      <c r="DH74" s="254">
        <f t="shared" si="389"/>
        <v>0</v>
      </c>
      <c r="DI74" s="254">
        <f t="shared" si="390"/>
        <v>0</v>
      </c>
      <c r="DJ74" s="254">
        <f t="shared" si="391"/>
        <v>0</v>
      </c>
      <c r="DK74" s="254">
        <f t="shared" si="392"/>
        <v>0</v>
      </c>
      <c r="DL74" s="254">
        <f t="shared" si="393"/>
        <v>0</v>
      </c>
      <c r="DM74" s="263">
        <f t="shared" si="394"/>
        <v>0</v>
      </c>
      <c r="DN74" s="254">
        <f t="shared" si="395"/>
        <v>0</v>
      </c>
      <c r="DO74" s="254">
        <f t="shared" si="396"/>
        <v>0</v>
      </c>
      <c r="DP74" s="254">
        <f t="shared" si="397"/>
        <v>0</v>
      </c>
      <c r="DQ74" s="254">
        <f t="shared" si="398"/>
        <v>0</v>
      </c>
      <c r="DR74" s="254">
        <f t="shared" si="399"/>
        <v>0</v>
      </c>
      <c r="DS74" s="254">
        <f t="shared" si="400"/>
        <v>0</v>
      </c>
      <c r="DT74" s="254">
        <f t="shared" si="401"/>
        <v>0</v>
      </c>
      <c r="DU74" s="254">
        <f t="shared" si="402"/>
        <v>0</v>
      </c>
      <c r="DV74" s="254">
        <f t="shared" si="403"/>
        <v>0</v>
      </c>
      <c r="DW74" s="263">
        <f t="shared" si="404"/>
        <v>0</v>
      </c>
      <c r="DX74" s="254">
        <f t="shared" si="405"/>
        <v>0</v>
      </c>
      <c r="DY74" s="254">
        <f t="shared" si="406"/>
        <v>0</v>
      </c>
      <c r="DZ74" s="254">
        <f t="shared" si="407"/>
        <v>0</v>
      </c>
      <c r="EA74" s="254">
        <f t="shared" si="408"/>
        <v>0</v>
      </c>
      <c r="EB74" s="254">
        <f t="shared" si="409"/>
        <v>0</v>
      </c>
      <c r="EC74" s="254">
        <f t="shared" si="410"/>
        <v>0</v>
      </c>
      <c r="ED74" s="254">
        <f t="shared" si="411"/>
        <v>0</v>
      </c>
      <c r="EE74" s="254">
        <f t="shared" si="412"/>
        <v>0</v>
      </c>
      <c r="EF74" s="254">
        <f t="shared" si="413"/>
        <v>0</v>
      </c>
      <c r="EG74" s="263">
        <f t="shared" si="414"/>
        <v>1</v>
      </c>
      <c r="EH74" s="2">
        <f t="shared" si="415"/>
        <v>0</v>
      </c>
      <c r="EI74" s="2">
        <f t="shared" si="416"/>
        <v>0</v>
      </c>
      <c r="EJ74" s="2">
        <f t="shared" si="417"/>
        <v>0</v>
      </c>
      <c r="EK74" s="2">
        <f t="shared" si="418"/>
        <v>0</v>
      </c>
      <c r="EL74" s="2">
        <f t="shared" si="419"/>
        <v>0</v>
      </c>
      <c r="EM74" s="2">
        <f t="shared" si="420"/>
        <v>0</v>
      </c>
      <c r="EN74" s="2">
        <f t="shared" si="421"/>
        <v>0</v>
      </c>
      <c r="EO74" s="2">
        <f t="shared" si="422"/>
        <v>0</v>
      </c>
      <c r="EP74" s="2">
        <f t="shared" si="423"/>
        <v>1</v>
      </c>
      <c r="EQ74" s="55"/>
      <c r="ER74" s="55"/>
      <c r="ES74" s="56"/>
      <c r="ET74" s="56"/>
      <c r="EU74" s="55"/>
      <c r="EV74" s="55"/>
      <c r="EW74" s="55"/>
      <c r="EX74" s="55"/>
      <c r="EY74" s="55"/>
      <c r="EZ74" s="55"/>
      <c r="FA74" s="55"/>
      <c r="FB74" s="215"/>
      <c r="FC74" s="215"/>
    </row>
    <row r="75" ht="20.1" customHeight="1" spans="1:159">
      <c r="A75" s="194">
        <f>数据调研!F75</f>
        <v>166174</v>
      </c>
      <c r="B75" s="195">
        <f t="shared" si="283"/>
        <v>0</v>
      </c>
      <c r="C75" s="195">
        <f t="shared" si="284"/>
        <v>0</v>
      </c>
      <c r="D75" s="195">
        <f t="shared" si="285"/>
        <v>0</v>
      </c>
      <c r="E75" s="195">
        <f t="shared" si="286"/>
        <v>0</v>
      </c>
      <c r="F75" s="195">
        <f t="shared" si="287"/>
        <v>0</v>
      </c>
      <c r="G75">
        <f t="shared" si="288"/>
        <v>0</v>
      </c>
      <c r="H75">
        <f t="shared" si="289"/>
        <v>0</v>
      </c>
      <c r="I75">
        <f t="shared" si="290"/>
        <v>0</v>
      </c>
      <c r="J75">
        <f t="shared" si="291"/>
        <v>1</v>
      </c>
      <c r="K75" s="254">
        <f>价格参考!K75</f>
        <v>68</v>
      </c>
      <c r="L75">
        <f t="shared" si="292"/>
        <v>1</v>
      </c>
      <c r="M75">
        <f t="shared" si="293"/>
        <v>0</v>
      </c>
      <c r="N75">
        <f t="shared" si="294"/>
        <v>0</v>
      </c>
      <c r="O75">
        <f t="shared" si="295"/>
        <v>0</v>
      </c>
      <c r="P75">
        <f t="shared" si="296"/>
        <v>0</v>
      </c>
      <c r="Q75">
        <f t="shared" si="297"/>
        <v>0</v>
      </c>
      <c r="R75">
        <f t="shared" si="298"/>
        <v>0</v>
      </c>
      <c r="S75">
        <f t="shared" si="299"/>
        <v>0</v>
      </c>
      <c r="T75">
        <f t="shared" si="300"/>
        <v>0</v>
      </c>
      <c r="U75">
        <f t="shared" si="301"/>
        <v>0</v>
      </c>
      <c r="V75">
        <f t="shared" si="302"/>
        <v>0</v>
      </c>
      <c r="W75" s="194">
        <f t="shared" si="303"/>
        <v>166174</v>
      </c>
      <c r="X75" s="255">
        <f>数据调研!I75</f>
        <v>25</v>
      </c>
      <c r="Y75" s="2">
        <f t="shared" si="304"/>
        <v>1</v>
      </c>
      <c r="Z75" s="2">
        <f t="shared" si="305"/>
        <v>0</v>
      </c>
      <c r="AA75" s="2">
        <f t="shared" si="306"/>
        <v>0</v>
      </c>
      <c r="AB75" s="2">
        <f t="shared" si="307"/>
        <v>0</v>
      </c>
      <c r="AC75" s="2">
        <f t="shared" si="308"/>
        <v>0</v>
      </c>
      <c r="AD75" s="2">
        <f t="shared" si="309"/>
        <v>0</v>
      </c>
      <c r="AE75" s="2">
        <f t="shared" si="310"/>
        <v>0</v>
      </c>
      <c r="AF75" s="2">
        <f t="shared" si="311"/>
        <v>0</v>
      </c>
      <c r="AG75" s="2">
        <f t="shared" si="312"/>
        <v>0</v>
      </c>
      <c r="AH75" s="2">
        <f t="shared" si="313"/>
        <v>1</v>
      </c>
      <c r="AI75" s="2">
        <f t="shared" si="314"/>
        <v>0</v>
      </c>
      <c r="AJ75" s="2">
        <f t="shared" si="315"/>
        <v>0</v>
      </c>
      <c r="AK75" s="2">
        <f t="shared" si="316"/>
        <v>0</v>
      </c>
      <c r="AL75" s="2">
        <f t="shared" si="317"/>
        <v>0</v>
      </c>
      <c r="AM75" s="2">
        <f t="shared" si="318"/>
        <v>0</v>
      </c>
      <c r="AN75" s="2">
        <f t="shared" si="319"/>
        <v>0</v>
      </c>
      <c r="AO75" s="2">
        <f t="shared" si="320"/>
        <v>0</v>
      </c>
      <c r="AP75" s="2">
        <f t="shared" si="321"/>
        <v>0</v>
      </c>
      <c r="AQ75" s="2">
        <f t="shared" si="322"/>
        <v>0</v>
      </c>
      <c r="AR75" s="2">
        <f t="shared" si="323"/>
        <v>0</v>
      </c>
      <c r="AS75" s="2">
        <f t="shared" si="324"/>
        <v>0</v>
      </c>
      <c r="AT75" s="2">
        <f t="shared" si="325"/>
        <v>0</v>
      </c>
      <c r="AU75" s="2">
        <f t="shared" si="326"/>
        <v>0</v>
      </c>
      <c r="AV75" s="2">
        <f t="shared" si="327"/>
        <v>0</v>
      </c>
      <c r="AW75" s="2">
        <f t="shared" si="328"/>
        <v>0</v>
      </c>
      <c r="AX75" s="2">
        <f t="shared" si="329"/>
        <v>0</v>
      </c>
      <c r="AY75" s="2">
        <f t="shared" si="330"/>
        <v>0</v>
      </c>
      <c r="AZ75" s="2">
        <f t="shared" si="331"/>
        <v>0</v>
      </c>
      <c r="BA75" s="2">
        <f t="shared" si="332"/>
        <v>0</v>
      </c>
      <c r="BB75" s="2">
        <f t="shared" si="333"/>
        <v>0</v>
      </c>
      <c r="BC75" s="2">
        <f t="shared" si="334"/>
        <v>0</v>
      </c>
      <c r="BD75" s="2">
        <f t="shared" si="335"/>
        <v>0</v>
      </c>
      <c r="BE75" s="2">
        <f t="shared" si="336"/>
        <v>0</v>
      </c>
      <c r="BF75" s="2">
        <f t="shared" si="337"/>
        <v>0</v>
      </c>
      <c r="BG75" s="2">
        <f t="shared" si="338"/>
        <v>0</v>
      </c>
      <c r="BH75" s="2">
        <f t="shared" si="339"/>
        <v>0</v>
      </c>
      <c r="BI75" s="2">
        <f t="shared" si="340"/>
        <v>0</v>
      </c>
      <c r="BJ75" s="2">
        <f t="shared" si="341"/>
        <v>0</v>
      </c>
      <c r="BK75" s="2">
        <f t="shared" si="342"/>
        <v>0</v>
      </c>
      <c r="BL75" s="2">
        <f t="shared" si="343"/>
        <v>0</v>
      </c>
      <c r="BM75" s="2">
        <f t="shared" si="344"/>
        <v>0</v>
      </c>
      <c r="BN75" s="2">
        <f t="shared" si="345"/>
        <v>0</v>
      </c>
      <c r="BO75" s="2">
        <f t="shared" si="346"/>
        <v>0</v>
      </c>
      <c r="BP75" s="2">
        <f t="shared" si="347"/>
        <v>0</v>
      </c>
      <c r="BQ75" s="2">
        <f t="shared" si="348"/>
        <v>0</v>
      </c>
      <c r="BR75" s="2">
        <f t="shared" si="349"/>
        <v>0</v>
      </c>
      <c r="BS75" s="2">
        <f t="shared" si="350"/>
        <v>0</v>
      </c>
      <c r="BT75" s="2">
        <f t="shared" si="351"/>
        <v>0</v>
      </c>
      <c r="BU75" s="2">
        <f t="shared" si="352"/>
        <v>0</v>
      </c>
      <c r="BV75" s="2">
        <f t="shared" si="353"/>
        <v>0</v>
      </c>
      <c r="BW75" s="255" t="str">
        <f>数据调研!K75</f>
        <v>FBA</v>
      </c>
      <c r="BX75" s="199">
        <f t="shared" si="354"/>
        <v>0</v>
      </c>
      <c r="BY75" s="199">
        <f t="shared" si="355"/>
        <v>0</v>
      </c>
      <c r="BZ75" s="199">
        <f t="shared" si="356"/>
        <v>0</v>
      </c>
      <c r="CA75" s="199">
        <f t="shared" si="357"/>
        <v>0</v>
      </c>
      <c r="CB75" s="199">
        <f t="shared" si="358"/>
        <v>0</v>
      </c>
      <c r="CC75" s="199">
        <f t="shared" si="359"/>
        <v>0</v>
      </c>
      <c r="CD75" s="199">
        <f t="shared" si="360"/>
        <v>0</v>
      </c>
      <c r="CE75" s="199">
        <f t="shared" si="361"/>
        <v>0</v>
      </c>
      <c r="CF75" s="199">
        <f t="shared" si="362"/>
        <v>0</v>
      </c>
      <c r="CG75" s="199">
        <f t="shared" si="363"/>
        <v>0</v>
      </c>
      <c r="CH75" s="199">
        <f t="shared" si="364"/>
        <v>1</v>
      </c>
      <c r="CI75" s="199">
        <f t="shared" si="365"/>
        <v>0</v>
      </c>
      <c r="CJ75" s="199">
        <f t="shared" si="366"/>
        <v>0</v>
      </c>
      <c r="CK75" s="199">
        <f t="shared" si="367"/>
        <v>0</v>
      </c>
      <c r="CL75" s="199">
        <f t="shared" si="368"/>
        <v>0</v>
      </c>
      <c r="CM75" s="199">
        <f t="shared" si="369"/>
        <v>0</v>
      </c>
      <c r="CN75" s="199">
        <f t="shared" si="370"/>
        <v>0</v>
      </c>
      <c r="CO75" s="199">
        <f t="shared" si="371"/>
        <v>0</v>
      </c>
      <c r="CP75" s="199">
        <f t="shared" si="372"/>
        <v>0</v>
      </c>
      <c r="CQ75" s="199">
        <f t="shared" si="373"/>
        <v>1</v>
      </c>
      <c r="CR75" s="255">
        <f>数据调研!N75</f>
        <v>3396</v>
      </c>
      <c r="CS75" s="260">
        <f t="shared" si="374"/>
        <v>0</v>
      </c>
      <c r="CT75" s="2">
        <f t="shared" si="375"/>
        <v>0</v>
      </c>
      <c r="CU75" s="2">
        <f t="shared" si="376"/>
        <v>0</v>
      </c>
      <c r="CV75" s="2">
        <f t="shared" si="377"/>
        <v>0</v>
      </c>
      <c r="CW75" s="2">
        <f t="shared" si="378"/>
        <v>0</v>
      </c>
      <c r="CX75" s="2">
        <f t="shared" si="379"/>
        <v>0</v>
      </c>
      <c r="CY75" s="2">
        <f t="shared" si="380"/>
        <v>0</v>
      </c>
      <c r="CZ75" s="2">
        <f t="shared" si="381"/>
        <v>0</v>
      </c>
      <c r="DA75" s="2">
        <f t="shared" si="382"/>
        <v>0</v>
      </c>
      <c r="DB75" s="2">
        <f t="shared" si="383"/>
        <v>0</v>
      </c>
      <c r="DC75" s="263">
        <f t="shared" si="384"/>
        <v>0</v>
      </c>
      <c r="DD75" s="254">
        <f t="shared" si="385"/>
        <v>0</v>
      </c>
      <c r="DE75" s="254">
        <f t="shared" si="386"/>
        <v>0</v>
      </c>
      <c r="DF75" s="254">
        <f t="shared" si="387"/>
        <v>0</v>
      </c>
      <c r="DG75" s="254">
        <f t="shared" si="388"/>
        <v>0</v>
      </c>
      <c r="DH75" s="254">
        <f t="shared" si="389"/>
        <v>0</v>
      </c>
      <c r="DI75" s="254">
        <f t="shared" si="390"/>
        <v>0</v>
      </c>
      <c r="DJ75" s="254">
        <f t="shared" si="391"/>
        <v>0</v>
      </c>
      <c r="DK75" s="254">
        <f t="shared" si="392"/>
        <v>0</v>
      </c>
      <c r="DL75" s="254">
        <f t="shared" si="393"/>
        <v>0</v>
      </c>
      <c r="DM75" s="263">
        <f t="shared" si="394"/>
        <v>0</v>
      </c>
      <c r="DN75" s="254">
        <f t="shared" si="395"/>
        <v>0</v>
      </c>
      <c r="DO75" s="254">
        <f t="shared" si="396"/>
        <v>0</v>
      </c>
      <c r="DP75" s="254">
        <f t="shared" si="397"/>
        <v>0</v>
      </c>
      <c r="DQ75" s="254">
        <f t="shared" si="398"/>
        <v>0</v>
      </c>
      <c r="DR75" s="254">
        <f t="shared" si="399"/>
        <v>0</v>
      </c>
      <c r="DS75" s="254">
        <f t="shared" si="400"/>
        <v>0</v>
      </c>
      <c r="DT75" s="254">
        <f t="shared" si="401"/>
        <v>0</v>
      </c>
      <c r="DU75" s="254">
        <f t="shared" si="402"/>
        <v>0</v>
      </c>
      <c r="DV75" s="254">
        <f t="shared" si="403"/>
        <v>0</v>
      </c>
      <c r="DW75" s="263">
        <f t="shared" si="404"/>
        <v>0</v>
      </c>
      <c r="DX75" s="254">
        <f t="shared" si="405"/>
        <v>0</v>
      </c>
      <c r="DY75" s="254">
        <f t="shared" si="406"/>
        <v>0</v>
      </c>
      <c r="DZ75" s="254">
        <f t="shared" si="407"/>
        <v>0</v>
      </c>
      <c r="EA75" s="254">
        <f t="shared" si="408"/>
        <v>0</v>
      </c>
      <c r="EB75" s="254">
        <f t="shared" si="409"/>
        <v>0</v>
      </c>
      <c r="EC75" s="254">
        <f t="shared" si="410"/>
        <v>0</v>
      </c>
      <c r="ED75" s="254">
        <f t="shared" si="411"/>
        <v>0</v>
      </c>
      <c r="EE75" s="254">
        <f t="shared" si="412"/>
        <v>0</v>
      </c>
      <c r="EF75" s="254">
        <f t="shared" si="413"/>
        <v>0</v>
      </c>
      <c r="EG75" s="263">
        <f t="shared" si="414"/>
        <v>1</v>
      </c>
      <c r="EH75" s="2">
        <f t="shared" si="415"/>
        <v>0</v>
      </c>
      <c r="EI75" s="2">
        <f t="shared" si="416"/>
        <v>0</v>
      </c>
      <c r="EJ75" s="2">
        <f t="shared" si="417"/>
        <v>0</v>
      </c>
      <c r="EK75" s="2">
        <f t="shared" si="418"/>
        <v>0</v>
      </c>
      <c r="EL75" s="2">
        <f t="shared" si="419"/>
        <v>0</v>
      </c>
      <c r="EM75" s="2">
        <f t="shared" si="420"/>
        <v>0</v>
      </c>
      <c r="EN75" s="2">
        <f t="shared" si="421"/>
        <v>0</v>
      </c>
      <c r="EO75" s="2">
        <f t="shared" si="422"/>
        <v>0</v>
      </c>
      <c r="EP75" s="2">
        <f t="shared" si="423"/>
        <v>1</v>
      </c>
      <c r="EQ75" s="55"/>
      <c r="ER75" s="55"/>
      <c r="ES75" s="56"/>
      <c r="ET75" s="56"/>
      <c r="EU75" s="55"/>
      <c r="EV75" s="55"/>
      <c r="EW75" s="55"/>
      <c r="EX75" s="55"/>
      <c r="EY75" s="55"/>
      <c r="EZ75" s="55"/>
      <c r="FA75" s="55"/>
      <c r="FB75" s="215"/>
      <c r="FC75" s="215"/>
    </row>
    <row r="76" ht="20.1" customHeight="1" spans="1:159">
      <c r="A76" s="194">
        <f>数据调研!F76</f>
        <v>48325</v>
      </c>
      <c r="B76" s="195">
        <f t="shared" si="283"/>
        <v>0</v>
      </c>
      <c r="C76" s="195">
        <f t="shared" si="284"/>
        <v>0</v>
      </c>
      <c r="D76" s="195">
        <f t="shared" si="285"/>
        <v>0</v>
      </c>
      <c r="E76" s="195">
        <f t="shared" si="286"/>
        <v>0</v>
      </c>
      <c r="F76" s="195">
        <f t="shared" si="287"/>
        <v>0</v>
      </c>
      <c r="G76">
        <f t="shared" si="288"/>
        <v>0</v>
      </c>
      <c r="H76">
        <f t="shared" si="289"/>
        <v>0</v>
      </c>
      <c r="I76">
        <f t="shared" si="290"/>
        <v>0</v>
      </c>
      <c r="J76">
        <f t="shared" si="291"/>
        <v>1</v>
      </c>
      <c r="K76" s="254">
        <f>价格参考!K76</f>
        <v>63</v>
      </c>
      <c r="L76">
        <f t="shared" si="292"/>
        <v>1</v>
      </c>
      <c r="M76">
        <f t="shared" si="293"/>
        <v>0</v>
      </c>
      <c r="N76">
        <f t="shared" si="294"/>
        <v>0</v>
      </c>
      <c r="O76">
        <f t="shared" si="295"/>
        <v>0</v>
      </c>
      <c r="P76">
        <f t="shared" si="296"/>
        <v>0</v>
      </c>
      <c r="Q76">
        <f t="shared" si="297"/>
        <v>0</v>
      </c>
      <c r="R76">
        <f t="shared" si="298"/>
        <v>0</v>
      </c>
      <c r="S76">
        <f t="shared" si="299"/>
        <v>0</v>
      </c>
      <c r="T76">
        <f t="shared" si="300"/>
        <v>0</v>
      </c>
      <c r="U76">
        <f t="shared" si="301"/>
        <v>0</v>
      </c>
      <c r="V76">
        <f t="shared" si="302"/>
        <v>0</v>
      </c>
      <c r="W76" s="194">
        <f t="shared" si="303"/>
        <v>48325</v>
      </c>
      <c r="X76" s="255">
        <f>数据调研!I76</f>
        <v>5</v>
      </c>
      <c r="Y76" s="2">
        <f t="shared" si="304"/>
        <v>1</v>
      </c>
      <c r="Z76" s="2">
        <f t="shared" si="305"/>
        <v>0</v>
      </c>
      <c r="AA76" s="2">
        <f t="shared" si="306"/>
        <v>0</v>
      </c>
      <c r="AB76" s="2">
        <f t="shared" si="307"/>
        <v>0</v>
      </c>
      <c r="AC76" s="2">
        <f t="shared" si="308"/>
        <v>0</v>
      </c>
      <c r="AD76" s="2">
        <f t="shared" si="309"/>
        <v>0</v>
      </c>
      <c r="AE76" s="2">
        <f t="shared" si="310"/>
        <v>0</v>
      </c>
      <c r="AF76" s="2">
        <f t="shared" si="311"/>
        <v>0</v>
      </c>
      <c r="AG76" s="2">
        <f t="shared" si="312"/>
        <v>0</v>
      </c>
      <c r="AH76" s="2">
        <f t="shared" si="313"/>
        <v>1</v>
      </c>
      <c r="AI76" s="2">
        <f t="shared" si="314"/>
        <v>0</v>
      </c>
      <c r="AJ76" s="2">
        <f t="shared" si="315"/>
        <v>0</v>
      </c>
      <c r="AK76" s="2">
        <f t="shared" si="316"/>
        <v>0</v>
      </c>
      <c r="AL76" s="2">
        <f t="shared" si="317"/>
        <v>0</v>
      </c>
      <c r="AM76" s="2">
        <f t="shared" si="318"/>
        <v>0</v>
      </c>
      <c r="AN76" s="2">
        <f t="shared" si="319"/>
        <v>0</v>
      </c>
      <c r="AO76" s="2">
        <f t="shared" si="320"/>
        <v>0</v>
      </c>
      <c r="AP76" s="2">
        <f t="shared" si="321"/>
        <v>0</v>
      </c>
      <c r="AQ76" s="2">
        <f t="shared" si="322"/>
        <v>0</v>
      </c>
      <c r="AR76" s="2">
        <f t="shared" si="323"/>
        <v>0</v>
      </c>
      <c r="AS76" s="2">
        <f t="shared" si="324"/>
        <v>0</v>
      </c>
      <c r="AT76" s="2">
        <f t="shared" si="325"/>
        <v>0</v>
      </c>
      <c r="AU76" s="2">
        <f t="shared" si="326"/>
        <v>0</v>
      </c>
      <c r="AV76" s="2">
        <f t="shared" si="327"/>
        <v>0</v>
      </c>
      <c r="AW76" s="2">
        <f t="shared" si="328"/>
        <v>0</v>
      </c>
      <c r="AX76" s="2">
        <f t="shared" si="329"/>
        <v>0</v>
      </c>
      <c r="AY76" s="2">
        <f t="shared" si="330"/>
        <v>0</v>
      </c>
      <c r="AZ76" s="2">
        <f t="shared" si="331"/>
        <v>0</v>
      </c>
      <c r="BA76" s="2">
        <f t="shared" si="332"/>
        <v>0</v>
      </c>
      <c r="BB76" s="2">
        <f t="shared" si="333"/>
        <v>0</v>
      </c>
      <c r="BC76" s="2">
        <f t="shared" si="334"/>
        <v>0</v>
      </c>
      <c r="BD76" s="2">
        <f t="shared" si="335"/>
        <v>0</v>
      </c>
      <c r="BE76" s="2">
        <f t="shared" si="336"/>
        <v>0</v>
      </c>
      <c r="BF76" s="2">
        <f t="shared" si="337"/>
        <v>0</v>
      </c>
      <c r="BG76" s="2">
        <f t="shared" si="338"/>
        <v>0</v>
      </c>
      <c r="BH76" s="2">
        <f t="shared" si="339"/>
        <v>0</v>
      </c>
      <c r="BI76" s="2">
        <f t="shared" si="340"/>
        <v>0</v>
      </c>
      <c r="BJ76" s="2">
        <f t="shared" si="341"/>
        <v>0</v>
      </c>
      <c r="BK76" s="2">
        <f t="shared" si="342"/>
        <v>0</v>
      </c>
      <c r="BL76" s="2">
        <f t="shared" si="343"/>
        <v>0</v>
      </c>
      <c r="BM76" s="2">
        <f t="shared" si="344"/>
        <v>0</v>
      </c>
      <c r="BN76" s="2">
        <f t="shared" si="345"/>
        <v>0</v>
      </c>
      <c r="BO76" s="2">
        <f t="shared" si="346"/>
        <v>0</v>
      </c>
      <c r="BP76" s="2">
        <f t="shared" si="347"/>
        <v>0</v>
      </c>
      <c r="BQ76" s="2">
        <f t="shared" si="348"/>
        <v>0</v>
      </c>
      <c r="BR76" s="2">
        <f t="shared" si="349"/>
        <v>0</v>
      </c>
      <c r="BS76" s="2">
        <f t="shared" si="350"/>
        <v>0</v>
      </c>
      <c r="BT76" s="2">
        <f t="shared" si="351"/>
        <v>0</v>
      </c>
      <c r="BU76" s="2">
        <f t="shared" si="352"/>
        <v>0</v>
      </c>
      <c r="BV76" s="2">
        <f t="shared" si="353"/>
        <v>0</v>
      </c>
      <c r="BW76" s="255" t="str">
        <f>数据调研!K76</f>
        <v>FBA</v>
      </c>
      <c r="BX76" s="199">
        <f t="shared" si="354"/>
        <v>0</v>
      </c>
      <c r="BY76" s="199">
        <f t="shared" si="355"/>
        <v>0</v>
      </c>
      <c r="BZ76" s="199">
        <f t="shared" si="356"/>
        <v>0</v>
      </c>
      <c r="CA76" s="199">
        <f t="shared" si="357"/>
        <v>0</v>
      </c>
      <c r="CB76" s="199">
        <f t="shared" si="358"/>
        <v>0</v>
      </c>
      <c r="CC76" s="199">
        <f t="shared" si="359"/>
        <v>0</v>
      </c>
      <c r="CD76" s="199">
        <f t="shared" si="360"/>
        <v>0</v>
      </c>
      <c r="CE76" s="199">
        <f t="shared" si="361"/>
        <v>0</v>
      </c>
      <c r="CF76" s="199">
        <f t="shared" si="362"/>
        <v>0</v>
      </c>
      <c r="CG76" s="199">
        <f t="shared" si="363"/>
        <v>0</v>
      </c>
      <c r="CH76" s="199">
        <f t="shared" si="364"/>
        <v>1</v>
      </c>
      <c r="CI76" s="199">
        <f t="shared" si="365"/>
        <v>0</v>
      </c>
      <c r="CJ76" s="199">
        <f t="shared" si="366"/>
        <v>0</v>
      </c>
      <c r="CK76" s="199">
        <f t="shared" si="367"/>
        <v>0</v>
      </c>
      <c r="CL76" s="199">
        <f t="shared" si="368"/>
        <v>0</v>
      </c>
      <c r="CM76" s="199">
        <f t="shared" si="369"/>
        <v>0</v>
      </c>
      <c r="CN76" s="199">
        <f t="shared" si="370"/>
        <v>0</v>
      </c>
      <c r="CO76" s="199">
        <f t="shared" si="371"/>
        <v>0</v>
      </c>
      <c r="CP76" s="199">
        <f t="shared" si="372"/>
        <v>0</v>
      </c>
      <c r="CQ76" s="199">
        <f t="shared" si="373"/>
        <v>1</v>
      </c>
      <c r="CR76" s="255">
        <f>数据调研!N76</f>
        <v>221</v>
      </c>
      <c r="CS76" s="260">
        <f t="shared" si="374"/>
        <v>0</v>
      </c>
      <c r="CT76" s="2">
        <f t="shared" si="375"/>
        <v>0</v>
      </c>
      <c r="CU76" s="2">
        <f t="shared" si="376"/>
        <v>0</v>
      </c>
      <c r="CV76" s="2">
        <f t="shared" si="377"/>
        <v>0</v>
      </c>
      <c r="CW76" s="2">
        <f t="shared" si="378"/>
        <v>0</v>
      </c>
      <c r="CX76" s="2">
        <f t="shared" si="379"/>
        <v>0</v>
      </c>
      <c r="CY76" s="2">
        <f t="shared" si="380"/>
        <v>0</v>
      </c>
      <c r="CZ76" s="2">
        <f t="shared" si="381"/>
        <v>0</v>
      </c>
      <c r="DA76" s="2">
        <f t="shared" si="382"/>
        <v>0</v>
      </c>
      <c r="DB76" s="2">
        <f t="shared" si="383"/>
        <v>0</v>
      </c>
      <c r="DC76" s="263">
        <f t="shared" si="384"/>
        <v>0</v>
      </c>
      <c r="DD76" s="254">
        <f t="shared" si="385"/>
        <v>0</v>
      </c>
      <c r="DE76" s="254">
        <f t="shared" si="386"/>
        <v>0</v>
      </c>
      <c r="DF76" s="254">
        <f t="shared" si="387"/>
        <v>0</v>
      </c>
      <c r="DG76" s="254">
        <f t="shared" si="388"/>
        <v>0</v>
      </c>
      <c r="DH76" s="254">
        <f t="shared" si="389"/>
        <v>0</v>
      </c>
      <c r="DI76" s="254">
        <f t="shared" si="390"/>
        <v>0</v>
      </c>
      <c r="DJ76" s="254">
        <f t="shared" si="391"/>
        <v>0</v>
      </c>
      <c r="DK76" s="254">
        <f t="shared" si="392"/>
        <v>0</v>
      </c>
      <c r="DL76" s="254">
        <f t="shared" si="393"/>
        <v>0</v>
      </c>
      <c r="DM76" s="263">
        <f t="shared" si="394"/>
        <v>0</v>
      </c>
      <c r="DN76" s="254">
        <f t="shared" si="395"/>
        <v>0</v>
      </c>
      <c r="DO76" s="254">
        <f t="shared" si="396"/>
        <v>0</v>
      </c>
      <c r="DP76" s="254">
        <f t="shared" si="397"/>
        <v>0</v>
      </c>
      <c r="DQ76" s="254">
        <f t="shared" si="398"/>
        <v>0</v>
      </c>
      <c r="DR76" s="254">
        <f t="shared" si="399"/>
        <v>0</v>
      </c>
      <c r="DS76" s="254">
        <f t="shared" si="400"/>
        <v>0</v>
      </c>
      <c r="DT76" s="254">
        <f t="shared" si="401"/>
        <v>0</v>
      </c>
      <c r="DU76" s="254">
        <f t="shared" si="402"/>
        <v>0</v>
      </c>
      <c r="DV76" s="254">
        <f t="shared" si="403"/>
        <v>0</v>
      </c>
      <c r="DW76" s="263">
        <f t="shared" si="404"/>
        <v>0</v>
      </c>
      <c r="DX76" s="254">
        <f t="shared" si="405"/>
        <v>0</v>
      </c>
      <c r="DY76" s="254">
        <f t="shared" si="406"/>
        <v>0</v>
      </c>
      <c r="DZ76" s="254">
        <f t="shared" si="407"/>
        <v>0</v>
      </c>
      <c r="EA76" s="254">
        <f t="shared" si="408"/>
        <v>0</v>
      </c>
      <c r="EB76" s="254">
        <f t="shared" si="409"/>
        <v>0</v>
      </c>
      <c r="EC76" s="254">
        <f t="shared" si="410"/>
        <v>0</v>
      </c>
      <c r="ED76" s="254">
        <f t="shared" si="411"/>
        <v>0</v>
      </c>
      <c r="EE76" s="254">
        <f t="shared" si="412"/>
        <v>0</v>
      </c>
      <c r="EF76" s="254">
        <f t="shared" si="413"/>
        <v>0</v>
      </c>
      <c r="EG76" s="263">
        <f t="shared" si="414"/>
        <v>1</v>
      </c>
      <c r="EH76" s="2">
        <f t="shared" si="415"/>
        <v>0</v>
      </c>
      <c r="EI76" s="2">
        <f t="shared" si="416"/>
        <v>0</v>
      </c>
      <c r="EJ76" s="2">
        <f t="shared" si="417"/>
        <v>0</v>
      </c>
      <c r="EK76" s="2">
        <f t="shared" si="418"/>
        <v>0</v>
      </c>
      <c r="EL76" s="2">
        <f t="shared" si="419"/>
        <v>0</v>
      </c>
      <c r="EM76" s="2">
        <f t="shared" si="420"/>
        <v>0</v>
      </c>
      <c r="EN76" s="2">
        <f t="shared" si="421"/>
        <v>0</v>
      </c>
      <c r="EO76" s="2">
        <f t="shared" si="422"/>
        <v>0</v>
      </c>
      <c r="EP76" s="2">
        <f t="shared" si="423"/>
        <v>1</v>
      </c>
      <c r="EQ76" s="55"/>
      <c r="ER76" s="55"/>
      <c r="ES76" s="56"/>
      <c r="ET76" s="56"/>
      <c r="EU76" s="55"/>
      <c r="EV76" s="55"/>
      <c r="EW76" s="55"/>
      <c r="EX76" s="55"/>
      <c r="EY76" s="55"/>
      <c r="EZ76" s="55"/>
      <c r="FA76" s="55"/>
      <c r="FB76" s="215"/>
      <c r="FC76" s="215"/>
    </row>
    <row r="77" ht="20.1" customHeight="1" spans="1:159">
      <c r="A77" s="194">
        <f>数据调研!F77</f>
        <v>116053</v>
      </c>
      <c r="B77" s="195">
        <f t="shared" si="283"/>
        <v>0</v>
      </c>
      <c r="C77" s="195">
        <f t="shared" si="284"/>
        <v>0</v>
      </c>
      <c r="D77" s="195">
        <f t="shared" si="285"/>
        <v>0</v>
      </c>
      <c r="E77" s="195">
        <f t="shared" si="286"/>
        <v>0</v>
      </c>
      <c r="F77" s="195">
        <f t="shared" si="287"/>
        <v>0</v>
      </c>
      <c r="G77">
        <f t="shared" si="288"/>
        <v>0</v>
      </c>
      <c r="H77">
        <f t="shared" si="289"/>
        <v>0</v>
      </c>
      <c r="I77">
        <f t="shared" si="290"/>
        <v>0</v>
      </c>
      <c r="J77">
        <f t="shared" si="291"/>
        <v>1</v>
      </c>
      <c r="K77" s="254">
        <f>价格参考!K77</f>
        <v>63</v>
      </c>
      <c r="L77">
        <f t="shared" si="292"/>
        <v>1</v>
      </c>
      <c r="M77">
        <f t="shared" si="293"/>
        <v>0</v>
      </c>
      <c r="N77">
        <f t="shared" si="294"/>
        <v>0</v>
      </c>
      <c r="O77">
        <f t="shared" si="295"/>
        <v>0</v>
      </c>
      <c r="P77">
        <f t="shared" si="296"/>
        <v>0</v>
      </c>
      <c r="Q77">
        <f t="shared" si="297"/>
        <v>0</v>
      </c>
      <c r="R77">
        <f t="shared" si="298"/>
        <v>0</v>
      </c>
      <c r="S77">
        <f t="shared" si="299"/>
        <v>0</v>
      </c>
      <c r="T77">
        <f t="shared" si="300"/>
        <v>0</v>
      </c>
      <c r="U77">
        <f t="shared" si="301"/>
        <v>0</v>
      </c>
      <c r="V77">
        <f t="shared" si="302"/>
        <v>0</v>
      </c>
      <c r="W77" s="194">
        <f t="shared" si="303"/>
        <v>116053</v>
      </c>
      <c r="X77" s="255">
        <f>数据调研!I77</f>
        <v>96</v>
      </c>
      <c r="Y77" s="2">
        <f t="shared" si="304"/>
        <v>0</v>
      </c>
      <c r="Z77" s="2">
        <f t="shared" si="305"/>
        <v>0</v>
      </c>
      <c r="AA77" s="2">
        <f t="shared" si="306"/>
        <v>0</v>
      </c>
      <c r="AB77" s="2">
        <f t="shared" si="307"/>
        <v>0</v>
      </c>
      <c r="AC77" s="2">
        <f t="shared" si="308"/>
        <v>0</v>
      </c>
      <c r="AD77" s="2">
        <f t="shared" si="309"/>
        <v>0</v>
      </c>
      <c r="AE77" s="2">
        <f t="shared" si="310"/>
        <v>0</v>
      </c>
      <c r="AF77" s="2">
        <f t="shared" si="311"/>
        <v>0</v>
      </c>
      <c r="AG77" s="2">
        <f t="shared" si="312"/>
        <v>0</v>
      </c>
      <c r="AH77" s="2">
        <f t="shared" si="313"/>
        <v>0</v>
      </c>
      <c r="AI77" s="2">
        <f t="shared" si="314"/>
        <v>1</v>
      </c>
      <c r="AJ77" s="2">
        <f t="shared" si="315"/>
        <v>0</v>
      </c>
      <c r="AK77" s="2">
        <f t="shared" si="316"/>
        <v>0</v>
      </c>
      <c r="AL77" s="2">
        <f t="shared" si="317"/>
        <v>0</v>
      </c>
      <c r="AM77" s="2">
        <f t="shared" si="318"/>
        <v>0</v>
      </c>
      <c r="AN77" s="2">
        <f t="shared" si="319"/>
        <v>0</v>
      </c>
      <c r="AO77" s="2">
        <f t="shared" si="320"/>
        <v>0</v>
      </c>
      <c r="AP77" s="2">
        <f t="shared" si="321"/>
        <v>0</v>
      </c>
      <c r="AQ77" s="2">
        <f t="shared" si="322"/>
        <v>0</v>
      </c>
      <c r="AR77" s="2">
        <f t="shared" si="323"/>
        <v>1</v>
      </c>
      <c r="AS77" s="2">
        <f t="shared" si="324"/>
        <v>0</v>
      </c>
      <c r="AT77" s="2">
        <f t="shared" si="325"/>
        <v>0</v>
      </c>
      <c r="AU77" s="2">
        <f t="shared" si="326"/>
        <v>0</v>
      </c>
      <c r="AV77" s="2">
        <f t="shared" si="327"/>
        <v>0</v>
      </c>
      <c r="AW77" s="2">
        <f t="shared" si="328"/>
        <v>0</v>
      </c>
      <c r="AX77" s="2">
        <f t="shared" si="329"/>
        <v>0</v>
      </c>
      <c r="AY77" s="2">
        <f t="shared" si="330"/>
        <v>0</v>
      </c>
      <c r="AZ77" s="2">
        <f t="shared" si="331"/>
        <v>0</v>
      </c>
      <c r="BA77" s="2">
        <f t="shared" si="332"/>
        <v>0</v>
      </c>
      <c r="BB77" s="2">
        <f t="shared" si="333"/>
        <v>0</v>
      </c>
      <c r="BC77" s="2">
        <f t="shared" si="334"/>
        <v>0</v>
      </c>
      <c r="BD77" s="2">
        <f t="shared" si="335"/>
        <v>0</v>
      </c>
      <c r="BE77" s="2">
        <f t="shared" si="336"/>
        <v>0</v>
      </c>
      <c r="BF77" s="2">
        <f t="shared" si="337"/>
        <v>0</v>
      </c>
      <c r="BG77" s="2">
        <f t="shared" si="338"/>
        <v>0</v>
      </c>
      <c r="BH77" s="2">
        <f t="shared" si="339"/>
        <v>0</v>
      </c>
      <c r="BI77" s="2">
        <f t="shared" si="340"/>
        <v>0</v>
      </c>
      <c r="BJ77" s="2">
        <f t="shared" si="341"/>
        <v>0</v>
      </c>
      <c r="BK77" s="2">
        <f t="shared" si="342"/>
        <v>0</v>
      </c>
      <c r="BL77" s="2">
        <f t="shared" si="343"/>
        <v>0</v>
      </c>
      <c r="BM77" s="2">
        <f t="shared" si="344"/>
        <v>0</v>
      </c>
      <c r="BN77" s="2">
        <f t="shared" si="345"/>
        <v>0</v>
      </c>
      <c r="BO77" s="2">
        <f t="shared" si="346"/>
        <v>0</v>
      </c>
      <c r="BP77" s="2">
        <f t="shared" si="347"/>
        <v>0</v>
      </c>
      <c r="BQ77" s="2">
        <f t="shared" si="348"/>
        <v>0</v>
      </c>
      <c r="BR77" s="2">
        <f t="shared" si="349"/>
        <v>0</v>
      </c>
      <c r="BS77" s="2">
        <f t="shared" si="350"/>
        <v>0</v>
      </c>
      <c r="BT77" s="2">
        <f t="shared" si="351"/>
        <v>0</v>
      </c>
      <c r="BU77" s="2">
        <f t="shared" si="352"/>
        <v>0</v>
      </c>
      <c r="BV77" s="2">
        <f t="shared" si="353"/>
        <v>0</v>
      </c>
      <c r="BW77" s="255" t="str">
        <f>数据调研!K77</f>
        <v>FBA</v>
      </c>
      <c r="BX77" s="199">
        <f t="shared" si="354"/>
        <v>0</v>
      </c>
      <c r="BY77" s="199">
        <f t="shared" si="355"/>
        <v>0</v>
      </c>
      <c r="BZ77" s="199">
        <f t="shared" si="356"/>
        <v>0</v>
      </c>
      <c r="CA77" s="199">
        <f t="shared" si="357"/>
        <v>0</v>
      </c>
      <c r="CB77" s="199">
        <f t="shared" si="358"/>
        <v>0</v>
      </c>
      <c r="CC77" s="199">
        <f t="shared" si="359"/>
        <v>0</v>
      </c>
      <c r="CD77" s="199">
        <f t="shared" si="360"/>
        <v>0</v>
      </c>
      <c r="CE77" s="199">
        <f t="shared" si="361"/>
        <v>0</v>
      </c>
      <c r="CF77" s="199">
        <f t="shared" si="362"/>
        <v>0</v>
      </c>
      <c r="CG77" s="199">
        <f t="shared" si="363"/>
        <v>0</v>
      </c>
      <c r="CH77" s="199">
        <f t="shared" si="364"/>
        <v>1</v>
      </c>
      <c r="CI77" s="199">
        <f t="shared" si="365"/>
        <v>0</v>
      </c>
      <c r="CJ77" s="199">
        <f t="shared" si="366"/>
        <v>0</v>
      </c>
      <c r="CK77" s="199">
        <f t="shared" si="367"/>
        <v>0</v>
      </c>
      <c r="CL77" s="199">
        <f t="shared" si="368"/>
        <v>0</v>
      </c>
      <c r="CM77" s="199">
        <f t="shared" si="369"/>
        <v>0</v>
      </c>
      <c r="CN77" s="199">
        <f t="shared" si="370"/>
        <v>0</v>
      </c>
      <c r="CO77" s="199">
        <f t="shared" si="371"/>
        <v>0</v>
      </c>
      <c r="CP77" s="199">
        <f t="shared" si="372"/>
        <v>0</v>
      </c>
      <c r="CQ77" s="199">
        <f t="shared" si="373"/>
        <v>1</v>
      </c>
      <c r="CR77" s="255">
        <f>数据调研!N77</f>
        <v>670</v>
      </c>
      <c r="CS77" s="260">
        <f t="shared" si="374"/>
        <v>0</v>
      </c>
      <c r="CT77" s="2">
        <f t="shared" si="375"/>
        <v>0</v>
      </c>
      <c r="CU77" s="2">
        <f t="shared" si="376"/>
        <v>0</v>
      </c>
      <c r="CV77" s="2">
        <f t="shared" si="377"/>
        <v>0</v>
      </c>
      <c r="CW77" s="2">
        <f t="shared" si="378"/>
        <v>0</v>
      </c>
      <c r="CX77" s="2">
        <f t="shared" si="379"/>
        <v>0</v>
      </c>
      <c r="CY77" s="2">
        <f t="shared" si="380"/>
        <v>0</v>
      </c>
      <c r="CZ77" s="2">
        <f t="shared" si="381"/>
        <v>0</v>
      </c>
      <c r="DA77" s="2">
        <f t="shared" si="382"/>
        <v>0</v>
      </c>
      <c r="DB77" s="2">
        <f t="shared" si="383"/>
        <v>0</v>
      </c>
      <c r="DC77" s="263">
        <f t="shared" si="384"/>
        <v>0</v>
      </c>
      <c r="DD77" s="254">
        <f t="shared" si="385"/>
        <v>0</v>
      </c>
      <c r="DE77" s="254">
        <f t="shared" si="386"/>
        <v>0</v>
      </c>
      <c r="DF77" s="254">
        <f t="shared" si="387"/>
        <v>0</v>
      </c>
      <c r="DG77" s="254">
        <f t="shared" si="388"/>
        <v>0</v>
      </c>
      <c r="DH77" s="254">
        <f t="shared" si="389"/>
        <v>0</v>
      </c>
      <c r="DI77" s="254">
        <f t="shared" si="390"/>
        <v>0</v>
      </c>
      <c r="DJ77" s="254">
        <f t="shared" si="391"/>
        <v>0</v>
      </c>
      <c r="DK77" s="254">
        <f t="shared" si="392"/>
        <v>0</v>
      </c>
      <c r="DL77" s="254">
        <f t="shared" si="393"/>
        <v>0</v>
      </c>
      <c r="DM77" s="263">
        <f t="shared" si="394"/>
        <v>0</v>
      </c>
      <c r="DN77" s="254">
        <f t="shared" si="395"/>
        <v>0</v>
      </c>
      <c r="DO77" s="254">
        <f t="shared" si="396"/>
        <v>0</v>
      </c>
      <c r="DP77" s="254">
        <f t="shared" si="397"/>
        <v>0</v>
      </c>
      <c r="DQ77" s="254">
        <f t="shared" si="398"/>
        <v>0</v>
      </c>
      <c r="DR77" s="254">
        <f t="shared" si="399"/>
        <v>0</v>
      </c>
      <c r="DS77" s="254">
        <f t="shared" si="400"/>
        <v>0</v>
      </c>
      <c r="DT77" s="254">
        <f t="shared" si="401"/>
        <v>0</v>
      </c>
      <c r="DU77" s="254">
        <f t="shared" si="402"/>
        <v>0</v>
      </c>
      <c r="DV77" s="254">
        <f t="shared" si="403"/>
        <v>0</v>
      </c>
      <c r="DW77" s="263">
        <f t="shared" si="404"/>
        <v>0</v>
      </c>
      <c r="DX77" s="254">
        <f t="shared" si="405"/>
        <v>0</v>
      </c>
      <c r="DY77" s="254">
        <f t="shared" si="406"/>
        <v>0</v>
      </c>
      <c r="DZ77" s="254">
        <f t="shared" si="407"/>
        <v>0</v>
      </c>
      <c r="EA77" s="254">
        <f t="shared" si="408"/>
        <v>0</v>
      </c>
      <c r="EB77" s="254">
        <f t="shared" si="409"/>
        <v>0</v>
      </c>
      <c r="EC77" s="254">
        <f t="shared" si="410"/>
        <v>0</v>
      </c>
      <c r="ED77" s="254">
        <f t="shared" si="411"/>
        <v>0</v>
      </c>
      <c r="EE77" s="254">
        <f t="shared" si="412"/>
        <v>0</v>
      </c>
      <c r="EF77" s="254">
        <f t="shared" si="413"/>
        <v>0</v>
      </c>
      <c r="EG77" s="263">
        <f t="shared" si="414"/>
        <v>1</v>
      </c>
      <c r="EH77" s="2">
        <f t="shared" si="415"/>
        <v>0</v>
      </c>
      <c r="EI77" s="2">
        <f t="shared" si="416"/>
        <v>0</v>
      </c>
      <c r="EJ77" s="2">
        <f t="shared" si="417"/>
        <v>0</v>
      </c>
      <c r="EK77" s="2">
        <f t="shared" si="418"/>
        <v>0</v>
      </c>
      <c r="EL77" s="2">
        <f t="shared" si="419"/>
        <v>0</v>
      </c>
      <c r="EM77" s="2">
        <f t="shared" si="420"/>
        <v>0</v>
      </c>
      <c r="EN77" s="2">
        <f t="shared" si="421"/>
        <v>0</v>
      </c>
      <c r="EO77" s="2">
        <f t="shared" si="422"/>
        <v>0</v>
      </c>
      <c r="EP77" s="2">
        <f t="shared" si="423"/>
        <v>1</v>
      </c>
      <c r="EQ77" s="55"/>
      <c r="ER77" s="55"/>
      <c r="ES77" s="56"/>
      <c r="ET77" s="56"/>
      <c r="EU77" s="55"/>
      <c r="EV77" s="55"/>
      <c r="EW77" s="55"/>
      <c r="EX77" s="55"/>
      <c r="EY77" s="55"/>
      <c r="EZ77" s="55"/>
      <c r="FA77" s="55"/>
      <c r="FB77" s="215"/>
      <c r="FC77" s="215"/>
    </row>
    <row r="78" ht="20.1" customHeight="1" spans="1:159">
      <c r="A78" s="194" t="str">
        <f>数据调研!F78</f>
        <v>N.A.</v>
      </c>
      <c r="B78" s="195">
        <f t="shared" si="283"/>
        <v>0</v>
      </c>
      <c r="C78" s="195">
        <f t="shared" si="284"/>
        <v>0</v>
      </c>
      <c r="D78" s="195">
        <f t="shared" si="285"/>
        <v>0</v>
      </c>
      <c r="E78" s="195">
        <f t="shared" si="286"/>
        <v>0</v>
      </c>
      <c r="F78" s="195">
        <f t="shared" si="287"/>
        <v>0</v>
      </c>
      <c r="G78">
        <f t="shared" si="288"/>
        <v>0</v>
      </c>
      <c r="H78">
        <f t="shared" si="289"/>
        <v>0</v>
      </c>
      <c r="I78">
        <f t="shared" si="290"/>
        <v>0</v>
      </c>
      <c r="J78">
        <f t="shared" si="291"/>
        <v>1</v>
      </c>
      <c r="K78" s="254">
        <f>价格参考!K78</f>
        <v>63</v>
      </c>
      <c r="L78">
        <f t="shared" si="292"/>
        <v>1</v>
      </c>
      <c r="M78">
        <f t="shared" si="293"/>
        <v>0</v>
      </c>
      <c r="N78">
        <f t="shared" si="294"/>
        <v>0</v>
      </c>
      <c r="O78">
        <f t="shared" si="295"/>
        <v>0</v>
      </c>
      <c r="P78">
        <f t="shared" si="296"/>
        <v>0</v>
      </c>
      <c r="Q78">
        <f t="shared" si="297"/>
        <v>0</v>
      </c>
      <c r="R78">
        <f t="shared" si="298"/>
        <v>0</v>
      </c>
      <c r="S78">
        <f t="shared" si="299"/>
        <v>0</v>
      </c>
      <c r="T78">
        <f t="shared" si="300"/>
        <v>0</v>
      </c>
      <c r="U78">
        <f t="shared" si="301"/>
        <v>0</v>
      </c>
      <c r="V78">
        <f t="shared" si="302"/>
        <v>0</v>
      </c>
      <c r="W78" s="194">
        <f t="shared" si="303"/>
        <v>1000000</v>
      </c>
      <c r="X78" s="255">
        <f>数据调研!I78</f>
        <v>5</v>
      </c>
      <c r="Y78" s="2">
        <f t="shared" si="304"/>
        <v>1</v>
      </c>
      <c r="Z78" s="2">
        <f t="shared" si="305"/>
        <v>0</v>
      </c>
      <c r="AA78" s="2">
        <f t="shared" si="306"/>
        <v>0</v>
      </c>
      <c r="AB78" s="2">
        <f t="shared" si="307"/>
        <v>0</v>
      </c>
      <c r="AC78" s="2">
        <f t="shared" si="308"/>
        <v>0</v>
      </c>
      <c r="AD78" s="2">
        <f t="shared" si="309"/>
        <v>0</v>
      </c>
      <c r="AE78" s="2">
        <f t="shared" si="310"/>
        <v>0</v>
      </c>
      <c r="AF78" s="2">
        <f t="shared" si="311"/>
        <v>0</v>
      </c>
      <c r="AG78" s="2">
        <f t="shared" si="312"/>
        <v>0</v>
      </c>
      <c r="AH78" s="2">
        <f t="shared" si="313"/>
        <v>1</v>
      </c>
      <c r="AI78" s="2">
        <f t="shared" si="314"/>
        <v>0</v>
      </c>
      <c r="AJ78" s="2">
        <f t="shared" si="315"/>
        <v>0</v>
      </c>
      <c r="AK78" s="2">
        <f t="shared" si="316"/>
        <v>0</v>
      </c>
      <c r="AL78" s="2">
        <f t="shared" si="317"/>
        <v>0</v>
      </c>
      <c r="AM78" s="2">
        <f t="shared" si="318"/>
        <v>0</v>
      </c>
      <c r="AN78" s="2">
        <f t="shared" si="319"/>
        <v>0</v>
      </c>
      <c r="AO78" s="2">
        <f t="shared" si="320"/>
        <v>0</v>
      </c>
      <c r="AP78" s="2">
        <f t="shared" si="321"/>
        <v>0</v>
      </c>
      <c r="AQ78" s="2">
        <f t="shared" si="322"/>
        <v>0</v>
      </c>
      <c r="AR78" s="2">
        <f t="shared" si="323"/>
        <v>0</v>
      </c>
      <c r="AS78" s="2">
        <f t="shared" si="324"/>
        <v>0</v>
      </c>
      <c r="AT78" s="2">
        <f t="shared" si="325"/>
        <v>0</v>
      </c>
      <c r="AU78" s="2">
        <f t="shared" si="326"/>
        <v>0</v>
      </c>
      <c r="AV78" s="2">
        <f t="shared" si="327"/>
        <v>0</v>
      </c>
      <c r="AW78" s="2">
        <f t="shared" si="328"/>
        <v>0</v>
      </c>
      <c r="AX78" s="2">
        <f t="shared" si="329"/>
        <v>0</v>
      </c>
      <c r="AY78" s="2">
        <f t="shared" si="330"/>
        <v>0</v>
      </c>
      <c r="AZ78" s="2">
        <f t="shared" si="331"/>
        <v>0</v>
      </c>
      <c r="BA78" s="2">
        <f t="shared" si="332"/>
        <v>0</v>
      </c>
      <c r="BB78" s="2">
        <f t="shared" si="333"/>
        <v>0</v>
      </c>
      <c r="BC78" s="2">
        <f t="shared" si="334"/>
        <v>0</v>
      </c>
      <c r="BD78" s="2">
        <f t="shared" si="335"/>
        <v>0</v>
      </c>
      <c r="BE78" s="2">
        <f t="shared" si="336"/>
        <v>0</v>
      </c>
      <c r="BF78" s="2">
        <f t="shared" si="337"/>
        <v>0</v>
      </c>
      <c r="BG78" s="2">
        <f t="shared" si="338"/>
        <v>0</v>
      </c>
      <c r="BH78" s="2">
        <f t="shared" si="339"/>
        <v>0</v>
      </c>
      <c r="BI78" s="2">
        <f t="shared" si="340"/>
        <v>0</v>
      </c>
      <c r="BJ78" s="2">
        <f t="shared" si="341"/>
        <v>0</v>
      </c>
      <c r="BK78" s="2">
        <f t="shared" si="342"/>
        <v>0</v>
      </c>
      <c r="BL78" s="2">
        <f t="shared" si="343"/>
        <v>0</v>
      </c>
      <c r="BM78" s="2">
        <f t="shared" si="344"/>
        <v>0</v>
      </c>
      <c r="BN78" s="2">
        <f t="shared" si="345"/>
        <v>0</v>
      </c>
      <c r="BO78" s="2">
        <f t="shared" si="346"/>
        <v>0</v>
      </c>
      <c r="BP78" s="2">
        <f t="shared" si="347"/>
        <v>0</v>
      </c>
      <c r="BQ78" s="2">
        <f t="shared" si="348"/>
        <v>0</v>
      </c>
      <c r="BR78" s="2">
        <f t="shared" si="349"/>
        <v>0</v>
      </c>
      <c r="BS78" s="2">
        <f t="shared" si="350"/>
        <v>0</v>
      </c>
      <c r="BT78" s="2">
        <f t="shared" si="351"/>
        <v>0</v>
      </c>
      <c r="BU78" s="2">
        <f t="shared" si="352"/>
        <v>0</v>
      </c>
      <c r="BV78" s="2">
        <f t="shared" si="353"/>
        <v>0</v>
      </c>
      <c r="BW78" s="255" t="str">
        <f>数据调研!K78</f>
        <v>FBA</v>
      </c>
      <c r="BX78" s="199">
        <f t="shared" si="354"/>
        <v>0</v>
      </c>
      <c r="BY78" s="199">
        <f t="shared" si="355"/>
        <v>0</v>
      </c>
      <c r="BZ78" s="199">
        <f t="shared" si="356"/>
        <v>0</v>
      </c>
      <c r="CA78" s="199">
        <f t="shared" si="357"/>
        <v>0</v>
      </c>
      <c r="CB78" s="199">
        <f t="shared" si="358"/>
        <v>0</v>
      </c>
      <c r="CC78" s="199">
        <f t="shared" si="359"/>
        <v>0</v>
      </c>
      <c r="CD78" s="199">
        <f t="shared" si="360"/>
        <v>0</v>
      </c>
      <c r="CE78" s="199">
        <f t="shared" si="361"/>
        <v>0</v>
      </c>
      <c r="CF78" s="199">
        <f t="shared" si="362"/>
        <v>0</v>
      </c>
      <c r="CG78" s="199">
        <f t="shared" si="363"/>
        <v>0</v>
      </c>
      <c r="CH78" s="199">
        <f t="shared" si="364"/>
        <v>1</v>
      </c>
      <c r="CI78" s="199">
        <f t="shared" si="365"/>
        <v>0</v>
      </c>
      <c r="CJ78" s="199">
        <f t="shared" si="366"/>
        <v>0</v>
      </c>
      <c r="CK78" s="199">
        <f t="shared" si="367"/>
        <v>0</v>
      </c>
      <c r="CL78" s="199">
        <f t="shared" si="368"/>
        <v>0</v>
      </c>
      <c r="CM78" s="199">
        <f t="shared" si="369"/>
        <v>0</v>
      </c>
      <c r="CN78" s="199">
        <f t="shared" si="370"/>
        <v>0</v>
      </c>
      <c r="CO78" s="199">
        <f t="shared" si="371"/>
        <v>0</v>
      </c>
      <c r="CP78" s="199">
        <f t="shared" si="372"/>
        <v>0</v>
      </c>
      <c r="CQ78" s="199">
        <f t="shared" si="373"/>
        <v>1</v>
      </c>
      <c r="CR78" s="255">
        <f>数据调研!N78</f>
        <v>2517</v>
      </c>
      <c r="CS78" s="260">
        <f t="shared" si="374"/>
        <v>0</v>
      </c>
      <c r="CT78" s="2">
        <f t="shared" si="375"/>
        <v>0</v>
      </c>
      <c r="CU78" s="2">
        <f t="shared" si="376"/>
        <v>0</v>
      </c>
      <c r="CV78" s="2">
        <f t="shared" si="377"/>
        <v>0</v>
      </c>
      <c r="CW78" s="2">
        <f t="shared" si="378"/>
        <v>0</v>
      </c>
      <c r="CX78" s="2">
        <f t="shared" si="379"/>
        <v>0</v>
      </c>
      <c r="CY78" s="2">
        <f t="shared" si="380"/>
        <v>0</v>
      </c>
      <c r="CZ78" s="2">
        <f t="shared" si="381"/>
        <v>0</v>
      </c>
      <c r="DA78" s="2">
        <f t="shared" si="382"/>
        <v>0</v>
      </c>
      <c r="DB78" s="2">
        <f t="shared" si="383"/>
        <v>0</v>
      </c>
      <c r="DC78" s="263">
        <f t="shared" si="384"/>
        <v>0</v>
      </c>
      <c r="DD78" s="254">
        <f t="shared" si="385"/>
        <v>0</v>
      </c>
      <c r="DE78" s="254">
        <f t="shared" si="386"/>
        <v>0</v>
      </c>
      <c r="DF78" s="254">
        <f t="shared" si="387"/>
        <v>0</v>
      </c>
      <c r="DG78" s="254">
        <f t="shared" si="388"/>
        <v>0</v>
      </c>
      <c r="DH78" s="254">
        <f t="shared" si="389"/>
        <v>0</v>
      </c>
      <c r="DI78" s="254">
        <f t="shared" si="390"/>
        <v>0</v>
      </c>
      <c r="DJ78" s="254">
        <f t="shared" si="391"/>
        <v>0</v>
      </c>
      <c r="DK78" s="254">
        <f t="shared" si="392"/>
        <v>0</v>
      </c>
      <c r="DL78" s="254">
        <f t="shared" si="393"/>
        <v>0</v>
      </c>
      <c r="DM78" s="263">
        <f t="shared" si="394"/>
        <v>0</v>
      </c>
      <c r="DN78" s="254">
        <f t="shared" si="395"/>
        <v>0</v>
      </c>
      <c r="DO78" s="254">
        <f t="shared" si="396"/>
        <v>0</v>
      </c>
      <c r="DP78" s="254">
        <f t="shared" si="397"/>
        <v>0</v>
      </c>
      <c r="DQ78" s="254">
        <f t="shared" si="398"/>
        <v>0</v>
      </c>
      <c r="DR78" s="254">
        <f t="shared" si="399"/>
        <v>0</v>
      </c>
      <c r="DS78" s="254">
        <f t="shared" si="400"/>
        <v>0</v>
      </c>
      <c r="DT78" s="254">
        <f t="shared" si="401"/>
        <v>0</v>
      </c>
      <c r="DU78" s="254">
        <f t="shared" si="402"/>
        <v>0</v>
      </c>
      <c r="DV78" s="254">
        <f t="shared" si="403"/>
        <v>0</v>
      </c>
      <c r="DW78" s="263">
        <f t="shared" si="404"/>
        <v>0</v>
      </c>
      <c r="DX78" s="254">
        <f t="shared" si="405"/>
        <v>0</v>
      </c>
      <c r="DY78" s="254">
        <f t="shared" si="406"/>
        <v>0</v>
      </c>
      <c r="DZ78" s="254">
        <f t="shared" si="407"/>
        <v>0</v>
      </c>
      <c r="EA78" s="254">
        <f t="shared" si="408"/>
        <v>0</v>
      </c>
      <c r="EB78" s="254">
        <f t="shared" si="409"/>
        <v>0</v>
      </c>
      <c r="EC78" s="254">
        <f t="shared" si="410"/>
        <v>0</v>
      </c>
      <c r="ED78" s="254">
        <f t="shared" si="411"/>
        <v>0</v>
      </c>
      <c r="EE78" s="254">
        <f t="shared" si="412"/>
        <v>0</v>
      </c>
      <c r="EF78" s="254">
        <f t="shared" si="413"/>
        <v>0</v>
      </c>
      <c r="EG78" s="263">
        <f t="shared" si="414"/>
        <v>1</v>
      </c>
      <c r="EH78" s="2">
        <f t="shared" si="415"/>
        <v>0</v>
      </c>
      <c r="EI78" s="2">
        <f t="shared" si="416"/>
        <v>0</v>
      </c>
      <c r="EJ78" s="2">
        <f t="shared" si="417"/>
        <v>0</v>
      </c>
      <c r="EK78" s="2">
        <f t="shared" si="418"/>
        <v>0</v>
      </c>
      <c r="EL78" s="2">
        <f t="shared" si="419"/>
        <v>0</v>
      </c>
      <c r="EM78" s="2">
        <f t="shared" si="420"/>
        <v>0</v>
      </c>
      <c r="EN78" s="2">
        <f t="shared" si="421"/>
        <v>0</v>
      </c>
      <c r="EO78" s="2">
        <f t="shared" si="422"/>
        <v>0</v>
      </c>
      <c r="EP78" s="2">
        <f t="shared" si="423"/>
        <v>1</v>
      </c>
      <c r="EQ78" s="55"/>
      <c r="ER78" s="55"/>
      <c r="ES78" s="56"/>
      <c r="ET78" s="56"/>
      <c r="EU78" s="55"/>
      <c r="EV78" s="55"/>
      <c r="EW78" s="55"/>
      <c r="EX78" s="55"/>
      <c r="EY78" s="55"/>
      <c r="EZ78" s="55"/>
      <c r="FA78" s="55"/>
      <c r="FB78" s="215"/>
      <c r="FC78" s="215"/>
    </row>
    <row r="79" ht="20.1" customHeight="1" spans="1:159">
      <c r="A79" s="194">
        <f>数据调研!F79</f>
        <v>144485</v>
      </c>
      <c r="B79" s="195">
        <f t="shared" si="283"/>
        <v>0</v>
      </c>
      <c r="C79" s="195">
        <f t="shared" si="284"/>
        <v>0</v>
      </c>
      <c r="D79" s="195">
        <f t="shared" si="285"/>
        <v>0</v>
      </c>
      <c r="E79" s="195">
        <f t="shared" si="286"/>
        <v>0</v>
      </c>
      <c r="F79" s="195">
        <f t="shared" si="287"/>
        <v>0</v>
      </c>
      <c r="G79">
        <f t="shared" si="288"/>
        <v>0</v>
      </c>
      <c r="H79">
        <f t="shared" si="289"/>
        <v>0</v>
      </c>
      <c r="I79">
        <f t="shared" si="290"/>
        <v>0</v>
      </c>
      <c r="J79">
        <f t="shared" si="291"/>
        <v>1</v>
      </c>
      <c r="K79" s="254">
        <f>价格参考!K79</f>
        <v>63</v>
      </c>
      <c r="L79">
        <f t="shared" si="292"/>
        <v>1</v>
      </c>
      <c r="M79">
        <f t="shared" si="293"/>
        <v>0</v>
      </c>
      <c r="N79">
        <f t="shared" si="294"/>
        <v>0</v>
      </c>
      <c r="O79">
        <f t="shared" si="295"/>
        <v>0</v>
      </c>
      <c r="P79">
        <f t="shared" si="296"/>
        <v>0</v>
      </c>
      <c r="Q79">
        <f t="shared" si="297"/>
        <v>0</v>
      </c>
      <c r="R79">
        <f t="shared" si="298"/>
        <v>0</v>
      </c>
      <c r="S79">
        <f t="shared" si="299"/>
        <v>0</v>
      </c>
      <c r="T79">
        <f t="shared" si="300"/>
        <v>0</v>
      </c>
      <c r="U79">
        <f t="shared" si="301"/>
        <v>0</v>
      </c>
      <c r="V79">
        <f t="shared" si="302"/>
        <v>0</v>
      </c>
      <c r="W79" s="194">
        <f t="shared" si="303"/>
        <v>144485</v>
      </c>
      <c r="X79" s="255">
        <f>数据调研!I79</f>
        <v>17</v>
      </c>
      <c r="Y79" s="2">
        <f t="shared" si="304"/>
        <v>1</v>
      </c>
      <c r="Z79" s="2">
        <f t="shared" si="305"/>
        <v>0</v>
      </c>
      <c r="AA79" s="2">
        <f t="shared" si="306"/>
        <v>0</v>
      </c>
      <c r="AB79" s="2">
        <f t="shared" si="307"/>
        <v>0</v>
      </c>
      <c r="AC79" s="2">
        <f t="shared" si="308"/>
        <v>0</v>
      </c>
      <c r="AD79" s="2">
        <f t="shared" si="309"/>
        <v>0</v>
      </c>
      <c r="AE79" s="2">
        <f t="shared" si="310"/>
        <v>0</v>
      </c>
      <c r="AF79" s="2">
        <f t="shared" si="311"/>
        <v>0</v>
      </c>
      <c r="AG79" s="2">
        <f t="shared" si="312"/>
        <v>0</v>
      </c>
      <c r="AH79" s="2">
        <f t="shared" si="313"/>
        <v>1</v>
      </c>
      <c r="AI79" s="2">
        <f t="shared" si="314"/>
        <v>0</v>
      </c>
      <c r="AJ79" s="2">
        <f t="shared" si="315"/>
        <v>0</v>
      </c>
      <c r="AK79" s="2">
        <f t="shared" si="316"/>
        <v>0</v>
      </c>
      <c r="AL79" s="2">
        <f t="shared" si="317"/>
        <v>0</v>
      </c>
      <c r="AM79" s="2">
        <f t="shared" si="318"/>
        <v>0</v>
      </c>
      <c r="AN79" s="2">
        <f t="shared" si="319"/>
        <v>0</v>
      </c>
      <c r="AO79" s="2">
        <f t="shared" si="320"/>
        <v>0</v>
      </c>
      <c r="AP79" s="2">
        <f t="shared" si="321"/>
        <v>0</v>
      </c>
      <c r="AQ79" s="2">
        <f t="shared" si="322"/>
        <v>0</v>
      </c>
      <c r="AR79" s="2">
        <f t="shared" si="323"/>
        <v>0</v>
      </c>
      <c r="AS79" s="2">
        <f t="shared" si="324"/>
        <v>0</v>
      </c>
      <c r="AT79" s="2">
        <f t="shared" si="325"/>
        <v>0</v>
      </c>
      <c r="AU79" s="2">
        <f t="shared" si="326"/>
        <v>0</v>
      </c>
      <c r="AV79" s="2">
        <f t="shared" si="327"/>
        <v>0</v>
      </c>
      <c r="AW79" s="2">
        <f t="shared" si="328"/>
        <v>0</v>
      </c>
      <c r="AX79" s="2">
        <f t="shared" si="329"/>
        <v>0</v>
      </c>
      <c r="AY79" s="2">
        <f t="shared" si="330"/>
        <v>0</v>
      </c>
      <c r="AZ79" s="2">
        <f t="shared" si="331"/>
        <v>0</v>
      </c>
      <c r="BA79" s="2">
        <f t="shared" si="332"/>
        <v>0</v>
      </c>
      <c r="BB79" s="2">
        <f t="shared" si="333"/>
        <v>0</v>
      </c>
      <c r="BC79" s="2">
        <f t="shared" si="334"/>
        <v>0</v>
      </c>
      <c r="BD79" s="2">
        <f t="shared" si="335"/>
        <v>0</v>
      </c>
      <c r="BE79" s="2">
        <f t="shared" si="336"/>
        <v>0</v>
      </c>
      <c r="BF79" s="2">
        <f t="shared" si="337"/>
        <v>0</v>
      </c>
      <c r="BG79" s="2">
        <f t="shared" si="338"/>
        <v>0</v>
      </c>
      <c r="BH79" s="2">
        <f t="shared" si="339"/>
        <v>0</v>
      </c>
      <c r="BI79" s="2">
        <f t="shared" si="340"/>
        <v>0</v>
      </c>
      <c r="BJ79" s="2">
        <f t="shared" si="341"/>
        <v>0</v>
      </c>
      <c r="BK79" s="2">
        <f t="shared" si="342"/>
        <v>0</v>
      </c>
      <c r="BL79" s="2">
        <f t="shared" si="343"/>
        <v>0</v>
      </c>
      <c r="BM79" s="2">
        <f t="shared" si="344"/>
        <v>0</v>
      </c>
      <c r="BN79" s="2">
        <f t="shared" si="345"/>
        <v>0</v>
      </c>
      <c r="BO79" s="2">
        <f t="shared" si="346"/>
        <v>0</v>
      </c>
      <c r="BP79" s="2">
        <f t="shared" si="347"/>
        <v>0</v>
      </c>
      <c r="BQ79" s="2">
        <f t="shared" si="348"/>
        <v>0</v>
      </c>
      <c r="BR79" s="2">
        <f t="shared" si="349"/>
        <v>0</v>
      </c>
      <c r="BS79" s="2">
        <f t="shared" si="350"/>
        <v>0</v>
      </c>
      <c r="BT79" s="2">
        <f t="shared" si="351"/>
        <v>0</v>
      </c>
      <c r="BU79" s="2">
        <f t="shared" si="352"/>
        <v>0</v>
      </c>
      <c r="BV79" s="2">
        <f t="shared" si="353"/>
        <v>0</v>
      </c>
      <c r="BW79" s="255" t="str">
        <f>数据调研!K79</f>
        <v>AMZ</v>
      </c>
      <c r="BX79" s="199">
        <f t="shared" si="354"/>
        <v>1</v>
      </c>
      <c r="BY79" s="199">
        <f t="shared" si="355"/>
        <v>0</v>
      </c>
      <c r="BZ79" s="199">
        <f t="shared" si="356"/>
        <v>0</v>
      </c>
      <c r="CA79" s="199">
        <f t="shared" si="357"/>
        <v>0</v>
      </c>
      <c r="CB79" s="199">
        <f t="shared" si="358"/>
        <v>0</v>
      </c>
      <c r="CC79" s="199">
        <f t="shared" si="359"/>
        <v>0</v>
      </c>
      <c r="CD79" s="199">
        <f t="shared" si="360"/>
        <v>0</v>
      </c>
      <c r="CE79" s="199">
        <f t="shared" si="361"/>
        <v>0</v>
      </c>
      <c r="CF79" s="199">
        <f t="shared" si="362"/>
        <v>0</v>
      </c>
      <c r="CG79" s="199">
        <f t="shared" si="363"/>
        <v>1</v>
      </c>
      <c r="CH79" s="199">
        <f t="shared" si="364"/>
        <v>0</v>
      </c>
      <c r="CI79" s="199">
        <f t="shared" si="365"/>
        <v>0</v>
      </c>
      <c r="CJ79" s="199">
        <f t="shared" si="366"/>
        <v>0</v>
      </c>
      <c r="CK79" s="199">
        <f t="shared" si="367"/>
        <v>0</v>
      </c>
      <c r="CL79" s="199">
        <f t="shared" si="368"/>
        <v>0</v>
      </c>
      <c r="CM79" s="199">
        <f t="shared" si="369"/>
        <v>0</v>
      </c>
      <c r="CN79" s="199">
        <f t="shared" si="370"/>
        <v>0</v>
      </c>
      <c r="CO79" s="199">
        <f t="shared" si="371"/>
        <v>0</v>
      </c>
      <c r="CP79" s="199">
        <f t="shared" si="372"/>
        <v>0</v>
      </c>
      <c r="CQ79" s="199">
        <f t="shared" si="373"/>
        <v>0</v>
      </c>
      <c r="CR79" s="255">
        <f>数据调研!N79</f>
        <v>2193</v>
      </c>
      <c r="CS79" s="260">
        <f t="shared" si="374"/>
        <v>0</v>
      </c>
      <c r="CT79" s="2">
        <f t="shared" si="375"/>
        <v>0</v>
      </c>
      <c r="CU79" s="2">
        <f t="shared" si="376"/>
        <v>0</v>
      </c>
      <c r="CV79" s="2">
        <f t="shared" si="377"/>
        <v>0</v>
      </c>
      <c r="CW79" s="2">
        <f t="shared" si="378"/>
        <v>0</v>
      </c>
      <c r="CX79" s="2">
        <f t="shared" si="379"/>
        <v>0</v>
      </c>
      <c r="CY79" s="2">
        <f t="shared" si="380"/>
        <v>0</v>
      </c>
      <c r="CZ79" s="2">
        <f t="shared" si="381"/>
        <v>0</v>
      </c>
      <c r="DA79" s="2">
        <f t="shared" si="382"/>
        <v>0</v>
      </c>
      <c r="DB79" s="2">
        <f t="shared" si="383"/>
        <v>0</v>
      </c>
      <c r="DC79" s="263">
        <f t="shared" si="384"/>
        <v>0</v>
      </c>
      <c r="DD79" s="254">
        <f t="shared" si="385"/>
        <v>0</v>
      </c>
      <c r="DE79" s="254">
        <f t="shared" si="386"/>
        <v>0</v>
      </c>
      <c r="DF79" s="254">
        <f t="shared" si="387"/>
        <v>0</v>
      </c>
      <c r="DG79" s="254">
        <f t="shared" si="388"/>
        <v>0</v>
      </c>
      <c r="DH79" s="254">
        <f t="shared" si="389"/>
        <v>0</v>
      </c>
      <c r="DI79" s="254">
        <f t="shared" si="390"/>
        <v>0</v>
      </c>
      <c r="DJ79" s="254">
        <f t="shared" si="391"/>
        <v>0</v>
      </c>
      <c r="DK79" s="254">
        <f t="shared" si="392"/>
        <v>0</v>
      </c>
      <c r="DL79" s="254">
        <f t="shared" si="393"/>
        <v>0</v>
      </c>
      <c r="DM79" s="263">
        <f t="shared" si="394"/>
        <v>0</v>
      </c>
      <c r="DN79" s="254">
        <f t="shared" si="395"/>
        <v>0</v>
      </c>
      <c r="DO79" s="254">
        <f t="shared" si="396"/>
        <v>0</v>
      </c>
      <c r="DP79" s="254">
        <f t="shared" si="397"/>
        <v>0</v>
      </c>
      <c r="DQ79" s="254">
        <f t="shared" si="398"/>
        <v>0</v>
      </c>
      <c r="DR79" s="254">
        <f t="shared" si="399"/>
        <v>0</v>
      </c>
      <c r="DS79" s="254">
        <f t="shared" si="400"/>
        <v>0</v>
      </c>
      <c r="DT79" s="254">
        <f t="shared" si="401"/>
        <v>0</v>
      </c>
      <c r="DU79" s="254">
        <f t="shared" si="402"/>
        <v>0</v>
      </c>
      <c r="DV79" s="254">
        <f t="shared" si="403"/>
        <v>0</v>
      </c>
      <c r="DW79" s="263">
        <f t="shared" si="404"/>
        <v>0</v>
      </c>
      <c r="DX79" s="254">
        <f t="shared" si="405"/>
        <v>0</v>
      </c>
      <c r="DY79" s="254">
        <f t="shared" si="406"/>
        <v>0</v>
      </c>
      <c r="DZ79" s="254">
        <f t="shared" si="407"/>
        <v>0</v>
      </c>
      <c r="EA79" s="254">
        <f t="shared" si="408"/>
        <v>0</v>
      </c>
      <c r="EB79" s="254">
        <f t="shared" si="409"/>
        <v>0</v>
      </c>
      <c r="EC79" s="254">
        <f t="shared" si="410"/>
        <v>0</v>
      </c>
      <c r="ED79" s="254">
        <f t="shared" si="411"/>
        <v>0</v>
      </c>
      <c r="EE79" s="254">
        <f t="shared" si="412"/>
        <v>0</v>
      </c>
      <c r="EF79" s="254">
        <f t="shared" si="413"/>
        <v>0</v>
      </c>
      <c r="EG79" s="263">
        <f t="shared" si="414"/>
        <v>1</v>
      </c>
      <c r="EH79" s="2">
        <f t="shared" si="415"/>
        <v>0</v>
      </c>
      <c r="EI79" s="2">
        <f t="shared" si="416"/>
        <v>0</v>
      </c>
      <c r="EJ79" s="2">
        <f t="shared" si="417"/>
        <v>0</v>
      </c>
      <c r="EK79" s="2">
        <f t="shared" si="418"/>
        <v>0</v>
      </c>
      <c r="EL79" s="2">
        <f t="shared" si="419"/>
        <v>0</v>
      </c>
      <c r="EM79" s="2">
        <f t="shared" si="420"/>
        <v>0</v>
      </c>
      <c r="EN79" s="2">
        <f t="shared" si="421"/>
        <v>0</v>
      </c>
      <c r="EO79" s="2">
        <f t="shared" si="422"/>
        <v>0</v>
      </c>
      <c r="EP79" s="2">
        <f t="shared" si="423"/>
        <v>1</v>
      </c>
      <c r="EQ79" s="55"/>
      <c r="ER79" s="55"/>
      <c r="ES79" s="56"/>
      <c r="ET79" s="56"/>
      <c r="EU79" s="55"/>
      <c r="EV79" s="55"/>
      <c r="EW79" s="55"/>
      <c r="EX79" s="55"/>
      <c r="EY79" s="55"/>
      <c r="EZ79" s="55"/>
      <c r="FA79" s="55"/>
      <c r="FB79" s="215"/>
      <c r="FC79" s="215"/>
    </row>
    <row r="80" ht="20.1" customHeight="1" spans="1:159">
      <c r="A80" s="194">
        <f>数据调研!F80</f>
        <v>49647</v>
      </c>
      <c r="B80" s="195">
        <f t="shared" si="283"/>
        <v>0</v>
      </c>
      <c r="C80" s="195">
        <f t="shared" si="284"/>
        <v>0</v>
      </c>
      <c r="D80" s="195">
        <f t="shared" si="285"/>
        <v>0</v>
      </c>
      <c r="E80" s="195">
        <f t="shared" si="286"/>
        <v>0</v>
      </c>
      <c r="F80" s="195">
        <f t="shared" si="287"/>
        <v>0</v>
      </c>
      <c r="G80">
        <f t="shared" si="288"/>
        <v>0</v>
      </c>
      <c r="H80">
        <f t="shared" si="289"/>
        <v>0</v>
      </c>
      <c r="I80">
        <f t="shared" si="290"/>
        <v>0</v>
      </c>
      <c r="J80">
        <f t="shared" si="291"/>
        <v>1</v>
      </c>
      <c r="K80" s="254">
        <f>价格参考!K80</f>
        <v>60</v>
      </c>
      <c r="L80">
        <f t="shared" si="292"/>
        <v>1</v>
      </c>
      <c r="M80">
        <f t="shared" si="293"/>
        <v>0</v>
      </c>
      <c r="N80">
        <f t="shared" si="294"/>
        <v>0</v>
      </c>
      <c r="O80">
        <f t="shared" si="295"/>
        <v>0</v>
      </c>
      <c r="P80">
        <f t="shared" si="296"/>
        <v>0</v>
      </c>
      <c r="Q80">
        <f t="shared" si="297"/>
        <v>0</v>
      </c>
      <c r="R80">
        <f t="shared" si="298"/>
        <v>0</v>
      </c>
      <c r="S80">
        <f t="shared" si="299"/>
        <v>0</v>
      </c>
      <c r="T80">
        <f t="shared" si="300"/>
        <v>0</v>
      </c>
      <c r="U80">
        <f t="shared" si="301"/>
        <v>0</v>
      </c>
      <c r="V80">
        <f t="shared" si="302"/>
        <v>0</v>
      </c>
      <c r="W80" s="194">
        <f t="shared" si="303"/>
        <v>49647</v>
      </c>
      <c r="X80" s="255">
        <f>数据调研!I80</f>
        <v>0</v>
      </c>
      <c r="Y80" s="2">
        <f t="shared" si="304"/>
        <v>1</v>
      </c>
      <c r="Z80" s="2">
        <f t="shared" si="305"/>
        <v>0</v>
      </c>
      <c r="AA80" s="2">
        <f t="shared" si="306"/>
        <v>0</v>
      </c>
      <c r="AB80" s="2">
        <f t="shared" si="307"/>
        <v>0</v>
      </c>
      <c r="AC80" s="2">
        <f t="shared" si="308"/>
        <v>0</v>
      </c>
      <c r="AD80" s="2">
        <f t="shared" si="309"/>
        <v>0</v>
      </c>
      <c r="AE80" s="2">
        <f t="shared" si="310"/>
        <v>0</v>
      </c>
      <c r="AF80" s="2">
        <f t="shared" si="311"/>
        <v>0</v>
      </c>
      <c r="AG80" s="2">
        <f t="shared" si="312"/>
        <v>0</v>
      </c>
      <c r="AH80" s="2">
        <f t="shared" si="313"/>
        <v>1</v>
      </c>
      <c r="AI80" s="2">
        <f t="shared" si="314"/>
        <v>0</v>
      </c>
      <c r="AJ80" s="2">
        <f t="shared" si="315"/>
        <v>0</v>
      </c>
      <c r="AK80" s="2">
        <f t="shared" si="316"/>
        <v>0</v>
      </c>
      <c r="AL80" s="2">
        <f t="shared" si="317"/>
        <v>0</v>
      </c>
      <c r="AM80" s="2">
        <f t="shared" si="318"/>
        <v>0</v>
      </c>
      <c r="AN80" s="2">
        <f t="shared" si="319"/>
        <v>0</v>
      </c>
      <c r="AO80" s="2">
        <f t="shared" si="320"/>
        <v>0</v>
      </c>
      <c r="AP80" s="2">
        <f t="shared" si="321"/>
        <v>0</v>
      </c>
      <c r="AQ80" s="2">
        <f t="shared" si="322"/>
        <v>0</v>
      </c>
      <c r="AR80" s="2">
        <f t="shared" si="323"/>
        <v>0</v>
      </c>
      <c r="AS80" s="2">
        <f t="shared" si="324"/>
        <v>0</v>
      </c>
      <c r="AT80" s="2">
        <f t="shared" si="325"/>
        <v>0</v>
      </c>
      <c r="AU80" s="2">
        <f t="shared" si="326"/>
        <v>0</v>
      </c>
      <c r="AV80" s="2">
        <f t="shared" si="327"/>
        <v>0</v>
      </c>
      <c r="AW80" s="2">
        <f t="shared" si="328"/>
        <v>0</v>
      </c>
      <c r="AX80" s="2">
        <f t="shared" si="329"/>
        <v>0</v>
      </c>
      <c r="AY80" s="2">
        <f t="shared" si="330"/>
        <v>0</v>
      </c>
      <c r="AZ80" s="2">
        <f t="shared" si="331"/>
        <v>0</v>
      </c>
      <c r="BA80" s="2">
        <f t="shared" si="332"/>
        <v>0</v>
      </c>
      <c r="BB80" s="2">
        <f t="shared" si="333"/>
        <v>0</v>
      </c>
      <c r="BC80" s="2">
        <f t="shared" si="334"/>
        <v>0</v>
      </c>
      <c r="BD80" s="2">
        <f t="shared" si="335"/>
        <v>0</v>
      </c>
      <c r="BE80" s="2">
        <f t="shared" si="336"/>
        <v>0</v>
      </c>
      <c r="BF80" s="2">
        <f t="shared" si="337"/>
        <v>0</v>
      </c>
      <c r="BG80" s="2">
        <f t="shared" si="338"/>
        <v>0</v>
      </c>
      <c r="BH80" s="2">
        <f t="shared" si="339"/>
        <v>0</v>
      </c>
      <c r="BI80" s="2">
        <f t="shared" si="340"/>
        <v>0</v>
      </c>
      <c r="BJ80" s="2">
        <f t="shared" si="341"/>
        <v>0</v>
      </c>
      <c r="BK80" s="2">
        <f t="shared" si="342"/>
        <v>0</v>
      </c>
      <c r="BL80" s="2">
        <f t="shared" si="343"/>
        <v>0</v>
      </c>
      <c r="BM80" s="2">
        <f t="shared" si="344"/>
        <v>0</v>
      </c>
      <c r="BN80" s="2">
        <f t="shared" si="345"/>
        <v>0</v>
      </c>
      <c r="BO80" s="2">
        <f t="shared" si="346"/>
        <v>0</v>
      </c>
      <c r="BP80" s="2">
        <f t="shared" si="347"/>
        <v>0</v>
      </c>
      <c r="BQ80" s="2">
        <f t="shared" si="348"/>
        <v>0</v>
      </c>
      <c r="BR80" s="2">
        <f t="shared" si="349"/>
        <v>0</v>
      </c>
      <c r="BS80" s="2">
        <f t="shared" si="350"/>
        <v>0</v>
      </c>
      <c r="BT80" s="2">
        <f t="shared" si="351"/>
        <v>0</v>
      </c>
      <c r="BU80" s="2">
        <f t="shared" si="352"/>
        <v>0</v>
      </c>
      <c r="BV80" s="2">
        <f t="shared" si="353"/>
        <v>0</v>
      </c>
      <c r="BW80" s="255" t="str">
        <f>数据调研!K80</f>
        <v>FBA</v>
      </c>
      <c r="BX80" s="199">
        <f t="shared" si="354"/>
        <v>0</v>
      </c>
      <c r="BY80" s="199">
        <f t="shared" si="355"/>
        <v>0</v>
      </c>
      <c r="BZ80" s="199">
        <f t="shared" si="356"/>
        <v>0</v>
      </c>
      <c r="CA80" s="199">
        <f t="shared" si="357"/>
        <v>0</v>
      </c>
      <c r="CB80" s="199">
        <f t="shared" si="358"/>
        <v>0</v>
      </c>
      <c r="CC80" s="199">
        <f t="shared" si="359"/>
        <v>0</v>
      </c>
      <c r="CD80" s="199">
        <f t="shared" si="360"/>
        <v>0</v>
      </c>
      <c r="CE80" s="199">
        <f t="shared" si="361"/>
        <v>0</v>
      </c>
      <c r="CF80" s="199">
        <f t="shared" si="362"/>
        <v>0</v>
      </c>
      <c r="CG80" s="199">
        <f t="shared" si="363"/>
        <v>0</v>
      </c>
      <c r="CH80" s="199">
        <f t="shared" si="364"/>
        <v>1</v>
      </c>
      <c r="CI80" s="199">
        <f t="shared" si="365"/>
        <v>0</v>
      </c>
      <c r="CJ80" s="199">
        <f t="shared" si="366"/>
        <v>0</v>
      </c>
      <c r="CK80" s="199">
        <f t="shared" si="367"/>
        <v>0</v>
      </c>
      <c r="CL80" s="199">
        <f t="shared" si="368"/>
        <v>0</v>
      </c>
      <c r="CM80" s="199">
        <f t="shared" si="369"/>
        <v>0</v>
      </c>
      <c r="CN80" s="199">
        <f t="shared" si="370"/>
        <v>0</v>
      </c>
      <c r="CO80" s="199">
        <f t="shared" si="371"/>
        <v>0</v>
      </c>
      <c r="CP80" s="199">
        <f t="shared" si="372"/>
        <v>0</v>
      </c>
      <c r="CQ80" s="199">
        <f t="shared" si="373"/>
        <v>1</v>
      </c>
      <c r="CR80" s="255">
        <f>数据调研!N80</f>
        <v>172</v>
      </c>
      <c r="CS80" s="260">
        <f t="shared" si="374"/>
        <v>0</v>
      </c>
      <c r="CT80" s="2">
        <f t="shared" si="375"/>
        <v>0</v>
      </c>
      <c r="CU80" s="2">
        <f t="shared" si="376"/>
        <v>0</v>
      </c>
      <c r="CV80" s="2">
        <f t="shared" si="377"/>
        <v>0</v>
      </c>
      <c r="CW80" s="2">
        <f t="shared" si="378"/>
        <v>0</v>
      </c>
      <c r="CX80" s="2">
        <f t="shared" si="379"/>
        <v>0</v>
      </c>
      <c r="CY80" s="2">
        <f t="shared" si="380"/>
        <v>0</v>
      </c>
      <c r="CZ80" s="2">
        <f t="shared" si="381"/>
        <v>0</v>
      </c>
      <c r="DA80" s="2">
        <f t="shared" si="382"/>
        <v>0</v>
      </c>
      <c r="DB80" s="2">
        <f t="shared" si="383"/>
        <v>0</v>
      </c>
      <c r="DC80" s="263">
        <f t="shared" si="384"/>
        <v>0</v>
      </c>
      <c r="DD80" s="254">
        <f t="shared" si="385"/>
        <v>0</v>
      </c>
      <c r="DE80" s="254">
        <f t="shared" si="386"/>
        <v>0</v>
      </c>
      <c r="DF80" s="254">
        <f t="shared" si="387"/>
        <v>0</v>
      </c>
      <c r="DG80" s="254">
        <f t="shared" si="388"/>
        <v>0</v>
      </c>
      <c r="DH80" s="254">
        <f t="shared" si="389"/>
        <v>0</v>
      </c>
      <c r="DI80" s="254">
        <f t="shared" si="390"/>
        <v>0</v>
      </c>
      <c r="DJ80" s="254">
        <f t="shared" si="391"/>
        <v>0</v>
      </c>
      <c r="DK80" s="254">
        <f t="shared" si="392"/>
        <v>0</v>
      </c>
      <c r="DL80" s="254">
        <f t="shared" si="393"/>
        <v>0</v>
      </c>
      <c r="DM80" s="263">
        <f t="shared" si="394"/>
        <v>0</v>
      </c>
      <c r="DN80" s="254">
        <f t="shared" si="395"/>
        <v>0</v>
      </c>
      <c r="DO80" s="254">
        <f t="shared" si="396"/>
        <v>0</v>
      </c>
      <c r="DP80" s="254">
        <f t="shared" si="397"/>
        <v>0</v>
      </c>
      <c r="DQ80" s="254">
        <f t="shared" si="398"/>
        <v>0</v>
      </c>
      <c r="DR80" s="254">
        <f t="shared" si="399"/>
        <v>0</v>
      </c>
      <c r="DS80" s="254">
        <f t="shared" si="400"/>
        <v>0</v>
      </c>
      <c r="DT80" s="254">
        <f t="shared" si="401"/>
        <v>0</v>
      </c>
      <c r="DU80" s="254">
        <f t="shared" si="402"/>
        <v>0</v>
      </c>
      <c r="DV80" s="254">
        <f t="shared" si="403"/>
        <v>0</v>
      </c>
      <c r="DW80" s="263">
        <f t="shared" si="404"/>
        <v>1</v>
      </c>
      <c r="DX80" s="254">
        <f t="shared" si="405"/>
        <v>0</v>
      </c>
      <c r="DY80" s="254">
        <f t="shared" si="406"/>
        <v>0</v>
      </c>
      <c r="DZ80" s="254">
        <f t="shared" si="407"/>
        <v>0</v>
      </c>
      <c r="EA80" s="254">
        <f t="shared" si="408"/>
        <v>0</v>
      </c>
      <c r="EB80" s="254">
        <f t="shared" si="409"/>
        <v>0</v>
      </c>
      <c r="EC80" s="254">
        <f t="shared" si="410"/>
        <v>0</v>
      </c>
      <c r="ED80" s="254">
        <f t="shared" si="411"/>
        <v>0</v>
      </c>
      <c r="EE80" s="254">
        <f t="shared" si="412"/>
        <v>0</v>
      </c>
      <c r="EF80" s="254">
        <f t="shared" si="413"/>
        <v>1</v>
      </c>
      <c r="EG80" s="263">
        <f t="shared" si="414"/>
        <v>0</v>
      </c>
      <c r="EH80" s="2">
        <f t="shared" si="415"/>
        <v>0</v>
      </c>
      <c r="EI80" s="2">
        <f t="shared" si="416"/>
        <v>0</v>
      </c>
      <c r="EJ80" s="2">
        <f t="shared" si="417"/>
        <v>0</v>
      </c>
      <c r="EK80" s="2">
        <f t="shared" si="418"/>
        <v>0</v>
      </c>
      <c r="EL80" s="2">
        <f t="shared" si="419"/>
        <v>0</v>
      </c>
      <c r="EM80" s="2">
        <f t="shared" si="420"/>
        <v>0</v>
      </c>
      <c r="EN80" s="2">
        <f t="shared" si="421"/>
        <v>0</v>
      </c>
      <c r="EO80" s="2">
        <f t="shared" si="422"/>
        <v>0</v>
      </c>
      <c r="EP80" s="2">
        <f t="shared" si="423"/>
        <v>0</v>
      </c>
      <c r="EQ80" s="55"/>
      <c r="ER80" s="55"/>
      <c r="ES80" s="56"/>
      <c r="ET80" s="56"/>
      <c r="EU80" s="55"/>
      <c r="EV80" s="55"/>
      <c r="EW80" s="55"/>
      <c r="EX80" s="55"/>
      <c r="EY80" s="55"/>
      <c r="EZ80" s="55"/>
      <c r="FA80" s="55"/>
      <c r="FB80" s="215"/>
      <c r="FC80" s="215"/>
    </row>
    <row r="81" ht="20.1" customHeight="1" spans="1:159">
      <c r="A81" s="194">
        <f>数据调研!F81</f>
        <v>111337</v>
      </c>
      <c r="B81" s="195">
        <f t="shared" si="283"/>
        <v>0</v>
      </c>
      <c r="C81" s="195">
        <f t="shared" si="284"/>
        <v>0</v>
      </c>
      <c r="D81" s="195">
        <f t="shared" si="285"/>
        <v>0</v>
      </c>
      <c r="E81" s="195">
        <f t="shared" si="286"/>
        <v>0</v>
      </c>
      <c r="F81" s="195">
        <f t="shared" si="287"/>
        <v>0</v>
      </c>
      <c r="G81">
        <f t="shared" si="288"/>
        <v>0</v>
      </c>
      <c r="H81">
        <f t="shared" si="289"/>
        <v>0</v>
      </c>
      <c r="I81">
        <f t="shared" si="290"/>
        <v>0</v>
      </c>
      <c r="J81">
        <f t="shared" si="291"/>
        <v>1</v>
      </c>
      <c r="K81" s="254">
        <f>价格参考!K81</f>
        <v>60</v>
      </c>
      <c r="L81">
        <f t="shared" si="292"/>
        <v>1</v>
      </c>
      <c r="M81">
        <f t="shared" si="293"/>
        <v>0</v>
      </c>
      <c r="N81">
        <f t="shared" si="294"/>
        <v>0</v>
      </c>
      <c r="O81">
        <f t="shared" si="295"/>
        <v>0</v>
      </c>
      <c r="P81">
        <f t="shared" si="296"/>
        <v>0</v>
      </c>
      <c r="Q81">
        <f t="shared" si="297"/>
        <v>0</v>
      </c>
      <c r="R81">
        <f t="shared" si="298"/>
        <v>0</v>
      </c>
      <c r="S81">
        <f t="shared" si="299"/>
        <v>0</v>
      </c>
      <c r="T81">
        <f t="shared" si="300"/>
        <v>0</v>
      </c>
      <c r="U81">
        <f t="shared" si="301"/>
        <v>0</v>
      </c>
      <c r="V81">
        <f t="shared" si="302"/>
        <v>0</v>
      </c>
      <c r="W81" s="194">
        <f t="shared" si="303"/>
        <v>111337</v>
      </c>
      <c r="X81" s="255">
        <f>数据调研!I81</f>
        <v>175</v>
      </c>
      <c r="Y81" s="2">
        <f t="shared" si="304"/>
        <v>0</v>
      </c>
      <c r="Z81" s="2">
        <f t="shared" si="305"/>
        <v>0</v>
      </c>
      <c r="AA81" s="2">
        <f t="shared" si="306"/>
        <v>0</v>
      </c>
      <c r="AB81" s="2">
        <f t="shared" si="307"/>
        <v>0</v>
      </c>
      <c r="AC81" s="2">
        <f t="shared" si="308"/>
        <v>0</v>
      </c>
      <c r="AD81" s="2">
        <f t="shared" si="309"/>
        <v>0</v>
      </c>
      <c r="AE81" s="2">
        <f t="shared" si="310"/>
        <v>0</v>
      </c>
      <c r="AF81" s="2">
        <f t="shared" si="311"/>
        <v>0</v>
      </c>
      <c r="AG81" s="2">
        <f t="shared" si="312"/>
        <v>0</v>
      </c>
      <c r="AH81" s="2">
        <f t="shared" si="313"/>
        <v>0</v>
      </c>
      <c r="AI81" s="2">
        <f t="shared" si="314"/>
        <v>0</v>
      </c>
      <c r="AJ81" s="2">
        <f t="shared" si="315"/>
        <v>0</v>
      </c>
      <c r="AK81" s="2">
        <f t="shared" si="316"/>
        <v>0</v>
      </c>
      <c r="AL81" s="2">
        <f t="shared" si="317"/>
        <v>0</v>
      </c>
      <c r="AM81" s="2">
        <f t="shared" si="318"/>
        <v>0</v>
      </c>
      <c r="AN81" s="2">
        <f t="shared" si="319"/>
        <v>0</v>
      </c>
      <c r="AO81" s="2">
        <f t="shared" si="320"/>
        <v>0</v>
      </c>
      <c r="AP81" s="2">
        <f t="shared" si="321"/>
        <v>0</v>
      </c>
      <c r="AQ81" s="2">
        <f t="shared" si="322"/>
        <v>0</v>
      </c>
      <c r="AR81" s="2">
        <f t="shared" si="323"/>
        <v>0</v>
      </c>
      <c r="AS81" s="2">
        <f t="shared" si="324"/>
        <v>1</v>
      </c>
      <c r="AT81" s="2">
        <f t="shared" si="325"/>
        <v>0</v>
      </c>
      <c r="AU81" s="2">
        <f t="shared" si="326"/>
        <v>0</v>
      </c>
      <c r="AV81" s="2">
        <f t="shared" si="327"/>
        <v>0</v>
      </c>
      <c r="AW81" s="2">
        <f t="shared" si="328"/>
        <v>0</v>
      </c>
      <c r="AX81" s="2">
        <f t="shared" si="329"/>
        <v>0</v>
      </c>
      <c r="AY81" s="2">
        <f t="shared" si="330"/>
        <v>0</v>
      </c>
      <c r="AZ81" s="2">
        <f t="shared" si="331"/>
        <v>0</v>
      </c>
      <c r="BA81" s="2">
        <f t="shared" si="332"/>
        <v>0</v>
      </c>
      <c r="BB81" s="2">
        <f t="shared" si="333"/>
        <v>1</v>
      </c>
      <c r="BC81" s="2">
        <f t="shared" si="334"/>
        <v>0</v>
      </c>
      <c r="BD81" s="2">
        <f t="shared" si="335"/>
        <v>0</v>
      </c>
      <c r="BE81" s="2">
        <f t="shared" si="336"/>
        <v>0</v>
      </c>
      <c r="BF81" s="2">
        <f t="shared" si="337"/>
        <v>0</v>
      </c>
      <c r="BG81" s="2">
        <f t="shared" si="338"/>
        <v>0</v>
      </c>
      <c r="BH81" s="2">
        <f t="shared" si="339"/>
        <v>0</v>
      </c>
      <c r="BI81" s="2">
        <f t="shared" si="340"/>
        <v>0</v>
      </c>
      <c r="BJ81" s="2">
        <f t="shared" si="341"/>
        <v>0</v>
      </c>
      <c r="BK81" s="2">
        <f t="shared" si="342"/>
        <v>0</v>
      </c>
      <c r="BL81" s="2">
        <f t="shared" si="343"/>
        <v>0</v>
      </c>
      <c r="BM81" s="2">
        <f t="shared" si="344"/>
        <v>0</v>
      </c>
      <c r="BN81" s="2">
        <f t="shared" si="345"/>
        <v>0</v>
      </c>
      <c r="BO81" s="2">
        <f t="shared" si="346"/>
        <v>0</v>
      </c>
      <c r="BP81" s="2">
        <f t="shared" si="347"/>
        <v>0</v>
      </c>
      <c r="BQ81" s="2">
        <f t="shared" si="348"/>
        <v>0</v>
      </c>
      <c r="BR81" s="2">
        <f t="shared" si="349"/>
        <v>0</v>
      </c>
      <c r="BS81" s="2">
        <f t="shared" si="350"/>
        <v>0</v>
      </c>
      <c r="BT81" s="2">
        <f t="shared" si="351"/>
        <v>0</v>
      </c>
      <c r="BU81" s="2">
        <f t="shared" si="352"/>
        <v>0</v>
      </c>
      <c r="BV81" s="2">
        <f t="shared" si="353"/>
        <v>0</v>
      </c>
      <c r="BW81" s="255" t="str">
        <f>数据调研!K81</f>
        <v>FBA</v>
      </c>
      <c r="BX81" s="199">
        <f t="shared" si="354"/>
        <v>0</v>
      </c>
      <c r="BY81" s="199">
        <f t="shared" si="355"/>
        <v>0</v>
      </c>
      <c r="BZ81" s="199">
        <f t="shared" si="356"/>
        <v>0</v>
      </c>
      <c r="CA81" s="199">
        <f t="shared" si="357"/>
        <v>0</v>
      </c>
      <c r="CB81" s="199">
        <f t="shared" si="358"/>
        <v>0</v>
      </c>
      <c r="CC81" s="199">
        <f t="shared" si="359"/>
        <v>0</v>
      </c>
      <c r="CD81" s="199">
        <f t="shared" si="360"/>
        <v>0</v>
      </c>
      <c r="CE81" s="199">
        <f t="shared" si="361"/>
        <v>0</v>
      </c>
      <c r="CF81" s="199">
        <f t="shared" si="362"/>
        <v>0</v>
      </c>
      <c r="CG81" s="199">
        <f t="shared" si="363"/>
        <v>0</v>
      </c>
      <c r="CH81" s="199">
        <f t="shared" si="364"/>
        <v>1</v>
      </c>
      <c r="CI81" s="199">
        <f t="shared" si="365"/>
        <v>0</v>
      </c>
      <c r="CJ81" s="199">
        <f t="shared" si="366"/>
        <v>0</v>
      </c>
      <c r="CK81" s="199">
        <f t="shared" si="367"/>
        <v>0</v>
      </c>
      <c r="CL81" s="199">
        <f t="shared" si="368"/>
        <v>0</v>
      </c>
      <c r="CM81" s="199">
        <f t="shared" si="369"/>
        <v>0</v>
      </c>
      <c r="CN81" s="199">
        <f t="shared" si="370"/>
        <v>0</v>
      </c>
      <c r="CO81" s="199">
        <f t="shared" si="371"/>
        <v>0</v>
      </c>
      <c r="CP81" s="199">
        <f t="shared" si="372"/>
        <v>0</v>
      </c>
      <c r="CQ81" s="199">
        <f t="shared" si="373"/>
        <v>1</v>
      </c>
      <c r="CR81" s="255">
        <f>数据调研!N81</f>
        <v>387</v>
      </c>
      <c r="CS81" s="260">
        <f t="shared" si="374"/>
        <v>0</v>
      </c>
      <c r="CT81" s="2">
        <f t="shared" si="375"/>
        <v>0</v>
      </c>
      <c r="CU81" s="2">
        <f t="shared" si="376"/>
        <v>0</v>
      </c>
      <c r="CV81" s="2">
        <f t="shared" si="377"/>
        <v>0</v>
      </c>
      <c r="CW81" s="2">
        <f t="shared" si="378"/>
        <v>0</v>
      </c>
      <c r="CX81" s="2">
        <f t="shared" si="379"/>
        <v>0</v>
      </c>
      <c r="CY81" s="2">
        <f t="shared" si="380"/>
        <v>0</v>
      </c>
      <c r="CZ81" s="2">
        <f t="shared" si="381"/>
        <v>0</v>
      </c>
      <c r="DA81" s="2">
        <f t="shared" si="382"/>
        <v>0</v>
      </c>
      <c r="DB81" s="2">
        <f t="shared" si="383"/>
        <v>0</v>
      </c>
      <c r="DC81" s="263">
        <f t="shared" si="384"/>
        <v>0</v>
      </c>
      <c r="DD81" s="254">
        <f t="shared" si="385"/>
        <v>0</v>
      </c>
      <c r="DE81" s="254">
        <f t="shared" si="386"/>
        <v>0</v>
      </c>
      <c r="DF81" s="254">
        <f t="shared" si="387"/>
        <v>0</v>
      </c>
      <c r="DG81" s="254">
        <f t="shared" si="388"/>
        <v>0</v>
      </c>
      <c r="DH81" s="254">
        <f t="shared" si="389"/>
        <v>0</v>
      </c>
      <c r="DI81" s="254">
        <f t="shared" si="390"/>
        <v>0</v>
      </c>
      <c r="DJ81" s="254">
        <f t="shared" si="391"/>
        <v>0</v>
      </c>
      <c r="DK81" s="254">
        <f t="shared" si="392"/>
        <v>0</v>
      </c>
      <c r="DL81" s="254">
        <f t="shared" si="393"/>
        <v>0</v>
      </c>
      <c r="DM81" s="263">
        <f t="shared" si="394"/>
        <v>0</v>
      </c>
      <c r="DN81" s="254">
        <f t="shared" si="395"/>
        <v>0</v>
      </c>
      <c r="DO81" s="254">
        <f t="shared" si="396"/>
        <v>0</v>
      </c>
      <c r="DP81" s="254">
        <f t="shared" si="397"/>
        <v>0</v>
      </c>
      <c r="DQ81" s="254">
        <f t="shared" si="398"/>
        <v>0</v>
      </c>
      <c r="DR81" s="254">
        <f t="shared" si="399"/>
        <v>0</v>
      </c>
      <c r="DS81" s="254">
        <f t="shared" si="400"/>
        <v>0</v>
      </c>
      <c r="DT81" s="254">
        <f t="shared" si="401"/>
        <v>0</v>
      </c>
      <c r="DU81" s="254">
        <f t="shared" si="402"/>
        <v>0</v>
      </c>
      <c r="DV81" s="254">
        <f t="shared" si="403"/>
        <v>0</v>
      </c>
      <c r="DW81" s="263">
        <f t="shared" si="404"/>
        <v>0</v>
      </c>
      <c r="DX81" s="254">
        <f t="shared" si="405"/>
        <v>0</v>
      </c>
      <c r="DY81" s="254">
        <f t="shared" si="406"/>
        <v>0</v>
      </c>
      <c r="DZ81" s="254">
        <f t="shared" si="407"/>
        <v>0</v>
      </c>
      <c r="EA81" s="254">
        <f t="shared" si="408"/>
        <v>0</v>
      </c>
      <c r="EB81" s="254">
        <f t="shared" si="409"/>
        <v>0</v>
      </c>
      <c r="EC81" s="254">
        <f t="shared" si="410"/>
        <v>0</v>
      </c>
      <c r="ED81" s="254">
        <f t="shared" si="411"/>
        <v>0</v>
      </c>
      <c r="EE81" s="254">
        <f t="shared" si="412"/>
        <v>0</v>
      </c>
      <c r="EF81" s="254">
        <f t="shared" si="413"/>
        <v>0</v>
      </c>
      <c r="EG81" s="263">
        <f t="shared" si="414"/>
        <v>1</v>
      </c>
      <c r="EH81" s="2">
        <f t="shared" si="415"/>
        <v>0</v>
      </c>
      <c r="EI81" s="2">
        <f t="shared" si="416"/>
        <v>0</v>
      </c>
      <c r="EJ81" s="2">
        <f t="shared" si="417"/>
        <v>0</v>
      </c>
      <c r="EK81" s="2">
        <f t="shared" si="418"/>
        <v>0</v>
      </c>
      <c r="EL81" s="2">
        <f t="shared" si="419"/>
        <v>0</v>
      </c>
      <c r="EM81" s="2">
        <f t="shared" si="420"/>
        <v>0</v>
      </c>
      <c r="EN81" s="2">
        <f t="shared" si="421"/>
        <v>0</v>
      </c>
      <c r="EO81" s="2">
        <f t="shared" si="422"/>
        <v>0</v>
      </c>
      <c r="EP81" s="2">
        <f t="shared" si="423"/>
        <v>1</v>
      </c>
      <c r="EQ81" s="55"/>
      <c r="ER81" s="55"/>
      <c r="ES81" s="56"/>
      <c r="ET81" s="56"/>
      <c r="EU81" s="55"/>
      <c r="EV81" s="55"/>
      <c r="EW81" s="55"/>
      <c r="EX81" s="55"/>
      <c r="EY81" s="55"/>
      <c r="EZ81" s="55"/>
      <c r="FA81" s="55"/>
      <c r="FB81" s="215"/>
      <c r="FC81" s="215"/>
    </row>
    <row r="82" ht="20.1" customHeight="1" spans="1:159">
      <c r="A82" s="194">
        <f>数据调研!F82</f>
        <v>49605</v>
      </c>
      <c r="B82" s="195">
        <f t="shared" si="283"/>
        <v>0</v>
      </c>
      <c r="C82" s="195">
        <f t="shared" si="284"/>
        <v>0</v>
      </c>
      <c r="D82" s="195">
        <f t="shared" si="285"/>
        <v>0</v>
      </c>
      <c r="E82" s="195">
        <f t="shared" si="286"/>
        <v>0</v>
      </c>
      <c r="F82" s="195">
        <f t="shared" si="287"/>
        <v>0</v>
      </c>
      <c r="G82">
        <f t="shared" si="288"/>
        <v>0</v>
      </c>
      <c r="H82">
        <f t="shared" si="289"/>
        <v>0</v>
      </c>
      <c r="I82">
        <f t="shared" si="290"/>
        <v>0</v>
      </c>
      <c r="J82">
        <f t="shared" si="291"/>
        <v>1</v>
      </c>
      <c r="K82" s="254">
        <f>价格参考!K82</f>
        <v>60</v>
      </c>
      <c r="L82">
        <f t="shared" si="292"/>
        <v>1</v>
      </c>
      <c r="M82">
        <f t="shared" si="293"/>
        <v>0</v>
      </c>
      <c r="N82">
        <f t="shared" si="294"/>
        <v>0</v>
      </c>
      <c r="O82">
        <f t="shared" si="295"/>
        <v>0</v>
      </c>
      <c r="P82">
        <f t="shared" si="296"/>
        <v>0</v>
      </c>
      <c r="Q82">
        <f t="shared" si="297"/>
        <v>0</v>
      </c>
      <c r="R82">
        <f t="shared" si="298"/>
        <v>0</v>
      </c>
      <c r="S82">
        <f t="shared" si="299"/>
        <v>0</v>
      </c>
      <c r="T82">
        <f t="shared" si="300"/>
        <v>0</v>
      </c>
      <c r="U82">
        <f t="shared" si="301"/>
        <v>0</v>
      </c>
      <c r="V82">
        <f t="shared" si="302"/>
        <v>0</v>
      </c>
      <c r="W82" s="194">
        <f t="shared" si="303"/>
        <v>49605</v>
      </c>
      <c r="X82" s="255">
        <f>数据调研!I82</f>
        <v>59</v>
      </c>
      <c r="Y82" s="2">
        <f t="shared" si="304"/>
        <v>0</v>
      </c>
      <c r="Z82" s="2">
        <f t="shared" si="305"/>
        <v>0</v>
      </c>
      <c r="AA82" s="2">
        <f t="shared" si="306"/>
        <v>0</v>
      </c>
      <c r="AB82" s="2">
        <f t="shared" si="307"/>
        <v>0</v>
      </c>
      <c r="AC82" s="2">
        <f t="shared" si="308"/>
        <v>0</v>
      </c>
      <c r="AD82" s="2">
        <f t="shared" si="309"/>
        <v>0</v>
      </c>
      <c r="AE82" s="2">
        <f t="shared" si="310"/>
        <v>0</v>
      </c>
      <c r="AF82" s="2">
        <f t="shared" si="311"/>
        <v>0</v>
      </c>
      <c r="AG82" s="2">
        <f t="shared" si="312"/>
        <v>0</v>
      </c>
      <c r="AH82" s="2">
        <f t="shared" si="313"/>
        <v>0</v>
      </c>
      <c r="AI82" s="2">
        <f t="shared" si="314"/>
        <v>1</v>
      </c>
      <c r="AJ82" s="2">
        <f t="shared" si="315"/>
        <v>0</v>
      </c>
      <c r="AK82" s="2">
        <f t="shared" si="316"/>
        <v>0</v>
      </c>
      <c r="AL82" s="2">
        <f t="shared" si="317"/>
        <v>0</v>
      </c>
      <c r="AM82" s="2">
        <f t="shared" si="318"/>
        <v>0</v>
      </c>
      <c r="AN82" s="2">
        <f t="shared" si="319"/>
        <v>0</v>
      </c>
      <c r="AO82" s="2">
        <f t="shared" si="320"/>
        <v>0</v>
      </c>
      <c r="AP82" s="2">
        <f t="shared" si="321"/>
        <v>0</v>
      </c>
      <c r="AQ82" s="2">
        <f t="shared" si="322"/>
        <v>0</v>
      </c>
      <c r="AR82" s="2">
        <f t="shared" si="323"/>
        <v>1</v>
      </c>
      <c r="AS82" s="2">
        <f t="shared" si="324"/>
        <v>0</v>
      </c>
      <c r="AT82" s="2">
        <f t="shared" si="325"/>
        <v>0</v>
      </c>
      <c r="AU82" s="2">
        <f t="shared" si="326"/>
        <v>0</v>
      </c>
      <c r="AV82" s="2">
        <f t="shared" si="327"/>
        <v>0</v>
      </c>
      <c r="AW82" s="2">
        <f t="shared" si="328"/>
        <v>0</v>
      </c>
      <c r="AX82" s="2">
        <f t="shared" si="329"/>
        <v>0</v>
      </c>
      <c r="AY82" s="2">
        <f t="shared" si="330"/>
        <v>0</v>
      </c>
      <c r="AZ82" s="2">
        <f t="shared" si="331"/>
        <v>0</v>
      </c>
      <c r="BA82" s="2">
        <f t="shared" si="332"/>
        <v>0</v>
      </c>
      <c r="BB82" s="2">
        <f t="shared" si="333"/>
        <v>0</v>
      </c>
      <c r="BC82" s="2">
        <f t="shared" si="334"/>
        <v>0</v>
      </c>
      <c r="BD82" s="2">
        <f t="shared" si="335"/>
        <v>0</v>
      </c>
      <c r="BE82" s="2">
        <f t="shared" si="336"/>
        <v>0</v>
      </c>
      <c r="BF82" s="2">
        <f t="shared" si="337"/>
        <v>0</v>
      </c>
      <c r="BG82" s="2">
        <f t="shared" si="338"/>
        <v>0</v>
      </c>
      <c r="BH82" s="2">
        <f t="shared" si="339"/>
        <v>0</v>
      </c>
      <c r="BI82" s="2">
        <f t="shared" si="340"/>
        <v>0</v>
      </c>
      <c r="BJ82" s="2">
        <f t="shared" si="341"/>
        <v>0</v>
      </c>
      <c r="BK82" s="2">
        <f t="shared" si="342"/>
        <v>0</v>
      </c>
      <c r="BL82" s="2">
        <f t="shared" si="343"/>
        <v>0</v>
      </c>
      <c r="BM82" s="2">
        <f t="shared" si="344"/>
        <v>0</v>
      </c>
      <c r="BN82" s="2">
        <f t="shared" si="345"/>
        <v>0</v>
      </c>
      <c r="BO82" s="2">
        <f t="shared" si="346"/>
        <v>0</v>
      </c>
      <c r="BP82" s="2">
        <f t="shared" si="347"/>
        <v>0</v>
      </c>
      <c r="BQ82" s="2">
        <f t="shared" si="348"/>
        <v>0</v>
      </c>
      <c r="BR82" s="2">
        <f t="shared" si="349"/>
        <v>0</v>
      </c>
      <c r="BS82" s="2">
        <f t="shared" si="350"/>
        <v>0</v>
      </c>
      <c r="BT82" s="2">
        <f t="shared" si="351"/>
        <v>0</v>
      </c>
      <c r="BU82" s="2">
        <f t="shared" si="352"/>
        <v>0</v>
      </c>
      <c r="BV82" s="2">
        <f t="shared" si="353"/>
        <v>0</v>
      </c>
      <c r="BW82" s="255" t="str">
        <f>数据调研!K82</f>
        <v>AMZ</v>
      </c>
      <c r="BX82" s="199">
        <f t="shared" si="354"/>
        <v>1</v>
      </c>
      <c r="BY82" s="199">
        <f t="shared" si="355"/>
        <v>0</v>
      </c>
      <c r="BZ82" s="199">
        <f t="shared" si="356"/>
        <v>0</v>
      </c>
      <c r="CA82" s="199">
        <f t="shared" si="357"/>
        <v>0</v>
      </c>
      <c r="CB82" s="199">
        <f t="shared" si="358"/>
        <v>0</v>
      </c>
      <c r="CC82" s="199">
        <f t="shared" si="359"/>
        <v>0</v>
      </c>
      <c r="CD82" s="199">
        <f t="shared" si="360"/>
        <v>0</v>
      </c>
      <c r="CE82" s="199">
        <f t="shared" si="361"/>
        <v>0</v>
      </c>
      <c r="CF82" s="199">
        <f t="shared" si="362"/>
        <v>0</v>
      </c>
      <c r="CG82" s="199">
        <f t="shared" si="363"/>
        <v>1</v>
      </c>
      <c r="CH82" s="199">
        <f t="shared" si="364"/>
        <v>0</v>
      </c>
      <c r="CI82" s="199">
        <f t="shared" si="365"/>
        <v>0</v>
      </c>
      <c r="CJ82" s="199">
        <f t="shared" si="366"/>
        <v>0</v>
      </c>
      <c r="CK82" s="199">
        <f t="shared" si="367"/>
        <v>0</v>
      </c>
      <c r="CL82" s="199">
        <f t="shared" si="368"/>
        <v>0</v>
      </c>
      <c r="CM82" s="199">
        <f t="shared" si="369"/>
        <v>0</v>
      </c>
      <c r="CN82" s="199">
        <f t="shared" si="370"/>
        <v>0</v>
      </c>
      <c r="CO82" s="199">
        <f t="shared" si="371"/>
        <v>0</v>
      </c>
      <c r="CP82" s="199">
        <f t="shared" si="372"/>
        <v>0</v>
      </c>
      <c r="CQ82" s="199">
        <f t="shared" si="373"/>
        <v>0</v>
      </c>
      <c r="CR82" s="255">
        <f>数据调研!N82</f>
        <v>1166</v>
      </c>
      <c r="CS82" s="260">
        <f t="shared" si="374"/>
        <v>0</v>
      </c>
      <c r="CT82" s="2">
        <f t="shared" si="375"/>
        <v>0</v>
      </c>
      <c r="CU82" s="2">
        <f t="shared" si="376"/>
        <v>0</v>
      </c>
      <c r="CV82" s="2">
        <f t="shared" si="377"/>
        <v>0</v>
      </c>
      <c r="CW82" s="2">
        <f t="shared" si="378"/>
        <v>0</v>
      </c>
      <c r="CX82" s="2">
        <f t="shared" si="379"/>
        <v>0</v>
      </c>
      <c r="CY82" s="2">
        <f t="shared" si="380"/>
        <v>0</v>
      </c>
      <c r="CZ82" s="2">
        <f t="shared" si="381"/>
        <v>0</v>
      </c>
      <c r="DA82" s="2">
        <f t="shared" si="382"/>
        <v>0</v>
      </c>
      <c r="DB82" s="2">
        <f t="shared" si="383"/>
        <v>0</v>
      </c>
      <c r="DC82" s="263">
        <f t="shared" si="384"/>
        <v>0</v>
      </c>
      <c r="DD82" s="254">
        <f t="shared" si="385"/>
        <v>0</v>
      </c>
      <c r="DE82" s="254">
        <f t="shared" si="386"/>
        <v>0</v>
      </c>
      <c r="DF82" s="254">
        <f t="shared" si="387"/>
        <v>0</v>
      </c>
      <c r="DG82" s="254">
        <f t="shared" si="388"/>
        <v>0</v>
      </c>
      <c r="DH82" s="254">
        <f t="shared" si="389"/>
        <v>0</v>
      </c>
      <c r="DI82" s="254">
        <f t="shared" si="390"/>
        <v>0</v>
      </c>
      <c r="DJ82" s="254">
        <f t="shared" si="391"/>
        <v>0</v>
      </c>
      <c r="DK82" s="254">
        <f t="shared" si="392"/>
        <v>0</v>
      </c>
      <c r="DL82" s="254">
        <f t="shared" si="393"/>
        <v>0</v>
      </c>
      <c r="DM82" s="263">
        <f t="shared" si="394"/>
        <v>0</v>
      </c>
      <c r="DN82" s="254">
        <f t="shared" si="395"/>
        <v>0</v>
      </c>
      <c r="DO82" s="254">
        <f t="shared" si="396"/>
        <v>0</v>
      </c>
      <c r="DP82" s="254">
        <f t="shared" si="397"/>
        <v>0</v>
      </c>
      <c r="DQ82" s="254">
        <f t="shared" si="398"/>
        <v>0</v>
      </c>
      <c r="DR82" s="254">
        <f t="shared" si="399"/>
        <v>0</v>
      </c>
      <c r="DS82" s="254">
        <f t="shared" si="400"/>
        <v>0</v>
      </c>
      <c r="DT82" s="254">
        <f t="shared" si="401"/>
        <v>0</v>
      </c>
      <c r="DU82" s="254">
        <f t="shared" si="402"/>
        <v>0</v>
      </c>
      <c r="DV82" s="254">
        <f t="shared" si="403"/>
        <v>0</v>
      </c>
      <c r="DW82" s="263">
        <f t="shared" si="404"/>
        <v>0</v>
      </c>
      <c r="DX82" s="254">
        <f t="shared" si="405"/>
        <v>0</v>
      </c>
      <c r="DY82" s="254">
        <f t="shared" si="406"/>
        <v>0</v>
      </c>
      <c r="DZ82" s="254">
        <f t="shared" si="407"/>
        <v>0</v>
      </c>
      <c r="EA82" s="254">
        <f t="shared" si="408"/>
        <v>0</v>
      </c>
      <c r="EB82" s="254">
        <f t="shared" si="409"/>
        <v>0</v>
      </c>
      <c r="EC82" s="254">
        <f t="shared" si="410"/>
        <v>0</v>
      </c>
      <c r="ED82" s="254">
        <f t="shared" si="411"/>
        <v>0</v>
      </c>
      <c r="EE82" s="254">
        <f t="shared" si="412"/>
        <v>0</v>
      </c>
      <c r="EF82" s="254">
        <f t="shared" si="413"/>
        <v>0</v>
      </c>
      <c r="EG82" s="263">
        <f t="shared" si="414"/>
        <v>1</v>
      </c>
      <c r="EH82" s="2">
        <f t="shared" si="415"/>
        <v>0</v>
      </c>
      <c r="EI82" s="2">
        <f t="shared" si="416"/>
        <v>0</v>
      </c>
      <c r="EJ82" s="2">
        <f t="shared" si="417"/>
        <v>0</v>
      </c>
      <c r="EK82" s="2">
        <f t="shared" si="418"/>
        <v>0</v>
      </c>
      <c r="EL82" s="2">
        <f t="shared" si="419"/>
        <v>0</v>
      </c>
      <c r="EM82" s="2">
        <f t="shared" si="420"/>
        <v>0</v>
      </c>
      <c r="EN82" s="2">
        <f t="shared" si="421"/>
        <v>0</v>
      </c>
      <c r="EO82" s="2">
        <f t="shared" si="422"/>
        <v>0</v>
      </c>
      <c r="EP82" s="2">
        <f t="shared" si="423"/>
        <v>1</v>
      </c>
      <c r="EQ82" s="55"/>
      <c r="ER82" s="55"/>
      <c r="ES82" s="56"/>
      <c r="ET82" s="56"/>
      <c r="EU82" s="55"/>
      <c r="EV82" s="55"/>
      <c r="EW82" s="55"/>
      <c r="EX82" s="55"/>
      <c r="EY82" s="55"/>
      <c r="EZ82" s="55"/>
      <c r="FA82" s="55"/>
      <c r="FB82" s="215"/>
      <c r="FC82" s="215"/>
    </row>
    <row r="83" ht="20.1" customHeight="1" spans="1:159">
      <c r="A83" s="194">
        <f>数据调研!F83</f>
        <v>50857</v>
      </c>
      <c r="B83" s="195">
        <f t="shared" si="283"/>
        <v>0</v>
      </c>
      <c r="C83" s="195">
        <f t="shared" si="284"/>
        <v>0</v>
      </c>
      <c r="D83" s="195">
        <f t="shared" si="285"/>
        <v>0</v>
      </c>
      <c r="E83" s="195">
        <f t="shared" si="286"/>
        <v>0</v>
      </c>
      <c r="F83" s="195">
        <f t="shared" si="287"/>
        <v>0</v>
      </c>
      <c r="G83">
        <f t="shared" si="288"/>
        <v>0</v>
      </c>
      <c r="H83">
        <f t="shared" si="289"/>
        <v>0</v>
      </c>
      <c r="I83">
        <f t="shared" si="290"/>
        <v>0</v>
      </c>
      <c r="J83">
        <f t="shared" si="291"/>
        <v>1</v>
      </c>
      <c r="K83" s="254">
        <f>价格参考!K83</f>
        <v>58</v>
      </c>
      <c r="L83">
        <f t="shared" si="292"/>
        <v>1</v>
      </c>
      <c r="M83">
        <f t="shared" si="293"/>
        <v>0</v>
      </c>
      <c r="N83">
        <f t="shared" si="294"/>
        <v>0</v>
      </c>
      <c r="O83">
        <f t="shared" si="295"/>
        <v>0</v>
      </c>
      <c r="P83">
        <f t="shared" si="296"/>
        <v>0</v>
      </c>
      <c r="Q83">
        <f t="shared" si="297"/>
        <v>0</v>
      </c>
      <c r="R83">
        <f t="shared" si="298"/>
        <v>0</v>
      </c>
      <c r="S83">
        <f t="shared" si="299"/>
        <v>0</v>
      </c>
      <c r="T83">
        <f t="shared" si="300"/>
        <v>0</v>
      </c>
      <c r="U83">
        <f t="shared" si="301"/>
        <v>0</v>
      </c>
      <c r="V83">
        <f t="shared" si="302"/>
        <v>0</v>
      </c>
      <c r="W83" s="194">
        <f t="shared" si="303"/>
        <v>50857</v>
      </c>
      <c r="X83" s="255">
        <f>数据调研!I83</f>
        <v>8</v>
      </c>
      <c r="Y83" s="2">
        <f t="shared" si="304"/>
        <v>1</v>
      </c>
      <c r="Z83" s="2">
        <f t="shared" si="305"/>
        <v>0</v>
      </c>
      <c r="AA83" s="2">
        <f t="shared" si="306"/>
        <v>0</v>
      </c>
      <c r="AB83" s="2">
        <f t="shared" si="307"/>
        <v>0</v>
      </c>
      <c r="AC83" s="2">
        <f t="shared" si="308"/>
        <v>0</v>
      </c>
      <c r="AD83" s="2">
        <f t="shared" si="309"/>
        <v>0</v>
      </c>
      <c r="AE83" s="2">
        <f t="shared" si="310"/>
        <v>0</v>
      </c>
      <c r="AF83" s="2">
        <f t="shared" si="311"/>
        <v>0</v>
      </c>
      <c r="AG83" s="2">
        <f t="shared" si="312"/>
        <v>0</v>
      </c>
      <c r="AH83" s="2">
        <f t="shared" si="313"/>
        <v>1</v>
      </c>
      <c r="AI83" s="2">
        <f t="shared" si="314"/>
        <v>0</v>
      </c>
      <c r="AJ83" s="2">
        <f t="shared" si="315"/>
        <v>0</v>
      </c>
      <c r="AK83" s="2">
        <f t="shared" si="316"/>
        <v>0</v>
      </c>
      <c r="AL83" s="2">
        <f t="shared" si="317"/>
        <v>0</v>
      </c>
      <c r="AM83" s="2">
        <f t="shared" si="318"/>
        <v>0</v>
      </c>
      <c r="AN83" s="2">
        <f t="shared" si="319"/>
        <v>0</v>
      </c>
      <c r="AO83" s="2">
        <f t="shared" si="320"/>
        <v>0</v>
      </c>
      <c r="AP83" s="2">
        <f t="shared" si="321"/>
        <v>0</v>
      </c>
      <c r="AQ83" s="2">
        <f t="shared" si="322"/>
        <v>0</v>
      </c>
      <c r="AR83" s="2">
        <f t="shared" si="323"/>
        <v>0</v>
      </c>
      <c r="AS83" s="2">
        <f t="shared" si="324"/>
        <v>0</v>
      </c>
      <c r="AT83" s="2">
        <f t="shared" si="325"/>
        <v>0</v>
      </c>
      <c r="AU83" s="2">
        <f t="shared" si="326"/>
        <v>0</v>
      </c>
      <c r="AV83" s="2">
        <f t="shared" si="327"/>
        <v>0</v>
      </c>
      <c r="AW83" s="2">
        <f t="shared" si="328"/>
        <v>0</v>
      </c>
      <c r="AX83" s="2">
        <f t="shared" si="329"/>
        <v>0</v>
      </c>
      <c r="AY83" s="2">
        <f t="shared" si="330"/>
        <v>0</v>
      </c>
      <c r="AZ83" s="2">
        <f t="shared" si="331"/>
        <v>0</v>
      </c>
      <c r="BA83" s="2">
        <f t="shared" si="332"/>
        <v>0</v>
      </c>
      <c r="BB83" s="2">
        <f t="shared" si="333"/>
        <v>0</v>
      </c>
      <c r="BC83" s="2">
        <f t="shared" si="334"/>
        <v>0</v>
      </c>
      <c r="BD83" s="2">
        <f t="shared" si="335"/>
        <v>0</v>
      </c>
      <c r="BE83" s="2">
        <f t="shared" si="336"/>
        <v>0</v>
      </c>
      <c r="BF83" s="2">
        <f t="shared" si="337"/>
        <v>0</v>
      </c>
      <c r="BG83" s="2">
        <f t="shared" si="338"/>
        <v>0</v>
      </c>
      <c r="BH83" s="2">
        <f t="shared" si="339"/>
        <v>0</v>
      </c>
      <c r="BI83" s="2">
        <f t="shared" si="340"/>
        <v>0</v>
      </c>
      <c r="BJ83" s="2">
        <f t="shared" si="341"/>
        <v>0</v>
      </c>
      <c r="BK83" s="2">
        <f t="shared" si="342"/>
        <v>0</v>
      </c>
      <c r="BL83" s="2">
        <f t="shared" si="343"/>
        <v>0</v>
      </c>
      <c r="BM83" s="2">
        <f t="shared" si="344"/>
        <v>0</v>
      </c>
      <c r="BN83" s="2">
        <f t="shared" si="345"/>
        <v>0</v>
      </c>
      <c r="BO83" s="2">
        <f t="shared" si="346"/>
        <v>0</v>
      </c>
      <c r="BP83" s="2">
        <f t="shared" si="347"/>
        <v>0</v>
      </c>
      <c r="BQ83" s="2">
        <f t="shared" si="348"/>
        <v>0</v>
      </c>
      <c r="BR83" s="2">
        <f t="shared" si="349"/>
        <v>0</v>
      </c>
      <c r="BS83" s="2">
        <f t="shared" si="350"/>
        <v>0</v>
      </c>
      <c r="BT83" s="2">
        <f t="shared" si="351"/>
        <v>0</v>
      </c>
      <c r="BU83" s="2">
        <f t="shared" si="352"/>
        <v>0</v>
      </c>
      <c r="BV83" s="2">
        <f t="shared" si="353"/>
        <v>0</v>
      </c>
      <c r="BW83" s="255" t="str">
        <f>数据调研!K83</f>
        <v>FBA</v>
      </c>
      <c r="BX83" s="199">
        <f t="shared" si="354"/>
        <v>0</v>
      </c>
      <c r="BY83" s="199">
        <f t="shared" si="355"/>
        <v>0</v>
      </c>
      <c r="BZ83" s="199">
        <f t="shared" si="356"/>
        <v>0</v>
      </c>
      <c r="CA83" s="199">
        <f t="shared" si="357"/>
        <v>0</v>
      </c>
      <c r="CB83" s="199">
        <f t="shared" si="358"/>
        <v>0</v>
      </c>
      <c r="CC83" s="199">
        <f t="shared" si="359"/>
        <v>0</v>
      </c>
      <c r="CD83" s="199">
        <f t="shared" si="360"/>
        <v>0</v>
      </c>
      <c r="CE83" s="199">
        <f t="shared" si="361"/>
        <v>0</v>
      </c>
      <c r="CF83" s="199">
        <f t="shared" si="362"/>
        <v>0</v>
      </c>
      <c r="CG83" s="199">
        <f t="shared" si="363"/>
        <v>0</v>
      </c>
      <c r="CH83" s="199">
        <f t="shared" si="364"/>
        <v>1</v>
      </c>
      <c r="CI83" s="199">
        <f t="shared" si="365"/>
        <v>0</v>
      </c>
      <c r="CJ83" s="199">
        <f t="shared" si="366"/>
        <v>0</v>
      </c>
      <c r="CK83" s="199">
        <f t="shared" si="367"/>
        <v>0</v>
      </c>
      <c r="CL83" s="199">
        <f t="shared" si="368"/>
        <v>0</v>
      </c>
      <c r="CM83" s="199">
        <f t="shared" si="369"/>
        <v>0</v>
      </c>
      <c r="CN83" s="199">
        <f t="shared" si="370"/>
        <v>0</v>
      </c>
      <c r="CO83" s="199">
        <f t="shared" si="371"/>
        <v>0</v>
      </c>
      <c r="CP83" s="199">
        <f t="shared" si="372"/>
        <v>0</v>
      </c>
      <c r="CQ83" s="199">
        <f t="shared" si="373"/>
        <v>1</v>
      </c>
      <c r="CR83" s="255">
        <f>数据调研!N83</f>
        <v>43</v>
      </c>
      <c r="CS83" s="260">
        <f t="shared" si="374"/>
        <v>0</v>
      </c>
      <c r="CT83" s="2">
        <f t="shared" si="375"/>
        <v>0</v>
      </c>
      <c r="CU83" s="2">
        <f t="shared" si="376"/>
        <v>0</v>
      </c>
      <c r="CV83" s="2">
        <f t="shared" si="377"/>
        <v>0</v>
      </c>
      <c r="CW83" s="2">
        <f t="shared" si="378"/>
        <v>0</v>
      </c>
      <c r="CX83" s="2">
        <f t="shared" si="379"/>
        <v>0</v>
      </c>
      <c r="CY83" s="2">
        <f t="shared" si="380"/>
        <v>0</v>
      </c>
      <c r="CZ83" s="2">
        <f t="shared" si="381"/>
        <v>0</v>
      </c>
      <c r="DA83" s="2">
        <f t="shared" si="382"/>
        <v>0</v>
      </c>
      <c r="DB83" s="2">
        <f t="shared" si="383"/>
        <v>0</v>
      </c>
      <c r="DC83" s="263">
        <f t="shared" si="384"/>
        <v>1</v>
      </c>
      <c r="DD83" s="254">
        <f t="shared" si="385"/>
        <v>0</v>
      </c>
      <c r="DE83" s="254">
        <f t="shared" si="386"/>
        <v>0</v>
      </c>
      <c r="DF83" s="254">
        <f t="shared" si="387"/>
        <v>0</v>
      </c>
      <c r="DG83" s="254">
        <f t="shared" si="388"/>
        <v>0</v>
      </c>
      <c r="DH83" s="254">
        <f t="shared" si="389"/>
        <v>0</v>
      </c>
      <c r="DI83" s="254">
        <f t="shared" si="390"/>
        <v>0</v>
      </c>
      <c r="DJ83" s="254">
        <f t="shared" si="391"/>
        <v>0</v>
      </c>
      <c r="DK83" s="254">
        <f t="shared" si="392"/>
        <v>0</v>
      </c>
      <c r="DL83" s="254">
        <f t="shared" si="393"/>
        <v>1</v>
      </c>
      <c r="DM83" s="263">
        <f t="shared" si="394"/>
        <v>0</v>
      </c>
      <c r="DN83" s="254">
        <f t="shared" si="395"/>
        <v>0</v>
      </c>
      <c r="DO83" s="254">
        <f t="shared" si="396"/>
        <v>0</v>
      </c>
      <c r="DP83" s="254">
        <f t="shared" si="397"/>
        <v>0</v>
      </c>
      <c r="DQ83" s="254">
        <f t="shared" si="398"/>
        <v>0</v>
      </c>
      <c r="DR83" s="254">
        <f t="shared" si="399"/>
        <v>0</v>
      </c>
      <c r="DS83" s="254">
        <f t="shared" si="400"/>
        <v>0</v>
      </c>
      <c r="DT83" s="254">
        <f t="shared" si="401"/>
        <v>0</v>
      </c>
      <c r="DU83" s="254">
        <f t="shared" si="402"/>
        <v>0</v>
      </c>
      <c r="DV83" s="254">
        <f t="shared" si="403"/>
        <v>0</v>
      </c>
      <c r="DW83" s="263">
        <f t="shared" si="404"/>
        <v>0</v>
      </c>
      <c r="DX83" s="254">
        <f t="shared" si="405"/>
        <v>0</v>
      </c>
      <c r="DY83" s="254">
        <f t="shared" si="406"/>
        <v>0</v>
      </c>
      <c r="DZ83" s="254">
        <f t="shared" si="407"/>
        <v>0</v>
      </c>
      <c r="EA83" s="254">
        <f t="shared" si="408"/>
        <v>0</v>
      </c>
      <c r="EB83" s="254">
        <f t="shared" si="409"/>
        <v>0</v>
      </c>
      <c r="EC83" s="254">
        <f t="shared" si="410"/>
        <v>0</v>
      </c>
      <c r="ED83" s="254">
        <f t="shared" si="411"/>
        <v>0</v>
      </c>
      <c r="EE83" s="254">
        <f t="shared" si="412"/>
        <v>0</v>
      </c>
      <c r="EF83" s="254">
        <f t="shared" si="413"/>
        <v>0</v>
      </c>
      <c r="EG83" s="263">
        <f t="shared" si="414"/>
        <v>0</v>
      </c>
      <c r="EH83" s="2">
        <f t="shared" si="415"/>
        <v>0</v>
      </c>
      <c r="EI83" s="2">
        <f t="shared" si="416"/>
        <v>0</v>
      </c>
      <c r="EJ83" s="2">
        <f t="shared" si="417"/>
        <v>0</v>
      </c>
      <c r="EK83" s="2">
        <f t="shared" si="418"/>
        <v>0</v>
      </c>
      <c r="EL83" s="2">
        <f t="shared" si="419"/>
        <v>0</v>
      </c>
      <c r="EM83" s="2">
        <f t="shared" si="420"/>
        <v>0</v>
      </c>
      <c r="EN83" s="2">
        <f t="shared" si="421"/>
        <v>0</v>
      </c>
      <c r="EO83" s="2">
        <f t="shared" si="422"/>
        <v>0</v>
      </c>
      <c r="EP83" s="2">
        <f t="shared" si="423"/>
        <v>0</v>
      </c>
      <c r="EQ83" s="55"/>
      <c r="ER83" s="55"/>
      <c r="ES83" s="56"/>
      <c r="ET83" s="56"/>
      <c r="EU83" s="55"/>
      <c r="EV83" s="55"/>
      <c r="EW83" s="55"/>
      <c r="EX83" s="55"/>
      <c r="EY83" s="55"/>
      <c r="EZ83" s="55"/>
      <c r="FA83" s="55"/>
      <c r="FB83" s="215"/>
      <c r="FC83" s="215"/>
    </row>
    <row r="84" ht="20.1" customHeight="1" spans="1:159">
      <c r="A84" s="194">
        <f>数据调研!F84</f>
        <v>73148</v>
      </c>
      <c r="B84" s="195">
        <f t="shared" si="283"/>
        <v>0</v>
      </c>
      <c r="C84" s="195">
        <f t="shared" si="284"/>
        <v>0</v>
      </c>
      <c r="D84" s="195">
        <f t="shared" si="285"/>
        <v>0</v>
      </c>
      <c r="E84" s="195">
        <f t="shared" si="286"/>
        <v>0</v>
      </c>
      <c r="F84" s="195">
        <f t="shared" si="287"/>
        <v>0</v>
      </c>
      <c r="G84">
        <f t="shared" si="288"/>
        <v>0</v>
      </c>
      <c r="H84">
        <f t="shared" si="289"/>
        <v>0</v>
      </c>
      <c r="I84">
        <f t="shared" si="290"/>
        <v>0</v>
      </c>
      <c r="J84">
        <f t="shared" si="291"/>
        <v>1</v>
      </c>
      <c r="K84" s="254">
        <f>价格参考!K84</f>
        <v>58</v>
      </c>
      <c r="L84">
        <f t="shared" si="292"/>
        <v>1</v>
      </c>
      <c r="M84">
        <f t="shared" si="293"/>
        <v>0</v>
      </c>
      <c r="N84">
        <f t="shared" si="294"/>
        <v>0</v>
      </c>
      <c r="O84">
        <f t="shared" si="295"/>
        <v>0</v>
      </c>
      <c r="P84">
        <f t="shared" si="296"/>
        <v>0</v>
      </c>
      <c r="Q84">
        <f t="shared" si="297"/>
        <v>0</v>
      </c>
      <c r="R84">
        <f t="shared" si="298"/>
        <v>0</v>
      </c>
      <c r="S84">
        <f t="shared" si="299"/>
        <v>0</v>
      </c>
      <c r="T84">
        <f t="shared" si="300"/>
        <v>0</v>
      </c>
      <c r="U84">
        <f t="shared" si="301"/>
        <v>0</v>
      </c>
      <c r="V84">
        <f t="shared" si="302"/>
        <v>0</v>
      </c>
      <c r="W84" s="194">
        <f t="shared" si="303"/>
        <v>73148</v>
      </c>
      <c r="X84" s="255">
        <f>数据调研!I84</f>
        <v>83</v>
      </c>
      <c r="Y84" s="2">
        <f t="shared" si="304"/>
        <v>0</v>
      </c>
      <c r="Z84" s="2">
        <f t="shared" si="305"/>
        <v>0</v>
      </c>
      <c r="AA84" s="2">
        <f t="shared" si="306"/>
        <v>0</v>
      </c>
      <c r="AB84" s="2">
        <f t="shared" si="307"/>
        <v>0</v>
      </c>
      <c r="AC84" s="2">
        <f t="shared" si="308"/>
        <v>0</v>
      </c>
      <c r="AD84" s="2">
        <f t="shared" si="309"/>
        <v>0</v>
      </c>
      <c r="AE84" s="2">
        <f t="shared" si="310"/>
        <v>0</v>
      </c>
      <c r="AF84" s="2">
        <f t="shared" si="311"/>
        <v>0</v>
      </c>
      <c r="AG84" s="2">
        <f t="shared" si="312"/>
        <v>0</v>
      </c>
      <c r="AH84" s="2">
        <f t="shared" si="313"/>
        <v>0</v>
      </c>
      <c r="AI84" s="2">
        <f t="shared" si="314"/>
        <v>1</v>
      </c>
      <c r="AJ84" s="2">
        <f t="shared" si="315"/>
        <v>0</v>
      </c>
      <c r="AK84" s="2">
        <f t="shared" si="316"/>
        <v>0</v>
      </c>
      <c r="AL84" s="2">
        <f t="shared" si="317"/>
        <v>0</v>
      </c>
      <c r="AM84" s="2">
        <f t="shared" si="318"/>
        <v>0</v>
      </c>
      <c r="AN84" s="2">
        <f t="shared" si="319"/>
        <v>0</v>
      </c>
      <c r="AO84" s="2">
        <f t="shared" si="320"/>
        <v>0</v>
      </c>
      <c r="AP84" s="2">
        <f t="shared" si="321"/>
        <v>0</v>
      </c>
      <c r="AQ84" s="2">
        <f t="shared" si="322"/>
        <v>0</v>
      </c>
      <c r="AR84" s="2">
        <f t="shared" si="323"/>
        <v>1</v>
      </c>
      <c r="AS84" s="2">
        <f t="shared" si="324"/>
        <v>0</v>
      </c>
      <c r="AT84" s="2">
        <f t="shared" si="325"/>
        <v>0</v>
      </c>
      <c r="AU84" s="2">
        <f t="shared" si="326"/>
        <v>0</v>
      </c>
      <c r="AV84" s="2">
        <f t="shared" si="327"/>
        <v>0</v>
      </c>
      <c r="AW84" s="2">
        <f t="shared" si="328"/>
        <v>0</v>
      </c>
      <c r="AX84" s="2">
        <f t="shared" si="329"/>
        <v>0</v>
      </c>
      <c r="AY84" s="2">
        <f t="shared" si="330"/>
        <v>0</v>
      </c>
      <c r="AZ84" s="2">
        <f t="shared" si="331"/>
        <v>0</v>
      </c>
      <c r="BA84" s="2">
        <f t="shared" si="332"/>
        <v>0</v>
      </c>
      <c r="BB84" s="2">
        <f t="shared" si="333"/>
        <v>0</v>
      </c>
      <c r="BC84" s="2">
        <f t="shared" si="334"/>
        <v>0</v>
      </c>
      <c r="BD84" s="2">
        <f t="shared" si="335"/>
        <v>0</v>
      </c>
      <c r="BE84" s="2">
        <f t="shared" si="336"/>
        <v>0</v>
      </c>
      <c r="BF84" s="2">
        <f t="shared" si="337"/>
        <v>0</v>
      </c>
      <c r="BG84" s="2">
        <f t="shared" si="338"/>
        <v>0</v>
      </c>
      <c r="BH84" s="2">
        <f t="shared" si="339"/>
        <v>0</v>
      </c>
      <c r="BI84" s="2">
        <f t="shared" si="340"/>
        <v>0</v>
      </c>
      <c r="BJ84" s="2">
        <f t="shared" si="341"/>
        <v>0</v>
      </c>
      <c r="BK84" s="2">
        <f t="shared" si="342"/>
        <v>0</v>
      </c>
      <c r="BL84" s="2">
        <f t="shared" si="343"/>
        <v>0</v>
      </c>
      <c r="BM84" s="2">
        <f t="shared" si="344"/>
        <v>0</v>
      </c>
      <c r="BN84" s="2">
        <f t="shared" si="345"/>
        <v>0</v>
      </c>
      <c r="BO84" s="2">
        <f t="shared" si="346"/>
        <v>0</v>
      </c>
      <c r="BP84" s="2">
        <f t="shared" si="347"/>
        <v>0</v>
      </c>
      <c r="BQ84" s="2">
        <f t="shared" si="348"/>
        <v>0</v>
      </c>
      <c r="BR84" s="2">
        <f t="shared" si="349"/>
        <v>0</v>
      </c>
      <c r="BS84" s="2">
        <f t="shared" si="350"/>
        <v>0</v>
      </c>
      <c r="BT84" s="2">
        <f t="shared" si="351"/>
        <v>0</v>
      </c>
      <c r="BU84" s="2">
        <f t="shared" si="352"/>
        <v>0</v>
      </c>
      <c r="BV84" s="2">
        <f t="shared" si="353"/>
        <v>0</v>
      </c>
      <c r="BW84" s="255" t="str">
        <f>数据调研!K84</f>
        <v>FBA</v>
      </c>
      <c r="BX84" s="199">
        <f t="shared" si="354"/>
        <v>0</v>
      </c>
      <c r="BY84" s="199">
        <f t="shared" si="355"/>
        <v>0</v>
      </c>
      <c r="BZ84" s="199">
        <f t="shared" si="356"/>
        <v>0</v>
      </c>
      <c r="CA84" s="199">
        <f t="shared" si="357"/>
        <v>0</v>
      </c>
      <c r="CB84" s="199">
        <f t="shared" si="358"/>
        <v>0</v>
      </c>
      <c r="CC84" s="199">
        <f t="shared" si="359"/>
        <v>0</v>
      </c>
      <c r="CD84" s="199">
        <f t="shared" si="360"/>
        <v>0</v>
      </c>
      <c r="CE84" s="199">
        <f t="shared" si="361"/>
        <v>0</v>
      </c>
      <c r="CF84" s="199">
        <f t="shared" si="362"/>
        <v>0</v>
      </c>
      <c r="CG84" s="199">
        <f t="shared" si="363"/>
        <v>0</v>
      </c>
      <c r="CH84" s="199">
        <f t="shared" si="364"/>
        <v>1</v>
      </c>
      <c r="CI84" s="199">
        <f t="shared" si="365"/>
        <v>0</v>
      </c>
      <c r="CJ84" s="199">
        <f t="shared" si="366"/>
        <v>0</v>
      </c>
      <c r="CK84" s="199">
        <f t="shared" si="367"/>
        <v>0</v>
      </c>
      <c r="CL84" s="199">
        <f t="shared" si="368"/>
        <v>0</v>
      </c>
      <c r="CM84" s="199">
        <f t="shared" si="369"/>
        <v>0</v>
      </c>
      <c r="CN84" s="199">
        <f t="shared" si="370"/>
        <v>0</v>
      </c>
      <c r="CO84" s="199">
        <f t="shared" si="371"/>
        <v>0</v>
      </c>
      <c r="CP84" s="199">
        <f t="shared" si="372"/>
        <v>0</v>
      </c>
      <c r="CQ84" s="199">
        <f t="shared" si="373"/>
        <v>1</v>
      </c>
      <c r="CR84" s="255">
        <f>数据调研!N84</f>
        <v>394</v>
      </c>
      <c r="CS84" s="260">
        <f t="shared" si="374"/>
        <v>0</v>
      </c>
      <c r="CT84" s="2">
        <f t="shared" si="375"/>
        <v>0</v>
      </c>
      <c r="CU84" s="2">
        <f t="shared" si="376"/>
        <v>0</v>
      </c>
      <c r="CV84" s="2">
        <f t="shared" si="377"/>
        <v>0</v>
      </c>
      <c r="CW84" s="2">
        <f t="shared" si="378"/>
        <v>0</v>
      </c>
      <c r="CX84" s="2">
        <f t="shared" si="379"/>
        <v>0</v>
      </c>
      <c r="CY84" s="2">
        <f t="shared" si="380"/>
        <v>0</v>
      </c>
      <c r="CZ84" s="2">
        <f t="shared" si="381"/>
        <v>0</v>
      </c>
      <c r="DA84" s="2">
        <f t="shared" si="382"/>
        <v>0</v>
      </c>
      <c r="DB84" s="2">
        <f t="shared" si="383"/>
        <v>0</v>
      </c>
      <c r="DC84" s="263">
        <f t="shared" si="384"/>
        <v>0</v>
      </c>
      <c r="DD84" s="254">
        <f t="shared" si="385"/>
        <v>0</v>
      </c>
      <c r="DE84" s="254">
        <f t="shared" si="386"/>
        <v>0</v>
      </c>
      <c r="DF84" s="254">
        <f t="shared" si="387"/>
        <v>0</v>
      </c>
      <c r="DG84" s="254">
        <f t="shared" si="388"/>
        <v>0</v>
      </c>
      <c r="DH84" s="254">
        <f t="shared" si="389"/>
        <v>0</v>
      </c>
      <c r="DI84" s="254">
        <f t="shared" si="390"/>
        <v>0</v>
      </c>
      <c r="DJ84" s="254">
        <f t="shared" si="391"/>
        <v>0</v>
      </c>
      <c r="DK84" s="254">
        <f t="shared" si="392"/>
        <v>0</v>
      </c>
      <c r="DL84" s="254">
        <f t="shared" si="393"/>
        <v>0</v>
      </c>
      <c r="DM84" s="263">
        <f t="shared" si="394"/>
        <v>0</v>
      </c>
      <c r="DN84" s="254">
        <f t="shared" si="395"/>
        <v>0</v>
      </c>
      <c r="DO84" s="254">
        <f t="shared" si="396"/>
        <v>0</v>
      </c>
      <c r="DP84" s="254">
        <f t="shared" si="397"/>
        <v>0</v>
      </c>
      <c r="DQ84" s="254">
        <f t="shared" si="398"/>
        <v>0</v>
      </c>
      <c r="DR84" s="254">
        <f t="shared" si="399"/>
        <v>0</v>
      </c>
      <c r="DS84" s="254">
        <f t="shared" si="400"/>
        <v>0</v>
      </c>
      <c r="DT84" s="254">
        <f t="shared" si="401"/>
        <v>0</v>
      </c>
      <c r="DU84" s="254">
        <f t="shared" si="402"/>
        <v>0</v>
      </c>
      <c r="DV84" s="254">
        <f t="shared" si="403"/>
        <v>0</v>
      </c>
      <c r="DW84" s="263">
        <f t="shared" si="404"/>
        <v>0</v>
      </c>
      <c r="DX84" s="254">
        <f t="shared" si="405"/>
        <v>0</v>
      </c>
      <c r="DY84" s="254">
        <f t="shared" si="406"/>
        <v>0</v>
      </c>
      <c r="DZ84" s="254">
        <f t="shared" si="407"/>
        <v>0</v>
      </c>
      <c r="EA84" s="254">
        <f t="shared" si="408"/>
        <v>0</v>
      </c>
      <c r="EB84" s="254">
        <f t="shared" si="409"/>
        <v>0</v>
      </c>
      <c r="EC84" s="254">
        <f t="shared" si="410"/>
        <v>0</v>
      </c>
      <c r="ED84" s="254">
        <f t="shared" si="411"/>
        <v>0</v>
      </c>
      <c r="EE84" s="254">
        <f t="shared" si="412"/>
        <v>0</v>
      </c>
      <c r="EF84" s="254">
        <f t="shared" si="413"/>
        <v>0</v>
      </c>
      <c r="EG84" s="263">
        <f t="shared" si="414"/>
        <v>1</v>
      </c>
      <c r="EH84" s="2">
        <f t="shared" si="415"/>
        <v>0</v>
      </c>
      <c r="EI84" s="2">
        <f t="shared" si="416"/>
        <v>0</v>
      </c>
      <c r="EJ84" s="2">
        <f t="shared" si="417"/>
        <v>0</v>
      </c>
      <c r="EK84" s="2">
        <f t="shared" si="418"/>
        <v>0</v>
      </c>
      <c r="EL84" s="2">
        <f t="shared" si="419"/>
        <v>0</v>
      </c>
      <c r="EM84" s="2">
        <f t="shared" si="420"/>
        <v>0</v>
      </c>
      <c r="EN84" s="2">
        <f t="shared" si="421"/>
        <v>0</v>
      </c>
      <c r="EO84" s="2">
        <f t="shared" si="422"/>
        <v>0</v>
      </c>
      <c r="EP84" s="2">
        <f t="shared" si="423"/>
        <v>1</v>
      </c>
      <c r="EQ84" s="55"/>
      <c r="ER84" s="55"/>
      <c r="ES84" s="56"/>
      <c r="ET84" s="56"/>
      <c r="EU84" s="55"/>
      <c r="EV84" s="55"/>
      <c r="EW84" s="55"/>
      <c r="EX84" s="55"/>
      <c r="EY84" s="55"/>
      <c r="EZ84" s="55"/>
      <c r="FA84" s="55"/>
      <c r="FB84" s="215"/>
      <c r="FC84" s="215"/>
    </row>
    <row r="85" ht="20.1" customHeight="1" spans="1:159">
      <c r="A85" s="194">
        <f>数据调研!F85</f>
        <v>196270</v>
      </c>
      <c r="B85" s="195">
        <f t="shared" si="283"/>
        <v>0</v>
      </c>
      <c r="C85" s="195">
        <f t="shared" si="284"/>
        <v>0</v>
      </c>
      <c r="D85" s="195">
        <f t="shared" si="285"/>
        <v>0</v>
      </c>
      <c r="E85" s="195">
        <f t="shared" si="286"/>
        <v>0</v>
      </c>
      <c r="F85" s="195">
        <f t="shared" si="287"/>
        <v>0</v>
      </c>
      <c r="G85">
        <f t="shared" si="288"/>
        <v>0</v>
      </c>
      <c r="H85">
        <f t="shared" si="289"/>
        <v>0</v>
      </c>
      <c r="I85">
        <f t="shared" si="290"/>
        <v>0</v>
      </c>
      <c r="J85">
        <f t="shared" si="291"/>
        <v>1</v>
      </c>
      <c r="K85" s="254">
        <f>价格参考!K85</f>
        <v>51</v>
      </c>
      <c r="L85">
        <f t="shared" si="292"/>
        <v>1</v>
      </c>
      <c r="M85">
        <f t="shared" si="293"/>
        <v>0</v>
      </c>
      <c r="N85">
        <f t="shared" si="294"/>
        <v>0</v>
      </c>
      <c r="O85">
        <f t="shared" si="295"/>
        <v>0</v>
      </c>
      <c r="P85">
        <f t="shared" si="296"/>
        <v>0</v>
      </c>
      <c r="Q85">
        <f t="shared" si="297"/>
        <v>0</v>
      </c>
      <c r="R85">
        <f t="shared" si="298"/>
        <v>0</v>
      </c>
      <c r="S85">
        <f t="shared" si="299"/>
        <v>0</v>
      </c>
      <c r="T85">
        <f t="shared" si="300"/>
        <v>0</v>
      </c>
      <c r="U85">
        <f t="shared" si="301"/>
        <v>0</v>
      </c>
      <c r="V85">
        <f t="shared" si="302"/>
        <v>0</v>
      </c>
      <c r="W85" s="194">
        <f t="shared" si="303"/>
        <v>196270</v>
      </c>
      <c r="X85" s="255">
        <f>数据调研!I85</f>
        <v>0</v>
      </c>
      <c r="Y85" s="2">
        <f t="shared" si="304"/>
        <v>1</v>
      </c>
      <c r="Z85" s="2">
        <f t="shared" si="305"/>
        <v>0</v>
      </c>
      <c r="AA85" s="2">
        <f t="shared" si="306"/>
        <v>0</v>
      </c>
      <c r="AB85" s="2">
        <f t="shared" si="307"/>
        <v>0</v>
      </c>
      <c r="AC85" s="2">
        <f t="shared" si="308"/>
        <v>0</v>
      </c>
      <c r="AD85" s="2">
        <f t="shared" si="309"/>
        <v>0</v>
      </c>
      <c r="AE85" s="2">
        <f t="shared" si="310"/>
        <v>0</v>
      </c>
      <c r="AF85" s="2">
        <f t="shared" si="311"/>
        <v>0</v>
      </c>
      <c r="AG85" s="2">
        <f t="shared" si="312"/>
        <v>0</v>
      </c>
      <c r="AH85" s="2">
        <f t="shared" si="313"/>
        <v>1</v>
      </c>
      <c r="AI85" s="2">
        <f t="shared" si="314"/>
        <v>0</v>
      </c>
      <c r="AJ85" s="2">
        <f t="shared" si="315"/>
        <v>0</v>
      </c>
      <c r="AK85" s="2">
        <f t="shared" si="316"/>
        <v>0</v>
      </c>
      <c r="AL85" s="2">
        <f t="shared" si="317"/>
        <v>0</v>
      </c>
      <c r="AM85" s="2">
        <f t="shared" si="318"/>
        <v>0</v>
      </c>
      <c r="AN85" s="2">
        <f t="shared" si="319"/>
        <v>0</v>
      </c>
      <c r="AO85" s="2">
        <f t="shared" si="320"/>
        <v>0</v>
      </c>
      <c r="AP85" s="2">
        <f t="shared" si="321"/>
        <v>0</v>
      </c>
      <c r="AQ85" s="2">
        <f t="shared" si="322"/>
        <v>0</v>
      </c>
      <c r="AR85" s="2">
        <f t="shared" si="323"/>
        <v>0</v>
      </c>
      <c r="AS85" s="2">
        <f t="shared" si="324"/>
        <v>0</v>
      </c>
      <c r="AT85" s="2">
        <f t="shared" si="325"/>
        <v>0</v>
      </c>
      <c r="AU85" s="2">
        <f t="shared" si="326"/>
        <v>0</v>
      </c>
      <c r="AV85" s="2">
        <f t="shared" si="327"/>
        <v>0</v>
      </c>
      <c r="AW85" s="2">
        <f t="shared" si="328"/>
        <v>0</v>
      </c>
      <c r="AX85" s="2">
        <f t="shared" si="329"/>
        <v>0</v>
      </c>
      <c r="AY85" s="2">
        <f t="shared" si="330"/>
        <v>0</v>
      </c>
      <c r="AZ85" s="2">
        <f t="shared" si="331"/>
        <v>0</v>
      </c>
      <c r="BA85" s="2">
        <f t="shared" si="332"/>
        <v>0</v>
      </c>
      <c r="BB85" s="2">
        <f t="shared" si="333"/>
        <v>0</v>
      </c>
      <c r="BC85" s="2">
        <f t="shared" si="334"/>
        <v>0</v>
      </c>
      <c r="BD85" s="2">
        <f t="shared" si="335"/>
        <v>0</v>
      </c>
      <c r="BE85" s="2">
        <f t="shared" si="336"/>
        <v>0</v>
      </c>
      <c r="BF85" s="2">
        <f t="shared" si="337"/>
        <v>0</v>
      </c>
      <c r="BG85" s="2">
        <f t="shared" si="338"/>
        <v>0</v>
      </c>
      <c r="BH85" s="2">
        <f t="shared" si="339"/>
        <v>0</v>
      </c>
      <c r="BI85" s="2">
        <f t="shared" si="340"/>
        <v>0</v>
      </c>
      <c r="BJ85" s="2">
        <f t="shared" si="341"/>
        <v>0</v>
      </c>
      <c r="BK85" s="2">
        <f t="shared" si="342"/>
        <v>0</v>
      </c>
      <c r="BL85" s="2">
        <f t="shared" si="343"/>
        <v>0</v>
      </c>
      <c r="BM85" s="2">
        <f t="shared" si="344"/>
        <v>0</v>
      </c>
      <c r="BN85" s="2">
        <f t="shared" si="345"/>
        <v>0</v>
      </c>
      <c r="BO85" s="2">
        <f t="shared" si="346"/>
        <v>0</v>
      </c>
      <c r="BP85" s="2">
        <f t="shared" si="347"/>
        <v>0</v>
      </c>
      <c r="BQ85" s="2">
        <f t="shared" si="348"/>
        <v>0</v>
      </c>
      <c r="BR85" s="2">
        <f t="shared" si="349"/>
        <v>0</v>
      </c>
      <c r="BS85" s="2">
        <f t="shared" si="350"/>
        <v>0</v>
      </c>
      <c r="BT85" s="2">
        <f t="shared" si="351"/>
        <v>0</v>
      </c>
      <c r="BU85" s="2">
        <f t="shared" si="352"/>
        <v>0</v>
      </c>
      <c r="BV85" s="2">
        <f t="shared" si="353"/>
        <v>0</v>
      </c>
      <c r="BW85" s="255" t="str">
        <f>数据调研!K85</f>
        <v>FBA</v>
      </c>
      <c r="BX85" s="199">
        <f t="shared" si="354"/>
        <v>0</v>
      </c>
      <c r="BY85" s="199">
        <f t="shared" si="355"/>
        <v>0</v>
      </c>
      <c r="BZ85" s="199">
        <f t="shared" si="356"/>
        <v>0</v>
      </c>
      <c r="CA85" s="199">
        <f t="shared" si="357"/>
        <v>0</v>
      </c>
      <c r="CB85" s="199">
        <f t="shared" si="358"/>
        <v>0</v>
      </c>
      <c r="CC85" s="199">
        <f t="shared" si="359"/>
        <v>0</v>
      </c>
      <c r="CD85" s="199">
        <f t="shared" si="360"/>
        <v>0</v>
      </c>
      <c r="CE85" s="199">
        <f t="shared" si="361"/>
        <v>0</v>
      </c>
      <c r="CF85" s="199">
        <f t="shared" si="362"/>
        <v>0</v>
      </c>
      <c r="CG85" s="199">
        <f t="shared" si="363"/>
        <v>0</v>
      </c>
      <c r="CH85" s="199">
        <f t="shared" si="364"/>
        <v>1</v>
      </c>
      <c r="CI85" s="199">
        <f t="shared" si="365"/>
        <v>0</v>
      </c>
      <c r="CJ85" s="199">
        <f t="shared" si="366"/>
        <v>0</v>
      </c>
      <c r="CK85" s="199">
        <f t="shared" si="367"/>
        <v>0</v>
      </c>
      <c r="CL85" s="199">
        <f t="shared" si="368"/>
        <v>0</v>
      </c>
      <c r="CM85" s="199">
        <f t="shared" si="369"/>
        <v>0</v>
      </c>
      <c r="CN85" s="199">
        <f t="shared" si="370"/>
        <v>0</v>
      </c>
      <c r="CO85" s="199">
        <f t="shared" si="371"/>
        <v>0</v>
      </c>
      <c r="CP85" s="199">
        <f t="shared" si="372"/>
        <v>0</v>
      </c>
      <c r="CQ85" s="199">
        <f t="shared" si="373"/>
        <v>1</v>
      </c>
      <c r="CR85" s="255">
        <f>数据调研!N85</f>
        <v>177</v>
      </c>
      <c r="CS85" s="260">
        <f t="shared" si="374"/>
        <v>0</v>
      </c>
      <c r="CT85" s="2">
        <f t="shared" si="375"/>
        <v>0</v>
      </c>
      <c r="CU85" s="2">
        <f t="shared" si="376"/>
        <v>0</v>
      </c>
      <c r="CV85" s="2">
        <f t="shared" si="377"/>
        <v>0</v>
      </c>
      <c r="CW85" s="2">
        <f t="shared" si="378"/>
        <v>0</v>
      </c>
      <c r="CX85" s="2">
        <f t="shared" si="379"/>
        <v>0</v>
      </c>
      <c r="CY85" s="2">
        <f t="shared" si="380"/>
        <v>0</v>
      </c>
      <c r="CZ85" s="2">
        <f t="shared" si="381"/>
        <v>0</v>
      </c>
      <c r="DA85" s="2">
        <f t="shared" si="382"/>
        <v>0</v>
      </c>
      <c r="DB85" s="2">
        <f t="shared" si="383"/>
        <v>0</v>
      </c>
      <c r="DC85" s="263">
        <f t="shared" si="384"/>
        <v>0</v>
      </c>
      <c r="DD85" s="254">
        <f t="shared" si="385"/>
        <v>0</v>
      </c>
      <c r="DE85" s="254">
        <f t="shared" si="386"/>
        <v>0</v>
      </c>
      <c r="DF85" s="254">
        <f t="shared" si="387"/>
        <v>0</v>
      </c>
      <c r="DG85" s="254">
        <f t="shared" si="388"/>
        <v>0</v>
      </c>
      <c r="DH85" s="254">
        <f t="shared" si="389"/>
        <v>0</v>
      </c>
      <c r="DI85" s="254">
        <f t="shared" si="390"/>
        <v>0</v>
      </c>
      <c r="DJ85" s="254">
        <f t="shared" si="391"/>
        <v>0</v>
      </c>
      <c r="DK85" s="254">
        <f t="shared" si="392"/>
        <v>0</v>
      </c>
      <c r="DL85" s="254">
        <f t="shared" si="393"/>
        <v>0</v>
      </c>
      <c r="DM85" s="263">
        <f t="shared" si="394"/>
        <v>0</v>
      </c>
      <c r="DN85" s="254">
        <f t="shared" si="395"/>
        <v>0</v>
      </c>
      <c r="DO85" s="254">
        <f t="shared" si="396"/>
        <v>0</v>
      </c>
      <c r="DP85" s="254">
        <f t="shared" si="397"/>
        <v>0</v>
      </c>
      <c r="DQ85" s="254">
        <f t="shared" si="398"/>
        <v>0</v>
      </c>
      <c r="DR85" s="254">
        <f t="shared" si="399"/>
        <v>0</v>
      </c>
      <c r="DS85" s="254">
        <f t="shared" si="400"/>
        <v>0</v>
      </c>
      <c r="DT85" s="254">
        <f t="shared" si="401"/>
        <v>0</v>
      </c>
      <c r="DU85" s="254">
        <f t="shared" si="402"/>
        <v>0</v>
      </c>
      <c r="DV85" s="254">
        <f t="shared" si="403"/>
        <v>0</v>
      </c>
      <c r="DW85" s="263">
        <f t="shared" si="404"/>
        <v>1</v>
      </c>
      <c r="DX85" s="254">
        <f t="shared" si="405"/>
        <v>0</v>
      </c>
      <c r="DY85" s="254">
        <f t="shared" si="406"/>
        <v>0</v>
      </c>
      <c r="DZ85" s="254">
        <f t="shared" si="407"/>
        <v>0</v>
      </c>
      <c r="EA85" s="254">
        <f t="shared" si="408"/>
        <v>0</v>
      </c>
      <c r="EB85" s="254">
        <f t="shared" si="409"/>
        <v>0</v>
      </c>
      <c r="EC85" s="254">
        <f t="shared" si="410"/>
        <v>0</v>
      </c>
      <c r="ED85" s="254">
        <f t="shared" si="411"/>
        <v>0</v>
      </c>
      <c r="EE85" s="254">
        <f t="shared" si="412"/>
        <v>0</v>
      </c>
      <c r="EF85" s="254">
        <f t="shared" si="413"/>
        <v>1</v>
      </c>
      <c r="EG85" s="263">
        <f t="shared" si="414"/>
        <v>0</v>
      </c>
      <c r="EH85" s="2">
        <f t="shared" si="415"/>
        <v>0</v>
      </c>
      <c r="EI85" s="2">
        <f t="shared" si="416"/>
        <v>0</v>
      </c>
      <c r="EJ85" s="2">
        <f t="shared" si="417"/>
        <v>0</v>
      </c>
      <c r="EK85" s="2">
        <f t="shared" si="418"/>
        <v>0</v>
      </c>
      <c r="EL85" s="2">
        <f t="shared" si="419"/>
        <v>0</v>
      </c>
      <c r="EM85" s="2">
        <f t="shared" si="420"/>
        <v>0</v>
      </c>
      <c r="EN85" s="2">
        <f t="shared" si="421"/>
        <v>0</v>
      </c>
      <c r="EO85" s="2">
        <f t="shared" si="422"/>
        <v>0</v>
      </c>
      <c r="EP85" s="2">
        <f t="shared" si="423"/>
        <v>0</v>
      </c>
      <c r="EQ85" s="55"/>
      <c r="ER85" s="55"/>
      <c r="ES85" s="56"/>
      <c r="ET85" s="56"/>
      <c r="EU85" s="55"/>
      <c r="EV85" s="55"/>
      <c r="EW85" s="55"/>
      <c r="EX85" s="55"/>
      <c r="EY85" s="55"/>
      <c r="EZ85" s="55"/>
      <c r="FA85" s="55"/>
      <c r="FB85" s="215"/>
      <c r="FC85" s="215"/>
    </row>
    <row r="86" ht="20.1" customHeight="1" spans="1:159">
      <c r="A86" s="194">
        <f>数据调研!F86</f>
        <v>58453</v>
      </c>
      <c r="B86" s="195">
        <f t="shared" si="283"/>
        <v>0</v>
      </c>
      <c r="C86" s="195">
        <f t="shared" si="284"/>
        <v>0</v>
      </c>
      <c r="D86" s="195">
        <f t="shared" si="285"/>
        <v>0</v>
      </c>
      <c r="E86" s="195">
        <f t="shared" si="286"/>
        <v>0</v>
      </c>
      <c r="F86" s="195">
        <f t="shared" si="287"/>
        <v>0</v>
      </c>
      <c r="G86">
        <f t="shared" si="288"/>
        <v>0</v>
      </c>
      <c r="H86">
        <f t="shared" si="289"/>
        <v>0</v>
      </c>
      <c r="I86">
        <f t="shared" si="290"/>
        <v>0</v>
      </c>
      <c r="J86">
        <f t="shared" si="291"/>
        <v>1</v>
      </c>
      <c r="K86" s="254">
        <f>价格参考!K86</f>
        <v>43</v>
      </c>
      <c r="L86">
        <f t="shared" si="292"/>
        <v>1</v>
      </c>
      <c r="M86">
        <f t="shared" si="293"/>
        <v>0</v>
      </c>
      <c r="N86">
        <f t="shared" si="294"/>
        <v>0</v>
      </c>
      <c r="O86">
        <f t="shared" si="295"/>
        <v>0</v>
      </c>
      <c r="P86">
        <f t="shared" si="296"/>
        <v>0</v>
      </c>
      <c r="Q86">
        <f t="shared" si="297"/>
        <v>0</v>
      </c>
      <c r="R86">
        <f t="shared" si="298"/>
        <v>0</v>
      </c>
      <c r="S86">
        <f t="shared" si="299"/>
        <v>0</v>
      </c>
      <c r="T86">
        <f t="shared" si="300"/>
        <v>0</v>
      </c>
      <c r="U86">
        <f t="shared" si="301"/>
        <v>0</v>
      </c>
      <c r="V86">
        <f t="shared" si="302"/>
        <v>0</v>
      </c>
      <c r="W86" s="194">
        <f t="shared" si="303"/>
        <v>58453</v>
      </c>
      <c r="X86" s="255">
        <f>数据调研!I86</f>
        <v>25</v>
      </c>
      <c r="Y86" s="2">
        <f t="shared" si="304"/>
        <v>1</v>
      </c>
      <c r="Z86" s="2">
        <f t="shared" si="305"/>
        <v>0</v>
      </c>
      <c r="AA86" s="2">
        <f t="shared" si="306"/>
        <v>0</v>
      </c>
      <c r="AB86" s="2">
        <f t="shared" si="307"/>
        <v>0</v>
      </c>
      <c r="AC86" s="2">
        <f t="shared" si="308"/>
        <v>0</v>
      </c>
      <c r="AD86" s="2">
        <f t="shared" si="309"/>
        <v>0</v>
      </c>
      <c r="AE86" s="2">
        <f t="shared" si="310"/>
        <v>0</v>
      </c>
      <c r="AF86" s="2">
        <f t="shared" si="311"/>
        <v>0</v>
      </c>
      <c r="AG86" s="2">
        <f t="shared" si="312"/>
        <v>0</v>
      </c>
      <c r="AH86" s="2">
        <f t="shared" si="313"/>
        <v>1</v>
      </c>
      <c r="AI86" s="2">
        <f t="shared" si="314"/>
        <v>0</v>
      </c>
      <c r="AJ86" s="2">
        <f t="shared" si="315"/>
        <v>0</v>
      </c>
      <c r="AK86" s="2">
        <f t="shared" si="316"/>
        <v>0</v>
      </c>
      <c r="AL86" s="2">
        <f t="shared" si="317"/>
        <v>0</v>
      </c>
      <c r="AM86" s="2">
        <f t="shared" si="318"/>
        <v>0</v>
      </c>
      <c r="AN86" s="2">
        <f t="shared" si="319"/>
        <v>0</v>
      </c>
      <c r="AO86" s="2">
        <f t="shared" si="320"/>
        <v>0</v>
      </c>
      <c r="AP86" s="2">
        <f t="shared" si="321"/>
        <v>0</v>
      </c>
      <c r="AQ86" s="2">
        <f t="shared" si="322"/>
        <v>0</v>
      </c>
      <c r="AR86" s="2">
        <f t="shared" si="323"/>
        <v>0</v>
      </c>
      <c r="AS86" s="2">
        <f t="shared" si="324"/>
        <v>0</v>
      </c>
      <c r="AT86" s="2">
        <f t="shared" si="325"/>
        <v>0</v>
      </c>
      <c r="AU86" s="2">
        <f t="shared" si="326"/>
        <v>0</v>
      </c>
      <c r="AV86" s="2">
        <f t="shared" si="327"/>
        <v>0</v>
      </c>
      <c r="AW86" s="2">
        <f t="shared" si="328"/>
        <v>0</v>
      </c>
      <c r="AX86" s="2">
        <f t="shared" si="329"/>
        <v>0</v>
      </c>
      <c r="AY86" s="2">
        <f t="shared" si="330"/>
        <v>0</v>
      </c>
      <c r="AZ86" s="2">
        <f t="shared" si="331"/>
        <v>0</v>
      </c>
      <c r="BA86" s="2">
        <f t="shared" si="332"/>
        <v>0</v>
      </c>
      <c r="BB86" s="2">
        <f t="shared" si="333"/>
        <v>0</v>
      </c>
      <c r="BC86" s="2">
        <f t="shared" si="334"/>
        <v>0</v>
      </c>
      <c r="BD86" s="2">
        <f t="shared" si="335"/>
        <v>0</v>
      </c>
      <c r="BE86" s="2">
        <f t="shared" si="336"/>
        <v>0</v>
      </c>
      <c r="BF86" s="2">
        <f t="shared" si="337"/>
        <v>0</v>
      </c>
      <c r="BG86" s="2">
        <f t="shared" si="338"/>
        <v>0</v>
      </c>
      <c r="BH86" s="2">
        <f t="shared" si="339"/>
        <v>0</v>
      </c>
      <c r="BI86" s="2">
        <f t="shared" si="340"/>
        <v>0</v>
      </c>
      <c r="BJ86" s="2">
        <f t="shared" si="341"/>
        <v>0</v>
      </c>
      <c r="BK86" s="2">
        <f t="shared" si="342"/>
        <v>0</v>
      </c>
      <c r="BL86" s="2">
        <f t="shared" si="343"/>
        <v>0</v>
      </c>
      <c r="BM86" s="2">
        <f t="shared" si="344"/>
        <v>0</v>
      </c>
      <c r="BN86" s="2">
        <f t="shared" si="345"/>
        <v>0</v>
      </c>
      <c r="BO86" s="2">
        <f t="shared" si="346"/>
        <v>0</v>
      </c>
      <c r="BP86" s="2">
        <f t="shared" si="347"/>
        <v>0</v>
      </c>
      <c r="BQ86" s="2">
        <f t="shared" si="348"/>
        <v>0</v>
      </c>
      <c r="BR86" s="2">
        <f t="shared" si="349"/>
        <v>0</v>
      </c>
      <c r="BS86" s="2">
        <f t="shared" si="350"/>
        <v>0</v>
      </c>
      <c r="BT86" s="2">
        <f t="shared" si="351"/>
        <v>0</v>
      </c>
      <c r="BU86" s="2">
        <f t="shared" si="352"/>
        <v>0</v>
      </c>
      <c r="BV86" s="2">
        <f t="shared" si="353"/>
        <v>0</v>
      </c>
      <c r="BW86" s="255" t="str">
        <f>数据调研!K86</f>
        <v>FBA</v>
      </c>
      <c r="BX86" s="199">
        <f t="shared" si="354"/>
        <v>0</v>
      </c>
      <c r="BY86" s="199">
        <f t="shared" si="355"/>
        <v>0</v>
      </c>
      <c r="BZ86" s="199">
        <f t="shared" si="356"/>
        <v>0</v>
      </c>
      <c r="CA86" s="199">
        <f t="shared" si="357"/>
        <v>0</v>
      </c>
      <c r="CB86" s="199">
        <f t="shared" si="358"/>
        <v>0</v>
      </c>
      <c r="CC86" s="199">
        <f t="shared" si="359"/>
        <v>0</v>
      </c>
      <c r="CD86" s="199">
        <f t="shared" si="360"/>
        <v>0</v>
      </c>
      <c r="CE86" s="199">
        <f t="shared" si="361"/>
        <v>0</v>
      </c>
      <c r="CF86" s="199">
        <f t="shared" si="362"/>
        <v>0</v>
      </c>
      <c r="CG86" s="199">
        <f t="shared" si="363"/>
        <v>0</v>
      </c>
      <c r="CH86" s="199">
        <f t="shared" si="364"/>
        <v>1</v>
      </c>
      <c r="CI86" s="199">
        <f t="shared" si="365"/>
        <v>0</v>
      </c>
      <c r="CJ86" s="199">
        <f t="shared" si="366"/>
        <v>0</v>
      </c>
      <c r="CK86" s="199">
        <f t="shared" si="367"/>
        <v>0</v>
      </c>
      <c r="CL86" s="199">
        <f t="shared" si="368"/>
        <v>0</v>
      </c>
      <c r="CM86" s="199">
        <f t="shared" si="369"/>
        <v>0</v>
      </c>
      <c r="CN86" s="199">
        <f t="shared" si="370"/>
        <v>0</v>
      </c>
      <c r="CO86" s="199">
        <f t="shared" si="371"/>
        <v>0</v>
      </c>
      <c r="CP86" s="199">
        <f t="shared" si="372"/>
        <v>0</v>
      </c>
      <c r="CQ86" s="199">
        <f t="shared" si="373"/>
        <v>1</v>
      </c>
      <c r="CR86" s="255">
        <f>数据调研!N86</f>
        <v>195</v>
      </c>
      <c r="CS86" s="260">
        <f t="shared" si="374"/>
        <v>0</v>
      </c>
      <c r="CT86" s="2">
        <f t="shared" si="375"/>
        <v>0</v>
      </c>
      <c r="CU86" s="2">
        <f t="shared" si="376"/>
        <v>0</v>
      </c>
      <c r="CV86" s="2">
        <f t="shared" si="377"/>
        <v>0</v>
      </c>
      <c r="CW86" s="2">
        <f t="shared" si="378"/>
        <v>0</v>
      </c>
      <c r="CX86" s="2">
        <f t="shared" si="379"/>
        <v>0</v>
      </c>
      <c r="CY86" s="2">
        <f t="shared" si="380"/>
        <v>0</v>
      </c>
      <c r="CZ86" s="2">
        <f t="shared" si="381"/>
        <v>0</v>
      </c>
      <c r="DA86" s="2">
        <f t="shared" si="382"/>
        <v>0</v>
      </c>
      <c r="DB86" s="2">
        <f t="shared" si="383"/>
        <v>0</v>
      </c>
      <c r="DC86" s="263">
        <f t="shared" si="384"/>
        <v>0</v>
      </c>
      <c r="DD86" s="254">
        <f t="shared" si="385"/>
        <v>0</v>
      </c>
      <c r="DE86" s="254">
        <f t="shared" si="386"/>
        <v>0</v>
      </c>
      <c r="DF86" s="254">
        <f t="shared" si="387"/>
        <v>0</v>
      </c>
      <c r="DG86" s="254">
        <f t="shared" si="388"/>
        <v>0</v>
      </c>
      <c r="DH86" s="254">
        <f t="shared" si="389"/>
        <v>0</v>
      </c>
      <c r="DI86" s="254">
        <f t="shared" si="390"/>
        <v>0</v>
      </c>
      <c r="DJ86" s="254">
        <f t="shared" si="391"/>
        <v>0</v>
      </c>
      <c r="DK86" s="254">
        <f t="shared" si="392"/>
        <v>0</v>
      </c>
      <c r="DL86" s="254">
        <f t="shared" si="393"/>
        <v>0</v>
      </c>
      <c r="DM86" s="263">
        <f t="shared" si="394"/>
        <v>0</v>
      </c>
      <c r="DN86" s="254">
        <f t="shared" si="395"/>
        <v>0</v>
      </c>
      <c r="DO86" s="254">
        <f t="shared" si="396"/>
        <v>0</v>
      </c>
      <c r="DP86" s="254">
        <f t="shared" si="397"/>
        <v>0</v>
      </c>
      <c r="DQ86" s="254">
        <f t="shared" si="398"/>
        <v>0</v>
      </c>
      <c r="DR86" s="254">
        <f t="shared" si="399"/>
        <v>0</v>
      </c>
      <c r="DS86" s="254">
        <f t="shared" si="400"/>
        <v>0</v>
      </c>
      <c r="DT86" s="254">
        <f t="shared" si="401"/>
        <v>0</v>
      </c>
      <c r="DU86" s="254">
        <f t="shared" si="402"/>
        <v>0</v>
      </c>
      <c r="DV86" s="254">
        <f t="shared" si="403"/>
        <v>0</v>
      </c>
      <c r="DW86" s="263">
        <f t="shared" si="404"/>
        <v>0</v>
      </c>
      <c r="DX86" s="254">
        <f t="shared" si="405"/>
        <v>0</v>
      </c>
      <c r="DY86" s="254">
        <f t="shared" si="406"/>
        <v>0</v>
      </c>
      <c r="DZ86" s="254">
        <f t="shared" si="407"/>
        <v>0</v>
      </c>
      <c r="EA86" s="254">
        <f t="shared" si="408"/>
        <v>0</v>
      </c>
      <c r="EB86" s="254">
        <f t="shared" si="409"/>
        <v>0</v>
      </c>
      <c r="EC86" s="254">
        <f t="shared" si="410"/>
        <v>0</v>
      </c>
      <c r="ED86" s="254">
        <f t="shared" si="411"/>
        <v>0</v>
      </c>
      <c r="EE86" s="254">
        <f t="shared" si="412"/>
        <v>0</v>
      </c>
      <c r="EF86" s="254">
        <f t="shared" si="413"/>
        <v>0</v>
      </c>
      <c r="EG86" s="263">
        <f t="shared" si="414"/>
        <v>1</v>
      </c>
      <c r="EH86" s="2">
        <f t="shared" si="415"/>
        <v>0</v>
      </c>
      <c r="EI86" s="2">
        <f t="shared" si="416"/>
        <v>0</v>
      </c>
      <c r="EJ86" s="2">
        <f t="shared" si="417"/>
        <v>0</v>
      </c>
      <c r="EK86" s="2">
        <f t="shared" si="418"/>
        <v>0</v>
      </c>
      <c r="EL86" s="2">
        <f t="shared" si="419"/>
        <v>0</v>
      </c>
      <c r="EM86" s="2">
        <f t="shared" si="420"/>
        <v>0</v>
      </c>
      <c r="EN86" s="2">
        <f t="shared" si="421"/>
        <v>0</v>
      </c>
      <c r="EO86" s="2">
        <f t="shared" si="422"/>
        <v>0</v>
      </c>
      <c r="EP86" s="2">
        <f t="shared" si="423"/>
        <v>1</v>
      </c>
      <c r="EQ86" s="55"/>
      <c r="ER86" s="55"/>
      <c r="ES86" s="56"/>
      <c r="ET86" s="56"/>
      <c r="EU86" s="55"/>
      <c r="EV86" s="55"/>
      <c r="EW86" s="55"/>
      <c r="EX86" s="55"/>
      <c r="EY86" s="55"/>
      <c r="EZ86" s="55"/>
      <c r="FA86" s="55"/>
      <c r="FB86" s="215"/>
      <c r="FC86" s="215"/>
    </row>
    <row r="87" ht="20.1" customHeight="1" spans="1:159">
      <c r="A87" s="194">
        <f>数据调研!F87</f>
        <v>168350</v>
      </c>
      <c r="B87" s="195">
        <f t="shared" si="283"/>
        <v>0</v>
      </c>
      <c r="C87" s="195">
        <f t="shared" si="284"/>
        <v>0</v>
      </c>
      <c r="D87" s="195">
        <f t="shared" si="285"/>
        <v>0</v>
      </c>
      <c r="E87" s="195">
        <f t="shared" si="286"/>
        <v>0</v>
      </c>
      <c r="F87" s="195">
        <f t="shared" si="287"/>
        <v>0</v>
      </c>
      <c r="G87">
        <f t="shared" si="288"/>
        <v>0</v>
      </c>
      <c r="H87">
        <f t="shared" si="289"/>
        <v>0</v>
      </c>
      <c r="I87">
        <f t="shared" si="290"/>
        <v>0</v>
      </c>
      <c r="J87">
        <f t="shared" si="291"/>
        <v>1</v>
      </c>
      <c r="K87" s="254">
        <f>价格参考!K87</f>
        <v>43</v>
      </c>
      <c r="L87">
        <f t="shared" si="292"/>
        <v>1</v>
      </c>
      <c r="M87">
        <f t="shared" si="293"/>
        <v>0</v>
      </c>
      <c r="N87">
        <f t="shared" si="294"/>
        <v>0</v>
      </c>
      <c r="O87">
        <f t="shared" si="295"/>
        <v>0</v>
      </c>
      <c r="P87">
        <f t="shared" si="296"/>
        <v>0</v>
      </c>
      <c r="Q87">
        <f t="shared" si="297"/>
        <v>0</v>
      </c>
      <c r="R87">
        <f t="shared" si="298"/>
        <v>0</v>
      </c>
      <c r="S87">
        <f t="shared" si="299"/>
        <v>0</v>
      </c>
      <c r="T87">
        <f t="shared" si="300"/>
        <v>0</v>
      </c>
      <c r="U87">
        <f t="shared" si="301"/>
        <v>0</v>
      </c>
      <c r="V87">
        <f t="shared" si="302"/>
        <v>0</v>
      </c>
      <c r="W87" s="194">
        <f t="shared" si="303"/>
        <v>168350</v>
      </c>
      <c r="X87" s="255">
        <f>数据调研!I87</f>
        <v>11</v>
      </c>
      <c r="Y87" s="2">
        <f t="shared" si="304"/>
        <v>1</v>
      </c>
      <c r="Z87" s="2">
        <f t="shared" si="305"/>
        <v>0</v>
      </c>
      <c r="AA87" s="2">
        <f t="shared" si="306"/>
        <v>0</v>
      </c>
      <c r="AB87" s="2">
        <f t="shared" si="307"/>
        <v>0</v>
      </c>
      <c r="AC87" s="2">
        <f t="shared" si="308"/>
        <v>0</v>
      </c>
      <c r="AD87" s="2">
        <f t="shared" si="309"/>
        <v>0</v>
      </c>
      <c r="AE87" s="2">
        <f t="shared" si="310"/>
        <v>0</v>
      </c>
      <c r="AF87" s="2">
        <f t="shared" si="311"/>
        <v>0</v>
      </c>
      <c r="AG87" s="2">
        <f t="shared" si="312"/>
        <v>0</v>
      </c>
      <c r="AH87" s="2">
        <f t="shared" si="313"/>
        <v>1</v>
      </c>
      <c r="AI87" s="2">
        <f t="shared" si="314"/>
        <v>0</v>
      </c>
      <c r="AJ87" s="2">
        <f t="shared" si="315"/>
        <v>0</v>
      </c>
      <c r="AK87" s="2">
        <f t="shared" si="316"/>
        <v>0</v>
      </c>
      <c r="AL87" s="2">
        <f t="shared" si="317"/>
        <v>0</v>
      </c>
      <c r="AM87" s="2">
        <f t="shared" si="318"/>
        <v>0</v>
      </c>
      <c r="AN87" s="2">
        <f t="shared" si="319"/>
        <v>0</v>
      </c>
      <c r="AO87" s="2">
        <f t="shared" si="320"/>
        <v>0</v>
      </c>
      <c r="AP87" s="2">
        <f t="shared" si="321"/>
        <v>0</v>
      </c>
      <c r="AQ87" s="2">
        <f t="shared" si="322"/>
        <v>0</v>
      </c>
      <c r="AR87" s="2">
        <f t="shared" si="323"/>
        <v>0</v>
      </c>
      <c r="AS87" s="2">
        <f t="shared" si="324"/>
        <v>0</v>
      </c>
      <c r="AT87" s="2">
        <f t="shared" si="325"/>
        <v>0</v>
      </c>
      <c r="AU87" s="2">
        <f t="shared" si="326"/>
        <v>0</v>
      </c>
      <c r="AV87" s="2">
        <f t="shared" si="327"/>
        <v>0</v>
      </c>
      <c r="AW87" s="2">
        <f t="shared" si="328"/>
        <v>0</v>
      </c>
      <c r="AX87" s="2">
        <f t="shared" si="329"/>
        <v>0</v>
      </c>
      <c r="AY87" s="2">
        <f t="shared" si="330"/>
        <v>0</v>
      </c>
      <c r="AZ87" s="2">
        <f t="shared" si="331"/>
        <v>0</v>
      </c>
      <c r="BA87" s="2">
        <f t="shared" si="332"/>
        <v>0</v>
      </c>
      <c r="BB87" s="2">
        <f t="shared" si="333"/>
        <v>0</v>
      </c>
      <c r="BC87" s="2">
        <f t="shared" si="334"/>
        <v>0</v>
      </c>
      <c r="BD87" s="2">
        <f t="shared" si="335"/>
        <v>0</v>
      </c>
      <c r="BE87" s="2">
        <f t="shared" si="336"/>
        <v>0</v>
      </c>
      <c r="BF87" s="2">
        <f t="shared" si="337"/>
        <v>0</v>
      </c>
      <c r="BG87" s="2">
        <f t="shared" si="338"/>
        <v>0</v>
      </c>
      <c r="BH87" s="2">
        <f t="shared" si="339"/>
        <v>0</v>
      </c>
      <c r="BI87" s="2">
        <f t="shared" si="340"/>
        <v>0</v>
      </c>
      <c r="BJ87" s="2">
        <f t="shared" si="341"/>
        <v>0</v>
      </c>
      <c r="BK87" s="2">
        <f t="shared" si="342"/>
        <v>0</v>
      </c>
      <c r="BL87" s="2">
        <f t="shared" si="343"/>
        <v>0</v>
      </c>
      <c r="BM87" s="2">
        <f t="shared" si="344"/>
        <v>0</v>
      </c>
      <c r="BN87" s="2">
        <f t="shared" si="345"/>
        <v>0</v>
      </c>
      <c r="BO87" s="2">
        <f t="shared" si="346"/>
        <v>0</v>
      </c>
      <c r="BP87" s="2">
        <f t="shared" si="347"/>
        <v>0</v>
      </c>
      <c r="BQ87" s="2">
        <f t="shared" si="348"/>
        <v>0</v>
      </c>
      <c r="BR87" s="2">
        <f t="shared" si="349"/>
        <v>0</v>
      </c>
      <c r="BS87" s="2">
        <f t="shared" si="350"/>
        <v>0</v>
      </c>
      <c r="BT87" s="2">
        <f t="shared" si="351"/>
        <v>0</v>
      </c>
      <c r="BU87" s="2">
        <f t="shared" si="352"/>
        <v>0</v>
      </c>
      <c r="BV87" s="2">
        <f t="shared" si="353"/>
        <v>0</v>
      </c>
      <c r="BW87" s="255" t="str">
        <f>数据调研!K87</f>
        <v>AMZ</v>
      </c>
      <c r="BX87" s="199">
        <f t="shared" si="354"/>
        <v>1</v>
      </c>
      <c r="BY87" s="199">
        <f t="shared" si="355"/>
        <v>0</v>
      </c>
      <c r="BZ87" s="199">
        <f t="shared" si="356"/>
        <v>0</v>
      </c>
      <c r="CA87" s="199">
        <f t="shared" si="357"/>
        <v>0</v>
      </c>
      <c r="CB87" s="199">
        <f t="shared" si="358"/>
        <v>0</v>
      </c>
      <c r="CC87" s="199">
        <f t="shared" si="359"/>
        <v>0</v>
      </c>
      <c r="CD87" s="199">
        <f t="shared" si="360"/>
        <v>0</v>
      </c>
      <c r="CE87" s="199">
        <f t="shared" si="361"/>
        <v>0</v>
      </c>
      <c r="CF87" s="199">
        <f t="shared" si="362"/>
        <v>0</v>
      </c>
      <c r="CG87" s="199">
        <f t="shared" si="363"/>
        <v>1</v>
      </c>
      <c r="CH87" s="199">
        <f t="shared" si="364"/>
        <v>0</v>
      </c>
      <c r="CI87" s="199">
        <f t="shared" si="365"/>
        <v>0</v>
      </c>
      <c r="CJ87" s="199">
        <f t="shared" si="366"/>
        <v>0</v>
      </c>
      <c r="CK87" s="199">
        <f t="shared" si="367"/>
        <v>0</v>
      </c>
      <c r="CL87" s="199">
        <f t="shared" si="368"/>
        <v>0</v>
      </c>
      <c r="CM87" s="199">
        <f t="shared" si="369"/>
        <v>0</v>
      </c>
      <c r="CN87" s="199">
        <f t="shared" si="370"/>
        <v>0</v>
      </c>
      <c r="CO87" s="199">
        <f t="shared" si="371"/>
        <v>0</v>
      </c>
      <c r="CP87" s="199">
        <f t="shared" si="372"/>
        <v>0</v>
      </c>
      <c r="CQ87" s="199">
        <f t="shared" si="373"/>
        <v>0</v>
      </c>
      <c r="CR87" s="255">
        <f>数据调研!N87</f>
        <v>2111</v>
      </c>
      <c r="CS87" s="260">
        <f t="shared" si="374"/>
        <v>0</v>
      </c>
      <c r="CT87" s="2">
        <f t="shared" si="375"/>
        <v>0</v>
      </c>
      <c r="CU87" s="2">
        <f t="shared" si="376"/>
        <v>0</v>
      </c>
      <c r="CV87" s="2">
        <f t="shared" si="377"/>
        <v>0</v>
      </c>
      <c r="CW87" s="2">
        <f t="shared" si="378"/>
        <v>0</v>
      </c>
      <c r="CX87" s="2">
        <f t="shared" si="379"/>
        <v>0</v>
      </c>
      <c r="CY87" s="2">
        <f t="shared" si="380"/>
        <v>0</v>
      </c>
      <c r="CZ87" s="2">
        <f t="shared" si="381"/>
        <v>0</v>
      </c>
      <c r="DA87" s="2">
        <f t="shared" si="382"/>
        <v>0</v>
      </c>
      <c r="DB87" s="2">
        <f t="shared" si="383"/>
        <v>0</v>
      </c>
      <c r="DC87" s="263">
        <f t="shared" si="384"/>
        <v>0</v>
      </c>
      <c r="DD87" s="254">
        <f t="shared" si="385"/>
        <v>0</v>
      </c>
      <c r="DE87" s="254">
        <f t="shared" si="386"/>
        <v>0</v>
      </c>
      <c r="DF87" s="254">
        <f t="shared" si="387"/>
        <v>0</v>
      </c>
      <c r="DG87" s="254">
        <f t="shared" si="388"/>
        <v>0</v>
      </c>
      <c r="DH87" s="254">
        <f t="shared" si="389"/>
        <v>0</v>
      </c>
      <c r="DI87" s="254">
        <f t="shared" si="390"/>
        <v>0</v>
      </c>
      <c r="DJ87" s="254">
        <f t="shared" si="391"/>
        <v>0</v>
      </c>
      <c r="DK87" s="254">
        <f t="shared" si="392"/>
        <v>0</v>
      </c>
      <c r="DL87" s="254">
        <f t="shared" si="393"/>
        <v>0</v>
      </c>
      <c r="DM87" s="263">
        <f t="shared" si="394"/>
        <v>0</v>
      </c>
      <c r="DN87" s="254">
        <f t="shared" si="395"/>
        <v>0</v>
      </c>
      <c r="DO87" s="254">
        <f t="shared" si="396"/>
        <v>0</v>
      </c>
      <c r="DP87" s="254">
        <f t="shared" si="397"/>
        <v>0</v>
      </c>
      <c r="DQ87" s="254">
        <f t="shared" si="398"/>
        <v>0</v>
      </c>
      <c r="DR87" s="254">
        <f t="shared" si="399"/>
        <v>0</v>
      </c>
      <c r="DS87" s="254">
        <f t="shared" si="400"/>
        <v>0</v>
      </c>
      <c r="DT87" s="254">
        <f t="shared" si="401"/>
        <v>0</v>
      </c>
      <c r="DU87" s="254">
        <f t="shared" si="402"/>
        <v>0</v>
      </c>
      <c r="DV87" s="254">
        <f t="shared" si="403"/>
        <v>0</v>
      </c>
      <c r="DW87" s="263">
        <f t="shared" si="404"/>
        <v>0</v>
      </c>
      <c r="DX87" s="254">
        <f t="shared" si="405"/>
        <v>0</v>
      </c>
      <c r="DY87" s="254">
        <f t="shared" si="406"/>
        <v>0</v>
      </c>
      <c r="DZ87" s="254">
        <f t="shared" si="407"/>
        <v>0</v>
      </c>
      <c r="EA87" s="254">
        <f t="shared" si="408"/>
        <v>0</v>
      </c>
      <c r="EB87" s="254">
        <f t="shared" si="409"/>
        <v>0</v>
      </c>
      <c r="EC87" s="254">
        <f t="shared" si="410"/>
        <v>0</v>
      </c>
      <c r="ED87" s="254">
        <f t="shared" si="411"/>
        <v>0</v>
      </c>
      <c r="EE87" s="254">
        <f t="shared" si="412"/>
        <v>0</v>
      </c>
      <c r="EF87" s="254">
        <f t="shared" si="413"/>
        <v>0</v>
      </c>
      <c r="EG87" s="263">
        <f t="shared" si="414"/>
        <v>1</v>
      </c>
      <c r="EH87" s="2">
        <f t="shared" si="415"/>
        <v>0</v>
      </c>
      <c r="EI87" s="2">
        <f t="shared" si="416"/>
        <v>0</v>
      </c>
      <c r="EJ87" s="2">
        <f t="shared" si="417"/>
        <v>0</v>
      </c>
      <c r="EK87" s="2">
        <f t="shared" si="418"/>
        <v>0</v>
      </c>
      <c r="EL87" s="2">
        <f t="shared" si="419"/>
        <v>0</v>
      </c>
      <c r="EM87" s="2">
        <f t="shared" si="420"/>
        <v>0</v>
      </c>
      <c r="EN87" s="2">
        <f t="shared" si="421"/>
        <v>0</v>
      </c>
      <c r="EO87" s="2">
        <f t="shared" si="422"/>
        <v>0</v>
      </c>
      <c r="EP87" s="2">
        <f t="shared" si="423"/>
        <v>1</v>
      </c>
      <c r="EQ87" s="55"/>
      <c r="ER87" s="55"/>
      <c r="ES87" s="56"/>
      <c r="ET87" s="56"/>
      <c r="EU87" s="55"/>
      <c r="EV87" s="55"/>
      <c r="EW87" s="55"/>
      <c r="EX87" s="55"/>
      <c r="EY87" s="55"/>
      <c r="EZ87" s="55"/>
      <c r="FA87" s="55"/>
      <c r="FB87" s="215"/>
      <c r="FC87" s="215"/>
    </row>
    <row r="88" ht="20.1" customHeight="1" spans="1:159">
      <c r="A88" s="194">
        <f>数据调研!F88</f>
        <v>326777</v>
      </c>
      <c r="B88" s="195">
        <f t="shared" si="283"/>
        <v>0</v>
      </c>
      <c r="C88" s="195">
        <f t="shared" si="284"/>
        <v>0</v>
      </c>
      <c r="D88" s="195">
        <f t="shared" si="285"/>
        <v>0</v>
      </c>
      <c r="E88" s="195">
        <f t="shared" si="286"/>
        <v>0</v>
      </c>
      <c r="F88" s="195">
        <f t="shared" si="287"/>
        <v>0</v>
      </c>
      <c r="G88">
        <f t="shared" si="288"/>
        <v>0</v>
      </c>
      <c r="H88">
        <f t="shared" si="289"/>
        <v>0</v>
      </c>
      <c r="I88">
        <f t="shared" si="290"/>
        <v>0</v>
      </c>
      <c r="J88">
        <f t="shared" si="291"/>
        <v>1</v>
      </c>
      <c r="K88" s="254">
        <f>价格参考!K88</f>
        <v>43</v>
      </c>
      <c r="L88">
        <f t="shared" si="292"/>
        <v>1</v>
      </c>
      <c r="M88">
        <f t="shared" si="293"/>
        <v>0</v>
      </c>
      <c r="N88">
        <f t="shared" si="294"/>
        <v>0</v>
      </c>
      <c r="O88">
        <f t="shared" si="295"/>
        <v>0</v>
      </c>
      <c r="P88">
        <f t="shared" si="296"/>
        <v>0</v>
      </c>
      <c r="Q88">
        <f t="shared" si="297"/>
        <v>0</v>
      </c>
      <c r="R88">
        <f t="shared" si="298"/>
        <v>0</v>
      </c>
      <c r="S88">
        <f t="shared" si="299"/>
        <v>0</v>
      </c>
      <c r="T88">
        <f t="shared" si="300"/>
        <v>0</v>
      </c>
      <c r="U88">
        <f t="shared" si="301"/>
        <v>0</v>
      </c>
      <c r="V88">
        <f t="shared" si="302"/>
        <v>0</v>
      </c>
      <c r="W88" s="194">
        <f t="shared" si="303"/>
        <v>326777</v>
      </c>
      <c r="X88" s="255">
        <f>数据调研!I88</f>
        <v>0</v>
      </c>
      <c r="Y88" s="2">
        <f t="shared" si="304"/>
        <v>1</v>
      </c>
      <c r="Z88" s="2">
        <f t="shared" si="305"/>
        <v>0</v>
      </c>
      <c r="AA88" s="2">
        <f t="shared" si="306"/>
        <v>0</v>
      </c>
      <c r="AB88" s="2">
        <f t="shared" si="307"/>
        <v>0</v>
      </c>
      <c r="AC88" s="2">
        <f t="shared" si="308"/>
        <v>0</v>
      </c>
      <c r="AD88" s="2">
        <f t="shared" si="309"/>
        <v>0</v>
      </c>
      <c r="AE88" s="2">
        <f t="shared" si="310"/>
        <v>0</v>
      </c>
      <c r="AF88" s="2">
        <f t="shared" si="311"/>
        <v>0</v>
      </c>
      <c r="AG88" s="2">
        <f t="shared" si="312"/>
        <v>0</v>
      </c>
      <c r="AH88" s="2">
        <f t="shared" si="313"/>
        <v>1</v>
      </c>
      <c r="AI88" s="2">
        <f t="shared" si="314"/>
        <v>0</v>
      </c>
      <c r="AJ88" s="2">
        <f t="shared" si="315"/>
        <v>0</v>
      </c>
      <c r="AK88" s="2">
        <f t="shared" si="316"/>
        <v>0</v>
      </c>
      <c r="AL88" s="2">
        <f t="shared" si="317"/>
        <v>0</v>
      </c>
      <c r="AM88" s="2">
        <f t="shared" si="318"/>
        <v>0</v>
      </c>
      <c r="AN88" s="2">
        <f t="shared" si="319"/>
        <v>0</v>
      </c>
      <c r="AO88" s="2">
        <f t="shared" si="320"/>
        <v>0</v>
      </c>
      <c r="AP88" s="2">
        <f t="shared" si="321"/>
        <v>0</v>
      </c>
      <c r="AQ88" s="2">
        <f t="shared" si="322"/>
        <v>0</v>
      </c>
      <c r="AR88" s="2">
        <f t="shared" si="323"/>
        <v>0</v>
      </c>
      <c r="AS88" s="2">
        <f t="shared" si="324"/>
        <v>0</v>
      </c>
      <c r="AT88" s="2">
        <f t="shared" si="325"/>
        <v>0</v>
      </c>
      <c r="AU88" s="2">
        <f t="shared" si="326"/>
        <v>0</v>
      </c>
      <c r="AV88" s="2">
        <f t="shared" si="327"/>
        <v>0</v>
      </c>
      <c r="AW88" s="2">
        <f t="shared" si="328"/>
        <v>0</v>
      </c>
      <c r="AX88" s="2">
        <f t="shared" si="329"/>
        <v>0</v>
      </c>
      <c r="AY88" s="2">
        <f t="shared" si="330"/>
        <v>0</v>
      </c>
      <c r="AZ88" s="2">
        <f t="shared" si="331"/>
        <v>0</v>
      </c>
      <c r="BA88" s="2">
        <f t="shared" si="332"/>
        <v>0</v>
      </c>
      <c r="BB88" s="2">
        <f t="shared" si="333"/>
        <v>0</v>
      </c>
      <c r="BC88" s="2">
        <f t="shared" si="334"/>
        <v>0</v>
      </c>
      <c r="BD88" s="2">
        <f t="shared" si="335"/>
        <v>0</v>
      </c>
      <c r="BE88" s="2">
        <f t="shared" si="336"/>
        <v>0</v>
      </c>
      <c r="BF88" s="2">
        <f t="shared" si="337"/>
        <v>0</v>
      </c>
      <c r="BG88" s="2">
        <f t="shared" si="338"/>
        <v>0</v>
      </c>
      <c r="BH88" s="2">
        <f t="shared" si="339"/>
        <v>0</v>
      </c>
      <c r="BI88" s="2">
        <f t="shared" si="340"/>
        <v>0</v>
      </c>
      <c r="BJ88" s="2">
        <f t="shared" si="341"/>
        <v>0</v>
      </c>
      <c r="BK88" s="2">
        <f t="shared" si="342"/>
        <v>0</v>
      </c>
      <c r="BL88" s="2">
        <f t="shared" si="343"/>
        <v>0</v>
      </c>
      <c r="BM88" s="2">
        <f t="shared" si="344"/>
        <v>0</v>
      </c>
      <c r="BN88" s="2">
        <f t="shared" si="345"/>
        <v>0</v>
      </c>
      <c r="BO88" s="2">
        <f t="shared" si="346"/>
        <v>0</v>
      </c>
      <c r="BP88" s="2">
        <f t="shared" si="347"/>
        <v>0</v>
      </c>
      <c r="BQ88" s="2">
        <f t="shared" si="348"/>
        <v>0</v>
      </c>
      <c r="BR88" s="2">
        <f t="shared" si="349"/>
        <v>0</v>
      </c>
      <c r="BS88" s="2">
        <f t="shared" si="350"/>
        <v>0</v>
      </c>
      <c r="BT88" s="2">
        <f t="shared" si="351"/>
        <v>0</v>
      </c>
      <c r="BU88" s="2">
        <f t="shared" si="352"/>
        <v>0</v>
      </c>
      <c r="BV88" s="2">
        <f t="shared" si="353"/>
        <v>0</v>
      </c>
      <c r="BW88" s="255" t="str">
        <f>数据调研!K88</f>
        <v>FBA</v>
      </c>
      <c r="BX88" s="199">
        <f t="shared" si="354"/>
        <v>0</v>
      </c>
      <c r="BY88" s="199">
        <f t="shared" si="355"/>
        <v>0</v>
      </c>
      <c r="BZ88" s="199">
        <f t="shared" si="356"/>
        <v>0</v>
      </c>
      <c r="CA88" s="199">
        <f t="shared" si="357"/>
        <v>0</v>
      </c>
      <c r="CB88" s="199">
        <f t="shared" si="358"/>
        <v>0</v>
      </c>
      <c r="CC88" s="199">
        <f t="shared" si="359"/>
        <v>0</v>
      </c>
      <c r="CD88" s="199">
        <f t="shared" si="360"/>
        <v>0</v>
      </c>
      <c r="CE88" s="199">
        <f t="shared" si="361"/>
        <v>0</v>
      </c>
      <c r="CF88" s="199">
        <f t="shared" si="362"/>
        <v>0</v>
      </c>
      <c r="CG88" s="199">
        <f t="shared" si="363"/>
        <v>0</v>
      </c>
      <c r="CH88" s="199">
        <f t="shared" si="364"/>
        <v>1</v>
      </c>
      <c r="CI88" s="199">
        <f t="shared" si="365"/>
        <v>0</v>
      </c>
      <c r="CJ88" s="199">
        <f t="shared" si="366"/>
        <v>0</v>
      </c>
      <c r="CK88" s="199">
        <f t="shared" si="367"/>
        <v>0</v>
      </c>
      <c r="CL88" s="199">
        <f t="shared" si="368"/>
        <v>0</v>
      </c>
      <c r="CM88" s="199">
        <f t="shared" si="369"/>
        <v>0</v>
      </c>
      <c r="CN88" s="199">
        <f t="shared" si="370"/>
        <v>0</v>
      </c>
      <c r="CO88" s="199">
        <f t="shared" si="371"/>
        <v>0</v>
      </c>
      <c r="CP88" s="199">
        <f t="shared" si="372"/>
        <v>0</v>
      </c>
      <c r="CQ88" s="199">
        <f t="shared" si="373"/>
        <v>1</v>
      </c>
      <c r="CR88" s="255">
        <f>数据调研!N88</f>
        <v>346</v>
      </c>
      <c r="CS88" s="260">
        <f t="shared" si="374"/>
        <v>0</v>
      </c>
      <c r="CT88" s="2">
        <f t="shared" si="375"/>
        <v>0</v>
      </c>
      <c r="CU88" s="2">
        <f t="shared" si="376"/>
        <v>0</v>
      </c>
      <c r="CV88" s="2">
        <f t="shared" si="377"/>
        <v>0</v>
      </c>
      <c r="CW88" s="2">
        <f t="shared" si="378"/>
        <v>0</v>
      </c>
      <c r="CX88" s="2">
        <f t="shared" si="379"/>
        <v>0</v>
      </c>
      <c r="CY88" s="2">
        <f t="shared" si="380"/>
        <v>0</v>
      </c>
      <c r="CZ88" s="2">
        <f t="shared" si="381"/>
        <v>0</v>
      </c>
      <c r="DA88" s="2">
        <f t="shared" si="382"/>
        <v>0</v>
      </c>
      <c r="DB88" s="2">
        <f t="shared" si="383"/>
        <v>0</v>
      </c>
      <c r="DC88" s="263">
        <f t="shared" si="384"/>
        <v>0</v>
      </c>
      <c r="DD88" s="254">
        <f t="shared" si="385"/>
        <v>0</v>
      </c>
      <c r="DE88" s="254">
        <f t="shared" si="386"/>
        <v>0</v>
      </c>
      <c r="DF88" s="254">
        <f t="shared" si="387"/>
        <v>0</v>
      </c>
      <c r="DG88" s="254">
        <f t="shared" si="388"/>
        <v>0</v>
      </c>
      <c r="DH88" s="254">
        <f t="shared" si="389"/>
        <v>0</v>
      </c>
      <c r="DI88" s="254">
        <f t="shared" si="390"/>
        <v>0</v>
      </c>
      <c r="DJ88" s="254">
        <f t="shared" si="391"/>
        <v>0</v>
      </c>
      <c r="DK88" s="254">
        <f t="shared" si="392"/>
        <v>0</v>
      </c>
      <c r="DL88" s="254">
        <f t="shared" si="393"/>
        <v>0</v>
      </c>
      <c r="DM88" s="263">
        <f t="shared" si="394"/>
        <v>0</v>
      </c>
      <c r="DN88" s="254">
        <f t="shared" si="395"/>
        <v>0</v>
      </c>
      <c r="DO88" s="254">
        <f t="shared" si="396"/>
        <v>0</v>
      </c>
      <c r="DP88" s="254">
        <f t="shared" si="397"/>
        <v>0</v>
      </c>
      <c r="DQ88" s="254">
        <f t="shared" si="398"/>
        <v>0</v>
      </c>
      <c r="DR88" s="254">
        <f t="shared" si="399"/>
        <v>0</v>
      </c>
      <c r="DS88" s="254">
        <f t="shared" si="400"/>
        <v>0</v>
      </c>
      <c r="DT88" s="254">
        <f t="shared" si="401"/>
        <v>0</v>
      </c>
      <c r="DU88" s="254">
        <f t="shared" si="402"/>
        <v>0</v>
      </c>
      <c r="DV88" s="254">
        <f t="shared" si="403"/>
        <v>0</v>
      </c>
      <c r="DW88" s="263">
        <f t="shared" si="404"/>
        <v>0</v>
      </c>
      <c r="DX88" s="254">
        <f t="shared" si="405"/>
        <v>0</v>
      </c>
      <c r="DY88" s="254">
        <f t="shared" si="406"/>
        <v>0</v>
      </c>
      <c r="DZ88" s="254">
        <f t="shared" si="407"/>
        <v>0</v>
      </c>
      <c r="EA88" s="254">
        <f t="shared" si="408"/>
        <v>0</v>
      </c>
      <c r="EB88" s="254">
        <f t="shared" si="409"/>
        <v>0</v>
      </c>
      <c r="EC88" s="254">
        <f t="shared" si="410"/>
        <v>0</v>
      </c>
      <c r="ED88" s="254">
        <f t="shared" si="411"/>
        <v>0</v>
      </c>
      <c r="EE88" s="254">
        <f t="shared" si="412"/>
        <v>0</v>
      </c>
      <c r="EF88" s="254">
        <f t="shared" si="413"/>
        <v>0</v>
      </c>
      <c r="EG88" s="263">
        <f t="shared" si="414"/>
        <v>1</v>
      </c>
      <c r="EH88" s="2">
        <f t="shared" si="415"/>
        <v>0</v>
      </c>
      <c r="EI88" s="2">
        <f t="shared" si="416"/>
        <v>0</v>
      </c>
      <c r="EJ88" s="2">
        <f t="shared" si="417"/>
        <v>0</v>
      </c>
      <c r="EK88" s="2">
        <f t="shared" si="418"/>
        <v>0</v>
      </c>
      <c r="EL88" s="2">
        <f t="shared" si="419"/>
        <v>0</v>
      </c>
      <c r="EM88" s="2">
        <f t="shared" si="420"/>
        <v>0</v>
      </c>
      <c r="EN88" s="2">
        <f t="shared" si="421"/>
        <v>0</v>
      </c>
      <c r="EO88" s="2">
        <f t="shared" si="422"/>
        <v>0</v>
      </c>
      <c r="EP88" s="2">
        <f t="shared" si="423"/>
        <v>1</v>
      </c>
      <c r="EQ88" s="55"/>
      <c r="ER88" s="55"/>
      <c r="ES88" s="56"/>
      <c r="ET88" s="56"/>
      <c r="EU88" s="55"/>
      <c r="EV88" s="55"/>
      <c r="EW88" s="55"/>
      <c r="EX88" s="55"/>
      <c r="EY88" s="55"/>
      <c r="EZ88" s="55"/>
      <c r="FA88" s="55"/>
      <c r="FB88" s="215"/>
      <c r="FC88" s="215"/>
    </row>
    <row r="89" ht="20.1" customHeight="1" spans="1:159">
      <c r="A89" s="194">
        <f>数据调研!F89</f>
        <v>228279</v>
      </c>
      <c r="B89" s="195">
        <f t="shared" si="283"/>
        <v>0</v>
      </c>
      <c r="C89" s="195">
        <f t="shared" si="284"/>
        <v>0</v>
      </c>
      <c r="D89" s="195">
        <f t="shared" si="285"/>
        <v>0</v>
      </c>
      <c r="E89" s="195">
        <f t="shared" si="286"/>
        <v>0</v>
      </c>
      <c r="F89" s="195">
        <f t="shared" si="287"/>
        <v>0</v>
      </c>
      <c r="G89">
        <f t="shared" si="288"/>
        <v>0</v>
      </c>
      <c r="H89">
        <f t="shared" si="289"/>
        <v>0</v>
      </c>
      <c r="I89">
        <f t="shared" si="290"/>
        <v>0</v>
      </c>
      <c r="J89">
        <f t="shared" si="291"/>
        <v>1</v>
      </c>
      <c r="K89" s="254">
        <f>价格参考!K89</f>
        <v>43</v>
      </c>
      <c r="L89">
        <f t="shared" si="292"/>
        <v>1</v>
      </c>
      <c r="M89">
        <f t="shared" si="293"/>
        <v>0</v>
      </c>
      <c r="N89">
        <f t="shared" si="294"/>
        <v>0</v>
      </c>
      <c r="O89">
        <f t="shared" si="295"/>
        <v>0</v>
      </c>
      <c r="P89">
        <f t="shared" si="296"/>
        <v>0</v>
      </c>
      <c r="Q89">
        <f t="shared" si="297"/>
        <v>0</v>
      </c>
      <c r="R89">
        <f t="shared" si="298"/>
        <v>0</v>
      </c>
      <c r="S89">
        <f t="shared" si="299"/>
        <v>0</v>
      </c>
      <c r="T89">
        <f t="shared" si="300"/>
        <v>0</v>
      </c>
      <c r="U89">
        <f t="shared" si="301"/>
        <v>0</v>
      </c>
      <c r="V89">
        <f t="shared" si="302"/>
        <v>0</v>
      </c>
      <c r="W89" s="194">
        <f t="shared" si="303"/>
        <v>228279</v>
      </c>
      <c r="X89" s="255">
        <f>数据调研!I89</f>
        <v>1</v>
      </c>
      <c r="Y89" s="2">
        <f t="shared" si="304"/>
        <v>1</v>
      </c>
      <c r="Z89" s="2">
        <f t="shared" si="305"/>
        <v>0</v>
      </c>
      <c r="AA89" s="2">
        <f t="shared" si="306"/>
        <v>0</v>
      </c>
      <c r="AB89" s="2">
        <f t="shared" si="307"/>
        <v>0</v>
      </c>
      <c r="AC89" s="2">
        <f t="shared" si="308"/>
        <v>0</v>
      </c>
      <c r="AD89" s="2">
        <f t="shared" si="309"/>
        <v>0</v>
      </c>
      <c r="AE89" s="2">
        <f t="shared" si="310"/>
        <v>0</v>
      </c>
      <c r="AF89" s="2">
        <f t="shared" si="311"/>
        <v>0</v>
      </c>
      <c r="AG89" s="2">
        <f t="shared" si="312"/>
        <v>0</v>
      </c>
      <c r="AH89" s="2">
        <f t="shared" si="313"/>
        <v>1</v>
      </c>
      <c r="AI89" s="2">
        <f t="shared" si="314"/>
        <v>0</v>
      </c>
      <c r="AJ89" s="2">
        <f t="shared" si="315"/>
        <v>0</v>
      </c>
      <c r="AK89" s="2">
        <f t="shared" si="316"/>
        <v>0</v>
      </c>
      <c r="AL89" s="2">
        <f t="shared" si="317"/>
        <v>0</v>
      </c>
      <c r="AM89" s="2">
        <f t="shared" si="318"/>
        <v>0</v>
      </c>
      <c r="AN89" s="2">
        <f t="shared" si="319"/>
        <v>0</v>
      </c>
      <c r="AO89" s="2">
        <f t="shared" si="320"/>
        <v>0</v>
      </c>
      <c r="AP89" s="2">
        <f t="shared" si="321"/>
        <v>0</v>
      </c>
      <c r="AQ89" s="2">
        <f t="shared" si="322"/>
        <v>0</v>
      </c>
      <c r="AR89" s="2">
        <f t="shared" si="323"/>
        <v>0</v>
      </c>
      <c r="AS89" s="2">
        <f t="shared" si="324"/>
        <v>0</v>
      </c>
      <c r="AT89" s="2">
        <f t="shared" si="325"/>
        <v>0</v>
      </c>
      <c r="AU89" s="2">
        <f t="shared" si="326"/>
        <v>0</v>
      </c>
      <c r="AV89" s="2">
        <f t="shared" si="327"/>
        <v>0</v>
      </c>
      <c r="AW89" s="2">
        <f t="shared" si="328"/>
        <v>0</v>
      </c>
      <c r="AX89" s="2">
        <f t="shared" si="329"/>
        <v>0</v>
      </c>
      <c r="AY89" s="2">
        <f t="shared" si="330"/>
        <v>0</v>
      </c>
      <c r="AZ89" s="2">
        <f t="shared" si="331"/>
        <v>0</v>
      </c>
      <c r="BA89" s="2">
        <f t="shared" si="332"/>
        <v>0</v>
      </c>
      <c r="BB89" s="2">
        <f t="shared" si="333"/>
        <v>0</v>
      </c>
      <c r="BC89" s="2">
        <f t="shared" si="334"/>
        <v>0</v>
      </c>
      <c r="BD89" s="2">
        <f t="shared" si="335"/>
        <v>0</v>
      </c>
      <c r="BE89" s="2">
        <f t="shared" si="336"/>
        <v>0</v>
      </c>
      <c r="BF89" s="2">
        <f t="shared" si="337"/>
        <v>0</v>
      </c>
      <c r="BG89" s="2">
        <f t="shared" si="338"/>
        <v>0</v>
      </c>
      <c r="BH89" s="2">
        <f t="shared" si="339"/>
        <v>0</v>
      </c>
      <c r="BI89" s="2">
        <f t="shared" si="340"/>
        <v>0</v>
      </c>
      <c r="BJ89" s="2">
        <f t="shared" si="341"/>
        <v>0</v>
      </c>
      <c r="BK89" s="2">
        <f t="shared" si="342"/>
        <v>0</v>
      </c>
      <c r="BL89" s="2">
        <f t="shared" si="343"/>
        <v>0</v>
      </c>
      <c r="BM89" s="2">
        <f t="shared" si="344"/>
        <v>0</v>
      </c>
      <c r="BN89" s="2">
        <f t="shared" si="345"/>
        <v>0</v>
      </c>
      <c r="BO89" s="2">
        <f t="shared" si="346"/>
        <v>0</v>
      </c>
      <c r="BP89" s="2">
        <f t="shared" si="347"/>
        <v>0</v>
      </c>
      <c r="BQ89" s="2">
        <f t="shared" si="348"/>
        <v>0</v>
      </c>
      <c r="BR89" s="2">
        <f t="shared" si="349"/>
        <v>0</v>
      </c>
      <c r="BS89" s="2">
        <f t="shared" si="350"/>
        <v>0</v>
      </c>
      <c r="BT89" s="2">
        <f t="shared" si="351"/>
        <v>0</v>
      </c>
      <c r="BU89" s="2">
        <f t="shared" si="352"/>
        <v>0</v>
      </c>
      <c r="BV89" s="2">
        <f t="shared" si="353"/>
        <v>0</v>
      </c>
      <c r="BW89" s="255" t="str">
        <f>数据调研!K89</f>
        <v>FBA</v>
      </c>
      <c r="BX89" s="199">
        <f t="shared" si="354"/>
        <v>0</v>
      </c>
      <c r="BY89" s="199">
        <f t="shared" si="355"/>
        <v>0</v>
      </c>
      <c r="BZ89" s="199">
        <f t="shared" si="356"/>
        <v>0</v>
      </c>
      <c r="CA89" s="199">
        <f t="shared" si="357"/>
        <v>0</v>
      </c>
      <c r="CB89" s="199">
        <f t="shared" si="358"/>
        <v>0</v>
      </c>
      <c r="CC89" s="199">
        <f t="shared" si="359"/>
        <v>0</v>
      </c>
      <c r="CD89" s="199">
        <f t="shared" si="360"/>
        <v>0</v>
      </c>
      <c r="CE89" s="199">
        <f t="shared" si="361"/>
        <v>0</v>
      </c>
      <c r="CF89" s="199">
        <f t="shared" si="362"/>
        <v>0</v>
      </c>
      <c r="CG89" s="199">
        <f t="shared" si="363"/>
        <v>0</v>
      </c>
      <c r="CH89" s="199">
        <f t="shared" si="364"/>
        <v>1</v>
      </c>
      <c r="CI89" s="199">
        <f t="shared" si="365"/>
        <v>0</v>
      </c>
      <c r="CJ89" s="199">
        <f t="shared" si="366"/>
        <v>0</v>
      </c>
      <c r="CK89" s="199">
        <f t="shared" si="367"/>
        <v>0</v>
      </c>
      <c r="CL89" s="199">
        <f t="shared" si="368"/>
        <v>0</v>
      </c>
      <c r="CM89" s="199">
        <f t="shared" si="369"/>
        <v>0</v>
      </c>
      <c r="CN89" s="199">
        <f t="shared" si="370"/>
        <v>0</v>
      </c>
      <c r="CO89" s="199">
        <f t="shared" si="371"/>
        <v>0</v>
      </c>
      <c r="CP89" s="199">
        <f t="shared" si="372"/>
        <v>0</v>
      </c>
      <c r="CQ89" s="199">
        <f t="shared" si="373"/>
        <v>1</v>
      </c>
      <c r="CR89" s="255">
        <f>数据调研!N89</f>
        <v>49</v>
      </c>
      <c r="CS89" s="260">
        <f t="shared" si="374"/>
        <v>0</v>
      </c>
      <c r="CT89" s="2">
        <f t="shared" si="375"/>
        <v>0</v>
      </c>
      <c r="CU89" s="2">
        <f t="shared" si="376"/>
        <v>0</v>
      </c>
      <c r="CV89" s="2">
        <f t="shared" si="377"/>
        <v>0</v>
      </c>
      <c r="CW89" s="2">
        <f t="shared" si="378"/>
        <v>0</v>
      </c>
      <c r="CX89" s="2">
        <f t="shared" si="379"/>
        <v>0</v>
      </c>
      <c r="CY89" s="2">
        <f t="shared" si="380"/>
        <v>0</v>
      </c>
      <c r="CZ89" s="2">
        <f t="shared" si="381"/>
        <v>0</v>
      </c>
      <c r="DA89" s="2">
        <f t="shared" si="382"/>
        <v>0</v>
      </c>
      <c r="DB89" s="2">
        <f t="shared" si="383"/>
        <v>0</v>
      </c>
      <c r="DC89" s="263">
        <f t="shared" si="384"/>
        <v>1</v>
      </c>
      <c r="DD89" s="254">
        <f t="shared" si="385"/>
        <v>0</v>
      </c>
      <c r="DE89" s="254">
        <f t="shared" si="386"/>
        <v>0</v>
      </c>
      <c r="DF89" s="254">
        <f t="shared" si="387"/>
        <v>0</v>
      </c>
      <c r="DG89" s="254">
        <f t="shared" si="388"/>
        <v>0</v>
      </c>
      <c r="DH89" s="254">
        <f t="shared" si="389"/>
        <v>0</v>
      </c>
      <c r="DI89" s="254">
        <f t="shared" si="390"/>
        <v>0</v>
      </c>
      <c r="DJ89" s="254">
        <f t="shared" si="391"/>
        <v>0</v>
      </c>
      <c r="DK89" s="254">
        <f t="shared" si="392"/>
        <v>0</v>
      </c>
      <c r="DL89" s="254">
        <f t="shared" si="393"/>
        <v>1</v>
      </c>
      <c r="DM89" s="263">
        <f t="shared" si="394"/>
        <v>0</v>
      </c>
      <c r="DN89" s="254">
        <f t="shared" si="395"/>
        <v>0</v>
      </c>
      <c r="DO89" s="254">
        <f t="shared" si="396"/>
        <v>0</v>
      </c>
      <c r="DP89" s="254">
        <f t="shared" si="397"/>
        <v>0</v>
      </c>
      <c r="DQ89" s="254">
        <f t="shared" si="398"/>
        <v>0</v>
      </c>
      <c r="DR89" s="254">
        <f t="shared" si="399"/>
        <v>0</v>
      </c>
      <c r="DS89" s="254">
        <f t="shared" si="400"/>
        <v>0</v>
      </c>
      <c r="DT89" s="254">
        <f t="shared" si="401"/>
        <v>0</v>
      </c>
      <c r="DU89" s="254">
        <f t="shared" si="402"/>
        <v>0</v>
      </c>
      <c r="DV89" s="254">
        <f t="shared" si="403"/>
        <v>0</v>
      </c>
      <c r="DW89" s="263">
        <f t="shared" si="404"/>
        <v>0</v>
      </c>
      <c r="DX89" s="254">
        <f t="shared" si="405"/>
        <v>0</v>
      </c>
      <c r="DY89" s="254">
        <f t="shared" si="406"/>
        <v>0</v>
      </c>
      <c r="DZ89" s="254">
        <f t="shared" si="407"/>
        <v>0</v>
      </c>
      <c r="EA89" s="254">
        <f t="shared" si="408"/>
        <v>0</v>
      </c>
      <c r="EB89" s="254">
        <f t="shared" si="409"/>
        <v>0</v>
      </c>
      <c r="EC89" s="254">
        <f t="shared" si="410"/>
        <v>0</v>
      </c>
      <c r="ED89" s="254">
        <f t="shared" si="411"/>
        <v>0</v>
      </c>
      <c r="EE89" s="254">
        <f t="shared" si="412"/>
        <v>0</v>
      </c>
      <c r="EF89" s="254">
        <f t="shared" si="413"/>
        <v>0</v>
      </c>
      <c r="EG89" s="263">
        <f t="shared" si="414"/>
        <v>0</v>
      </c>
      <c r="EH89" s="2">
        <f t="shared" si="415"/>
        <v>0</v>
      </c>
      <c r="EI89" s="2">
        <f t="shared" si="416"/>
        <v>0</v>
      </c>
      <c r="EJ89" s="2">
        <f t="shared" si="417"/>
        <v>0</v>
      </c>
      <c r="EK89" s="2">
        <f t="shared" si="418"/>
        <v>0</v>
      </c>
      <c r="EL89" s="2">
        <f t="shared" si="419"/>
        <v>0</v>
      </c>
      <c r="EM89" s="2">
        <f t="shared" si="420"/>
        <v>0</v>
      </c>
      <c r="EN89" s="2">
        <f t="shared" si="421"/>
        <v>0</v>
      </c>
      <c r="EO89" s="2">
        <f t="shared" si="422"/>
        <v>0</v>
      </c>
      <c r="EP89" s="2">
        <f t="shared" si="423"/>
        <v>0</v>
      </c>
      <c r="EQ89" s="55"/>
      <c r="ER89" s="55"/>
      <c r="ES89" s="56"/>
      <c r="ET89" s="56"/>
      <c r="EU89" s="55"/>
      <c r="EV89" s="55"/>
      <c r="EW89" s="55"/>
      <c r="EX89" s="55"/>
      <c r="EY89" s="55"/>
      <c r="EZ89" s="55"/>
      <c r="FA89" s="55"/>
      <c r="FB89" s="215"/>
      <c r="FC89" s="215"/>
    </row>
    <row r="90" ht="20.1" customHeight="1" spans="1:159">
      <c r="A90" s="194">
        <f>数据调研!F90</f>
        <v>92498</v>
      </c>
      <c r="B90" s="195">
        <f t="shared" si="283"/>
        <v>0</v>
      </c>
      <c r="C90" s="195">
        <f t="shared" si="284"/>
        <v>0</v>
      </c>
      <c r="D90" s="195">
        <f t="shared" si="285"/>
        <v>0</v>
      </c>
      <c r="E90" s="195">
        <f t="shared" si="286"/>
        <v>0</v>
      </c>
      <c r="F90" s="195">
        <f t="shared" si="287"/>
        <v>0</v>
      </c>
      <c r="G90">
        <f t="shared" si="288"/>
        <v>0</v>
      </c>
      <c r="H90">
        <f t="shared" si="289"/>
        <v>0</v>
      </c>
      <c r="I90">
        <f t="shared" si="290"/>
        <v>0</v>
      </c>
      <c r="J90">
        <f t="shared" si="291"/>
        <v>1</v>
      </c>
      <c r="K90" s="254">
        <f>价格参考!K90</f>
        <v>43</v>
      </c>
      <c r="L90">
        <f t="shared" si="292"/>
        <v>1</v>
      </c>
      <c r="M90">
        <f t="shared" si="293"/>
        <v>0</v>
      </c>
      <c r="N90">
        <f t="shared" si="294"/>
        <v>0</v>
      </c>
      <c r="O90">
        <f t="shared" si="295"/>
        <v>0</v>
      </c>
      <c r="P90">
        <f t="shared" si="296"/>
        <v>0</v>
      </c>
      <c r="Q90">
        <f t="shared" si="297"/>
        <v>0</v>
      </c>
      <c r="R90">
        <f t="shared" si="298"/>
        <v>0</v>
      </c>
      <c r="S90">
        <f t="shared" si="299"/>
        <v>0</v>
      </c>
      <c r="T90">
        <f t="shared" si="300"/>
        <v>0</v>
      </c>
      <c r="U90">
        <f t="shared" si="301"/>
        <v>0</v>
      </c>
      <c r="V90">
        <f t="shared" si="302"/>
        <v>0</v>
      </c>
      <c r="W90" s="194">
        <f t="shared" si="303"/>
        <v>92498</v>
      </c>
      <c r="X90" s="255">
        <f>数据调研!I90</f>
        <v>536</v>
      </c>
      <c r="Y90" s="2">
        <f t="shared" si="304"/>
        <v>0</v>
      </c>
      <c r="Z90" s="2">
        <f t="shared" si="305"/>
        <v>0</v>
      </c>
      <c r="AA90" s="2">
        <f t="shared" si="306"/>
        <v>0</v>
      </c>
      <c r="AB90" s="2">
        <f t="shared" si="307"/>
        <v>0</v>
      </c>
      <c r="AC90" s="2">
        <f t="shared" si="308"/>
        <v>0</v>
      </c>
      <c r="AD90" s="2">
        <f t="shared" si="309"/>
        <v>0</v>
      </c>
      <c r="AE90" s="2">
        <f t="shared" si="310"/>
        <v>0</v>
      </c>
      <c r="AF90" s="2">
        <f t="shared" si="311"/>
        <v>0</v>
      </c>
      <c r="AG90" s="2">
        <f t="shared" si="312"/>
        <v>0</v>
      </c>
      <c r="AH90" s="2">
        <f t="shared" si="313"/>
        <v>0</v>
      </c>
      <c r="AI90" s="2">
        <f t="shared" si="314"/>
        <v>0</v>
      </c>
      <c r="AJ90" s="2">
        <f t="shared" si="315"/>
        <v>0</v>
      </c>
      <c r="AK90" s="2">
        <f t="shared" si="316"/>
        <v>0</v>
      </c>
      <c r="AL90" s="2">
        <f t="shared" si="317"/>
        <v>0</v>
      </c>
      <c r="AM90" s="2">
        <f t="shared" si="318"/>
        <v>0</v>
      </c>
      <c r="AN90" s="2">
        <f t="shared" si="319"/>
        <v>0</v>
      </c>
      <c r="AO90" s="2">
        <f t="shared" si="320"/>
        <v>0</v>
      </c>
      <c r="AP90" s="2">
        <f t="shared" si="321"/>
        <v>0</v>
      </c>
      <c r="AQ90" s="2">
        <f t="shared" si="322"/>
        <v>0</v>
      </c>
      <c r="AR90" s="2">
        <f t="shared" si="323"/>
        <v>0</v>
      </c>
      <c r="AS90" s="2">
        <f t="shared" si="324"/>
        <v>0</v>
      </c>
      <c r="AT90" s="2">
        <f t="shared" si="325"/>
        <v>0</v>
      </c>
      <c r="AU90" s="2">
        <f t="shared" si="326"/>
        <v>0</v>
      </c>
      <c r="AV90" s="2">
        <f t="shared" si="327"/>
        <v>0</v>
      </c>
      <c r="AW90" s="2">
        <f t="shared" si="328"/>
        <v>0</v>
      </c>
      <c r="AX90" s="2">
        <f t="shared" si="329"/>
        <v>0</v>
      </c>
      <c r="AY90" s="2">
        <f t="shared" si="330"/>
        <v>0</v>
      </c>
      <c r="AZ90" s="2">
        <f t="shared" si="331"/>
        <v>0</v>
      </c>
      <c r="BA90" s="2">
        <f t="shared" si="332"/>
        <v>0</v>
      </c>
      <c r="BB90" s="2">
        <f t="shared" si="333"/>
        <v>0</v>
      </c>
      <c r="BC90" s="2">
        <f t="shared" si="334"/>
        <v>1</v>
      </c>
      <c r="BD90" s="2">
        <f t="shared" si="335"/>
        <v>0</v>
      </c>
      <c r="BE90" s="2">
        <f t="shared" si="336"/>
        <v>0</v>
      </c>
      <c r="BF90" s="2">
        <f t="shared" si="337"/>
        <v>0</v>
      </c>
      <c r="BG90" s="2">
        <f t="shared" si="338"/>
        <v>0</v>
      </c>
      <c r="BH90" s="2">
        <f t="shared" si="339"/>
        <v>0</v>
      </c>
      <c r="BI90" s="2">
        <f t="shared" si="340"/>
        <v>0</v>
      </c>
      <c r="BJ90" s="2">
        <f t="shared" si="341"/>
        <v>0</v>
      </c>
      <c r="BK90" s="2">
        <f t="shared" si="342"/>
        <v>0</v>
      </c>
      <c r="BL90" s="2">
        <f t="shared" si="343"/>
        <v>1</v>
      </c>
      <c r="BM90" s="2">
        <f t="shared" si="344"/>
        <v>0</v>
      </c>
      <c r="BN90" s="2">
        <f t="shared" si="345"/>
        <v>0</v>
      </c>
      <c r="BO90" s="2">
        <f t="shared" si="346"/>
        <v>0</v>
      </c>
      <c r="BP90" s="2">
        <f t="shared" si="347"/>
        <v>0</v>
      </c>
      <c r="BQ90" s="2">
        <f t="shared" si="348"/>
        <v>0</v>
      </c>
      <c r="BR90" s="2">
        <f t="shared" si="349"/>
        <v>0</v>
      </c>
      <c r="BS90" s="2">
        <f t="shared" si="350"/>
        <v>0</v>
      </c>
      <c r="BT90" s="2">
        <f t="shared" si="351"/>
        <v>0</v>
      </c>
      <c r="BU90" s="2">
        <f t="shared" si="352"/>
        <v>0</v>
      </c>
      <c r="BV90" s="2">
        <f t="shared" si="353"/>
        <v>0</v>
      </c>
      <c r="BW90" s="255" t="str">
        <f>数据调研!K90</f>
        <v>AMZ</v>
      </c>
      <c r="BX90" s="199">
        <f t="shared" si="354"/>
        <v>1</v>
      </c>
      <c r="BY90" s="199">
        <f t="shared" si="355"/>
        <v>0</v>
      </c>
      <c r="BZ90" s="199">
        <f t="shared" si="356"/>
        <v>0</v>
      </c>
      <c r="CA90" s="199">
        <f t="shared" si="357"/>
        <v>0</v>
      </c>
      <c r="CB90" s="199">
        <f t="shared" si="358"/>
        <v>0</v>
      </c>
      <c r="CC90" s="199">
        <f t="shared" si="359"/>
        <v>0</v>
      </c>
      <c r="CD90" s="199">
        <f t="shared" si="360"/>
        <v>0</v>
      </c>
      <c r="CE90" s="199">
        <f t="shared" si="361"/>
        <v>0</v>
      </c>
      <c r="CF90" s="199">
        <f t="shared" si="362"/>
        <v>0</v>
      </c>
      <c r="CG90" s="199">
        <f t="shared" si="363"/>
        <v>1</v>
      </c>
      <c r="CH90" s="199">
        <f t="shared" si="364"/>
        <v>0</v>
      </c>
      <c r="CI90" s="199">
        <f t="shared" si="365"/>
        <v>0</v>
      </c>
      <c r="CJ90" s="199">
        <f t="shared" si="366"/>
        <v>0</v>
      </c>
      <c r="CK90" s="199">
        <f t="shared" si="367"/>
        <v>0</v>
      </c>
      <c r="CL90" s="199">
        <f t="shared" si="368"/>
        <v>0</v>
      </c>
      <c r="CM90" s="199">
        <f t="shared" si="369"/>
        <v>0</v>
      </c>
      <c r="CN90" s="199">
        <f t="shared" si="370"/>
        <v>0</v>
      </c>
      <c r="CO90" s="199">
        <f t="shared" si="371"/>
        <v>0</v>
      </c>
      <c r="CP90" s="199">
        <f t="shared" si="372"/>
        <v>0</v>
      </c>
      <c r="CQ90" s="199">
        <f t="shared" si="373"/>
        <v>0</v>
      </c>
      <c r="CR90" s="255">
        <f>数据调研!N90</f>
        <v>2517</v>
      </c>
      <c r="CS90" s="260">
        <f t="shared" si="374"/>
        <v>0</v>
      </c>
      <c r="CT90" s="2">
        <f t="shared" si="375"/>
        <v>0</v>
      </c>
      <c r="CU90" s="2">
        <f t="shared" si="376"/>
        <v>0</v>
      </c>
      <c r="CV90" s="2">
        <f t="shared" si="377"/>
        <v>0</v>
      </c>
      <c r="CW90" s="2">
        <f t="shared" si="378"/>
        <v>0</v>
      </c>
      <c r="CX90" s="2">
        <f t="shared" si="379"/>
        <v>0</v>
      </c>
      <c r="CY90" s="2">
        <f t="shared" si="380"/>
        <v>0</v>
      </c>
      <c r="CZ90" s="2">
        <f t="shared" si="381"/>
        <v>0</v>
      </c>
      <c r="DA90" s="2">
        <f t="shared" si="382"/>
        <v>0</v>
      </c>
      <c r="DB90" s="2">
        <f t="shared" si="383"/>
        <v>0</v>
      </c>
      <c r="DC90" s="263">
        <f t="shared" si="384"/>
        <v>0</v>
      </c>
      <c r="DD90" s="254">
        <f t="shared" si="385"/>
        <v>0</v>
      </c>
      <c r="DE90" s="254">
        <f t="shared" si="386"/>
        <v>0</v>
      </c>
      <c r="DF90" s="254">
        <f t="shared" si="387"/>
        <v>0</v>
      </c>
      <c r="DG90" s="254">
        <f t="shared" si="388"/>
        <v>0</v>
      </c>
      <c r="DH90" s="254">
        <f t="shared" si="389"/>
        <v>0</v>
      </c>
      <c r="DI90" s="254">
        <f t="shared" si="390"/>
        <v>0</v>
      </c>
      <c r="DJ90" s="254">
        <f t="shared" si="391"/>
        <v>0</v>
      </c>
      <c r="DK90" s="254">
        <f t="shared" si="392"/>
        <v>0</v>
      </c>
      <c r="DL90" s="254">
        <f t="shared" si="393"/>
        <v>0</v>
      </c>
      <c r="DM90" s="263">
        <f t="shared" si="394"/>
        <v>0</v>
      </c>
      <c r="DN90" s="254">
        <f t="shared" si="395"/>
        <v>0</v>
      </c>
      <c r="DO90" s="254">
        <f t="shared" si="396"/>
        <v>0</v>
      </c>
      <c r="DP90" s="254">
        <f t="shared" si="397"/>
        <v>0</v>
      </c>
      <c r="DQ90" s="254">
        <f t="shared" si="398"/>
        <v>0</v>
      </c>
      <c r="DR90" s="254">
        <f t="shared" si="399"/>
        <v>0</v>
      </c>
      <c r="DS90" s="254">
        <f t="shared" si="400"/>
        <v>0</v>
      </c>
      <c r="DT90" s="254">
        <f t="shared" si="401"/>
        <v>0</v>
      </c>
      <c r="DU90" s="254">
        <f t="shared" si="402"/>
        <v>0</v>
      </c>
      <c r="DV90" s="254">
        <f t="shared" si="403"/>
        <v>0</v>
      </c>
      <c r="DW90" s="263">
        <f t="shared" si="404"/>
        <v>0</v>
      </c>
      <c r="DX90" s="254">
        <f t="shared" si="405"/>
        <v>0</v>
      </c>
      <c r="DY90" s="254">
        <f t="shared" si="406"/>
        <v>0</v>
      </c>
      <c r="DZ90" s="254">
        <f t="shared" si="407"/>
        <v>0</v>
      </c>
      <c r="EA90" s="254">
        <f t="shared" si="408"/>
        <v>0</v>
      </c>
      <c r="EB90" s="254">
        <f t="shared" si="409"/>
        <v>0</v>
      </c>
      <c r="EC90" s="254">
        <f t="shared" si="410"/>
        <v>0</v>
      </c>
      <c r="ED90" s="254">
        <f t="shared" si="411"/>
        <v>0</v>
      </c>
      <c r="EE90" s="254">
        <f t="shared" si="412"/>
        <v>0</v>
      </c>
      <c r="EF90" s="254">
        <f t="shared" si="413"/>
        <v>0</v>
      </c>
      <c r="EG90" s="263">
        <f t="shared" si="414"/>
        <v>1</v>
      </c>
      <c r="EH90" s="2">
        <f t="shared" si="415"/>
        <v>0</v>
      </c>
      <c r="EI90" s="2">
        <f t="shared" si="416"/>
        <v>0</v>
      </c>
      <c r="EJ90" s="2">
        <f t="shared" si="417"/>
        <v>0</v>
      </c>
      <c r="EK90" s="2">
        <f t="shared" si="418"/>
        <v>0</v>
      </c>
      <c r="EL90" s="2">
        <f t="shared" si="419"/>
        <v>0</v>
      </c>
      <c r="EM90" s="2">
        <f t="shared" si="420"/>
        <v>0</v>
      </c>
      <c r="EN90" s="2">
        <f t="shared" si="421"/>
        <v>0</v>
      </c>
      <c r="EO90" s="2">
        <f t="shared" si="422"/>
        <v>0</v>
      </c>
      <c r="EP90" s="2">
        <f t="shared" si="423"/>
        <v>1</v>
      </c>
      <c r="EQ90" s="55"/>
      <c r="ER90" s="55"/>
      <c r="ES90" s="56"/>
      <c r="ET90" s="56"/>
      <c r="EU90" s="55"/>
      <c r="EV90" s="55"/>
      <c r="EW90" s="55"/>
      <c r="EX90" s="55"/>
      <c r="EY90" s="55"/>
      <c r="EZ90" s="55"/>
      <c r="FA90" s="55"/>
      <c r="FB90" s="215"/>
      <c r="FC90" s="215"/>
    </row>
    <row r="91" ht="20.1" customHeight="1" spans="1:159">
      <c r="A91" s="194">
        <f>数据调研!F91</f>
        <v>177173</v>
      </c>
      <c r="B91" s="195">
        <f t="shared" si="283"/>
        <v>0</v>
      </c>
      <c r="C91" s="195">
        <f t="shared" si="284"/>
        <v>0</v>
      </c>
      <c r="D91" s="195">
        <f t="shared" si="285"/>
        <v>0</v>
      </c>
      <c r="E91" s="195">
        <f t="shared" si="286"/>
        <v>0</v>
      </c>
      <c r="F91" s="195">
        <f t="shared" si="287"/>
        <v>0</v>
      </c>
      <c r="G91">
        <f t="shared" si="288"/>
        <v>0</v>
      </c>
      <c r="H91">
        <f t="shared" si="289"/>
        <v>0</v>
      </c>
      <c r="I91">
        <f t="shared" si="290"/>
        <v>0</v>
      </c>
      <c r="J91">
        <f t="shared" si="291"/>
        <v>1</v>
      </c>
      <c r="K91" s="254">
        <f>价格参考!K91</f>
        <v>43</v>
      </c>
      <c r="L91">
        <f t="shared" si="292"/>
        <v>1</v>
      </c>
      <c r="M91">
        <f t="shared" si="293"/>
        <v>0</v>
      </c>
      <c r="N91">
        <f t="shared" si="294"/>
        <v>0</v>
      </c>
      <c r="O91">
        <f t="shared" si="295"/>
        <v>0</v>
      </c>
      <c r="P91">
        <f t="shared" si="296"/>
        <v>0</v>
      </c>
      <c r="Q91">
        <f t="shared" si="297"/>
        <v>0</v>
      </c>
      <c r="R91">
        <f t="shared" si="298"/>
        <v>0</v>
      </c>
      <c r="S91">
        <f t="shared" si="299"/>
        <v>0</v>
      </c>
      <c r="T91">
        <f t="shared" si="300"/>
        <v>0</v>
      </c>
      <c r="U91">
        <f t="shared" si="301"/>
        <v>0</v>
      </c>
      <c r="V91">
        <f t="shared" si="302"/>
        <v>0</v>
      </c>
      <c r="W91" s="194">
        <f t="shared" si="303"/>
        <v>177173</v>
      </c>
      <c r="X91" s="255">
        <f>数据调研!I91</f>
        <v>14</v>
      </c>
      <c r="Y91" s="2">
        <f t="shared" si="304"/>
        <v>1</v>
      </c>
      <c r="Z91" s="2">
        <f t="shared" si="305"/>
        <v>0</v>
      </c>
      <c r="AA91" s="2">
        <f t="shared" si="306"/>
        <v>0</v>
      </c>
      <c r="AB91" s="2">
        <f t="shared" si="307"/>
        <v>0</v>
      </c>
      <c r="AC91" s="2">
        <f t="shared" si="308"/>
        <v>0</v>
      </c>
      <c r="AD91" s="2">
        <f t="shared" si="309"/>
        <v>0</v>
      </c>
      <c r="AE91" s="2">
        <f t="shared" si="310"/>
        <v>0</v>
      </c>
      <c r="AF91" s="2">
        <f t="shared" si="311"/>
        <v>0</v>
      </c>
      <c r="AG91" s="2">
        <f t="shared" si="312"/>
        <v>0</v>
      </c>
      <c r="AH91" s="2">
        <f t="shared" si="313"/>
        <v>1</v>
      </c>
      <c r="AI91" s="2">
        <f t="shared" si="314"/>
        <v>0</v>
      </c>
      <c r="AJ91" s="2">
        <f t="shared" si="315"/>
        <v>0</v>
      </c>
      <c r="AK91" s="2">
        <f t="shared" si="316"/>
        <v>0</v>
      </c>
      <c r="AL91" s="2">
        <f t="shared" si="317"/>
        <v>0</v>
      </c>
      <c r="AM91" s="2">
        <f t="shared" si="318"/>
        <v>0</v>
      </c>
      <c r="AN91" s="2">
        <f t="shared" si="319"/>
        <v>0</v>
      </c>
      <c r="AO91" s="2">
        <f t="shared" si="320"/>
        <v>0</v>
      </c>
      <c r="AP91" s="2">
        <f t="shared" si="321"/>
        <v>0</v>
      </c>
      <c r="AQ91" s="2">
        <f t="shared" si="322"/>
        <v>0</v>
      </c>
      <c r="AR91" s="2">
        <f t="shared" si="323"/>
        <v>0</v>
      </c>
      <c r="AS91" s="2">
        <f t="shared" si="324"/>
        <v>0</v>
      </c>
      <c r="AT91" s="2">
        <f t="shared" si="325"/>
        <v>0</v>
      </c>
      <c r="AU91" s="2">
        <f t="shared" si="326"/>
        <v>0</v>
      </c>
      <c r="AV91" s="2">
        <f t="shared" si="327"/>
        <v>0</v>
      </c>
      <c r="AW91" s="2">
        <f t="shared" si="328"/>
        <v>0</v>
      </c>
      <c r="AX91" s="2">
        <f t="shared" si="329"/>
        <v>0</v>
      </c>
      <c r="AY91" s="2">
        <f t="shared" si="330"/>
        <v>0</v>
      </c>
      <c r="AZ91" s="2">
        <f t="shared" si="331"/>
        <v>0</v>
      </c>
      <c r="BA91" s="2">
        <f t="shared" si="332"/>
        <v>0</v>
      </c>
      <c r="BB91" s="2">
        <f t="shared" si="333"/>
        <v>0</v>
      </c>
      <c r="BC91" s="2">
        <f t="shared" si="334"/>
        <v>0</v>
      </c>
      <c r="BD91" s="2">
        <f t="shared" si="335"/>
        <v>0</v>
      </c>
      <c r="BE91" s="2">
        <f t="shared" si="336"/>
        <v>0</v>
      </c>
      <c r="BF91" s="2">
        <f t="shared" si="337"/>
        <v>0</v>
      </c>
      <c r="BG91" s="2">
        <f t="shared" si="338"/>
        <v>0</v>
      </c>
      <c r="BH91" s="2">
        <f t="shared" si="339"/>
        <v>0</v>
      </c>
      <c r="BI91" s="2">
        <f t="shared" si="340"/>
        <v>0</v>
      </c>
      <c r="BJ91" s="2">
        <f t="shared" si="341"/>
        <v>0</v>
      </c>
      <c r="BK91" s="2">
        <f t="shared" si="342"/>
        <v>0</v>
      </c>
      <c r="BL91" s="2">
        <f t="shared" si="343"/>
        <v>0</v>
      </c>
      <c r="BM91" s="2">
        <f t="shared" si="344"/>
        <v>0</v>
      </c>
      <c r="BN91" s="2">
        <f t="shared" si="345"/>
        <v>0</v>
      </c>
      <c r="BO91" s="2">
        <f t="shared" si="346"/>
        <v>0</v>
      </c>
      <c r="BP91" s="2">
        <f t="shared" si="347"/>
        <v>0</v>
      </c>
      <c r="BQ91" s="2">
        <f t="shared" si="348"/>
        <v>0</v>
      </c>
      <c r="BR91" s="2">
        <f t="shared" si="349"/>
        <v>0</v>
      </c>
      <c r="BS91" s="2">
        <f t="shared" si="350"/>
        <v>0</v>
      </c>
      <c r="BT91" s="2">
        <f t="shared" si="351"/>
        <v>0</v>
      </c>
      <c r="BU91" s="2">
        <f t="shared" si="352"/>
        <v>0</v>
      </c>
      <c r="BV91" s="2">
        <f t="shared" si="353"/>
        <v>0</v>
      </c>
      <c r="BW91" s="255" t="str">
        <f>数据调研!K91</f>
        <v>FBA</v>
      </c>
      <c r="BX91" s="199">
        <f t="shared" si="354"/>
        <v>0</v>
      </c>
      <c r="BY91" s="199">
        <f t="shared" si="355"/>
        <v>0</v>
      </c>
      <c r="BZ91" s="199">
        <f t="shared" si="356"/>
        <v>0</v>
      </c>
      <c r="CA91" s="199">
        <f t="shared" si="357"/>
        <v>0</v>
      </c>
      <c r="CB91" s="199">
        <f t="shared" si="358"/>
        <v>0</v>
      </c>
      <c r="CC91" s="199">
        <f t="shared" si="359"/>
        <v>0</v>
      </c>
      <c r="CD91" s="199">
        <f t="shared" si="360"/>
        <v>0</v>
      </c>
      <c r="CE91" s="199">
        <f t="shared" si="361"/>
        <v>0</v>
      </c>
      <c r="CF91" s="199">
        <f t="shared" si="362"/>
        <v>0</v>
      </c>
      <c r="CG91" s="199">
        <f t="shared" si="363"/>
        <v>0</v>
      </c>
      <c r="CH91" s="199">
        <f t="shared" si="364"/>
        <v>1</v>
      </c>
      <c r="CI91" s="199">
        <f t="shared" si="365"/>
        <v>0</v>
      </c>
      <c r="CJ91" s="199">
        <f t="shared" si="366"/>
        <v>0</v>
      </c>
      <c r="CK91" s="199">
        <f t="shared" si="367"/>
        <v>0</v>
      </c>
      <c r="CL91" s="199">
        <f t="shared" si="368"/>
        <v>0</v>
      </c>
      <c r="CM91" s="199">
        <f t="shared" si="369"/>
        <v>0</v>
      </c>
      <c r="CN91" s="199">
        <f t="shared" si="370"/>
        <v>0</v>
      </c>
      <c r="CO91" s="199">
        <f t="shared" si="371"/>
        <v>0</v>
      </c>
      <c r="CP91" s="199">
        <f t="shared" si="372"/>
        <v>0</v>
      </c>
      <c r="CQ91" s="199">
        <f t="shared" si="373"/>
        <v>1</v>
      </c>
      <c r="CR91" s="255">
        <f>数据调研!N91</f>
        <v>1099</v>
      </c>
      <c r="CS91" s="260">
        <f t="shared" si="374"/>
        <v>0</v>
      </c>
      <c r="CT91" s="2">
        <f t="shared" si="375"/>
        <v>0</v>
      </c>
      <c r="CU91" s="2">
        <f t="shared" si="376"/>
        <v>0</v>
      </c>
      <c r="CV91" s="2">
        <f t="shared" si="377"/>
        <v>0</v>
      </c>
      <c r="CW91" s="2">
        <f t="shared" si="378"/>
        <v>0</v>
      </c>
      <c r="CX91" s="2">
        <f t="shared" si="379"/>
        <v>0</v>
      </c>
      <c r="CY91" s="2">
        <f t="shared" si="380"/>
        <v>0</v>
      </c>
      <c r="CZ91" s="2">
        <f t="shared" si="381"/>
        <v>0</v>
      </c>
      <c r="DA91" s="2">
        <f t="shared" si="382"/>
        <v>0</v>
      </c>
      <c r="DB91" s="2">
        <f t="shared" si="383"/>
        <v>0</v>
      </c>
      <c r="DC91" s="263">
        <f t="shared" si="384"/>
        <v>0</v>
      </c>
      <c r="DD91" s="254">
        <f t="shared" si="385"/>
        <v>0</v>
      </c>
      <c r="DE91" s="254">
        <f t="shared" si="386"/>
        <v>0</v>
      </c>
      <c r="DF91" s="254">
        <f t="shared" si="387"/>
        <v>0</v>
      </c>
      <c r="DG91" s="254">
        <f t="shared" si="388"/>
        <v>0</v>
      </c>
      <c r="DH91" s="254">
        <f t="shared" si="389"/>
        <v>0</v>
      </c>
      <c r="DI91" s="254">
        <f t="shared" si="390"/>
        <v>0</v>
      </c>
      <c r="DJ91" s="254">
        <f t="shared" si="391"/>
        <v>0</v>
      </c>
      <c r="DK91" s="254">
        <f t="shared" si="392"/>
        <v>0</v>
      </c>
      <c r="DL91" s="254">
        <f t="shared" si="393"/>
        <v>0</v>
      </c>
      <c r="DM91" s="263">
        <f t="shared" si="394"/>
        <v>0</v>
      </c>
      <c r="DN91" s="254">
        <f t="shared" si="395"/>
        <v>0</v>
      </c>
      <c r="DO91" s="254">
        <f t="shared" si="396"/>
        <v>0</v>
      </c>
      <c r="DP91" s="254">
        <f t="shared" si="397"/>
        <v>0</v>
      </c>
      <c r="DQ91" s="254">
        <f t="shared" si="398"/>
        <v>0</v>
      </c>
      <c r="DR91" s="254">
        <f t="shared" si="399"/>
        <v>0</v>
      </c>
      <c r="DS91" s="254">
        <f t="shared" si="400"/>
        <v>0</v>
      </c>
      <c r="DT91" s="254">
        <f t="shared" si="401"/>
        <v>0</v>
      </c>
      <c r="DU91" s="254">
        <f t="shared" si="402"/>
        <v>0</v>
      </c>
      <c r="DV91" s="254">
        <f t="shared" si="403"/>
        <v>0</v>
      </c>
      <c r="DW91" s="263">
        <f t="shared" si="404"/>
        <v>0</v>
      </c>
      <c r="DX91" s="254">
        <f t="shared" si="405"/>
        <v>0</v>
      </c>
      <c r="DY91" s="254">
        <f t="shared" si="406"/>
        <v>0</v>
      </c>
      <c r="DZ91" s="254">
        <f t="shared" si="407"/>
        <v>0</v>
      </c>
      <c r="EA91" s="254">
        <f t="shared" si="408"/>
        <v>0</v>
      </c>
      <c r="EB91" s="254">
        <f t="shared" si="409"/>
        <v>0</v>
      </c>
      <c r="EC91" s="254">
        <f t="shared" si="410"/>
        <v>0</v>
      </c>
      <c r="ED91" s="254">
        <f t="shared" si="411"/>
        <v>0</v>
      </c>
      <c r="EE91" s="254">
        <f t="shared" si="412"/>
        <v>0</v>
      </c>
      <c r="EF91" s="254">
        <f t="shared" si="413"/>
        <v>0</v>
      </c>
      <c r="EG91" s="263">
        <f t="shared" si="414"/>
        <v>1</v>
      </c>
      <c r="EH91" s="2">
        <f t="shared" si="415"/>
        <v>0</v>
      </c>
      <c r="EI91" s="2">
        <f t="shared" si="416"/>
        <v>0</v>
      </c>
      <c r="EJ91" s="2">
        <f t="shared" si="417"/>
        <v>0</v>
      </c>
      <c r="EK91" s="2">
        <f t="shared" si="418"/>
        <v>0</v>
      </c>
      <c r="EL91" s="2">
        <f t="shared" si="419"/>
        <v>0</v>
      </c>
      <c r="EM91" s="2">
        <f t="shared" si="420"/>
        <v>0</v>
      </c>
      <c r="EN91" s="2">
        <f t="shared" si="421"/>
        <v>0</v>
      </c>
      <c r="EO91" s="2">
        <f t="shared" si="422"/>
        <v>0</v>
      </c>
      <c r="EP91" s="2">
        <f t="shared" si="423"/>
        <v>1</v>
      </c>
      <c r="EQ91" s="55"/>
      <c r="ER91" s="55"/>
      <c r="ES91" s="56"/>
      <c r="ET91" s="56"/>
      <c r="EU91" s="55"/>
      <c r="EV91" s="55"/>
      <c r="EW91" s="55"/>
      <c r="EX91" s="55"/>
      <c r="EY91" s="55"/>
      <c r="EZ91" s="55"/>
      <c r="FA91" s="55"/>
      <c r="FB91" s="215"/>
      <c r="FC91" s="215"/>
    </row>
    <row r="92" ht="20.1" customHeight="1" spans="1:159">
      <c r="A92" s="194">
        <f>数据调研!F92</f>
        <v>223421</v>
      </c>
      <c r="B92" s="195">
        <f t="shared" si="283"/>
        <v>0</v>
      </c>
      <c r="C92" s="195">
        <f t="shared" si="284"/>
        <v>0</v>
      </c>
      <c r="D92" s="195">
        <f t="shared" si="285"/>
        <v>0</v>
      </c>
      <c r="E92" s="195">
        <f t="shared" si="286"/>
        <v>0</v>
      </c>
      <c r="F92" s="195">
        <f t="shared" si="287"/>
        <v>0</v>
      </c>
      <c r="G92">
        <f t="shared" si="288"/>
        <v>0</v>
      </c>
      <c r="H92">
        <f t="shared" si="289"/>
        <v>0</v>
      </c>
      <c r="I92">
        <f t="shared" si="290"/>
        <v>0</v>
      </c>
      <c r="J92">
        <f t="shared" si="291"/>
        <v>1</v>
      </c>
      <c r="K92" s="254">
        <f>价格参考!K92</f>
        <v>43</v>
      </c>
      <c r="L92">
        <f t="shared" si="292"/>
        <v>1</v>
      </c>
      <c r="M92">
        <f t="shared" si="293"/>
        <v>0</v>
      </c>
      <c r="N92">
        <f t="shared" si="294"/>
        <v>0</v>
      </c>
      <c r="O92">
        <f t="shared" si="295"/>
        <v>0</v>
      </c>
      <c r="P92">
        <f t="shared" si="296"/>
        <v>0</v>
      </c>
      <c r="Q92">
        <f t="shared" si="297"/>
        <v>0</v>
      </c>
      <c r="R92">
        <f t="shared" si="298"/>
        <v>0</v>
      </c>
      <c r="S92">
        <f t="shared" si="299"/>
        <v>0</v>
      </c>
      <c r="T92">
        <f t="shared" si="300"/>
        <v>0</v>
      </c>
      <c r="U92">
        <f t="shared" si="301"/>
        <v>0</v>
      </c>
      <c r="V92">
        <f t="shared" si="302"/>
        <v>0</v>
      </c>
      <c r="W92" s="194">
        <f t="shared" si="303"/>
        <v>223421</v>
      </c>
      <c r="X92" s="255">
        <f>数据调研!I92</f>
        <v>30</v>
      </c>
      <c r="Y92" s="2">
        <f t="shared" si="304"/>
        <v>1</v>
      </c>
      <c r="Z92" s="2">
        <f t="shared" si="305"/>
        <v>0</v>
      </c>
      <c r="AA92" s="2">
        <f t="shared" si="306"/>
        <v>0</v>
      </c>
      <c r="AB92" s="2">
        <f t="shared" si="307"/>
        <v>0</v>
      </c>
      <c r="AC92" s="2">
        <f t="shared" si="308"/>
        <v>0</v>
      </c>
      <c r="AD92" s="2">
        <f t="shared" si="309"/>
        <v>0</v>
      </c>
      <c r="AE92" s="2">
        <f t="shared" si="310"/>
        <v>0</v>
      </c>
      <c r="AF92" s="2">
        <f t="shared" si="311"/>
        <v>0</v>
      </c>
      <c r="AG92" s="2">
        <f t="shared" si="312"/>
        <v>0</v>
      </c>
      <c r="AH92" s="2">
        <f t="shared" si="313"/>
        <v>1</v>
      </c>
      <c r="AI92" s="2">
        <f t="shared" si="314"/>
        <v>0</v>
      </c>
      <c r="AJ92" s="2">
        <f t="shared" si="315"/>
        <v>0</v>
      </c>
      <c r="AK92" s="2">
        <f t="shared" si="316"/>
        <v>0</v>
      </c>
      <c r="AL92" s="2">
        <f t="shared" si="317"/>
        <v>0</v>
      </c>
      <c r="AM92" s="2">
        <f t="shared" si="318"/>
        <v>0</v>
      </c>
      <c r="AN92" s="2">
        <f t="shared" si="319"/>
        <v>0</v>
      </c>
      <c r="AO92" s="2">
        <f t="shared" si="320"/>
        <v>0</v>
      </c>
      <c r="AP92" s="2">
        <f t="shared" si="321"/>
        <v>0</v>
      </c>
      <c r="AQ92" s="2">
        <f t="shared" si="322"/>
        <v>0</v>
      </c>
      <c r="AR92" s="2">
        <f t="shared" si="323"/>
        <v>0</v>
      </c>
      <c r="AS92" s="2">
        <f t="shared" si="324"/>
        <v>0</v>
      </c>
      <c r="AT92" s="2">
        <f t="shared" si="325"/>
        <v>0</v>
      </c>
      <c r="AU92" s="2">
        <f t="shared" si="326"/>
        <v>0</v>
      </c>
      <c r="AV92" s="2">
        <f t="shared" si="327"/>
        <v>0</v>
      </c>
      <c r="AW92" s="2">
        <f t="shared" si="328"/>
        <v>0</v>
      </c>
      <c r="AX92" s="2">
        <f t="shared" si="329"/>
        <v>0</v>
      </c>
      <c r="AY92" s="2">
        <f t="shared" si="330"/>
        <v>0</v>
      </c>
      <c r="AZ92" s="2">
        <f t="shared" si="331"/>
        <v>0</v>
      </c>
      <c r="BA92" s="2">
        <f t="shared" si="332"/>
        <v>0</v>
      </c>
      <c r="BB92" s="2">
        <f t="shared" si="333"/>
        <v>0</v>
      </c>
      <c r="BC92" s="2">
        <f t="shared" si="334"/>
        <v>0</v>
      </c>
      <c r="BD92" s="2">
        <f t="shared" si="335"/>
        <v>0</v>
      </c>
      <c r="BE92" s="2">
        <f t="shared" si="336"/>
        <v>0</v>
      </c>
      <c r="BF92" s="2">
        <f t="shared" si="337"/>
        <v>0</v>
      </c>
      <c r="BG92" s="2">
        <f t="shared" si="338"/>
        <v>0</v>
      </c>
      <c r="BH92" s="2">
        <f t="shared" si="339"/>
        <v>0</v>
      </c>
      <c r="BI92" s="2">
        <f t="shared" si="340"/>
        <v>0</v>
      </c>
      <c r="BJ92" s="2">
        <f t="shared" si="341"/>
        <v>0</v>
      </c>
      <c r="BK92" s="2">
        <f t="shared" si="342"/>
        <v>0</v>
      </c>
      <c r="BL92" s="2">
        <f t="shared" si="343"/>
        <v>0</v>
      </c>
      <c r="BM92" s="2">
        <f t="shared" si="344"/>
        <v>0</v>
      </c>
      <c r="BN92" s="2">
        <f t="shared" si="345"/>
        <v>0</v>
      </c>
      <c r="BO92" s="2">
        <f t="shared" si="346"/>
        <v>0</v>
      </c>
      <c r="BP92" s="2">
        <f t="shared" si="347"/>
        <v>0</v>
      </c>
      <c r="BQ92" s="2">
        <f t="shared" si="348"/>
        <v>0</v>
      </c>
      <c r="BR92" s="2">
        <f t="shared" si="349"/>
        <v>0</v>
      </c>
      <c r="BS92" s="2">
        <f t="shared" si="350"/>
        <v>0</v>
      </c>
      <c r="BT92" s="2">
        <f t="shared" si="351"/>
        <v>0</v>
      </c>
      <c r="BU92" s="2">
        <f t="shared" si="352"/>
        <v>0</v>
      </c>
      <c r="BV92" s="2">
        <f t="shared" si="353"/>
        <v>0</v>
      </c>
      <c r="BW92" s="255" t="str">
        <f>数据调研!K92</f>
        <v>AMZ</v>
      </c>
      <c r="BX92" s="199">
        <f t="shared" si="354"/>
        <v>1</v>
      </c>
      <c r="BY92" s="199">
        <f t="shared" si="355"/>
        <v>0</v>
      </c>
      <c r="BZ92" s="199">
        <f t="shared" si="356"/>
        <v>0</v>
      </c>
      <c r="CA92" s="199">
        <f t="shared" si="357"/>
        <v>0</v>
      </c>
      <c r="CB92" s="199">
        <f t="shared" si="358"/>
        <v>0</v>
      </c>
      <c r="CC92" s="199">
        <f t="shared" si="359"/>
        <v>0</v>
      </c>
      <c r="CD92" s="199">
        <f t="shared" si="360"/>
        <v>0</v>
      </c>
      <c r="CE92" s="199">
        <f t="shared" si="361"/>
        <v>0</v>
      </c>
      <c r="CF92" s="199">
        <f t="shared" si="362"/>
        <v>0</v>
      </c>
      <c r="CG92" s="199">
        <f t="shared" si="363"/>
        <v>1</v>
      </c>
      <c r="CH92" s="199">
        <f t="shared" si="364"/>
        <v>0</v>
      </c>
      <c r="CI92" s="199">
        <f t="shared" si="365"/>
        <v>0</v>
      </c>
      <c r="CJ92" s="199">
        <f t="shared" si="366"/>
        <v>0</v>
      </c>
      <c r="CK92" s="199">
        <f t="shared" si="367"/>
        <v>0</v>
      </c>
      <c r="CL92" s="199">
        <f t="shared" si="368"/>
        <v>0</v>
      </c>
      <c r="CM92" s="199">
        <f t="shared" si="369"/>
        <v>0</v>
      </c>
      <c r="CN92" s="199">
        <f t="shared" si="370"/>
        <v>0</v>
      </c>
      <c r="CO92" s="199">
        <f t="shared" si="371"/>
        <v>0</v>
      </c>
      <c r="CP92" s="199">
        <f t="shared" si="372"/>
        <v>0</v>
      </c>
      <c r="CQ92" s="199">
        <f t="shared" si="373"/>
        <v>0</v>
      </c>
      <c r="CR92" s="255">
        <f>数据调研!N92</f>
        <v>1444</v>
      </c>
      <c r="CS92" s="260">
        <f t="shared" si="374"/>
        <v>0</v>
      </c>
      <c r="CT92" s="2">
        <f t="shared" si="375"/>
        <v>0</v>
      </c>
      <c r="CU92" s="2">
        <f t="shared" si="376"/>
        <v>0</v>
      </c>
      <c r="CV92" s="2">
        <f t="shared" si="377"/>
        <v>0</v>
      </c>
      <c r="CW92" s="2">
        <f t="shared" si="378"/>
        <v>0</v>
      </c>
      <c r="CX92" s="2">
        <f t="shared" si="379"/>
        <v>0</v>
      </c>
      <c r="CY92" s="2">
        <f t="shared" si="380"/>
        <v>0</v>
      </c>
      <c r="CZ92" s="2">
        <f t="shared" si="381"/>
        <v>0</v>
      </c>
      <c r="DA92" s="2">
        <f t="shared" si="382"/>
        <v>0</v>
      </c>
      <c r="DB92" s="2">
        <f t="shared" si="383"/>
        <v>0</v>
      </c>
      <c r="DC92" s="263">
        <f t="shared" si="384"/>
        <v>0</v>
      </c>
      <c r="DD92" s="254">
        <f t="shared" si="385"/>
        <v>0</v>
      </c>
      <c r="DE92" s="254">
        <f t="shared" si="386"/>
        <v>0</v>
      </c>
      <c r="DF92" s="254">
        <f t="shared" si="387"/>
        <v>0</v>
      </c>
      <c r="DG92" s="254">
        <f t="shared" si="388"/>
        <v>0</v>
      </c>
      <c r="DH92" s="254">
        <f t="shared" si="389"/>
        <v>0</v>
      </c>
      <c r="DI92" s="254">
        <f t="shared" si="390"/>
        <v>0</v>
      </c>
      <c r="DJ92" s="254">
        <f t="shared" si="391"/>
        <v>0</v>
      </c>
      <c r="DK92" s="254">
        <f t="shared" si="392"/>
        <v>0</v>
      </c>
      <c r="DL92" s="254">
        <f t="shared" si="393"/>
        <v>0</v>
      </c>
      <c r="DM92" s="263">
        <f t="shared" si="394"/>
        <v>0</v>
      </c>
      <c r="DN92" s="254">
        <f t="shared" si="395"/>
        <v>0</v>
      </c>
      <c r="DO92" s="254">
        <f t="shared" si="396"/>
        <v>0</v>
      </c>
      <c r="DP92" s="254">
        <f t="shared" si="397"/>
        <v>0</v>
      </c>
      <c r="DQ92" s="254">
        <f t="shared" si="398"/>
        <v>0</v>
      </c>
      <c r="DR92" s="254">
        <f t="shared" si="399"/>
        <v>0</v>
      </c>
      <c r="DS92" s="254">
        <f t="shared" si="400"/>
        <v>0</v>
      </c>
      <c r="DT92" s="254">
        <f t="shared" si="401"/>
        <v>0</v>
      </c>
      <c r="DU92" s="254">
        <f t="shared" si="402"/>
        <v>0</v>
      </c>
      <c r="DV92" s="254">
        <f t="shared" si="403"/>
        <v>0</v>
      </c>
      <c r="DW92" s="263">
        <f t="shared" si="404"/>
        <v>0</v>
      </c>
      <c r="DX92" s="254">
        <f t="shared" si="405"/>
        <v>0</v>
      </c>
      <c r="DY92" s="254">
        <f t="shared" si="406"/>
        <v>0</v>
      </c>
      <c r="DZ92" s="254">
        <f t="shared" si="407"/>
        <v>0</v>
      </c>
      <c r="EA92" s="254">
        <f t="shared" si="408"/>
        <v>0</v>
      </c>
      <c r="EB92" s="254">
        <f t="shared" si="409"/>
        <v>0</v>
      </c>
      <c r="EC92" s="254">
        <f t="shared" si="410"/>
        <v>0</v>
      </c>
      <c r="ED92" s="254">
        <f t="shared" si="411"/>
        <v>0</v>
      </c>
      <c r="EE92" s="254">
        <f t="shared" si="412"/>
        <v>0</v>
      </c>
      <c r="EF92" s="254">
        <f t="shared" si="413"/>
        <v>0</v>
      </c>
      <c r="EG92" s="263">
        <f t="shared" si="414"/>
        <v>1</v>
      </c>
      <c r="EH92" s="2">
        <f t="shared" si="415"/>
        <v>0</v>
      </c>
      <c r="EI92" s="2">
        <f t="shared" si="416"/>
        <v>0</v>
      </c>
      <c r="EJ92" s="2">
        <f t="shared" si="417"/>
        <v>0</v>
      </c>
      <c r="EK92" s="2">
        <f t="shared" si="418"/>
        <v>0</v>
      </c>
      <c r="EL92" s="2">
        <f t="shared" si="419"/>
        <v>0</v>
      </c>
      <c r="EM92" s="2">
        <f t="shared" si="420"/>
        <v>0</v>
      </c>
      <c r="EN92" s="2">
        <f t="shared" si="421"/>
        <v>0</v>
      </c>
      <c r="EO92" s="2">
        <f t="shared" si="422"/>
        <v>0</v>
      </c>
      <c r="EP92" s="2">
        <f t="shared" si="423"/>
        <v>1</v>
      </c>
      <c r="EQ92" s="55"/>
      <c r="ER92" s="55"/>
      <c r="ES92" s="56"/>
      <c r="ET92" s="56"/>
      <c r="EU92" s="55"/>
      <c r="EV92" s="55"/>
      <c r="EW92" s="55"/>
      <c r="EX92" s="55"/>
      <c r="EY92" s="55"/>
      <c r="EZ92" s="55"/>
      <c r="FA92" s="55"/>
      <c r="FB92" s="215"/>
      <c r="FC92" s="215"/>
    </row>
    <row r="93" ht="20.1" customHeight="1" spans="1:159">
      <c r="A93" s="194">
        <f>数据调研!F93</f>
        <v>182758</v>
      </c>
      <c r="B93" s="195">
        <f t="shared" si="283"/>
        <v>0</v>
      </c>
      <c r="C93" s="195">
        <f t="shared" si="284"/>
        <v>0</v>
      </c>
      <c r="D93" s="195">
        <f t="shared" si="285"/>
        <v>0</v>
      </c>
      <c r="E93" s="195">
        <f t="shared" si="286"/>
        <v>0</v>
      </c>
      <c r="F93" s="195">
        <f t="shared" si="287"/>
        <v>0</v>
      </c>
      <c r="G93">
        <f t="shared" si="288"/>
        <v>0</v>
      </c>
      <c r="H93">
        <f t="shared" si="289"/>
        <v>0</v>
      </c>
      <c r="I93">
        <f t="shared" si="290"/>
        <v>0</v>
      </c>
      <c r="J93">
        <f t="shared" si="291"/>
        <v>1</v>
      </c>
      <c r="K93" s="254">
        <f>价格参考!K93</f>
        <v>43</v>
      </c>
      <c r="L93">
        <f t="shared" si="292"/>
        <v>1</v>
      </c>
      <c r="M93">
        <f t="shared" si="293"/>
        <v>0</v>
      </c>
      <c r="N93">
        <f t="shared" si="294"/>
        <v>0</v>
      </c>
      <c r="O93">
        <f t="shared" si="295"/>
        <v>0</v>
      </c>
      <c r="P93">
        <f t="shared" si="296"/>
        <v>0</v>
      </c>
      <c r="Q93">
        <f t="shared" si="297"/>
        <v>0</v>
      </c>
      <c r="R93">
        <f t="shared" si="298"/>
        <v>0</v>
      </c>
      <c r="S93">
        <f t="shared" si="299"/>
        <v>0</v>
      </c>
      <c r="T93">
        <f t="shared" si="300"/>
        <v>0</v>
      </c>
      <c r="U93">
        <f t="shared" si="301"/>
        <v>0</v>
      </c>
      <c r="V93">
        <f t="shared" si="302"/>
        <v>0</v>
      </c>
      <c r="W93" s="194">
        <f t="shared" si="303"/>
        <v>182758</v>
      </c>
      <c r="X93" s="255">
        <f>数据调研!I93</f>
        <v>17</v>
      </c>
      <c r="Y93" s="2">
        <f t="shared" si="304"/>
        <v>1</v>
      </c>
      <c r="Z93" s="2">
        <f t="shared" si="305"/>
        <v>0</v>
      </c>
      <c r="AA93" s="2">
        <f t="shared" si="306"/>
        <v>0</v>
      </c>
      <c r="AB93" s="2">
        <f t="shared" si="307"/>
        <v>0</v>
      </c>
      <c r="AC93" s="2">
        <f t="shared" si="308"/>
        <v>0</v>
      </c>
      <c r="AD93" s="2">
        <f t="shared" si="309"/>
        <v>0</v>
      </c>
      <c r="AE93" s="2">
        <f t="shared" si="310"/>
        <v>0</v>
      </c>
      <c r="AF93" s="2">
        <f t="shared" si="311"/>
        <v>0</v>
      </c>
      <c r="AG93" s="2">
        <f t="shared" si="312"/>
        <v>0</v>
      </c>
      <c r="AH93" s="2">
        <f t="shared" si="313"/>
        <v>1</v>
      </c>
      <c r="AI93" s="2">
        <f t="shared" si="314"/>
        <v>0</v>
      </c>
      <c r="AJ93" s="2">
        <f t="shared" si="315"/>
        <v>0</v>
      </c>
      <c r="AK93" s="2">
        <f t="shared" si="316"/>
        <v>0</v>
      </c>
      <c r="AL93" s="2">
        <f t="shared" si="317"/>
        <v>0</v>
      </c>
      <c r="AM93" s="2">
        <f t="shared" si="318"/>
        <v>0</v>
      </c>
      <c r="AN93" s="2">
        <f t="shared" si="319"/>
        <v>0</v>
      </c>
      <c r="AO93" s="2">
        <f t="shared" si="320"/>
        <v>0</v>
      </c>
      <c r="AP93" s="2">
        <f t="shared" si="321"/>
        <v>0</v>
      </c>
      <c r="AQ93" s="2">
        <f t="shared" si="322"/>
        <v>0</v>
      </c>
      <c r="AR93" s="2">
        <f t="shared" si="323"/>
        <v>0</v>
      </c>
      <c r="AS93" s="2">
        <f t="shared" si="324"/>
        <v>0</v>
      </c>
      <c r="AT93" s="2">
        <f t="shared" si="325"/>
        <v>0</v>
      </c>
      <c r="AU93" s="2">
        <f t="shared" si="326"/>
        <v>0</v>
      </c>
      <c r="AV93" s="2">
        <f t="shared" si="327"/>
        <v>0</v>
      </c>
      <c r="AW93" s="2">
        <f t="shared" si="328"/>
        <v>0</v>
      </c>
      <c r="AX93" s="2">
        <f t="shared" si="329"/>
        <v>0</v>
      </c>
      <c r="AY93" s="2">
        <f t="shared" si="330"/>
        <v>0</v>
      </c>
      <c r="AZ93" s="2">
        <f t="shared" si="331"/>
        <v>0</v>
      </c>
      <c r="BA93" s="2">
        <f t="shared" si="332"/>
        <v>0</v>
      </c>
      <c r="BB93" s="2">
        <f t="shared" si="333"/>
        <v>0</v>
      </c>
      <c r="BC93" s="2">
        <f t="shared" si="334"/>
        <v>0</v>
      </c>
      <c r="BD93" s="2">
        <f t="shared" si="335"/>
        <v>0</v>
      </c>
      <c r="BE93" s="2">
        <f t="shared" si="336"/>
        <v>0</v>
      </c>
      <c r="BF93" s="2">
        <f t="shared" si="337"/>
        <v>0</v>
      </c>
      <c r="BG93" s="2">
        <f t="shared" si="338"/>
        <v>0</v>
      </c>
      <c r="BH93" s="2">
        <f t="shared" si="339"/>
        <v>0</v>
      </c>
      <c r="BI93" s="2">
        <f t="shared" si="340"/>
        <v>0</v>
      </c>
      <c r="BJ93" s="2">
        <f t="shared" si="341"/>
        <v>0</v>
      </c>
      <c r="BK93" s="2">
        <f t="shared" si="342"/>
        <v>0</v>
      </c>
      <c r="BL93" s="2">
        <f t="shared" si="343"/>
        <v>0</v>
      </c>
      <c r="BM93" s="2">
        <f t="shared" si="344"/>
        <v>0</v>
      </c>
      <c r="BN93" s="2">
        <f t="shared" si="345"/>
        <v>0</v>
      </c>
      <c r="BO93" s="2">
        <f t="shared" si="346"/>
        <v>0</v>
      </c>
      <c r="BP93" s="2">
        <f t="shared" si="347"/>
        <v>0</v>
      </c>
      <c r="BQ93" s="2">
        <f t="shared" si="348"/>
        <v>0</v>
      </c>
      <c r="BR93" s="2">
        <f t="shared" si="349"/>
        <v>0</v>
      </c>
      <c r="BS93" s="2">
        <f t="shared" si="350"/>
        <v>0</v>
      </c>
      <c r="BT93" s="2">
        <f t="shared" si="351"/>
        <v>0</v>
      </c>
      <c r="BU93" s="2">
        <f t="shared" si="352"/>
        <v>0</v>
      </c>
      <c r="BV93" s="2">
        <f t="shared" si="353"/>
        <v>0</v>
      </c>
      <c r="BW93" s="255" t="str">
        <f>数据调研!K93</f>
        <v>FBA</v>
      </c>
      <c r="BX93" s="199">
        <f t="shared" si="354"/>
        <v>0</v>
      </c>
      <c r="BY93" s="199">
        <f t="shared" si="355"/>
        <v>0</v>
      </c>
      <c r="BZ93" s="199">
        <f t="shared" si="356"/>
        <v>0</v>
      </c>
      <c r="CA93" s="199">
        <f t="shared" si="357"/>
        <v>0</v>
      </c>
      <c r="CB93" s="199">
        <f t="shared" si="358"/>
        <v>0</v>
      </c>
      <c r="CC93" s="199">
        <f t="shared" si="359"/>
        <v>0</v>
      </c>
      <c r="CD93" s="199">
        <f t="shared" si="360"/>
        <v>0</v>
      </c>
      <c r="CE93" s="199">
        <f t="shared" si="361"/>
        <v>0</v>
      </c>
      <c r="CF93" s="199">
        <f t="shared" si="362"/>
        <v>0</v>
      </c>
      <c r="CG93" s="199">
        <f t="shared" si="363"/>
        <v>0</v>
      </c>
      <c r="CH93" s="199">
        <f t="shared" si="364"/>
        <v>1</v>
      </c>
      <c r="CI93" s="199">
        <f t="shared" si="365"/>
        <v>0</v>
      </c>
      <c r="CJ93" s="199">
        <f t="shared" si="366"/>
        <v>0</v>
      </c>
      <c r="CK93" s="199">
        <f t="shared" si="367"/>
        <v>0</v>
      </c>
      <c r="CL93" s="199">
        <f t="shared" si="368"/>
        <v>0</v>
      </c>
      <c r="CM93" s="199">
        <f t="shared" si="369"/>
        <v>0</v>
      </c>
      <c r="CN93" s="199">
        <f t="shared" si="370"/>
        <v>0</v>
      </c>
      <c r="CO93" s="199">
        <f t="shared" si="371"/>
        <v>0</v>
      </c>
      <c r="CP93" s="199">
        <f t="shared" si="372"/>
        <v>0</v>
      </c>
      <c r="CQ93" s="199">
        <f t="shared" si="373"/>
        <v>1</v>
      </c>
      <c r="CR93" s="255">
        <f>数据调研!N93</f>
        <v>238</v>
      </c>
      <c r="CS93" s="260">
        <f t="shared" si="374"/>
        <v>0</v>
      </c>
      <c r="CT93" s="2">
        <f t="shared" si="375"/>
        <v>0</v>
      </c>
      <c r="CU93" s="2">
        <f t="shared" si="376"/>
        <v>0</v>
      </c>
      <c r="CV93" s="2">
        <f t="shared" si="377"/>
        <v>0</v>
      </c>
      <c r="CW93" s="2">
        <f t="shared" si="378"/>
        <v>0</v>
      </c>
      <c r="CX93" s="2">
        <f t="shared" si="379"/>
        <v>0</v>
      </c>
      <c r="CY93" s="2">
        <f t="shared" si="380"/>
        <v>0</v>
      </c>
      <c r="CZ93" s="2">
        <f t="shared" si="381"/>
        <v>0</v>
      </c>
      <c r="DA93" s="2">
        <f t="shared" si="382"/>
        <v>0</v>
      </c>
      <c r="DB93" s="2">
        <f t="shared" si="383"/>
        <v>0</v>
      </c>
      <c r="DC93" s="263">
        <f t="shared" si="384"/>
        <v>0</v>
      </c>
      <c r="DD93" s="254">
        <f t="shared" si="385"/>
        <v>0</v>
      </c>
      <c r="DE93" s="254">
        <f t="shared" si="386"/>
        <v>0</v>
      </c>
      <c r="DF93" s="254">
        <f t="shared" si="387"/>
        <v>0</v>
      </c>
      <c r="DG93" s="254">
        <f t="shared" si="388"/>
        <v>0</v>
      </c>
      <c r="DH93" s="254">
        <f t="shared" si="389"/>
        <v>0</v>
      </c>
      <c r="DI93" s="254">
        <f t="shared" si="390"/>
        <v>0</v>
      </c>
      <c r="DJ93" s="254">
        <f t="shared" si="391"/>
        <v>0</v>
      </c>
      <c r="DK93" s="254">
        <f t="shared" si="392"/>
        <v>0</v>
      </c>
      <c r="DL93" s="254">
        <f t="shared" si="393"/>
        <v>0</v>
      </c>
      <c r="DM93" s="263">
        <f t="shared" si="394"/>
        <v>0</v>
      </c>
      <c r="DN93" s="254">
        <f t="shared" si="395"/>
        <v>0</v>
      </c>
      <c r="DO93" s="254">
        <f t="shared" si="396"/>
        <v>0</v>
      </c>
      <c r="DP93" s="254">
        <f t="shared" si="397"/>
        <v>0</v>
      </c>
      <c r="DQ93" s="254">
        <f t="shared" si="398"/>
        <v>0</v>
      </c>
      <c r="DR93" s="254">
        <f t="shared" si="399"/>
        <v>0</v>
      </c>
      <c r="DS93" s="254">
        <f t="shared" si="400"/>
        <v>0</v>
      </c>
      <c r="DT93" s="254">
        <f t="shared" si="401"/>
        <v>0</v>
      </c>
      <c r="DU93" s="254">
        <f t="shared" si="402"/>
        <v>0</v>
      </c>
      <c r="DV93" s="254">
        <f t="shared" si="403"/>
        <v>0</v>
      </c>
      <c r="DW93" s="263">
        <f t="shared" si="404"/>
        <v>0</v>
      </c>
      <c r="DX93" s="254">
        <f t="shared" si="405"/>
        <v>0</v>
      </c>
      <c r="DY93" s="254">
        <f t="shared" si="406"/>
        <v>0</v>
      </c>
      <c r="DZ93" s="254">
        <f t="shared" si="407"/>
        <v>0</v>
      </c>
      <c r="EA93" s="254">
        <f t="shared" si="408"/>
        <v>0</v>
      </c>
      <c r="EB93" s="254">
        <f t="shared" si="409"/>
        <v>0</v>
      </c>
      <c r="EC93" s="254">
        <f t="shared" si="410"/>
        <v>0</v>
      </c>
      <c r="ED93" s="254">
        <f t="shared" si="411"/>
        <v>0</v>
      </c>
      <c r="EE93" s="254">
        <f t="shared" si="412"/>
        <v>0</v>
      </c>
      <c r="EF93" s="254">
        <f t="shared" si="413"/>
        <v>0</v>
      </c>
      <c r="EG93" s="263">
        <f t="shared" si="414"/>
        <v>1</v>
      </c>
      <c r="EH93" s="2">
        <f t="shared" si="415"/>
        <v>0</v>
      </c>
      <c r="EI93" s="2">
        <f t="shared" si="416"/>
        <v>0</v>
      </c>
      <c r="EJ93" s="2">
        <f t="shared" si="417"/>
        <v>0</v>
      </c>
      <c r="EK93" s="2">
        <f t="shared" si="418"/>
        <v>0</v>
      </c>
      <c r="EL93" s="2">
        <f t="shared" si="419"/>
        <v>0</v>
      </c>
      <c r="EM93" s="2">
        <f t="shared" si="420"/>
        <v>0</v>
      </c>
      <c r="EN93" s="2">
        <f t="shared" si="421"/>
        <v>0</v>
      </c>
      <c r="EO93" s="2">
        <f t="shared" si="422"/>
        <v>0</v>
      </c>
      <c r="EP93" s="2">
        <f t="shared" si="423"/>
        <v>1</v>
      </c>
      <c r="EQ93" s="55"/>
      <c r="ER93" s="55"/>
      <c r="ES93" s="56"/>
      <c r="ET93" s="56"/>
      <c r="EU93" s="55"/>
      <c r="EV93" s="55"/>
      <c r="EW93" s="55"/>
      <c r="EX93" s="55"/>
      <c r="EY93" s="55"/>
      <c r="EZ93" s="55"/>
      <c r="FA93" s="55"/>
      <c r="FB93" s="215"/>
      <c r="FC93" s="215"/>
    </row>
    <row r="94" ht="20.1" customHeight="1" spans="1:159">
      <c r="A94" s="194">
        <f>数据调研!F94</f>
        <v>162055</v>
      </c>
      <c r="B94" s="195">
        <f t="shared" si="283"/>
        <v>0</v>
      </c>
      <c r="C94" s="195">
        <f t="shared" si="284"/>
        <v>0</v>
      </c>
      <c r="D94" s="195">
        <f t="shared" si="285"/>
        <v>0</v>
      </c>
      <c r="E94" s="195">
        <f t="shared" si="286"/>
        <v>0</v>
      </c>
      <c r="F94" s="195">
        <f t="shared" si="287"/>
        <v>0</v>
      </c>
      <c r="G94">
        <f t="shared" si="288"/>
        <v>0</v>
      </c>
      <c r="H94">
        <f t="shared" si="289"/>
        <v>0</v>
      </c>
      <c r="I94">
        <f t="shared" si="290"/>
        <v>0</v>
      </c>
      <c r="J94">
        <f t="shared" si="291"/>
        <v>1</v>
      </c>
      <c r="K94" s="254">
        <f>价格参考!K94</f>
        <v>43</v>
      </c>
      <c r="L94">
        <f t="shared" si="292"/>
        <v>1</v>
      </c>
      <c r="M94">
        <f t="shared" si="293"/>
        <v>0</v>
      </c>
      <c r="N94">
        <f t="shared" si="294"/>
        <v>0</v>
      </c>
      <c r="O94">
        <f t="shared" si="295"/>
        <v>0</v>
      </c>
      <c r="P94">
        <f t="shared" si="296"/>
        <v>0</v>
      </c>
      <c r="Q94">
        <f t="shared" si="297"/>
        <v>0</v>
      </c>
      <c r="R94">
        <f t="shared" si="298"/>
        <v>0</v>
      </c>
      <c r="S94">
        <f t="shared" si="299"/>
        <v>0</v>
      </c>
      <c r="T94">
        <f t="shared" si="300"/>
        <v>0</v>
      </c>
      <c r="U94">
        <f t="shared" si="301"/>
        <v>0</v>
      </c>
      <c r="V94">
        <f t="shared" si="302"/>
        <v>0</v>
      </c>
      <c r="W94" s="194">
        <f t="shared" si="303"/>
        <v>162055</v>
      </c>
      <c r="X94" s="255">
        <f>数据调研!I94</f>
        <v>3</v>
      </c>
      <c r="Y94" s="2">
        <f t="shared" si="304"/>
        <v>1</v>
      </c>
      <c r="Z94" s="2">
        <f t="shared" si="305"/>
        <v>0</v>
      </c>
      <c r="AA94" s="2">
        <f t="shared" si="306"/>
        <v>0</v>
      </c>
      <c r="AB94" s="2">
        <f t="shared" si="307"/>
        <v>0</v>
      </c>
      <c r="AC94" s="2">
        <f t="shared" si="308"/>
        <v>0</v>
      </c>
      <c r="AD94" s="2">
        <f t="shared" si="309"/>
        <v>0</v>
      </c>
      <c r="AE94" s="2">
        <f t="shared" si="310"/>
        <v>0</v>
      </c>
      <c r="AF94" s="2">
        <f t="shared" si="311"/>
        <v>0</v>
      </c>
      <c r="AG94" s="2">
        <f t="shared" si="312"/>
        <v>0</v>
      </c>
      <c r="AH94" s="2">
        <f t="shared" si="313"/>
        <v>1</v>
      </c>
      <c r="AI94" s="2">
        <f t="shared" si="314"/>
        <v>0</v>
      </c>
      <c r="AJ94" s="2">
        <f t="shared" si="315"/>
        <v>0</v>
      </c>
      <c r="AK94" s="2">
        <f t="shared" si="316"/>
        <v>0</v>
      </c>
      <c r="AL94" s="2">
        <f t="shared" si="317"/>
        <v>0</v>
      </c>
      <c r="AM94" s="2">
        <f t="shared" si="318"/>
        <v>0</v>
      </c>
      <c r="AN94" s="2">
        <f t="shared" si="319"/>
        <v>0</v>
      </c>
      <c r="AO94" s="2">
        <f t="shared" si="320"/>
        <v>0</v>
      </c>
      <c r="AP94" s="2">
        <f t="shared" si="321"/>
        <v>0</v>
      </c>
      <c r="AQ94" s="2">
        <f t="shared" si="322"/>
        <v>0</v>
      </c>
      <c r="AR94" s="2">
        <f t="shared" si="323"/>
        <v>0</v>
      </c>
      <c r="AS94" s="2">
        <f t="shared" si="324"/>
        <v>0</v>
      </c>
      <c r="AT94" s="2">
        <f t="shared" si="325"/>
        <v>0</v>
      </c>
      <c r="AU94" s="2">
        <f t="shared" si="326"/>
        <v>0</v>
      </c>
      <c r="AV94" s="2">
        <f t="shared" si="327"/>
        <v>0</v>
      </c>
      <c r="AW94" s="2">
        <f t="shared" si="328"/>
        <v>0</v>
      </c>
      <c r="AX94" s="2">
        <f t="shared" si="329"/>
        <v>0</v>
      </c>
      <c r="AY94" s="2">
        <f t="shared" si="330"/>
        <v>0</v>
      </c>
      <c r="AZ94" s="2">
        <f t="shared" si="331"/>
        <v>0</v>
      </c>
      <c r="BA94" s="2">
        <f t="shared" si="332"/>
        <v>0</v>
      </c>
      <c r="BB94" s="2">
        <f t="shared" si="333"/>
        <v>0</v>
      </c>
      <c r="BC94" s="2">
        <f t="shared" si="334"/>
        <v>0</v>
      </c>
      <c r="BD94" s="2">
        <f t="shared" si="335"/>
        <v>0</v>
      </c>
      <c r="BE94" s="2">
        <f t="shared" si="336"/>
        <v>0</v>
      </c>
      <c r="BF94" s="2">
        <f t="shared" si="337"/>
        <v>0</v>
      </c>
      <c r="BG94" s="2">
        <f t="shared" si="338"/>
        <v>0</v>
      </c>
      <c r="BH94" s="2">
        <f t="shared" si="339"/>
        <v>0</v>
      </c>
      <c r="BI94" s="2">
        <f t="shared" si="340"/>
        <v>0</v>
      </c>
      <c r="BJ94" s="2">
        <f t="shared" si="341"/>
        <v>0</v>
      </c>
      <c r="BK94" s="2">
        <f t="shared" si="342"/>
        <v>0</v>
      </c>
      <c r="BL94" s="2">
        <f t="shared" si="343"/>
        <v>0</v>
      </c>
      <c r="BM94" s="2">
        <f t="shared" si="344"/>
        <v>0</v>
      </c>
      <c r="BN94" s="2">
        <f t="shared" si="345"/>
        <v>0</v>
      </c>
      <c r="BO94" s="2">
        <f t="shared" si="346"/>
        <v>0</v>
      </c>
      <c r="BP94" s="2">
        <f t="shared" si="347"/>
        <v>0</v>
      </c>
      <c r="BQ94" s="2">
        <f t="shared" si="348"/>
        <v>0</v>
      </c>
      <c r="BR94" s="2">
        <f t="shared" si="349"/>
        <v>0</v>
      </c>
      <c r="BS94" s="2">
        <f t="shared" si="350"/>
        <v>0</v>
      </c>
      <c r="BT94" s="2">
        <f t="shared" si="351"/>
        <v>0</v>
      </c>
      <c r="BU94" s="2">
        <f t="shared" si="352"/>
        <v>0</v>
      </c>
      <c r="BV94" s="2">
        <f t="shared" si="353"/>
        <v>0</v>
      </c>
      <c r="BW94" s="255" t="str">
        <f>数据调研!K94</f>
        <v>FBA</v>
      </c>
      <c r="BX94" s="199">
        <f t="shared" si="354"/>
        <v>0</v>
      </c>
      <c r="BY94" s="199">
        <f t="shared" si="355"/>
        <v>0</v>
      </c>
      <c r="BZ94" s="199">
        <f t="shared" si="356"/>
        <v>0</v>
      </c>
      <c r="CA94" s="199">
        <f t="shared" si="357"/>
        <v>0</v>
      </c>
      <c r="CB94" s="199">
        <f t="shared" si="358"/>
        <v>0</v>
      </c>
      <c r="CC94" s="199">
        <f t="shared" si="359"/>
        <v>0</v>
      </c>
      <c r="CD94" s="199">
        <f t="shared" si="360"/>
        <v>0</v>
      </c>
      <c r="CE94" s="199">
        <f t="shared" si="361"/>
        <v>0</v>
      </c>
      <c r="CF94" s="199">
        <f t="shared" si="362"/>
        <v>0</v>
      </c>
      <c r="CG94" s="199">
        <f t="shared" si="363"/>
        <v>0</v>
      </c>
      <c r="CH94" s="199">
        <f t="shared" si="364"/>
        <v>1</v>
      </c>
      <c r="CI94" s="199">
        <f t="shared" si="365"/>
        <v>0</v>
      </c>
      <c r="CJ94" s="199">
        <f t="shared" si="366"/>
        <v>0</v>
      </c>
      <c r="CK94" s="199">
        <f t="shared" si="367"/>
        <v>0</v>
      </c>
      <c r="CL94" s="199">
        <f t="shared" si="368"/>
        <v>0</v>
      </c>
      <c r="CM94" s="199">
        <f t="shared" si="369"/>
        <v>0</v>
      </c>
      <c r="CN94" s="199">
        <f t="shared" si="370"/>
        <v>0</v>
      </c>
      <c r="CO94" s="199">
        <f t="shared" si="371"/>
        <v>0</v>
      </c>
      <c r="CP94" s="199">
        <f t="shared" si="372"/>
        <v>0</v>
      </c>
      <c r="CQ94" s="199">
        <f t="shared" si="373"/>
        <v>1</v>
      </c>
      <c r="CR94" s="255">
        <f>数据调研!N94</f>
        <v>66</v>
      </c>
      <c r="CS94" s="260">
        <f t="shared" si="374"/>
        <v>0</v>
      </c>
      <c r="CT94" s="2">
        <f t="shared" si="375"/>
        <v>0</v>
      </c>
      <c r="CU94" s="2">
        <f t="shared" si="376"/>
        <v>0</v>
      </c>
      <c r="CV94" s="2">
        <f t="shared" si="377"/>
        <v>0</v>
      </c>
      <c r="CW94" s="2">
        <f t="shared" si="378"/>
        <v>0</v>
      </c>
      <c r="CX94" s="2">
        <f t="shared" si="379"/>
        <v>0</v>
      </c>
      <c r="CY94" s="2">
        <f t="shared" si="380"/>
        <v>0</v>
      </c>
      <c r="CZ94" s="2">
        <f t="shared" si="381"/>
        <v>0</v>
      </c>
      <c r="DA94" s="2">
        <f t="shared" si="382"/>
        <v>0</v>
      </c>
      <c r="DB94" s="2">
        <f t="shared" si="383"/>
        <v>0</v>
      </c>
      <c r="DC94" s="263">
        <f t="shared" si="384"/>
        <v>0</v>
      </c>
      <c r="DD94" s="254">
        <f t="shared" si="385"/>
        <v>0</v>
      </c>
      <c r="DE94" s="254">
        <f t="shared" si="386"/>
        <v>0</v>
      </c>
      <c r="DF94" s="254">
        <f t="shared" si="387"/>
        <v>0</v>
      </c>
      <c r="DG94" s="254">
        <f t="shared" si="388"/>
        <v>0</v>
      </c>
      <c r="DH94" s="254">
        <f t="shared" si="389"/>
        <v>0</v>
      </c>
      <c r="DI94" s="254">
        <f t="shared" si="390"/>
        <v>0</v>
      </c>
      <c r="DJ94" s="254">
        <f t="shared" si="391"/>
        <v>0</v>
      </c>
      <c r="DK94" s="254">
        <f t="shared" si="392"/>
        <v>0</v>
      </c>
      <c r="DL94" s="254">
        <f t="shared" si="393"/>
        <v>0</v>
      </c>
      <c r="DM94" s="263">
        <f t="shared" si="394"/>
        <v>1</v>
      </c>
      <c r="DN94" s="254">
        <f t="shared" si="395"/>
        <v>0</v>
      </c>
      <c r="DO94" s="254">
        <f t="shared" si="396"/>
        <v>0</v>
      </c>
      <c r="DP94" s="254">
        <f t="shared" si="397"/>
        <v>0</v>
      </c>
      <c r="DQ94" s="254">
        <f t="shared" si="398"/>
        <v>0</v>
      </c>
      <c r="DR94" s="254">
        <f t="shared" si="399"/>
        <v>0</v>
      </c>
      <c r="DS94" s="254">
        <f t="shared" si="400"/>
        <v>0</v>
      </c>
      <c r="DT94" s="254">
        <f t="shared" si="401"/>
        <v>0</v>
      </c>
      <c r="DU94" s="254">
        <f t="shared" si="402"/>
        <v>0</v>
      </c>
      <c r="DV94" s="254">
        <f t="shared" si="403"/>
        <v>1</v>
      </c>
      <c r="DW94" s="263">
        <f t="shared" si="404"/>
        <v>0</v>
      </c>
      <c r="DX94" s="254">
        <f t="shared" si="405"/>
        <v>0</v>
      </c>
      <c r="DY94" s="254">
        <f t="shared" si="406"/>
        <v>0</v>
      </c>
      <c r="DZ94" s="254">
        <f t="shared" si="407"/>
        <v>0</v>
      </c>
      <c r="EA94" s="254">
        <f t="shared" si="408"/>
        <v>0</v>
      </c>
      <c r="EB94" s="254">
        <f t="shared" si="409"/>
        <v>0</v>
      </c>
      <c r="EC94" s="254">
        <f t="shared" si="410"/>
        <v>0</v>
      </c>
      <c r="ED94" s="254">
        <f t="shared" si="411"/>
        <v>0</v>
      </c>
      <c r="EE94" s="254">
        <f t="shared" si="412"/>
        <v>0</v>
      </c>
      <c r="EF94" s="254">
        <f t="shared" si="413"/>
        <v>0</v>
      </c>
      <c r="EG94" s="263">
        <f t="shared" si="414"/>
        <v>0</v>
      </c>
      <c r="EH94" s="2">
        <f t="shared" si="415"/>
        <v>0</v>
      </c>
      <c r="EI94" s="2">
        <f t="shared" si="416"/>
        <v>0</v>
      </c>
      <c r="EJ94" s="2">
        <f t="shared" si="417"/>
        <v>0</v>
      </c>
      <c r="EK94" s="2">
        <f t="shared" si="418"/>
        <v>0</v>
      </c>
      <c r="EL94" s="2">
        <f t="shared" si="419"/>
        <v>0</v>
      </c>
      <c r="EM94" s="2">
        <f t="shared" si="420"/>
        <v>0</v>
      </c>
      <c r="EN94" s="2">
        <f t="shared" si="421"/>
        <v>0</v>
      </c>
      <c r="EO94" s="2">
        <f t="shared" si="422"/>
        <v>0</v>
      </c>
      <c r="EP94" s="2">
        <f t="shared" si="423"/>
        <v>0</v>
      </c>
      <c r="EQ94" s="55"/>
      <c r="ER94" s="55"/>
      <c r="ES94" s="56"/>
      <c r="ET94" s="56"/>
      <c r="EU94" s="55"/>
      <c r="EV94" s="55"/>
      <c r="EW94" s="55"/>
      <c r="EX94" s="55"/>
      <c r="EY94" s="55"/>
      <c r="EZ94" s="55"/>
      <c r="FA94" s="55"/>
      <c r="FB94" s="215"/>
      <c r="FC94" s="215"/>
    </row>
    <row r="95" ht="20.1" customHeight="1" spans="1:159">
      <c r="A95" s="194">
        <f>数据调研!F95</f>
        <v>143764</v>
      </c>
      <c r="B95" s="195">
        <f t="shared" si="283"/>
        <v>0</v>
      </c>
      <c r="C95" s="195">
        <f t="shared" si="284"/>
        <v>0</v>
      </c>
      <c r="D95" s="195">
        <f t="shared" si="285"/>
        <v>0</v>
      </c>
      <c r="E95" s="195">
        <f t="shared" si="286"/>
        <v>0</v>
      </c>
      <c r="F95" s="195">
        <f t="shared" si="287"/>
        <v>0</v>
      </c>
      <c r="G95">
        <f t="shared" si="288"/>
        <v>0</v>
      </c>
      <c r="H95">
        <f t="shared" si="289"/>
        <v>0</v>
      </c>
      <c r="I95">
        <f t="shared" si="290"/>
        <v>0</v>
      </c>
      <c r="J95">
        <f t="shared" si="291"/>
        <v>1</v>
      </c>
      <c r="K95" s="254">
        <f>价格参考!K95</f>
        <v>43</v>
      </c>
      <c r="L95">
        <f t="shared" si="292"/>
        <v>1</v>
      </c>
      <c r="M95">
        <f t="shared" si="293"/>
        <v>0</v>
      </c>
      <c r="N95">
        <f t="shared" si="294"/>
        <v>0</v>
      </c>
      <c r="O95">
        <f t="shared" si="295"/>
        <v>0</v>
      </c>
      <c r="P95">
        <f t="shared" si="296"/>
        <v>0</v>
      </c>
      <c r="Q95">
        <f t="shared" si="297"/>
        <v>0</v>
      </c>
      <c r="R95">
        <f t="shared" si="298"/>
        <v>0</v>
      </c>
      <c r="S95">
        <f t="shared" si="299"/>
        <v>0</v>
      </c>
      <c r="T95">
        <f t="shared" si="300"/>
        <v>0</v>
      </c>
      <c r="U95">
        <f t="shared" si="301"/>
        <v>0</v>
      </c>
      <c r="V95">
        <f t="shared" si="302"/>
        <v>0</v>
      </c>
      <c r="W95" s="194">
        <f t="shared" si="303"/>
        <v>143764</v>
      </c>
      <c r="X95" s="255">
        <f>数据调研!I95</f>
        <v>53</v>
      </c>
      <c r="Y95" s="2">
        <f t="shared" si="304"/>
        <v>0</v>
      </c>
      <c r="Z95" s="2">
        <f t="shared" si="305"/>
        <v>0</v>
      </c>
      <c r="AA95" s="2">
        <f t="shared" si="306"/>
        <v>0</v>
      </c>
      <c r="AB95" s="2">
        <f t="shared" si="307"/>
        <v>0</v>
      </c>
      <c r="AC95" s="2">
        <f t="shared" si="308"/>
        <v>0</v>
      </c>
      <c r="AD95" s="2">
        <f t="shared" si="309"/>
        <v>0</v>
      </c>
      <c r="AE95" s="2">
        <f t="shared" si="310"/>
        <v>0</v>
      </c>
      <c r="AF95" s="2">
        <f t="shared" si="311"/>
        <v>0</v>
      </c>
      <c r="AG95" s="2">
        <f t="shared" si="312"/>
        <v>0</v>
      </c>
      <c r="AH95" s="2">
        <f t="shared" si="313"/>
        <v>0</v>
      </c>
      <c r="AI95" s="2">
        <f t="shared" si="314"/>
        <v>1</v>
      </c>
      <c r="AJ95" s="2">
        <f t="shared" si="315"/>
        <v>0</v>
      </c>
      <c r="AK95" s="2">
        <f t="shared" si="316"/>
        <v>0</v>
      </c>
      <c r="AL95" s="2">
        <f t="shared" si="317"/>
        <v>0</v>
      </c>
      <c r="AM95" s="2">
        <f t="shared" si="318"/>
        <v>0</v>
      </c>
      <c r="AN95" s="2">
        <f t="shared" si="319"/>
        <v>0</v>
      </c>
      <c r="AO95" s="2">
        <f t="shared" si="320"/>
        <v>0</v>
      </c>
      <c r="AP95" s="2">
        <f t="shared" si="321"/>
        <v>0</v>
      </c>
      <c r="AQ95" s="2">
        <f t="shared" si="322"/>
        <v>0</v>
      </c>
      <c r="AR95" s="2">
        <f t="shared" si="323"/>
        <v>1</v>
      </c>
      <c r="AS95" s="2">
        <f t="shared" si="324"/>
        <v>0</v>
      </c>
      <c r="AT95" s="2">
        <f t="shared" si="325"/>
        <v>0</v>
      </c>
      <c r="AU95" s="2">
        <f t="shared" si="326"/>
        <v>0</v>
      </c>
      <c r="AV95" s="2">
        <f t="shared" si="327"/>
        <v>0</v>
      </c>
      <c r="AW95" s="2">
        <f t="shared" si="328"/>
        <v>0</v>
      </c>
      <c r="AX95" s="2">
        <f t="shared" si="329"/>
        <v>0</v>
      </c>
      <c r="AY95" s="2">
        <f t="shared" si="330"/>
        <v>0</v>
      </c>
      <c r="AZ95" s="2">
        <f t="shared" si="331"/>
        <v>0</v>
      </c>
      <c r="BA95" s="2">
        <f t="shared" si="332"/>
        <v>0</v>
      </c>
      <c r="BB95" s="2">
        <f t="shared" si="333"/>
        <v>0</v>
      </c>
      <c r="BC95" s="2">
        <f t="shared" si="334"/>
        <v>0</v>
      </c>
      <c r="BD95" s="2">
        <f t="shared" si="335"/>
        <v>0</v>
      </c>
      <c r="BE95" s="2">
        <f t="shared" si="336"/>
        <v>0</v>
      </c>
      <c r="BF95" s="2">
        <f t="shared" si="337"/>
        <v>0</v>
      </c>
      <c r="BG95" s="2">
        <f t="shared" si="338"/>
        <v>0</v>
      </c>
      <c r="BH95" s="2">
        <f t="shared" si="339"/>
        <v>0</v>
      </c>
      <c r="BI95" s="2">
        <f t="shared" si="340"/>
        <v>0</v>
      </c>
      <c r="BJ95" s="2">
        <f t="shared" si="341"/>
        <v>0</v>
      </c>
      <c r="BK95" s="2">
        <f t="shared" si="342"/>
        <v>0</v>
      </c>
      <c r="BL95" s="2">
        <f t="shared" si="343"/>
        <v>0</v>
      </c>
      <c r="BM95" s="2">
        <f t="shared" si="344"/>
        <v>0</v>
      </c>
      <c r="BN95" s="2">
        <f t="shared" si="345"/>
        <v>0</v>
      </c>
      <c r="BO95" s="2">
        <f t="shared" si="346"/>
        <v>0</v>
      </c>
      <c r="BP95" s="2">
        <f t="shared" si="347"/>
        <v>0</v>
      </c>
      <c r="BQ95" s="2">
        <f t="shared" si="348"/>
        <v>0</v>
      </c>
      <c r="BR95" s="2">
        <f t="shared" si="349"/>
        <v>0</v>
      </c>
      <c r="BS95" s="2">
        <f t="shared" si="350"/>
        <v>0</v>
      </c>
      <c r="BT95" s="2">
        <f t="shared" si="351"/>
        <v>0</v>
      </c>
      <c r="BU95" s="2">
        <f t="shared" si="352"/>
        <v>0</v>
      </c>
      <c r="BV95" s="2">
        <f t="shared" si="353"/>
        <v>0</v>
      </c>
      <c r="BW95" s="255" t="str">
        <f>数据调研!K95</f>
        <v>FBA</v>
      </c>
      <c r="BX95" s="199">
        <f t="shared" si="354"/>
        <v>0</v>
      </c>
      <c r="BY95" s="199">
        <f t="shared" si="355"/>
        <v>0</v>
      </c>
      <c r="BZ95" s="199">
        <f t="shared" si="356"/>
        <v>0</v>
      </c>
      <c r="CA95" s="199">
        <f t="shared" si="357"/>
        <v>0</v>
      </c>
      <c r="CB95" s="199">
        <f t="shared" si="358"/>
        <v>0</v>
      </c>
      <c r="CC95" s="199">
        <f t="shared" si="359"/>
        <v>0</v>
      </c>
      <c r="CD95" s="199">
        <f t="shared" si="360"/>
        <v>0</v>
      </c>
      <c r="CE95" s="199">
        <f t="shared" si="361"/>
        <v>0</v>
      </c>
      <c r="CF95" s="199">
        <f t="shared" si="362"/>
        <v>0</v>
      </c>
      <c r="CG95" s="199">
        <f t="shared" si="363"/>
        <v>0</v>
      </c>
      <c r="CH95" s="199">
        <f t="shared" si="364"/>
        <v>1</v>
      </c>
      <c r="CI95" s="199">
        <f t="shared" si="365"/>
        <v>0</v>
      </c>
      <c r="CJ95" s="199">
        <f t="shared" si="366"/>
        <v>0</v>
      </c>
      <c r="CK95" s="199">
        <f t="shared" si="367"/>
        <v>0</v>
      </c>
      <c r="CL95" s="199">
        <f t="shared" si="368"/>
        <v>0</v>
      </c>
      <c r="CM95" s="199">
        <f t="shared" si="369"/>
        <v>0</v>
      </c>
      <c r="CN95" s="199">
        <f t="shared" si="370"/>
        <v>0</v>
      </c>
      <c r="CO95" s="199">
        <f t="shared" si="371"/>
        <v>0</v>
      </c>
      <c r="CP95" s="199">
        <f t="shared" si="372"/>
        <v>0</v>
      </c>
      <c r="CQ95" s="199">
        <f t="shared" si="373"/>
        <v>1</v>
      </c>
      <c r="CR95" s="255">
        <f>数据调研!N95</f>
        <v>649</v>
      </c>
      <c r="CS95" s="260">
        <f t="shared" si="374"/>
        <v>0</v>
      </c>
      <c r="CT95" s="2">
        <f t="shared" si="375"/>
        <v>0</v>
      </c>
      <c r="CU95" s="2">
        <f t="shared" si="376"/>
        <v>0</v>
      </c>
      <c r="CV95" s="2">
        <f t="shared" si="377"/>
        <v>0</v>
      </c>
      <c r="CW95" s="2">
        <f t="shared" si="378"/>
        <v>0</v>
      </c>
      <c r="CX95" s="2">
        <f t="shared" si="379"/>
        <v>0</v>
      </c>
      <c r="CY95" s="2">
        <f t="shared" si="380"/>
        <v>0</v>
      </c>
      <c r="CZ95" s="2">
        <f t="shared" si="381"/>
        <v>0</v>
      </c>
      <c r="DA95" s="2">
        <f t="shared" si="382"/>
        <v>0</v>
      </c>
      <c r="DB95" s="2">
        <f t="shared" si="383"/>
        <v>0</v>
      </c>
      <c r="DC95" s="263">
        <f t="shared" si="384"/>
        <v>0</v>
      </c>
      <c r="DD95" s="254">
        <f t="shared" si="385"/>
        <v>0</v>
      </c>
      <c r="DE95" s="254">
        <f t="shared" si="386"/>
        <v>0</v>
      </c>
      <c r="DF95" s="254">
        <f t="shared" si="387"/>
        <v>0</v>
      </c>
      <c r="DG95" s="254">
        <f t="shared" si="388"/>
        <v>0</v>
      </c>
      <c r="DH95" s="254">
        <f t="shared" si="389"/>
        <v>0</v>
      </c>
      <c r="DI95" s="254">
        <f t="shared" si="390"/>
        <v>0</v>
      </c>
      <c r="DJ95" s="254">
        <f t="shared" si="391"/>
        <v>0</v>
      </c>
      <c r="DK95" s="254">
        <f t="shared" si="392"/>
        <v>0</v>
      </c>
      <c r="DL95" s="254">
        <f t="shared" si="393"/>
        <v>0</v>
      </c>
      <c r="DM95" s="263">
        <f t="shared" si="394"/>
        <v>0</v>
      </c>
      <c r="DN95" s="254">
        <f t="shared" si="395"/>
        <v>0</v>
      </c>
      <c r="DO95" s="254">
        <f t="shared" si="396"/>
        <v>0</v>
      </c>
      <c r="DP95" s="254">
        <f t="shared" si="397"/>
        <v>0</v>
      </c>
      <c r="DQ95" s="254">
        <f t="shared" si="398"/>
        <v>0</v>
      </c>
      <c r="DR95" s="254">
        <f t="shared" si="399"/>
        <v>0</v>
      </c>
      <c r="DS95" s="254">
        <f t="shared" si="400"/>
        <v>0</v>
      </c>
      <c r="DT95" s="254">
        <f t="shared" si="401"/>
        <v>0</v>
      </c>
      <c r="DU95" s="254">
        <f t="shared" si="402"/>
        <v>0</v>
      </c>
      <c r="DV95" s="254">
        <f t="shared" si="403"/>
        <v>0</v>
      </c>
      <c r="DW95" s="263">
        <f t="shared" si="404"/>
        <v>0</v>
      </c>
      <c r="DX95" s="254">
        <f t="shared" si="405"/>
        <v>0</v>
      </c>
      <c r="DY95" s="254">
        <f t="shared" si="406"/>
        <v>0</v>
      </c>
      <c r="DZ95" s="254">
        <f t="shared" si="407"/>
        <v>0</v>
      </c>
      <c r="EA95" s="254">
        <f t="shared" si="408"/>
        <v>0</v>
      </c>
      <c r="EB95" s="254">
        <f t="shared" si="409"/>
        <v>0</v>
      </c>
      <c r="EC95" s="254">
        <f t="shared" si="410"/>
        <v>0</v>
      </c>
      <c r="ED95" s="254">
        <f t="shared" si="411"/>
        <v>0</v>
      </c>
      <c r="EE95" s="254">
        <f t="shared" si="412"/>
        <v>0</v>
      </c>
      <c r="EF95" s="254">
        <f t="shared" si="413"/>
        <v>0</v>
      </c>
      <c r="EG95" s="263">
        <f t="shared" si="414"/>
        <v>1</v>
      </c>
      <c r="EH95" s="2">
        <f t="shared" si="415"/>
        <v>0</v>
      </c>
      <c r="EI95" s="2">
        <f t="shared" si="416"/>
        <v>0</v>
      </c>
      <c r="EJ95" s="2">
        <f t="shared" si="417"/>
        <v>0</v>
      </c>
      <c r="EK95" s="2">
        <f t="shared" si="418"/>
        <v>0</v>
      </c>
      <c r="EL95" s="2">
        <f t="shared" si="419"/>
        <v>0</v>
      </c>
      <c r="EM95" s="2">
        <f t="shared" si="420"/>
        <v>0</v>
      </c>
      <c r="EN95" s="2">
        <f t="shared" si="421"/>
        <v>0</v>
      </c>
      <c r="EO95" s="2">
        <f t="shared" si="422"/>
        <v>0</v>
      </c>
      <c r="EP95" s="2">
        <f t="shared" si="423"/>
        <v>1</v>
      </c>
      <c r="EQ95" s="55"/>
      <c r="ER95" s="55"/>
      <c r="ES95" s="56"/>
      <c r="ET95" s="56"/>
      <c r="EU95" s="55"/>
      <c r="EV95" s="55"/>
      <c r="EW95" s="55"/>
      <c r="EX95" s="55"/>
      <c r="EY95" s="55"/>
      <c r="EZ95" s="55"/>
      <c r="FA95" s="55"/>
      <c r="FB95" s="215"/>
      <c r="FC95" s="215"/>
    </row>
    <row r="96" ht="20.1" customHeight="1" spans="1:159">
      <c r="A96" s="194">
        <f>数据调研!F96</f>
        <v>58834</v>
      </c>
      <c r="B96" s="195">
        <f t="shared" si="283"/>
        <v>0</v>
      </c>
      <c r="C96" s="195">
        <f t="shared" si="284"/>
        <v>0</v>
      </c>
      <c r="D96" s="195">
        <f t="shared" si="285"/>
        <v>0</v>
      </c>
      <c r="E96" s="195">
        <f t="shared" si="286"/>
        <v>0</v>
      </c>
      <c r="F96" s="195">
        <f t="shared" si="287"/>
        <v>0</v>
      </c>
      <c r="G96">
        <f t="shared" si="288"/>
        <v>0</v>
      </c>
      <c r="H96">
        <f t="shared" si="289"/>
        <v>0</v>
      </c>
      <c r="I96">
        <f t="shared" si="290"/>
        <v>0</v>
      </c>
      <c r="J96">
        <f t="shared" si="291"/>
        <v>1</v>
      </c>
      <c r="K96" s="254">
        <f>价格参考!K96</f>
        <v>42</v>
      </c>
      <c r="L96">
        <f t="shared" si="292"/>
        <v>1</v>
      </c>
      <c r="M96">
        <f t="shared" si="293"/>
        <v>0</v>
      </c>
      <c r="N96">
        <f t="shared" si="294"/>
        <v>0</v>
      </c>
      <c r="O96">
        <f t="shared" si="295"/>
        <v>0</v>
      </c>
      <c r="P96">
        <f t="shared" si="296"/>
        <v>0</v>
      </c>
      <c r="Q96">
        <f t="shared" si="297"/>
        <v>0</v>
      </c>
      <c r="R96">
        <f t="shared" si="298"/>
        <v>0</v>
      </c>
      <c r="S96">
        <f t="shared" si="299"/>
        <v>0</v>
      </c>
      <c r="T96">
        <f t="shared" si="300"/>
        <v>0</v>
      </c>
      <c r="U96">
        <f t="shared" si="301"/>
        <v>0</v>
      </c>
      <c r="V96">
        <f t="shared" si="302"/>
        <v>0</v>
      </c>
      <c r="W96" s="194">
        <f t="shared" si="303"/>
        <v>58834</v>
      </c>
      <c r="X96" s="255">
        <f>数据调研!I96</f>
        <v>0</v>
      </c>
      <c r="Y96" s="2">
        <f t="shared" si="304"/>
        <v>1</v>
      </c>
      <c r="Z96" s="2">
        <f t="shared" si="305"/>
        <v>0</v>
      </c>
      <c r="AA96" s="2">
        <f t="shared" si="306"/>
        <v>0</v>
      </c>
      <c r="AB96" s="2">
        <f t="shared" si="307"/>
        <v>0</v>
      </c>
      <c r="AC96" s="2">
        <f t="shared" si="308"/>
        <v>0</v>
      </c>
      <c r="AD96" s="2">
        <f t="shared" si="309"/>
        <v>0</v>
      </c>
      <c r="AE96" s="2">
        <f t="shared" si="310"/>
        <v>0</v>
      </c>
      <c r="AF96" s="2">
        <f t="shared" si="311"/>
        <v>0</v>
      </c>
      <c r="AG96" s="2">
        <f t="shared" si="312"/>
        <v>0</v>
      </c>
      <c r="AH96" s="2">
        <f t="shared" si="313"/>
        <v>1</v>
      </c>
      <c r="AI96" s="2">
        <f t="shared" si="314"/>
        <v>0</v>
      </c>
      <c r="AJ96" s="2">
        <f t="shared" si="315"/>
        <v>0</v>
      </c>
      <c r="AK96" s="2">
        <f t="shared" si="316"/>
        <v>0</v>
      </c>
      <c r="AL96" s="2">
        <f t="shared" si="317"/>
        <v>0</v>
      </c>
      <c r="AM96" s="2">
        <f t="shared" si="318"/>
        <v>0</v>
      </c>
      <c r="AN96" s="2">
        <f t="shared" si="319"/>
        <v>0</v>
      </c>
      <c r="AO96" s="2">
        <f t="shared" si="320"/>
        <v>0</v>
      </c>
      <c r="AP96" s="2">
        <f t="shared" si="321"/>
        <v>0</v>
      </c>
      <c r="AQ96" s="2">
        <f t="shared" si="322"/>
        <v>0</v>
      </c>
      <c r="AR96" s="2">
        <f t="shared" si="323"/>
        <v>0</v>
      </c>
      <c r="AS96" s="2">
        <f t="shared" si="324"/>
        <v>0</v>
      </c>
      <c r="AT96" s="2">
        <f t="shared" si="325"/>
        <v>0</v>
      </c>
      <c r="AU96" s="2">
        <f t="shared" si="326"/>
        <v>0</v>
      </c>
      <c r="AV96" s="2">
        <f t="shared" si="327"/>
        <v>0</v>
      </c>
      <c r="AW96" s="2">
        <f t="shared" si="328"/>
        <v>0</v>
      </c>
      <c r="AX96" s="2">
        <f t="shared" si="329"/>
        <v>0</v>
      </c>
      <c r="AY96" s="2">
        <f t="shared" si="330"/>
        <v>0</v>
      </c>
      <c r="AZ96" s="2">
        <f t="shared" si="331"/>
        <v>0</v>
      </c>
      <c r="BA96" s="2">
        <f t="shared" si="332"/>
        <v>0</v>
      </c>
      <c r="BB96" s="2">
        <f t="shared" si="333"/>
        <v>0</v>
      </c>
      <c r="BC96" s="2">
        <f t="shared" si="334"/>
        <v>0</v>
      </c>
      <c r="BD96" s="2">
        <f t="shared" si="335"/>
        <v>0</v>
      </c>
      <c r="BE96" s="2">
        <f t="shared" si="336"/>
        <v>0</v>
      </c>
      <c r="BF96" s="2">
        <f t="shared" si="337"/>
        <v>0</v>
      </c>
      <c r="BG96" s="2">
        <f t="shared" si="338"/>
        <v>0</v>
      </c>
      <c r="BH96" s="2">
        <f t="shared" si="339"/>
        <v>0</v>
      </c>
      <c r="BI96" s="2">
        <f t="shared" si="340"/>
        <v>0</v>
      </c>
      <c r="BJ96" s="2">
        <f t="shared" si="341"/>
        <v>0</v>
      </c>
      <c r="BK96" s="2">
        <f t="shared" si="342"/>
        <v>0</v>
      </c>
      <c r="BL96" s="2">
        <f t="shared" si="343"/>
        <v>0</v>
      </c>
      <c r="BM96" s="2">
        <f t="shared" si="344"/>
        <v>0</v>
      </c>
      <c r="BN96" s="2">
        <f t="shared" si="345"/>
        <v>0</v>
      </c>
      <c r="BO96" s="2">
        <f t="shared" si="346"/>
        <v>0</v>
      </c>
      <c r="BP96" s="2">
        <f t="shared" si="347"/>
        <v>0</v>
      </c>
      <c r="BQ96" s="2">
        <f t="shared" si="348"/>
        <v>0</v>
      </c>
      <c r="BR96" s="2">
        <f t="shared" si="349"/>
        <v>0</v>
      </c>
      <c r="BS96" s="2">
        <f t="shared" si="350"/>
        <v>0</v>
      </c>
      <c r="BT96" s="2">
        <f t="shared" si="351"/>
        <v>0</v>
      </c>
      <c r="BU96" s="2">
        <f t="shared" si="352"/>
        <v>0</v>
      </c>
      <c r="BV96" s="2">
        <f t="shared" si="353"/>
        <v>0</v>
      </c>
      <c r="BW96" s="255" t="str">
        <f>数据调研!K96</f>
        <v>FBA</v>
      </c>
      <c r="BX96" s="199">
        <f t="shared" si="354"/>
        <v>0</v>
      </c>
      <c r="BY96" s="199">
        <f t="shared" si="355"/>
        <v>0</v>
      </c>
      <c r="BZ96" s="199">
        <f t="shared" si="356"/>
        <v>0</v>
      </c>
      <c r="CA96" s="199">
        <f t="shared" si="357"/>
        <v>0</v>
      </c>
      <c r="CB96" s="199">
        <f t="shared" si="358"/>
        <v>0</v>
      </c>
      <c r="CC96" s="199">
        <f t="shared" si="359"/>
        <v>0</v>
      </c>
      <c r="CD96" s="199">
        <f t="shared" si="360"/>
        <v>0</v>
      </c>
      <c r="CE96" s="199">
        <f t="shared" si="361"/>
        <v>0</v>
      </c>
      <c r="CF96" s="199">
        <f t="shared" si="362"/>
        <v>0</v>
      </c>
      <c r="CG96" s="199">
        <f t="shared" si="363"/>
        <v>0</v>
      </c>
      <c r="CH96" s="199">
        <f t="shared" si="364"/>
        <v>1</v>
      </c>
      <c r="CI96" s="199">
        <f t="shared" si="365"/>
        <v>0</v>
      </c>
      <c r="CJ96" s="199">
        <f t="shared" si="366"/>
        <v>0</v>
      </c>
      <c r="CK96" s="199">
        <f t="shared" si="367"/>
        <v>0</v>
      </c>
      <c r="CL96" s="199">
        <f t="shared" si="368"/>
        <v>0</v>
      </c>
      <c r="CM96" s="199">
        <f t="shared" si="369"/>
        <v>0</v>
      </c>
      <c r="CN96" s="199">
        <f t="shared" si="370"/>
        <v>0</v>
      </c>
      <c r="CO96" s="199">
        <f t="shared" si="371"/>
        <v>0</v>
      </c>
      <c r="CP96" s="199">
        <f t="shared" si="372"/>
        <v>0</v>
      </c>
      <c r="CQ96" s="199">
        <f t="shared" si="373"/>
        <v>1</v>
      </c>
      <c r="CR96" s="255">
        <f>数据调研!N96</f>
        <v>1045</v>
      </c>
      <c r="CS96" s="260">
        <f t="shared" si="374"/>
        <v>0</v>
      </c>
      <c r="CT96" s="2">
        <f t="shared" si="375"/>
        <v>0</v>
      </c>
      <c r="CU96" s="2">
        <f t="shared" si="376"/>
        <v>0</v>
      </c>
      <c r="CV96" s="2">
        <f t="shared" si="377"/>
        <v>0</v>
      </c>
      <c r="CW96" s="2">
        <f t="shared" si="378"/>
        <v>0</v>
      </c>
      <c r="CX96" s="2">
        <f t="shared" si="379"/>
        <v>0</v>
      </c>
      <c r="CY96" s="2">
        <f t="shared" si="380"/>
        <v>0</v>
      </c>
      <c r="CZ96" s="2">
        <f t="shared" si="381"/>
        <v>0</v>
      </c>
      <c r="DA96" s="2">
        <f t="shared" si="382"/>
        <v>0</v>
      </c>
      <c r="DB96" s="2">
        <f t="shared" si="383"/>
        <v>0</v>
      </c>
      <c r="DC96" s="263">
        <f t="shared" si="384"/>
        <v>0</v>
      </c>
      <c r="DD96" s="254">
        <f t="shared" si="385"/>
        <v>0</v>
      </c>
      <c r="DE96" s="254">
        <f t="shared" si="386"/>
        <v>0</v>
      </c>
      <c r="DF96" s="254">
        <f t="shared" si="387"/>
        <v>0</v>
      </c>
      <c r="DG96" s="254">
        <f t="shared" si="388"/>
        <v>0</v>
      </c>
      <c r="DH96" s="254">
        <f t="shared" si="389"/>
        <v>0</v>
      </c>
      <c r="DI96" s="254">
        <f t="shared" si="390"/>
        <v>0</v>
      </c>
      <c r="DJ96" s="254">
        <f t="shared" si="391"/>
        <v>0</v>
      </c>
      <c r="DK96" s="254">
        <f t="shared" si="392"/>
        <v>0</v>
      </c>
      <c r="DL96" s="254">
        <f t="shared" si="393"/>
        <v>0</v>
      </c>
      <c r="DM96" s="263">
        <f t="shared" si="394"/>
        <v>0</v>
      </c>
      <c r="DN96" s="254">
        <f t="shared" si="395"/>
        <v>0</v>
      </c>
      <c r="DO96" s="254">
        <f t="shared" si="396"/>
        <v>0</v>
      </c>
      <c r="DP96" s="254">
        <f t="shared" si="397"/>
        <v>0</v>
      </c>
      <c r="DQ96" s="254">
        <f t="shared" si="398"/>
        <v>0</v>
      </c>
      <c r="DR96" s="254">
        <f t="shared" si="399"/>
        <v>0</v>
      </c>
      <c r="DS96" s="254">
        <f t="shared" si="400"/>
        <v>0</v>
      </c>
      <c r="DT96" s="254">
        <f t="shared" si="401"/>
        <v>0</v>
      </c>
      <c r="DU96" s="254">
        <f t="shared" si="402"/>
        <v>0</v>
      </c>
      <c r="DV96" s="254">
        <f t="shared" si="403"/>
        <v>0</v>
      </c>
      <c r="DW96" s="263">
        <f t="shared" si="404"/>
        <v>0</v>
      </c>
      <c r="DX96" s="254">
        <f t="shared" si="405"/>
        <v>0</v>
      </c>
      <c r="DY96" s="254">
        <f t="shared" si="406"/>
        <v>0</v>
      </c>
      <c r="DZ96" s="254">
        <f t="shared" si="407"/>
        <v>0</v>
      </c>
      <c r="EA96" s="254">
        <f t="shared" si="408"/>
        <v>0</v>
      </c>
      <c r="EB96" s="254">
        <f t="shared" si="409"/>
        <v>0</v>
      </c>
      <c r="EC96" s="254">
        <f t="shared" si="410"/>
        <v>0</v>
      </c>
      <c r="ED96" s="254">
        <f t="shared" si="411"/>
        <v>0</v>
      </c>
      <c r="EE96" s="254">
        <f t="shared" si="412"/>
        <v>0</v>
      </c>
      <c r="EF96" s="254">
        <f t="shared" si="413"/>
        <v>0</v>
      </c>
      <c r="EG96" s="263">
        <f t="shared" si="414"/>
        <v>1</v>
      </c>
      <c r="EH96" s="2">
        <f t="shared" si="415"/>
        <v>0</v>
      </c>
      <c r="EI96" s="2">
        <f t="shared" si="416"/>
        <v>0</v>
      </c>
      <c r="EJ96" s="2">
        <f t="shared" si="417"/>
        <v>0</v>
      </c>
      <c r="EK96" s="2">
        <f t="shared" si="418"/>
        <v>0</v>
      </c>
      <c r="EL96" s="2">
        <f t="shared" si="419"/>
        <v>0</v>
      </c>
      <c r="EM96" s="2">
        <f t="shared" si="420"/>
        <v>0</v>
      </c>
      <c r="EN96" s="2">
        <f t="shared" si="421"/>
        <v>0</v>
      </c>
      <c r="EO96" s="2">
        <f t="shared" si="422"/>
        <v>0</v>
      </c>
      <c r="EP96" s="2">
        <f t="shared" si="423"/>
        <v>1</v>
      </c>
      <c r="EQ96" s="55"/>
      <c r="ER96" s="55"/>
      <c r="ES96" s="56"/>
      <c r="ET96" s="56"/>
      <c r="EU96" s="55"/>
      <c r="EV96" s="55"/>
      <c r="EW96" s="55"/>
      <c r="EX96" s="55"/>
      <c r="EY96" s="55"/>
      <c r="EZ96" s="55"/>
      <c r="FA96" s="55"/>
      <c r="FB96" s="215"/>
      <c r="FC96" s="215"/>
    </row>
    <row r="97" ht="20.1" customHeight="1" spans="1:159">
      <c r="A97" s="194">
        <f>数据调研!F97</f>
        <v>129339</v>
      </c>
      <c r="B97" s="195">
        <f t="shared" si="283"/>
        <v>0</v>
      </c>
      <c r="C97" s="195">
        <f t="shared" si="284"/>
        <v>0</v>
      </c>
      <c r="D97" s="195">
        <f t="shared" si="285"/>
        <v>0</v>
      </c>
      <c r="E97" s="195">
        <f t="shared" si="286"/>
        <v>0</v>
      </c>
      <c r="F97" s="195">
        <f t="shared" si="287"/>
        <v>0</v>
      </c>
      <c r="G97">
        <f t="shared" si="288"/>
        <v>0</v>
      </c>
      <c r="H97">
        <f t="shared" si="289"/>
        <v>0</v>
      </c>
      <c r="I97">
        <f t="shared" si="290"/>
        <v>0</v>
      </c>
      <c r="J97">
        <f t="shared" si="291"/>
        <v>1</v>
      </c>
      <c r="K97" s="254">
        <f>价格参考!K97</f>
        <v>42</v>
      </c>
      <c r="L97">
        <f t="shared" si="292"/>
        <v>1</v>
      </c>
      <c r="M97">
        <f t="shared" si="293"/>
        <v>0</v>
      </c>
      <c r="N97">
        <f t="shared" si="294"/>
        <v>0</v>
      </c>
      <c r="O97">
        <f t="shared" si="295"/>
        <v>0</v>
      </c>
      <c r="P97">
        <f t="shared" si="296"/>
        <v>0</v>
      </c>
      <c r="Q97">
        <f t="shared" si="297"/>
        <v>0</v>
      </c>
      <c r="R97">
        <f t="shared" si="298"/>
        <v>0</v>
      </c>
      <c r="S97">
        <f t="shared" si="299"/>
        <v>0</v>
      </c>
      <c r="T97">
        <f t="shared" si="300"/>
        <v>0</v>
      </c>
      <c r="U97">
        <f t="shared" si="301"/>
        <v>0</v>
      </c>
      <c r="V97">
        <f t="shared" si="302"/>
        <v>0</v>
      </c>
      <c r="W97" s="194">
        <f t="shared" si="303"/>
        <v>129339</v>
      </c>
      <c r="X97" s="255">
        <f>数据调研!I97</f>
        <v>355</v>
      </c>
      <c r="Y97" s="2">
        <f t="shared" si="304"/>
        <v>0</v>
      </c>
      <c r="Z97" s="2">
        <f t="shared" si="305"/>
        <v>0</v>
      </c>
      <c r="AA97" s="2">
        <f t="shared" si="306"/>
        <v>0</v>
      </c>
      <c r="AB97" s="2">
        <f t="shared" si="307"/>
        <v>0</v>
      </c>
      <c r="AC97" s="2">
        <f t="shared" si="308"/>
        <v>0</v>
      </c>
      <c r="AD97" s="2">
        <f t="shared" si="309"/>
        <v>0</v>
      </c>
      <c r="AE97" s="2">
        <f t="shared" si="310"/>
        <v>0</v>
      </c>
      <c r="AF97" s="2">
        <f t="shared" si="311"/>
        <v>0</v>
      </c>
      <c r="AG97" s="2">
        <f t="shared" si="312"/>
        <v>0</v>
      </c>
      <c r="AH97" s="2">
        <f t="shared" si="313"/>
        <v>0</v>
      </c>
      <c r="AI97" s="2">
        <f t="shared" si="314"/>
        <v>0</v>
      </c>
      <c r="AJ97" s="2">
        <f t="shared" si="315"/>
        <v>0</v>
      </c>
      <c r="AK97" s="2">
        <f t="shared" si="316"/>
        <v>0</v>
      </c>
      <c r="AL97" s="2">
        <f t="shared" si="317"/>
        <v>0</v>
      </c>
      <c r="AM97" s="2">
        <f t="shared" si="318"/>
        <v>0</v>
      </c>
      <c r="AN97" s="2">
        <f t="shared" si="319"/>
        <v>0</v>
      </c>
      <c r="AO97" s="2">
        <f t="shared" si="320"/>
        <v>0</v>
      </c>
      <c r="AP97" s="2">
        <f t="shared" si="321"/>
        <v>0</v>
      </c>
      <c r="AQ97" s="2">
        <f t="shared" si="322"/>
        <v>0</v>
      </c>
      <c r="AR97" s="2">
        <f t="shared" si="323"/>
        <v>0</v>
      </c>
      <c r="AS97" s="2">
        <f t="shared" si="324"/>
        <v>1</v>
      </c>
      <c r="AT97" s="2">
        <f t="shared" si="325"/>
        <v>0</v>
      </c>
      <c r="AU97" s="2">
        <f t="shared" si="326"/>
        <v>0</v>
      </c>
      <c r="AV97" s="2">
        <f t="shared" si="327"/>
        <v>0</v>
      </c>
      <c r="AW97" s="2">
        <f t="shared" si="328"/>
        <v>0</v>
      </c>
      <c r="AX97" s="2">
        <f t="shared" si="329"/>
        <v>0</v>
      </c>
      <c r="AY97" s="2">
        <f t="shared" si="330"/>
        <v>0</v>
      </c>
      <c r="AZ97" s="2">
        <f t="shared" si="331"/>
        <v>0</v>
      </c>
      <c r="BA97" s="2">
        <f t="shared" si="332"/>
        <v>0</v>
      </c>
      <c r="BB97" s="2">
        <f t="shared" si="333"/>
        <v>1</v>
      </c>
      <c r="BC97" s="2">
        <f t="shared" si="334"/>
        <v>0</v>
      </c>
      <c r="BD97" s="2">
        <f t="shared" si="335"/>
        <v>0</v>
      </c>
      <c r="BE97" s="2">
        <f t="shared" si="336"/>
        <v>0</v>
      </c>
      <c r="BF97" s="2">
        <f t="shared" si="337"/>
        <v>0</v>
      </c>
      <c r="BG97" s="2">
        <f t="shared" si="338"/>
        <v>0</v>
      </c>
      <c r="BH97" s="2">
        <f t="shared" si="339"/>
        <v>0</v>
      </c>
      <c r="BI97" s="2">
        <f t="shared" si="340"/>
        <v>0</v>
      </c>
      <c r="BJ97" s="2">
        <f t="shared" si="341"/>
        <v>0</v>
      </c>
      <c r="BK97" s="2">
        <f t="shared" si="342"/>
        <v>0</v>
      </c>
      <c r="BL97" s="2">
        <f t="shared" si="343"/>
        <v>0</v>
      </c>
      <c r="BM97" s="2">
        <f t="shared" si="344"/>
        <v>0</v>
      </c>
      <c r="BN97" s="2">
        <f t="shared" si="345"/>
        <v>0</v>
      </c>
      <c r="BO97" s="2">
        <f t="shared" si="346"/>
        <v>0</v>
      </c>
      <c r="BP97" s="2">
        <f t="shared" si="347"/>
        <v>0</v>
      </c>
      <c r="BQ97" s="2">
        <f t="shared" si="348"/>
        <v>0</v>
      </c>
      <c r="BR97" s="2">
        <f t="shared" si="349"/>
        <v>0</v>
      </c>
      <c r="BS97" s="2">
        <f t="shared" si="350"/>
        <v>0</v>
      </c>
      <c r="BT97" s="2">
        <f t="shared" si="351"/>
        <v>0</v>
      </c>
      <c r="BU97" s="2">
        <f t="shared" si="352"/>
        <v>0</v>
      </c>
      <c r="BV97" s="2">
        <f t="shared" si="353"/>
        <v>0</v>
      </c>
      <c r="BW97" s="255" t="str">
        <f>数据调研!K97</f>
        <v>FBA</v>
      </c>
      <c r="BX97" s="199">
        <f t="shared" si="354"/>
        <v>0</v>
      </c>
      <c r="BY97" s="199">
        <f t="shared" si="355"/>
        <v>0</v>
      </c>
      <c r="BZ97" s="199">
        <f t="shared" si="356"/>
        <v>0</v>
      </c>
      <c r="CA97" s="199">
        <f t="shared" si="357"/>
        <v>0</v>
      </c>
      <c r="CB97" s="199">
        <f t="shared" si="358"/>
        <v>0</v>
      </c>
      <c r="CC97" s="199">
        <f t="shared" si="359"/>
        <v>0</v>
      </c>
      <c r="CD97" s="199">
        <f t="shared" si="360"/>
        <v>0</v>
      </c>
      <c r="CE97" s="199">
        <f t="shared" si="361"/>
        <v>0</v>
      </c>
      <c r="CF97" s="199">
        <f t="shared" si="362"/>
        <v>0</v>
      </c>
      <c r="CG97" s="199">
        <f t="shared" si="363"/>
        <v>0</v>
      </c>
      <c r="CH97" s="199">
        <f t="shared" si="364"/>
        <v>1</v>
      </c>
      <c r="CI97" s="199">
        <f t="shared" si="365"/>
        <v>0</v>
      </c>
      <c r="CJ97" s="199">
        <f t="shared" si="366"/>
        <v>0</v>
      </c>
      <c r="CK97" s="199">
        <f t="shared" si="367"/>
        <v>0</v>
      </c>
      <c r="CL97" s="199">
        <f t="shared" si="368"/>
        <v>0</v>
      </c>
      <c r="CM97" s="199">
        <f t="shared" si="369"/>
        <v>0</v>
      </c>
      <c r="CN97" s="199">
        <f t="shared" si="370"/>
        <v>0</v>
      </c>
      <c r="CO97" s="199">
        <f t="shared" si="371"/>
        <v>0</v>
      </c>
      <c r="CP97" s="199">
        <f t="shared" si="372"/>
        <v>0</v>
      </c>
      <c r="CQ97" s="199">
        <f t="shared" si="373"/>
        <v>1</v>
      </c>
      <c r="CR97" s="255">
        <f>数据调研!N97</f>
        <v>1710</v>
      </c>
      <c r="CS97" s="260">
        <f t="shared" si="374"/>
        <v>0</v>
      </c>
      <c r="CT97" s="2">
        <f t="shared" si="375"/>
        <v>0</v>
      </c>
      <c r="CU97" s="2">
        <f t="shared" si="376"/>
        <v>0</v>
      </c>
      <c r="CV97" s="2">
        <f t="shared" si="377"/>
        <v>0</v>
      </c>
      <c r="CW97" s="2">
        <f t="shared" si="378"/>
        <v>0</v>
      </c>
      <c r="CX97" s="2">
        <f t="shared" si="379"/>
        <v>0</v>
      </c>
      <c r="CY97" s="2">
        <f t="shared" si="380"/>
        <v>0</v>
      </c>
      <c r="CZ97" s="2">
        <f t="shared" si="381"/>
        <v>0</v>
      </c>
      <c r="DA97" s="2">
        <f t="shared" si="382"/>
        <v>0</v>
      </c>
      <c r="DB97" s="2">
        <f t="shared" si="383"/>
        <v>0</v>
      </c>
      <c r="DC97" s="263">
        <f t="shared" si="384"/>
        <v>0</v>
      </c>
      <c r="DD97" s="254">
        <f t="shared" si="385"/>
        <v>0</v>
      </c>
      <c r="DE97" s="254">
        <f t="shared" si="386"/>
        <v>0</v>
      </c>
      <c r="DF97" s="254">
        <f t="shared" si="387"/>
        <v>0</v>
      </c>
      <c r="DG97" s="254">
        <f t="shared" si="388"/>
        <v>0</v>
      </c>
      <c r="DH97" s="254">
        <f t="shared" si="389"/>
        <v>0</v>
      </c>
      <c r="DI97" s="254">
        <f t="shared" si="390"/>
        <v>0</v>
      </c>
      <c r="DJ97" s="254">
        <f t="shared" si="391"/>
        <v>0</v>
      </c>
      <c r="DK97" s="254">
        <f t="shared" si="392"/>
        <v>0</v>
      </c>
      <c r="DL97" s="254">
        <f t="shared" si="393"/>
        <v>0</v>
      </c>
      <c r="DM97" s="263">
        <f t="shared" si="394"/>
        <v>0</v>
      </c>
      <c r="DN97" s="254">
        <f t="shared" si="395"/>
        <v>0</v>
      </c>
      <c r="DO97" s="254">
        <f t="shared" si="396"/>
        <v>0</v>
      </c>
      <c r="DP97" s="254">
        <f t="shared" si="397"/>
        <v>0</v>
      </c>
      <c r="DQ97" s="254">
        <f t="shared" si="398"/>
        <v>0</v>
      </c>
      <c r="DR97" s="254">
        <f t="shared" si="399"/>
        <v>0</v>
      </c>
      <c r="DS97" s="254">
        <f t="shared" si="400"/>
        <v>0</v>
      </c>
      <c r="DT97" s="254">
        <f t="shared" si="401"/>
        <v>0</v>
      </c>
      <c r="DU97" s="254">
        <f t="shared" si="402"/>
        <v>0</v>
      </c>
      <c r="DV97" s="254">
        <f t="shared" si="403"/>
        <v>0</v>
      </c>
      <c r="DW97" s="263">
        <f t="shared" si="404"/>
        <v>0</v>
      </c>
      <c r="DX97" s="254">
        <f t="shared" si="405"/>
        <v>0</v>
      </c>
      <c r="DY97" s="254">
        <f t="shared" si="406"/>
        <v>0</v>
      </c>
      <c r="DZ97" s="254">
        <f t="shared" si="407"/>
        <v>0</v>
      </c>
      <c r="EA97" s="254">
        <f t="shared" si="408"/>
        <v>0</v>
      </c>
      <c r="EB97" s="254">
        <f t="shared" si="409"/>
        <v>0</v>
      </c>
      <c r="EC97" s="254">
        <f t="shared" si="410"/>
        <v>0</v>
      </c>
      <c r="ED97" s="254">
        <f t="shared" si="411"/>
        <v>0</v>
      </c>
      <c r="EE97" s="254">
        <f t="shared" si="412"/>
        <v>0</v>
      </c>
      <c r="EF97" s="254">
        <f t="shared" si="413"/>
        <v>0</v>
      </c>
      <c r="EG97" s="263">
        <f t="shared" si="414"/>
        <v>1</v>
      </c>
      <c r="EH97" s="2">
        <f t="shared" si="415"/>
        <v>0</v>
      </c>
      <c r="EI97" s="2">
        <f t="shared" si="416"/>
        <v>0</v>
      </c>
      <c r="EJ97" s="2">
        <f t="shared" si="417"/>
        <v>0</v>
      </c>
      <c r="EK97" s="2">
        <f t="shared" si="418"/>
        <v>0</v>
      </c>
      <c r="EL97" s="2">
        <f t="shared" si="419"/>
        <v>0</v>
      </c>
      <c r="EM97" s="2">
        <f t="shared" si="420"/>
        <v>0</v>
      </c>
      <c r="EN97" s="2">
        <f t="shared" si="421"/>
        <v>0</v>
      </c>
      <c r="EO97" s="2">
        <f t="shared" si="422"/>
        <v>0</v>
      </c>
      <c r="EP97" s="2">
        <f t="shared" si="423"/>
        <v>1</v>
      </c>
      <c r="EQ97" s="55"/>
      <c r="ER97" s="55"/>
      <c r="ES97" s="56"/>
      <c r="ET97" s="56"/>
      <c r="EU97" s="55"/>
      <c r="EV97" s="55"/>
      <c r="EW97" s="55"/>
      <c r="EX97" s="55"/>
      <c r="EY97" s="55"/>
      <c r="EZ97" s="55"/>
      <c r="FA97" s="55"/>
      <c r="FB97" s="215"/>
      <c r="FC97" s="215"/>
    </row>
    <row r="98" ht="20.1" customHeight="1" spans="1:159">
      <c r="A98" s="194">
        <f>数据调研!F98</f>
        <v>62121</v>
      </c>
      <c r="B98" s="195">
        <f t="shared" si="283"/>
        <v>0</v>
      </c>
      <c r="C98" s="195">
        <f t="shared" si="284"/>
        <v>0</v>
      </c>
      <c r="D98" s="195">
        <f t="shared" si="285"/>
        <v>0</v>
      </c>
      <c r="E98" s="195">
        <f t="shared" si="286"/>
        <v>0</v>
      </c>
      <c r="F98" s="195">
        <f t="shared" si="287"/>
        <v>0</v>
      </c>
      <c r="G98">
        <f t="shared" si="288"/>
        <v>0</v>
      </c>
      <c r="H98">
        <f t="shared" si="289"/>
        <v>0</v>
      </c>
      <c r="I98">
        <f t="shared" si="290"/>
        <v>0</v>
      </c>
      <c r="J98">
        <f t="shared" si="291"/>
        <v>1</v>
      </c>
      <c r="K98" s="254">
        <f>价格参考!K98</f>
        <v>35</v>
      </c>
      <c r="L98">
        <f t="shared" si="292"/>
        <v>1</v>
      </c>
      <c r="M98">
        <f t="shared" si="293"/>
        <v>0</v>
      </c>
      <c r="N98">
        <f t="shared" si="294"/>
        <v>0</v>
      </c>
      <c r="O98">
        <f t="shared" si="295"/>
        <v>0</v>
      </c>
      <c r="P98">
        <f t="shared" si="296"/>
        <v>0</v>
      </c>
      <c r="Q98">
        <f t="shared" si="297"/>
        <v>0</v>
      </c>
      <c r="R98">
        <f t="shared" si="298"/>
        <v>0</v>
      </c>
      <c r="S98">
        <f t="shared" si="299"/>
        <v>0</v>
      </c>
      <c r="T98">
        <f t="shared" si="300"/>
        <v>0</v>
      </c>
      <c r="U98">
        <f t="shared" si="301"/>
        <v>0</v>
      </c>
      <c r="V98">
        <f t="shared" si="302"/>
        <v>0</v>
      </c>
      <c r="W98" s="194">
        <f t="shared" si="303"/>
        <v>62121</v>
      </c>
      <c r="X98" s="255">
        <f>数据调研!I98</f>
        <v>222</v>
      </c>
      <c r="Y98" s="2">
        <f t="shared" si="304"/>
        <v>0</v>
      </c>
      <c r="Z98" s="2">
        <f t="shared" si="305"/>
        <v>0</v>
      </c>
      <c r="AA98" s="2">
        <f t="shared" si="306"/>
        <v>0</v>
      </c>
      <c r="AB98" s="2">
        <f t="shared" si="307"/>
        <v>0</v>
      </c>
      <c r="AC98" s="2">
        <f t="shared" si="308"/>
        <v>0</v>
      </c>
      <c r="AD98" s="2">
        <f t="shared" si="309"/>
        <v>0</v>
      </c>
      <c r="AE98" s="2">
        <f t="shared" si="310"/>
        <v>0</v>
      </c>
      <c r="AF98" s="2">
        <f t="shared" si="311"/>
        <v>0</v>
      </c>
      <c r="AG98" s="2">
        <f t="shared" si="312"/>
        <v>0</v>
      </c>
      <c r="AH98" s="2">
        <f t="shared" si="313"/>
        <v>0</v>
      </c>
      <c r="AI98" s="2">
        <f t="shared" si="314"/>
        <v>0</v>
      </c>
      <c r="AJ98" s="2">
        <f t="shared" si="315"/>
        <v>0</v>
      </c>
      <c r="AK98" s="2">
        <f t="shared" si="316"/>
        <v>0</v>
      </c>
      <c r="AL98" s="2">
        <f t="shared" si="317"/>
        <v>0</v>
      </c>
      <c r="AM98" s="2">
        <f t="shared" si="318"/>
        <v>0</v>
      </c>
      <c r="AN98" s="2">
        <f t="shared" si="319"/>
        <v>0</v>
      </c>
      <c r="AO98" s="2">
        <f t="shared" si="320"/>
        <v>0</v>
      </c>
      <c r="AP98" s="2">
        <f t="shared" si="321"/>
        <v>0</v>
      </c>
      <c r="AQ98" s="2">
        <f t="shared" si="322"/>
        <v>0</v>
      </c>
      <c r="AR98" s="2">
        <f t="shared" si="323"/>
        <v>0</v>
      </c>
      <c r="AS98" s="2">
        <f t="shared" si="324"/>
        <v>1</v>
      </c>
      <c r="AT98" s="2">
        <f t="shared" si="325"/>
        <v>0</v>
      </c>
      <c r="AU98" s="2">
        <f t="shared" si="326"/>
        <v>0</v>
      </c>
      <c r="AV98" s="2">
        <f t="shared" si="327"/>
        <v>0</v>
      </c>
      <c r="AW98" s="2">
        <f t="shared" si="328"/>
        <v>0</v>
      </c>
      <c r="AX98" s="2">
        <f t="shared" si="329"/>
        <v>0</v>
      </c>
      <c r="AY98" s="2">
        <f t="shared" si="330"/>
        <v>0</v>
      </c>
      <c r="AZ98" s="2">
        <f t="shared" si="331"/>
        <v>0</v>
      </c>
      <c r="BA98" s="2">
        <f t="shared" si="332"/>
        <v>0</v>
      </c>
      <c r="BB98" s="2">
        <f t="shared" si="333"/>
        <v>1</v>
      </c>
      <c r="BC98" s="2">
        <f t="shared" si="334"/>
        <v>0</v>
      </c>
      <c r="BD98" s="2">
        <f t="shared" si="335"/>
        <v>0</v>
      </c>
      <c r="BE98" s="2">
        <f t="shared" si="336"/>
        <v>0</v>
      </c>
      <c r="BF98" s="2">
        <f t="shared" si="337"/>
        <v>0</v>
      </c>
      <c r="BG98" s="2">
        <f t="shared" si="338"/>
        <v>0</v>
      </c>
      <c r="BH98" s="2">
        <f t="shared" si="339"/>
        <v>0</v>
      </c>
      <c r="BI98" s="2">
        <f t="shared" si="340"/>
        <v>0</v>
      </c>
      <c r="BJ98" s="2">
        <f t="shared" si="341"/>
        <v>0</v>
      </c>
      <c r="BK98" s="2">
        <f t="shared" si="342"/>
        <v>0</v>
      </c>
      <c r="BL98" s="2">
        <f t="shared" si="343"/>
        <v>0</v>
      </c>
      <c r="BM98" s="2">
        <f t="shared" si="344"/>
        <v>0</v>
      </c>
      <c r="BN98" s="2">
        <f t="shared" si="345"/>
        <v>0</v>
      </c>
      <c r="BO98" s="2">
        <f t="shared" si="346"/>
        <v>0</v>
      </c>
      <c r="BP98" s="2">
        <f t="shared" si="347"/>
        <v>0</v>
      </c>
      <c r="BQ98" s="2">
        <f t="shared" si="348"/>
        <v>0</v>
      </c>
      <c r="BR98" s="2">
        <f t="shared" si="349"/>
        <v>0</v>
      </c>
      <c r="BS98" s="2">
        <f t="shared" si="350"/>
        <v>0</v>
      </c>
      <c r="BT98" s="2">
        <f t="shared" si="351"/>
        <v>0</v>
      </c>
      <c r="BU98" s="2">
        <f t="shared" si="352"/>
        <v>0</v>
      </c>
      <c r="BV98" s="2">
        <f t="shared" si="353"/>
        <v>0</v>
      </c>
      <c r="BW98" s="255" t="str">
        <f>数据调研!K98</f>
        <v>FBA</v>
      </c>
      <c r="BX98" s="199">
        <f t="shared" si="354"/>
        <v>0</v>
      </c>
      <c r="BY98" s="199">
        <f t="shared" si="355"/>
        <v>0</v>
      </c>
      <c r="BZ98" s="199">
        <f t="shared" si="356"/>
        <v>0</v>
      </c>
      <c r="CA98" s="199">
        <f t="shared" si="357"/>
        <v>0</v>
      </c>
      <c r="CB98" s="199">
        <f t="shared" si="358"/>
        <v>0</v>
      </c>
      <c r="CC98" s="199">
        <f t="shared" si="359"/>
        <v>0</v>
      </c>
      <c r="CD98" s="199">
        <f t="shared" si="360"/>
        <v>0</v>
      </c>
      <c r="CE98" s="199">
        <f t="shared" si="361"/>
        <v>0</v>
      </c>
      <c r="CF98" s="199">
        <f t="shared" si="362"/>
        <v>0</v>
      </c>
      <c r="CG98" s="199">
        <f t="shared" si="363"/>
        <v>0</v>
      </c>
      <c r="CH98" s="199">
        <f t="shared" si="364"/>
        <v>1</v>
      </c>
      <c r="CI98" s="199">
        <f t="shared" si="365"/>
        <v>0</v>
      </c>
      <c r="CJ98" s="199">
        <f t="shared" si="366"/>
        <v>0</v>
      </c>
      <c r="CK98" s="199">
        <f t="shared" si="367"/>
        <v>0</v>
      </c>
      <c r="CL98" s="199">
        <f t="shared" si="368"/>
        <v>0</v>
      </c>
      <c r="CM98" s="199">
        <f t="shared" si="369"/>
        <v>0</v>
      </c>
      <c r="CN98" s="199">
        <f t="shared" si="370"/>
        <v>0</v>
      </c>
      <c r="CO98" s="199">
        <f t="shared" si="371"/>
        <v>0</v>
      </c>
      <c r="CP98" s="199">
        <f t="shared" si="372"/>
        <v>0</v>
      </c>
      <c r="CQ98" s="199">
        <f t="shared" si="373"/>
        <v>1</v>
      </c>
      <c r="CR98" s="255">
        <f>数据调研!N98</f>
        <v>1026</v>
      </c>
      <c r="CS98" s="260">
        <f t="shared" si="374"/>
        <v>0</v>
      </c>
      <c r="CT98" s="2">
        <f t="shared" si="375"/>
        <v>0</v>
      </c>
      <c r="CU98" s="2">
        <f t="shared" si="376"/>
        <v>0</v>
      </c>
      <c r="CV98" s="2">
        <f t="shared" si="377"/>
        <v>0</v>
      </c>
      <c r="CW98" s="2">
        <f t="shared" si="378"/>
        <v>0</v>
      </c>
      <c r="CX98" s="2">
        <f t="shared" si="379"/>
        <v>0</v>
      </c>
      <c r="CY98" s="2">
        <f t="shared" si="380"/>
        <v>0</v>
      </c>
      <c r="CZ98" s="2">
        <f t="shared" si="381"/>
        <v>0</v>
      </c>
      <c r="DA98" s="2">
        <f t="shared" si="382"/>
        <v>0</v>
      </c>
      <c r="DB98" s="2">
        <f t="shared" si="383"/>
        <v>0</v>
      </c>
      <c r="DC98" s="263">
        <f t="shared" si="384"/>
        <v>0</v>
      </c>
      <c r="DD98" s="254">
        <f t="shared" si="385"/>
        <v>0</v>
      </c>
      <c r="DE98" s="254">
        <f t="shared" si="386"/>
        <v>0</v>
      </c>
      <c r="DF98" s="254">
        <f t="shared" si="387"/>
        <v>0</v>
      </c>
      <c r="DG98" s="254">
        <f t="shared" si="388"/>
        <v>0</v>
      </c>
      <c r="DH98" s="254">
        <f t="shared" si="389"/>
        <v>0</v>
      </c>
      <c r="DI98" s="254">
        <f t="shared" si="390"/>
        <v>0</v>
      </c>
      <c r="DJ98" s="254">
        <f t="shared" si="391"/>
        <v>0</v>
      </c>
      <c r="DK98" s="254">
        <f t="shared" si="392"/>
        <v>0</v>
      </c>
      <c r="DL98" s="254">
        <f t="shared" si="393"/>
        <v>0</v>
      </c>
      <c r="DM98" s="263">
        <f t="shared" si="394"/>
        <v>0</v>
      </c>
      <c r="DN98" s="254">
        <f t="shared" si="395"/>
        <v>0</v>
      </c>
      <c r="DO98" s="254">
        <f t="shared" si="396"/>
        <v>0</v>
      </c>
      <c r="DP98" s="254">
        <f t="shared" si="397"/>
        <v>0</v>
      </c>
      <c r="DQ98" s="254">
        <f t="shared" si="398"/>
        <v>0</v>
      </c>
      <c r="DR98" s="254">
        <f t="shared" si="399"/>
        <v>0</v>
      </c>
      <c r="DS98" s="254">
        <f t="shared" si="400"/>
        <v>0</v>
      </c>
      <c r="DT98" s="254">
        <f t="shared" si="401"/>
        <v>0</v>
      </c>
      <c r="DU98" s="254">
        <f t="shared" si="402"/>
        <v>0</v>
      </c>
      <c r="DV98" s="254">
        <f t="shared" si="403"/>
        <v>0</v>
      </c>
      <c r="DW98" s="263">
        <f t="shared" si="404"/>
        <v>0</v>
      </c>
      <c r="DX98" s="254">
        <f t="shared" si="405"/>
        <v>0</v>
      </c>
      <c r="DY98" s="254">
        <f t="shared" si="406"/>
        <v>0</v>
      </c>
      <c r="DZ98" s="254">
        <f t="shared" si="407"/>
        <v>0</v>
      </c>
      <c r="EA98" s="254">
        <f t="shared" si="408"/>
        <v>0</v>
      </c>
      <c r="EB98" s="254">
        <f t="shared" si="409"/>
        <v>0</v>
      </c>
      <c r="EC98" s="254">
        <f t="shared" si="410"/>
        <v>0</v>
      </c>
      <c r="ED98" s="254">
        <f t="shared" si="411"/>
        <v>0</v>
      </c>
      <c r="EE98" s="254">
        <f t="shared" si="412"/>
        <v>0</v>
      </c>
      <c r="EF98" s="254">
        <f t="shared" si="413"/>
        <v>0</v>
      </c>
      <c r="EG98" s="263">
        <f t="shared" si="414"/>
        <v>1</v>
      </c>
      <c r="EH98" s="2">
        <f t="shared" si="415"/>
        <v>0</v>
      </c>
      <c r="EI98" s="2">
        <f t="shared" si="416"/>
        <v>0</v>
      </c>
      <c r="EJ98" s="2">
        <f t="shared" si="417"/>
        <v>0</v>
      </c>
      <c r="EK98" s="2">
        <f t="shared" si="418"/>
        <v>0</v>
      </c>
      <c r="EL98" s="2">
        <f t="shared" si="419"/>
        <v>0</v>
      </c>
      <c r="EM98" s="2">
        <f t="shared" si="420"/>
        <v>0</v>
      </c>
      <c r="EN98" s="2">
        <f t="shared" si="421"/>
        <v>0</v>
      </c>
      <c r="EO98" s="2">
        <f t="shared" si="422"/>
        <v>0</v>
      </c>
      <c r="EP98" s="2">
        <f t="shared" si="423"/>
        <v>1</v>
      </c>
      <c r="EQ98" s="55"/>
      <c r="ER98" s="55"/>
      <c r="ES98" s="56"/>
      <c r="ET98" s="56"/>
      <c r="EU98" s="55"/>
      <c r="EV98" s="55"/>
      <c r="EW98" s="55"/>
      <c r="EX98" s="55"/>
      <c r="EY98" s="55"/>
      <c r="EZ98" s="55"/>
      <c r="FA98" s="55"/>
      <c r="FB98" s="215"/>
      <c r="FC98" s="215"/>
    </row>
    <row r="99" ht="20.1" customHeight="1" spans="1:159">
      <c r="A99" s="194">
        <f>数据调研!F99</f>
        <v>211426</v>
      </c>
      <c r="B99" s="195">
        <f t="shared" si="283"/>
        <v>0</v>
      </c>
      <c r="C99" s="195">
        <f t="shared" si="284"/>
        <v>0</v>
      </c>
      <c r="D99" s="195">
        <f t="shared" si="285"/>
        <v>0</v>
      </c>
      <c r="E99" s="195">
        <f t="shared" si="286"/>
        <v>0</v>
      </c>
      <c r="F99" s="195">
        <f t="shared" si="287"/>
        <v>0</v>
      </c>
      <c r="G99">
        <f t="shared" si="288"/>
        <v>0</v>
      </c>
      <c r="H99">
        <f t="shared" si="289"/>
        <v>0</v>
      </c>
      <c r="I99">
        <f t="shared" si="290"/>
        <v>0</v>
      </c>
      <c r="J99">
        <f t="shared" si="291"/>
        <v>1</v>
      </c>
      <c r="K99" s="254">
        <f>价格参考!K99</f>
        <v>34</v>
      </c>
      <c r="L99">
        <f t="shared" ref="L99:L130" si="424">IF(AND(K99&gt;0,K99&lt;301),1,0)</f>
        <v>1</v>
      </c>
      <c r="M99">
        <f t="shared" ref="M99:M130" si="425">IF(AND(K99&gt;300,K99&lt;501),1,0)</f>
        <v>0</v>
      </c>
      <c r="N99">
        <f t="shared" ref="N99:N130" si="426">IF(AND(K99&gt;500,K99&lt;801),1,0)</f>
        <v>0</v>
      </c>
      <c r="O99">
        <f t="shared" ref="O99:O130" si="427">IF(AND(K99&gt;800,K99&lt;1001),1,0)</f>
        <v>0</v>
      </c>
      <c r="P99">
        <f t="shared" ref="P99:P130" si="428">IF(AND(K99&gt;1000,K99&lt;1501),1,0)</f>
        <v>0</v>
      </c>
      <c r="Q99">
        <f t="shared" ref="Q99:Q130" si="429">IF(AND(K99&gt;1500,K99&lt;2001),1,0)</f>
        <v>0</v>
      </c>
      <c r="R99">
        <f t="shared" ref="R99:R130" si="430">IF(AND(K99&gt;2000,K99&lt;3001),1,0)</f>
        <v>0</v>
      </c>
      <c r="S99">
        <f t="shared" ref="S99:S130" si="431">IF(AND(K99&gt;3000,K99&lt;4501),1,0)</f>
        <v>0</v>
      </c>
      <c r="T99">
        <f t="shared" ref="T99:T130" si="432">IF(AND(K99&gt;4500,K99&lt;6001),1,0)</f>
        <v>0</v>
      </c>
      <c r="U99">
        <f t="shared" ref="U99:U130" si="433">IF(AND(K99&gt;6000,K99&lt;8001),1,0)</f>
        <v>0</v>
      </c>
      <c r="V99">
        <f t="shared" ref="V99:V130" si="434">IF(AND(K99&gt;8000,K99&lt;&gt;"N.A.",K99&lt;&gt;"&lt; 5"),1,0)</f>
        <v>0</v>
      </c>
      <c r="W99" s="194">
        <f t="shared" ref="W99:W130" si="435">IF(A99&lt;&gt;"N.A.",A99,1000000)</f>
        <v>211426</v>
      </c>
      <c r="X99" s="255">
        <f>数据调研!I99</f>
        <v>2</v>
      </c>
      <c r="Y99" s="2">
        <f t="shared" ref="Y99:Y130" si="436">IF(X99&lt;31,1,0)</f>
        <v>1</v>
      </c>
      <c r="Z99" s="2">
        <f t="shared" ref="Z99:Z130" si="437">IF(AND(Y99=1,B99=1),1,0)</f>
        <v>0</v>
      </c>
      <c r="AA99" s="2">
        <f t="shared" ref="AA99:AA130" si="438">IF(AND(Y99=1,C99=1),1,0)</f>
        <v>0</v>
      </c>
      <c r="AB99" s="2">
        <f t="shared" ref="AB99:AB130" si="439">IF(AND(Y99=1,D99=1),1,0)</f>
        <v>0</v>
      </c>
      <c r="AC99" s="2">
        <f t="shared" ref="AC99:AC130" si="440">IF(AND(Y99=1,E99=1),1,0)</f>
        <v>0</v>
      </c>
      <c r="AD99" s="2">
        <f t="shared" ref="AD99:AD130" si="441">IF(AND(Y99=1,F99=1),1,0)</f>
        <v>0</v>
      </c>
      <c r="AE99" s="2">
        <f t="shared" ref="AE99:AE130" si="442">IF(AND(Y99=1,G99=1),1,0)</f>
        <v>0</v>
      </c>
      <c r="AF99" s="2">
        <f t="shared" ref="AF99:AF130" si="443">IF(AND(Y99=1,H99=1),1,0)</f>
        <v>0</v>
      </c>
      <c r="AG99" s="2">
        <f t="shared" ref="AG99:AG130" si="444">IF(AND(Y99=1,I99=1),1,0)</f>
        <v>0</v>
      </c>
      <c r="AH99" s="2">
        <f t="shared" ref="AH99:AH130" si="445">IF(AND(Y99=1,J99=1),1,0)</f>
        <v>1</v>
      </c>
      <c r="AI99" s="2">
        <f t="shared" ref="AI99:AI130" si="446">IF(AND(X99&gt;30,X99&lt;101),1,0)</f>
        <v>0</v>
      </c>
      <c r="AJ99" s="2">
        <f t="shared" ref="AJ99:AJ130" si="447">IF(AND(AI99=1,B99=1),1,0)</f>
        <v>0</v>
      </c>
      <c r="AK99" s="2">
        <f t="shared" ref="AK99:AK130" si="448">IF(AND(AI99=1,C99=1),1,0)</f>
        <v>0</v>
      </c>
      <c r="AL99" s="2">
        <f t="shared" ref="AL99:AL130" si="449">IF(AND(AI99=1,D99=1),1,0)</f>
        <v>0</v>
      </c>
      <c r="AM99" s="2">
        <f t="shared" ref="AM99:AM130" si="450">IF(AND(AI99=1,E99=1),1,0)</f>
        <v>0</v>
      </c>
      <c r="AN99" s="2">
        <f t="shared" ref="AN99:AN130" si="451">IF(AND(AI99=1,F99=1),1,0)</f>
        <v>0</v>
      </c>
      <c r="AO99" s="2">
        <f t="shared" ref="AO99:AO130" si="452">IF(AND(AI99=1,G99=1),1,0)</f>
        <v>0</v>
      </c>
      <c r="AP99" s="2">
        <f t="shared" ref="AP99:AP130" si="453">IF(AND(AI99=1,H99=1),1,0)</f>
        <v>0</v>
      </c>
      <c r="AQ99" s="2">
        <f t="shared" ref="AQ99:AQ130" si="454">IF(AND(AI99=1,I99=1),1,0)</f>
        <v>0</v>
      </c>
      <c r="AR99" s="2">
        <f t="shared" ref="AR99:AR130" si="455">IF(AND(AI99=1,J99=1),1,0)</f>
        <v>0</v>
      </c>
      <c r="AS99" s="2">
        <f t="shared" ref="AS99:AS130" si="456">IF(AND(X99&gt;100,X99&lt;501),1,0)</f>
        <v>0</v>
      </c>
      <c r="AT99" s="2">
        <f t="shared" ref="AT99:AT130" si="457">IF(AND(B99=1,AS99=1),1,0)</f>
        <v>0</v>
      </c>
      <c r="AU99" s="2">
        <f t="shared" ref="AU99:AU130" si="458">IF(AND(C99=1,AS99=1),1,0)</f>
        <v>0</v>
      </c>
      <c r="AV99" s="2">
        <f t="shared" ref="AV99:AV130" si="459">IF(AND(D99=1,AS99=1),1,0)</f>
        <v>0</v>
      </c>
      <c r="AW99" s="2">
        <f t="shared" ref="AW99:AW130" si="460">IF(AND(E99=1,AS99=1),1,0)</f>
        <v>0</v>
      </c>
      <c r="AX99" s="2">
        <f t="shared" ref="AX99:AX130" si="461">IF(AND(F99=1,AS99=1),1,0)</f>
        <v>0</v>
      </c>
      <c r="AY99" s="2">
        <f t="shared" ref="AY99:AY130" si="462">IF(AND(G99=1,AS99=1),1,0)</f>
        <v>0</v>
      </c>
      <c r="AZ99" s="2">
        <f t="shared" ref="AZ99:AZ130" si="463">IF(AND(H99=1,AS99=1),1,0)</f>
        <v>0</v>
      </c>
      <c r="BA99" s="2">
        <f t="shared" ref="BA99:BA130" si="464">IF(AND(I99=1,AS99=1),1,0)</f>
        <v>0</v>
      </c>
      <c r="BB99" s="2">
        <f t="shared" ref="BB99:BB130" si="465">IF(AND(J99=1,AS99=1),1,0)</f>
        <v>0</v>
      </c>
      <c r="BC99" s="2">
        <f t="shared" ref="BC99:BC130" si="466">IF(AND(X99&gt;500,X99&lt;1001),1,0)</f>
        <v>0</v>
      </c>
      <c r="BD99" s="2">
        <f t="shared" ref="BD99:BD130" si="467">IF(AND(BC99=1,B99=1),1,0)</f>
        <v>0</v>
      </c>
      <c r="BE99" s="2">
        <f t="shared" ref="BE99:BE130" si="468">IF(AND(BC99=1,C99=1),1,0)</f>
        <v>0</v>
      </c>
      <c r="BF99" s="2">
        <f t="shared" ref="BF99:BF130" si="469">IF(AND(BC99=1,D99=1),1,0)</f>
        <v>0</v>
      </c>
      <c r="BG99" s="2">
        <f t="shared" ref="BG99:BG130" si="470">IF(AND(BC99=1,E99=1),1,0)</f>
        <v>0</v>
      </c>
      <c r="BH99" s="2">
        <f t="shared" ref="BH99:BH130" si="471">IF(AND(BC99=1,F99=1),1,0)</f>
        <v>0</v>
      </c>
      <c r="BI99" s="2">
        <f t="shared" ref="BI99:BI130" si="472">IF(AND(BC99=1,G99=1),1,0)</f>
        <v>0</v>
      </c>
      <c r="BJ99" s="2">
        <f t="shared" ref="BJ99:BJ130" si="473">IF(AND(BC99=1,H99=1),1,0)</f>
        <v>0</v>
      </c>
      <c r="BK99" s="2">
        <f t="shared" ref="BK99:BK130" si="474">IF(AND(BC99=1,I99=1),1,0)</f>
        <v>0</v>
      </c>
      <c r="BL99" s="2">
        <f t="shared" ref="BL99:BL130" si="475">IF(AND(BC99=1,J99=1),1,0)</f>
        <v>0</v>
      </c>
      <c r="BM99" s="2">
        <f t="shared" ref="BM99:BM130" si="476">IF(X99&gt;1001,1,0)</f>
        <v>0</v>
      </c>
      <c r="BN99" s="2">
        <f t="shared" ref="BN99:BN130" si="477">IF(AND(B99=1,BM99=1),1,0)</f>
        <v>0</v>
      </c>
      <c r="BO99" s="2">
        <f t="shared" ref="BO99:BO130" si="478">IF(AND(C99=1,BM99=1),1,0)</f>
        <v>0</v>
      </c>
      <c r="BP99" s="2">
        <f t="shared" ref="BP99:BP130" si="479">IF(AND(D99=1,BM99=1),1,0)</f>
        <v>0</v>
      </c>
      <c r="BQ99" s="2">
        <f t="shared" ref="BQ99:BQ130" si="480">IF(AND(E99=1,BM99=1),1,0)</f>
        <v>0</v>
      </c>
      <c r="BR99" s="2">
        <f t="shared" ref="BR99:BR130" si="481">IF(AND(F99=1,BM99=1),1,0)</f>
        <v>0</v>
      </c>
      <c r="BS99" s="2">
        <f t="shared" ref="BS99:BS130" si="482">IF(AND(G99=1,BM99=1),1,0)</f>
        <v>0</v>
      </c>
      <c r="BT99" s="2">
        <f t="shared" ref="BT99:BT130" si="483">IF(AND(H99=1,BM99=1),1,0)</f>
        <v>0</v>
      </c>
      <c r="BU99" s="2">
        <f t="shared" ref="BU99:BU130" si="484">IF(AND(I99=1,BM99=1),1,0)</f>
        <v>0</v>
      </c>
      <c r="BV99" s="2">
        <f t="shared" ref="BV99:BV130" si="485">IF(AND(J99=1,BM99=1),1,0)</f>
        <v>0</v>
      </c>
      <c r="BW99" s="255" t="str">
        <f>数据调研!K99</f>
        <v>FBA</v>
      </c>
      <c r="BX99" s="199">
        <f t="shared" ref="BX99:BX130" si="486">IF(BW99="AMZ",1,0)</f>
        <v>0</v>
      </c>
      <c r="BY99" s="199">
        <f t="shared" ref="BY99:BY130" si="487">IF(AND(BX99=1,B99=1),1,0)</f>
        <v>0</v>
      </c>
      <c r="BZ99" s="199">
        <f t="shared" ref="BZ99:BZ130" si="488">IF(AND(BX99=1,C99=1),1,0)</f>
        <v>0</v>
      </c>
      <c r="CA99" s="199">
        <f t="shared" ref="CA99:CA130" si="489">IF(AND(BX99=1,D99=1),1,0)</f>
        <v>0</v>
      </c>
      <c r="CB99" s="199">
        <f t="shared" ref="CB99:CB130" si="490">IF(AND(BX99=1,E99=1),1,0)</f>
        <v>0</v>
      </c>
      <c r="CC99" s="199">
        <f t="shared" ref="CC99:CC130" si="491">IF(AND(BX99=1,F99=1),1,0)</f>
        <v>0</v>
      </c>
      <c r="CD99" s="199">
        <f t="shared" ref="CD99:CD130" si="492">IF(AND(BX99=1,G99=1),1,0)</f>
        <v>0</v>
      </c>
      <c r="CE99" s="199">
        <f t="shared" ref="CE99:CE130" si="493">IF(AND(BX99=1,H99=1),1,0)</f>
        <v>0</v>
      </c>
      <c r="CF99" s="199">
        <f t="shared" ref="CF99:CF130" si="494">IF(AND(BX99=1,I99=1),1,0)</f>
        <v>0</v>
      </c>
      <c r="CG99" s="199">
        <f t="shared" ref="CG99:CG130" si="495">IF(AND(BX99=1,J99=1),1,0)</f>
        <v>0</v>
      </c>
      <c r="CH99" s="199">
        <f t="shared" ref="CH99:CH130" si="496">IF(BW99="FBA",1,0)</f>
        <v>1</v>
      </c>
      <c r="CI99" s="199">
        <f t="shared" ref="CI99:CI130" si="497">IF(AND(CH99=1,B99=1),1,0)</f>
        <v>0</v>
      </c>
      <c r="CJ99" s="199">
        <f t="shared" ref="CJ99:CJ130" si="498">IF(AND(CH99=1,C99=1),1,0)</f>
        <v>0</v>
      </c>
      <c r="CK99" s="199">
        <f t="shared" ref="CK99:CK130" si="499">IF(AND(CH99=1,D99=1),1,0)</f>
        <v>0</v>
      </c>
      <c r="CL99" s="199">
        <f t="shared" ref="CL99:CL130" si="500">IF(AND(CH99=1,E99=1),1,0)</f>
        <v>0</v>
      </c>
      <c r="CM99" s="199">
        <f t="shared" ref="CM99:CM130" si="501">IF(AND(CH99=1,F99=1),1,0)</f>
        <v>0</v>
      </c>
      <c r="CN99" s="199">
        <f t="shared" ref="CN99:CN130" si="502">IF(AND(CH99=1,G99=1),1,0)</f>
        <v>0</v>
      </c>
      <c r="CO99" s="199">
        <f t="shared" ref="CO99:CO130" si="503">IF(AND(CH99=1,H99=1),1,0)</f>
        <v>0</v>
      </c>
      <c r="CP99" s="199">
        <f t="shared" ref="CP99:CP130" si="504">IF(AND(CH99=1,I99=1),1,0)</f>
        <v>0</v>
      </c>
      <c r="CQ99" s="199">
        <f t="shared" ref="CQ99:CQ130" si="505">IF(AND(CH99=1,J99=1),1,0)</f>
        <v>1</v>
      </c>
      <c r="CR99" s="255">
        <f>数据调研!N99</f>
        <v>58</v>
      </c>
      <c r="CS99" s="260">
        <f t="shared" ref="CS99:CS130" si="506">IF(AND(CR99&lt;31,CR99&lt;&gt;0),1,0)</f>
        <v>0</v>
      </c>
      <c r="CT99" s="2">
        <f t="shared" ref="CT99:CT130" si="507">IF(AND(CS99=1,B99=1),1,0)</f>
        <v>0</v>
      </c>
      <c r="CU99" s="2">
        <f t="shared" ref="CU99:CU130" si="508">IF(AND(CS99=1,C99=1),1,0)</f>
        <v>0</v>
      </c>
      <c r="CV99" s="2">
        <f t="shared" ref="CV99:CV130" si="509">IF(AND(CS99=1,D99=1),1,0)</f>
        <v>0</v>
      </c>
      <c r="CW99" s="2">
        <f t="shared" ref="CW99:CW130" si="510">IF(AND(CS99=1,E99=1),1,0)</f>
        <v>0</v>
      </c>
      <c r="CX99" s="2">
        <f t="shared" ref="CX99:CX130" si="511">IF(AND(CS99=1,F99=1),1,0)</f>
        <v>0</v>
      </c>
      <c r="CY99" s="2">
        <f t="shared" ref="CY99:CY130" si="512">IF(AND(CS99=1,G99=1),1,0)</f>
        <v>0</v>
      </c>
      <c r="CZ99" s="2">
        <f t="shared" ref="CZ99:CZ130" si="513">IF(AND(CS99=1,H99=1),1,0)</f>
        <v>0</v>
      </c>
      <c r="DA99" s="2">
        <f t="shared" ref="DA99:DA130" si="514">IF(AND(CS99=1,I99=1),1,0)</f>
        <v>0</v>
      </c>
      <c r="DB99" s="2">
        <f t="shared" ref="DB99:DB130" si="515">IF(AND(CS99=1,J99=1),1,0)</f>
        <v>0</v>
      </c>
      <c r="DC99" s="263">
        <f t="shared" ref="DC99:DC130" si="516">IF(AND(CR99&gt;30,CR99&lt;61),1,0)</f>
        <v>1</v>
      </c>
      <c r="DD99" s="254">
        <f t="shared" ref="DD99:DD130" si="517">IF(AND(DC99=1,B99=1),1,0)</f>
        <v>0</v>
      </c>
      <c r="DE99" s="254">
        <f t="shared" ref="DE99:DE130" si="518">IF(AND(DC99=1,C99=1),1,0)</f>
        <v>0</v>
      </c>
      <c r="DF99" s="254">
        <f t="shared" ref="DF99:DF130" si="519">IF(AND(DC99=1,D99=1),1,0)</f>
        <v>0</v>
      </c>
      <c r="DG99" s="254">
        <f t="shared" ref="DG99:DG130" si="520">IF(AND(DC99=1,E99=1),1,0)</f>
        <v>0</v>
      </c>
      <c r="DH99" s="254">
        <f t="shared" ref="DH99:DH130" si="521">IF(AND(DC99=1,F99=1),1,0)</f>
        <v>0</v>
      </c>
      <c r="DI99" s="254">
        <f t="shared" ref="DI99:DI130" si="522">IF(AND(DC99=1,G99=1),1,0)</f>
        <v>0</v>
      </c>
      <c r="DJ99" s="254">
        <f t="shared" ref="DJ99:DJ130" si="523">IF(AND(DC99=1,H99=1),1,0)</f>
        <v>0</v>
      </c>
      <c r="DK99" s="254">
        <f t="shared" ref="DK99:DK130" si="524">IF(AND(DC99=1,I99=1),1,0)</f>
        <v>0</v>
      </c>
      <c r="DL99" s="254">
        <f t="shared" ref="DL99:DL130" si="525">IF(AND(DC99=1,J99=1),1,0)</f>
        <v>1</v>
      </c>
      <c r="DM99" s="263">
        <f t="shared" ref="DM99:DM130" si="526">IF(AND(CR99&gt;60,CR99&lt;91),1,0)</f>
        <v>0</v>
      </c>
      <c r="DN99" s="254">
        <f t="shared" ref="DN99:DN130" si="527">IF(AND(DM99=1,B99=1),1,0)</f>
        <v>0</v>
      </c>
      <c r="DO99" s="254">
        <f t="shared" ref="DO99:DO130" si="528">IF(AND(DM99=1,C99=1),1,0)</f>
        <v>0</v>
      </c>
      <c r="DP99" s="254">
        <f t="shared" ref="DP99:DP130" si="529">IF(AND(DM99=1,D99=1),1,0)</f>
        <v>0</v>
      </c>
      <c r="DQ99" s="254">
        <f t="shared" ref="DQ99:DQ130" si="530">IF(AND(DM99=1,E99=1),1,0)</f>
        <v>0</v>
      </c>
      <c r="DR99" s="254">
        <f t="shared" ref="DR99:DR130" si="531">IF(AND(DM99=1,F99=1),1,0)</f>
        <v>0</v>
      </c>
      <c r="DS99" s="254">
        <f t="shared" ref="DS99:DS130" si="532">IF(AND(DM99=1,G99=1),1,0)</f>
        <v>0</v>
      </c>
      <c r="DT99" s="254">
        <f t="shared" ref="DT99:DT130" si="533">IF(AND(DM99=1,H99=1),1,0)</f>
        <v>0</v>
      </c>
      <c r="DU99" s="254">
        <f t="shared" ref="DU99:DU130" si="534">IF(AND(DM99=1,I99=1),1,0)</f>
        <v>0</v>
      </c>
      <c r="DV99" s="254">
        <f t="shared" ref="DV99:DV130" si="535">IF(AND(DM99=1,J99=1),1,0)</f>
        <v>0</v>
      </c>
      <c r="DW99" s="263">
        <f t="shared" ref="DW99:DW130" si="536">IF(AND(CR99&gt;90,CR99&lt;181),1,0)</f>
        <v>0</v>
      </c>
      <c r="DX99" s="254">
        <f t="shared" ref="DX99:DX130" si="537">IF(AND(DW99=1,B99=1),1,0)</f>
        <v>0</v>
      </c>
      <c r="DY99" s="254">
        <f t="shared" ref="DY99:DY130" si="538">IF(AND(DW99=1,C99=1),1,0)</f>
        <v>0</v>
      </c>
      <c r="DZ99" s="254">
        <f t="shared" ref="DZ99:DZ130" si="539">IF(AND(DW99=1,D99=1),1,0)</f>
        <v>0</v>
      </c>
      <c r="EA99" s="254">
        <f t="shared" ref="EA99:EA130" si="540">IF(AND(DW99=1,E99=1),1,0)</f>
        <v>0</v>
      </c>
      <c r="EB99" s="254">
        <f t="shared" ref="EB99:EB130" si="541">IF(AND(DW99=1,F99=1),1,0)</f>
        <v>0</v>
      </c>
      <c r="EC99" s="254">
        <f t="shared" ref="EC99:EC130" si="542">IF(AND(DW99=1,G99=1),1,0)</f>
        <v>0</v>
      </c>
      <c r="ED99" s="254">
        <f t="shared" ref="ED99:ED130" si="543">IF(AND(DW99=1,H99=1),1,0)</f>
        <v>0</v>
      </c>
      <c r="EE99" s="254">
        <f t="shared" ref="EE99:EE130" si="544">IF(AND(DW99=1,I99=1),1,0)</f>
        <v>0</v>
      </c>
      <c r="EF99" s="254">
        <f t="shared" ref="EF99:EF130" si="545">IF(AND(DW99=1,J99=1),1,0)</f>
        <v>0</v>
      </c>
      <c r="EG99" s="263">
        <f t="shared" ref="EG99:EG130" si="546">IF(CR99&gt;180,1,0)</f>
        <v>0</v>
      </c>
      <c r="EH99" s="2">
        <f t="shared" ref="EH99:EH130" si="547">IF(AND(EG99=1,B99=1),1,0)</f>
        <v>0</v>
      </c>
      <c r="EI99" s="2">
        <f t="shared" ref="EI99:EI130" si="548">IF(AND(EG99=1,C99=1),1,0)</f>
        <v>0</v>
      </c>
      <c r="EJ99" s="2">
        <f t="shared" ref="EJ99:EJ130" si="549">IF(AND(EG99=1,D99=1),1,0)</f>
        <v>0</v>
      </c>
      <c r="EK99" s="2">
        <f t="shared" ref="EK99:EK130" si="550">IF(AND(EG99=1,E99=1),1,0)</f>
        <v>0</v>
      </c>
      <c r="EL99" s="2">
        <f t="shared" ref="EL99:EL130" si="551">IF(AND(EG99=1,F99=1),1,0)</f>
        <v>0</v>
      </c>
      <c r="EM99" s="2">
        <f t="shared" ref="EM99:EM130" si="552">IF(AND(EG99=1,G99=1),1,0)</f>
        <v>0</v>
      </c>
      <c r="EN99" s="2">
        <f t="shared" ref="EN99:EN130" si="553">IF(AND(EG99=1,H99=1),1,0)</f>
        <v>0</v>
      </c>
      <c r="EO99" s="2">
        <f t="shared" ref="EO99:EO130" si="554">IF(AND(EG99=1,I99=1),1,0)</f>
        <v>0</v>
      </c>
      <c r="EP99" s="2">
        <f t="shared" ref="EP99:EP130" si="555">IF(AND(EG99=1,J99=1),1,0)</f>
        <v>0</v>
      </c>
      <c r="EQ99" s="55"/>
      <c r="ER99" s="55"/>
      <c r="ES99" s="56"/>
      <c r="ET99" s="56"/>
      <c r="EU99" s="55"/>
      <c r="EV99" s="55"/>
      <c r="EW99" s="55"/>
      <c r="EX99" s="55"/>
      <c r="EY99" s="55"/>
      <c r="EZ99" s="55"/>
      <c r="FA99" s="55"/>
      <c r="FB99" s="215"/>
      <c r="FC99" s="215"/>
    </row>
    <row r="100" ht="20.1" customHeight="1" spans="1:159">
      <c r="A100" s="194">
        <f>数据调研!F100</f>
        <v>124475</v>
      </c>
      <c r="B100" s="195">
        <f t="shared" si="283"/>
        <v>0</v>
      </c>
      <c r="C100" s="195">
        <f t="shared" si="284"/>
        <v>0</v>
      </c>
      <c r="D100" s="195">
        <f t="shared" si="285"/>
        <v>0</v>
      </c>
      <c r="E100" s="195">
        <f t="shared" si="286"/>
        <v>0</v>
      </c>
      <c r="F100" s="195">
        <f t="shared" si="287"/>
        <v>0</v>
      </c>
      <c r="G100">
        <f t="shared" si="288"/>
        <v>0</v>
      </c>
      <c r="H100">
        <f t="shared" si="289"/>
        <v>0</v>
      </c>
      <c r="I100">
        <f t="shared" si="290"/>
        <v>0</v>
      </c>
      <c r="J100">
        <f t="shared" si="291"/>
        <v>1</v>
      </c>
      <c r="K100" s="254">
        <f>价格参考!K100</f>
        <v>34</v>
      </c>
      <c r="L100">
        <f t="shared" si="424"/>
        <v>1</v>
      </c>
      <c r="M100">
        <f t="shared" si="425"/>
        <v>0</v>
      </c>
      <c r="N100">
        <f t="shared" si="426"/>
        <v>0</v>
      </c>
      <c r="O100">
        <f t="shared" si="427"/>
        <v>0</v>
      </c>
      <c r="P100">
        <f t="shared" si="428"/>
        <v>0</v>
      </c>
      <c r="Q100">
        <f t="shared" si="429"/>
        <v>0</v>
      </c>
      <c r="R100">
        <f t="shared" si="430"/>
        <v>0</v>
      </c>
      <c r="S100">
        <f t="shared" si="431"/>
        <v>0</v>
      </c>
      <c r="T100">
        <f t="shared" si="432"/>
        <v>0</v>
      </c>
      <c r="U100">
        <f t="shared" si="433"/>
        <v>0</v>
      </c>
      <c r="V100">
        <f t="shared" si="434"/>
        <v>0</v>
      </c>
      <c r="W100" s="194">
        <f t="shared" si="435"/>
        <v>124475</v>
      </c>
      <c r="X100" s="255">
        <f>数据调研!I100</f>
        <v>27</v>
      </c>
      <c r="Y100" s="2">
        <f t="shared" si="436"/>
        <v>1</v>
      </c>
      <c r="Z100" s="2">
        <f t="shared" si="437"/>
        <v>0</v>
      </c>
      <c r="AA100" s="2">
        <f t="shared" si="438"/>
        <v>0</v>
      </c>
      <c r="AB100" s="2">
        <f t="shared" si="439"/>
        <v>0</v>
      </c>
      <c r="AC100" s="2">
        <f t="shared" si="440"/>
        <v>0</v>
      </c>
      <c r="AD100" s="2">
        <f t="shared" si="441"/>
        <v>0</v>
      </c>
      <c r="AE100" s="2">
        <f t="shared" si="442"/>
        <v>0</v>
      </c>
      <c r="AF100" s="2">
        <f t="shared" si="443"/>
        <v>0</v>
      </c>
      <c r="AG100" s="2">
        <f t="shared" si="444"/>
        <v>0</v>
      </c>
      <c r="AH100" s="2">
        <f t="shared" si="445"/>
        <v>1</v>
      </c>
      <c r="AI100" s="2">
        <f t="shared" si="446"/>
        <v>0</v>
      </c>
      <c r="AJ100" s="2">
        <f t="shared" si="447"/>
        <v>0</v>
      </c>
      <c r="AK100" s="2">
        <f t="shared" si="448"/>
        <v>0</v>
      </c>
      <c r="AL100" s="2">
        <f t="shared" si="449"/>
        <v>0</v>
      </c>
      <c r="AM100" s="2">
        <f t="shared" si="450"/>
        <v>0</v>
      </c>
      <c r="AN100" s="2">
        <f t="shared" si="451"/>
        <v>0</v>
      </c>
      <c r="AO100" s="2">
        <f t="shared" si="452"/>
        <v>0</v>
      </c>
      <c r="AP100" s="2">
        <f t="shared" si="453"/>
        <v>0</v>
      </c>
      <c r="AQ100" s="2">
        <f t="shared" si="454"/>
        <v>0</v>
      </c>
      <c r="AR100" s="2">
        <f t="shared" si="455"/>
        <v>0</v>
      </c>
      <c r="AS100" s="2">
        <f t="shared" si="456"/>
        <v>0</v>
      </c>
      <c r="AT100" s="2">
        <f t="shared" si="457"/>
        <v>0</v>
      </c>
      <c r="AU100" s="2">
        <f t="shared" si="458"/>
        <v>0</v>
      </c>
      <c r="AV100" s="2">
        <f t="shared" si="459"/>
        <v>0</v>
      </c>
      <c r="AW100" s="2">
        <f t="shared" si="460"/>
        <v>0</v>
      </c>
      <c r="AX100" s="2">
        <f t="shared" si="461"/>
        <v>0</v>
      </c>
      <c r="AY100" s="2">
        <f t="shared" si="462"/>
        <v>0</v>
      </c>
      <c r="AZ100" s="2">
        <f t="shared" si="463"/>
        <v>0</v>
      </c>
      <c r="BA100" s="2">
        <f t="shared" si="464"/>
        <v>0</v>
      </c>
      <c r="BB100" s="2">
        <f t="shared" si="465"/>
        <v>0</v>
      </c>
      <c r="BC100" s="2">
        <f t="shared" si="466"/>
        <v>0</v>
      </c>
      <c r="BD100" s="2">
        <f t="shared" si="467"/>
        <v>0</v>
      </c>
      <c r="BE100" s="2">
        <f t="shared" si="468"/>
        <v>0</v>
      </c>
      <c r="BF100" s="2">
        <f t="shared" si="469"/>
        <v>0</v>
      </c>
      <c r="BG100" s="2">
        <f t="shared" si="470"/>
        <v>0</v>
      </c>
      <c r="BH100" s="2">
        <f t="shared" si="471"/>
        <v>0</v>
      </c>
      <c r="BI100" s="2">
        <f t="shared" si="472"/>
        <v>0</v>
      </c>
      <c r="BJ100" s="2">
        <f t="shared" si="473"/>
        <v>0</v>
      </c>
      <c r="BK100" s="2">
        <f t="shared" si="474"/>
        <v>0</v>
      </c>
      <c r="BL100" s="2">
        <f t="shared" si="475"/>
        <v>0</v>
      </c>
      <c r="BM100" s="2">
        <f t="shared" si="476"/>
        <v>0</v>
      </c>
      <c r="BN100" s="2">
        <f t="shared" si="477"/>
        <v>0</v>
      </c>
      <c r="BO100" s="2">
        <f t="shared" si="478"/>
        <v>0</v>
      </c>
      <c r="BP100" s="2">
        <f t="shared" si="479"/>
        <v>0</v>
      </c>
      <c r="BQ100" s="2">
        <f t="shared" si="480"/>
        <v>0</v>
      </c>
      <c r="BR100" s="2">
        <f t="shared" si="481"/>
        <v>0</v>
      </c>
      <c r="BS100" s="2">
        <f t="shared" si="482"/>
        <v>0</v>
      </c>
      <c r="BT100" s="2">
        <f t="shared" si="483"/>
        <v>0</v>
      </c>
      <c r="BU100" s="2">
        <f t="shared" si="484"/>
        <v>0</v>
      </c>
      <c r="BV100" s="2">
        <f t="shared" si="485"/>
        <v>0</v>
      </c>
      <c r="BW100" s="255" t="str">
        <f>数据调研!K100</f>
        <v>AMZ</v>
      </c>
      <c r="BX100" s="199">
        <f t="shared" si="486"/>
        <v>1</v>
      </c>
      <c r="BY100" s="199">
        <f t="shared" si="487"/>
        <v>0</v>
      </c>
      <c r="BZ100" s="199">
        <f t="shared" si="488"/>
        <v>0</v>
      </c>
      <c r="CA100" s="199">
        <f t="shared" si="489"/>
        <v>0</v>
      </c>
      <c r="CB100" s="199">
        <f t="shared" si="490"/>
        <v>0</v>
      </c>
      <c r="CC100" s="199">
        <f t="shared" si="491"/>
        <v>0</v>
      </c>
      <c r="CD100" s="199">
        <f t="shared" si="492"/>
        <v>0</v>
      </c>
      <c r="CE100" s="199">
        <f t="shared" si="493"/>
        <v>0</v>
      </c>
      <c r="CF100" s="199">
        <f t="shared" si="494"/>
        <v>0</v>
      </c>
      <c r="CG100" s="199">
        <f t="shared" si="495"/>
        <v>1</v>
      </c>
      <c r="CH100" s="199">
        <f t="shared" si="496"/>
        <v>0</v>
      </c>
      <c r="CI100" s="199">
        <f t="shared" si="497"/>
        <v>0</v>
      </c>
      <c r="CJ100" s="199">
        <f t="shared" si="498"/>
        <v>0</v>
      </c>
      <c r="CK100" s="199">
        <f t="shared" si="499"/>
        <v>0</v>
      </c>
      <c r="CL100" s="199">
        <f t="shared" si="500"/>
        <v>0</v>
      </c>
      <c r="CM100" s="199">
        <f t="shared" si="501"/>
        <v>0</v>
      </c>
      <c r="CN100" s="199">
        <f t="shared" si="502"/>
        <v>0</v>
      </c>
      <c r="CO100" s="199">
        <f t="shared" si="503"/>
        <v>0</v>
      </c>
      <c r="CP100" s="199">
        <f t="shared" si="504"/>
        <v>0</v>
      </c>
      <c r="CQ100" s="199">
        <f t="shared" si="505"/>
        <v>0</v>
      </c>
      <c r="CR100" s="255">
        <f>数据调研!N100</f>
        <v>177</v>
      </c>
      <c r="CS100" s="260">
        <f t="shared" si="506"/>
        <v>0</v>
      </c>
      <c r="CT100" s="2">
        <f t="shared" si="507"/>
        <v>0</v>
      </c>
      <c r="CU100" s="2">
        <f t="shared" si="508"/>
        <v>0</v>
      </c>
      <c r="CV100" s="2">
        <f t="shared" si="509"/>
        <v>0</v>
      </c>
      <c r="CW100" s="2">
        <f t="shared" si="510"/>
        <v>0</v>
      </c>
      <c r="CX100" s="2">
        <f t="shared" si="511"/>
        <v>0</v>
      </c>
      <c r="CY100" s="2">
        <f t="shared" si="512"/>
        <v>0</v>
      </c>
      <c r="CZ100" s="2">
        <f t="shared" si="513"/>
        <v>0</v>
      </c>
      <c r="DA100" s="2">
        <f t="shared" si="514"/>
        <v>0</v>
      </c>
      <c r="DB100" s="2">
        <f t="shared" si="515"/>
        <v>0</v>
      </c>
      <c r="DC100" s="263">
        <f t="shared" si="516"/>
        <v>0</v>
      </c>
      <c r="DD100" s="254">
        <f t="shared" si="517"/>
        <v>0</v>
      </c>
      <c r="DE100" s="254">
        <f t="shared" si="518"/>
        <v>0</v>
      </c>
      <c r="DF100" s="254">
        <f t="shared" si="519"/>
        <v>0</v>
      </c>
      <c r="DG100" s="254">
        <f t="shared" si="520"/>
        <v>0</v>
      </c>
      <c r="DH100" s="254">
        <f t="shared" si="521"/>
        <v>0</v>
      </c>
      <c r="DI100" s="254">
        <f t="shared" si="522"/>
        <v>0</v>
      </c>
      <c r="DJ100" s="254">
        <f t="shared" si="523"/>
        <v>0</v>
      </c>
      <c r="DK100" s="254">
        <f t="shared" si="524"/>
        <v>0</v>
      </c>
      <c r="DL100" s="254">
        <f t="shared" si="525"/>
        <v>0</v>
      </c>
      <c r="DM100" s="263">
        <f t="shared" si="526"/>
        <v>0</v>
      </c>
      <c r="DN100" s="254">
        <f t="shared" si="527"/>
        <v>0</v>
      </c>
      <c r="DO100" s="254">
        <f t="shared" si="528"/>
        <v>0</v>
      </c>
      <c r="DP100" s="254">
        <f t="shared" si="529"/>
        <v>0</v>
      </c>
      <c r="DQ100" s="254">
        <f t="shared" si="530"/>
        <v>0</v>
      </c>
      <c r="DR100" s="254">
        <f t="shared" si="531"/>
        <v>0</v>
      </c>
      <c r="DS100" s="254">
        <f t="shared" si="532"/>
        <v>0</v>
      </c>
      <c r="DT100" s="254">
        <f t="shared" si="533"/>
        <v>0</v>
      </c>
      <c r="DU100" s="254">
        <f t="shared" si="534"/>
        <v>0</v>
      </c>
      <c r="DV100" s="254">
        <f t="shared" si="535"/>
        <v>0</v>
      </c>
      <c r="DW100" s="263">
        <f t="shared" si="536"/>
        <v>1</v>
      </c>
      <c r="DX100" s="254">
        <f t="shared" si="537"/>
        <v>0</v>
      </c>
      <c r="DY100" s="254">
        <f t="shared" si="538"/>
        <v>0</v>
      </c>
      <c r="DZ100" s="254">
        <f t="shared" si="539"/>
        <v>0</v>
      </c>
      <c r="EA100" s="254">
        <f t="shared" si="540"/>
        <v>0</v>
      </c>
      <c r="EB100" s="254">
        <f t="shared" si="541"/>
        <v>0</v>
      </c>
      <c r="EC100" s="254">
        <f t="shared" si="542"/>
        <v>0</v>
      </c>
      <c r="ED100" s="254">
        <f t="shared" si="543"/>
        <v>0</v>
      </c>
      <c r="EE100" s="254">
        <f t="shared" si="544"/>
        <v>0</v>
      </c>
      <c r="EF100" s="254">
        <f t="shared" si="545"/>
        <v>1</v>
      </c>
      <c r="EG100" s="263">
        <f t="shared" si="546"/>
        <v>0</v>
      </c>
      <c r="EH100" s="2">
        <f t="shared" si="547"/>
        <v>0</v>
      </c>
      <c r="EI100" s="2">
        <f t="shared" si="548"/>
        <v>0</v>
      </c>
      <c r="EJ100" s="2">
        <f t="shared" si="549"/>
        <v>0</v>
      </c>
      <c r="EK100" s="2">
        <f t="shared" si="550"/>
        <v>0</v>
      </c>
      <c r="EL100" s="2">
        <f t="shared" si="551"/>
        <v>0</v>
      </c>
      <c r="EM100" s="2">
        <f t="shared" si="552"/>
        <v>0</v>
      </c>
      <c r="EN100" s="2">
        <f t="shared" si="553"/>
        <v>0</v>
      </c>
      <c r="EO100" s="2">
        <f t="shared" si="554"/>
        <v>0</v>
      </c>
      <c r="EP100" s="2">
        <f t="shared" si="555"/>
        <v>0</v>
      </c>
      <c r="EQ100" s="55"/>
      <c r="ER100" s="55"/>
      <c r="ES100" s="56"/>
      <c r="ET100" s="56"/>
      <c r="EU100" s="55"/>
      <c r="EV100" s="55"/>
      <c r="EW100" s="55"/>
      <c r="EX100" s="55"/>
      <c r="EY100" s="55"/>
      <c r="EZ100" s="55"/>
      <c r="FA100" s="55"/>
      <c r="FB100" s="215"/>
      <c r="FC100" s="215"/>
    </row>
    <row r="101" ht="20.1" customHeight="1" spans="1:159">
      <c r="A101" s="194">
        <f>数据调研!F101</f>
        <v>195585</v>
      </c>
      <c r="B101" s="195">
        <f t="shared" ref="B101:B132" si="556">IF(AND(A101&gt;0,A101&lt;100),1,0)</f>
        <v>0</v>
      </c>
      <c r="C101" s="195">
        <f t="shared" ref="C101:C132" si="557">IF(AND(A101&gt;99,A101&lt;500),1,0)</f>
        <v>0</v>
      </c>
      <c r="D101" s="195">
        <f t="shared" ref="D101:D132" si="558">IF(AND(A101&gt;499,A101&lt;1000),1,0)</f>
        <v>0</v>
      </c>
      <c r="E101" s="195">
        <f t="shared" ref="E101:E132" si="559">IF(AND(A101&gt;999,A101&lt;2000),1,0)</f>
        <v>0</v>
      </c>
      <c r="F101" s="195">
        <f t="shared" ref="F101:F132" si="560">IF(AND(A101&gt;1999,A101&lt;4000),1,0)</f>
        <v>0</v>
      </c>
      <c r="G101">
        <f t="shared" ref="G101:G132" si="561">IF(AND(A101&gt;3999,A101&lt;6000),1,0)</f>
        <v>0</v>
      </c>
      <c r="H101">
        <f t="shared" ref="H101:H132" si="562">IF(AND(A101&gt;5999,A101&lt;8000),1,0)</f>
        <v>0</v>
      </c>
      <c r="I101">
        <f t="shared" ref="I101:I132" si="563">IF(AND(A101&gt;7999,A101&lt;10001),1,0)</f>
        <v>0</v>
      </c>
      <c r="J101">
        <f t="shared" ref="J101:J132" si="564">IF(A101&gt;10002,1,0)</f>
        <v>1</v>
      </c>
      <c r="K101" s="254">
        <f>价格参考!K101</f>
        <v>34</v>
      </c>
      <c r="L101">
        <f t="shared" si="424"/>
        <v>1</v>
      </c>
      <c r="M101">
        <f t="shared" si="425"/>
        <v>0</v>
      </c>
      <c r="N101">
        <f t="shared" si="426"/>
        <v>0</v>
      </c>
      <c r="O101">
        <f t="shared" si="427"/>
        <v>0</v>
      </c>
      <c r="P101">
        <f t="shared" si="428"/>
        <v>0</v>
      </c>
      <c r="Q101">
        <f t="shared" si="429"/>
        <v>0</v>
      </c>
      <c r="R101">
        <f t="shared" si="430"/>
        <v>0</v>
      </c>
      <c r="S101">
        <f t="shared" si="431"/>
        <v>0</v>
      </c>
      <c r="T101">
        <f t="shared" si="432"/>
        <v>0</v>
      </c>
      <c r="U101">
        <f t="shared" si="433"/>
        <v>0</v>
      </c>
      <c r="V101">
        <f t="shared" si="434"/>
        <v>0</v>
      </c>
      <c r="W101" s="194">
        <f t="shared" si="435"/>
        <v>195585</v>
      </c>
      <c r="X101" s="255">
        <f>数据调研!I101</f>
        <v>20</v>
      </c>
      <c r="Y101" s="2">
        <f t="shared" si="436"/>
        <v>1</v>
      </c>
      <c r="Z101" s="2">
        <f t="shared" si="437"/>
        <v>0</v>
      </c>
      <c r="AA101" s="2">
        <f t="shared" si="438"/>
        <v>0</v>
      </c>
      <c r="AB101" s="2">
        <f t="shared" si="439"/>
        <v>0</v>
      </c>
      <c r="AC101" s="2">
        <f t="shared" si="440"/>
        <v>0</v>
      </c>
      <c r="AD101" s="2">
        <f t="shared" si="441"/>
        <v>0</v>
      </c>
      <c r="AE101" s="2">
        <f t="shared" si="442"/>
        <v>0</v>
      </c>
      <c r="AF101" s="2">
        <f t="shared" si="443"/>
        <v>0</v>
      </c>
      <c r="AG101" s="2">
        <f t="shared" si="444"/>
        <v>0</v>
      </c>
      <c r="AH101" s="2">
        <f t="shared" si="445"/>
        <v>1</v>
      </c>
      <c r="AI101" s="2">
        <f t="shared" si="446"/>
        <v>0</v>
      </c>
      <c r="AJ101" s="2">
        <f t="shared" si="447"/>
        <v>0</v>
      </c>
      <c r="AK101" s="2">
        <f t="shared" si="448"/>
        <v>0</v>
      </c>
      <c r="AL101" s="2">
        <f t="shared" si="449"/>
        <v>0</v>
      </c>
      <c r="AM101" s="2">
        <f t="shared" si="450"/>
        <v>0</v>
      </c>
      <c r="AN101" s="2">
        <f t="shared" si="451"/>
        <v>0</v>
      </c>
      <c r="AO101" s="2">
        <f t="shared" si="452"/>
        <v>0</v>
      </c>
      <c r="AP101" s="2">
        <f t="shared" si="453"/>
        <v>0</v>
      </c>
      <c r="AQ101" s="2">
        <f t="shared" si="454"/>
        <v>0</v>
      </c>
      <c r="AR101" s="2">
        <f t="shared" si="455"/>
        <v>0</v>
      </c>
      <c r="AS101" s="2">
        <f t="shared" si="456"/>
        <v>0</v>
      </c>
      <c r="AT101" s="2">
        <f t="shared" si="457"/>
        <v>0</v>
      </c>
      <c r="AU101" s="2">
        <f t="shared" si="458"/>
        <v>0</v>
      </c>
      <c r="AV101" s="2">
        <f t="shared" si="459"/>
        <v>0</v>
      </c>
      <c r="AW101" s="2">
        <f t="shared" si="460"/>
        <v>0</v>
      </c>
      <c r="AX101" s="2">
        <f t="shared" si="461"/>
        <v>0</v>
      </c>
      <c r="AY101" s="2">
        <f t="shared" si="462"/>
        <v>0</v>
      </c>
      <c r="AZ101" s="2">
        <f t="shared" si="463"/>
        <v>0</v>
      </c>
      <c r="BA101" s="2">
        <f t="shared" si="464"/>
        <v>0</v>
      </c>
      <c r="BB101" s="2">
        <f t="shared" si="465"/>
        <v>0</v>
      </c>
      <c r="BC101" s="2">
        <f t="shared" si="466"/>
        <v>0</v>
      </c>
      <c r="BD101" s="2">
        <f t="shared" si="467"/>
        <v>0</v>
      </c>
      <c r="BE101" s="2">
        <f t="shared" si="468"/>
        <v>0</v>
      </c>
      <c r="BF101" s="2">
        <f t="shared" si="469"/>
        <v>0</v>
      </c>
      <c r="BG101" s="2">
        <f t="shared" si="470"/>
        <v>0</v>
      </c>
      <c r="BH101" s="2">
        <f t="shared" si="471"/>
        <v>0</v>
      </c>
      <c r="BI101" s="2">
        <f t="shared" si="472"/>
        <v>0</v>
      </c>
      <c r="BJ101" s="2">
        <f t="shared" si="473"/>
        <v>0</v>
      </c>
      <c r="BK101" s="2">
        <f t="shared" si="474"/>
        <v>0</v>
      </c>
      <c r="BL101" s="2">
        <f t="shared" si="475"/>
        <v>0</v>
      </c>
      <c r="BM101" s="2">
        <f t="shared" si="476"/>
        <v>0</v>
      </c>
      <c r="BN101" s="2">
        <f t="shared" si="477"/>
        <v>0</v>
      </c>
      <c r="BO101" s="2">
        <f t="shared" si="478"/>
        <v>0</v>
      </c>
      <c r="BP101" s="2">
        <f t="shared" si="479"/>
        <v>0</v>
      </c>
      <c r="BQ101" s="2">
        <f t="shared" si="480"/>
        <v>0</v>
      </c>
      <c r="BR101" s="2">
        <f t="shared" si="481"/>
        <v>0</v>
      </c>
      <c r="BS101" s="2">
        <f t="shared" si="482"/>
        <v>0</v>
      </c>
      <c r="BT101" s="2">
        <f t="shared" si="483"/>
        <v>0</v>
      </c>
      <c r="BU101" s="2">
        <f t="shared" si="484"/>
        <v>0</v>
      </c>
      <c r="BV101" s="2">
        <f t="shared" si="485"/>
        <v>0</v>
      </c>
      <c r="BW101" s="255" t="str">
        <f>数据调研!K101</f>
        <v>FBA</v>
      </c>
      <c r="BX101" s="199">
        <f t="shared" si="486"/>
        <v>0</v>
      </c>
      <c r="BY101" s="199">
        <f t="shared" si="487"/>
        <v>0</v>
      </c>
      <c r="BZ101" s="199">
        <f t="shared" si="488"/>
        <v>0</v>
      </c>
      <c r="CA101" s="199">
        <f t="shared" si="489"/>
        <v>0</v>
      </c>
      <c r="CB101" s="199">
        <f t="shared" si="490"/>
        <v>0</v>
      </c>
      <c r="CC101" s="199">
        <f t="shared" si="491"/>
        <v>0</v>
      </c>
      <c r="CD101" s="199">
        <f t="shared" si="492"/>
        <v>0</v>
      </c>
      <c r="CE101" s="199">
        <f t="shared" si="493"/>
        <v>0</v>
      </c>
      <c r="CF101" s="199">
        <f t="shared" si="494"/>
        <v>0</v>
      </c>
      <c r="CG101" s="199">
        <f t="shared" si="495"/>
        <v>0</v>
      </c>
      <c r="CH101" s="199">
        <f t="shared" si="496"/>
        <v>1</v>
      </c>
      <c r="CI101" s="199">
        <f t="shared" si="497"/>
        <v>0</v>
      </c>
      <c r="CJ101" s="199">
        <f t="shared" si="498"/>
        <v>0</v>
      </c>
      <c r="CK101" s="199">
        <f t="shared" si="499"/>
        <v>0</v>
      </c>
      <c r="CL101" s="199">
        <f t="shared" si="500"/>
        <v>0</v>
      </c>
      <c r="CM101" s="199">
        <f t="shared" si="501"/>
        <v>0</v>
      </c>
      <c r="CN101" s="199">
        <f t="shared" si="502"/>
        <v>0</v>
      </c>
      <c r="CO101" s="199">
        <f t="shared" si="503"/>
        <v>0</v>
      </c>
      <c r="CP101" s="199">
        <f t="shared" si="504"/>
        <v>0</v>
      </c>
      <c r="CQ101" s="199">
        <f t="shared" si="505"/>
        <v>1</v>
      </c>
      <c r="CR101" s="255">
        <f>数据调研!N101</f>
        <v>1110</v>
      </c>
      <c r="CS101" s="260">
        <f t="shared" si="506"/>
        <v>0</v>
      </c>
      <c r="CT101" s="2">
        <f t="shared" si="507"/>
        <v>0</v>
      </c>
      <c r="CU101" s="2">
        <f t="shared" si="508"/>
        <v>0</v>
      </c>
      <c r="CV101" s="2">
        <f t="shared" si="509"/>
        <v>0</v>
      </c>
      <c r="CW101" s="2">
        <f t="shared" si="510"/>
        <v>0</v>
      </c>
      <c r="CX101" s="2">
        <f t="shared" si="511"/>
        <v>0</v>
      </c>
      <c r="CY101" s="2">
        <f t="shared" si="512"/>
        <v>0</v>
      </c>
      <c r="CZ101" s="2">
        <f t="shared" si="513"/>
        <v>0</v>
      </c>
      <c r="DA101" s="2">
        <f t="shared" si="514"/>
        <v>0</v>
      </c>
      <c r="DB101" s="2">
        <f t="shared" si="515"/>
        <v>0</v>
      </c>
      <c r="DC101" s="263">
        <f t="shared" si="516"/>
        <v>0</v>
      </c>
      <c r="DD101" s="254">
        <f t="shared" si="517"/>
        <v>0</v>
      </c>
      <c r="DE101" s="254">
        <f t="shared" si="518"/>
        <v>0</v>
      </c>
      <c r="DF101" s="254">
        <f t="shared" si="519"/>
        <v>0</v>
      </c>
      <c r="DG101" s="254">
        <f t="shared" si="520"/>
        <v>0</v>
      </c>
      <c r="DH101" s="254">
        <f t="shared" si="521"/>
        <v>0</v>
      </c>
      <c r="DI101" s="254">
        <f t="shared" si="522"/>
        <v>0</v>
      </c>
      <c r="DJ101" s="254">
        <f t="shared" si="523"/>
        <v>0</v>
      </c>
      <c r="DK101" s="254">
        <f t="shared" si="524"/>
        <v>0</v>
      </c>
      <c r="DL101" s="254">
        <f t="shared" si="525"/>
        <v>0</v>
      </c>
      <c r="DM101" s="263">
        <f t="shared" si="526"/>
        <v>0</v>
      </c>
      <c r="DN101" s="254">
        <f t="shared" si="527"/>
        <v>0</v>
      </c>
      <c r="DO101" s="254">
        <f t="shared" si="528"/>
        <v>0</v>
      </c>
      <c r="DP101" s="254">
        <f t="shared" si="529"/>
        <v>0</v>
      </c>
      <c r="DQ101" s="254">
        <f t="shared" si="530"/>
        <v>0</v>
      </c>
      <c r="DR101" s="254">
        <f t="shared" si="531"/>
        <v>0</v>
      </c>
      <c r="DS101" s="254">
        <f t="shared" si="532"/>
        <v>0</v>
      </c>
      <c r="DT101" s="254">
        <f t="shared" si="533"/>
        <v>0</v>
      </c>
      <c r="DU101" s="254">
        <f t="shared" si="534"/>
        <v>0</v>
      </c>
      <c r="DV101" s="254">
        <f t="shared" si="535"/>
        <v>0</v>
      </c>
      <c r="DW101" s="263">
        <f t="shared" si="536"/>
        <v>0</v>
      </c>
      <c r="DX101" s="254">
        <f t="shared" si="537"/>
        <v>0</v>
      </c>
      <c r="DY101" s="254">
        <f t="shared" si="538"/>
        <v>0</v>
      </c>
      <c r="DZ101" s="254">
        <f t="shared" si="539"/>
        <v>0</v>
      </c>
      <c r="EA101" s="254">
        <f t="shared" si="540"/>
        <v>0</v>
      </c>
      <c r="EB101" s="254">
        <f t="shared" si="541"/>
        <v>0</v>
      </c>
      <c r="EC101" s="254">
        <f t="shared" si="542"/>
        <v>0</v>
      </c>
      <c r="ED101" s="254">
        <f t="shared" si="543"/>
        <v>0</v>
      </c>
      <c r="EE101" s="254">
        <f t="shared" si="544"/>
        <v>0</v>
      </c>
      <c r="EF101" s="254">
        <f t="shared" si="545"/>
        <v>0</v>
      </c>
      <c r="EG101" s="263">
        <f t="shared" si="546"/>
        <v>1</v>
      </c>
      <c r="EH101" s="2">
        <f t="shared" si="547"/>
        <v>0</v>
      </c>
      <c r="EI101" s="2">
        <f t="shared" si="548"/>
        <v>0</v>
      </c>
      <c r="EJ101" s="2">
        <f t="shared" si="549"/>
        <v>0</v>
      </c>
      <c r="EK101" s="2">
        <f t="shared" si="550"/>
        <v>0</v>
      </c>
      <c r="EL101" s="2">
        <f t="shared" si="551"/>
        <v>0</v>
      </c>
      <c r="EM101" s="2">
        <f t="shared" si="552"/>
        <v>0</v>
      </c>
      <c r="EN101" s="2">
        <f t="shared" si="553"/>
        <v>0</v>
      </c>
      <c r="EO101" s="2">
        <f t="shared" si="554"/>
        <v>0</v>
      </c>
      <c r="EP101" s="2">
        <f t="shared" si="555"/>
        <v>1</v>
      </c>
      <c r="EQ101" s="55"/>
      <c r="ER101" s="55"/>
      <c r="ES101" s="56"/>
      <c r="ET101" s="56"/>
      <c r="EU101" s="55"/>
      <c r="EV101" s="55"/>
      <c r="EW101" s="55"/>
      <c r="EX101" s="55"/>
      <c r="EY101" s="55"/>
      <c r="EZ101" s="55"/>
      <c r="FA101" s="55"/>
      <c r="FB101" s="215"/>
      <c r="FC101" s="215"/>
    </row>
    <row r="102" ht="20.1" customHeight="1" spans="1:159">
      <c r="A102" s="194" t="str">
        <f>数据调研!F102</f>
        <v>N.A.</v>
      </c>
      <c r="B102" s="195">
        <f t="shared" si="556"/>
        <v>0</v>
      </c>
      <c r="C102" s="195">
        <f t="shared" si="557"/>
        <v>0</v>
      </c>
      <c r="D102" s="195">
        <f t="shared" si="558"/>
        <v>0</v>
      </c>
      <c r="E102" s="195">
        <f t="shared" si="559"/>
        <v>0</v>
      </c>
      <c r="F102" s="195">
        <f t="shared" si="560"/>
        <v>0</v>
      </c>
      <c r="G102">
        <f t="shared" si="561"/>
        <v>0</v>
      </c>
      <c r="H102">
        <f t="shared" si="562"/>
        <v>0</v>
      </c>
      <c r="I102">
        <f t="shared" si="563"/>
        <v>0</v>
      </c>
      <c r="J102">
        <f t="shared" si="564"/>
        <v>1</v>
      </c>
      <c r="K102" s="254">
        <f>价格参考!K102</f>
        <v>34</v>
      </c>
      <c r="L102">
        <f t="shared" si="424"/>
        <v>1</v>
      </c>
      <c r="M102">
        <f t="shared" si="425"/>
        <v>0</v>
      </c>
      <c r="N102">
        <f t="shared" si="426"/>
        <v>0</v>
      </c>
      <c r="O102">
        <f t="shared" si="427"/>
        <v>0</v>
      </c>
      <c r="P102">
        <f t="shared" si="428"/>
        <v>0</v>
      </c>
      <c r="Q102">
        <f t="shared" si="429"/>
        <v>0</v>
      </c>
      <c r="R102">
        <f t="shared" si="430"/>
        <v>0</v>
      </c>
      <c r="S102">
        <f t="shared" si="431"/>
        <v>0</v>
      </c>
      <c r="T102">
        <f t="shared" si="432"/>
        <v>0</v>
      </c>
      <c r="U102">
        <f t="shared" si="433"/>
        <v>0</v>
      </c>
      <c r="V102">
        <f t="shared" si="434"/>
        <v>0</v>
      </c>
      <c r="W102" s="194">
        <f t="shared" si="435"/>
        <v>1000000</v>
      </c>
      <c r="X102" s="255">
        <f>数据调研!I102</f>
        <v>0</v>
      </c>
      <c r="Y102" s="2">
        <f t="shared" si="436"/>
        <v>1</v>
      </c>
      <c r="Z102" s="2">
        <f t="shared" si="437"/>
        <v>0</v>
      </c>
      <c r="AA102" s="2">
        <f t="shared" si="438"/>
        <v>0</v>
      </c>
      <c r="AB102" s="2">
        <f t="shared" si="439"/>
        <v>0</v>
      </c>
      <c r="AC102" s="2">
        <f t="shared" si="440"/>
        <v>0</v>
      </c>
      <c r="AD102" s="2">
        <f t="shared" si="441"/>
        <v>0</v>
      </c>
      <c r="AE102" s="2">
        <f t="shared" si="442"/>
        <v>0</v>
      </c>
      <c r="AF102" s="2">
        <f t="shared" si="443"/>
        <v>0</v>
      </c>
      <c r="AG102" s="2">
        <f t="shared" si="444"/>
        <v>0</v>
      </c>
      <c r="AH102" s="2">
        <f t="shared" si="445"/>
        <v>1</v>
      </c>
      <c r="AI102" s="2">
        <f t="shared" si="446"/>
        <v>0</v>
      </c>
      <c r="AJ102" s="2">
        <f t="shared" si="447"/>
        <v>0</v>
      </c>
      <c r="AK102" s="2">
        <f t="shared" si="448"/>
        <v>0</v>
      </c>
      <c r="AL102" s="2">
        <f t="shared" si="449"/>
        <v>0</v>
      </c>
      <c r="AM102" s="2">
        <f t="shared" si="450"/>
        <v>0</v>
      </c>
      <c r="AN102" s="2">
        <f t="shared" si="451"/>
        <v>0</v>
      </c>
      <c r="AO102" s="2">
        <f t="shared" si="452"/>
        <v>0</v>
      </c>
      <c r="AP102" s="2">
        <f t="shared" si="453"/>
        <v>0</v>
      </c>
      <c r="AQ102" s="2">
        <f t="shared" si="454"/>
        <v>0</v>
      </c>
      <c r="AR102" s="2">
        <f t="shared" si="455"/>
        <v>0</v>
      </c>
      <c r="AS102" s="2">
        <f t="shared" si="456"/>
        <v>0</v>
      </c>
      <c r="AT102" s="2">
        <f t="shared" si="457"/>
        <v>0</v>
      </c>
      <c r="AU102" s="2">
        <f t="shared" si="458"/>
        <v>0</v>
      </c>
      <c r="AV102" s="2">
        <f t="shared" si="459"/>
        <v>0</v>
      </c>
      <c r="AW102" s="2">
        <f t="shared" si="460"/>
        <v>0</v>
      </c>
      <c r="AX102" s="2">
        <f t="shared" si="461"/>
        <v>0</v>
      </c>
      <c r="AY102" s="2">
        <f t="shared" si="462"/>
        <v>0</v>
      </c>
      <c r="AZ102" s="2">
        <f t="shared" si="463"/>
        <v>0</v>
      </c>
      <c r="BA102" s="2">
        <f t="shared" si="464"/>
        <v>0</v>
      </c>
      <c r="BB102" s="2">
        <f t="shared" si="465"/>
        <v>0</v>
      </c>
      <c r="BC102" s="2">
        <f t="shared" si="466"/>
        <v>0</v>
      </c>
      <c r="BD102" s="2">
        <f t="shared" si="467"/>
        <v>0</v>
      </c>
      <c r="BE102" s="2">
        <f t="shared" si="468"/>
        <v>0</v>
      </c>
      <c r="BF102" s="2">
        <f t="shared" si="469"/>
        <v>0</v>
      </c>
      <c r="BG102" s="2">
        <f t="shared" si="470"/>
        <v>0</v>
      </c>
      <c r="BH102" s="2">
        <f t="shared" si="471"/>
        <v>0</v>
      </c>
      <c r="BI102" s="2">
        <f t="shared" si="472"/>
        <v>0</v>
      </c>
      <c r="BJ102" s="2">
        <f t="shared" si="473"/>
        <v>0</v>
      </c>
      <c r="BK102" s="2">
        <f t="shared" si="474"/>
        <v>0</v>
      </c>
      <c r="BL102" s="2">
        <f t="shared" si="475"/>
        <v>0</v>
      </c>
      <c r="BM102" s="2">
        <f t="shared" si="476"/>
        <v>0</v>
      </c>
      <c r="BN102" s="2">
        <f t="shared" si="477"/>
        <v>0</v>
      </c>
      <c r="BO102" s="2">
        <f t="shared" si="478"/>
        <v>0</v>
      </c>
      <c r="BP102" s="2">
        <f t="shared" si="479"/>
        <v>0</v>
      </c>
      <c r="BQ102" s="2">
        <f t="shared" si="480"/>
        <v>0</v>
      </c>
      <c r="BR102" s="2">
        <f t="shared" si="481"/>
        <v>0</v>
      </c>
      <c r="BS102" s="2">
        <f t="shared" si="482"/>
        <v>0</v>
      </c>
      <c r="BT102" s="2">
        <f t="shared" si="483"/>
        <v>0</v>
      </c>
      <c r="BU102" s="2">
        <f t="shared" si="484"/>
        <v>0</v>
      </c>
      <c r="BV102" s="2">
        <f t="shared" si="485"/>
        <v>0</v>
      </c>
      <c r="BW102" s="255" t="str">
        <f>数据调研!K102</f>
        <v>FBA</v>
      </c>
      <c r="BX102" s="199">
        <f t="shared" si="486"/>
        <v>0</v>
      </c>
      <c r="BY102" s="199">
        <f t="shared" si="487"/>
        <v>0</v>
      </c>
      <c r="BZ102" s="199">
        <f t="shared" si="488"/>
        <v>0</v>
      </c>
      <c r="CA102" s="199">
        <f t="shared" si="489"/>
        <v>0</v>
      </c>
      <c r="CB102" s="199">
        <f t="shared" si="490"/>
        <v>0</v>
      </c>
      <c r="CC102" s="199">
        <f t="shared" si="491"/>
        <v>0</v>
      </c>
      <c r="CD102" s="199">
        <f t="shared" si="492"/>
        <v>0</v>
      </c>
      <c r="CE102" s="199">
        <f t="shared" si="493"/>
        <v>0</v>
      </c>
      <c r="CF102" s="199">
        <f t="shared" si="494"/>
        <v>0</v>
      </c>
      <c r="CG102" s="199">
        <f t="shared" si="495"/>
        <v>0</v>
      </c>
      <c r="CH102" s="199">
        <f t="shared" si="496"/>
        <v>1</v>
      </c>
      <c r="CI102" s="199">
        <f t="shared" si="497"/>
        <v>0</v>
      </c>
      <c r="CJ102" s="199">
        <f t="shared" si="498"/>
        <v>0</v>
      </c>
      <c r="CK102" s="199">
        <f t="shared" si="499"/>
        <v>0</v>
      </c>
      <c r="CL102" s="199">
        <f t="shared" si="500"/>
        <v>0</v>
      </c>
      <c r="CM102" s="199">
        <f t="shared" si="501"/>
        <v>0</v>
      </c>
      <c r="CN102" s="199">
        <f t="shared" si="502"/>
        <v>0</v>
      </c>
      <c r="CO102" s="199">
        <f t="shared" si="503"/>
        <v>0</v>
      </c>
      <c r="CP102" s="199">
        <f t="shared" si="504"/>
        <v>0</v>
      </c>
      <c r="CQ102" s="199">
        <f t="shared" si="505"/>
        <v>1</v>
      </c>
      <c r="CR102" s="255">
        <f>数据调研!N102</f>
        <v>984</v>
      </c>
      <c r="CS102" s="260">
        <f t="shared" si="506"/>
        <v>0</v>
      </c>
      <c r="CT102" s="2">
        <f t="shared" si="507"/>
        <v>0</v>
      </c>
      <c r="CU102" s="2">
        <f t="shared" si="508"/>
        <v>0</v>
      </c>
      <c r="CV102" s="2">
        <f t="shared" si="509"/>
        <v>0</v>
      </c>
      <c r="CW102" s="2">
        <f t="shared" si="510"/>
        <v>0</v>
      </c>
      <c r="CX102" s="2">
        <f t="shared" si="511"/>
        <v>0</v>
      </c>
      <c r="CY102" s="2">
        <f t="shared" si="512"/>
        <v>0</v>
      </c>
      <c r="CZ102" s="2">
        <f t="shared" si="513"/>
        <v>0</v>
      </c>
      <c r="DA102" s="2">
        <f t="shared" si="514"/>
        <v>0</v>
      </c>
      <c r="DB102" s="2">
        <f t="shared" si="515"/>
        <v>0</v>
      </c>
      <c r="DC102" s="263">
        <f t="shared" si="516"/>
        <v>0</v>
      </c>
      <c r="DD102" s="254">
        <f t="shared" si="517"/>
        <v>0</v>
      </c>
      <c r="DE102" s="254">
        <f t="shared" si="518"/>
        <v>0</v>
      </c>
      <c r="DF102" s="254">
        <f t="shared" si="519"/>
        <v>0</v>
      </c>
      <c r="DG102" s="254">
        <f t="shared" si="520"/>
        <v>0</v>
      </c>
      <c r="DH102" s="254">
        <f t="shared" si="521"/>
        <v>0</v>
      </c>
      <c r="DI102" s="254">
        <f t="shared" si="522"/>
        <v>0</v>
      </c>
      <c r="DJ102" s="254">
        <f t="shared" si="523"/>
        <v>0</v>
      </c>
      <c r="DK102" s="254">
        <f t="shared" si="524"/>
        <v>0</v>
      </c>
      <c r="DL102" s="254">
        <f t="shared" si="525"/>
        <v>0</v>
      </c>
      <c r="DM102" s="263">
        <f t="shared" si="526"/>
        <v>0</v>
      </c>
      <c r="DN102" s="254">
        <f t="shared" si="527"/>
        <v>0</v>
      </c>
      <c r="DO102" s="254">
        <f t="shared" si="528"/>
        <v>0</v>
      </c>
      <c r="DP102" s="254">
        <f t="shared" si="529"/>
        <v>0</v>
      </c>
      <c r="DQ102" s="254">
        <f t="shared" si="530"/>
        <v>0</v>
      </c>
      <c r="DR102" s="254">
        <f t="shared" si="531"/>
        <v>0</v>
      </c>
      <c r="DS102" s="254">
        <f t="shared" si="532"/>
        <v>0</v>
      </c>
      <c r="DT102" s="254">
        <f t="shared" si="533"/>
        <v>0</v>
      </c>
      <c r="DU102" s="254">
        <f t="shared" si="534"/>
        <v>0</v>
      </c>
      <c r="DV102" s="254">
        <f t="shared" si="535"/>
        <v>0</v>
      </c>
      <c r="DW102" s="263">
        <f t="shared" si="536"/>
        <v>0</v>
      </c>
      <c r="DX102" s="254">
        <f t="shared" si="537"/>
        <v>0</v>
      </c>
      <c r="DY102" s="254">
        <f t="shared" si="538"/>
        <v>0</v>
      </c>
      <c r="DZ102" s="254">
        <f t="shared" si="539"/>
        <v>0</v>
      </c>
      <c r="EA102" s="254">
        <f t="shared" si="540"/>
        <v>0</v>
      </c>
      <c r="EB102" s="254">
        <f t="shared" si="541"/>
        <v>0</v>
      </c>
      <c r="EC102" s="254">
        <f t="shared" si="542"/>
        <v>0</v>
      </c>
      <c r="ED102" s="254">
        <f t="shared" si="543"/>
        <v>0</v>
      </c>
      <c r="EE102" s="254">
        <f t="shared" si="544"/>
        <v>0</v>
      </c>
      <c r="EF102" s="254">
        <f t="shared" si="545"/>
        <v>0</v>
      </c>
      <c r="EG102" s="263">
        <f t="shared" si="546"/>
        <v>1</v>
      </c>
      <c r="EH102" s="2">
        <f t="shared" si="547"/>
        <v>0</v>
      </c>
      <c r="EI102" s="2">
        <f t="shared" si="548"/>
        <v>0</v>
      </c>
      <c r="EJ102" s="2">
        <f t="shared" si="549"/>
        <v>0</v>
      </c>
      <c r="EK102" s="2">
        <f t="shared" si="550"/>
        <v>0</v>
      </c>
      <c r="EL102" s="2">
        <f t="shared" si="551"/>
        <v>0</v>
      </c>
      <c r="EM102" s="2">
        <f t="shared" si="552"/>
        <v>0</v>
      </c>
      <c r="EN102" s="2">
        <f t="shared" si="553"/>
        <v>0</v>
      </c>
      <c r="EO102" s="2">
        <f t="shared" si="554"/>
        <v>0</v>
      </c>
      <c r="EP102" s="2">
        <f t="shared" si="555"/>
        <v>1</v>
      </c>
      <c r="EQ102" s="55"/>
      <c r="ER102" s="55"/>
      <c r="ES102" s="56"/>
      <c r="ET102" s="56"/>
      <c r="EU102" s="55"/>
      <c r="EV102" s="55"/>
      <c r="EW102" s="55"/>
      <c r="EX102" s="55"/>
      <c r="EY102" s="55"/>
      <c r="EZ102" s="55"/>
      <c r="FA102" s="55"/>
      <c r="FB102" s="215"/>
      <c r="FC102" s="215"/>
    </row>
    <row r="103" ht="20.1" customHeight="1" spans="1:159">
      <c r="A103" s="194">
        <f>数据调研!F103</f>
        <v>196576</v>
      </c>
      <c r="B103" s="195">
        <f t="shared" si="556"/>
        <v>0</v>
      </c>
      <c r="C103" s="195">
        <f t="shared" si="557"/>
        <v>0</v>
      </c>
      <c r="D103" s="195">
        <f t="shared" si="558"/>
        <v>0</v>
      </c>
      <c r="E103" s="195">
        <f t="shared" si="559"/>
        <v>0</v>
      </c>
      <c r="F103" s="195">
        <f t="shared" si="560"/>
        <v>0</v>
      </c>
      <c r="G103">
        <f t="shared" si="561"/>
        <v>0</v>
      </c>
      <c r="H103">
        <f t="shared" si="562"/>
        <v>0</v>
      </c>
      <c r="I103">
        <f t="shared" si="563"/>
        <v>0</v>
      </c>
      <c r="J103">
        <f t="shared" si="564"/>
        <v>1</v>
      </c>
      <c r="K103" s="254">
        <f>价格参考!K103</f>
        <v>34</v>
      </c>
      <c r="L103">
        <f t="shared" si="424"/>
        <v>1</v>
      </c>
      <c r="M103">
        <f t="shared" si="425"/>
        <v>0</v>
      </c>
      <c r="N103">
        <f t="shared" si="426"/>
        <v>0</v>
      </c>
      <c r="O103">
        <f t="shared" si="427"/>
        <v>0</v>
      </c>
      <c r="P103">
        <f t="shared" si="428"/>
        <v>0</v>
      </c>
      <c r="Q103">
        <f t="shared" si="429"/>
        <v>0</v>
      </c>
      <c r="R103">
        <f t="shared" si="430"/>
        <v>0</v>
      </c>
      <c r="S103">
        <f t="shared" si="431"/>
        <v>0</v>
      </c>
      <c r="T103">
        <f t="shared" si="432"/>
        <v>0</v>
      </c>
      <c r="U103">
        <f t="shared" si="433"/>
        <v>0</v>
      </c>
      <c r="V103">
        <f t="shared" si="434"/>
        <v>0</v>
      </c>
      <c r="W103" s="194">
        <f t="shared" si="435"/>
        <v>196576</v>
      </c>
      <c r="X103" s="255">
        <f>数据调研!I103</f>
        <v>13</v>
      </c>
      <c r="Y103" s="2">
        <f t="shared" si="436"/>
        <v>1</v>
      </c>
      <c r="Z103" s="2">
        <f t="shared" si="437"/>
        <v>0</v>
      </c>
      <c r="AA103" s="2">
        <f t="shared" si="438"/>
        <v>0</v>
      </c>
      <c r="AB103" s="2">
        <f t="shared" si="439"/>
        <v>0</v>
      </c>
      <c r="AC103" s="2">
        <f t="shared" si="440"/>
        <v>0</v>
      </c>
      <c r="AD103" s="2">
        <f t="shared" si="441"/>
        <v>0</v>
      </c>
      <c r="AE103" s="2">
        <f t="shared" si="442"/>
        <v>0</v>
      </c>
      <c r="AF103" s="2">
        <f t="shared" si="443"/>
        <v>0</v>
      </c>
      <c r="AG103" s="2">
        <f t="shared" si="444"/>
        <v>0</v>
      </c>
      <c r="AH103" s="2">
        <f t="shared" si="445"/>
        <v>1</v>
      </c>
      <c r="AI103" s="2">
        <f t="shared" si="446"/>
        <v>0</v>
      </c>
      <c r="AJ103" s="2">
        <f t="shared" si="447"/>
        <v>0</v>
      </c>
      <c r="AK103" s="2">
        <f t="shared" si="448"/>
        <v>0</v>
      </c>
      <c r="AL103" s="2">
        <f t="shared" si="449"/>
        <v>0</v>
      </c>
      <c r="AM103" s="2">
        <f t="shared" si="450"/>
        <v>0</v>
      </c>
      <c r="AN103" s="2">
        <f t="shared" si="451"/>
        <v>0</v>
      </c>
      <c r="AO103" s="2">
        <f t="shared" si="452"/>
        <v>0</v>
      </c>
      <c r="AP103" s="2">
        <f t="shared" si="453"/>
        <v>0</v>
      </c>
      <c r="AQ103" s="2">
        <f t="shared" si="454"/>
        <v>0</v>
      </c>
      <c r="AR103" s="2">
        <f t="shared" si="455"/>
        <v>0</v>
      </c>
      <c r="AS103" s="2">
        <f t="shared" si="456"/>
        <v>0</v>
      </c>
      <c r="AT103" s="2">
        <f t="shared" si="457"/>
        <v>0</v>
      </c>
      <c r="AU103" s="2">
        <f t="shared" si="458"/>
        <v>0</v>
      </c>
      <c r="AV103" s="2">
        <f t="shared" si="459"/>
        <v>0</v>
      </c>
      <c r="AW103" s="2">
        <f t="shared" si="460"/>
        <v>0</v>
      </c>
      <c r="AX103" s="2">
        <f t="shared" si="461"/>
        <v>0</v>
      </c>
      <c r="AY103" s="2">
        <f t="shared" si="462"/>
        <v>0</v>
      </c>
      <c r="AZ103" s="2">
        <f t="shared" si="463"/>
        <v>0</v>
      </c>
      <c r="BA103" s="2">
        <f t="shared" si="464"/>
        <v>0</v>
      </c>
      <c r="BB103" s="2">
        <f t="shared" si="465"/>
        <v>0</v>
      </c>
      <c r="BC103" s="2">
        <f t="shared" si="466"/>
        <v>0</v>
      </c>
      <c r="BD103" s="2">
        <f t="shared" si="467"/>
        <v>0</v>
      </c>
      <c r="BE103" s="2">
        <f t="shared" si="468"/>
        <v>0</v>
      </c>
      <c r="BF103" s="2">
        <f t="shared" si="469"/>
        <v>0</v>
      </c>
      <c r="BG103" s="2">
        <f t="shared" si="470"/>
        <v>0</v>
      </c>
      <c r="BH103" s="2">
        <f t="shared" si="471"/>
        <v>0</v>
      </c>
      <c r="BI103" s="2">
        <f t="shared" si="472"/>
        <v>0</v>
      </c>
      <c r="BJ103" s="2">
        <f t="shared" si="473"/>
        <v>0</v>
      </c>
      <c r="BK103" s="2">
        <f t="shared" si="474"/>
        <v>0</v>
      </c>
      <c r="BL103" s="2">
        <f t="shared" si="475"/>
        <v>0</v>
      </c>
      <c r="BM103" s="2">
        <f t="shared" si="476"/>
        <v>0</v>
      </c>
      <c r="BN103" s="2">
        <f t="shared" si="477"/>
        <v>0</v>
      </c>
      <c r="BO103" s="2">
        <f t="shared" si="478"/>
        <v>0</v>
      </c>
      <c r="BP103" s="2">
        <f t="shared" si="479"/>
        <v>0</v>
      </c>
      <c r="BQ103" s="2">
        <f t="shared" si="480"/>
        <v>0</v>
      </c>
      <c r="BR103" s="2">
        <f t="shared" si="481"/>
        <v>0</v>
      </c>
      <c r="BS103" s="2">
        <f t="shared" si="482"/>
        <v>0</v>
      </c>
      <c r="BT103" s="2">
        <f t="shared" si="483"/>
        <v>0</v>
      </c>
      <c r="BU103" s="2">
        <f t="shared" si="484"/>
        <v>0</v>
      </c>
      <c r="BV103" s="2">
        <f t="shared" si="485"/>
        <v>0</v>
      </c>
      <c r="BW103" s="255" t="str">
        <f>数据调研!K103</f>
        <v>FBA</v>
      </c>
      <c r="BX103" s="199">
        <f t="shared" si="486"/>
        <v>0</v>
      </c>
      <c r="BY103" s="199">
        <f t="shared" si="487"/>
        <v>0</v>
      </c>
      <c r="BZ103" s="199">
        <f t="shared" si="488"/>
        <v>0</v>
      </c>
      <c r="CA103" s="199">
        <f t="shared" si="489"/>
        <v>0</v>
      </c>
      <c r="CB103" s="199">
        <f t="shared" si="490"/>
        <v>0</v>
      </c>
      <c r="CC103" s="199">
        <f t="shared" si="491"/>
        <v>0</v>
      </c>
      <c r="CD103" s="199">
        <f t="shared" si="492"/>
        <v>0</v>
      </c>
      <c r="CE103" s="199">
        <f t="shared" si="493"/>
        <v>0</v>
      </c>
      <c r="CF103" s="199">
        <f t="shared" si="494"/>
        <v>0</v>
      </c>
      <c r="CG103" s="199">
        <f t="shared" si="495"/>
        <v>0</v>
      </c>
      <c r="CH103" s="199">
        <f t="shared" si="496"/>
        <v>1</v>
      </c>
      <c r="CI103" s="199">
        <f t="shared" si="497"/>
        <v>0</v>
      </c>
      <c r="CJ103" s="199">
        <f t="shared" si="498"/>
        <v>0</v>
      </c>
      <c r="CK103" s="199">
        <f t="shared" si="499"/>
        <v>0</v>
      </c>
      <c r="CL103" s="199">
        <f t="shared" si="500"/>
        <v>0</v>
      </c>
      <c r="CM103" s="199">
        <f t="shared" si="501"/>
        <v>0</v>
      </c>
      <c r="CN103" s="199">
        <f t="shared" si="502"/>
        <v>0</v>
      </c>
      <c r="CO103" s="199">
        <f t="shared" si="503"/>
        <v>0</v>
      </c>
      <c r="CP103" s="199">
        <f t="shared" si="504"/>
        <v>0</v>
      </c>
      <c r="CQ103" s="199">
        <f t="shared" si="505"/>
        <v>1</v>
      </c>
      <c r="CR103" s="255">
        <f>数据调研!N103</f>
        <v>371</v>
      </c>
      <c r="CS103" s="260">
        <f t="shared" si="506"/>
        <v>0</v>
      </c>
      <c r="CT103" s="2">
        <f t="shared" si="507"/>
        <v>0</v>
      </c>
      <c r="CU103" s="2">
        <f t="shared" si="508"/>
        <v>0</v>
      </c>
      <c r="CV103" s="2">
        <f t="shared" si="509"/>
        <v>0</v>
      </c>
      <c r="CW103" s="2">
        <f t="shared" si="510"/>
        <v>0</v>
      </c>
      <c r="CX103" s="2">
        <f t="shared" si="511"/>
        <v>0</v>
      </c>
      <c r="CY103" s="2">
        <f t="shared" si="512"/>
        <v>0</v>
      </c>
      <c r="CZ103" s="2">
        <f t="shared" si="513"/>
        <v>0</v>
      </c>
      <c r="DA103" s="2">
        <f t="shared" si="514"/>
        <v>0</v>
      </c>
      <c r="DB103" s="2">
        <f t="shared" si="515"/>
        <v>0</v>
      </c>
      <c r="DC103" s="263">
        <f t="shared" si="516"/>
        <v>0</v>
      </c>
      <c r="DD103" s="254">
        <f t="shared" si="517"/>
        <v>0</v>
      </c>
      <c r="DE103" s="254">
        <f t="shared" si="518"/>
        <v>0</v>
      </c>
      <c r="DF103" s="254">
        <f t="shared" si="519"/>
        <v>0</v>
      </c>
      <c r="DG103" s="254">
        <f t="shared" si="520"/>
        <v>0</v>
      </c>
      <c r="DH103" s="254">
        <f t="shared" si="521"/>
        <v>0</v>
      </c>
      <c r="DI103" s="254">
        <f t="shared" si="522"/>
        <v>0</v>
      </c>
      <c r="DJ103" s="254">
        <f t="shared" si="523"/>
        <v>0</v>
      </c>
      <c r="DK103" s="254">
        <f t="shared" si="524"/>
        <v>0</v>
      </c>
      <c r="DL103" s="254">
        <f t="shared" si="525"/>
        <v>0</v>
      </c>
      <c r="DM103" s="263">
        <f t="shared" si="526"/>
        <v>0</v>
      </c>
      <c r="DN103" s="254">
        <f t="shared" si="527"/>
        <v>0</v>
      </c>
      <c r="DO103" s="254">
        <f t="shared" si="528"/>
        <v>0</v>
      </c>
      <c r="DP103" s="254">
        <f t="shared" si="529"/>
        <v>0</v>
      </c>
      <c r="DQ103" s="254">
        <f t="shared" si="530"/>
        <v>0</v>
      </c>
      <c r="DR103" s="254">
        <f t="shared" si="531"/>
        <v>0</v>
      </c>
      <c r="DS103" s="254">
        <f t="shared" si="532"/>
        <v>0</v>
      </c>
      <c r="DT103" s="254">
        <f t="shared" si="533"/>
        <v>0</v>
      </c>
      <c r="DU103" s="254">
        <f t="shared" si="534"/>
        <v>0</v>
      </c>
      <c r="DV103" s="254">
        <f t="shared" si="535"/>
        <v>0</v>
      </c>
      <c r="DW103" s="263">
        <f t="shared" si="536"/>
        <v>0</v>
      </c>
      <c r="DX103" s="254">
        <f t="shared" si="537"/>
        <v>0</v>
      </c>
      <c r="DY103" s="254">
        <f t="shared" si="538"/>
        <v>0</v>
      </c>
      <c r="DZ103" s="254">
        <f t="shared" si="539"/>
        <v>0</v>
      </c>
      <c r="EA103" s="254">
        <f t="shared" si="540"/>
        <v>0</v>
      </c>
      <c r="EB103" s="254">
        <f t="shared" si="541"/>
        <v>0</v>
      </c>
      <c r="EC103" s="254">
        <f t="shared" si="542"/>
        <v>0</v>
      </c>
      <c r="ED103" s="254">
        <f t="shared" si="543"/>
        <v>0</v>
      </c>
      <c r="EE103" s="254">
        <f t="shared" si="544"/>
        <v>0</v>
      </c>
      <c r="EF103" s="254">
        <f t="shared" si="545"/>
        <v>0</v>
      </c>
      <c r="EG103" s="263">
        <f t="shared" si="546"/>
        <v>1</v>
      </c>
      <c r="EH103" s="2">
        <f t="shared" si="547"/>
        <v>0</v>
      </c>
      <c r="EI103" s="2">
        <f t="shared" si="548"/>
        <v>0</v>
      </c>
      <c r="EJ103" s="2">
        <f t="shared" si="549"/>
        <v>0</v>
      </c>
      <c r="EK103" s="2">
        <f t="shared" si="550"/>
        <v>0</v>
      </c>
      <c r="EL103" s="2">
        <f t="shared" si="551"/>
        <v>0</v>
      </c>
      <c r="EM103" s="2">
        <f t="shared" si="552"/>
        <v>0</v>
      </c>
      <c r="EN103" s="2">
        <f t="shared" si="553"/>
        <v>0</v>
      </c>
      <c r="EO103" s="2">
        <f t="shared" si="554"/>
        <v>0</v>
      </c>
      <c r="EP103" s="2">
        <f t="shared" si="555"/>
        <v>1</v>
      </c>
      <c r="EQ103" s="55"/>
      <c r="ER103" s="55"/>
      <c r="ES103" s="56"/>
      <c r="ET103" s="56"/>
      <c r="EU103" s="55"/>
      <c r="EV103" s="55"/>
      <c r="EW103" s="55"/>
      <c r="EX103" s="55"/>
      <c r="EY103" s="55"/>
      <c r="EZ103" s="55"/>
      <c r="FA103" s="55"/>
      <c r="FB103" s="215"/>
      <c r="FC103" s="215"/>
    </row>
    <row r="104" ht="20.1" customHeight="1" spans="1:159">
      <c r="A104" s="194">
        <f>数据调研!F104</f>
        <v>68650</v>
      </c>
      <c r="B104" s="195">
        <f t="shared" si="556"/>
        <v>0</v>
      </c>
      <c r="C104" s="195">
        <f t="shared" si="557"/>
        <v>0</v>
      </c>
      <c r="D104" s="195">
        <f t="shared" si="558"/>
        <v>0</v>
      </c>
      <c r="E104" s="195">
        <f t="shared" si="559"/>
        <v>0</v>
      </c>
      <c r="F104" s="195">
        <f t="shared" si="560"/>
        <v>0</v>
      </c>
      <c r="G104">
        <f t="shared" si="561"/>
        <v>0</v>
      </c>
      <c r="H104">
        <f t="shared" si="562"/>
        <v>0</v>
      </c>
      <c r="I104">
        <f t="shared" si="563"/>
        <v>0</v>
      </c>
      <c r="J104">
        <f t="shared" si="564"/>
        <v>1</v>
      </c>
      <c r="K104" s="254">
        <f>价格参考!K104</f>
        <v>34</v>
      </c>
      <c r="L104">
        <f t="shared" si="424"/>
        <v>1</v>
      </c>
      <c r="M104">
        <f t="shared" si="425"/>
        <v>0</v>
      </c>
      <c r="N104">
        <f t="shared" si="426"/>
        <v>0</v>
      </c>
      <c r="O104">
        <f t="shared" si="427"/>
        <v>0</v>
      </c>
      <c r="P104">
        <f t="shared" si="428"/>
        <v>0</v>
      </c>
      <c r="Q104">
        <f t="shared" si="429"/>
        <v>0</v>
      </c>
      <c r="R104">
        <f t="shared" si="430"/>
        <v>0</v>
      </c>
      <c r="S104">
        <f t="shared" si="431"/>
        <v>0</v>
      </c>
      <c r="T104">
        <f t="shared" si="432"/>
        <v>0</v>
      </c>
      <c r="U104">
        <f t="shared" si="433"/>
        <v>0</v>
      </c>
      <c r="V104">
        <f t="shared" si="434"/>
        <v>0</v>
      </c>
      <c r="W104" s="194">
        <f t="shared" si="435"/>
        <v>68650</v>
      </c>
      <c r="X104" s="255">
        <f>数据调研!I104</f>
        <v>0</v>
      </c>
      <c r="Y104" s="2">
        <f t="shared" si="436"/>
        <v>1</v>
      </c>
      <c r="Z104" s="2">
        <f t="shared" si="437"/>
        <v>0</v>
      </c>
      <c r="AA104" s="2">
        <f t="shared" si="438"/>
        <v>0</v>
      </c>
      <c r="AB104" s="2">
        <f t="shared" si="439"/>
        <v>0</v>
      </c>
      <c r="AC104" s="2">
        <f t="shared" si="440"/>
        <v>0</v>
      </c>
      <c r="AD104" s="2">
        <f t="shared" si="441"/>
        <v>0</v>
      </c>
      <c r="AE104" s="2">
        <f t="shared" si="442"/>
        <v>0</v>
      </c>
      <c r="AF104" s="2">
        <f t="shared" si="443"/>
        <v>0</v>
      </c>
      <c r="AG104" s="2">
        <f t="shared" si="444"/>
        <v>0</v>
      </c>
      <c r="AH104" s="2">
        <f t="shared" si="445"/>
        <v>1</v>
      </c>
      <c r="AI104" s="2">
        <f t="shared" si="446"/>
        <v>0</v>
      </c>
      <c r="AJ104" s="2">
        <f t="shared" si="447"/>
        <v>0</v>
      </c>
      <c r="AK104" s="2">
        <f t="shared" si="448"/>
        <v>0</v>
      </c>
      <c r="AL104" s="2">
        <f t="shared" si="449"/>
        <v>0</v>
      </c>
      <c r="AM104" s="2">
        <f t="shared" si="450"/>
        <v>0</v>
      </c>
      <c r="AN104" s="2">
        <f t="shared" si="451"/>
        <v>0</v>
      </c>
      <c r="AO104" s="2">
        <f t="shared" si="452"/>
        <v>0</v>
      </c>
      <c r="AP104" s="2">
        <f t="shared" si="453"/>
        <v>0</v>
      </c>
      <c r="AQ104" s="2">
        <f t="shared" si="454"/>
        <v>0</v>
      </c>
      <c r="AR104" s="2">
        <f t="shared" si="455"/>
        <v>0</v>
      </c>
      <c r="AS104" s="2">
        <f t="shared" si="456"/>
        <v>0</v>
      </c>
      <c r="AT104" s="2">
        <f t="shared" si="457"/>
        <v>0</v>
      </c>
      <c r="AU104" s="2">
        <f t="shared" si="458"/>
        <v>0</v>
      </c>
      <c r="AV104" s="2">
        <f t="shared" si="459"/>
        <v>0</v>
      </c>
      <c r="AW104" s="2">
        <f t="shared" si="460"/>
        <v>0</v>
      </c>
      <c r="AX104" s="2">
        <f t="shared" si="461"/>
        <v>0</v>
      </c>
      <c r="AY104" s="2">
        <f t="shared" si="462"/>
        <v>0</v>
      </c>
      <c r="AZ104" s="2">
        <f t="shared" si="463"/>
        <v>0</v>
      </c>
      <c r="BA104" s="2">
        <f t="shared" si="464"/>
        <v>0</v>
      </c>
      <c r="BB104" s="2">
        <f t="shared" si="465"/>
        <v>0</v>
      </c>
      <c r="BC104" s="2">
        <f t="shared" si="466"/>
        <v>0</v>
      </c>
      <c r="BD104" s="2">
        <f t="shared" si="467"/>
        <v>0</v>
      </c>
      <c r="BE104" s="2">
        <f t="shared" si="468"/>
        <v>0</v>
      </c>
      <c r="BF104" s="2">
        <f t="shared" si="469"/>
        <v>0</v>
      </c>
      <c r="BG104" s="2">
        <f t="shared" si="470"/>
        <v>0</v>
      </c>
      <c r="BH104" s="2">
        <f t="shared" si="471"/>
        <v>0</v>
      </c>
      <c r="BI104" s="2">
        <f t="shared" si="472"/>
        <v>0</v>
      </c>
      <c r="BJ104" s="2">
        <f t="shared" si="473"/>
        <v>0</v>
      </c>
      <c r="BK104" s="2">
        <f t="shared" si="474"/>
        <v>0</v>
      </c>
      <c r="BL104" s="2">
        <f t="shared" si="475"/>
        <v>0</v>
      </c>
      <c r="BM104" s="2">
        <f t="shared" si="476"/>
        <v>0</v>
      </c>
      <c r="BN104" s="2">
        <f t="shared" si="477"/>
        <v>0</v>
      </c>
      <c r="BO104" s="2">
        <f t="shared" si="478"/>
        <v>0</v>
      </c>
      <c r="BP104" s="2">
        <f t="shared" si="479"/>
        <v>0</v>
      </c>
      <c r="BQ104" s="2">
        <f t="shared" si="480"/>
        <v>0</v>
      </c>
      <c r="BR104" s="2">
        <f t="shared" si="481"/>
        <v>0</v>
      </c>
      <c r="BS104" s="2">
        <f t="shared" si="482"/>
        <v>0</v>
      </c>
      <c r="BT104" s="2">
        <f t="shared" si="483"/>
        <v>0</v>
      </c>
      <c r="BU104" s="2">
        <f t="shared" si="484"/>
        <v>0</v>
      </c>
      <c r="BV104" s="2">
        <f t="shared" si="485"/>
        <v>0</v>
      </c>
      <c r="BW104" s="255" t="str">
        <f>数据调研!K104</f>
        <v>FBA</v>
      </c>
      <c r="BX104" s="199">
        <f t="shared" si="486"/>
        <v>0</v>
      </c>
      <c r="BY104" s="199">
        <f t="shared" si="487"/>
        <v>0</v>
      </c>
      <c r="BZ104" s="199">
        <f t="shared" si="488"/>
        <v>0</v>
      </c>
      <c r="CA104" s="199">
        <f t="shared" si="489"/>
        <v>0</v>
      </c>
      <c r="CB104" s="199">
        <f t="shared" si="490"/>
        <v>0</v>
      </c>
      <c r="CC104" s="199">
        <f t="shared" si="491"/>
        <v>0</v>
      </c>
      <c r="CD104" s="199">
        <f t="shared" si="492"/>
        <v>0</v>
      </c>
      <c r="CE104" s="199">
        <f t="shared" si="493"/>
        <v>0</v>
      </c>
      <c r="CF104" s="199">
        <f t="shared" si="494"/>
        <v>0</v>
      </c>
      <c r="CG104" s="199">
        <f t="shared" si="495"/>
        <v>0</v>
      </c>
      <c r="CH104" s="199">
        <f t="shared" si="496"/>
        <v>1</v>
      </c>
      <c r="CI104" s="199">
        <f t="shared" si="497"/>
        <v>0</v>
      </c>
      <c r="CJ104" s="199">
        <f t="shared" si="498"/>
        <v>0</v>
      </c>
      <c r="CK104" s="199">
        <f t="shared" si="499"/>
        <v>0</v>
      </c>
      <c r="CL104" s="199">
        <f t="shared" si="500"/>
        <v>0</v>
      </c>
      <c r="CM104" s="199">
        <f t="shared" si="501"/>
        <v>0</v>
      </c>
      <c r="CN104" s="199">
        <f t="shared" si="502"/>
        <v>0</v>
      </c>
      <c r="CO104" s="199">
        <f t="shared" si="503"/>
        <v>0</v>
      </c>
      <c r="CP104" s="199">
        <f t="shared" si="504"/>
        <v>0</v>
      </c>
      <c r="CQ104" s="199">
        <f t="shared" si="505"/>
        <v>1</v>
      </c>
      <c r="CR104" s="255">
        <f>数据调研!N104</f>
        <v>390</v>
      </c>
      <c r="CS104" s="260">
        <f t="shared" si="506"/>
        <v>0</v>
      </c>
      <c r="CT104" s="2">
        <f t="shared" si="507"/>
        <v>0</v>
      </c>
      <c r="CU104" s="2">
        <f t="shared" si="508"/>
        <v>0</v>
      </c>
      <c r="CV104" s="2">
        <f t="shared" si="509"/>
        <v>0</v>
      </c>
      <c r="CW104" s="2">
        <f t="shared" si="510"/>
        <v>0</v>
      </c>
      <c r="CX104" s="2">
        <f t="shared" si="511"/>
        <v>0</v>
      </c>
      <c r="CY104" s="2">
        <f t="shared" si="512"/>
        <v>0</v>
      </c>
      <c r="CZ104" s="2">
        <f t="shared" si="513"/>
        <v>0</v>
      </c>
      <c r="DA104" s="2">
        <f t="shared" si="514"/>
        <v>0</v>
      </c>
      <c r="DB104" s="2">
        <f t="shared" si="515"/>
        <v>0</v>
      </c>
      <c r="DC104" s="263">
        <f t="shared" si="516"/>
        <v>0</v>
      </c>
      <c r="DD104" s="254">
        <f t="shared" si="517"/>
        <v>0</v>
      </c>
      <c r="DE104" s="254">
        <f t="shared" si="518"/>
        <v>0</v>
      </c>
      <c r="DF104" s="254">
        <f t="shared" si="519"/>
        <v>0</v>
      </c>
      <c r="DG104" s="254">
        <f t="shared" si="520"/>
        <v>0</v>
      </c>
      <c r="DH104" s="254">
        <f t="shared" si="521"/>
        <v>0</v>
      </c>
      <c r="DI104" s="254">
        <f t="shared" si="522"/>
        <v>0</v>
      </c>
      <c r="DJ104" s="254">
        <f t="shared" si="523"/>
        <v>0</v>
      </c>
      <c r="DK104" s="254">
        <f t="shared" si="524"/>
        <v>0</v>
      </c>
      <c r="DL104" s="254">
        <f t="shared" si="525"/>
        <v>0</v>
      </c>
      <c r="DM104" s="263">
        <f t="shared" si="526"/>
        <v>0</v>
      </c>
      <c r="DN104" s="254">
        <f t="shared" si="527"/>
        <v>0</v>
      </c>
      <c r="DO104" s="254">
        <f t="shared" si="528"/>
        <v>0</v>
      </c>
      <c r="DP104" s="254">
        <f t="shared" si="529"/>
        <v>0</v>
      </c>
      <c r="DQ104" s="254">
        <f t="shared" si="530"/>
        <v>0</v>
      </c>
      <c r="DR104" s="254">
        <f t="shared" si="531"/>
        <v>0</v>
      </c>
      <c r="DS104" s="254">
        <f t="shared" si="532"/>
        <v>0</v>
      </c>
      <c r="DT104" s="254">
        <f t="shared" si="533"/>
        <v>0</v>
      </c>
      <c r="DU104" s="254">
        <f t="shared" si="534"/>
        <v>0</v>
      </c>
      <c r="DV104" s="254">
        <f t="shared" si="535"/>
        <v>0</v>
      </c>
      <c r="DW104" s="263">
        <f t="shared" si="536"/>
        <v>0</v>
      </c>
      <c r="DX104" s="254">
        <f t="shared" si="537"/>
        <v>0</v>
      </c>
      <c r="DY104" s="254">
        <f t="shared" si="538"/>
        <v>0</v>
      </c>
      <c r="DZ104" s="254">
        <f t="shared" si="539"/>
        <v>0</v>
      </c>
      <c r="EA104" s="254">
        <f t="shared" si="540"/>
        <v>0</v>
      </c>
      <c r="EB104" s="254">
        <f t="shared" si="541"/>
        <v>0</v>
      </c>
      <c r="EC104" s="254">
        <f t="shared" si="542"/>
        <v>0</v>
      </c>
      <c r="ED104" s="254">
        <f t="shared" si="543"/>
        <v>0</v>
      </c>
      <c r="EE104" s="254">
        <f t="shared" si="544"/>
        <v>0</v>
      </c>
      <c r="EF104" s="254">
        <f t="shared" si="545"/>
        <v>0</v>
      </c>
      <c r="EG104" s="263">
        <f t="shared" si="546"/>
        <v>1</v>
      </c>
      <c r="EH104" s="2">
        <f t="shared" si="547"/>
        <v>0</v>
      </c>
      <c r="EI104" s="2">
        <f t="shared" si="548"/>
        <v>0</v>
      </c>
      <c r="EJ104" s="2">
        <f t="shared" si="549"/>
        <v>0</v>
      </c>
      <c r="EK104" s="2">
        <f t="shared" si="550"/>
        <v>0</v>
      </c>
      <c r="EL104" s="2">
        <f t="shared" si="551"/>
        <v>0</v>
      </c>
      <c r="EM104" s="2">
        <f t="shared" si="552"/>
        <v>0</v>
      </c>
      <c r="EN104" s="2">
        <f t="shared" si="553"/>
        <v>0</v>
      </c>
      <c r="EO104" s="2">
        <f t="shared" si="554"/>
        <v>0</v>
      </c>
      <c r="EP104" s="2">
        <f t="shared" si="555"/>
        <v>1</v>
      </c>
      <c r="EQ104" s="55"/>
      <c r="ER104" s="55"/>
      <c r="ES104" s="56"/>
      <c r="ET104" s="56"/>
      <c r="EU104" s="55"/>
      <c r="EV104" s="55"/>
      <c r="EW104" s="55"/>
      <c r="EX104" s="55"/>
      <c r="EY104" s="55"/>
      <c r="EZ104" s="55"/>
      <c r="FA104" s="55"/>
      <c r="FB104" s="215"/>
      <c r="FC104" s="215"/>
    </row>
    <row r="105" ht="20.1" customHeight="1" spans="1:159">
      <c r="A105" s="194">
        <f>数据调研!F105</f>
        <v>136291</v>
      </c>
      <c r="B105" s="195">
        <f t="shared" si="556"/>
        <v>0</v>
      </c>
      <c r="C105" s="195">
        <f t="shared" si="557"/>
        <v>0</v>
      </c>
      <c r="D105" s="195">
        <f t="shared" si="558"/>
        <v>0</v>
      </c>
      <c r="E105" s="195">
        <f t="shared" si="559"/>
        <v>0</v>
      </c>
      <c r="F105" s="195">
        <f t="shared" si="560"/>
        <v>0</v>
      </c>
      <c r="G105">
        <f t="shared" si="561"/>
        <v>0</v>
      </c>
      <c r="H105">
        <f t="shared" si="562"/>
        <v>0</v>
      </c>
      <c r="I105">
        <f t="shared" si="563"/>
        <v>0</v>
      </c>
      <c r="J105">
        <f t="shared" si="564"/>
        <v>1</v>
      </c>
      <c r="K105" s="254">
        <f>价格参考!K105</f>
        <v>34</v>
      </c>
      <c r="L105">
        <f t="shared" si="424"/>
        <v>1</v>
      </c>
      <c r="M105">
        <f t="shared" si="425"/>
        <v>0</v>
      </c>
      <c r="N105">
        <f t="shared" si="426"/>
        <v>0</v>
      </c>
      <c r="O105">
        <f t="shared" si="427"/>
        <v>0</v>
      </c>
      <c r="P105">
        <f t="shared" si="428"/>
        <v>0</v>
      </c>
      <c r="Q105">
        <f t="shared" si="429"/>
        <v>0</v>
      </c>
      <c r="R105">
        <f t="shared" si="430"/>
        <v>0</v>
      </c>
      <c r="S105">
        <f t="shared" si="431"/>
        <v>0</v>
      </c>
      <c r="T105">
        <f t="shared" si="432"/>
        <v>0</v>
      </c>
      <c r="U105">
        <f t="shared" si="433"/>
        <v>0</v>
      </c>
      <c r="V105">
        <f t="shared" si="434"/>
        <v>0</v>
      </c>
      <c r="W105" s="194">
        <f t="shared" si="435"/>
        <v>136291</v>
      </c>
      <c r="X105" s="255">
        <f>数据调研!I105</f>
        <v>15</v>
      </c>
      <c r="Y105" s="2">
        <f t="shared" si="436"/>
        <v>1</v>
      </c>
      <c r="Z105" s="2">
        <f t="shared" si="437"/>
        <v>0</v>
      </c>
      <c r="AA105" s="2">
        <f t="shared" si="438"/>
        <v>0</v>
      </c>
      <c r="AB105" s="2">
        <f t="shared" si="439"/>
        <v>0</v>
      </c>
      <c r="AC105" s="2">
        <f t="shared" si="440"/>
        <v>0</v>
      </c>
      <c r="AD105" s="2">
        <f t="shared" si="441"/>
        <v>0</v>
      </c>
      <c r="AE105" s="2">
        <f t="shared" si="442"/>
        <v>0</v>
      </c>
      <c r="AF105" s="2">
        <f t="shared" si="443"/>
        <v>0</v>
      </c>
      <c r="AG105" s="2">
        <f t="shared" si="444"/>
        <v>0</v>
      </c>
      <c r="AH105" s="2">
        <f t="shared" si="445"/>
        <v>1</v>
      </c>
      <c r="AI105" s="2">
        <f t="shared" si="446"/>
        <v>0</v>
      </c>
      <c r="AJ105" s="2">
        <f t="shared" si="447"/>
        <v>0</v>
      </c>
      <c r="AK105" s="2">
        <f t="shared" si="448"/>
        <v>0</v>
      </c>
      <c r="AL105" s="2">
        <f t="shared" si="449"/>
        <v>0</v>
      </c>
      <c r="AM105" s="2">
        <f t="shared" si="450"/>
        <v>0</v>
      </c>
      <c r="AN105" s="2">
        <f t="shared" si="451"/>
        <v>0</v>
      </c>
      <c r="AO105" s="2">
        <f t="shared" si="452"/>
        <v>0</v>
      </c>
      <c r="AP105" s="2">
        <f t="shared" si="453"/>
        <v>0</v>
      </c>
      <c r="AQ105" s="2">
        <f t="shared" si="454"/>
        <v>0</v>
      </c>
      <c r="AR105" s="2">
        <f t="shared" si="455"/>
        <v>0</v>
      </c>
      <c r="AS105" s="2">
        <f t="shared" si="456"/>
        <v>0</v>
      </c>
      <c r="AT105" s="2">
        <f t="shared" si="457"/>
        <v>0</v>
      </c>
      <c r="AU105" s="2">
        <f t="shared" si="458"/>
        <v>0</v>
      </c>
      <c r="AV105" s="2">
        <f t="shared" si="459"/>
        <v>0</v>
      </c>
      <c r="AW105" s="2">
        <f t="shared" si="460"/>
        <v>0</v>
      </c>
      <c r="AX105" s="2">
        <f t="shared" si="461"/>
        <v>0</v>
      </c>
      <c r="AY105" s="2">
        <f t="shared" si="462"/>
        <v>0</v>
      </c>
      <c r="AZ105" s="2">
        <f t="shared" si="463"/>
        <v>0</v>
      </c>
      <c r="BA105" s="2">
        <f t="shared" si="464"/>
        <v>0</v>
      </c>
      <c r="BB105" s="2">
        <f t="shared" si="465"/>
        <v>0</v>
      </c>
      <c r="BC105" s="2">
        <f t="shared" si="466"/>
        <v>0</v>
      </c>
      <c r="BD105" s="2">
        <f t="shared" si="467"/>
        <v>0</v>
      </c>
      <c r="BE105" s="2">
        <f t="shared" si="468"/>
        <v>0</v>
      </c>
      <c r="BF105" s="2">
        <f t="shared" si="469"/>
        <v>0</v>
      </c>
      <c r="BG105" s="2">
        <f t="shared" si="470"/>
        <v>0</v>
      </c>
      <c r="BH105" s="2">
        <f t="shared" si="471"/>
        <v>0</v>
      </c>
      <c r="BI105" s="2">
        <f t="shared" si="472"/>
        <v>0</v>
      </c>
      <c r="BJ105" s="2">
        <f t="shared" si="473"/>
        <v>0</v>
      </c>
      <c r="BK105" s="2">
        <f t="shared" si="474"/>
        <v>0</v>
      </c>
      <c r="BL105" s="2">
        <f t="shared" si="475"/>
        <v>0</v>
      </c>
      <c r="BM105" s="2">
        <f t="shared" si="476"/>
        <v>0</v>
      </c>
      <c r="BN105" s="2">
        <f t="shared" si="477"/>
        <v>0</v>
      </c>
      <c r="BO105" s="2">
        <f t="shared" si="478"/>
        <v>0</v>
      </c>
      <c r="BP105" s="2">
        <f t="shared" si="479"/>
        <v>0</v>
      </c>
      <c r="BQ105" s="2">
        <f t="shared" si="480"/>
        <v>0</v>
      </c>
      <c r="BR105" s="2">
        <f t="shared" si="481"/>
        <v>0</v>
      </c>
      <c r="BS105" s="2">
        <f t="shared" si="482"/>
        <v>0</v>
      </c>
      <c r="BT105" s="2">
        <f t="shared" si="483"/>
        <v>0</v>
      </c>
      <c r="BU105" s="2">
        <f t="shared" si="484"/>
        <v>0</v>
      </c>
      <c r="BV105" s="2">
        <f t="shared" si="485"/>
        <v>0</v>
      </c>
      <c r="BW105" s="255" t="str">
        <f>数据调研!K105</f>
        <v>FBA</v>
      </c>
      <c r="BX105" s="199">
        <f t="shared" si="486"/>
        <v>0</v>
      </c>
      <c r="BY105" s="199">
        <f t="shared" si="487"/>
        <v>0</v>
      </c>
      <c r="BZ105" s="199">
        <f t="shared" si="488"/>
        <v>0</v>
      </c>
      <c r="CA105" s="199">
        <f t="shared" si="489"/>
        <v>0</v>
      </c>
      <c r="CB105" s="199">
        <f t="shared" si="490"/>
        <v>0</v>
      </c>
      <c r="CC105" s="199">
        <f t="shared" si="491"/>
        <v>0</v>
      </c>
      <c r="CD105" s="199">
        <f t="shared" si="492"/>
        <v>0</v>
      </c>
      <c r="CE105" s="199">
        <f t="shared" si="493"/>
        <v>0</v>
      </c>
      <c r="CF105" s="199">
        <f t="shared" si="494"/>
        <v>0</v>
      </c>
      <c r="CG105" s="199">
        <f t="shared" si="495"/>
        <v>0</v>
      </c>
      <c r="CH105" s="199">
        <f t="shared" si="496"/>
        <v>1</v>
      </c>
      <c r="CI105" s="199">
        <f t="shared" si="497"/>
        <v>0</v>
      </c>
      <c r="CJ105" s="199">
        <f t="shared" si="498"/>
        <v>0</v>
      </c>
      <c r="CK105" s="199">
        <f t="shared" si="499"/>
        <v>0</v>
      </c>
      <c r="CL105" s="199">
        <f t="shared" si="500"/>
        <v>0</v>
      </c>
      <c r="CM105" s="199">
        <f t="shared" si="501"/>
        <v>0</v>
      </c>
      <c r="CN105" s="199">
        <f t="shared" si="502"/>
        <v>0</v>
      </c>
      <c r="CO105" s="199">
        <f t="shared" si="503"/>
        <v>0</v>
      </c>
      <c r="CP105" s="199">
        <f t="shared" si="504"/>
        <v>0</v>
      </c>
      <c r="CQ105" s="199">
        <f t="shared" si="505"/>
        <v>1</v>
      </c>
      <c r="CR105" s="255">
        <f>数据调研!N105</f>
        <v>416</v>
      </c>
      <c r="CS105" s="260">
        <f t="shared" si="506"/>
        <v>0</v>
      </c>
      <c r="CT105" s="2">
        <f t="shared" si="507"/>
        <v>0</v>
      </c>
      <c r="CU105" s="2">
        <f t="shared" si="508"/>
        <v>0</v>
      </c>
      <c r="CV105" s="2">
        <f t="shared" si="509"/>
        <v>0</v>
      </c>
      <c r="CW105" s="2">
        <f t="shared" si="510"/>
        <v>0</v>
      </c>
      <c r="CX105" s="2">
        <f t="shared" si="511"/>
        <v>0</v>
      </c>
      <c r="CY105" s="2">
        <f t="shared" si="512"/>
        <v>0</v>
      </c>
      <c r="CZ105" s="2">
        <f t="shared" si="513"/>
        <v>0</v>
      </c>
      <c r="DA105" s="2">
        <f t="shared" si="514"/>
        <v>0</v>
      </c>
      <c r="DB105" s="2">
        <f t="shared" si="515"/>
        <v>0</v>
      </c>
      <c r="DC105" s="263">
        <f t="shared" si="516"/>
        <v>0</v>
      </c>
      <c r="DD105" s="254">
        <f t="shared" si="517"/>
        <v>0</v>
      </c>
      <c r="DE105" s="254">
        <f t="shared" si="518"/>
        <v>0</v>
      </c>
      <c r="DF105" s="254">
        <f t="shared" si="519"/>
        <v>0</v>
      </c>
      <c r="DG105" s="254">
        <f t="shared" si="520"/>
        <v>0</v>
      </c>
      <c r="DH105" s="254">
        <f t="shared" si="521"/>
        <v>0</v>
      </c>
      <c r="DI105" s="254">
        <f t="shared" si="522"/>
        <v>0</v>
      </c>
      <c r="DJ105" s="254">
        <f t="shared" si="523"/>
        <v>0</v>
      </c>
      <c r="DK105" s="254">
        <f t="shared" si="524"/>
        <v>0</v>
      </c>
      <c r="DL105" s="254">
        <f t="shared" si="525"/>
        <v>0</v>
      </c>
      <c r="DM105" s="263">
        <f t="shared" si="526"/>
        <v>0</v>
      </c>
      <c r="DN105" s="254">
        <f t="shared" si="527"/>
        <v>0</v>
      </c>
      <c r="DO105" s="254">
        <f t="shared" si="528"/>
        <v>0</v>
      </c>
      <c r="DP105" s="254">
        <f t="shared" si="529"/>
        <v>0</v>
      </c>
      <c r="DQ105" s="254">
        <f t="shared" si="530"/>
        <v>0</v>
      </c>
      <c r="DR105" s="254">
        <f t="shared" si="531"/>
        <v>0</v>
      </c>
      <c r="DS105" s="254">
        <f t="shared" si="532"/>
        <v>0</v>
      </c>
      <c r="DT105" s="254">
        <f t="shared" si="533"/>
        <v>0</v>
      </c>
      <c r="DU105" s="254">
        <f t="shared" si="534"/>
        <v>0</v>
      </c>
      <c r="DV105" s="254">
        <f t="shared" si="535"/>
        <v>0</v>
      </c>
      <c r="DW105" s="263">
        <f t="shared" si="536"/>
        <v>0</v>
      </c>
      <c r="DX105" s="254">
        <f t="shared" si="537"/>
        <v>0</v>
      </c>
      <c r="DY105" s="254">
        <f t="shared" si="538"/>
        <v>0</v>
      </c>
      <c r="DZ105" s="254">
        <f t="shared" si="539"/>
        <v>0</v>
      </c>
      <c r="EA105" s="254">
        <f t="shared" si="540"/>
        <v>0</v>
      </c>
      <c r="EB105" s="254">
        <f t="shared" si="541"/>
        <v>0</v>
      </c>
      <c r="EC105" s="254">
        <f t="shared" si="542"/>
        <v>0</v>
      </c>
      <c r="ED105" s="254">
        <f t="shared" si="543"/>
        <v>0</v>
      </c>
      <c r="EE105" s="254">
        <f t="shared" si="544"/>
        <v>0</v>
      </c>
      <c r="EF105" s="254">
        <f t="shared" si="545"/>
        <v>0</v>
      </c>
      <c r="EG105" s="263">
        <f t="shared" si="546"/>
        <v>1</v>
      </c>
      <c r="EH105" s="2">
        <f t="shared" si="547"/>
        <v>0</v>
      </c>
      <c r="EI105" s="2">
        <f t="shared" si="548"/>
        <v>0</v>
      </c>
      <c r="EJ105" s="2">
        <f t="shared" si="549"/>
        <v>0</v>
      </c>
      <c r="EK105" s="2">
        <f t="shared" si="550"/>
        <v>0</v>
      </c>
      <c r="EL105" s="2">
        <f t="shared" si="551"/>
        <v>0</v>
      </c>
      <c r="EM105" s="2">
        <f t="shared" si="552"/>
        <v>0</v>
      </c>
      <c r="EN105" s="2">
        <f t="shared" si="553"/>
        <v>0</v>
      </c>
      <c r="EO105" s="2">
        <f t="shared" si="554"/>
        <v>0</v>
      </c>
      <c r="EP105" s="2">
        <f t="shared" si="555"/>
        <v>1</v>
      </c>
      <c r="EQ105" s="55"/>
      <c r="ER105" s="55"/>
      <c r="ES105" s="56"/>
      <c r="ET105" s="56"/>
      <c r="EU105" s="55"/>
      <c r="EV105" s="55"/>
      <c r="EW105" s="55"/>
      <c r="EX105" s="55"/>
      <c r="EY105" s="55"/>
      <c r="EZ105" s="55"/>
      <c r="FA105" s="55"/>
      <c r="FB105" s="215"/>
      <c r="FC105" s="215"/>
    </row>
    <row r="106" ht="20.1" customHeight="1" spans="1:159">
      <c r="A106" s="194">
        <f>数据调研!F106</f>
        <v>82759</v>
      </c>
      <c r="B106" s="195">
        <f t="shared" si="556"/>
        <v>0</v>
      </c>
      <c r="C106" s="195">
        <f t="shared" si="557"/>
        <v>0</v>
      </c>
      <c r="D106" s="195">
        <f t="shared" si="558"/>
        <v>0</v>
      </c>
      <c r="E106" s="195">
        <f t="shared" si="559"/>
        <v>0</v>
      </c>
      <c r="F106" s="195">
        <f t="shared" si="560"/>
        <v>0</v>
      </c>
      <c r="G106">
        <f t="shared" si="561"/>
        <v>0</v>
      </c>
      <c r="H106">
        <f t="shared" si="562"/>
        <v>0</v>
      </c>
      <c r="I106">
        <f t="shared" si="563"/>
        <v>0</v>
      </c>
      <c r="J106">
        <f t="shared" si="564"/>
        <v>1</v>
      </c>
      <c r="K106" s="254">
        <f>价格参考!K106</f>
        <v>34</v>
      </c>
      <c r="L106">
        <f t="shared" si="424"/>
        <v>1</v>
      </c>
      <c r="M106">
        <f t="shared" si="425"/>
        <v>0</v>
      </c>
      <c r="N106">
        <f t="shared" si="426"/>
        <v>0</v>
      </c>
      <c r="O106">
        <f t="shared" si="427"/>
        <v>0</v>
      </c>
      <c r="P106">
        <f t="shared" si="428"/>
        <v>0</v>
      </c>
      <c r="Q106">
        <f t="shared" si="429"/>
        <v>0</v>
      </c>
      <c r="R106">
        <f t="shared" si="430"/>
        <v>0</v>
      </c>
      <c r="S106">
        <f t="shared" si="431"/>
        <v>0</v>
      </c>
      <c r="T106">
        <f t="shared" si="432"/>
        <v>0</v>
      </c>
      <c r="U106">
        <f t="shared" si="433"/>
        <v>0</v>
      </c>
      <c r="V106">
        <f t="shared" si="434"/>
        <v>0</v>
      </c>
      <c r="W106" s="194">
        <f t="shared" si="435"/>
        <v>82759</v>
      </c>
      <c r="X106" s="255">
        <f>数据调研!I106</f>
        <v>3</v>
      </c>
      <c r="Y106" s="2">
        <f t="shared" si="436"/>
        <v>1</v>
      </c>
      <c r="Z106" s="2">
        <f t="shared" si="437"/>
        <v>0</v>
      </c>
      <c r="AA106" s="2">
        <f t="shared" si="438"/>
        <v>0</v>
      </c>
      <c r="AB106" s="2">
        <f t="shared" si="439"/>
        <v>0</v>
      </c>
      <c r="AC106" s="2">
        <f t="shared" si="440"/>
        <v>0</v>
      </c>
      <c r="AD106" s="2">
        <f t="shared" si="441"/>
        <v>0</v>
      </c>
      <c r="AE106" s="2">
        <f t="shared" si="442"/>
        <v>0</v>
      </c>
      <c r="AF106" s="2">
        <f t="shared" si="443"/>
        <v>0</v>
      </c>
      <c r="AG106" s="2">
        <f t="shared" si="444"/>
        <v>0</v>
      </c>
      <c r="AH106" s="2">
        <f t="shared" si="445"/>
        <v>1</v>
      </c>
      <c r="AI106" s="2">
        <f t="shared" si="446"/>
        <v>0</v>
      </c>
      <c r="AJ106" s="2">
        <f t="shared" si="447"/>
        <v>0</v>
      </c>
      <c r="AK106" s="2">
        <f t="shared" si="448"/>
        <v>0</v>
      </c>
      <c r="AL106" s="2">
        <f t="shared" si="449"/>
        <v>0</v>
      </c>
      <c r="AM106" s="2">
        <f t="shared" si="450"/>
        <v>0</v>
      </c>
      <c r="AN106" s="2">
        <f t="shared" si="451"/>
        <v>0</v>
      </c>
      <c r="AO106" s="2">
        <f t="shared" si="452"/>
        <v>0</v>
      </c>
      <c r="AP106" s="2">
        <f t="shared" si="453"/>
        <v>0</v>
      </c>
      <c r="AQ106" s="2">
        <f t="shared" si="454"/>
        <v>0</v>
      </c>
      <c r="AR106" s="2">
        <f t="shared" si="455"/>
        <v>0</v>
      </c>
      <c r="AS106" s="2">
        <f t="shared" si="456"/>
        <v>0</v>
      </c>
      <c r="AT106" s="2">
        <f t="shared" si="457"/>
        <v>0</v>
      </c>
      <c r="AU106" s="2">
        <f t="shared" si="458"/>
        <v>0</v>
      </c>
      <c r="AV106" s="2">
        <f t="shared" si="459"/>
        <v>0</v>
      </c>
      <c r="AW106" s="2">
        <f t="shared" si="460"/>
        <v>0</v>
      </c>
      <c r="AX106" s="2">
        <f t="shared" si="461"/>
        <v>0</v>
      </c>
      <c r="AY106" s="2">
        <f t="shared" si="462"/>
        <v>0</v>
      </c>
      <c r="AZ106" s="2">
        <f t="shared" si="463"/>
        <v>0</v>
      </c>
      <c r="BA106" s="2">
        <f t="shared" si="464"/>
        <v>0</v>
      </c>
      <c r="BB106" s="2">
        <f t="shared" si="465"/>
        <v>0</v>
      </c>
      <c r="BC106" s="2">
        <f t="shared" si="466"/>
        <v>0</v>
      </c>
      <c r="BD106" s="2">
        <f t="shared" si="467"/>
        <v>0</v>
      </c>
      <c r="BE106" s="2">
        <f t="shared" si="468"/>
        <v>0</v>
      </c>
      <c r="BF106" s="2">
        <f t="shared" si="469"/>
        <v>0</v>
      </c>
      <c r="BG106" s="2">
        <f t="shared" si="470"/>
        <v>0</v>
      </c>
      <c r="BH106" s="2">
        <f t="shared" si="471"/>
        <v>0</v>
      </c>
      <c r="BI106" s="2">
        <f t="shared" si="472"/>
        <v>0</v>
      </c>
      <c r="BJ106" s="2">
        <f t="shared" si="473"/>
        <v>0</v>
      </c>
      <c r="BK106" s="2">
        <f t="shared" si="474"/>
        <v>0</v>
      </c>
      <c r="BL106" s="2">
        <f t="shared" si="475"/>
        <v>0</v>
      </c>
      <c r="BM106" s="2">
        <f t="shared" si="476"/>
        <v>0</v>
      </c>
      <c r="BN106" s="2">
        <f t="shared" si="477"/>
        <v>0</v>
      </c>
      <c r="BO106" s="2">
        <f t="shared" si="478"/>
        <v>0</v>
      </c>
      <c r="BP106" s="2">
        <f t="shared" si="479"/>
        <v>0</v>
      </c>
      <c r="BQ106" s="2">
        <f t="shared" si="480"/>
        <v>0</v>
      </c>
      <c r="BR106" s="2">
        <f t="shared" si="481"/>
        <v>0</v>
      </c>
      <c r="BS106" s="2">
        <f t="shared" si="482"/>
        <v>0</v>
      </c>
      <c r="BT106" s="2">
        <f t="shared" si="483"/>
        <v>0</v>
      </c>
      <c r="BU106" s="2">
        <f t="shared" si="484"/>
        <v>0</v>
      </c>
      <c r="BV106" s="2">
        <f t="shared" si="485"/>
        <v>0</v>
      </c>
      <c r="BW106" s="255" t="str">
        <f>数据调研!K106</f>
        <v>FBA</v>
      </c>
      <c r="BX106" s="199">
        <f t="shared" si="486"/>
        <v>0</v>
      </c>
      <c r="BY106" s="199">
        <f t="shared" si="487"/>
        <v>0</v>
      </c>
      <c r="BZ106" s="199">
        <f t="shared" si="488"/>
        <v>0</v>
      </c>
      <c r="CA106" s="199">
        <f t="shared" si="489"/>
        <v>0</v>
      </c>
      <c r="CB106" s="199">
        <f t="shared" si="490"/>
        <v>0</v>
      </c>
      <c r="CC106" s="199">
        <f t="shared" si="491"/>
        <v>0</v>
      </c>
      <c r="CD106" s="199">
        <f t="shared" si="492"/>
        <v>0</v>
      </c>
      <c r="CE106" s="199">
        <f t="shared" si="493"/>
        <v>0</v>
      </c>
      <c r="CF106" s="199">
        <f t="shared" si="494"/>
        <v>0</v>
      </c>
      <c r="CG106" s="199">
        <f t="shared" si="495"/>
        <v>0</v>
      </c>
      <c r="CH106" s="199">
        <f t="shared" si="496"/>
        <v>1</v>
      </c>
      <c r="CI106" s="199">
        <f t="shared" si="497"/>
        <v>0</v>
      </c>
      <c r="CJ106" s="199">
        <f t="shared" si="498"/>
        <v>0</v>
      </c>
      <c r="CK106" s="199">
        <f t="shared" si="499"/>
        <v>0</v>
      </c>
      <c r="CL106" s="199">
        <f t="shared" si="500"/>
        <v>0</v>
      </c>
      <c r="CM106" s="199">
        <f t="shared" si="501"/>
        <v>0</v>
      </c>
      <c r="CN106" s="199">
        <f t="shared" si="502"/>
        <v>0</v>
      </c>
      <c r="CO106" s="199">
        <f t="shared" si="503"/>
        <v>0</v>
      </c>
      <c r="CP106" s="199">
        <f t="shared" si="504"/>
        <v>0</v>
      </c>
      <c r="CQ106" s="199">
        <f t="shared" si="505"/>
        <v>1</v>
      </c>
      <c r="CR106" s="255">
        <f>数据调研!N106</f>
        <v>15</v>
      </c>
      <c r="CS106" s="260">
        <f t="shared" si="506"/>
        <v>1</v>
      </c>
      <c r="CT106" s="2">
        <f t="shared" si="507"/>
        <v>0</v>
      </c>
      <c r="CU106" s="2">
        <f t="shared" si="508"/>
        <v>0</v>
      </c>
      <c r="CV106" s="2">
        <f t="shared" si="509"/>
        <v>0</v>
      </c>
      <c r="CW106" s="2">
        <f t="shared" si="510"/>
        <v>0</v>
      </c>
      <c r="CX106" s="2">
        <f t="shared" si="511"/>
        <v>0</v>
      </c>
      <c r="CY106" s="2">
        <f t="shared" si="512"/>
        <v>0</v>
      </c>
      <c r="CZ106" s="2">
        <f t="shared" si="513"/>
        <v>0</v>
      </c>
      <c r="DA106" s="2">
        <f t="shared" si="514"/>
        <v>0</v>
      </c>
      <c r="DB106" s="2">
        <f t="shared" si="515"/>
        <v>1</v>
      </c>
      <c r="DC106" s="263">
        <f t="shared" si="516"/>
        <v>0</v>
      </c>
      <c r="DD106" s="254">
        <f t="shared" si="517"/>
        <v>0</v>
      </c>
      <c r="DE106" s="254">
        <f t="shared" si="518"/>
        <v>0</v>
      </c>
      <c r="DF106" s="254">
        <f t="shared" si="519"/>
        <v>0</v>
      </c>
      <c r="DG106" s="254">
        <f t="shared" si="520"/>
        <v>0</v>
      </c>
      <c r="DH106" s="254">
        <f t="shared" si="521"/>
        <v>0</v>
      </c>
      <c r="DI106" s="254">
        <f t="shared" si="522"/>
        <v>0</v>
      </c>
      <c r="DJ106" s="254">
        <f t="shared" si="523"/>
        <v>0</v>
      </c>
      <c r="DK106" s="254">
        <f t="shared" si="524"/>
        <v>0</v>
      </c>
      <c r="DL106" s="254">
        <f t="shared" si="525"/>
        <v>0</v>
      </c>
      <c r="DM106" s="263">
        <f t="shared" si="526"/>
        <v>0</v>
      </c>
      <c r="DN106" s="254">
        <f t="shared" si="527"/>
        <v>0</v>
      </c>
      <c r="DO106" s="254">
        <f t="shared" si="528"/>
        <v>0</v>
      </c>
      <c r="DP106" s="254">
        <f t="shared" si="529"/>
        <v>0</v>
      </c>
      <c r="DQ106" s="254">
        <f t="shared" si="530"/>
        <v>0</v>
      </c>
      <c r="DR106" s="254">
        <f t="shared" si="531"/>
        <v>0</v>
      </c>
      <c r="DS106" s="254">
        <f t="shared" si="532"/>
        <v>0</v>
      </c>
      <c r="DT106" s="254">
        <f t="shared" si="533"/>
        <v>0</v>
      </c>
      <c r="DU106" s="254">
        <f t="shared" si="534"/>
        <v>0</v>
      </c>
      <c r="DV106" s="254">
        <f t="shared" si="535"/>
        <v>0</v>
      </c>
      <c r="DW106" s="263">
        <f t="shared" si="536"/>
        <v>0</v>
      </c>
      <c r="DX106" s="254">
        <f t="shared" si="537"/>
        <v>0</v>
      </c>
      <c r="DY106" s="254">
        <f t="shared" si="538"/>
        <v>0</v>
      </c>
      <c r="DZ106" s="254">
        <f t="shared" si="539"/>
        <v>0</v>
      </c>
      <c r="EA106" s="254">
        <f t="shared" si="540"/>
        <v>0</v>
      </c>
      <c r="EB106" s="254">
        <f t="shared" si="541"/>
        <v>0</v>
      </c>
      <c r="EC106" s="254">
        <f t="shared" si="542"/>
        <v>0</v>
      </c>
      <c r="ED106" s="254">
        <f t="shared" si="543"/>
        <v>0</v>
      </c>
      <c r="EE106" s="254">
        <f t="shared" si="544"/>
        <v>0</v>
      </c>
      <c r="EF106" s="254">
        <f t="shared" si="545"/>
        <v>0</v>
      </c>
      <c r="EG106" s="263">
        <f t="shared" si="546"/>
        <v>0</v>
      </c>
      <c r="EH106" s="2">
        <f t="shared" si="547"/>
        <v>0</v>
      </c>
      <c r="EI106" s="2">
        <f t="shared" si="548"/>
        <v>0</v>
      </c>
      <c r="EJ106" s="2">
        <f t="shared" si="549"/>
        <v>0</v>
      </c>
      <c r="EK106" s="2">
        <f t="shared" si="550"/>
        <v>0</v>
      </c>
      <c r="EL106" s="2">
        <f t="shared" si="551"/>
        <v>0</v>
      </c>
      <c r="EM106" s="2">
        <f t="shared" si="552"/>
        <v>0</v>
      </c>
      <c r="EN106" s="2">
        <f t="shared" si="553"/>
        <v>0</v>
      </c>
      <c r="EO106" s="2">
        <f t="shared" si="554"/>
        <v>0</v>
      </c>
      <c r="EP106" s="2">
        <f t="shared" si="555"/>
        <v>0</v>
      </c>
      <c r="EQ106" s="55"/>
      <c r="ER106" s="55"/>
      <c r="ES106" s="56"/>
      <c r="ET106" s="56"/>
      <c r="EU106" s="55"/>
      <c r="EV106" s="55"/>
      <c r="EW106" s="55"/>
      <c r="EX106" s="55"/>
      <c r="EY106" s="55"/>
      <c r="EZ106" s="55"/>
      <c r="FA106" s="55"/>
      <c r="FB106" s="215"/>
      <c r="FC106" s="215"/>
    </row>
    <row r="107" ht="20.1" customHeight="1" spans="1:159">
      <c r="A107" s="194">
        <f>数据调研!F107</f>
        <v>121347</v>
      </c>
      <c r="B107" s="195">
        <f t="shared" si="556"/>
        <v>0</v>
      </c>
      <c r="C107" s="195">
        <f t="shared" si="557"/>
        <v>0</v>
      </c>
      <c r="D107" s="195">
        <f t="shared" si="558"/>
        <v>0</v>
      </c>
      <c r="E107" s="195">
        <f t="shared" si="559"/>
        <v>0</v>
      </c>
      <c r="F107" s="195">
        <f t="shared" si="560"/>
        <v>0</v>
      </c>
      <c r="G107">
        <f t="shared" si="561"/>
        <v>0</v>
      </c>
      <c r="H107">
        <f t="shared" si="562"/>
        <v>0</v>
      </c>
      <c r="I107">
        <f t="shared" si="563"/>
        <v>0</v>
      </c>
      <c r="J107">
        <f t="shared" si="564"/>
        <v>1</v>
      </c>
      <c r="K107" s="254">
        <f>价格参考!K107</f>
        <v>34</v>
      </c>
      <c r="L107">
        <f t="shared" si="424"/>
        <v>1</v>
      </c>
      <c r="M107">
        <f t="shared" si="425"/>
        <v>0</v>
      </c>
      <c r="N107">
        <f t="shared" si="426"/>
        <v>0</v>
      </c>
      <c r="O107">
        <f t="shared" si="427"/>
        <v>0</v>
      </c>
      <c r="P107">
        <f t="shared" si="428"/>
        <v>0</v>
      </c>
      <c r="Q107">
        <f t="shared" si="429"/>
        <v>0</v>
      </c>
      <c r="R107">
        <f t="shared" si="430"/>
        <v>0</v>
      </c>
      <c r="S107">
        <f t="shared" si="431"/>
        <v>0</v>
      </c>
      <c r="T107">
        <f t="shared" si="432"/>
        <v>0</v>
      </c>
      <c r="U107">
        <f t="shared" si="433"/>
        <v>0</v>
      </c>
      <c r="V107">
        <f t="shared" si="434"/>
        <v>0</v>
      </c>
      <c r="W107" s="194">
        <f t="shared" si="435"/>
        <v>121347</v>
      </c>
      <c r="X107" s="255">
        <f>数据调研!I107</f>
        <v>45</v>
      </c>
      <c r="Y107" s="2">
        <f t="shared" si="436"/>
        <v>0</v>
      </c>
      <c r="Z107" s="2">
        <f t="shared" si="437"/>
        <v>0</v>
      </c>
      <c r="AA107" s="2">
        <f t="shared" si="438"/>
        <v>0</v>
      </c>
      <c r="AB107" s="2">
        <f t="shared" si="439"/>
        <v>0</v>
      </c>
      <c r="AC107" s="2">
        <f t="shared" si="440"/>
        <v>0</v>
      </c>
      <c r="AD107" s="2">
        <f t="shared" si="441"/>
        <v>0</v>
      </c>
      <c r="AE107" s="2">
        <f t="shared" si="442"/>
        <v>0</v>
      </c>
      <c r="AF107" s="2">
        <f t="shared" si="443"/>
        <v>0</v>
      </c>
      <c r="AG107" s="2">
        <f t="shared" si="444"/>
        <v>0</v>
      </c>
      <c r="AH107" s="2">
        <f t="shared" si="445"/>
        <v>0</v>
      </c>
      <c r="AI107" s="2">
        <f t="shared" si="446"/>
        <v>1</v>
      </c>
      <c r="AJ107" s="2">
        <f t="shared" si="447"/>
        <v>0</v>
      </c>
      <c r="AK107" s="2">
        <f t="shared" si="448"/>
        <v>0</v>
      </c>
      <c r="AL107" s="2">
        <f t="shared" si="449"/>
        <v>0</v>
      </c>
      <c r="AM107" s="2">
        <f t="shared" si="450"/>
        <v>0</v>
      </c>
      <c r="AN107" s="2">
        <f t="shared" si="451"/>
        <v>0</v>
      </c>
      <c r="AO107" s="2">
        <f t="shared" si="452"/>
        <v>0</v>
      </c>
      <c r="AP107" s="2">
        <f t="shared" si="453"/>
        <v>0</v>
      </c>
      <c r="AQ107" s="2">
        <f t="shared" si="454"/>
        <v>0</v>
      </c>
      <c r="AR107" s="2">
        <f t="shared" si="455"/>
        <v>1</v>
      </c>
      <c r="AS107" s="2">
        <f t="shared" si="456"/>
        <v>0</v>
      </c>
      <c r="AT107" s="2">
        <f t="shared" si="457"/>
        <v>0</v>
      </c>
      <c r="AU107" s="2">
        <f t="shared" si="458"/>
        <v>0</v>
      </c>
      <c r="AV107" s="2">
        <f t="shared" si="459"/>
        <v>0</v>
      </c>
      <c r="AW107" s="2">
        <f t="shared" si="460"/>
        <v>0</v>
      </c>
      <c r="AX107" s="2">
        <f t="shared" si="461"/>
        <v>0</v>
      </c>
      <c r="AY107" s="2">
        <f t="shared" si="462"/>
        <v>0</v>
      </c>
      <c r="AZ107" s="2">
        <f t="shared" si="463"/>
        <v>0</v>
      </c>
      <c r="BA107" s="2">
        <f t="shared" si="464"/>
        <v>0</v>
      </c>
      <c r="BB107" s="2">
        <f t="shared" si="465"/>
        <v>0</v>
      </c>
      <c r="BC107" s="2">
        <f t="shared" si="466"/>
        <v>0</v>
      </c>
      <c r="BD107" s="2">
        <f t="shared" si="467"/>
        <v>0</v>
      </c>
      <c r="BE107" s="2">
        <f t="shared" si="468"/>
        <v>0</v>
      </c>
      <c r="BF107" s="2">
        <f t="shared" si="469"/>
        <v>0</v>
      </c>
      <c r="BG107" s="2">
        <f t="shared" si="470"/>
        <v>0</v>
      </c>
      <c r="BH107" s="2">
        <f t="shared" si="471"/>
        <v>0</v>
      </c>
      <c r="BI107" s="2">
        <f t="shared" si="472"/>
        <v>0</v>
      </c>
      <c r="BJ107" s="2">
        <f t="shared" si="473"/>
        <v>0</v>
      </c>
      <c r="BK107" s="2">
        <f t="shared" si="474"/>
        <v>0</v>
      </c>
      <c r="BL107" s="2">
        <f t="shared" si="475"/>
        <v>0</v>
      </c>
      <c r="BM107" s="2">
        <f t="shared" si="476"/>
        <v>0</v>
      </c>
      <c r="BN107" s="2">
        <f t="shared" si="477"/>
        <v>0</v>
      </c>
      <c r="BO107" s="2">
        <f t="shared" si="478"/>
        <v>0</v>
      </c>
      <c r="BP107" s="2">
        <f t="shared" si="479"/>
        <v>0</v>
      </c>
      <c r="BQ107" s="2">
        <f t="shared" si="480"/>
        <v>0</v>
      </c>
      <c r="BR107" s="2">
        <f t="shared" si="481"/>
        <v>0</v>
      </c>
      <c r="BS107" s="2">
        <f t="shared" si="482"/>
        <v>0</v>
      </c>
      <c r="BT107" s="2">
        <f t="shared" si="483"/>
        <v>0</v>
      </c>
      <c r="BU107" s="2">
        <f t="shared" si="484"/>
        <v>0</v>
      </c>
      <c r="BV107" s="2">
        <f t="shared" si="485"/>
        <v>0</v>
      </c>
      <c r="BW107" s="255" t="str">
        <f>数据调研!K107</f>
        <v>FBA</v>
      </c>
      <c r="BX107" s="199">
        <f t="shared" si="486"/>
        <v>0</v>
      </c>
      <c r="BY107" s="199">
        <f t="shared" si="487"/>
        <v>0</v>
      </c>
      <c r="BZ107" s="199">
        <f t="shared" si="488"/>
        <v>0</v>
      </c>
      <c r="CA107" s="199">
        <f t="shared" si="489"/>
        <v>0</v>
      </c>
      <c r="CB107" s="199">
        <f t="shared" si="490"/>
        <v>0</v>
      </c>
      <c r="CC107" s="199">
        <f t="shared" si="491"/>
        <v>0</v>
      </c>
      <c r="CD107" s="199">
        <f t="shared" si="492"/>
        <v>0</v>
      </c>
      <c r="CE107" s="199">
        <f t="shared" si="493"/>
        <v>0</v>
      </c>
      <c r="CF107" s="199">
        <f t="shared" si="494"/>
        <v>0</v>
      </c>
      <c r="CG107" s="199">
        <f t="shared" si="495"/>
        <v>0</v>
      </c>
      <c r="CH107" s="199">
        <f t="shared" si="496"/>
        <v>1</v>
      </c>
      <c r="CI107" s="199">
        <f t="shared" si="497"/>
        <v>0</v>
      </c>
      <c r="CJ107" s="199">
        <f t="shared" si="498"/>
        <v>0</v>
      </c>
      <c r="CK107" s="199">
        <f t="shared" si="499"/>
        <v>0</v>
      </c>
      <c r="CL107" s="199">
        <f t="shared" si="500"/>
        <v>0</v>
      </c>
      <c r="CM107" s="199">
        <f t="shared" si="501"/>
        <v>0</v>
      </c>
      <c r="CN107" s="199">
        <f t="shared" si="502"/>
        <v>0</v>
      </c>
      <c r="CO107" s="199">
        <f t="shared" si="503"/>
        <v>0</v>
      </c>
      <c r="CP107" s="199">
        <f t="shared" si="504"/>
        <v>0</v>
      </c>
      <c r="CQ107" s="199">
        <f t="shared" si="505"/>
        <v>1</v>
      </c>
      <c r="CR107" s="255">
        <f>数据调研!N107</f>
        <v>313</v>
      </c>
      <c r="CS107" s="260">
        <f t="shared" si="506"/>
        <v>0</v>
      </c>
      <c r="CT107" s="2">
        <f t="shared" si="507"/>
        <v>0</v>
      </c>
      <c r="CU107" s="2">
        <f t="shared" si="508"/>
        <v>0</v>
      </c>
      <c r="CV107" s="2">
        <f t="shared" si="509"/>
        <v>0</v>
      </c>
      <c r="CW107" s="2">
        <f t="shared" si="510"/>
        <v>0</v>
      </c>
      <c r="CX107" s="2">
        <f t="shared" si="511"/>
        <v>0</v>
      </c>
      <c r="CY107" s="2">
        <f t="shared" si="512"/>
        <v>0</v>
      </c>
      <c r="CZ107" s="2">
        <f t="shared" si="513"/>
        <v>0</v>
      </c>
      <c r="DA107" s="2">
        <f t="shared" si="514"/>
        <v>0</v>
      </c>
      <c r="DB107" s="2">
        <f t="shared" si="515"/>
        <v>0</v>
      </c>
      <c r="DC107" s="263">
        <f t="shared" si="516"/>
        <v>0</v>
      </c>
      <c r="DD107" s="254">
        <f t="shared" si="517"/>
        <v>0</v>
      </c>
      <c r="DE107" s="254">
        <f t="shared" si="518"/>
        <v>0</v>
      </c>
      <c r="DF107" s="254">
        <f t="shared" si="519"/>
        <v>0</v>
      </c>
      <c r="DG107" s="254">
        <f t="shared" si="520"/>
        <v>0</v>
      </c>
      <c r="DH107" s="254">
        <f t="shared" si="521"/>
        <v>0</v>
      </c>
      <c r="DI107" s="254">
        <f t="shared" si="522"/>
        <v>0</v>
      </c>
      <c r="DJ107" s="254">
        <f t="shared" si="523"/>
        <v>0</v>
      </c>
      <c r="DK107" s="254">
        <f t="shared" si="524"/>
        <v>0</v>
      </c>
      <c r="DL107" s="254">
        <f t="shared" si="525"/>
        <v>0</v>
      </c>
      <c r="DM107" s="263">
        <f t="shared" si="526"/>
        <v>0</v>
      </c>
      <c r="DN107" s="254">
        <f t="shared" si="527"/>
        <v>0</v>
      </c>
      <c r="DO107" s="254">
        <f t="shared" si="528"/>
        <v>0</v>
      </c>
      <c r="DP107" s="254">
        <f t="shared" si="529"/>
        <v>0</v>
      </c>
      <c r="DQ107" s="254">
        <f t="shared" si="530"/>
        <v>0</v>
      </c>
      <c r="DR107" s="254">
        <f t="shared" si="531"/>
        <v>0</v>
      </c>
      <c r="DS107" s="254">
        <f t="shared" si="532"/>
        <v>0</v>
      </c>
      <c r="DT107" s="254">
        <f t="shared" si="533"/>
        <v>0</v>
      </c>
      <c r="DU107" s="254">
        <f t="shared" si="534"/>
        <v>0</v>
      </c>
      <c r="DV107" s="254">
        <f t="shared" si="535"/>
        <v>0</v>
      </c>
      <c r="DW107" s="263">
        <f t="shared" si="536"/>
        <v>0</v>
      </c>
      <c r="DX107" s="254">
        <f t="shared" si="537"/>
        <v>0</v>
      </c>
      <c r="DY107" s="254">
        <f t="shared" si="538"/>
        <v>0</v>
      </c>
      <c r="DZ107" s="254">
        <f t="shared" si="539"/>
        <v>0</v>
      </c>
      <c r="EA107" s="254">
        <f t="shared" si="540"/>
        <v>0</v>
      </c>
      <c r="EB107" s="254">
        <f t="shared" si="541"/>
        <v>0</v>
      </c>
      <c r="EC107" s="254">
        <f t="shared" si="542"/>
        <v>0</v>
      </c>
      <c r="ED107" s="254">
        <f t="shared" si="543"/>
        <v>0</v>
      </c>
      <c r="EE107" s="254">
        <f t="shared" si="544"/>
        <v>0</v>
      </c>
      <c r="EF107" s="254">
        <f t="shared" si="545"/>
        <v>0</v>
      </c>
      <c r="EG107" s="263">
        <f t="shared" si="546"/>
        <v>1</v>
      </c>
      <c r="EH107" s="2">
        <f t="shared" si="547"/>
        <v>0</v>
      </c>
      <c r="EI107" s="2">
        <f t="shared" si="548"/>
        <v>0</v>
      </c>
      <c r="EJ107" s="2">
        <f t="shared" si="549"/>
        <v>0</v>
      </c>
      <c r="EK107" s="2">
        <f t="shared" si="550"/>
        <v>0</v>
      </c>
      <c r="EL107" s="2">
        <f t="shared" si="551"/>
        <v>0</v>
      </c>
      <c r="EM107" s="2">
        <f t="shared" si="552"/>
        <v>0</v>
      </c>
      <c r="EN107" s="2">
        <f t="shared" si="553"/>
        <v>0</v>
      </c>
      <c r="EO107" s="2">
        <f t="shared" si="554"/>
        <v>0</v>
      </c>
      <c r="EP107" s="2">
        <f t="shared" si="555"/>
        <v>1</v>
      </c>
      <c r="EQ107" s="55"/>
      <c r="ER107" s="55"/>
      <c r="ES107" s="56"/>
      <c r="ET107" s="56"/>
      <c r="EU107" s="55"/>
      <c r="EV107" s="55"/>
      <c r="EW107" s="55"/>
      <c r="EX107" s="55"/>
      <c r="EY107" s="55"/>
      <c r="EZ107" s="55"/>
      <c r="FA107" s="55"/>
      <c r="FB107" s="215"/>
      <c r="FC107" s="215"/>
    </row>
    <row r="108" ht="20.1" customHeight="1" spans="1:159">
      <c r="A108" s="194">
        <f>数据调研!F108</f>
        <v>466219</v>
      </c>
      <c r="B108" s="195">
        <f t="shared" si="556"/>
        <v>0</v>
      </c>
      <c r="C108" s="195">
        <f t="shared" si="557"/>
        <v>0</v>
      </c>
      <c r="D108" s="195">
        <f t="shared" si="558"/>
        <v>0</v>
      </c>
      <c r="E108" s="195">
        <f t="shared" si="559"/>
        <v>0</v>
      </c>
      <c r="F108" s="195">
        <f t="shared" si="560"/>
        <v>0</v>
      </c>
      <c r="G108">
        <f t="shared" si="561"/>
        <v>0</v>
      </c>
      <c r="H108">
        <f t="shared" si="562"/>
        <v>0</v>
      </c>
      <c r="I108">
        <f t="shared" si="563"/>
        <v>0</v>
      </c>
      <c r="J108">
        <f t="shared" si="564"/>
        <v>1</v>
      </c>
      <c r="K108" s="254">
        <f>价格参考!K108</f>
        <v>34</v>
      </c>
      <c r="L108">
        <f t="shared" si="424"/>
        <v>1</v>
      </c>
      <c r="M108">
        <f t="shared" si="425"/>
        <v>0</v>
      </c>
      <c r="N108">
        <f t="shared" si="426"/>
        <v>0</v>
      </c>
      <c r="O108">
        <f t="shared" si="427"/>
        <v>0</v>
      </c>
      <c r="P108">
        <f t="shared" si="428"/>
        <v>0</v>
      </c>
      <c r="Q108">
        <f t="shared" si="429"/>
        <v>0</v>
      </c>
      <c r="R108">
        <f t="shared" si="430"/>
        <v>0</v>
      </c>
      <c r="S108">
        <f t="shared" si="431"/>
        <v>0</v>
      </c>
      <c r="T108">
        <f t="shared" si="432"/>
        <v>0</v>
      </c>
      <c r="U108">
        <f t="shared" si="433"/>
        <v>0</v>
      </c>
      <c r="V108">
        <f t="shared" si="434"/>
        <v>0</v>
      </c>
      <c r="W108" s="194">
        <f t="shared" si="435"/>
        <v>466219</v>
      </c>
      <c r="X108" s="255">
        <f>数据调研!I108</f>
        <v>0</v>
      </c>
      <c r="Y108" s="2">
        <f t="shared" si="436"/>
        <v>1</v>
      </c>
      <c r="Z108" s="2">
        <f t="shared" si="437"/>
        <v>0</v>
      </c>
      <c r="AA108" s="2">
        <f t="shared" si="438"/>
        <v>0</v>
      </c>
      <c r="AB108" s="2">
        <f t="shared" si="439"/>
        <v>0</v>
      </c>
      <c r="AC108" s="2">
        <f t="shared" si="440"/>
        <v>0</v>
      </c>
      <c r="AD108" s="2">
        <f t="shared" si="441"/>
        <v>0</v>
      </c>
      <c r="AE108" s="2">
        <f t="shared" si="442"/>
        <v>0</v>
      </c>
      <c r="AF108" s="2">
        <f t="shared" si="443"/>
        <v>0</v>
      </c>
      <c r="AG108" s="2">
        <f t="shared" si="444"/>
        <v>0</v>
      </c>
      <c r="AH108" s="2">
        <f t="shared" si="445"/>
        <v>1</v>
      </c>
      <c r="AI108" s="2">
        <f t="shared" si="446"/>
        <v>0</v>
      </c>
      <c r="AJ108" s="2">
        <f t="shared" si="447"/>
        <v>0</v>
      </c>
      <c r="AK108" s="2">
        <f t="shared" si="448"/>
        <v>0</v>
      </c>
      <c r="AL108" s="2">
        <f t="shared" si="449"/>
        <v>0</v>
      </c>
      <c r="AM108" s="2">
        <f t="shared" si="450"/>
        <v>0</v>
      </c>
      <c r="AN108" s="2">
        <f t="shared" si="451"/>
        <v>0</v>
      </c>
      <c r="AO108" s="2">
        <f t="shared" si="452"/>
        <v>0</v>
      </c>
      <c r="AP108" s="2">
        <f t="shared" si="453"/>
        <v>0</v>
      </c>
      <c r="AQ108" s="2">
        <f t="shared" si="454"/>
        <v>0</v>
      </c>
      <c r="AR108" s="2">
        <f t="shared" si="455"/>
        <v>0</v>
      </c>
      <c r="AS108" s="2">
        <f t="shared" si="456"/>
        <v>0</v>
      </c>
      <c r="AT108" s="2">
        <f t="shared" si="457"/>
        <v>0</v>
      </c>
      <c r="AU108" s="2">
        <f t="shared" si="458"/>
        <v>0</v>
      </c>
      <c r="AV108" s="2">
        <f t="shared" si="459"/>
        <v>0</v>
      </c>
      <c r="AW108" s="2">
        <f t="shared" si="460"/>
        <v>0</v>
      </c>
      <c r="AX108" s="2">
        <f t="shared" si="461"/>
        <v>0</v>
      </c>
      <c r="AY108" s="2">
        <f t="shared" si="462"/>
        <v>0</v>
      </c>
      <c r="AZ108" s="2">
        <f t="shared" si="463"/>
        <v>0</v>
      </c>
      <c r="BA108" s="2">
        <f t="shared" si="464"/>
        <v>0</v>
      </c>
      <c r="BB108" s="2">
        <f t="shared" si="465"/>
        <v>0</v>
      </c>
      <c r="BC108" s="2">
        <f t="shared" si="466"/>
        <v>0</v>
      </c>
      <c r="BD108" s="2">
        <f t="shared" si="467"/>
        <v>0</v>
      </c>
      <c r="BE108" s="2">
        <f t="shared" si="468"/>
        <v>0</v>
      </c>
      <c r="BF108" s="2">
        <f t="shared" si="469"/>
        <v>0</v>
      </c>
      <c r="BG108" s="2">
        <f t="shared" si="470"/>
        <v>0</v>
      </c>
      <c r="BH108" s="2">
        <f t="shared" si="471"/>
        <v>0</v>
      </c>
      <c r="BI108" s="2">
        <f t="shared" si="472"/>
        <v>0</v>
      </c>
      <c r="BJ108" s="2">
        <f t="shared" si="473"/>
        <v>0</v>
      </c>
      <c r="BK108" s="2">
        <f t="shared" si="474"/>
        <v>0</v>
      </c>
      <c r="BL108" s="2">
        <f t="shared" si="475"/>
        <v>0</v>
      </c>
      <c r="BM108" s="2">
        <f t="shared" si="476"/>
        <v>0</v>
      </c>
      <c r="BN108" s="2">
        <f t="shared" si="477"/>
        <v>0</v>
      </c>
      <c r="BO108" s="2">
        <f t="shared" si="478"/>
        <v>0</v>
      </c>
      <c r="BP108" s="2">
        <f t="shared" si="479"/>
        <v>0</v>
      </c>
      <c r="BQ108" s="2">
        <f t="shared" si="480"/>
        <v>0</v>
      </c>
      <c r="BR108" s="2">
        <f t="shared" si="481"/>
        <v>0</v>
      </c>
      <c r="BS108" s="2">
        <f t="shared" si="482"/>
        <v>0</v>
      </c>
      <c r="BT108" s="2">
        <f t="shared" si="483"/>
        <v>0</v>
      </c>
      <c r="BU108" s="2">
        <f t="shared" si="484"/>
        <v>0</v>
      </c>
      <c r="BV108" s="2">
        <f t="shared" si="485"/>
        <v>0</v>
      </c>
      <c r="BW108" s="255" t="str">
        <f>数据调研!K108</f>
        <v>FBA</v>
      </c>
      <c r="BX108" s="199">
        <f t="shared" si="486"/>
        <v>0</v>
      </c>
      <c r="BY108" s="199">
        <f t="shared" si="487"/>
        <v>0</v>
      </c>
      <c r="BZ108" s="199">
        <f t="shared" si="488"/>
        <v>0</v>
      </c>
      <c r="CA108" s="199">
        <f t="shared" si="489"/>
        <v>0</v>
      </c>
      <c r="CB108" s="199">
        <f t="shared" si="490"/>
        <v>0</v>
      </c>
      <c r="CC108" s="199">
        <f t="shared" si="491"/>
        <v>0</v>
      </c>
      <c r="CD108" s="199">
        <f t="shared" si="492"/>
        <v>0</v>
      </c>
      <c r="CE108" s="199">
        <f t="shared" si="493"/>
        <v>0</v>
      </c>
      <c r="CF108" s="199">
        <f t="shared" si="494"/>
        <v>0</v>
      </c>
      <c r="CG108" s="199">
        <f t="shared" si="495"/>
        <v>0</v>
      </c>
      <c r="CH108" s="199">
        <f t="shared" si="496"/>
        <v>1</v>
      </c>
      <c r="CI108" s="199">
        <f t="shared" si="497"/>
        <v>0</v>
      </c>
      <c r="CJ108" s="199">
        <f t="shared" si="498"/>
        <v>0</v>
      </c>
      <c r="CK108" s="199">
        <f t="shared" si="499"/>
        <v>0</v>
      </c>
      <c r="CL108" s="199">
        <f t="shared" si="500"/>
        <v>0</v>
      </c>
      <c r="CM108" s="199">
        <f t="shared" si="501"/>
        <v>0</v>
      </c>
      <c r="CN108" s="199">
        <f t="shared" si="502"/>
        <v>0</v>
      </c>
      <c r="CO108" s="199">
        <f t="shared" si="503"/>
        <v>0</v>
      </c>
      <c r="CP108" s="199">
        <f t="shared" si="504"/>
        <v>0</v>
      </c>
      <c r="CQ108" s="199">
        <f t="shared" si="505"/>
        <v>1</v>
      </c>
      <c r="CR108" s="255">
        <f>数据调研!N108</f>
        <v>48</v>
      </c>
      <c r="CS108" s="260">
        <f t="shared" si="506"/>
        <v>0</v>
      </c>
      <c r="CT108" s="2">
        <f t="shared" si="507"/>
        <v>0</v>
      </c>
      <c r="CU108" s="2">
        <f t="shared" si="508"/>
        <v>0</v>
      </c>
      <c r="CV108" s="2">
        <f t="shared" si="509"/>
        <v>0</v>
      </c>
      <c r="CW108" s="2">
        <f t="shared" si="510"/>
        <v>0</v>
      </c>
      <c r="CX108" s="2">
        <f t="shared" si="511"/>
        <v>0</v>
      </c>
      <c r="CY108" s="2">
        <f t="shared" si="512"/>
        <v>0</v>
      </c>
      <c r="CZ108" s="2">
        <f t="shared" si="513"/>
        <v>0</v>
      </c>
      <c r="DA108" s="2">
        <f t="shared" si="514"/>
        <v>0</v>
      </c>
      <c r="DB108" s="2">
        <f t="shared" si="515"/>
        <v>0</v>
      </c>
      <c r="DC108" s="263">
        <f t="shared" si="516"/>
        <v>1</v>
      </c>
      <c r="DD108" s="254">
        <f t="shared" si="517"/>
        <v>0</v>
      </c>
      <c r="DE108" s="254">
        <f t="shared" si="518"/>
        <v>0</v>
      </c>
      <c r="DF108" s="254">
        <f t="shared" si="519"/>
        <v>0</v>
      </c>
      <c r="DG108" s="254">
        <f t="shared" si="520"/>
        <v>0</v>
      </c>
      <c r="DH108" s="254">
        <f t="shared" si="521"/>
        <v>0</v>
      </c>
      <c r="DI108" s="254">
        <f t="shared" si="522"/>
        <v>0</v>
      </c>
      <c r="DJ108" s="254">
        <f t="shared" si="523"/>
        <v>0</v>
      </c>
      <c r="DK108" s="254">
        <f t="shared" si="524"/>
        <v>0</v>
      </c>
      <c r="DL108" s="254">
        <f t="shared" si="525"/>
        <v>1</v>
      </c>
      <c r="DM108" s="263">
        <f t="shared" si="526"/>
        <v>0</v>
      </c>
      <c r="DN108" s="254">
        <f t="shared" si="527"/>
        <v>0</v>
      </c>
      <c r="DO108" s="254">
        <f t="shared" si="528"/>
        <v>0</v>
      </c>
      <c r="DP108" s="254">
        <f t="shared" si="529"/>
        <v>0</v>
      </c>
      <c r="DQ108" s="254">
        <f t="shared" si="530"/>
        <v>0</v>
      </c>
      <c r="DR108" s="254">
        <f t="shared" si="531"/>
        <v>0</v>
      </c>
      <c r="DS108" s="254">
        <f t="shared" si="532"/>
        <v>0</v>
      </c>
      <c r="DT108" s="254">
        <f t="shared" si="533"/>
        <v>0</v>
      </c>
      <c r="DU108" s="254">
        <f t="shared" si="534"/>
        <v>0</v>
      </c>
      <c r="DV108" s="254">
        <f t="shared" si="535"/>
        <v>0</v>
      </c>
      <c r="DW108" s="263">
        <f t="shared" si="536"/>
        <v>0</v>
      </c>
      <c r="DX108" s="254">
        <f t="shared" si="537"/>
        <v>0</v>
      </c>
      <c r="DY108" s="254">
        <f t="shared" si="538"/>
        <v>0</v>
      </c>
      <c r="DZ108" s="254">
        <f t="shared" si="539"/>
        <v>0</v>
      </c>
      <c r="EA108" s="254">
        <f t="shared" si="540"/>
        <v>0</v>
      </c>
      <c r="EB108" s="254">
        <f t="shared" si="541"/>
        <v>0</v>
      </c>
      <c r="EC108" s="254">
        <f t="shared" si="542"/>
        <v>0</v>
      </c>
      <c r="ED108" s="254">
        <f t="shared" si="543"/>
        <v>0</v>
      </c>
      <c r="EE108" s="254">
        <f t="shared" si="544"/>
        <v>0</v>
      </c>
      <c r="EF108" s="254">
        <f t="shared" si="545"/>
        <v>0</v>
      </c>
      <c r="EG108" s="263">
        <f t="shared" si="546"/>
        <v>0</v>
      </c>
      <c r="EH108" s="2">
        <f t="shared" si="547"/>
        <v>0</v>
      </c>
      <c r="EI108" s="2">
        <f t="shared" si="548"/>
        <v>0</v>
      </c>
      <c r="EJ108" s="2">
        <f t="shared" si="549"/>
        <v>0</v>
      </c>
      <c r="EK108" s="2">
        <f t="shared" si="550"/>
        <v>0</v>
      </c>
      <c r="EL108" s="2">
        <f t="shared" si="551"/>
        <v>0</v>
      </c>
      <c r="EM108" s="2">
        <f t="shared" si="552"/>
        <v>0</v>
      </c>
      <c r="EN108" s="2">
        <f t="shared" si="553"/>
        <v>0</v>
      </c>
      <c r="EO108" s="2">
        <f t="shared" si="554"/>
        <v>0</v>
      </c>
      <c r="EP108" s="2">
        <f t="shared" si="555"/>
        <v>0</v>
      </c>
      <c r="EQ108" s="55"/>
      <c r="ER108" s="55"/>
      <c r="ES108" s="56"/>
      <c r="ET108" s="56"/>
      <c r="EU108" s="55"/>
      <c r="EV108" s="55"/>
      <c r="EW108" s="55"/>
      <c r="EX108" s="55"/>
      <c r="EY108" s="55"/>
      <c r="EZ108" s="55"/>
      <c r="FA108" s="55"/>
      <c r="FB108" s="215"/>
      <c r="FC108" s="215"/>
    </row>
    <row r="109" ht="20.1" customHeight="1" spans="1:159">
      <c r="A109" s="194">
        <f>数据调研!F109</f>
        <v>152140</v>
      </c>
      <c r="B109" s="195">
        <f t="shared" si="556"/>
        <v>0</v>
      </c>
      <c r="C109" s="195">
        <f t="shared" si="557"/>
        <v>0</v>
      </c>
      <c r="D109" s="195">
        <f t="shared" si="558"/>
        <v>0</v>
      </c>
      <c r="E109" s="195">
        <f t="shared" si="559"/>
        <v>0</v>
      </c>
      <c r="F109" s="195">
        <f t="shared" si="560"/>
        <v>0</v>
      </c>
      <c r="G109">
        <f t="shared" si="561"/>
        <v>0</v>
      </c>
      <c r="H109">
        <f t="shared" si="562"/>
        <v>0</v>
      </c>
      <c r="I109">
        <f t="shared" si="563"/>
        <v>0</v>
      </c>
      <c r="J109">
        <f t="shared" si="564"/>
        <v>1</v>
      </c>
      <c r="K109" s="254">
        <f>价格参考!K109</f>
        <v>34</v>
      </c>
      <c r="L109">
        <f t="shared" si="424"/>
        <v>1</v>
      </c>
      <c r="M109">
        <f t="shared" si="425"/>
        <v>0</v>
      </c>
      <c r="N109">
        <f t="shared" si="426"/>
        <v>0</v>
      </c>
      <c r="O109">
        <f t="shared" si="427"/>
        <v>0</v>
      </c>
      <c r="P109">
        <f t="shared" si="428"/>
        <v>0</v>
      </c>
      <c r="Q109">
        <f t="shared" si="429"/>
        <v>0</v>
      </c>
      <c r="R109">
        <f t="shared" si="430"/>
        <v>0</v>
      </c>
      <c r="S109">
        <f t="shared" si="431"/>
        <v>0</v>
      </c>
      <c r="T109">
        <f t="shared" si="432"/>
        <v>0</v>
      </c>
      <c r="U109">
        <f t="shared" si="433"/>
        <v>0</v>
      </c>
      <c r="V109">
        <f t="shared" si="434"/>
        <v>0</v>
      </c>
      <c r="W109" s="194">
        <f t="shared" si="435"/>
        <v>152140</v>
      </c>
      <c r="X109" s="255">
        <f>数据调研!I109</f>
        <v>14</v>
      </c>
      <c r="Y109" s="2">
        <f t="shared" si="436"/>
        <v>1</v>
      </c>
      <c r="Z109" s="2">
        <f t="shared" si="437"/>
        <v>0</v>
      </c>
      <c r="AA109" s="2">
        <f t="shared" si="438"/>
        <v>0</v>
      </c>
      <c r="AB109" s="2">
        <f t="shared" si="439"/>
        <v>0</v>
      </c>
      <c r="AC109" s="2">
        <f t="shared" si="440"/>
        <v>0</v>
      </c>
      <c r="AD109" s="2">
        <f t="shared" si="441"/>
        <v>0</v>
      </c>
      <c r="AE109" s="2">
        <f t="shared" si="442"/>
        <v>0</v>
      </c>
      <c r="AF109" s="2">
        <f t="shared" si="443"/>
        <v>0</v>
      </c>
      <c r="AG109" s="2">
        <f t="shared" si="444"/>
        <v>0</v>
      </c>
      <c r="AH109" s="2">
        <f t="shared" si="445"/>
        <v>1</v>
      </c>
      <c r="AI109" s="2">
        <f t="shared" si="446"/>
        <v>0</v>
      </c>
      <c r="AJ109" s="2">
        <f t="shared" si="447"/>
        <v>0</v>
      </c>
      <c r="AK109" s="2">
        <f t="shared" si="448"/>
        <v>0</v>
      </c>
      <c r="AL109" s="2">
        <f t="shared" si="449"/>
        <v>0</v>
      </c>
      <c r="AM109" s="2">
        <f t="shared" si="450"/>
        <v>0</v>
      </c>
      <c r="AN109" s="2">
        <f t="shared" si="451"/>
        <v>0</v>
      </c>
      <c r="AO109" s="2">
        <f t="shared" si="452"/>
        <v>0</v>
      </c>
      <c r="AP109" s="2">
        <f t="shared" si="453"/>
        <v>0</v>
      </c>
      <c r="AQ109" s="2">
        <f t="shared" si="454"/>
        <v>0</v>
      </c>
      <c r="AR109" s="2">
        <f t="shared" si="455"/>
        <v>0</v>
      </c>
      <c r="AS109" s="2">
        <f t="shared" si="456"/>
        <v>0</v>
      </c>
      <c r="AT109" s="2">
        <f t="shared" si="457"/>
        <v>0</v>
      </c>
      <c r="AU109" s="2">
        <f t="shared" si="458"/>
        <v>0</v>
      </c>
      <c r="AV109" s="2">
        <f t="shared" si="459"/>
        <v>0</v>
      </c>
      <c r="AW109" s="2">
        <f t="shared" si="460"/>
        <v>0</v>
      </c>
      <c r="AX109" s="2">
        <f t="shared" si="461"/>
        <v>0</v>
      </c>
      <c r="AY109" s="2">
        <f t="shared" si="462"/>
        <v>0</v>
      </c>
      <c r="AZ109" s="2">
        <f t="shared" si="463"/>
        <v>0</v>
      </c>
      <c r="BA109" s="2">
        <f t="shared" si="464"/>
        <v>0</v>
      </c>
      <c r="BB109" s="2">
        <f t="shared" si="465"/>
        <v>0</v>
      </c>
      <c r="BC109" s="2">
        <f t="shared" si="466"/>
        <v>0</v>
      </c>
      <c r="BD109" s="2">
        <f t="shared" si="467"/>
        <v>0</v>
      </c>
      <c r="BE109" s="2">
        <f t="shared" si="468"/>
        <v>0</v>
      </c>
      <c r="BF109" s="2">
        <f t="shared" si="469"/>
        <v>0</v>
      </c>
      <c r="BG109" s="2">
        <f t="shared" si="470"/>
        <v>0</v>
      </c>
      <c r="BH109" s="2">
        <f t="shared" si="471"/>
        <v>0</v>
      </c>
      <c r="BI109" s="2">
        <f t="shared" si="472"/>
        <v>0</v>
      </c>
      <c r="BJ109" s="2">
        <f t="shared" si="473"/>
        <v>0</v>
      </c>
      <c r="BK109" s="2">
        <f t="shared" si="474"/>
        <v>0</v>
      </c>
      <c r="BL109" s="2">
        <f t="shared" si="475"/>
        <v>0</v>
      </c>
      <c r="BM109" s="2">
        <f t="shared" si="476"/>
        <v>0</v>
      </c>
      <c r="BN109" s="2">
        <f t="shared" si="477"/>
        <v>0</v>
      </c>
      <c r="BO109" s="2">
        <f t="shared" si="478"/>
        <v>0</v>
      </c>
      <c r="BP109" s="2">
        <f t="shared" si="479"/>
        <v>0</v>
      </c>
      <c r="BQ109" s="2">
        <f t="shared" si="480"/>
        <v>0</v>
      </c>
      <c r="BR109" s="2">
        <f t="shared" si="481"/>
        <v>0</v>
      </c>
      <c r="BS109" s="2">
        <f t="shared" si="482"/>
        <v>0</v>
      </c>
      <c r="BT109" s="2">
        <f t="shared" si="483"/>
        <v>0</v>
      </c>
      <c r="BU109" s="2">
        <f t="shared" si="484"/>
        <v>0</v>
      </c>
      <c r="BV109" s="2">
        <f t="shared" si="485"/>
        <v>0</v>
      </c>
      <c r="BW109" s="255" t="str">
        <f>数据调研!K109</f>
        <v>FBA</v>
      </c>
      <c r="BX109" s="199">
        <f t="shared" si="486"/>
        <v>0</v>
      </c>
      <c r="BY109" s="199">
        <f t="shared" si="487"/>
        <v>0</v>
      </c>
      <c r="BZ109" s="199">
        <f t="shared" si="488"/>
        <v>0</v>
      </c>
      <c r="CA109" s="199">
        <f t="shared" si="489"/>
        <v>0</v>
      </c>
      <c r="CB109" s="199">
        <f t="shared" si="490"/>
        <v>0</v>
      </c>
      <c r="CC109" s="199">
        <f t="shared" si="491"/>
        <v>0</v>
      </c>
      <c r="CD109" s="199">
        <f t="shared" si="492"/>
        <v>0</v>
      </c>
      <c r="CE109" s="199">
        <f t="shared" si="493"/>
        <v>0</v>
      </c>
      <c r="CF109" s="199">
        <f t="shared" si="494"/>
        <v>0</v>
      </c>
      <c r="CG109" s="199">
        <f t="shared" si="495"/>
        <v>0</v>
      </c>
      <c r="CH109" s="199">
        <f t="shared" si="496"/>
        <v>1</v>
      </c>
      <c r="CI109" s="199">
        <f t="shared" si="497"/>
        <v>0</v>
      </c>
      <c r="CJ109" s="199">
        <f t="shared" si="498"/>
        <v>0</v>
      </c>
      <c r="CK109" s="199">
        <f t="shared" si="499"/>
        <v>0</v>
      </c>
      <c r="CL109" s="199">
        <f t="shared" si="500"/>
        <v>0</v>
      </c>
      <c r="CM109" s="199">
        <f t="shared" si="501"/>
        <v>0</v>
      </c>
      <c r="CN109" s="199">
        <f t="shared" si="502"/>
        <v>0</v>
      </c>
      <c r="CO109" s="199">
        <f t="shared" si="503"/>
        <v>0</v>
      </c>
      <c r="CP109" s="199">
        <f t="shared" si="504"/>
        <v>0</v>
      </c>
      <c r="CQ109" s="199">
        <f t="shared" si="505"/>
        <v>1</v>
      </c>
      <c r="CR109" s="255">
        <f>数据调研!N109</f>
        <v>217</v>
      </c>
      <c r="CS109" s="260">
        <f t="shared" si="506"/>
        <v>0</v>
      </c>
      <c r="CT109" s="2">
        <f t="shared" si="507"/>
        <v>0</v>
      </c>
      <c r="CU109" s="2">
        <f t="shared" si="508"/>
        <v>0</v>
      </c>
      <c r="CV109" s="2">
        <f t="shared" si="509"/>
        <v>0</v>
      </c>
      <c r="CW109" s="2">
        <f t="shared" si="510"/>
        <v>0</v>
      </c>
      <c r="CX109" s="2">
        <f t="shared" si="511"/>
        <v>0</v>
      </c>
      <c r="CY109" s="2">
        <f t="shared" si="512"/>
        <v>0</v>
      </c>
      <c r="CZ109" s="2">
        <f t="shared" si="513"/>
        <v>0</v>
      </c>
      <c r="DA109" s="2">
        <f t="shared" si="514"/>
        <v>0</v>
      </c>
      <c r="DB109" s="2">
        <f t="shared" si="515"/>
        <v>0</v>
      </c>
      <c r="DC109" s="263">
        <f t="shared" si="516"/>
        <v>0</v>
      </c>
      <c r="DD109" s="254">
        <f t="shared" si="517"/>
        <v>0</v>
      </c>
      <c r="DE109" s="254">
        <f t="shared" si="518"/>
        <v>0</v>
      </c>
      <c r="DF109" s="254">
        <f t="shared" si="519"/>
        <v>0</v>
      </c>
      <c r="DG109" s="254">
        <f t="shared" si="520"/>
        <v>0</v>
      </c>
      <c r="DH109" s="254">
        <f t="shared" si="521"/>
        <v>0</v>
      </c>
      <c r="DI109" s="254">
        <f t="shared" si="522"/>
        <v>0</v>
      </c>
      <c r="DJ109" s="254">
        <f t="shared" si="523"/>
        <v>0</v>
      </c>
      <c r="DK109" s="254">
        <f t="shared" si="524"/>
        <v>0</v>
      </c>
      <c r="DL109" s="254">
        <f t="shared" si="525"/>
        <v>0</v>
      </c>
      <c r="DM109" s="263">
        <f t="shared" si="526"/>
        <v>0</v>
      </c>
      <c r="DN109" s="254">
        <f t="shared" si="527"/>
        <v>0</v>
      </c>
      <c r="DO109" s="254">
        <f t="shared" si="528"/>
        <v>0</v>
      </c>
      <c r="DP109" s="254">
        <f t="shared" si="529"/>
        <v>0</v>
      </c>
      <c r="DQ109" s="254">
        <f t="shared" si="530"/>
        <v>0</v>
      </c>
      <c r="DR109" s="254">
        <f t="shared" si="531"/>
        <v>0</v>
      </c>
      <c r="DS109" s="254">
        <f t="shared" si="532"/>
        <v>0</v>
      </c>
      <c r="DT109" s="254">
        <f t="shared" si="533"/>
        <v>0</v>
      </c>
      <c r="DU109" s="254">
        <f t="shared" si="534"/>
        <v>0</v>
      </c>
      <c r="DV109" s="254">
        <f t="shared" si="535"/>
        <v>0</v>
      </c>
      <c r="DW109" s="263">
        <f t="shared" si="536"/>
        <v>0</v>
      </c>
      <c r="DX109" s="254">
        <f t="shared" si="537"/>
        <v>0</v>
      </c>
      <c r="DY109" s="254">
        <f t="shared" si="538"/>
        <v>0</v>
      </c>
      <c r="DZ109" s="254">
        <f t="shared" si="539"/>
        <v>0</v>
      </c>
      <c r="EA109" s="254">
        <f t="shared" si="540"/>
        <v>0</v>
      </c>
      <c r="EB109" s="254">
        <f t="shared" si="541"/>
        <v>0</v>
      </c>
      <c r="EC109" s="254">
        <f t="shared" si="542"/>
        <v>0</v>
      </c>
      <c r="ED109" s="254">
        <f t="shared" si="543"/>
        <v>0</v>
      </c>
      <c r="EE109" s="254">
        <f t="shared" si="544"/>
        <v>0</v>
      </c>
      <c r="EF109" s="254">
        <f t="shared" si="545"/>
        <v>0</v>
      </c>
      <c r="EG109" s="263">
        <f t="shared" si="546"/>
        <v>1</v>
      </c>
      <c r="EH109" s="2">
        <f t="shared" si="547"/>
        <v>0</v>
      </c>
      <c r="EI109" s="2">
        <f t="shared" si="548"/>
        <v>0</v>
      </c>
      <c r="EJ109" s="2">
        <f t="shared" si="549"/>
        <v>0</v>
      </c>
      <c r="EK109" s="2">
        <f t="shared" si="550"/>
        <v>0</v>
      </c>
      <c r="EL109" s="2">
        <f t="shared" si="551"/>
        <v>0</v>
      </c>
      <c r="EM109" s="2">
        <f t="shared" si="552"/>
        <v>0</v>
      </c>
      <c r="EN109" s="2">
        <f t="shared" si="553"/>
        <v>0</v>
      </c>
      <c r="EO109" s="2">
        <f t="shared" si="554"/>
        <v>0</v>
      </c>
      <c r="EP109" s="2">
        <f t="shared" si="555"/>
        <v>1</v>
      </c>
      <c r="EQ109" s="55"/>
      <c r="ER109" s="55"/>
      <c r="ES109" s="56"/>
      <c r="ET109" s="56"/>
      <c r="EU109" s="55"/>
      <c r="EV109" s="55"/>
      <c r="EW109" s="55"/>
      <c r="EX109" s="55"/>
      <c r="EY109" s="55"/>
      <c r="EZ109" s="55"/>
      <c r="FA109" s="55"/>
      <c r="FB109" s="215"/>
      <c r="FC109" s="215"/>
    </row>
    <row r="110" ht="20.1" customHeight="1" spans="1:159">
      <c r="A110" s="194">
        <f>数据调研!F110</f>
        <v>407053</v>
      </c>
      <c r="B110" s="195">
        <f t="shared" si="556"/>
        <v>0</v>
      </c>
      <c r="C110" s="195">
        <f t="shared" si="557"/>
        <v>0</v>
      </c>
      <c r="D110" s="195">
        <f t="shared" si="558"/>
        <v>0</v>
      </c>
      <c r="E110" s="195">
        <f t="shared" si="559"/>
        <v>0</v>
      </c>
      <c r="F110" s="195">
        <f t="shared" si="560"/>
        <v>0</v>
      </c>
      <c r="G110">
        <f t="shared" si="561"/>
        <v>0</v>
      </c>
      <c r="H110">
        <f t="shared" si="562"/>
        <v>0</v>
      </c>
      <c r="I110">
        <f t="shared" si="563"/>
        <v>0</v>
      </c>
      <c r="J110">
        <f t="shared" si="564"/>
        <v>1</v>
      </c>
      <c r="K110" s="254">
        <f>价格参考!K110</f>
        <v>34</v>
      </c>
      <c r="L110">
        <f t="shared" si="424"/>
        <v>1</v>
      </c>
      <c r="M110">
        <f t="shared" si="425"/>
        <v>0</v>
      </c>
      <c r="N110">
        <f t="shared" si="426"/>
        <v>0</v>
      </c>
      <c r="O110">
        <f t="shared" si="427"/>
        <v>0</v>
      </c>
      <c r="P110">
        <f t="shared" si="428"/>
        <v>0</v>
      </c>
      <c r="Q110">
        <f t="shared" si="429"/>
        <v>0</v>
      </c>
      <c r="R110">
        <f t="shared" si="430"/>
        <v>0</v>
      </c>
      <c r="S110">
        <f t="shared" si="431"/>
        <v>0</v>
      </c>
      <c r="T110">
        <f t="shared" si="432"/>
        <v>0</v>
      </c>
      <c r="U110">
        <f t="shared" si="433"/>
        <v>0</v>
      </c>
      <c r="V110">
        <f t="shared" si="434"/>
        <v>0</v>
      </c>
      <c r="W110" s="194">
        <f t="shared" si="435"/>
        <v>407053</v>
      </c>
      <c r="X110" s="255">
        <f>数据调研!I110</f>
        <v>0</v>
      </c>
      <c r="Y110" s="2">
        <f t="shared" si="436"/>
        <v>1</v>
      </c>
      <c r="Z110" s="2">
        <f t="shared" si="437"/>
        <v>0</v>
      </c>
      <c r="AA110" s="2">
        <f t="shared" si="438"/>
        <v>0</v>
      </c>
      <c r="AB110" s="2">
        <f t="shared" si="439"/>
        <v>0</v>
      </c>
      <c r="AC110" s="2">
        <f t="shared" si="440"/>
        <v>0</v>
      </c>
      <c r="AD110" s="2">
        <f t="shared" si="441"/>
        <v>0</v>
      </c>
      <c r="AE110" s="2">
        <f t="shared" si="442"/>
        <v>0</v>
      </c>
      <c r="AF110" s="2">
        <f t="shared" si="443"/>
        <v>0</v>
      </c>
      <c r="AG110" s="2">
        <f t="shared" si="444"/>
        <v>0</v>
      </c>
      <c r="AH110" s="2">
        <f t="shared" si="445"/>
        <v>1</v>
      </c>
      <c r="AI110" s="2">
        <f t="shared" si="446"/>
        <v>0</v>
      </c>
      <c r="AJ110" s="2">
        <f t="shared" si="447"/>
        <v>0</v>
      </c>
      <c r="AK110" s="2">
        <f t="shared" si="448"/>
        <v>0</v>
      </c>
      <c r="AL110" s="2">
        <f t="shared" si="449"/>
        <v>0</v>
      </c>
      <c r="AM110" s="2">
        <f t="shared" si="450"/>
        <v>0</v>
      </c>
      <c r="AN110" s="2">
        <f t="shared" si="451"/>
        <v>0</v>
      </c>
      <c r="AO110" s="2">
        <f t="shared" si="452"/>
        <v>0</v>
      </c>
      <c r="AP110" s="2">
        <f t="shared" si="453"/>
        <v>0</v>
      </c>
      <c r="AQ110" s="2">
        <f t="shared" si="454"/>
        <v>0</v>
      </c>
      <c r="AR110" s="2">
        <f t="shared" si="455"/>
        <v>0</v>
      </c>
      <c r="AS110" s="2">
        <f t="shared" si="456"/>
        <v>0</v>
      </c>
      <c r="AT110" s="2">
        <f t="shared" si="457"/>
        <v>0</v>
      </c>
      <c r="AU110" s="2">
        <f t="shared" si="458"/>
        <v>0</v>
      </c>
      <c r="AV110" s="2">
        <f t="shared" si="459"/>
        <v>0</v>
      </c>
      <c r="AW110" s="2">
        <f t="shared" si="460"/>
        <v>0</v>
      </c>
      <c r="AX110" s="2">
        <f t="shared" si="461"/>
        <v>0</v>
      </c>
      <c r="AY110" s="2">
        <f t="shared" si="462"/>
        <v>0</v>
      </c>
      <c r="AZ110" s="2">
        <f t="shared" si="463"/>
        <v>0</v>
      </c>
      <c r="BA110" s="2">
        <f t="shared" si="464"/>
        <v>0</v>
      </c>
      <c r="BB110" s="2">
        <f t="shared" si="465"/>
        <v>0</v>
      </c>
      <c r="BC110" s="2">
        <f t="shared" si="466"/>
        <v>0</v>
      </c>
      <c r="BD110" s="2">
        <f t="shared" si="467"/>
        <v>0</v>
      </c>
      <c r="BE110" s="2">
        <f t="shared" si="468"/>
        <v>0</v>
      </c>
      <c r="BF110" s="2">
        <f t="shared" si="469"/>
        <v>0</v>
      </c>
      <c r="BG110" s="2">
        <f t="shared" si="470"/>
        <v>0</v>
      </c>
      <c r="BH110" s="2">
        <f t="shared" si="471"/>
        <v>0</v>
      </c>
      <c r="BI110" s="2">
        <f t="shared" si="472"/>
        <v>0</v>
      </c>
      <c r="BJ110" s="2">
        <f t="shared" si="473"/>
        <v>0</v>
      </c>
      <c r="BK110" s="2">
        <f t="shared" si="474"/>
        <v>0</v>
      </c>
      <c r="BL110" s="2">
        <f t="shared" si="475"/>
        <v>0</v>
      </c>
      <c r="BM110" s="2">
        <f t="shared" si="476"/>
        <v>0</v>
      </c>
      <c r="BN110" s="2">
        <f t="shared" si="477"/>
        <v>0</v>
      </c>
      <c r="BO110" s="2">
        <f t="shared" si="478"/>
        <v>0</v>
      </c>
      <c r="BP110" s="2">
        <f t="shared" si="479"/>
        <v>0</v>
      </c>
      <c r="BQ110" s="2">
        <f t="shared" si="480"/>
        <v>0</v>
      </c>
      <c r="BR110" s="2">
        <f t="shared" si="481"/>
        <v>0</v>
      </c>
      <c r="BS110" s="2">
        <f t="shared" si="482"/>
        <v>0</v>
      </c>
      <c r="BT110" s="2">
        <f t="shared" si="483"/>
        <v>0</v>
      </c>
      <c r="BU110" s="2">
        <f t="shared" si="484"/>
        <v>0</v>
      </c>
      <c r="BV110" s="2">
        <f t="shared" si="485"/>
        <v>0</v>
      </c>
      <c r="BW110" s="255" t="str">
        <f>数据调研!K110</f>
        <v>FBA</v>
      </c>
      <c r="BX110" s="199">
        <f t="shared" si="486"/>
        <v>0</v>
      </c>
      <c r="BY110" s="199">
        <f t="shared" si="487"/>
        <v>0</v>
      </c>
      <c r="BZ110" s="199">
        <f t="shared" si="488"/>
        <v>0</v>
      </c>
      <c r="CA110" s="199">
        <f t="shared" si="489"/>
        <v>0</v>
      </c>
      <c r="CB110" s="199">
        <f t="shared" si="490"/>
        <v>0</v>
      </c>
      <c r="CC110" s="199">
        <f t="shared" si="491"/>
        <v>0</v>
      </c>
      <c r="CD110" s="199">
        <f t="shared" si="492"/>
        <v>0</v>
      </c>
      <c r="CE110" s="199">
        <f t="shared" si="493"/>
        <v>0</v>
      </c>
      <c r="CF110" s="199">
        <f t="shared" si="494"/>
        <v>0</v>
      </c>
      <c r="CG110" s="199">
        <f t="shared" si="495"/>
        <v>0</v>
      </c>
      <c r="CH110" s="199">
        <f t="shared" si="496"/>
        <v>1</v>
      </c>
      <c r="CI110" s="199">
        <f t="shared" si="497"/>
        <v>0</v>
      </c>
      <c r="CJ110" s="199">
        <f t="shared" si="498"/>
        <v>0</v>
      </c>
      <c r="CK110" s="199">
        <f t="shared" si="499"/>
        <v>0</v>
      </c>
      <c r="CL110" s="199">
        <f t="shared" si="500"/>
        <v>0</v>
      </c>
      <c r="CM110" s="199">
        <f t="shared" si="501"/>
        <v>0</v>
      </c>
      <c r="CN110" s="199">
        <f t="shared" si="502"/>
        <v>0</v>
      </c>
      <c r="CO110" s="199">
        <f t="shared" si="503"/>
        <v>0</v>
      </c>
      <c r="CP110" s="199">
        <f t="shared" si="504"/>
        <v>0</v>
      </c>
      <c r="CQ110" s="199">
        <f t="shared" si="505"/>
        <v>1</v>
      </c>
      <c r="CR110" s="255">
        <f>数据调研!N110</f>
        <v>246</v>
      </c>
      <c r="CS110" s="260">
        <f t="shared" si="506"/>
        <v>0</v>
      </c>
      <c r="CT110" s="2">
        <f t="shared" si="507"/>
        <v>0</v>
      </c>
      <c r="CU110" s="2">
        <f t="shared" si="508"/>
        <v>0</v>
      </c>
      <c r="CV110" s="2">
        <f t="shared" si="509"/>
        <v>0</v>
      </c>
      <c r="CW110" s="2">
        <f t="shared" si="510"/>
        <v>0</v>
      </c>
      <c r="CX110" s="2">
        <f t="shared" si="511"/>
        <v>0</v>
      </c>
      <c r="CY110" s="2">
        <f t="shared" si="512"/>
        <v>0</v>
      </c>
      <c r="CZ110" s="2">
        <f t="shared" si="513"/>
        <v>0</v>
      </c>
      <c r="DA110" s="2">
        <f t="shared" si="514"/>
        <v>0</v>
      </c>
      <c r="DB110" s="2">
        <f t="shared" si="515"/>
        <v>0</v>
      </c>
      <c r="DC110" s="263">
        <f t="shared" si="516"/>
        <v>0</v>
      </c>
      <c r="DD110" s="254">
        <f t="shared" si="517"/>
        <v>0</v>
      </c>
      <c r="DE110" s="254">
        <f t="shared" si="518"/>
        <v>0</v>
      </c>
      <c r="DF110" s="254">
        <f t="shared" si="519"/>
        <v>0</v>
      </c>
      <c r="DG110" s="254">
        <f t="shared" si="520"/>
        <v>0</v>
      </c>
      <c r="DH110" s="254">
        <f t="shared" si="521"/>
        <v>0</v>
      </c>
      <c r="DI110" s="254">
        <f t="shared" si="522"/>
        <v>0</v>
      </c>
      <c r="DJ110" s="254">
        <f t="shared" si="523"/>
        <v>0</v>
      </c>
      <c r="DK110" s="254">
        <f t="shared" si="524"/>
        <v>0</v>
      </c>
      <c r="DL110" s="254">
        <f t="shared" si="525"/>
        <v>0</v>
      </c>
      <c r="DM110" s="263">
        <f t="shared" si="526"/>
        <v>0</v>
      </c>
      <c r="DN110" s="254">
        <f t="shared" si="527"/>
        <v>0</v>
      </c>
      <c r="DO110" s="254">
        <f t="shared" si="528"/>
        <v>0</v>
      </c>
      <c r="DP110" s="254">
        <f t="shared" si="529"/>
        <v>0</v>
      </c>
      <c r="DQ110" s="254">
        <f t="shared" si="530"/>
        <v>0</v>
      </c>
      <c r="DR110" s="254">
        <f t="shared" si="531"/>
        <v>0</v>
      </c>
      <c r="DS110" s="254">
        <f t="shared" si="532"/>
        <v>0</v>
      </c>
      <c r="DT110" s="254">
        <f t="shared" si="533"/>
        <v>0</v>
      </c>
      <c r="DU110" s="254">
        <f t="shared" si="534"/>
        <v>0</v>
      </c>
      <c r="DV110" s="254">
        <f t="shared" si="535"/>
        <v>0</v>
      </c>
      <c r="DW110" s="263">
        <f t="shared" si="536"/>
        <v>0</v>
      </c>
      <c r="DX110" s="254">
        <f t="shared" si="537"/>
        <v>0</v>
      </c>
      <c r="DY110" s="254">
        <f t="shared" si="538"/>
        <v>0</v>
      </c>
      <c r="DZ110" s="254">
        <f t="shared" si="539"/>
        <v>0</v>
      </c>
      <c r="EA110" s="254">
        <f t="shared" si="540"/>
        <v>0</v>
      </c>
      <c r="EB110" s="254">
        <f t="shared" si="541"/>
        <v>0</v>
      </c>
      <c r="EC110" s="254">
        <f t="shared" si="542"/>
        <v>0</v>
      </c>
      <c r="ED110" s="254">
        <f t="shared" si="543"/>
        <v>0</v>
      </c>
      <c r="EE110" s="254">
        <f t="shared" si="544"/>
        <v>0</v>
      </c>
      <c r="EF110" s="254">
        <f t="shared" si="545"/>
        <v>0</v>
      </c>
      <c r="EG110" s="263">
        <f t="shared" si="546"/>
        <v>1</v>
      </c>
      <c r="EH110" s="2">
        <f t="shared" si="547"/>
        <v>0</v>
      </c>
      <c r="EI110" s="2">
        <f t="shared" si="548"/>
        <v>0</v>
      </c>
      <c r="EJ110" s="2">
        <f t="shared" si="549"/>
        <v>0</v>
      </c>
      <c r="EK110" s="2">
        <f t="shared" si="550"/>
        <v>0</v>
      </c>
      <c r="EL110" s="2">
        <f t="shared" si="551"/>
        <v>0</v>
      </c>
      <c r="EM110" s="2">
        <f t="shared" si="552"/>
        <v>0</v>
      </c>
      <c r="EN110" s="2">
        <f t="shared" si="553"/>
        <v>0</v>
      </c>
      <c r="EO110" s="2">
        <f t="shared" si="554"/>
        <v>0</v>
      </c>
      <c r="EP110" s="2">
        <f t="shared" si="555"/>
        <v>1</v>
      </c>
      <c r="EQ110" s="55"/>
      <c r="ER110" s="55"/>
      <c r="ES110" s="56"/>
      <c r="ET110" s="56"/>
      <c r="EU110" s="55"/>
      <c r="EV110" s="55"/>
      <c r="EW110" s="55"/>
      <c r="EX110" s="55"/>
      <c r="EY110" s="55"/>
      <c r="EZ110" s="55"/>
      <c r="FA110" s="55"/>
      <c r="FB110" s="215"/>
      <c r="FC110" s="215"/>
    </row>
    <row r="111" ht="20.1" customHeight="1" spans="1:159">
      <c r="A111" s="194">
        <f>数据调研!F111</f>
        <v>268133</v>
      </c>
      <c r="B111" s="195">
        <f t="shared" si="556"/>
        <v>0</v>
      </c>
      <c r="C111" s="195">
        <f t="shared" si="557"/>
        <v>0</v>
      </c>
      <c r="D111" s="195">
        <f t="shared" si="558"/>
        <v>0</v>
      </c>
      <c r="E111" s="195">
        <f t="shared" si="559"/>
        <v>0</v>
      </c>
      <c r="F111" s="195">
        <f t="shared" si="560"/>
        <v>0</v>
      </c>
      <c r="G111">
        <f t="shared" si="561"/>
        <v>0</v>
      </c>
      <c r="H111">
        <f t="shared" si="562"/>
        <v>0</v>
      </c>
      <c r="I111">
        <f t="shared" si="563"/>
        <v>0</v>
      </c>
      <c r="J111">
        <f t="shared" si="564"/>
        <v>1</v>
      </c>
      <c r="K111" s="254">
        <f>价格参考!K111</f>
        <v>34</v>
      </c>
      <c r="L111">
        <f t="shared" si="424"/>
        <v>1</v>
      </c>
      <c r="M111">
        <f t="shared" si="425"/>
        <v>0</v>
      </c>
      <c r="N111">
        <f t="shared" si="426"/>
        <v>0</v>
      </c>
      <c r="O111">
        <f t="shared" si="427"/>
        <v>0</v>
      </c>
      <c r="P111">
        <f t="shared" si="428"/>
        <v>0</v>
      </c>
      <c r="Q111">
        <f t="shared" si="429"/>
        <v>0</v>
      </c>
      <c r="R111">
        <f t="shared" si="430"/>
        <v>0</v>
      </c>
      <c r="S111">
        <f t="shared" si="431"/>
        <v>0</v>
      </c>
      <c r="T111">
        <f t="shared" si="432"/>
        <v>0</v>
      </c>
      <c r="U111">
        <f t="shared" si="433"/>
        <v>0</v>
      </c>
      <c r="V111">
        <f t="shared" si="434"/>
        <v>0</v>
      </c>
      <c r="W111" s="194">
        <f t="shared" si="435"/>
        <v>268133</v>
      </c>
      <c r="X111" s="255">
        <f>数据调研!I111</f>
        <v>8</v>
      </c>
      <c r="Y111" s="2">
        <f t="shared" si="436"/>
        <v>1</v>
      </c>
      <c r="Z111" s="2">
        <f t="shared" si="437"/>
        <v>0</v>
      </c>
      <c r="AA111" s="2">
        <f t="shared" si="438"/>
        <v>0</v>
      </c>
      <c r="AB111" s="2">
        <f t="shared" si="439"/>
        <v>0</v>
      </c>
      <c r="AC111" s="2">
        <f t="shared" si="440"/>
        <v>0</v>
      </c>
      <c r="AD111" s="2">
        <f t="shared" si="441"/>
        <v>0</v>
      </c>
      <c r="AE111" s="2">
        <f t="shared" si="442"/>
        <v>0</v>
      </c>
      <c r="AF111" s="2">
        <f t="shared" si="443"/>
        <v>0</v>
      </c>
      <c r="AG111" s="2">
        <f t="shared" si="444"/>
        <v>0</v>
      </c>
      <c r="AH111" s="2">
        <f t="shared" si="445"/>
        <v>1</v>
      </c>
      <c r="AI111" s="2">
        <f t="shared" si="446"/>
        <v>0</v>
      </c>
      <c r="AJ111" s="2">
        <f t="shared" si="447"/>
        <v>0</v>
      </c>
      <c r="AK111" s="2">
        <f t="shared" si="448"/>
        <v>0</v>
      </c>
      <c r="AL111" s="2">
        <f t="shared" si="449"/>
        <v>0</v>
      </c>
      <c r="AM111" s="2">
        <f t="shared" si="450"/>
        <v>0</v>
      </c>
      <c r="AN111" s="2">
        <f t="shared" si="451"/>
        <v>0</v>
      </c>
      <c r="AO111" s="2">
        <f t="shared" si="452"/>
        <v>0</v>
      </c>
      <c r="AP111" s="2">
        <f t="shared" si="453"/>
        <v>0</v>
      </c>
      <c r="AQ111" s="2">
        <f t="shared" si="454"/>
        <v>0</v>
      </c>
      <c r="AR111" s="2">
        <f t="shared" si="455"/>
        <v>0</v>
      </c>
      <c r="AS111" s="2">
        <f t="shared" si="456"/>
        <v>0</v>
      </c>
      <c r="AT111" s="2">
        <f t="shared" si="457"/>
        <v>0</v>
      </c>
      <c r="AU111" s="2">
        <f t="shared" si="458"/>
        <v>0</v>
      </c>
      <c r="AV111" s="2">
        <f t="shared" si="459"/>
        <v>0</v>
      </c>
      <c r="AW111" s="2">
        <f t="shared" si="460"/>
        <v>0</v>
      </c>
      <c r="AX111" s="2">
        <f t="shared" si="461"/>
        <v>0</v>
      </c>
      <c r="AY111" s="2">
        <f t="shared" si="462"/>
        <v>0</v>
      </c>
      <c r="AZ111" s="2">
        <f t="shared" si="463"/>
        <v>0</v>
      </c>
      <c r="BA111" s="2">
        <f t="shared" si="464"/>
        <v>0</v>
      </c>
      <c r="BB111" s="2">
        <f t="shared" si="465"/>
        <v>0</v>
      </c>
      <c r="BC111" s="2">
        <f t="shared" si="466"/>
        <v>0</v>
      </c>
      <c r="BD111" s="2">
        <f t="shared" si="467"/>
        <v>0</v>
      </c>
      <c r="BE111" s="2">
        <f t="shared" si="468"/>
        <v>0</v>
      </c>
      <c r="BF111" s="2">
        <f t="shared" si="469"/>
        <v>0</v>
      </c>
      <c r="BG111" s="2">
        <f t="shared" si="470"/>
        <v>0</v>
      </c>
      <c r="BH111" s="2">
        <f t="shared" si="471"/>
        <v>0</v>
      </c>
      <c r="BI111" s="2">
        <f t="shared" si="472"/>
        <v>0</v>
      </c>
      <c r="BJ111" s="2">
        <f t="shared" si="473"/>
        <v>0</v>
      </c>
      <c r="BK111" s="2">
        <f t="shared" si="474"/>
        <v>0</v>
      </c>
      <c r="BL111" s="2">
        <f t="shared" si="475"/>
        <v>0</v>
      </c>
      <c r="BM111" s="2">
        <f t="shared" si="476"/>
        <v>0</v>
      </c>
      <c r="BN111" s="2">
        <f t="shared" si="477"/>
        <v>0</v>
      </c>
      <c r="BO111" s="2">
        <f t="shared" si="478"/>
        <v>0</v>
      </c>
      <c r="BP111" s="2">
        <f t="shared" si="479"/>
        <v>0</v>
      </c>
      <c r="BQ111" s="2">
        <f t="shared" si="480"/>
        <v>0</v>
      </c>
      <c r="BR111" s="2">
        <f t="shared" si="481"/>
        <v>0</v>
      </c>
      <c r="BS111" s="2">
        <f t="shared" si="482"/>
        <v>0</v>
      </c>
      <c r="BT111" s="2">
        <f t="shared" si="483"/>
        <v>0</v>
      </c>
      <c r="BU111" s="2">
        <f t="shared" si="484"/>
        <v>0</v>
      </c>
      <c r="BV111" s="2">
        <f t="shared" si="485"/>
        <v>0</v>
      </c>
      <c r="BW111" s="255" t="str">
        <f>数据调研!K111</f>
        <v>FBA</v>
      </c>
      <c r="BX111" s="199">
        <f t="shared" si="486"/>
        <v>0</v>
      </c>
      <c r="BY111" s="199">
        <f t="shared" si="487"/>
        <v>0</v>
      </c>
      <c r="BZ111" s="199">
        <f t="shared" si="488"/>
        <v>0</v>
      </c>
      <c r="CA111" s="199">
        <f t="shared" si="489"/>
        <v>0</v>
      </c>
      <c r="CB111" s="199">
        <f t="shared" si="490"/>
        <v>0</v>
      </c>
      <c r="CC111" s="199">
        <f t="shared" si="491"/>
        <v>0</v>
      </c>
      <c r="CD111" s="199">
        <f t="shared" si="492"/>
        <v>0</v>
      </c>
      <c r="CE111" s="199">
        <f t="shared" si="493"/>
        <v>0</v>
      </c>
      <c r="CF111" s="199">
        <f t="shared" si="494"/>
        <v>0</v>
      </c>
      <c r="CG111" s="199">
        <f t="shared" si="495"/>
        <v>0</v>
      </c>
      <c r="CH111" s="199">
        <f t="shared" si="496"/>
        <v>1</v>
      </c>
      <c r="CI111" s="199">
        <f t="shared" si="497"/>
        <v>0</v>
      </c>
      <c r="CJ111" s="199">
        <f t="shared" si="498"/>
        <v>0</v>
      </c>
      <c r="CK111" s="199">
        <f t="shared" si="499"/>
        <v>0</v>
      </c>
      <c r="CL111" s="199">
        <f t="shared" si="500"/>
        <v>0</v>
      </c>
      <c r="CM111" s="199">
        <f t="shared" si="501"/>
        <v>0</v>
      </c>
      <c r="CN111" s="199">
        <f t="shared" si="502"/>
        <v>0</v>
      </c>
      <c r="CO111" s="199">
        <f t="shared" si="503"/>
        <v>0</v>
      </c>
      <c r="CP111" s="199">
        <f t="shared" si="504"/>
        <v>0</v>
      </c>
      <c r="CQ111" s="199">
        <f t="shared" si="505"/>
        <v>1</v>
      </c>
      <c r="CR111" s="255">
        <f>数据调研!N111</f>
        <v>233</v>
      </c>
      <c r="CS111" s="260">
        <f t="shared" si="506"/>
        <v>0</v>
      </c>
      <c r="CT111" s="2">
        <f t="shared" si="507"/>
        <v>0</v>
      </c>
      <c r="CU111" s="2">
        <f t="shared" si="508"/>
        <v>0</v>
      </c>
      <c r="CV111" s="2">
        <f t="shared" si="509"/>
        <v>0</v>
      </c>
      <c r="CW111" s="2">
        <f t="shared" si="510"/>
        <v>0</v>
      </c>
      <c r="CX111" s="2">
        <f t="shared" si="511"/>
        <v>0</v>
      </c>
      <c r="CY111" s="2">
        <f t="shared" si="512"/>
        <v>0</v>
      </c>
      <c r="CZ111" s="2">
        <f t="shared" si="513"/>
        <v>0</v>
      </c>
      <c r="DA111" s="2">
        <f t="shared" si="514"/>
        <v>0</v>
      </c>
      <c r="DB111" s="2">
        <f t="shared" si="515"/>
        <v>0</v>
      </c>
      <c r="DC111" s="263">
        <f t="shared" si="516"/>
        <v>0</v>
      </c>
      <c r="DD111" s="254">
        <f t="shared" si="517"/>
        <v>0</v>
      </c>
      <c r="DE111" s="254">
        <f t="shared" si="518"/>
        <v>0</v>
      </c>
      <c r="DF111" s="254">
        <f t="shared" si="519"/>
        <v>0</v>
      </c>
      <c r="DG111" s="254">
        <f t="shared" si="520"/>
        <v>0</v>
      </c>
      <c r="DH111" s="254">
        <f t="shared" si="521"/>
        <v>0</v>
      </c>
      <c r="DI111" s="254">
        <f t="shared" si="522"/>
        <v>0</v>
      </c>
      <c r="DJ111" s="254">
        <f t="shared" si="523"/>
        <v>0</v>
      </c>
      <c r="DK111" s="254">
        <f t="shared" si="524"/>
        <v>0</v>
      </c>
      <c r="DL111" s="254">
        <f t="shared" si="525"/>
        <v>0</v>
      </c>
      <c r="DM111" s="263">
        <f t="shared" si="526"/>
        <v>0</v>
      </c>
      <c r="DN111" s="254">
        <f t="shared" si="527"/>
        <v>0</v>
      </c>
      <c r="DO111" s="254">
        <f t="shared" si="528"/>
        <v>0</v>
      </c>
      <c r="DP111" s="254">
        <f t="shared" si="529"/>
        <v>0</v>
      </c>
      <c r="DQ111" s="254">
        <f t="shared" si="530"/>
        <v>0</v>
      </c>
      <c r="DR111" s="254">
        <f t="shared" si="531"/>
        <v>0</v>
      </c>
      <c r="DS111" s="254">
        <f t="shared" si="532"/>
        <v>0</v>
      </c>
      <c r="DT111" s="254">
        <f t="shared" si="533"/>
        <v>0</v>
      </c>
      <c r="DU111" s="254">
        <f t="shared" si="534"/>
        <v>0</v>
      </c>
      <c r="DV111" s="254">
        <f t="shared" si="535"/>
        <v>0</v>
      </c>
      <c r="DW111" s="263">
        <f t="shared" si="536"/>
        <v>0</v>
      </c>
      <c r="DX111" s="254">
        <f t="shared" si="537"/>
        <v>0</v>
      </c>
      <c r="DY111" s="254">
        <f t="shared" si="538"/>
        <v>0</v>
      </c>
      <c r="DZ111" s="254">
        <f t="shared" si="539"/>
        <v>0</v>
      </c>
      <c r="EA111" s="254">
        <f t="shared" si="540"/>
        <v>0</v>
      </c>
      <c r="EB111" s="254">
        <f t="shared" si="541"/>
        <v>0</v>
      </c>
      <c r="EC111" s="254">
        <f t="shared" si="542"/>
        <v>0</v>
      </c>
      <c r="ED111" s="254">
        <f t="shared" si="543"/>
        <v>0</v>
      </c>
      <c r="EE111" s="254">
        <f t="shared" si="544"/>
        <v>0</v>
      </c>
      <c r="EF111" s="254">
        <f t="shared" si="545"/>
        <v>0</v>
      </c>
      <c r="EG111" s="263">
        <f t="shared" si="546"/>
        <v>1</v>
      </c>
      <c r="EH111" s="2">
        <f t="shared" si="547"/>
        <v>0</v>
      </c>
      <c r="EI111" s="2">
        <f t="shared" si="548"/>
        <v>0</v>
      </c>
      <c r="EJ111" s="2">
        <f t="shared" si="549"/>
        <v>0</v>
      </c>
      <c r="EK111" s="2">
        <f t="shared" si="550"/>
        <v>0</v>
      </c>
      <c r="EL111" s="2">
        <f t="shared" si="551"/>
        <v>0</v>
      </c>
      <c r="EM111" s="2">
        <f t="shared" si="552"/>
        <v>0</v>
      </c>
      <c r="EN111" s="2">
        <f t="shared" si="553"/>
        <v>0</v>
      </c>
      <c r="EO111" s="2">
        <f t="shared" si="554"/>
        <v>0</v>
      </c>
      <c r="EP111" s="2">
        <f t="shared" si="555"/>
        <v>1</v>
      </c>
      <c r="EQ111" s="55"/>
      <c r="ER111" s="55"/>
      <c r="ES111" s="56"/>
      <c r="ET111" s="56"/>
      <c r="EU111" s="55"/>
      <c r="EV111" s="55"/>
      <c r="EW111" s="55"/>
      <c r="EX111" s="55"/>
      <c r="EY111" s="55"/>
      <c r="EZ111" s="55"/>
      <c r="FA111" s="55"/>
      <c r="FB111" s="215"/>
      <c r="FC111" s="215"/>
    </row>
    <row r="112" ht="20.1" customHeight="1" spans="1:159">
      <c r="A112" s="194">
        <f>数据调研!F112</f>
        <v>209678</v>
      </c>
      <c r="B112" s="195">
        <f t="shared" si="556"/>
        <v>0</v>
      </c>
      <c r="C112" s="195">
        <f t="shared" si="557"/>
        <v>0</v>
      </c>
      <c r="D112" s="195">
        <f t="shared" si="558"/>
        <v>0</v>
      </c>
      <c r="E112" s="195">
        <f t="shared" si="559"/>
        <v>0</v>
      </c>
      <c r="F112" s="195">
        <f t="shared" si="560"/>
        <v>0</v>
      </c>
      <c r="G112">
        <f t="shared" si="561"/>
        <v>0</v>
      </c>
      <c r="H112">
        <f t="shared" si="562"/>
        <v>0</v>
      </c>
      <c r="I112">
        <f t="shared" si="563"/>
        <v>0</v>
      </c>
      <c r="J112">
        <f t="shared" si="564"/>
        <v>1</v>
      </c>
      <c r="K112" s="254">
        <f>价格参考!K112</f>
        <v>34</v>
      </c>
      <c r="L112">
        <f t="shared" si="424"/>
        <v>1</v>
      </c>
      <c r="M112">
        <f t="shared" si="425"/>
        <v>0</v>
      </c>
      <c r="N112">
        <f t="shared" si="426"/>
        <v>0</v>
      </c>
      <c r="O112">
        <f t="shared" si="427"/>
        <v>0</v>
      </c>
      <c r="P112">
        <f t="shared" si="428"/>
        <v>0</v>
      </c>
      <c r="Q112">
        <f t="shared" si="429"/>
        <v>0</v>
      </c>
      <c r="R112">
        <f t="shared" si="430"/>
        <v>0</v>
      </c>
      <c r="S112">
        <f t="shared" si="431"/>
        <v>0</v>
      </c>
      <c r="T112">
        <f t="shared" si="432"/>
        <v>0</v>
      </c>
      <c r="U112">
        <f t="shared" si="433"/>
        <v>0</v>
      </c>
      <c r="V112">
        <f t="shared" si="434"/>
        <v>0</v>
      </c>
      <c r="W112" s="194">
        <f t="shared" si="435"/>
        <v>209678</v>
      </c>
      <c r="X112" s="255">
        <f>数据调研!I112</f>
        <v>4</v>
      </c>
      <c r="Y112" s="2">
        <f t="shared" si="436"/>
        <v>1</v>
      </c>
      <c r="Z112" s="2">
        <f t="shared" si="437"/>
        <v>0</v>
      </c>
      <c r="AA112" s="2">
        <f t="shared" si="438"/>
        <v>0</v>
      </c>
      <c r="AB112" s="2">
        <f t="shared" si="439"/>
        <v>0</v>
      </c>
      <c r="AC112" s="2">
        <f t="shared" si="440"/>
        <v>0</v>
      </c>
      <c r="AD112" s="2">
        <f t="shared" si="441"/>
        <v>0</v>
      </c>
      <c r="AE112" s="2">
        <f t="shared" si="442"/>
        <v>0</v>
      </c>
      <c r="AF112" s="2">
        <f t="shared" si="443"/>
        <v>0</v>
      </c>
      <c r="AG112" s="2">
        <f t="shared" si="444"/>
        <v>0</v>
      </c>
      <c r="AH112" s="2">
        <f t="shared" si="445"/>
        <v>1</v>
      </c>
      <c r="AI112" s="2">
        <f t="shared" si="446"/>
        <v>0</v>
      </c>
      <c r="AJ112" s="2">
        <f t="shared" si="447"/>
        <v>0</v>
      </c>
      <c r="AK112" s="2">
        <f t="shared" si="448"/>
        <v>0</v>
      </c>
      <c r="AL112" s="2">
        <f t="shared" si="449"/>
        <v>0</v>
      </c>
      <c r="AM112" s="2">
        <f t="shared" si="450"/>
        <v>0</v>
      </c>
      <c r="AN112" s="2">
        <f t="shared" si="451"/>
        <v>0</v>
      </c>
      <c r="AO112" s="2">
        <f t="shared" si="452"/>
        <v>0</v>
      </c>
      <c r="AP112" s="2">
        <f t="shared" si="453"/>
        <v>0</v>
      </c>
      <c r="AQ112" s="2">
        <f t="shared" si="454"/>
        <v>0</v>
      </c>
      <c r="AR112" s="2">
        <f t="shared" si="455"/>
        <v>0</v>
      </c>
      <c r="AS112" s="2">
        <f t="shared" si="456"/>
        <v>0</v>
      </c>
      <c r="AT112" s="2">
        <f t="shared" si="457"/>
        <v>0</v>
      </c>
      <c r="AU112" s="2">
        <f t="shared" si="458"/>
        <v>0</v>
      </c>
      <c r="AV112" s="2">
        <f t="shared" si="459"/>
        <v>0</v>
      </c>
      <c r="AW112" s="2">
        <f t="shared" si="460"/>
        <v>0</v>
      </c>
      <c r="AX112" s="2">
        <f t="shared" si="461"/>
        <v>0</v>
      </c>
      <c r="AY112" s="2">
        <f t="shared" si="462"/>
        <v>0</v>
      </c>
      <c r="AZ112" s="2">
        <f t="shared" si="463"/>
        <v>0</v>
      </c>
      <c r="BA112" s="2">
        <f t="shared" si="464"/>
        <v>0</v>
      </c>
      <c r="BB112" s="2">
        <f t="shared" si="465"/>
        <v>0</v>
      </c>
      <c r="BC112" s="2">
        <f t="shared" si="466"/>
        <v>0</v>
      </c>
      <c r="BD112" s="2">
        <f t="shared" si="467"/>
        <v>0</v>
      </c>
      <c r="BE112" s="2">
        <f t="shared" si="468"/>
        <v>0</v>
      </c>
      <c r="BF112" s="2">
        <f t="shared" si="469"/>
        <v>0</v>
      </c>
      <c r="BG112" s="2">
        <f t="shared" si="470"/>
        <v>0</v>
      </c>
      <c r="BH112" s="2">
        <f t="shared" si="471"/>
        <v>0</v>
      </c>
      <c r="BI112" s="2">
        <f t="shared" si="472"/>
        <v>0</v>
      </c>
      <c r="BJ112" s="2">
        <f t="shared" si="473"/>
        <v>0</v>
      </c>
      <c r="BK112" s="2">
        <f t="shared" si="474"/>
        <v>0</v>
      </c>
      <c r="BL112" s="2">
        <f t="shared" si="475"/>
        <v>0</v>
      </c>
      <c r="BM112" s="2">
        <f t="shared" si="476"/>
        <v>0</v>
      </c>
      <c r="BN112" s="2">
        <f t="shared" si="477"/>
        <v>0</v>
      </c>
      <c r="BO112" s="2">
        <f t="shared" si="478"/>
        <v>0</v>
      </c>
      <c r="BP112" s="2">
        <f t="shared" si="479"/>
        <v>0</v>
      </c>
      <c r="BQ112" s="2">
        <f t="shared" si="480"/>
        <v>0</v>
      </c>
      <c r="BR112" s="2">
        <f t="shared" si="481"/>
        <v>0</v>
      </c>
      <c r="BS112" s="2">
        <f t="shared" si="482"/>
        <v>0</v>
      </c>
      <c r="BT112" s="2">
        <f t="shared" si="483"/>
        <v>0</v>
      </c>
      <c r="BU112" s="2">
        <f t="shared" si="484"/>
        <v>0</v>
      </c>
      <c r="BV112" s="2">
        <f t="shared" si="485"/>
        <v>0</v>
      </c>
      <c r="BW112" s="255" t="str">
        <f>数据调研!K112</f>
        <v>FBA</v>
      </c>
      <c r="BX112" s="199">
        <f t="shared" si="486"/>
        <v>0</v>
      </c>
      <c r="BY112" s="199">
        <f t="shared" si="487"/>
        <v>0</v>
      </c>
      <c r="BZ112" s="199">
        <f t="shared" si="488"/>
        <v>0</v>
      </c>
      <c r="CA112" s="199">
        <f t="shared" si="489"/>
        <v>0</v>
      </c>
      <c r="CB112" s="199">
        <f t="shared" si="490"/>
        <v>0</v>
      </c>
      <c r="CC112" s="199">
        <f t="shared" si="491"/>
        <v>0</v>
      </c>
      <c r="CD112" s="199">
        <f t="shared" si="492"/>
        <v>0</v>
      </c>
      <c r="CE112" s="199">
        <f t="shared" si="493"/>
        <v>0</v>
      </c>
      <c r="CF112" s="199">
        <f t="shared" si="494"/>
        <v>0</v>
      </c>
      <c r="CG112" s="199">
        <f t="shared" si="495"/>
        <v>0</v>
      </c>
      <c r="CH112" s="199">
        <f t="shared" si="496"/>
        <v>1</v>
      </c>
      <c r="CI112" s="199">
        <f t="shared" si="497"/>
        <v>0</v>
      </c>
      <c r="CJ112" s="199">
        <f t="shared" si="498"/>
        <v>0</v>
      </c>
      <c r="CK112" s="199">
        <f t="shared" si="499"/>
        <v>0</v>
      </c>
      <c r="CL112" s="199">
        <f t="shared" si="500"/>
        <v>0</v>
      </c>
      <c r="CM112" s="199">
        <f t="shared" si="501"/>
        <v>0</v>
      </c>
      <c r="CN112" s="199">
        <f t="shared" si="502"/>
        <v>0</v>
      </c>
      <c r="CO112" s="199">
        <f t="shared" si="503"/>
        <v>0</v>
      </c>
      <c r="CP112" s="199">
        <f t="shared" si="504"/>
        <v>0</v>
      </c>
      <c r="CQ112" s="199">
        <f t="shared" si="505"/>
        <v>1</v>
      </c>
      <c r="CR112" s="255">
        <f>数据调研!N112</f>
        <v>98</v>
      </c>
      <c r="CS112" s="260">
        <f t="shared" si="506"/>
        <v>0</v>
      </c>
      <c r="CT112" s="2">
        <f t="shared" si="507"/>
        <v>0</v>
      </c>
      <c r="CU112" s="2">
        <f t="shared" si="508"/>
        <v>0</v>
      </c>
      <c r="CV112" s="2">
        <f t="shared" si="509"/>
        <v>0</v>
      </c>
      <c r="CW112" s="2">
        <f t="shared" si="510"/>
        <v>0</v>
      </c>
      <c r="CX112" s="2">
        <f t="shared" si="511"/>
        <v>0</v>
      </c>
      <c r="CY112" s="2">
        <f t="shared" si="512"/>
        <v>0</v>
      </c>
      <c r="CZ112" s="2">
        <f t="shared" si="513"/>
        <v>0</v>
      </c>
      <c r="DA112" s="2">
        <f t="shared" si="514"/>
        <v>0</v>
      </c>
      <c r="DB112" s="2">
        <f t="shared" si="515"/>
        <v>0</v>
      </c>
      <c r="DC112" s="263">
        <f t="shared" si="516"/>
        <v>0</v>
      </c>
      <c r="DD112" s="254">
        <f t="shared" si="517"/>
        <v>0</v>
      </c>
      <c r="DE112" s="254">
        <f t="shared" si="518"/>
        <v>0</v>
      </c>
      <c r="DF112" s="254">
        <f t="shared" si="519"/>
        <v>0</v>
      </c>
      <c r="DG112" s="254">
        <f t="shared" si="520"/>
        <v>0</v>
      </c>
      <c r="DH112" s="254">
        <f t="shared" si="521"/>
        <v>0</v>
      </c>
      <c r="DI112" s="254">
        <f t="shared" si="522"/>
        <v>0</v>
      </c>
      <c r="DJ112" s="254">
        <f t="shared" si="523"/>
        <v>0</v>
      </c>
      <c r="DK112" s="254">
        <f t="shared" si="524"/>
        <v>0</v>
      </c>
      <c r="DL112" s="254">
        <f t="shared" si="525"/>
        <v>0</v>
      </c>
      <c r="DM112" s="263">
        <f t="shared" si="526"/>
        <v>0</v>
      </c>
      <c r="DN112" s="254">
        <f t="shared" si="527"/>
        <v>0</v>
      </c>
      <c r="DO112" s="254">
        <f t="shared" si="528"/>
        <v>0</v>
      </c>
      <c r="DP112" s="254">
        <f t="shared" si="529"/>
        <v>0</v>
      </c>
      <c r="DQ112" s="254">
        <f t="shared" si="530"/>
        <v>0</v>
      </c>
      <c r="DR112" s="254">
        <f t="shared" si="531"/>
        <v>0</v>
      </c>
      <c r="DS112" s="254">
        <f t="shared" si="532"/>
        <v>0</v>
      </c>
      <c r="DT112" s="254">
        <f t="shared" si="533"/>
        <v>0</v>
      </c>
      <c r="DU112" s="254">
        <f t="shared" si="534"/>
        <v>0</v>
      </c>
      <c r="DV112" s="254">
        <f t="shared" si="535"/>
        <v>0</v>
      </c>
      <c r="DW112" s="263">
        <f t="shared" si="536"/>
        <v>1</v>
      </c>
      <c r="DX112" s="254">
        <f t="shared" si="537"/>
        <v>0</v>
      </c>
      <c r="DY112" s="254">
        <f t="shared" si="538"/>
        <v>0</v>
      </c>
      <c r="DZ112" s="254">
        <f t="shared" si="539"/>
        <v>0</v>
      </c>
      <c r="EA112" s="254">
        <f t="shared" si="540"/>
        <v>0</v>
      </c>
      <c r="EB112" s="254">
        <f t="shared" si="541"/>
        <v>0</v>
      </c>
      <c r="EC112" s="254">
        <f t="shared" si="542"/>
        <v>0</v>
      </c>
      <c r="ED112" s="254">
        <f t="shared" si="543"/>
        <v>0</v>
      </c>
      <c r="EE112" s="254">
        <f t="shared" si="544"/>
        <v>0</v>
      </c>
      <c r="EF112" s="254">
        <f t="shared" si="545"/>
        <v>1</v>
      </c>
      <c r="EG112" s="263">
        <f t="shared" si="546"/>
        <v>0</v>
      </c>
      <c r="EH112" s="2">
        <f t="shared" si="547"/>
        <v>0</v>
      </c>
      <c r="EI112" s="2">
        <f t="shared" si="548"/>
        <v>0</v>
      </c>
      <c r="EJ112" s="2">
        <f t="shared" si="549"/>
        <v>0</v>
      </c>
      <c r="EK112" s="2">
        <f t="shared" si="550"/>
        <v>0</v>
      </c>
      <c r="EL112" s="2">
        <f t="shared" si="551"/>
        <v>0</v>
      </c>
      <c r="EM112" s="2">
        <f t="shared" si="552"/>
        <v>0</v>
      </c>
      <c r="EN112" s="2">
        <f t="shared" si="553"/>
        <v>0</v>
      </c>
      <c r="EO112" s="2">
        <f t="shared" si="554"/>
        <v>0</v>
      </c>
      <c r="EP112" s="2">
        <f t="shared" si="555"/>
        <v>0</v>
      </c>
      <c r="EQ112" s="55"/>
      <c r="ER112" s="55"/>
      <c r="ES112" s="56"/>
      <c r="ET112" s="56"/>
      <c r="EU112" s="55"/>
      <c r="EV112" s="55"/>
      <c r="EW112" s="55"/>
      <c r="EX112" s="55"/>
      <c r="EY112" s="55"/>
      <c r="EZ112" s="55"/>
      <c r="FA112" s="55"/>
      <c r="FB112" s="215"/>
      <c r="FC112" s="215"/>
    </row>
    <row r="113" ht="20.1" customHeight="1" spans="1:159">
      <c r="A113" s="194">
        <f>数据调研!F113</f>
        <v>209032</v>
      </c>
      <c r="B113" s="195">
        <f t="shared" si="556"/>
        <v>0</v>
      </c>
      <c r="C113" s="195">
        <f t="shared" si="557"/>
        <v>0</v>
      </c>
      <c r="D113" s="195">
        <f t="shared" si="558"/>
        <v>0</v>
      </c>
      <c r="E113" s="195">
        <f t="shared" si="559"/>
        <v>0</v>
      </c>
      <c r="F113" s="195">
        <f t="shared" si="560"/>
        <v>0</v>
      </c>
      <c r="G113">
        <f t="shared" si="561"/>
        <v>0</v>
      </c>
      <c r="H113">
        <f t="shared" si="562"/>
        <v>0</v>
      </c>
      <c r="I113">
        <f t="shared" si="563"/>
        <v>0</v>
      </c>
      <c r="J113">
        <f t="shared" si="564"/>
        <v>1</v>
      </c>
      <c r="K113" s="254">
        <f>价格参考!K113</f>
        <v>34</v>
      </c>
      <c r="L113">
        <f t="shared" si="424"/>
        <v>1</v>
      </c>
      <c r="M113">
        <f t="shared" si="425"/>
        <v>0</v>
      </c>
      <c r="N113">
        <f t="shared" si="426"/>
        <v>0</v>
      </c>
      <c r="O113">
        <f t="shared" si="427"/>
        <v>0</v>
      </c>
      <c r="P113">
        <f t="shared" si="428"/>
        <v>0</v>
      </c>
      <c r="Q113">
        <f t="shared" si="429"/>
        <v>0</v>
      </c>
      <c r="R113">
        <f t="shared" si="430"/>
        <v>0</v>
      </c>
      <c r="S113">
        <f t="shared" si="431"/>
        <v>0</v>
      </c>
      <c r="T113">
        <f t="shared" si="432"/>
        <v>0</v>
      </c>
      <c r="U113">
        <f t="shared" si="433"/>
        <v>0</v>
      </c>
      <c r="V113">
        <f t="shared" si="434"/>
        <v>0</v>
      </c>
      <c r="W113" s="194">
        <f t="shared" si="435"/>
        <v>209032</v>
      </c>
      <c r="X113" s="255">
        <f>数据调研!I113</f>
        <v>0</v>
      </c>
      <c r="Y113" s="2">
        <f t="shared" si="436"/>
        <v>1</v>
      </c>
      <c r="Z113" s="2">
        <f t="shared" si="437"/>
        <v>0</v>
      </c>
      <c r="AA113" s="2">
        <f t="shared" si="438"/>
        <v>0</v>
      </c>
      <c r="AB113" s="2">
        <f t="shared" si="439"/>
        <v>0</v>
      </c>
      <c r="AC113" s="2">
        <f t="shared" si="440"/>
        <v>0</v>
      </c>
      <c r="AD113" s="2">
        <f t="shared" si="441"/>
        <v>0</v>
      </c>
      <c r="AE113" s="2">
        <f t="shared" si="442"/>
        <v>0</v>
      </c>
      <c r="AF113" s="2">
        <f t="shared" si="443"/>
        <v>0</v>
      </c>
      <c r="AG113" s="2">
        <f t="shared" si="444"/>
        <v>0</v>
      </c>
      <c r="AH113" s="2">
        <f t="shared" si="445"/>
        <v>1</v>
      </c>
      <c r="AI113" s="2">
        <f t="shared" si="446"/>
        <v>0</v>
      </c>
      <c r="AJ113" s="2">
        <f t="shared" si="447"/>
        <v>0</v>
      </c>
      <c r="AK113" s="2">
        <f t="shared" si="448"/>
        <v>0</v>
      </c>
      <c r="AL113" s="2">
        <f t="shared" si="449"/>
        <v>0</v>
      </c>
      <c r="AM113" s="2">
        <f t="shared" si="450"/>
        <v>0</v>
      </c>
      <c r="AN113" s="2">
        <f t="shared" si="451"/>
        <v>0</v>
      </c>
      <c r="AO113" s="2">
        <f t="shared" si="452"/>
        <v>0</v>
      </c>
      <c r="AP113" s="2">
        <f t="shared" si="453"/>
        <v>0</v>
      </c>
      <c r="AQ113" s="2">
        <f t="shared" si="454"/>
        <v>0</v>
      </c>
      <c r="AR113" s="2">
        <f t="shared" si="455"/>
        <v>0</v>
      </c>
      <c r="AS113" s="2">
        <f t="shared" si="456"/>
        <v>0</v>
      </c>
      <c r="AT113" s="2">
        <f t="shared" si="457"/>
        <v>0</v>
      </c>
      <c r="AU113" s="2">
        <f t="shared" si="458"/>
        <v>0</v>
      </c>
      <c r="AV113" s="2">
        <f t="shared" si="459"/>
        <v>0</v>
      </c>
      <c r="AW113" s="2">
        <f t="shared" si="460"/>
        <v>0</v>
      </c>
      <c r="AX113" s="2">
        <f t="shared" si="461"/>
        <v>0</v>
      </c>
      <c r="AY113" s="2">
        <f t="shared" si="462"/>
        <v>0</v>
      </c>
      <c r="AZ113" s="2">
        <f t="shared" si="463"/>
        <v>0</v>
      </c>
      <c r="BA113" s="2">
        <f t="shared" si="464"/>
        <v>0</v>
      </c>
      <c r="BB113" s="2">
        <f t="shared" si="465"/>
        <v>0</v>
      </c>
      <c r="BC113" s="2">
        <f t="shared" si="466"/>
        <v>0</v>
      </c>
      <c r="BD113" s="2">
        <f t="shared" si="467"/>
        <v>0</v>
      </c>
      <c r="BE113" s="2">
        <f t="shared" si="468"/>
        <v>0</v>
      </c>
      <c r="BF113" s="2">
        <f t="shared" si="469"/>
        <v>0</v>
      </c>
      <c r="BG113" s="2">
        <f t="shared" si="470"/>
        <v>0</v>
      </c>
      <c r="BH113" s="2">
        <f t="shared" si="471"/>
        <v>0</v>
      </c>
      <c r="BI113" s="2">
        <f t="shared" si="472"/>
        <v>0</v>
      </c>
      <c r="BJ113" s="2">
        <f t="shared" si="473"/>
        <v>0</v>
      </c>
      <c r="BK113" s="2">
        <f t="shared" si="474"/>
        <v>0</v>
      </c>
      <c r="BL113" s="2">
        <f t="shared" si="475"/>
        <v>0</v>
      </c>
      <c r="BM113" s="2">
        <f t="shared" si="476"/>
        <v>0</v>
      </c>
      <c r="BN113" s="2">
        <f t="shared" si="477"/>
        <v>0</v>
      </c>
      <c r="BO113" s="2">
        <f t="shared" si="478"/>
        <v>0</v>
      </c>
      <c r="BP113" s="2">
        <f t="shared" si="479"/>
        <v>0</v>
      </c>
      <c r="BQ113" s="2">
        <f t="shared" si="480"/>
        <v>0</v>
      </c>
      <c r="BR113" s="2">
        <f t="shared" si="481"/>
        <v>0</v>
      </c>
      <c r="BS113" s="2">
        <f t="shared" si="482"/>
        <v>0</v>
      </c>
      <c r="BT113" s="2">
        <f t="shared" si="483"/>
        <v>0</v>
      </c>
      <c r="BU113" s="2">
        <f t="shared" si="484"/>
        <v>0</v>
      </c>
      <c r="BV113" s="2">
        <f t="shared" si="485"/>
        <v>0</v>
      </c>
      <c r="BW113" s="255" t="str">
        <f>数据调研!K113</f>
        <v>FBA</v>
      </c>
      <c r="BX113" s="199">
        <f t="shared" si="486"/>
        <v>0</v>
      </c>
      <c r="BY113" s="199">
        <f t="shared" si="487"/>
        <v>0</v>
      </c>
      <c r="BZ113" s="199">
        <f t="shared" si="488"/>
        <v>0</v>
      </c>
      <c r="CA113" s="199">
        <f t="shared" si="489"/>
        <v>0</v>
      </c>
      <c r="CB113" s="199">
        <f t="shared" si="490"/>
        <v>0</v>
      </c>
      <c r="CC113" s="199">
        <f t="shared" si="491"/>
        <v>0</v>
      </c>
      <c r="CD113" s="199">
        <f t="shared" si="492"/>
        <v>0</v>
      </c>
      <c r="CE113" s="199">
        <f t="shared" si="493"/>
        <v>0</v>
      </c>
      <c r="CF113" s="199">
        <f t="shared" si="494"/>
        <v>0</v>
      </c>
      <c r="CG113" s="199">
        <f t="shared" si="495"/>
        <v>0</v>
      </c>
      <c r="CH113" s="199">
        <f t="shared" si="496"/>
        <v>1</v>
      </c>
      <c r="CI113" s="199">
        <f t="shared" si="497"/>
        <v>0</v>
      </c>
      <c r="CJ113" s="199">
        <f t="shared" si="498"/>
        <v>0</v>
      </c>
      <c r="CK113" s="199">
        <f t="shared" si="499"/>
        <v>0</v>
      </c>
      <c r="CL113" s="199">
        <f t="shared" si="500"/>
        <v>0</v>
      </c>
      <c r="CM113" s="199">
        <f t="shared" si="501"/>
        <v>0</v>
      </c>
      <c r="CN113" s="199">
        <f t="shared" si="502"/>
        <v>0</v>
      </c>
      <c r="CO113" s="199">
        <f t="shared" si="503"/>
        <v>0</v>
      </c>
      <c r="CP113" s="199">
        <f t="shared" si="504"/>
        <v>0</v>
      </c>
      <c r="CQ113" s="199">
        <f t="shared" si="505"/>
        <v>1</v>
      </c>
      <c r="CR113" s="255">
        <f>数据调研!N113</f>
        <v>1079</v>
      </c>
      <c r="CS113" s="260">
        <f t="shared" si="506"/>
        <v>0</v>
      </c>
      <c r="CT113" s="2">
        <f t="shared" si="507"/>
        <v>0</v>
      </c>
      <c r="CU113" s="2">
        <f t="shared" si="508"/>
        <v>0</v>
      </c>
      <c r="CV113" s="2">
        <f t="shared" si="509"/>
        <v>0</v>
      </c>
      <c r="CW113" s="2">
        <f t="shared" si="510"/>
        <v>0</v>
      </c>
      <c r="CX113" s="2">
        <f t="shared" si="511"/>
        <v>0</v>
      </c>
      <c r="CY113" s="2">
        <f t="shared" si="512"/>
        <v>0</v>
      </c>
      <c r="CZ113" s="2">
        <f t="shared" si="513"/>
        <v>0</v>
      </c>
      <c r="DA113" s="2">
        <f t="shared" si="514"/>
        <v>0</v>
      </c>
      <c r="DB113" s="2">
        <f t="shared" si="515"/>
        <v>0</v>
      </c>
      <c r="DC113" s="263">
        <f t="shared" si="516"/>
        <v>0</v>
      </c>
      <c r="DD113" s="254">
        <f t="shared" si="517"/>
        <v>0</v>
      </c>
      <c r="DE113" s="254">
        <f t="shared" si="518"/>
        <v>0</v>
      </c>
      <c r="DF113" s="254">
        <f t="shared" si="519"/>
        <v>0</v>
      </c>
      <c r="DG113" s="254">
        <f t="shared" si="520"/>
        <v>0</v>
      </c>
      <c r="DH113" s="254">
        <f t="shared" si="521"/>
        <v>0</v>
      </c>
      <c r="DI113" s="254">
        <f t="shared" si="522"/>
        <v>0</v>
      </c>
      <c r="DJ113" s="254">
        <f t="shared" si="523"/>
        <v>0</v>
      </c>
      <c r="DK113" s="254">
        <f t="shared" si="524"/>
        <v>0</v>
      </c>
      <c r="DL113" s="254">
        <f t="shared" si="525"/>
        <v>0</v>
      </c>
      <c r="DM113" s="263">
        <f t="shared" si="526"/>
        <v>0</v>
      </c>
      <c r="DN113" s="254">
        <f t="shared" si="527"/>
        <v>0</v>
      </c>
      <c r="DO113" s="254">
        <f t="shared" si="528"/>
        <v>0</v>
      </c>
      <c r="DP113" s="254">
        <f t="shared" si="529"/>
        <v>0</v>
      </c>
      <c r="DQ113" s="254">
        <f t="shared" si="530"/>
        <v>0</v>
      </c>
      <c r="DR113" s="254">
        <f t="shared" si="531"/>
        <v>0</v>
      </c>
      <c r="DS113" s="254">
        <f t="shared" si="532"/>
        <v>0</v>
      </c>
      <c r="DT113" s="254">
        <f t="shared" si="533"/>
        <v>0</v>
      </c>
      <c r="DU113" s="254">
        <f t="shared" si="534"/>
        <v>0</v>
      </c>
      <c r="DV113" s="254">
        <f t="shared" si="535"/>
        <v>0</v>
      </c>
      <c r="DW113" s="263">
        <f t="shared" si="536"/>
        <v>0</v>
      </c>
      <c r="DX113" s="254">
        <f t="shared" si="537"/>
        <v>0</v>
      </c>
      <c r="DY113" s="254">
        <f t="shared" si="538"/>
        <v>0</v>
      </c>
      <c r="DZ113" s="254">
        <f t="shared" si="539"/>
        <v>0</v>
      </c>
      <c r="EA113" s="254">
        <f t="shared" si="540"/>
        <v>0</v>
      </c>
      <c r="EB113" s="254">
        <f t="shared" si="541"/>
        <v>0</v>
      </c>
      <c r="EC113" s="254">
        <f t="shared" si="542"/>
        <v>0</v>
      </c>
      <c r="ED113" s="254">
        <f t="shared" si="543"/>
        <v>0</v>
      </c>
      <c r="EE113" s="254">
        <f t="shared" si="544"/>
        <v>0</v>
      </c>
      <c r="EF113" s="254">
        <f t="shared" si="545"/>
        <v>0</v>
      </c>
      <c r="EG113" s="263">
        <f t="shared" si="546"/>
        <v>1</v>
      </c>
      <c r="EH113" s="2">
        <f t="shared" si="547"/>
        <v>0</v>
      </c>
      <c r="EI113" s="2">
        <f t="shared" si="548"/>
        <v>0</v>
      </c>
      <c r="EJ113" s="2">
        <f t="shared" si="549"/>
        <v>0</v>
      </c>
      <c r="EK113" s="2">
        <f t="shared" si="550"/>
        <v>0</v>
      </c>
      <c r="EL113" s="2">
        <f t="shared" si="551"/>
        <v>0</v>
      </c>
      <c r="EM113" s="2">
        <f t="shared" si="552"/>
        <v>0</v>
      </c>
      <c r="EN113" s="2">
        <f t="shared" si="553"/>
        <v>0</v>
      </c>
      <c r="EO113" s="2">
        <f t="shared" si="554"/>
        <v>0</v>
      </c>
      <c r="EP113" s="2">
        <f t="shared" si="555"/>
        <v>1</v>
      </c>
      <c r="EQ113" s="55"/>
      <c r="ER113" s="55"/>
      <c r="ES113" s="56"/>
      <c r="ET113" s="56"/>
      <c r="EU113" s="55"/>
      <c r="EV113" s="55"/>
      <c r="EW113" s="55"/>
      <c r="EX113" s="55"/>
      <c r="EY113" s="55"/>
      <c r="EZ113" s="55"/>
      <c r="FA113" s="55"/>
      <c r="FB113" s="215"/>
      <c r="FC113" s="215"/>
    </row>
    <row r="114" ht="20.1" customHeight="1" spans="1:159">
      <c r="A114" s="194">
        <f>数据调研!F114</f>
        <v>63610</v>
      </c>
      <c r="B114" s="195">
        <f t="shared" si="556"/>
        <v>0</v>
      </c>
      <c r="C114" s="195">
        <f t="shared" si="557"/>
        <v>0</v>
      </c>
      <c r="D114" s="195">
        <f t="shared" si="558"/>
        <v>0</v>
      </c>
      <c r="E114" s="195">
        <f t="shared" si="559"/>
        <v>0</v>
      </c>
      <c r="F114" s="195">
        <f t="shared" si="560"/>
        <v>0</v>
      </c>
      <c r="G114">
        <f t="shared" si="561"/>
        <v>0</v>
      </c>
      <c r="H114">
        <f t="shared" si="562"/>
        <v>0</v>
      </c>
      <c r="I114">
        <f t="shared" si="563"/>
        <v>0</v>
      </c>
      <c r="J114">
        <f t="shared" si="564"/>
        <v>1</v>
      </c>
      <c r="K114" s="254">
        <f>价格参考!K114</f>
        <v>32</v>
      </c>
      <c r="L114">
        <f t="shared" si="424"/>
        <v>1</v>
      </c>
      <c r="M114">
        <f t="shared" si="425"/>
        <v>0</v>
      </c>
      <c r="N114">
        <f t="shared" si="426"/>
        <v>0</v>
      </c>
      <c r="O114">
        <f t="shared" si="427"/>
        <v>0</v>
      </c>
      <c r="P114">
        <f t="shared" si="428"/>
        <v>0</v>
      </c>
      <c r="Q114">
        <f t="shared" si="429"/>
        <v>0</v>
      </c>
      <c r="R114">
        <f t="shared" si="430"/>
        <v>0</v>
      </c>
      <c r="S114">
        <f t="shared" si="431"/>
        <v>0</v>
      </c>
      <c r="T114">
        <f t="shared" si="432"/>
        <v>0</v>
      </c>
      <c r="U114">
        <f t="shared" si="433"/>
        <v>0</v>
      </c>
      <c r="V114">
        <f t="shared" si="434"/>
        <v>0</v>
      </c>
      <c r="W114" s="194">
        <f t="shared" si="435"/>
        <v>63610</v>
      </c>
      <c r="X114" s="255">
        <f>数据调研!I114</f>
        <v>27</v>
      </c>
      <c r="Y114" s="2">
        <f t="shared" si="436"/>
        <v>1</v>
      </c>
      <c r="Z114" s="2">
        <f t="shared" si="437"/>
        <v>0</v>
      </c>
      <c r="AA114" s="2">
        <f t="shared" si="438"/>
        <v>0</v>
      </c>
      <c r="AB114" s="2">
        <f t="shared" si="439"/>
        <v>0</v>
      </c>
      <c r="AC114" s="2">
        <f t="shared" si="440"/>
        <v>0</v>
      </c>
      <c r="AD114" s="2">
        <f t="shared" si="441"/>
        <v>0</v>
      </c>
      <c r="AE114" s="2">
        <f t="shared" si="442"/>
        <v>0</v>
      </c>
      <c r="AF114" s="2">
        <f t="shared" si="443"/>
        <v>0</v>
      </c>
      <c r="AG114" s="2">
        <f t="shared" si="444"/>
        <v>0</v>
      </c>
      <c r="AH114" s="2">
        <f t="shared" si="445"/>
        <v>1</v>
      </c>
      <c r="AI114" s="2">
        <f t="shared" si="446"/>
        <v>0</v>
      </c>
      <c r="AJ114" s="2">
        <f t="shared" si="447"/>
        <v>0</v>
      </c>
      <c r="AK114" s="2">
        <f t="shared" si="448"/>
        <v>0</v>
      </c>
      <c r="AL114" s="2">
        <f t="shared" si="449"/>
        <v>0</v>
      </c>
      <c r="AM114" s="2">
        <f t="shared" si="450"/>
        <v>0</v>
      </c>
      <c r="AN114" s="2">
        <f t="shared" si="451"/>
        <v>0</v>
      </c>
      <c r="AO114" s="2">
        <f t="shared" si="452"/>
        <v>0</v>
      </c>
      <c r="AP114" s="2">
        <f t="shared" si="453"/>
        <v>0</v>
      </c>
      <c r="AQ114" s="2">
        <f t="shared" si="454"/>
        <v>0</v>
      </c>
      <c r="AR114" s="2">
        <f t="shared" si="455"/>
        <v>0</v>
      </c>
      <c r="AS114" s="2">
        <f t="shared" si="456"/>
        <v>0</v>
      </c>
      <c r="AT114" s="2">
        <f t="shared" si="457"/>
        <v>0</v>
      </c>
      <c r="AU114" s="2">
        <f t="shared" si="458"/>
        <v>0</v>
      </c>
      <c r="AV114" s="2">
        <f t="shared" si="459"/>
        <v>0</v>
      </c>
      <c r="AW114" s="2">
        <f t="shared" si="460"/>
        <v>0</v>
      </c>
      <c r="AX114" s="2">
        <f t="shared" si="461"/>
        <v>0</v>
      </c>
      <c r="AY114" s="2">
        <f t="shared" si="462"/>
        <v>0</v>
      </c>
      <c r="AZ114" s="2">
        <f t="shared" si="463"/>
        <v>0</v>
      </c>
      <c r="BA114" s="2">
        <f t="shared" si="464"/>
        <v>0</v>
      </c>
      <c r="BB114" s="2">
        <f t="shared" si="465"/>
        <v>0</v>
      </c>
      <c r="BC114" s="2">
        <f t="shared" si="466"/>
        <v>0</v>
      </c>
      <c r="BD114" s="2">
        <f t="shared" si="467"/>
        <v>0</v>
      </c>
      <c r="BE114" s="2">
        <f t="shared" si="468"/>
        <v>0</v>
      </c>
      <c r="BF114" s="2">
        <f t="shared" si="469"/>
        <v>0</v>
      </c>
      <c r="BG114" s="2">
        <f t="shared" si="470"/>
        <v>0</v>
      </c>
      <c r="BH114" s="2">
        <f t="shared" si="471"/>
        <v>0</v>
      </c>
      <c r="BI114" s="2">
        <f t="shared" si="472"/>
        <v>0</v>
      </c>
      <c r="BJ114" s="2">
        <f t="shared" si="473"/>
        <v>0</v>
      </c>
      <c r="BK114" s="2">
        <f t="shared" si="474"/>
        <v>0</v>
      </c>
      <c r="BL114" s="2">
        <f t="shared" si="475"/>
        <v>0</v>
      </c>
      <c r="BM114" s="2">
        <f t="shared" si="476"/>
        <v>0</v>
      </c>
      <c r="BN114" s="2">
        <f t="shared" si="477"/>
        <v>0</v>
      </c>
      <c r="BO114" s="2">
        <f t="shared" si="478"/>
        <v>0</v>
      </c>
      <c r="BP114" s="2">
        <f t="shared" si="479"/>
        <v>0</v>
      </c>
      <c r="BQ114" s="2">
        <f t="shared" si="480"/>
        <v>0</v>
      </c>
      <c r="BR114" s="2">
        <f t="shared" si="481"/>
        <v>0</v>
      </c>
      <c r="BS114" s="2">
        <f t="shared" si="482"/>
        <v>0</v>
      </c>
      <c r="BT114" s="2">
        <f t="shared" si="483"/>
        <v>0</v>
      </c>
      <c r="BU114" s="2">
        <f t="shared" si="484"/>
        <v>0</v>
      </c>
      <c r="BV114" s="2">
        <f t="shared" si="485"/>
        <v>0</v>
      </c>
      <c r="BW114" s="255" t="str">
        <f>数据调研!K114</f>
        <v>FBA</v>
      </c>
      <c r="BX114" s="199">
        <f t="shared" si="486"/>
        <v>0</v>
      </c>
      <c r="BY114" s="199">
        <f t="shared" si="487"/>
        <v>0</v>
      </c>
      <c r="BZ114" s="199">
        <f t="shared" si="488"/>
        <v>0</v>
      </c>
      <c r="CA114" s="199">
        <f t="shared" si="489"/>
        <v>0</v>
      </c>
      <c r="CB114" s="199">
        <f t="shared" si="490"/>
        <v>0</v>
      </c>
      <c r="CC114" s="199">
        <f t="shared" si="491"/>
        <v>0</v>
      </c>
      <c r="CD114" s="199">
        <f t="shared" si="492"/>
        <v>0</v>
      </c>
      <c r="CE114" s="199">
        <f t="shared" si="493"/>
        <v>0</v>
      </c>
      <c r="CF114" s="199">
        <f t="shared" si="494"/>
        <v>0</v>
      </c>
      <c r="CG114" s="199">
        <f t="shared" si="495"/>
        <v>0</v>
      </c>
      <c r="CH114" s="199">
        <f t="shared" si="496"/>
        <v>1</v>
      </c>
      <c r="CI114" s="199">
        <f t="shared" si="497"/>
        <v>0</v>
      </c>
      <c r="CJ114" s="199">
        <f t="shared" si="498"/>
        <v>0</v>
      </c>
      <c r="CK114" s="199">
        <f t="shared" si="499"/>
        <v>0</v>
      </c>
      <c r="CL114" s="199">
        <f t="shared" si="500"/>
        <v>0</v>
      </c>
      <c r="CM114" s="199">
        <f t="shared" si="501"/>
        <v>0</v>
      </c>
      <c r="CN114" s="199">
        <f t="shared" si="502"/>
        <v>0</v>
      </c>
      <c r="CO114" s="199">
        <f t="shared" si="503"/>
        <v>0</v>
      </c>
      <c r="CP114" s="199">
        <f t="shared" si="504"/>
        <v>0</v>
      </c>
      <c r="CQ114" s="199">
        <f t="shared" si="505"/>
        <v>1</v>
      </c>
      <c r="CR114" s="255">
        <f>数据调研!N114</f>
        <v>858</v>
      </c>
      <c r="CS114" s="260">
        <f t="shared" si="506"/>
        <v>0</v>
      </c>
      <c r="CT114" s="2">
        <f t="shared" si="507"/>
        <v>0</v>
      </c>
      <c r="CU114" s="2">
        <f t="shared" si="508"/>
        <v>0</v>
      </c>
      <c r="CV114" s="2">
        <f t="shared" si="509"/>
        <v>0</v>
      </c>
      <c r="CW114" s="2">
        <f t="shared" si="510"/>
        <v>0</v>
      </c>
      <c r="CX114" s="2">
        <f t="shared" si="511"/>
        <v>0</v>
      </c>
      <c r="CY114" s="2">
        <f t="shared" si="512"/>
        <v>0</v>
      </c>
      <c r="CZ114" s="2">
        <f t="shared" si="513"/>
        <v>0</v>
      </c>
      <c r="DA114" s="2">
        <f t="shared" si="514"/>
        <v>0</v>
      </c>
      <c r="DB114" s="2">
        <f t="shared" si="515"/>
        <v>0</v>
      </c>
      <c r="DC114" s="263">
        <f t="shared" si="516"/>
        <v>0</v>
      </c>
      <c r="DD114" s="254">
        <f t="shared" si="517"/>
        <v>0</v>
      </c>
      <c r="DE114" s="254">
        <f t="shared" si="518"/>
        <v>0</v>
      </c>
      <c r="DF114" s="254">
        <f t="shared" si="519"/>
        <v>0</v>
      </c>
      <c r="DG114" s="254">
        <f t="shared" si="520"/>
        <v>0</v>
      </c>
      <c r="DH114" s="254">
        <f t="shared" si="521"/>
        <v>0</v>
      </c>
      <c r="DI114" s="254">
        <f t="shared" si="522"/>
        <v>0</v>
      </c>
      <c r="DJ114" s="254">
        <f t="shared" si="523"/>
        <v>0</v>
      </c>
      <c r="DK114" s="254">
        <f t="shared" si="524"/>
        <v>0</v>
      </c>
      <c r="DL114" s="254">
        <f t="shared" si="525"/>
        <v>0</v>
      </c>
      <c r="DM114" s="263">
        <f t="shared" si="526"/>
        <v>0</v>
      </c>
      <c r="DN114" s="254">
        <f t="shared" si="527"/>
        <v>0</v>
      </c>
      <c r="DO114" s="254">
        <f t="shared" si="528"/>
        <v>0</v>
      </c>
      <c r="DP114" s="254">
        <f t="shared" si="529"/>
        <v>0</v>
      </c>
      <c r="DQ114" s="254">
        <f t="shared" si="530"/>
        <v>0</v>
      </c>
      <c r="DR114" s="254">
        <f t="shared" si="531"/>
        <v>0</v>
      </c>
      <c r="DS114" s="254">
        <f t="shared" si="532"/>
        <v>0</v>
      </c>
      <c r="DT114" s="254">
        <f t="shared" si="533"/>
        <v>0</v>
      </c>
      <c r="DU114" s="254">
        <f t="shared" si="534"/>
        <v>0</v>
      </c>
      <c r="DV114" s="254">
        <f t="shared" si="535"/>
        <v>0</v>
      </c>
      <c r="DW114" s="263">
        <f t="shared" si="536"/>
        <v>0</v>
      </c>
      <c r="DX114" s="254">
        <f t="shared" si="537"/>
        <v>0</v>
      </c>
      <c r="DY114" s="254">
        <f t="shared" si="538"/>
        <v>0</v>
      </c>
      <c r="DZ114" s="254">
        <f t="shared" si="539"/>
        <v>0</v>
      </c>
      <c r="EA114" s="254">
        <f t="shared" si="540"/>
        <v>0</v>
      </c>
      <c r="EB114" s="254">
        <f t="shared" si="541"/>
        <v>0</v>
      </c>
      <c r="EC114" s="254">
        <f t="shared" si="542"/>
        <v>0</v>
      </c>
      <c r="ED114" s="254">
        <f t="shared" si="543"/>
        <v>0</v>
      </c>
      <c r="EE114" s="254">
        <f t="shared" si="544"/>
        <v>0</v>
      </c>
      <c r="EF114" s="254">
        <f t="shared" si="545"/>
        <v>0</v>
      </c>
      <c r="EG114" s="263">
        <f t="shared" si="546"/>
        <v>1</v>
      </c>
      <c r="EH114" s="2">
        <f t="shared" si="547"/>
        <v>0</v>
      </c>
      <c r="EI114" s="2">
        <f t="shared" si="548"/>
        <v>0</v>
      </c>
      <c r="EJ114" s="2">
        <f t="shared" si="549"/>
        <v>0</v>
      </c>
      <c r="EK114" s="2">
        <f t="shared" si="550"/>
        <v>0</v>
      </c>
      <c r="EL114" s="2">
        <f t="shared" si="551"/>
        <v>0</v>
      </c>
      <c r="EM114" s="2">
        <f t="shared" si="552"/>
        <v>0</v>
      </c>
      <c r="EN114" s="2">
        <f t="shared" si="553"/>
        <v>0</v>
      </c>
      <c r="EO114" s="2">
        <f t="shared" si="554"/>
        <v>0</v>
      </c>
      <c r="EP114" s="2">
        <f t="shared" si="555"/>
        <v>1</v>
      </c>
      <c r="EQ114" s="55"/>
      <c r="ER114" s="55"/>
      <c r="ES114" s="56"/>
      <c r="ET114" s="56"/>
      <c r="EU114" s="55"/>
      <c r="EV114" s="55"/>
      <c r="EW114" s="55"/>
      <c r="EX114" s="55"/>
      <c r="EY114" s="55"/>
      <c r="EZ114" s="55"/>
      <c r="FA114" s="55"/>
      <c r="FB114" s="215"/>
      <c r="FC114" s="215"/>
    </row>
    <row r="115" ht="20.1" customHeight="1" spans="1:159">
      <c r="A115" s="194">
        <f>数据调研!F115</f>
        <v>192532</v>
      </c>
      <c r="B115" s="195">
        <f t="shared" si="556"/>
        <v>0</v>
      </c>
      <c r="C115" s="195">
        <f t="shared" si="557"/>
        <v>0</v>
      </c>
      <c r="D115" s="195">
        <f t="shared" si="558"/>
        <v>0</v>
      </c>
      <c r="E115" s="195">
        <f t="shared" si="559"/>
        <v>0</v>
      </c>
      <c r="F115" s="195">
        <f t="shared" si="560"/>
        <v>0</v>
      </c>
      <c r="G115">
        <f t="shared" si="561"/>
        <v>0</v>
      </c>
      <c r="H115">
        <f t="shared" si="562"/>
        <v>0</v>
      </c>
      <c r="I115">
        <f t="shared" si="563"/>
        <v>0</v>
      </c>
      <c r="J115">
        <f t="shared" si="564"/>
        <v>1</v>
      </c>
      <c r="K115" s="254">
        <f>价格参考!K115</f>
        <v>28</v>
      </c>
      <c r="L115">
        <f t="shared" si="424"/>
        <v>1</v>
      </c>
      <c r="M115">
        <f t="shared" si="425"/>
        <v>0</v>
      </c>
      <c r="N115">
        <f t="shared" si="426"/>
        <v>0</v>
      </c>
      <c r="O115">
        <f t="shared" si="427"/>
        <v>0</v>
      </c>
      <c r="P115">
        <f t="shared" si="428"/>
        <v>0</v>
      </c>
      <c r="Q115">
        <f t="shared" si="429"/>
        <v>0</v>
      </c>
      <c r="R115">
        <f t="shared" si="430"/>
        <v>0</v>
      </c>
      <c r="S115">
        <f t="shared" si="431"/>
        <v>0</v>
      </c>
      <c r="T115">
        <f t="shared" si="432"/>
        <v>0</v>
      </c>
      <c r="U115">
        <f t="shared" si="433"/>
        <v>0</v>
      </c>
      <c r="V115">
        <f t="shared" si="434"/>
        <v>0</v>
      </c>
      <c r="W115" s="194">
        <f t="shared" si="435"/>
        <v>192532</v>
      </c>
      <c r="X115" s="255">
        <f>数据调研!I115</f>
        <v>19</v>
      </c>
      <c r="Y115" s="2">
        <f t="shared" si="436"/>
        <v>1</v>
      </c>
      <c r="Z115" s="2">
        <f t="shared" si="437"/>
        <v>0</v>
      </c>
      <c r="AA115" s="2">
        <f t="shared" si="438"/>
        <v>0</v>
      </c>
      <c r="AB115" s="2">
        <f t="shared" si="439"/>
        <v>0</v>
      </c>
      <c r="AC115" s="2">
        <f t="shared" si="440"/>
        <v>0</v>
      </c>
      <c r="AD115" s="2">
        <f t="shared" si="441"/>
        <v>0</v>
      </c>
      <c r="AE115" s="2">
        <f t="shared" si="442"/>
        <v>0</v>
      </c>
      <c r="AF115" s="2">
        <f t="shared" si="443"/>
        <v>0</v>
      </c>
      <c r="AG115" s="2">
        <f t="shared" si="444"/>
        <v>0</v>
      </c>
      <c r="AH115" s="2">
        <f t="shared" si="445"/>
        <v>1</v>
      </c>
      <c r="AI115" s="2">
        <f t="shared" si="446"/>
        <v>0</v>
      </c>
      <c r="AJ115" s="2">
        <f t="shared" si="447"/>
        <v>0</v>
      </c>
      <c r="AK115" s="2">
        <f t="shared" si="448"/>
        <v>0</v>
      </c>
      <c r="AL115" s="2">
        <f t="shared" si="449"/>
        <v>0</v>
      </c>
      <c r="AM115" s="2">
        <f t="shared" si="450"/>
        <v>0</v>
      </c>
      <c r="AN115" s="2">
        <f t="shared" si="451"/>
        <v>0</v>
      </c>
      <c r="AO115" s="2">
        <f t="shared" si="452"/>
        <v>0</v>
      </c>
      <c r="AP115" s="2">
        <f t="shared" si="453"/>
        <v>0</v>
      </c>
      <c r="AQ115" s="2">
        <f t="shared" si="454"/>
        <v>0</v>
      </c>
      <c r="AR115" s="2">
        <f t="shared" si="455"/>
        <v>0</v>
      </c>
      <c r="AS115" s="2">
        <f t="shared" si="456"/>
        <v>0</v>
      </c>
      <c r="AT115" s="2">
        <f t="shared" si="457"/>
        <v>0</v>
      </c>
      <c r="AU115" s="2">
        <f t="shared" si="458"/>
        <v>0</v>
      </c>
      <c r="AV115" s="2">
        <f t="shared" si="459"/>
        <v>0</v>
      </c>
      <c r="AW115" s="2">
        <f t="shared" si="460"/>
        <v>0</v>
      </c>
      <c r="AX115" s="2">
        <f t="shared" si="461"/>
        <v>0</v>
      </c>
      <c r="AY115" s="2">
        <f t="shared" si="462"/>
        <v>0</v>
      </c>
      <c r="AZ115" s="2">
        <f t="shared" si="463"/>
        <v>0</v>
      </c>
      <c r="BA115" s="2">
        <f t="shared" si="464"/>
        <v>0</v>
      </c>
      <c r="BB115" s="2">
        <f t="shared" si="465"/>
        <v>0</v>
      </c>
      <c r="BC115" s="2">
        <f t="shared" si="466"/>
        <v>0</v>
      </c>
      <c r="BD115" s="2">
        <f t="shared" si="467"/>
        <v>0</v>
      </c>
      <c r="BE115" s="2">
        <f t="shared" si="468"/>
        <v>0</v>
      </c>
      <c r="BF115" s="2">
        <f t="shared" si="469"/>
        <v>0</v>
      </c>
      <c r="BG115" s="2">
        <f t="shared" si="470"/>
        <v>0</v>
      </c>
      <c r="BH115" s="2">
        <f t="shared" si="471"/>
        <v>0</v>
      </c>
      <c r="BI115" s="2">
        <f t="shared" si="472"/>
        <v>0</v>
      </c>
      <c r="BJ115" s="2">
        <f t="shared" si="473"/>
        <v>0</v>
      </c>
      <c r="BK115" s="2">
        <f t="shared" si="474"/>
        <v>0</v>
      </c>
      <c r="BL115" s="2">
        <f t="shared" si="475"/>
        <v>0</v>
      </c>
      <c r="BM115" s="2">
        <f t="shared" si="476"/>
        <v>0</v>
      </c>
      <c r="BN115" s="2">
        <f t="shared" si="477"/>
        <v>0</v>
      </c>
      <c r="BO115" s="2">
        <f t="shared" si="478"/>
        <v>0</v>
      </c>
      <c r="BP115" s="2">
        <f t="shared" si="479"/>
        <v>0</v>
      </c>
      <c r="BQ115" s="2">
        <f t="shared" si="480"/>
        <v>0</v>
      </c>
      <c r="BR115" s="2">
        <f t="shared" si="481"/>
        <v>0</v>
      </c>
      <c r="BS115" s="2">
        <f t="shared" si="482"/>
        <v>0</v>
      </c>
      <c r="BT115" s="2">
        <f t="shared" si="483"/>
        <v>0</v>
      </c>
      <c r="BU115" s="2">
        <f t="shared" si="484"/>
        <v>0</v>
      </c>
      <c r="BV115" s="2">
        <f t="shared" si="485"/>
        <v>0</v>
      </c>
      <c r="BW115" s="255" t="str">
        <f>数据调研!K115</f>
        <v>FBA</v>
      </c>
      <c r="BX115" s="199">
        <f t="shared" si="486"/>
        <v>0</v>
      </c>
      <c r="BY115" s="199">
        <f t="shared" si="487"/>
        <v>0</v>
      </c>
      <c r="BZ115" s="199">
        <f t="shared" si="488"/>
        <v>0</v>
      </c>
      <c r="CA115" s="199">
        <f t="shared" si="489"/>
        <v>0</v>
      </c>
      <c r="CB115" s="199">
        <f t="shared" si="490"/>
        <v>0</v>
      </c>
      <c r="CC115" s="199">
        <f t="shared" si="491"/>
        <v>0</v>
      </c>
      <c r="CD115" s="199">
        <f t="shared" si="492"/>
        <v>0</v>
      </c>
      <c r="CE115" s="199">
        <f t="shared" si="493"/>
        <v>0</v>
      </c>
      <c r="CF115" s="199">
        <f t="shared" si="494"/>
        <v>0</v>
      </c>
      <c r="CG115" s="199">
        <f t="shared" si="495"/>
        <v>0</v>
      </c>
      <c r="CH115" s="199">
        <f t="shared" si="496"/>
        <v>1</v>
      </c>
      <c r="CI115" s="199">
        <f t="shared" si="497"/>
        <v>0</v>
      </c>
      <c r="CJ115" s="199">
        <f t="shared" si="498"/>
        <v>0</v>
      </c>
      <c r="CK115" s="199">
        <f t="shared" si="499"/>
        <v>0</v>
      </c>
      <c r="CL115" s="199">
        <f t="shared" si="500"/>
        <v>0</v>
      </c>
      <c r="CM115" s="199">
        <f t="shared" si="501"/>
        <v>0</v>
      </c>
      <c r="CN115" s="199">
        <f t="shared" si="502"/>
        <v>0</v>
      </c>
      <c r="CO115" s="199">
        <f t="shared" si="503"/>
        <v>0</v>
      </c>
      <c r="CP115" s="199">
        <f t="shared" si="504"/>
        <v>0</v>
      </c>
      <c r="CQ115" s="199">
        <f t="shared" si="505"/>
        <v>1</v>
      </c>
      <c r="CR115" s="255">
        <f>数据调研!N115</f>
        <v>293</v>
      </c>
      <c r="CS115" s="260">
        <f t="shared" si="506"/>
        <v>0</v>
      </c>
      <c r="CT115" s="2">
        <f t="shared" si="507"/>
        <v>0</v>
      </c>
      <c r="CU115" s="2">
        <f t="shared" si="508"/>
        <v>0</v>
      </c>
      <c r="CV115" s="2">
        <f t="shared" si="509"/>
        <v>0</v>
      </c>
      <c r="CW115" s="2">
        <f t="shared" si="510"/>
        <v>0</v>
      </c>
      <c r="CX115" s="2">
        <f t="shared" si="511"/>
        <v>0</v>
      </c>
      <c r="CY115" s="2">
        <f t="shared" si="512"/>
        <v>0</v>
      </c>
      <c r="CZ115" s="2">
        <f t="shared" si="513"/>
        <v>0</v>
      </c>
      <c r="DA115" s="2">
        <f t="shared" si="514"/>
        <v>0</v>
      </c>
      <c r="DB115" s="2">
        <f t="shared" si="515"/>
        <v>0</v>
      </c>
      <c r="DC115" s="263">
        <f t="shared" si="516"/>
        <v>0</v>
      </c>
      <c r="DD115" s="254">
        <f t="shared" si="517"/>
        <v>0</v>
      </c>
      <c r="DE115" s="254">
        <f t="shared" si="518"/>
        <v>0</v>
      </c>
      <c r="DF115" s="254">
        <f t="shared" si="519"/>
        <v>0</v>
      </c>
      <c r="DG115" s="254">
        <f t="shared" si="520"/>
        <v>0</v>
      </c>
      <c r="DH115" s="254">
        <f t="shared" si="521"/>
        <v>0</v>
      </c>
      <c r="DI115" s="254">
        <f t="shared" si="522"/>
        <v>0</v>
      </c>
      <c r="DJ115" s="254">
        <f t="shared" si="523"/>
        <v>0</v>
      </c>
      <c r="DK115" s="254">
        <f t="shared" si="524"/>
        <v>0</v>
      </c>
      <c r="DL115" s="254">
        <f t="shared" si="525"/>
        <v>0</v>
      </c>
      <c r="DM115" s="263">
        <f t="shared" si="526"/>
        <v>0</v>
      </c>
      <c r="DN115" s="254">
        <f t="shared" si="527"/>
        <v>0</v>
      </c>
      <c r="DO115" s="254">
        <f t="shared" si="528"/>
        <v>0</v>
      </c>
      <c r="DP115" s="254">
        <f t="shared" si="529"/>
        <v>0</v>
      </c>
      <c r="DQ115" s="254">
        <f t="shared" si="530"/>
        <v>0</v>
      </c>
      <c r="DR115" s="254">
        <f t="shared" si="531"/>
        <v>0</v>
      </c>
      <c r="DS115" s="254">
        <f t="shared" si="532"/>
        <v>0</v>
      </c>
      <c r="DT115" s="254">
        <f t="shared" si="533"/>
        <v>0</v>
      </c>
      <c r="DU115" s="254">
        <f t="shared" si="534"/>
        <v>0</v>
      </c>
      <c r="DV115" s="254">
        <f t="shared" si="535"/>
        <v>0</v>
      </c>
      <c r="DW115" s="263">
        <f t="shared" si="536"/>
        <v>0</v>
      </c>
      <c r="DX115" s="254">
        <f t="shared" si="537"/>
        <v>0</v>
      </c>
      <c r="DY115" s="254">
        <f t="shared" si="538"/>
        <v>0</v>
      </c>
      <c r="DZ115" s="254">
        <f t="shared" si="539"/>
        <v>0</v>
      </c>
      <c r="EA115" s="254">
        <f t="shared" si="540"/>
        <v>0</v>
      </c>
      <c r="EB115" s="254">
        <f t="shared" si="541"/>
        <v>0</v>
      </c>
      <c r="EC115" s="254">
        <f t="shared" si="542"/>
        <v>0</v>
      </c>
      <c r="ED115" s="254">
        <f t="shared" si="543"/>
        <v>0</v>
      </c>
      <c r="EE115" s="254">
        <f t="shared" si="544"/>
        <v>0</v>
      </c>
      <c r="EF115" s="254">
        <f t="shared" si="545"/>
        <v>0</v>
      </c>
      <c r="EG115" s="263">
        <f t="shared" si="546"/>
        <v>1</v>
      </c>
      <c r="EH115" s="2">
        <f t="shared" si="547"/>
        <v>0</v>
      </c>
      <c r="EI115" s="2">
        <f t="shared" si="548"/>
        <v>0</v>
      </c>
      <c r="EJ115" s="2">
        <f t="shared" si="549"/>
        <v>0</v>
      </c>
      <c r="EK115" s="2">
        <f t="shared" si="550"/>
        <v>0</v>
      </c>
      <c r="EL115" s="2">
        <f t="shared" si="551"/>
        <v>0</v>
      </c>
      <c r="EM115" s="2">
        <f t="shared" si="552"/>
        <v>0</v>
      </c>
      <c r="EN115" s="2">
        <f t="shared" si="553"/>
        <v>0</v>
      </c>
      <c r="EO115" s="2">
        <f t="shared" si="554"/>
        <v>0</v>
      </c>
      <c r="EP115" s="2">
        <f t="shared" si="555"/>
        <v>1</v>
      </c>
      <c r="EQ115" s="55"/>
      <c r="ER115" s="55"/>
      <c r="ES115" s="56"/>
      <c r="ET115" s="56"/>
      <c r="EU115" s="55"/>
      <c r="EV115" s="55"/>
      <c r="EW115" s="55"/>
      <c r="EX115" s="55"/>
      <c r="EY115" s="55"/>
      <c r="EZ115" s="55"/>
      <c r="FA115" s="55"/>
      <c r="FB115" s="215"/>
      <c r="FC115" s="215"/>
    </row>
    <row r="116" ht="20.1" customHeight="1" spans="1:159">
      <c r="A116" s="194">
        <f>数据调研!F116</f>
        <v>163334</v>
      </c>
      <c r="B116" s="195">
        <f t="shared" si="556"/>
        <v>0</v>
      </c>
      <c r="C116" s="195">
        <f t="shared" si="557"/>
        <v>0</v>
      </c>
      <c r="D116" s="195">
        <f t="shared" si="558"/>
        <v>0</v>
      </c>
      <c r="E116" s="195">
        <f t="shared" si="559"/>
        <v>0</v>
      </c>
      <c r="F116" s="195">
        <f t="shared" si="560"/>
        <v>0</v>
      </c>
      <c r="G116">
        <f t="shared" si="561"/>
        <v>0</v>
      </c>
      <c r="H116">
        <f t="shared" si="562"/>
        <v>0</v>
      </c>
      <c r="I116">
        <f t="shared" si="563"/>
        <v>0</v>
      </c>
      <c r="J116">
        <f t="shared" si="564"/>
        <v>1</v>
      </c>
      <c r="K116" s="254">
        <f>价格参考!K116</f>
        <v>28</v>
      </c>
      <c r="L116">
        <f t="shared" si="424"/>
        <v>1</v>
      </c>
      <c r="M116">
        <f t="shared" si="425"/>
        <v>0</v>
      </c>
      <c r="N116">
        <f t="shared" si="426"/>
        <v>0</v>
      </c>
      <c r="O116">
        <f t="shared" si="427"/>
        <v>0</v>
      </c>
      <c r="P116">
        <f t="shared" si="428"/>
        <v>0</v>
      </c>
      <c r="Q116">
        <f t="shared" si="429"/>
        <v>0</v>
      </c>
      <c r="R116">
        <f t="shared" si="430"/>
        <v>0</v>
      </c>
      <c r="S116">
        <f t="shared" si="431"/>
        <v>0</v>
      </c>
      <c r="T116">
        <f t="shared" si="432"/>
        <v>0</v>
      </c>
      <c r="U116">
        <f t="shared" si="433"/>
        <v>0</v>
      </c>
      <c r="V116">
        <f t="shared" si="434"/>
        <v>0</v>
      </c>
      <c r="W116" s="194">
        <f t="shared" si="435"/>
        <v>163334</v>
      </c>
      <c r="X116" s="255">
        <f>数据调研!I116</f>
        <v>28</v>
      </c>
      <c r="Y116" s="2">
        <f t="shared" si="436"/>
        <v>1</v>
      </c>
      <c r="Z116" s="2">
        <f t="shared" si="437"/>
        <v>0</v>
      </c>
      <c r="AA116" s="2">
        <f t="shared" si="438"/>
        <v>0</v>
      </c>
      <c r="AB116" s="2">
        <f t="shared" si="439"/>
        <v>0</v>
      </c>
      <c r="AC116" s="2">
        <f t="shared" si="440"/>
        <v>0</v>
      </c>
      <c r="AD116" s="2">
        <f t="shared" si="441"/>
        <v>0</v>
      </c>
      <c r="AE116" s="2">
        <f t="shared" si="442"/>
        <v>0</v>
      </c>
      <c r="AF116" s="2">
        <f t="shared" si="443"/>
        <v>0</v>
      </c>
      <c r="AG116" s="2">
        <f t="shared" si="444"/>
        <v>0</v>
      </c>
      <c r="AH116" s="2">
        <f t="shared" si="445"/>
        <v>1</v>
      </c>
      <c r="AI116" s="2">
        <f t="shared" si="446"/>
        <v>0</v>
      </c>
      <c r="AJ116" s="2">
        <f t="shared" si="447"/>
        <v>0</v>
      </c>
      <c r="AK116" s="2">
        <f t="shared" si="448"/>
        <v>0</v>
      </c>
      <c r="AL116" s="2">
        <f t="shared" si="449"/>
        <v>0</v>
      </c>
      <c r="AM116" s="2">
        <f t="shared" si="450"/>
        <v>0</v>
      </c>
      <c r="AN116" s="2">
        <f t="shared" si="451"/>
        <v>0</v>
      </c>
      <c r="AO116" s="2">
        <f t="shared" si="452"/>
        <v>0</v>
      </c>
      <c r="AP116" s="2">
        <f t="shared" si="453"/>
        <v>0</v>
      </c>
      <c r="AQ116" s="2">
        <f t="shared" si="454"/>
        <v>0</v>
      </c>
      <c r="AR116" s="2">
        <f t="shared" si="455"/>
        <v>0</v>
      </c>
      <c r="AS116" s="2">
        <f t="shared" si="456"/>
        <v>0</v>
      </c>
      <c r="AT116" s="2">
        <f t="shared" si="457"/>
        <v>0</v>
      </c>
      <c r="AU116" s="2">
        <f t="shared" si="458"/>
        <v>0</v>
      </c>
      <c r="AV116" s="2">
        <f t="shared" si="459"/>
        <v>0</v>
      </c>
      <c r="AW116" s="2">
        <f t="shared" si="460"/>
        <v>0</v>
      </c>
      <c r="AX116" s="2">
        <f t="shared" si="461"/>
        <v>0</v>
      </c>
      <c r="AY116" s="2">
        <f t="shared" si="462"/>
        <v>0</v>
      </c>
      <c r="AZ116" s="2">
        <f t="shared" si="463"/>
        <v>0</v>
      </c>
      <c r="BA116" s="2">
        <f t="shared" si="464"/>
        <v>0</v>
      </c>
      <c r="BB116" s="2">
        <f t="shared" si="465"/>
        <v>0</v>
      </c>
      <c r="BC116" s="2">
        <f t="shared" si="466"/>
        <v>0</v>
      </c>
      <c r="BD116" s="2">
        <f t="shared" si="467"/>
        <v>0</v>
      </c>
      <c r="BE116" s="2">
        <f t="shared" si="468"/>
        <v>0</v>
      </c>
      <c r="BF116" s="2">
        <f t="shared" si="469"/>
        <v>0</v>
      </c>
      <c r="BG116" s="2">
        <f t="shared" si="470"/>
        <v>0</v>
      </c>
      <c r="BH116" s="2">
        <f t="shared" si="471"/>
        <v>0</v>
      </c>
      <c r="BI116" s="2">
        <f t="shared" si="472"/>
        <v>0</v>
      </c>
      <c r="BJ116" s="2">
        <f t="shared" si="473"/>
        <v>0</v>
      </c>
      <c r="BK116" s="2">
        <f t="shared" si="474"/>
        <v>0</v>
      </c>
      <c r="BL116" s="2">
        <f t="shared" si="475"/>
        <v>0</v>
      </c>
      <c r="BM116" s="2">
        <f t="shared" si="476"/>
        <v>0</v>
      </c>
      <c r="BN116" s="2">
        <f t="shared" si="477"/>
        <v>0</v>
      </c>
      <c r="BO116" s="2">
        <f t="shared" si="478"/>
        <v>0</v>
      </c>
      <c r="BP116" s="2">
        <f t="shared" si="479"/>
        <v>0</v>
      </c>
      <c r="BQ116" s="2">
        <f t="shared" si="480"/>
        <v>0</v>
      </c>
      <c r="BR116" s="2">
        <f t="shared" si="481"/>
        <v>0</v>
      </c>
      <c r="BS116" s="2">
        <f t="shared" si="482"/>
        <v>0</v>
      </c>
      <c r="BT116" s="2">
        <f t="shared" si="483"/>
        <v>0</v>
      </c>
      <c r="BU116" s="2">
        <f t="shared" si="484"/>
        <v>0</v>
      </c>
      <c r="BV116" s="2">
        <f t="shared" si="485"/>
        <v>0</v>
      </c>
      <c r="BW116" s="255" t="str">
        <f>数据调研!K116</f>
        <v>FBA</v>
      </c>
      <c r="BX116" s="199">
        <f t="shared" si="486"/>
        <v>0</v>
      </c>
      <c r="BY116" s="199">
        <f t="shared" si="487"/>
        <v>0</v>
      </c>
      <c r="BZ116" s="199">
        <f t="shared" si="488"/>
        <v>0</v>
      </c>
      <c r="CA116" s="199">
        <f t="shared" si="489"/>
        <v>0</v>
      </c>
      <c r="CB116" s="199">
        <f t="shared" si="490"/>
        <v>0</v>
      </c>
      <c r="CC116" s="199">
        <f t="shared" si="491"/>
        <v>0</v>
      </c>
      <c r="CD116" s="199">
        <f t="shared" si="492"/>
        <v>0</v>
      </c>
      <c r="CE116" s="199">
        <f t="shared" si="493"/>
        <v>0</v>
      </c>
      <c r="CF116" s="199">
        <f t="shared" si="494"/>
        <v>0</v>
      </c>
      <c r="CG116" s="199">
        <f t="shared" si="495"/>
        <v>0</v>
      </c>
      <c r="CH116" s="199">
        <f t="shared" si="496"/>
        <v>1</v>
      </c>
      <c r="CI116" s="199">
        <f t="shared" si="497"/>
        <v>0</v>
      </c>
      <c r="CJ116" s="199">
        <f t="shared" si="498"/>
        <v>0</v>
      </c>
      <c r="CK116" s="199">
        <f t="shared" si="499"/>
        <v>0</v>
      </c>
      <c r="CL116" s="199">
        <f t="shared" si="500"/>
        <v>0</v>
      </c>
      <c r="CM116" s="199">
        <f t="shared" si="501"/>
        <v>0</v>
      </c>
      <c r="CN116" s="199">
        <f t="shared" si="502"/>
        <v>0</v>
      </c>
      <c r="CO116" s="199">
        <f t="shared" si="503"/>
        <v>0</v>
      </c>
      <c r="CP116" s="199">
        <f t="shared" si="504"/>
        <v>0</v>
      </c>
      <c r="CQ116" s="199">
        <f t="shared" si="505"/>
        <v>1</v>
      </c>
      <c r="CR116" s="255">
        <f>数据调研!N116</f>
        <v>925</v>
      </c>
      <c r="CS116" s="260">
        <f t="shared" si="506"/>
        <v>0</v>
      </c>
      <c r="CT116" s="2">
        <f t="shared" si="507"/>
        <v>0</v>
      </c>
      <c r="CU116" s="2">
        <f t="shared" si="508"/>
        <v>0</v>
      </c>
      <c r="CV116" s="2">
        <f t="shared" si="509"/>
        <v>0</v>
      </c>
      <c r="CW116" s="2">
        <f t="shared" si="510"/>
        <v>0</v>
      </c>
      <c r="CX116" s="2">
        <f t="shared" si="511"/>
        <v>0</v>
      </c>
      <c r="CY116" s="2">
        <f t="shared" si="512"/>
        <v>0</v>
      </c>
      <c r="CZ116" s="2">
        <f t="shared" si="513"/>
        <v>0</v>
      </c>
      <c r="DA116" s="2">
        <f t="shared" si="514"/>
        <v>0</v>
      </c>
      <c r="DB116" s="2">
        <f t="shared" si="515"/>
        <v>0</v>
      </c>
      <c r="DC116" s="263">
        <f t="shared" si="516"/>
        <v>0</v>
      </c>
      <c r="DD116" s="254">
        <f t="shared" si="517"/>
        <v>0</v>
      </c>
      <c r="DE116" s="254">
        <f t="shared" si="518"/>
        <v>0</v>
      </c>
      <c r="DF116" s="254">
        <f t="shared" si="519"/>
        <v>0</v>
      </c>
      <c r="DG116" s="254">
        <f t="shared" si="520"/>
        <v>0</v>
      </c>
      <c r="DH116" s="254">
        <f t="shared" si="521"/>
        <v>0</v>
      </c>
      <c r="DI116" s="254">
        <f t="shared" si="522"/>
        <v>0</v>
      </c>
      <c r="DJ116" s="254">
        <f t="shared" si="523"/>
        <v>0</v>
      </c>
      <c r="DK116" s="254">
        <f t="shared" si="524"/>
        <v>0</v>
      </c>
      <c r="DL116" s="254">
        <f t="shared" si="525"/>
        <v>0</v>
      </c>
      <c r="DM116" s="263">
        <f t="shared" si="526"/>
        <v>0</v>
      </c>
      <c r="DN116" s="254">
        <f t="shared" si="527"/>
        <v>0</v>
      </c>
      <c r="DO116" s="254">
        <f t="shared" si="528"/>
        <v>0</v>
      </c>
      <c r="DP116" s="254">
        <f t="shared" si="529"/>
        <v>0</v>
      </c>
      <c r="DQ116" s="254">
        <f t="shared" si="530"/>
        <v>0</v>
      </c>
      <c r="DR116" s="254">
        <f t="shared" si="531"/>
        <v>0</v>
      </c>
      <c r="DS116" s="254">
        <f t="shared" si="532"/>
        <v>0</v>
      </c>
      <c r="DT116" s="254">
        <f t="shared" si="533"/>
        <v>0</v>
      </c>
      <c r="DU116" s="254">
        <f t="shared" si="534"/>
        <v>0</v>
      </c>
      <c r="DV116" s="254">
        <f t="shared" si="535"/>
        <v>0</v>
      </c>
      <c r="DW116" s="263">
        <f t="shared" si="536"/>
        <v>0</v>
      </c>
      <c r="DX116" s="254">
        <f t="shared" si="537"/>
        <v>0</v>
      </c>
      <c r="DY116" s="254">
        <f t="shared" si="538"/>
        <v>0</v>
      </c>
      <c r="DZ116" s="254">
        <f t="shared" si="539"/>
        <v>0</v>
      </c>
      <c r="EA116" s="254">
        <f t="shared" si="540"/>
        <v>0</v>
      </c>
      <c r="EB116" s="254">
        <f t="shared" si="541"/>
        <v>0</v>
      </c>
      <c r="EC116" s="254">
        <f t="shared" si="542"/>
        <v>0</v>
      </c>
      <c r="ED116" s="254">
        <f t="shared" si="543"/>
        <v>0</v>
      </c>
      <c r="EE116" s="254">
        <f t="shared" si="544"/>
        <v>0</v>
      </c>
      <c r="EF116" s="254">
        <f t="shared" si="545"/>
        <v>0</v>
      </c>
      <c r="EG116" s="263">
        <f t="shared" si="546"/>
        <v>1</v>
      </c>
      <c r="EH116" s="2">
        <f t="shared" si="547"/>
        <v>0</v>
      </c>
      <c r="EI116" s="2">
        <f t="shared" si="548"/>
        <v>0</v>
      </c>
      <c r="EJ116" s="2">
        <f t="shared" si="549"/>
        <v>0</v>
      </c>
      <c r="EK116" s="2">
        <f t="shared" si="550"/>
        <v>0</v>
      </c>
      <c r="EL116" s="2">
        <f t="shared" si="551"/>
        <v>0</v>
      </c>
      <c r="EM116" s="2">
        <f t="shared" si="552"/>
        <v>0</v>
      </c>
      <c r="EN116" s="2">
        <f t="shared" si="553"/>
        <v>0</v>
      </c>
      <c r="EO116" s="2">
        <f t="shared" si="554"/>
        <v>0</v>
      </c>
      <c r="EP116" s="2">
        <f t="shared" si="555"/>
        <v>1</v>
      </c>
      <c r="EQ116" s="55"/>
      <c r="ER116" s="55"/>
      <c r="ES116" s="56"/>
      <c r="ET116" s="56"/>
      <c r="EU116" s="55"/>
      <c r="EV116" s="55"/>
      <c r="EW116" s="55"/>
      <c r="EX116" s="55"/>
      <c r="EY116" s="55"/>
      <c r="EZ116" s="55"/>
      <c r="FA116" s="55"/>
      <c r="FB116" s="215"/>
      <c r="FC116" s="215"/>
    </row>
    <row r="117" ht="20.1" customHeight="1" spans="1:159">
      <c r="A117" s="194">
        <f>数据调研!F117</f>
        <v>681151</v>
      </c>
      <c r="B117" s="195">
        <f t="shared" si="556"/>
        <v>0</v>
      </c>
      <c r="C117" s="195">
        <f t="shared" si="557"/>
        <v>0</v>
      </c>
      <c r="D117" s="195">
        <f t="shared" si="558"/>
        <v>0</v>
      </c>
      <c r="E117" s="195">
        <f t="shared" si="559"/>
        <v>0</v>
      </c>
      <c r="F117" s="195">
        <f t="shared" si="560"/>
        <v>0</v>
      </c>
      <c r="G117">
        <f t="shared" si="561"/>
        <v>0</v>
      </c>
      <c r="H117">
        <f t="shared" si="562"/>
        <v>0</v>
      </c>
      <c r="I117">
        <f t="shared" si="563"/>
        <v>0</v>
      </c>
      <c r="J117">
        <f t="shared" si="564"/>
        <v>1</v>
      </c>
      <c r="K117" s="254">
        <f>价格参考!K117</f>
        <v>28</v>
      </c>
      <c r="L117">
        <f t="shared" si="424"/>
        <v>1</v>
      </c>
      <c r="M117">
        <f t="shared" si="425"/>
        <v>0</v>
      </c>
      <c r="N117">
        <f t="shared" si="426"/>
        <v>0</v>
      </c>
      <c r="O117">
        <f t="shared" si="427"/>
        <v>0</v>
      </c>
      <c r="P117">
        <f t="shared" si="428"/>
        <v>0</v>
      </c>
      <c r="Q117">
        <f t="shared" si="429"/>
        <v>0</v>
      </c>
      <c r="R117">
        <f t="shared" si="430"/>
        <v>0</v>
      </c>
      <c r="S117">
        <f t="shared" si="431"/>
        <v>0</v>
      </c>
      <c r="T117">
        <f t="shared" si="432"/>
        <v>0</v>
      </c>
      <c r="U117">
        <f t="shared" si="433"/>
        <v>0</v>
      </c>
      <c r="V117">
        <f t="shared" si="434"/>
        <v>0</v>
      </c>
      <c r="W117" s="194">
        <f t="shared" si="435"/>
        <v>681151</v>
      </c>
      <c r="X117" s="255">
        <f>数据调研!I117</f>
        <v>3</v>
      </c>
      <c r="Y117" s="2">
        <f t="shared" si="436"/>
        <v>1</v>
      </c>
      <c r="Z117" s="2">
        <f t="shared" si="437"/>
        <v>0</v>
      </c>
      <c r="AA117" s="2">
        <f t="shared" si="438"/>
        <v>0</v>
      </c>
      <c r="AB117" s="2">
        <f t="shared" si="439"/>
        <v>0</v>
      </c>
      <c r="AC117" s="2">
        <f t="shared" si="440"/>
        <v>0</v>
      </c>
      <c r="AD117" s="2">
        <f t="shared" si="441"/>
        <v>0</v>
      </c>
      <c r="AE117" s="2">
        <f t="shared" si="442"/>
        <v>0</v>
      </c>
      <c r="AF117" s="2">
        <f t="shared" si="443"/>
        <v>0</v>
      </c>
      <c r="AG117" s="2">
        <f t="shared" si="444"/>
        <v>0</v>
      </c>
      <c r="AH117" s="2">
        <f t="shared" si="445"/>
        <v>1</v>
      </c>
      <c r="AI117" s="2">
        <f t="shared" si="446"/>
        <v>0</v>
      </c>
      <c r="AJ117" s="2">
        <f t="shared" si="447"/>
        <v>0</v>
      </c>
      <c r="AK117" s="2">
        <f t="shared" si="448"/>
        <v>0</v>
      </c>
      <c r="AL117" s="2">
        <f t="shared" si="449"/>
        <v>0</v>
      </c>
      <c r="AM117" s="2">
        <f t="shared" si="450"/>
        <v>0</v>
      </c>
      <c r="AN117" s="2">
        <f t="shared" si="451"/>
        <v>0</v>
      </c>
      <c r="AO117" s="2">
        <f t="shared" si="452"/>
        <v>0</v>
      </c>
      <c r="AP117" s="2">
        <f t="shared" si="453"/>
        <v>0</v>
      </c>
      <c r="AQ117" s="2">
        <f t="shared" si="454"/>
        <v>0</v>
      </c>
      <c r="AR117" s="2">
        <f t="shared" si="455"/>
        <v>0</v>
      </c>
      <c r="AS117" s="2">
        <f t="shared" si="456"/>
        <v>0</v>
      </c>
      <c r="AT117" s="2">
        <f t="shared" si="457"/>
        <v>0</v>
      </c>
      <c r="AU117" s="2">
        <f t="shared" si="458"/>
        <v>0</v>
      </c>
      <c r="AV117" s="2">
        <f t="shared" si="459"/>
        <v>0</v>
      </c>
      <c r="AW117" s="2">
        <f t="shared" si="460"/>
        <v>0</v>
      </c>
      <c r="AX117" s="2">
        <f t="shared" si="461"/>
        <v>0</v>
      </c>
      <c r="AY117" s="2">
        <f t="shared" si="462"/>
        <v>0</v>
      </c>
      <c r="AZ117" s="2">
        <f t="shared" si="463"/>
        <v>0</v>
      </c>
      <c r="BA117" s="2">
        <f t="shared" si="464"/>
        <v>0</v>
      </c>
      <c r="BB117" s="2">
        <f t="shared" si="465"/>
        <v>0</v>
      </c>
      <c r="BC117" s="2">
        <f t="shared" si="466"/>
        <v>0</v>
      </c>
      <c r="BD117" s="2">
        <f t="shared" si="467"/>
        <v>0</v>
      </c>
      <c r="BE117" s="2">
        <f t="shared" si="468"/>
        <v>0</v>
      </c>
      <c r="BF117" s="2">
        <f t="shared" si="469"/>
        <v>0</v>
      </c>
      <c r="BG117" s="2">
        <f t="shared" si="470"/>
        <v>0</v>
      </c>
      <c r="BH117" s="2">
        <f t="shared" si="471"/>
        <v>0</v>
      </c>
      <c r="BI117" s="2">
        <f t="shared" si="472"/>
        <v>0</v>
      </c>
      <c r="BJ117" s="2">
        <f t="shared" si="473"/>
        <v>0</v>
      </c>
      <c r="BK117" s="2">
        <f t="shared" si="474"/>
        <v>0</v>
      </c>
      <c r="BL117" s="2">
        <f t="shared" si="475"/>
        <v>0</v>
      </c>
      <c r="BM117" s="2">
        <f t="shared" si="476"/>
        <v>0</v>
      </c>
      <c r="BN117" s="2">
        <f t="shared" si="477"/>
        <v>0</v>
      </c>
      <c r="BO117" s="2">
        <f t="shared" si="478"/>
        <v>0</v>
      </c>
      <c r="BP117" s="2">
        <f t="shared" si="479"/>
        <v>0</v>
      </c>
      <c r="BQ117" s="2">
        <f t="shared" si="480"/>
        <v>0</v>
      </c>
      <c r="BR117" s="2">
        <f t="shared" si="481"/>
        <v>0</v>
      </c>
      <c r="BS117" s="2">
        <f t="shared" si="482"/>
        <v>0</v>
      </c>
      <c r="BT117" s="2">
        <f t="shared" si="483"/>
        <v>0</v>
      </c>
      <c r="BU117" s="2">
        <f t="shared" si="484"/>
        <v>0</v>
      </c>
      <c r="BV117" s="2">
        <f t="shared" si="485"/>
        <v>0</v>
      </c>
      <c r="BW117" s="255" t="str">
        <f>数据调研!K117</f>
        <v>FBA</v>
      </c>
      <c r="BX117" s="199">
        <f t="shared" si="486"/>
        <v>0</v>
      </c>
      <c r="BY117" s="199">
        <f t="shared" si="487"/>
        <v>0</v>
      </c>
      <c r="BZ117" s="199">
        <f t="shared" si="488"/>
        <v>0</v>
      </c>
      <c r="CA117" s="199">
        <f t="shared" si="489"/>
        <v>0</v>
      </c>
      <c r="CB117" s="199">
        <f t="shared" si="490"/>
        <v>0</v>
      </c>
      <c r="CC117" s="199">
        <f t="shared" si="491"/>
        <v>0</v>
      </c>
      <c r="CD117" s="199">
        <f t="shared" si="492"/>
        <v>0</v>
      </c>
      <c r="CE117" s="199">
        <f t="shared" si="493"/>
        <v>0</v>
      </c>
      <c r="CF117" s="199">
        <f t="shared" si="494"/>
        <v>0</v>
      </c>
      <c r="CG117" s="199">
        <f t="shared" si="495"/>
        <v>0</v>
      </c>
      <c r="CH117" s="199">
        <f t="shared" si="496"/>
        <v>1</v>
      </c>
      <c r="CI117" s="199">
        <f t="shared" si="497"/>
        <v>0</v>
      </c>
      <c r="CJ117" s="199">
        <f t="shared" si="498"/>
        <v>0</v>
      </c>
      <c r="CK117" s="199">
        <f t="shared" si="499"/>
        <v>0</v>
      </c>
      <c r="CL117" s="199">
        <f t="shared" si="500"/>
        <v>0</v>
      </c>
      <c r="CM117" s="199">
        <f t="shared" si="501"/>
        <v>0</v>
      </c>
      <c r="CN117" s="199">
        <f t="shared" si="502"/>
        <v>0</v>
      </c>
      <c r="CO117" s="199">
        <f t="shared" si="503"/>
        <v>0</v>
      </c>
      <c r="CP117" s="199">
        <f t="shared" si="504"/>
        <v>0</v>
      </c>
      <c r="CQ117" s="199">
        <f t="shared" si="505"/>
        <v>1</v>
      </c>
      <c r="CR117" s="255">
        <f>数据调研!N117</f>
        <v>66</v>
      </c>
      <c r="CS117" s="260">
        <f t="shared" si="506"/>
        <v>0</v>
      </c>
      <c r="CT117" s="2">
        <f t="shared" si="507"/>
        <v>0</v>
      </c>
      <c r="CU117" s="2">
        <f t="shared" si="508"/>
        <v>0</v>
      </c>
      <c r="CV117" s="2">
        <f t="shared" si="509"/>
        <v>0</v>
      </c>
      <c r="CW117" s="2">
        <f t="shared" si="510"/>
        <v>0</v>
      </c>
      <c r="CX117" s="2">
        <f t="shared" si="511"/>
        <v>0</v>
      </c>
      <c r="CY117" s="2">
        <f t="shared" si="512"/>
        <v>0</v>
      </c>
      <c r="CZ117" s="2">
        <f t="shared" si="513"/>
        <v>0</v>
      </c>
      <c r="DA117" s="2">
        <f t="shared" si="514"/>
        <v>0</v>
      </c>
      <c r="DB117" s="2">
        <f t="shared" si="515"/>
        <v>0</v>
      </c>
      <c r="DC117" s="263">
        <f t="shared" si="516"/>
        <v>0</v>
      </c>
      <c r="DD117" s="254">
        <f t="shared" si="517"/>
        <v>0</v>
      </c>
      <c r="DE117" s="254">
        <f t="shared" si="518"/>
        <v>0</v>
      </c>
      <c r="DF117" s="254">
        <f t="shared" si="519"/>
        <v>0</v>
      </c>
      <c r="DG117" s="254">
        <f t="shared" si="520"/>
        <v>0</v>
      </c>
      <c r="DH117" s="254">
        <f t="shared" si="521"/>
        <v>0</v>
      </c>
      <c r="DI117" s="254">
        <f t="shared" si="522"/>
        <v>0</v>
      </c>
      <c r="DJ117" s="254">
        <f t="shared" si="523"/>
        <v>0</v>
      </c>
      <c r="DK117" s="254">
        <f t="shared" si="524"/>
        <v>0</v>
      </c>
      <c r="DL117" s="254">
        <f t="shared" si="525"/>
        <v>0</v>
      </c>
      <c r="DM117" s="263">
        <f t="shared" si="526"/>
        <v>1</v>
      </c>
      <c r="DN117" s="254">
        <f t="shared" si="527"/>
        <v>0</v>
      </c>
      <c r="DO117" s="254">
        <f t="shared" si="528"/>
        <v>0</v>
      </c>
      <c r="DP117" s="254">
        <f t="shared" si="529"/>
        <v>0</v>
      </c>
      <c r="DQ117" s="254">
        <f t="shared" si="530"/>
        <v>0</v>
      </c>
      <c r="DR117" s="254">
        <f t="shared" si="531"/>
        <v>0</v>
      </c>
      <c r="DS117" s="254">
        <f t="shared" si="532"/>
        <v>0</v>
      </c>
      <c r="DT117" s="254">
        <f t="shared" si="533"/>
        <v>0</v>
      </c>
      <c r="DU117" s="254">
        <f t="shared" si="534"/>
        <v>0</v>
      </c>
      <c r="DV117" s="254">
        <f t="shared" si="535"/>
        <v>1</v>
      </c>
      <c r="DW117" s="263">
        <f t="shared" si="536"/>
        <v>0</v>
      </c>
      <c r="DX117" s="254">
        <f t="shared" si="537"/>
        <v>0</v>
      </c>
      <c r="DY117" s="254">
        <f t="shared" si="538"/>
        <v>0</v>
      </c>
      <c r="DZ117" s="254">
        <f t="shared" si="539"/>
        <v>0</v>
      </c>
      <c r="EA117" s="254">
        <f t="shared" si="540"/>
        <v>0</v>
      </c>
      <c r="EB117" s="254">
        <f t="shared" si="541"/>
        <v>0</v>
      </c>
      <c r="EC117" s="254">
        <f t="shared" si="542"/>
        <v>0</v>
      </c>
      <c r="ED117" s="254">
        <f t="shared" si="543"/>
        <v>0</v>
      </c>
      <c r="EE117" s="254">
        <f t="shared" si="544"/>
        <v>0</v>
      </c>
      <c r="EF117" s="254">
        <f t="shared" si="545"/>
        <v>0</v>
      </c>
      <c r="EG117" s="263">
        <f t="shared" si="546"/>
        <v>0</v>
      </c>
      <c r="EH117" s="2">
        <f t="shared" si="547"/>
        <v>0</v>
      </c>
      <c r="EI117" s="2">
        <f t="shared" si="548"/>
        <v>0</v>
      </c>
      <c r="EJ117" s="2">
        <f t="shared" si="549"/>
        <v>0</v>
      </c>
      <c r="EK117" s="2">
        <f t="shared" si="550"/>
        <v>0</v>
      </c>
      <c r="EL117" s="2">
        <f t="shared" si="551"/>
        <v>0</v>
      </c>
      <c r="EM117" s="2">
        <f t="shared" si="552"/>
        <v>0</v>
      </c>
      <c r="EN117" s="2">
        <f t="shared" si="553"/>
        <v>0</v>
      </c>
      <c r="EO117" s="2">
        <f t="shared" si="554"/>
        <v>0</v>
      </c>
      <c r="EP117" s="2">
        <f t="shared" si="555"/>
        <v>0</v>
      </c>
      <c r="EQ117" s="55"/>
      <c r="ER117" s="55"/>
      <c r="ES117" s="56"/>
      <c r="ET117" s="56"/>
      <c r="EU117" s="55"/>
      <c r="EV117" s="55"/>
      <c r="EW117" s="55"/>
      <c r="EX117" s="55"/>
      <c r="EY117" s="55"/>
      <c r="EZ117" s="55"/>
      <c r="FA117" s="55"/>
      <c r="FB117" s="215"/>
      <c r="FC117" s="215"/>
    </row>
    <row r="118" ht="20.1" customHeight="1" spans="1:159">
      <c r="A118" s="194">
        <f>数据调研!F118</f>
        <v>118623</v>
      </c>
      <c r="B118" s="195">
        <f t="shared" si="556"/>
        <v>0</v>
      </c>
      <c r="C118" s="195">
        <f t="shared" si="557"/>
        <v>0</v>
      </c>
      <c r="D118" s="195">
        <f t="shared" si="558"/>
        <v>0</v>
      </c>
      <c r="E118" s="195">
        <f t="shared" si="559"/>
        <v>0</v>
      </c>
      <c r="F118" s="195">
        <f t="shared" si="560"/>
        <v>0</v>
      </c>
      <c r="G118">
        <f t="shared" si="561"/>
        <v>0</v>
      </c>
      <c r="H118">
        <f t="shared" si="562"/>
        <v>0</v>
      </c>
      <c r="I118">
        <f t="shared" si="563"/>
        <v>0</v>
      </c>
      <c r="J118">
        <f t="shared" si="564"/>
        <v>1</v>
      </c>
      <c r="K118" s="254">
        <f>价格参考!K118</f>
        <v>28</v>
      </c>
      <c r="L118">
        <f t="shared" si="424"/>
        <v>1</v>
      </c>
      <c r="M118">
        <f t="shared" si="425"/>
        <v>0</v>
      </c>
      <c r="N118">
        <f t="shared" si="426"/>
        <v>0</v>
      </c>
      <c r="O118">
        <f t="shared" si="427"/>
        <v>0</v>
      </c>
      <c r="P118">
        <f t="shared" si="428"/>
        <v>0</v>
      </c>
      <c r="Q118">
        <f t="shared" si="429"/>
        <v>0</v>
      </c>
      <c r="R118">
        <f t="shared" si="430"/>
        <v>0</v>
      </c>
      <c r="S118">
        <f t="shared" si="431"/>
        <v>0</v>
      </c>
      <c r="T118">
        <f t="shared" si="432"/>
        <v>0</v>
      </c>
      <c r="U118">
        <f t="shared" si="433"/>
        <v>0</v>
      </c>
      <c r="V118">
        <f t="shared" si="434"/>
        <v>0</v>
      </c>
      <c r="W118" s="194">
        <f t="shared" si="435"/>
        <v>118623</v>
      </c>
      <c r="X118" s="255">
        <f>数据调研!I118</f>
        <v>141</v>
      </c>
      <c r="Y118" s="2">
        <f t="shared" si="436"/>
        <v>0</v>
      </c>
      <c r="Z118" s="2">
        <f t="shared" si="437"/>
        <v>0</v>
      </c>
      <c r="AA118" s="2">
        <f t="shared" si="438"/>
        <v>0</v>
      </c>
      <c r="AB118" s="2">
        <f t="shared" si="439"/>
        <v>0</v>
      </c>
      <c r="AC118" s="2">
        <f t="shared" si="440"/>
        <v>0</v>
      </c>
      <c r="AD118" s="2">
        <f t="shared" si="441"/>
        <v>0</v>
      </c>
      <c r="AE118" s="2">
        <f t="shared" si="442"/>
        <v>0</v>
      </c>
      <c r="AF118" s="2">
        <f t="shared" si="443"/>
        <v>0</v>
      </c>
      <c r="AG118" s="2">
        <f t="shared" si="444"/>
        <v>0</v>
      </c>
      <c r="AH118" s="2">
        <f t="shared" si="445"/>
        <v>0</v>
      </c>
      <c r="AI118" s="2">
        <f t="shared" si="446"/>
        <v>0</v>
      </c>
      <c r="AJ118" s="2">
        <f t="shared" si="447"/>
        <v>0</v>
      </c>
      <c r="AK118" s="2">
        <f t="shared" si="448"/>
        <v>0</v>
      </c>
      <c r="AL118" s="2">
        <f t="shared" si="449"/>
        <v>0</v>
      </c>
      <c r="AM118" s="2">
        <f t="shared" si="450"/>
        <v>0</v>
      </c>
      <c r="AN118" s="2">
        <f t="shared" si="451"/>
        <v>0</v>
      </c>
      <c r="AO118" s="2">
        <f t="shared" si="452"/>
        <v>0</v>
      </c>
      <c r="AP118" s="2">
        <f t="shared" si="453"/>
        <v>0</v>
      </c>
      <c r="AQ118" s="2">
        <f t="shared" si="454"/>
        <v>0</v>
      </c>
      <c r="AR118" s="2">
        <f t="shared" si="455"/>
        <v>0</v>
      </c>
      <c r="AS118" s="2">
        <f t="shared" si="456"/>
        <v>1</v>
      </c>
      <c r="AT118" s="2">
        <f t="shared" si="457"/>
        <v>0</v>
      </c>
      <c r="AU118" s="2">
        <f t="shared" si="458"/>
        <v>0</v>
      </c>
      <c r="AV118" s="2">
        <f t="shared" si="459"/>
        <v>0</v>
      </c>
      <c r="AW118" s="2">
        <f t="shared" si="460"/>
        <v>0</v>
      </c>
      <c r="AX118" s="2">
        <f t="shared" si="461"/>
        <v>0</v>
      </c>
      <c r="AY118" s="2">
        <f t="shared" si="462"/>
        <v>0</v>
      </c>
      <c r="AZ118" s="2">
        <f t="shared" si="463"/>
        <v>0</v>
      </c>
      <c r="BA118" s="2">
        <f t="shared" si="464"/>
        <v>0</v>
      </c>
      <c r="BB118" s="2">
        <f t="shared" si="465"/>
        <v>1</v>
      </c>
      <c r="BC118" s="2">
        <f t="shared" si="466"/>
        <v>0</v>
      </c>
      <c r="BD118" s="2">
        <f t="shared" si="467"/>
        <v>0</v>
      </c>
      <c r="BE118" s="2">
        <f t="shared" si="468"/>
        <v>0</v>
      </c>
      <c r="BF118" s="2">
        <f t="shared" si="469"/>
        <v>0</v>
      </c>
      <c r="BG118" s="2">
        <f t="shared" si="470"/>
        <v>0</v>
      </c>
      <c r="BH118" s="2">
        <f t="shared" si="471"/>
        <v>0</v>
      </c>
      <c r="BI118" s="2">
        <f t="shared" si="472"/>
        <v>0</v>
      </c>
      <c r="BJ118" s="2">
        <f t="shared" si="473"/>
        <v>0</v>
      </c>
      <c r="BK118" s="2">
        <f t="shared" si="474"/>
        <v>0</v>
      </c>
      <c r="BL118" s="2">
        <f t="shared" si="475"/>
        <v>0</v>
      </c>
      <c r="BM118" s="2">
        <f t="shared" si="476"/>
        <v>0</v>
      </c>
      <c r="BN118" s="2">
        <f t="shared" si="477"/>
        <v>0</v>
      </c>
      <c r="BO118" s="2">
        <f t="shared" si="478"/>
        <v>0</v>
      </c>
      <c r="BP118" s="2">
        <f t="shared" si="479"/>
        <v>0</v>
      </c>
      <c r="BQ118" s="2">
        <f t="shared" si="480"/>
        <v>0</v>
      </c>
      <c r="BR118" s="2">
        <f t="shared" si="481"/>
        <v>0</v>
      </c>
      <c r="BS118" s="2">
        <f t="shared" si="482"/>
        <v>0</v>
      </c>
      <c r="BT118" s="2">
        <f t="shared" si="483"/>
        <v>0</v>
      </c>
      <c r="BU118" s="2">
        <f t="shared" si="484"/>
        <v>0</v>
      </c>
      <c r="BV118" s="2">
        <f t="shared" si="485"/>
        <v>0</v>
      </c>
      <c r="BW118" s="255" t="str">
        <f>数据调研!K118</f>
        <v>FBA</v>
      </c>
      <c r="BX118" s="199">
        <f t="shared" si="486"/>
        <v>0</v>
      </c>
      <c r="BY118" s="199">
        <f t="shared" si="487"/>
        <v>0</v>
      </c>
      <c r="BZ118" s="199">
        <f t="shared" si="488"/>
        <v>0</v>
      </c>
      <c r="CA118" s="199">
        <f t="shared" si="489"/>
        <v>0</v>
      </c>
      <c r="CB118" s="199">
        <f t="shared" si="490"/>
        <v>0</v>
      </c>
      <c r="CC118" s="199">
        <f t="shared" si="491"/>
        <v>0</v>
      </c>
      <c r="CD118" s="199">
        <f t="shared" si="492"/>
        <v>0</v>
      </c>
      <c r="CE118" s="199">
        <f t="shared" si="493"/>
        <v>0</v>
      </c>
      <c r="CF118" s="199">
        <f t="shared" si="494"/>
        <v>0</v>
      </c>
      <c r="CG118" s="199">
        <f t="shared" si="495"/>
        <v>0</v>
      </c>
      <c r="CH118" s="199">
        <f t="shared" si="496"/>
        <v>1</v>
      </c>
      <c r="CI118" s="199">
        <f t="shared" si="497"/>
        <v>0</v>
      </c>
      <c r="CJ118" s="199">
        <f t="shared" si="498"/>
        <v>0</v>
      </c>
      <c r="CK118" s="199">
        <f t="shared" si="499"/>
        <v>0</v>
      </c>
      <c r="CL118" s="199">
        <f t="shared" si="500"/>
        <v>0</v>
      </c>
      <c r="CM118" s="199">
        <f t="shared" si="501"/>
        <v>0</v>
      </c>
      <c r="CN118" s="199">
        <f t="shared" si="502"/>
        <v>0</v>
      </c>
      <c r="CO118" s="199">
        <f t="shared" si="503"/>
        <v>0</v>
      </c>
      <c r="CP118" s="199">
        <f t="shared" si="504"/>
        <v>0</v>
      </c>
      <c r="CQ118" s="199">
        <f t="shared" si="505"/>
        <v>1</v>
      </c>
      <c r="CR118" s="255">
        <f>数据调研!N118</f>
        <v>649</v>
      </c>
      <c r="CS118" s="260">
        <f t="shared" si="506"/>
        <v>0</v>
      </c>
      <c r="CT118" s="2">
        <f t="shared" si="507"/>
        <v>0</v>
      </c>
      <c r="CU118" s="2">
        <f t="shared" si="508"/>
        <v>0</v>
      </c>
      <c r="CV118" s="2">
        <f t="shared" si="509"/>
        <v>0</v>
      </c>
      <c r="CW118" s="2">
        <f t="shared" si="510"/>
        <v>0</v>
      </c>
      <c r="CX118" s="2">
        <f t="shared" si="511"/>
        <v>0</v>
      </c>
      <c r="CY118" s="2">
        <f t="shared" si="512"/>
        <v>0</v>
      </c>
      <c r="CZ118" s="2">
        <f t="shared" si="513"/>
        <v>0</v>
      </c>
      <c r="DA118" s="2">
        <f t="shared" si="514"/>
        <v>0</v>
      </c>
      <c r="DB118" s="2">
        <f t="shared" si="515"/>
        <v>0</v>
      </c>
      <c r="DC118" s="263">
        <f t="shared" si="516"/>
        <v>0</v>
      </c>
      <c r="DD118" s="254">
        <f t="shared" si="517"/>
        <v>0</v>
      </c>
      <c r="DE118" s="254">
        <f t="shared" si="518"/>
        <v>0</v>
      </c>
      <c r="DF118" s="254">
        <f t="shared" si="519"/>
        <v>0</v>
      </c>
      <c r="DG118" s="254">
        <f t="shared" si="520"/>
        <v>0</v>
      </c>
      <c r="DH118" s="254">
        <f t="shared" si="521"/>
        <v>0</v>
      </c>
      <c r="DI118" s="254">
        <f t="shared" si="522"/>
        <v>0</v>
      </c>
      <c r="DJ118" s="254">
        <f t="shared" si="523"/>
        <v>0</v>
      </c>
      <c r="DK118" s="254">
        <f t="shared" si="524"/>
        <v>0</v>
      </c>
      <c r="DL118" s="254">
        <f t="shared" si="525"/>
        <v>0</v>
      </c>
      <c r="DM118" s="263">
        <f t="shared" si="526"/>
        <v>0</v>
      </c>
      <c r="DN118" s="254">
        <f t="shared" si="527"/>
        <v>0</v>
      </c>
      <c r="DO118" s="254">
        <f t="shared" si="528"/>
        <v>0</v>
      </c>
      <c r="DP118" s="254">
        <f t="shared" si="529"/>
        <v>0</v>
      </c>
      <c r="DQ118" s="254">
        <f t="shared" si="530"/>
        <v>0</v>
      </c>
      <c r="DR118" s="254">
        <f t="shared" si="531"/>
        <v>0</v>
      </c>
      <c r="DS118" s="254">
        <f t="shared" si="532"/>
        <v>0</v>
      </c>
      <c r="DT118" s="254">
        <f t="shared" si="533"/>
        <v>0</v>
      </c>
      <c r="DU118" s="254">
        <f t="shared" si="534"/>
        <v>0</v>
      </c>
      <c r="DV118" s="254">
        <f t="shared" si="535"/>
        <v>0</v>
      </c>
      <c r="DW118" s="263">
        <f t="shared" si="536"/>
        <v>0</v>
      </c>
      <c r="DX118" s="254">
        <f t="shared" si="537"/>
        <v>0</v>
      </c>
      <c r="DY118" s="254">
        <f t="shared" si="538"/>
        <v>0</v>
      </c>
      <c r="DZ118" s="254">
        <f t="shared" si="539"/>
        <v>0</v>
      </c>
      <c r="EA118" s="254">
        <f t="shared" si="540"/>
        <v>0</v>
      </c>
      <c r="EB118" s="254">
        <f t="shared" si="541"/>
        <v>0</v>
      </c>
      <c r="EC118" s="254">
        <f t="shared" si="542"/>
        <v>0</v>
      </c>
      <c r="ED118" s="254">
        <f t="shared" si="543"/>
        <v>0</v>
      </c>
      <c r="EE118" s="254">
        <f t="shared" si="544"/>
        <v>0</v>
      </c>
      <c r="EF118" s="254">
        <f t="shared" si="545"/>
        <v>0</v>
      </c>
      <c r="EG118" s="263">
        <f t="shared" si="546"/>
        <v>1</v>
      </c>
      <c r="EH118" s="2">
        <f t="shared" si="547"/>
        <v>0</v>
      </c>
      <c r="EI118" s="2">
        <f t="shared" si="548"/>
        <v>0</v>
      </c>
      <c r="EJ118" s="2">
        <f t="shared" si="549"/>
        <v>0</v>
      </c>
      <c r="EK118" s="2">
        <f t="shared" si="550"/>
        <v>0</v>
      </c>
      <c r="EL118" s="2">
        <f t="shared" si="551"/>
        <v>0</v>
      </c>
      <c r="EM118" s="2">
        <f t="shared" si="552"/>
        <v>0</v>
      </c>
      <c r="EN118" s="2">
        <f t="shared" si="553"/>
        <v>0</v>
      </c>
      <c r="EO118" s="2">
        <f t="shared" si="554"/>
        <v>0</v>
      </c>
      <c r="EP118" s="2">
        <f t="shared" si="555"/>
        <v>1</v>
      </c>
      <c r="EQ118" s="55"/>
      <c r="ER118" s="55"/>
      <c r="ES118" s="56"/>
      <c r="ET118" s="56"/>
      <c r="EU118" s="55"/>
      <c r="EV118" s="55"/>
      <c r="EW118" s="55"/>
      <c r="EX118" s="55"/>
      <c r="EY118" s="55"/>
      <c r="EZ118" s="55"/>
      <c r="FA118" s="55"/>
      <c r="FB118" s="215"/>
      <c r="FC118" s="215"/>
    </row>
    <row r="119" ht="20.1" customHeight="1" spans="1:159">
      <c r="A119" s="194">
        <f>数据调研!F119</f>
        <v>83413</v>
      </c>
      <c r="B119" s="195">
        <f t="shared" si="556"/>
        <v>0</v>
      </c>
      <c r="C119" s="195">
        <f t="shared" si="557"/>
        <v>0</v>
      </c>
      <c r="D119" s="195">
        <f t="shared" si="558"/>
        <v>0</v>
      </c>
      <c r="E119" s="195">
        <f t="shared" si="559"/>
        <v>0</v>
      </c>
      <c r="F119" s="195">
        <f t="shared" si="560"/>
        <v>0</v>
      </c>
      <c r="G119">
        <f t="shared" si="561"/>
        <v>0</v>
      </c>
      <c r="H119">
        <f t="shared" si="562"/>
        <v>0</v>
      </c>
      <c r="I119">
        <f t="shared" si="563"/>
        <v>0</v>
      </c>
      <c r="J119">
        <f t="shared" si="564"/>
        <v>1</v>
      </c>
      <c r="K119" s="254">
        <f>价格参考!K119</f>
        <v>28</v>
      </c>
      <c r="L119">
        <f t="shared" si="424"/>
        <v>1</v>
      </c>
      <c r="M119">
        <f t="shared" si="425"/>
        <v>0</v>
      </c>
      <c r="N119">
        <f t="shared" si="426"/>
        <v>0</v>
      </c>
      <c r="O119">
        <f t="shared" si="427"/>
        <v>0</v>
      </c>
      <c r="P119">
        <f t="shared" si="428"/>
        <v>0</v>
      </c>
      <c r="Q119">
        <f t="shared" si="429"/>
        <v>0</v>
      </c>
      <c r="R119">
        <f t="shared" si="430"/>
        <v>0</v>
      </c>
      <c r="S119">
        <f t="shared" si="431"/>
        <v>0</v>
      </c>
      <c r="T119">
        <f t="shared" si="432"/>
        <v>0</v>
      </c>
      <c r="U119">
        <f t="shared" si="433"/>
        <v>0</v>
      </c>
      <c r="V119">
        <f t="shared" si="434"/>
        <v>0</v>
      </c>
      <c r="W119" s="194">
        <f t="shared" si="435"/>
        <v>83413</v>
      </c>
      <c r="X119" s="255">
        <f>数据调研!I119</f>
        <v>1791</v>
      </c>
      <c r="Y119" s="2">
        <f t="shared" si="436"/>
        <v>0</v>
      </c>
      <c r="Z119" s="2">
        <f t="shared" si="437"/>
        <v>0</v>
      </c>
      <c r="AA119" s="2">
        <f t="shared" si="438"/>
        <v>0</v>
      </c>
      <c r="AB119" s="2">
        <f t="shared" si="439"/>
        <v>0</v>
      </c>
      <c r="AC119" s="2">
        <f t="shared" si="440"/>
        <v>0</v>
      </c>
      <c r="AD119" s="2">
        <f t="shared" si="441"/>
        <v>0</v>
      </c>
      <c r="AE119" s="2">
        <f t="shared" si="442"/>
        <v>0</v>
      </c>
      <c r="AF119" s="2">
        <f t="shared" si="443"/>
        <v>0</v>
      </c>
      <c r="AG119" s="2">
        <f t="shared" si="444"/>
        <v>0</v>
      </c>
      <c r="AH119" s="2">
        <f t="shared" si="445"/>
        <v>0</v>
      </c>
      <c r="AI119" s="2">
        <f t="shared" si="446"/>
        <v>0</v>
      </c>
      <c r="AJ119" s="2">
        <f t="shared" si="447"/>
        <v>0</v>
      </c>
      <c r="AK119" s="2">
        <f t="shared" si="448"/>
        <v>0</v>
      </c>
      <c r="AL119" s="2">
        <f t="shared" si="449"/>
        <v>0</v>
      </c>
      <c r="AM119" s="2">
        <f t="shared" si="450"/>
        <v>0</v>
      </c>
      <c r="AN119" s="2">
        <f t="shared" si="451"/>
        <v>0</v>
      </c>
      <c r="AO119" s="2">
        <f t="shared" si="452"/>
        <v>0</v>
      </c>
      <c r="AP119" s="2">
        <f t="shared" si="453"/>
        <v>0</v>
      </c>
      <c r="AQ119" s="2">
        <f t="shared" si="454"/>
        <v>0</v>
      </c>
      <c r="AR119" s="2">
        <f t="shared" si="455"/>
        <v>0</v>
      </c>
      <c r="AS119" s="2">
        <f t="shared" si="456"/>
        <v>0</v>
      </c>
      <c r="AT119" s="2">
        <f t="shared" si="457"/>
        <v>0</v>
      </c>
      <c r="AU119" s="2">
        <f t="shared" si="458"/>
        <v>0</v>
      </c>
      <c r="AV119" s="2">
        <f t="shared" si="459"/>
        <v>0</v>
      </c>
      <c r="AW119" s="2">
        <f t="shared" si="460"/>
        <v>0</v>
      </c>
      <c r="AX119" s="2">
        <f t="shared" si="461"/>
        <v>0</v>
      </c>
      <c r="AY119" s="2">
        <f t="shared" si="462"/>
        <v>0</v>
      </c>
      <c r="AZ119" s="2">
        <f t="shared" si="463"/>
        <v>0</v>
      </c>
      <c r="BA119" s="2">
        <f t="shared" si="464"/>
        <v>0</v>
      </c>
      <c r="BB119" s="2">
        <f t="shared" si="465"/>
        <v>0</v>
      </c>
      <c r="BC119" s="2">
        <f t="shared" si="466"/>
        <v>0</v>
      </c>
      <c r="BD119" s="2">
        <f t="shared" si="467"/>
        <v>0</v>
      </c>
      <c r="BE119" s="2">
        <f t="shared" si="468"/>
        <v>0</v>
      </c>
      <c r="BF119" s="2">
        <f t="shared" si="469"/>
        <v>0</v>
      </c>
      <c r="BG119" s="2">
        <f t="shared" si="470"/>
        <v>0</v>
      </c>
      <c r="BH119" s="2">
        <f t="shared" si="471"/>
        <v>0</v>
      </c>
      <c r="BI119" s="2">
        <f t="shared" si="472"/>
        <v>0</v>
      </c>
      <c r="BJ119" s="2">
        <f t="shared" si="473"/>
        <v>0</v>
      </c>
      <c r="BK119" s="2">
        <f t="shared" si="474"/>
        <v>0</v>
      </c>
      <c r="BL119" s="2">
        <f t="shared" si="475"/>
        <v>0</v>
      </c>
      <c r="BM119" s="2">
        <f t="shared" si="476"/>
        <v>1</v>
      </c>
      <c r="BN119" s="2">
        <f t="shared" si="477"/>
        <v>0</v>
      </c>
      <c r="BO119" s="2">
        <f t="shared" si="478"/>
        <v>0</v>
      </c>
      <c r="BP119" s="2">
        <f t="shared" si="479"/>
        <v>0</v>
      </c>
      <c r="BQ119" s="2">
        <f t="shared" si="480"/>
        <v>0</v>
      </c>
      <c r="BR119" s="2">
        <f t="shared" si="481"/>
        <v>0</v>
      </c>
      <c r="BS119" s="2">
        <f t="shared" si="482"/>
        <v>0</v>
      </c>
      <c r="BT119" s="2">
        <f t="shared" si="483"/>
        <v>0</v>
      </c>
      <c r="BU119" s="2">
        <f t="shared" si="484"/>
        <v>0</v>
      </c>
      <c r="BV119" s="2">
        <f t="shared" si="485"/>
        <v>1</v>
      </c>
      <c r="BW119" s="255" t="str">
        <f>数据调研!K119</f>
        <v>AMZ</v>
      </c>
      <c r="BX119" s="199">
        <f t="shared" si="486"/>
        <v>1</v>
      </c>
      <c r="BY119" s="199">
        <f t="shared" si="487"/>
        <v>0</v>
      </c>
      <c r="BZ119" s="199">
        <f t="shared" si="488"/>
        <v>0</v>
      </c>
      <c r="CA119" s="199">
        <f t="shared" si="489"/>
        <v>0</v>
      </c>
      <c r="CB119" s="199">
        <f t="shared" si="490"/>
        <v>0</v>
      </c>
      <c r="CC119" s="199">
        <f t="shared" si="491"/>
        <v>0</v>
      </c>
      <c r="CD119" s="199">
        <f t="shared" si="492"/>
        <v>0</v>
      </c>
      <c r="CE119" s="199">
        <f t="shared" si="493"/>
        <v>0</v>
      </c>
      <c r="CF119" s="199">
        <f t="shared" si="494"/>
        <v>0</v>
      </c>
      <c r="CG119" s="199">
        <f t="shared" si="495"/>
        <v>1</v>
      </c>
      <c r="CH119" s="199">
        <f t="shared" si="496"/>
        <v>0</v>
      </c>
      <c r="CI119" s="199">
        <f t="shared" si="497"/>
        <v>0</v>
      </c>
      <c r="CJ119" s="199">
        <f t="shared" si="498"/>
        <v>0</v>
      </c>
      <c r="CK119" s="199">
        <f t="shared" si="499"/>
        <v>0</v>
      </c>
      <c r="CL119" s="199">
        <f t="shared" si="500"/>
        <v>0</v>
      </c>
      <c r="CM119" s="199">
        <f t="shared" si="501"/>
        <v>0</v>
      </c>
      <c r="CN119" s="199">
        <f t="shared" si="502"/>
        <v>0</v>
      </c>
      <c r="CO119" s="199">
        <f t="shared" si="503"/>
        <v>0</v>
      </c>
      <c r="CP119" s="199">
        <f t="shared" si="504"/>
        <v>0</v>
      </c>
      <c r="CQ119" s="199">
        <f t="shared" si="505"/>
        <v>0</v>
      </c>
      <c r="CR119" s="255">
        <f>数据调研!N119</f>
        <v>3832</v>
      </c>
      <c r="CS119" s="260">
        <f t="shared" si="506"/>
        <v>0</v>
      </c>
      <c r="CT119" s="2">
        <f t="shared" si="507"/>
        <v>0</v>
      </c>
      <c r="CU119" s="2">
        <f t="shared" si="508"/>
        <v>0</v>
      </c>
      <c r="CV119" s="2">
        <f t="shared" si="509"/>
        <v>0</v>
      </c>
      <c r="CW119" s="2">
        <f t="shared" si="510"/>
        <v>0</v>
      </c>
      <c r="CX119" s="2">
        <f t="shared" si="511"/>
        <v>0</v>
      </c>
      <c r="CY119" s="2">
        <f t="shared" si="512"/>
        <v>0</v>
      </c>
      <c r="CZ119" s="2">
        <f t="shared" si="513"/>
        <v>0</v>
      </c>
      <c r="DA119" s="2">
        <f t="shared" si="514"/>
        <v>0</v>
      </c>
      <c r="DB119" s="2">
        <f t="shared" si="515"/>
        <v>0</v>
      </c>
      <c r="DC119" s="263">
        <f t="shared" si="516"/>
        <v>0</v>
      </c>
      <c r="DD119" s="254">
        <f t="shared" si="517"/>
        <v>0</v>
      </c>
      <c r="DE119" s="254">
        <f t="shared" si="518"/>
        <v>0</v>
      </c>
      <c r="DF119" s="254">
        <f t="shared" si="519"/>
        <v>0</v>
      </c>
      <c r="DG119" s="254">
        <f t="shared" si="520"/>
        <v>0</v>
      </c>
      <c r="DH119" s="254">
        <f t="shared" si="521"/>
        <v>0</v>
      </c>
      <c r="DI119" s="254">
        <f t="shared" si="522"/>
        <v>0</v>
      </c>
      <c r="DJ119" s="254">
        <f t="shared" si="523"/>
        <v>0</v>
      </c>
      <c r="DK119" s="254">
        <f t="shared" si="524"/>
        <v>0</v>
      </c>
      <c r="DL119" s="254">
        <f t="shared" si="525"/>
        <v>0</v>
      </c>
      <c r="DM119" s="263">
        <f t="shared" si="526"/>
        <v>0</v>
      </c>
      <c r="DN119" s="254">
        <f t="shared" si="527"/>
        <v>0</v>
      </c>
      <c r="DO119" s="254">
        <f t="shared" si="528"/>
        <v>0</v>
      </c>
      <c r="DP119" s="254">
        <f t="shared" si="529"/>
        <v>0</v>
      </c>
      <c r="DQ119" s="254">
        <f t="shared" si="530"/>
        <v>0</v>
      </c>
      <c r="DR119" s="254">
        <f t="shared" si="531"/>
        <v>0</v>
      </c>
      <c r="DS119" s="254">
        <f t="shared" si="532"/>
        <v>0</v>
      </c>
      <c r="DT119" s="254">
        <f t="shared" si="533"/>
        <v>0</v>
      </c>
      <c r="DU119" s="254">
        <f t="shared" si="534"/>
        <v>0</v>
      </c>
      <c r="DV119" s="254">
        <f t="shared" si="535"/>
        <v>0</v>
      </c>
      <c r="DW119" s="263">
        <f t="shared" si="536"/>
        <v>0</v>
      </c>
      <c r="DX119" s="254">
        <f t="shared" si="537"/>
        <v>0</v>
      </c>
      <c r="DY119" s="254">
        <f t="shared" si="538"/>
        <v>0</v>
      </c>
      <c r="DZ119" s="254">
        <f t="shared" si="539"/>
        <v>0</v>
      </c>
      <c r="EA119" s="254">
        <f t="shared" si="540"/>
        <v>0</v>
      </c>
      <c r="EB119" s="254">
        <f t="shared" si="541"/>
        <v>0</v>
      </c>
      <c r="EC119" s="254">
        <f t="shared" si="542"/>
        <v>0</v>
      </c>
      <c r="ED119" s="254">
        <f t="shared" si="543"/>
        <v>0</v>
      </c>
      <c r="EE119" s="254">
        <f t="shared" si="544"/>
        <v>0</v>
      </c>
      <c r="EF119" s="254">
        <f t="shared" si="545"/>
        <v>0</v>
      </c>
      <c r="EG119" s="263">
        <f t="shared" si="546"/>
        <v>1</v>
      </c>
      <c r="EH119" s="2">
        <f t="shared" si="547"/>
        <v>0</v>
      </c>
      <c r="EI119" s="2">
        <f t="shared" si="548"/>
        <v>0</v>
      </c>
      <c r="EJ119" s="2">
        <f t="shared" si="549"/>
        <v>0</v>
      </c>
      <c r="EK119" s="2">
        <f t="shared" si="550"/>
        <v>0</v>
      </c>
      <c r="EL119" s="2">
        <f t="shared" si="551"/>
        <v>0</v>
      </c>
      <c r="EM119" s="2">
        <f t="shared" si="552"/>
        <v>0</v>
      </c>
      <c r="EN119" s="2">
        <f t="shared" si="553"/>
        <v>0</v>
      </c>
      <c r="EO119" s="2">
        <f t="shared" si="554"/>
        <v>0</v>
      </c>
      <c r="EP119" s="2">
        <f t="shared" si="555"/>
        <v>1</v>
      </c>
      <c r="EQ119" s="55"/>
      <c r="ER119" s="55"/>
      <c r="ES119" s="56"/>
      <c r="ET119" s="56"/>
      <c r="EU119" s="55"/>
      <c r="EV119" s="55"/>
      <c r="EW119" s="55"/>
      <c r="EX119" s="55"/>
      <c r="EY119" s="55"/>
      <c r="EZ119" s="55"/>
      <c r="FA119" s="55"/>
      <c r="FB119" s="215"/>
      <c r="FC119" s="215"/>
    </row>
    <row r="120" ht="20.1" customHeight="1" spans="1:159">
      <c r="A120" s="194">
        <f>数据调研!F120</f>
        <v>95932</v>
      </c>
      <c r="B120" s="195">
        <f t="shared" si="556"/>
        <v>0</v>
      </c>
      <c r="C120" s="195">
        <f t="shared" si="557"/>
        <v>0</v>
      </c>
      <c r="D120" s="195">
        <f t="shared" si="558"/>
        <v>0</v>
      </c>
      <c r="E120" s="195">
        <f t="shared" si="559"/>
        <v>0</v>
      </c>
      <c r="F120" s="195">
        <f t="shared" si="560"/>
        <v>0</v>
      </c>
      <c r="G120">
        <f t="shared" si="561"/>
        <v>0</v>
      </c>
      <c r="H120">
        <f t="shared" si="562"/>
        <v>0</v>
      </c>
      <c r="I120">
        <f t="shared" si="563"/>
        <v>0</v>
      </c>
      <c r="J120">
        <f t="shared" si="564"/>
        <v>1</v>
      </c>
      <c r="K120" s="254">
        <f>价格参考!K120</f>
        <v>28</v>
      </c>
      <c r="L120">
        <f t="shared" si="424"/>
        <v>1</v>
      </c>
      <c r="M120">
        <f t="shared" si="425"/>
        <v>0</v>
      </c>
      <c r="N120">
        <f t="shared" si="426"/>
        <v>0</v>
      </c>
      <c r="O120">
        <f t="shared" si="427"/>
        <v>0</v>
      </c>
      <c r="P120">
        <f t="shared" si="428"/>
        <v>0</v>
      </c>
      <c r="Q120">
        <f t="shared" si="429"/>
        <v>0</v>
      </c>
      <c r="R120">
        <f t="shared" si="430"/>
        <v>0</v>
      </c>
      <c r="S120">
        <f t="shared" si="431"/>
        <v>0</v>
      </c>
      <c r="T120">
        <f t="shared" si="432"/>
        <v>0</v>
      </c>
      <c r="U120">
        <f t="shared" si="433"/>
        <v>0</v>
      </c>
      <c r="V120">
        <f t="shared" si="434"/>
        <v>0</v>
      </c>
      <c r="W120" s="194">
        <f t="shared" si="435"/>
        <v>95932</v>
      </c>
      <c r="X120" s="255">
        <f>数据调研!I120</f>
        <v>20</v>
      </c>
      <c r="Y120" s="2">
        <f t="shared" si="436"/>
        <v>1</v>
      </c>
      <c r="Z120" s="2">
        <f t="shared" si="437"/>
        <v>0</v>
      </c>
      <c r="AA120" s="2">
        <f t="shared" si="438"/>
        <v>0</v>
      </c>
      <c r="AB120" s="2">
        <f t="shared" si="439"/>
        <v>0</v>
      </c>
      <c r="AC120" s="2">
        <f t="shared" si="440"/>
        <v>0</v>
      </c>
      <c r="AD120" s="2">
        <f t="shared" si="441"/>
        <v>0</v>
      </c>
      <c r="AE120" s="2">
        <f t="shared" si="442"/>
        <v>0</v>
      </c>
      <c r="AF120" s="2">
        <f t="shared" si="443"/>
        <v>0</v>
      </c>
      <c r="AG120" s="2">
        <f t="shared" si="444"/>
        <v>0</v>
      </c>
      <c r="AH120" s="2">
        <f t="shared" si="445"/>
        <v>1</v>
      </c>
      <c r="AI120" s="2">
        <f t="shared" si="446"/>
        <v>0</v>
      </c>
      <c r="AJ120" s="2">
        <f t="shared" si="447"/>
        <v>0</v>
      </c>
      <c r="AK120" s="2">
        <f t="shared" si="448"/>
        <v>0</v>
      </c>
      <c r="AL120" s="2">
        <f t="shared" si="449"/>
        <v>0</v>
      </c>
      <c r="AM120" s="2">
        <f t="shared" si="450"/>
        <v>0</v>
      </c>
      <c r="AN120" s="2">
        <f t="shared" si="451"/>
        <v>0</v>
      </c>
      <c r="AO120" s="2">
        <f t="shared" si="452"/>
        <v>0</v>
      </c>
      <c r="AP120" s="2">
        <f t="shared" si="453"/>
        <v>0</v>
      </c>
      <c r="AQ120" s="2">
        <f t="shared" si="454"/>
        <v>0</v>
      </c>
      <c r="AR120" s="2">
        <f t="shared" si="455"/>
        <v>0</v>
      </c>
      <c r="AS120" s="2">
        <f t="shared" si="456"/>
        <v>0</v>
      </c>
      <c r="AT120" s="2">
        <f t="shared" si="457"/>
        <v>0</v>
      </c>
      <c r="AU120" s="2">
        <f t="shared" si="458"/>
        <v>0</v>
      </c>
      <c r="AV120" s="2">
        <f t="shared" si="459"/>
        <v>0</v>
      </c>
      <c r="AW120" s="2">
        <f t="shared" si="460"/>
        <v>0</v>
      </c>
      <c r="AX120" s="2">
        <f t="shared" si="461"/>
        <v>0</v>
      </c>
      <c r="AY120" s="2">
        <f t="shared" si="462"/>
        <v>0</v>
      </c>
      <c r="AZ120" s="2">
        <f t="shared" si="463"/>
        <v>0</v>
      </c>
      <c r="BA120" s="2">
        <f t="shared" si="464"/>
        <v>0</v>
      </c>
      <c r="BB120" s="2">
        <f t="shared" si="465"/>
        <v>0</v>
      </c>
      <c r="BC120" s="2">
        <f t="shared" si="466"/>
        <v>0</v>
      </c>
      <c r="BD120" s="2">
        <f t="shared" si="467"/>
        <v>0</v>
      </c>
      <c r="BE120" s="2">
        <f t="shared" si="468"/>
        <v>0</v>
      </c>
      <c r="BF120" s="2">
        <f t="shared" si="469"/>
        <v>0</v>
      </c>
      <c r="BG120" s="2">
        <f t="shared" si="470"/>
        <v>0</v>
      </c>
      <c r="BH120" s="2">
        <f t="shared" si="471"/>
        <v>0</v>
      </c>
      <c r="BI120" s="2">
        <f t="shared" si="472"/>
        <v>0</v>
      </c>
      <c r="BJ120" s="2">
        <f t="shared" si="473"/>
        <v>0</v>
      </c>
      <c r="BK120" s="2">
        <f t="shared" si="474"/>
        <v>0</v>
      </c>
      <c r="BL120" s="2">
        <f t="shared" si="475"/>
        <v>0</v>
      </c>
      <c r="BM120" s="2">
        <f t="shared" si="476"/>
        <v>0</v>
      </c>
      <c r="BN120" s="2">
        <f t="shared" si="477"/>
        <v>0</v>
      </c>
      <c r="BO120" s="2">
        <f t="shared" si="478"/>
        <v>0</v>
      </c>
      <c r="BP120" s="2">
        <f t="shared" si="479"/>
        <v>0</v>
      </c>
      <c r="BQ120" s="2">
        <f t="shared" si="480"/>
        <v>0</v>
      </c>
      <c r="BR120" s="2">
        <f t="shared" si="481"/>
        <v>0</v>
      </c>
      <c r="BS120" s="2">
        <f t="shared" si="482"/>
        <v>0</v>
      </c>
      <c r="BT120" s="2">
        <f t="shared" si="483"/>
        <v>0</v>
      </c>
      <c r="BU120" s="2">
        <f t="shared" si="484"/>
        <v>0</v>
      </c>
      <c r="BV120" s="2">
        <f t="shared" si="485"/>
        <v>0</v>
      </c>
      <c r="BW120" s="255" t="str">
        <f>数据调研!K120</f>
        <v>FBA</v>
      </c>
      <c r="BX120" s="199">
        <f t="shared" si="486"/>
        <v>0</v>
      </c>
      <c r="BY120" s="199">
        <f t="shared" si="487"/>
        <v>0</v>
      </c>
      <c r="BZ120" s="199">
        <f t="shared" si="488"/>
        <v>0</v>
      </c>
      <c r="CA120" s="199">
        <f t="shared" si="489"/>
        <v>0</v>
      </c>
      <c r="CB120" s="199">
        <f t="shared" si="490"/>
        <v>0</v>
      </c>
      <c r="CC120" s="199">
        <f t="shared" si="491"/>
        <v>0</v>
      </c>
      <c r="CD120" s="199">
        <f t="shared" si="492"/>
        <v>0</v>
      </c>
      <c r="CE120" s="199">
        <f t="shared" si="493"/>
        <v>0</v>
      </c>
      <c r="CF120" s="199">
        <f t="shared" si="494"/>
        <v>0</v>
      </c>
      <c r="CG120" s="199">
        <f t="shared" si="495"/>
        <v>0</v>
      </c>
      <c r="CH120" s="199">
        <f t="shared" si="496"/>
        <v>1</v>
      </c>
      <c r="CI120" s="199">
        <f t="shared" si="497"/>
        <v>0</v>
      </c>
      <c r="CJ120" s="199">
        <f t="shared" si="498"/>
        <v>0</v>
      </c>
      <c r="CK120" s="199">
        <f t="shared" si="499"/>
        <v>0</v>
      </c>
      <c r="CL120" s="199">
        <f t="shared" si="500"/>
        <v>0</v>
      </c>
      <c r="CM120" s="199">
        <f t="shared" si="501"/>
        <v>0</v>
      </c>
      <c r="CN120" s="199">
        <f t="shared" si="502"/>
        <v>0</v>
      </c>
      <c r="CO120" s="199">
        <f t="shared" si="503"/>
        <v>0</v>
      </c>
      <c r="CP120" s="199">
        <f t="shared" si="504"/>
        <v>0</v>
      </c>
      <c r="CQ120" s="199">
        <f t="shared" si="505"/>
        <v>1</v>
      </c>
      <c r="CR120" s="255">
        <f>数据调研!N120</f>
        <v>339</v>
      </c>
      <c r="CS120" s="260">
        <f t="shared" si="506"/>
        <v>0</v>
      </c>
      <c r="CT120" s="2">
        <f t="shared" si="507"/>
        <v>0</v>
      </c>
      <c r="CU120" s="2">
        <f t="shared" si="508"/>
        <v>0</v>
      </c>
      <c r="CV120" s="2">
        <f t="shared" si="509"/>
        <v>0</v>
      </c>
      <c r="CW120" s="2">
        <f t="shared" si="510"/>
        <v>0</v>
      </c>
      <c r="CX120" s="2">
        <f t="shared" si="511"/>
        <v>0</v>
      </c>
      <c r="CY120" s="2">
        <f t="shared" si="512"/>
        <v>0</v>
      </c>
      <c r="CZ120" s="2">
        <f t="shared" si="513"/>
        <v>0</v>
      </c>
      <c r="DA120" s="2">
        <f t="shared" si="514"/>
        <v>0</v>
      </c>
      <c r="DB120" s="2">
        <f t="shared" si="515"/>
        <v>0</v>
      </c>
      <c r="DC120" s="263">
        <f t="shared" si="516"/>
        <v>0</v>
      </c>
      <c r="DD120" s="254">
        <f t="shared" si="517"/>
        <v>0</v>
      </c>
      <c r="DE120" s="254">
        <f t="shared" si="518"/>
        <v>0</v>
      </c>
      <c r="DF120" s="254">
        <f t="shared" si="519"/>
        <v>0</v>
      </c>
      <c r="DG120" s="254">
        <f t="shared" si="520"/>
        <v>0</v>
      </c>
      <c r="DH120" s="254">
        <f t="shared" si="521"/>
        <v>0</v>
      </c>
      <c r="DI120" s="254">
        <f t="shared" si="522"/>
        <v>0</v>
      </c>
      <c r="DJ120" s="254">
        <f t="shared" si="523"/>
        <v>0</v>
      </c>
      <c r="DK120" s="254">
        <f t="shared" si="524"/>
        <v>0</v>
      </c>
      <c r="DL120" s="254">
        <f t="shared" si="525"/>
        <v>0</v>
      </c>
      <c r="DM120" s="263">
        <f t="shared" si="526"/>
        <v>0</v>
      </c>
      <c r="DN120" s="254">
        <f t="shared" si="527"/>
        <v>0</v>
      </c>
      <c r="DO120" s="254">
        <f t="shared" si="528"/>
        <v>0</v>
      </c>
      <c r="DP120" s="254">
        <f t="shared" si="529"/>
        <v>0</v>
      </c>
      <c r="DQ120" s="254">
        <f t="shared" si="530"/>
        <v>0</v>
      </c>
      <c r="DR120" s="254">
        <f t="shared" si="531"/>
        <v>0</v>
      </c>
      <c r="DS120" s="254">
        <f t="shared" si="532"/>
        <v>0</v>
      </c>
      <c r="DT120" s="254">
        <f t="shared" si="533"/>
        <v>0</v>
      </c>
      <c r="DU120" s="254">
        <f t="shared" si="534"/>
        <v>0</v>
      </c>
      <c r="DV120" s="254">
        <f t="shared" si="535"/>
        <v>0</v>
      </c>
      <c r="DW120" s="263">
        <f t="shared" si="536"/>
        <v>0</v>
      </c>
      <c r="DX120" s="254">
        <f t="shared" si="537"/>
        <v>0</v>
      </c>
      <c r="DY120" s="254">
        <f t="shared" si="538"/>
        <v>0</v>
      </c>
      <c r="DZ120" s="254">
        <f t="shared" si="539"/>
        <v>0</v>
      </c>
      <c r="EA120" s="254">
        <f t="shared" si="540"/>
        <v>0</v>
      </c>
      <c r="EB120" s="254">
        <f t="shared" si="541"/>
        <v>0</v>
      </c>
      <c r="EC120" s="254">
        <f t="shared" si="542"/>
        <v>0</v>
      </c>
      <c r="ED120" s="254">
        <f t="shared" si="543"/>
        <v>0</v>
      </c>
      <c r="EE120" s="254">
        <f t="shared" si="544"/>
        <v>0</v>
      </c>
      <c r="EF120" s="254">
        <f t="shared" si="545"/>
        <v>0</v>
      </c>
      <c r="EG120" s="263">
        <f t="shared" si="546"/>
        <v>1</v>
      </c>
      <c r="EH120" s="2">
        <f t="shared" si="547"/>
        <v>0</v>
      </c>
      <c r="EI120" s="2">
        <f t="shared" si="548"/>
        <v>0</v>
      </c>
      <c r="EJ120" s="2">
        <f t="shared" si="549"/>
        <v>0</v>
      </c>
      <c r="EK120" s="2">
        <f t="shared" si="550"/>
        <v>0</v>
      </c>
      <c r="EL120" s="2">
        <f t="shared" si="551"/>
        <v>0</v>
      </c>
      <c r="EM120" s="2">
        <f t="shared" si="552"/>
        <v>0</v>
      </c>
      <c r="EN120" s="2">
        <f t="shared" si="553"/>
        <v>0</v>
      </c>
      <c r="EO120" s="2">
        <f t="shared" si="554"/>
        <v>0</v>
      </c>
      <c r="EP120" s="2">
        <f t="shared" si="555"/>
        <v>1</v>
      </c>
      <c r="EQ120" s="55"/>
      <c r="ER120" s="55"/>
      <c r="ES120" s="56"/>
      <c r="ET120" s="56"/>
      <c r="EU120" s="55"/>
      <c r="EV120" s="55"/>
      <c r="EW120" s="55"/>
      <c r="EX120" s="55"/>
      <c r="EY120" s="55"/>
      <c r="EZ120" s="55"/>
      <c r="FA120" s="55"/>
      <c r="FB120" s="215"/>
      <c r="FC120" s="215"/>
    </row>
    <row r="121" ht="20.1" customHeight="1" spans="1:159">
      <c r="A121" s="194">
        <f>数据调研!F121</f>
        <v>148383</v>
      </c>
      <c r="B121" s="195">
        <f t="shared" si="556"/>
        <v>0</v>
      </c>
      <c r="C121" s="195">
        <f t="shared" si="557"/>
        <v>0</v>
      </c>
      <c r="D121" s="195">
        <f t="shared" si="558"/>
        <v>0</v>
      </c>
      <c r="E121" s="195">
        <f t="shared" si="559"/>
        <v>0</v>
      </c>
      <c r="F121" s="195">
        <f t="shared" si="560"/>
        <v>0</v>
      </c>
      <c r="G121">
        <f t="shared" si="561"/>
        <v>0</v>
      </c>
      <c r="H121">
        <f t="shared" si="562"/>
        <v>0</v>
      </c>
      <c r="I121">
        <f t="shared" si="563"/>
        <v>0</v>
      </c>
      <c r="J121">
        <f t="shared" si="564"/>
        <v>1</v>
      </c>
      <c r="K121" s="254">
        <f>价格参考!K121</f>
        <v>28</v>
      </c>
      <c r="L121">
        <f t="shared" si="424"/>
        <v>1</v>
      </c>
      <c r="M121">
        <f t="shared" si="425"/>
        <v>0</v>
      </c>
      <c r="N121">
        <f t="shared" si="426"/>
        <v>0</v>
      </c>
      <c r="O121">
        <f t="shared" si="427"/>
        <v>0</v>
      </c>
      <c r="P121">
        <f t="shared" si="428"/>
        <v>0</v>
      </c>
      <c r="Q121">
        <f t="shared" si="429"/>
        <v>0</v>
      </c>
      <c r="R121">
        <f t="shared" si="430"/>
        <v>0</v>
      </c>
      <c r="S121">
        <f t="shared" si="431"/>
        <v>0</v>
      </c>
      <c r="T121">
        <f t="shared" si="432"/>
        <v>0</v>
      </c>
      <c r="U121">
        <f t="shared" si="433"/>
        <v>0</v>
      </c>
      <c r="V121">
        <f t="shared" si="434"/>
        <v>0</v>
      </c>
      <c r="W121" s="194">
        <f t="shared" si="435"/>
        <v>148383</v>
      </c>
      <c r="X121" s="255">
        <f>数据调研!I121</f>
        <v>1</v>
      </c>
      <c r="Y121" s="2">
        <f t="shared" si="436"/>
        <v>1</v>
      </c>
      <c r="Z121" s="2">
        <f t="shared" si="437"/>
        <v>0</v>
      </c>
      <c r="AA121" s="2">
        <f t="shared" si="438"/>
        <v>0</v>
      </c>
      <c r="AB121" s="2">
        <f t="shared" si="439"/>
        <v>0</v>
      </c>
      <c r="AC121" s="2">
        <f t="shared" si="440"/>
        <v>0</v>
      </c>
      <c r="AD121" s="2">
        <f t="shared" si="441"/>
        <v>0</v>
      </c>
      <c r="AE121" s="2">
        <f t="shared" si="442"/>
        <v>0</v>
      </c>
      <c r="AF121" s="2">
        <f t="shared" si="443"/>
        <v>0</v>
      </c>
      <c r="AG121" s="2">
        <f t="shared" si="444"/>
        <v>0</v>
      </c>
      <c r="AH121" s="2">
        <f t="shared" si="445"/>
        <v>1</v>
      </c>
      <c r="AI121" s="2">
        <f t="shared" si="446"/>
        <v>0</v>
      </c>
      <c r="AJ121" s="2">
        <f t="shared" si="447"/>
        <v>0</v>
      </c>
      <c r="AK121" s="2">
        <f t="shared" si="448"/>
        <v>0</v>
      </c>
      <c r="AL121" s="2">
        <f t="shared" si="449"/>
        <v>0</v>
      </c>
      <c r="AM121" s="2">
        <f t="shared" si="450"/>
        <v>0</v>
      </c>
      <c r="AN121" s="2">
        <f t="shared" si="451"/>
        <v>0</v>
      </c>
      <c r="AO121" s="2">
        <f t="shared" si="452"/>
        <v>0</v>
      </c>
      <c r="AP121" s="2">
        <f t="shared" si="453"/>
        <v>0</v>
      </c>
      <c r="AQ121" s="2">
        <f t="shared" si="454"/>
        <v>0</v>
      </c>
      <c r="AR121" s="2">
        <f t="shared" si="455"/>
        <v>0</v>
      </c>
      <c r="AS121" s="2">
        <f t="shared" si="456"/>
        <v>0</v>
      </c>
      <c r="AT121" s="2">
        <f t="shared" si="457"/>
        <v>0</v>
      </c>
      <c r="AU121" s="2">
        <f t="shared" si="458"/>
        <v>0</v>
      </c>
      <c r="AV121" s="2">
        <f t="shared" si="459"/>
        <v>0</v>
      </c>
      <c r="AW121" s="2">
        <f t="shared" si="460"/>
        <v>0</v>
      </c>
      <c r="AX121" s="2">
        <f t="shared" si="461"/>
        <v>0</v>
      </c>
      <c r="AY121" s="2">
        <f t="shared" si="462"/>
        <v>0</v>
      </c>
      <c r="AZ121" s="2">
        <f t="shared" si="463"/>
        <v>0</v>
      </c>
      <c r="BA121" s="2">
        <f t="shared" si="464"/>
        <v>0</v>
      </c>
      <c r="BB121" s="2">
        <f t="shared" si="465"/>
        <v>0</v>
      </c>
      <c r="BC121" s="2">
        <f t="shared" si="466"/>
        <v>0</v>
      </c>
      <c r="BD121" s="2">
        <f t="shared" si="467"/>
        <v>0</v>
      </c>
      <c r="BE121" s="2">
        <f t="shared" si="468"/>
        <v>0</v>
      </c>
      <c r="BF121" s="2">
        <f t="shared" si="469"/>
        <v>0</v>
      </c>
      <c r="BG121" s="2">
        <f t="shared" si="470"/>
        <v>0</v>
      </c>
      <c r="BH121" s="2">
        <f t="shared" si="471"/>
        <v>0</v>
      </c>
      <c r="BI121" s="2">
        <f t="shared" si="472"/>
        <v>0</v>
      </c>
      <c r="BJ121" s="2">
        <f t="shared" si="473"/>
        <v>0</v>
      </c>
      <c r="BK121" s="2">
        <f t="shared" si="474"/>
        <v>0</v>
      </c>
      <c r="BL121" s="2">
        <f t="shared" si="475"/>
        <v>0</v>
      </c>
      <c r="BM121" s="2">
        <f t="shared" si="476"/>
        <v>0</v>
      </c>
      <c r="BN121" s="2">
        <f t="shared" si="477"/>
        <v>0</v>
      </c>
      <c r="BO121" s="2">
        <f t="shared" si="478"/>
        <v>0</v>
      </c>
      <c r="BP121" s="2">
        <f t="shared" si="479"/>
        <v>0</v>
      </c>
      <c r="BQ121" s="2">
        <f t="shared" si="480"/>
        <v>0</v>
      </c>
      <c r="BR121" s="2">
        <f t="shared" si="481"/>
        <v>0</v>
      </c>
      <c r="BS121" s="2">
        <f t="shared" si="482"/>
        <v>0</v>
      </c>
      <c r="BT121" s="2">
        <f t="shared" si="483"/>
        <v>0</v>
      </c>
      <c r="BU121" s="2">
        <f t="shared" si="484"/>
        <v>0</v>
      </c>
      <c r="BV121" s="2">
        <f t="shared" si="485"/>
        <v>0</v>
      </c>
      <c r="BW121" s="255" t="str">
        <f>数据调研!K121</f>
        <v>FBA</v>
      </c>
      <c r="BX121" s="199">
        <f t="shared" si="486"/>
        <v>0</v>
      </c>
      <c r="BY121" s="199">
        <f t="shared" si="487"/>
        <v>0</v>
      </c>
      <c r="BZ121" s="199">
        <f t="shared" si="488"/>
        <v>0</v>
      </c>
      <c r="CA121" s="199">
        <f t="shared" si="489"/>
        <v>0</v>
      </c>
      <c r="CB121" s="199">
        <f t="shared" si="490"/>
        <v>0</v>
      </c>
      <c r="CC121" s="199">
        <f t="shared" si="491"/>
        <v>0</v>
      </c>
      <c r="CD121" s="199">
        <f t="shared" si="492"/>
        <v>0</v>
      </c>
      <c r="CE121" s="199">
        <f t="shared" si="493"/>
        <v>0</v>
      </c>
      <c r="CF121" s="199">
        <f t="shared" si="494"/>
        <v>0</v>
      </c>
      <c r="CG121" s="199">
        <f t="shared" si="495"/>
        <v>0</v>
      </c>
      <c r="CH121" s="199">
        <f t="shared" si="496"/>
        <v>1</v>
      </c>
      <c r="CI121" s="199">
        <f t="shared" si="497"/>
        <v>0</v>
      </c>
      <c r="CJ121" s="199">
        <f t="shared" si="498"/>
        <v>0</v>
      </c>
      <c r="CK121" s="199">
        <f t="shared" si="499"/>
        <v>0</v>
      </c>
      <c r="CL121" s="199">
        <f t="shared" si="500"/>
        <v>0</v>
      </c>
      <c r="CM121" s="199">
        <f t="shared" si="501"/>
        <v>0</v>
      </c>
      <c r="CN121" s="199">
        <f t="shared" si="502"/>
        <v>0</v>
      </c>
      <c r="CO121" s="199">
        <f t="shared" si="503"/>
        <v>0</v>
      </c>
      <c r="CP121" s="199">
        <f t="shared" si="504"/>
        <v>0</v>
      </c>
      <c r="CQ121" s="199">
        <f t="shared" si="505"/>
        <v>1</v>
      </c>
      <c r="CR121" s="255">
        <f>数据调研!N121</f>
        <v>638</v>
      </c>
      <c r="CS121" s="260">
        <f t="shared" si="506"/>
        <v>0</v>
      </c>
      <c r="CT121" s="2">
        <f t="shared" si="507"/>
        <v>0</v>
      </c>
      <c r="CU121" s="2">
        <f t="shared" si="508"/>
        <v>0</v>
      </c>
      <c r="CV121" s="2">
        <f t="shared" si="509"/>
        <v>0</v>
      </c>
      <c r="CW121" s="2">
        <f t="shared" si="510"/>
        <v>0</v>
      </c>
      <c r="CX121" s="2">
        <f t="shared" si="511"/>
        <v>0</v>
      </c>
      <c r="CY121" s="2">
        <f t="shared" si="512"/>
        <v>0</v>
      </c>
      <c r="CZ121" s="2">
        <f t="shared" si="513"/>
        <v>0</v>
      </c>
      <c r="DA121" s="2">
        <f t="shared" si="514"/>
        <v>0</v>
      </c>
      <c r="DB121" s="2">
        <f t="shared" si="515"/>
        <v>0</v>
      </c>
      <c r="DC121" s="263">
        <f t="shared" si="516"/>
        <v>0</v>
      </c>
      <c r="DD121" s="254">
        <f t="shared" si="517"/>
        <v>0</v>
      </c>
      <c r="DE121" s="254">
        <f t="shared" si="518"/>
        <v>0</v>
      </c>
      <c r="DF121" s="254">
        <f t="shared" si="519"/>
        <v>0</v>
      </c>
      <c r="DG121" s="254">
        <f t="shared" si="520"/>
        <v>0</v>
      </c>
      <c r="DH121" s="254">
        <f t="shared" si="521"/>
        <v>0</v>
      </c>
      <c r="DI121" s="254">
        <f t="shared" si="522"/>
        <v>0</v>
      </c>
      <c r="DJ121" s="254">
        <f t="shared" si="523"/>
        <v>0</v>
      </c>
      <c r="DK121" s="254">
        <f t="shared" si="524"/>
        <v>0</v>
      </c>
      <c r="DL121" s="254">
        <f t="shared" si="525"/>
        <v>0</v>
      </c>
      <c r="DM121" s="263">
        <f t="shared" si="526"/>
        <v>0</v>
      </c>
      <c r="DN121" s="254">
        <f t="shared" si="527"/>
        <v>0</v>
      </c>
      <c r="DO121" s="254">
        <f t="shared" si="528"/>
        <v>0</v>
      </c>
      <c r="DP121" s="254">
        <f t="shared" si="529"/>
        <v>0</v>
      </c>
      <c r="DQ121" s="254">
        <f t="shared" si="530"/>
        <v>0</v>
      </c>
      <c r="DR121" s="254">
        <f t="shared" si="531"/>
        <v>0</v>
      </c>
      <c r="DS121" s="254">
        <f t="shared" si="532"/>
        <v>0</v>
      </c>
      <c r="DT121" s="254">
        <f t="shared" si="533"/>
        <v>0</v>
      </c>
      <c r="DU121" s="254">
        <f t="shared" si="534"/>
        <v>0</v>
      </c>
      <c r="DV121" s="254">
        <f t="shared" si="535"/>
        <v>0</v>
      </c>
      <c r="DW121" s="263">
        <f t="shared" si="536"/>
        <v>0</v>
      </c>
      <c r="DX121" s="254">
        <f t="shared" si="537"/>
        <v>0</v>
      </c>
      <c r="DY121" s="254">
        <f t="shared" si="538"/>
        <v>0</v>
      </c>
      <c r="DZ121" s="254">
        <f t="shared" si="539"/>
        <v>0</v>
      </c>
      <c r="EA121" s="254">
        <f t="shared" si="540"/>
        <v>0</v>
      </c>
      <c r="EB121" s="254">
        <f t="shared" si="541"/>
        <v>0</v>
      </c>
      <c r="EC121" s="254">
        <f t="shared" si="542"/>
        <v>0</v>
      </c>
      <c r="ED121" s="254">
        <f t="shared" si="543"/>
        <v>0</v>
      </c>
      <c r="EE121" s="254">
        <f t="shared" si="544"/>
        <v>0</v>
      </c>
      <c r="EF121" s="254">
        <f t="shared" si="545"/>
        <v>0</v>
      </c>
      <c r="EG121" s="263">
        <f t="shared" si="546"/>
        <v>1</v>
      </c>
      <c r="EH121" s="2">
        <f t="shared" si="547"/>
        <v>0</v>
      </c>
      <c r="EI121" s="2">
        <f t="shared" si="548"/>
        <v>0</v>
      </c>
      <c r="EJ121" s="2">
        <f t="shared" si="549"/>
        <v>0</v>
      </c>
      <c r="EK121" s="2">
        <f t="shared" si="550"/>
        <v>0</v>
      </c>
      <c r="EL121" s="2">
        <f t="shared" si="551"/>
        <v>0</v>
      </c>
      <c r="EM121" s="2">
        <f t="shared" si="552"/>
        <v>0</v>
      </c>
      <c r="EN121" s="2">
        <f t="shared" si="553"/>
        <v>0</v>
      </c>
      <c r="EO121" s="2">
        <f t="shared" si="554"/>
        <v>0</v>
      </c>
      <c r="EP121" s="2">
        <f t="shared" si="555"/>
        <v>1</v>
      </c>
      <c r="EQ121" s="55"/>
      <c r="ER121" s="55"/>
      <c r="ES121" s="56"/>
      <c r="ET121" s="56"/>
      <c r="EU121" s="55"/>
      <c r="EV121" s="55"/>
      <c r="EW121" s="55"/>
      <c r="EX121" s="55"/>
      <c r="EY121" s="55"/>
      <c r="EZ121" s="55"/>
      <c r="FA121" s="55"/>
      <c r="FB121" s="215"/>
      <c r="FC121" s="215"/>
    </row>
    <row r="122" ht="20.1" customHeight="1" spans="1:159">
      <c r="A122" s="194">
        <f>数据调研!F122</f>
        <v>258938</v>
      </c>
      <c r="B122" s="195">
        <f t="shared" si="556"/>
        <v>0</v>
      </c>
      <c r="C122" s="195">
        <f t="shared" si="557"/>
        <v>0</v>
      </c>
      <c r="D122" s="195">
        <f t="shared" si="558"/>
        <v>0</v>
      </c>
      <c r="E122" s="195">
        <f t="shared" si="559"/>
        <v>0</v>
      </c>
      <c r="F122" s="195">
        <f t="shared" si="560"/>
        <v>0</v>
      </c>
      <c r="G122">
        <f t="shared" si="561"/>
        <v>0</v>
      </c>
      <c r="H122">
        <f t="shared" si="562"/>
        <v>0</v>
      </c>
      <c r="I122">
        <f t="shared" si="563"/>
        <v>0</v>
      </c>
      <c r="J122">
        <f t="shared" si="564"/>
        <v>1</v>
      </c>
      <c r="K122" s="254">
        <f>价格参考!K122</f>
        <v>28</v>
      </c>
      <c r="L122">
        <f t="shared" si="424"/>
        <v>1</v>
      </c>
      <c r="M122">
        <f t="shared" si="425"/>
        <v>0</v>
      </c>
      <c r="N122">
        <f t="shared" si="426"/>
        <v>0</v>
      </c>
      <c r="O122">
        <f t="shared" si="427"/>
        <v>0</v>
      </c>
      <c r="P122">
        <f t="shared" si="428"/>
        <v>0</v>
      </c>
      <c r="Q122">
        <f t="shared" si="429"/>
        <v>0</v>
      </c>
      <c r="R122">
        <f t="shared" si="430"/>
        <v>0</v>
      </c>
      <c r="S122">
        <f t="shared" si="431"/>
        <v>0</v>
      </c>
      <c r="T122">
        <f t="shared" si="432"/>
        <v>0</v>
      </c>
      <c r="U122">
        <f t="shared" si="433"/>
        <v>0</v>
      </c>
      <c r="V122">
        <f t="shared" si="434"/>
        <v>0</v>
      </c>
      <c r="W122" s="194">
        <f t="shared" si="435"/>
        <v>258938</v>
      </c>
      <c r="X122" s="255">
        <f>数据调研!I122</f>
        <v>6</v>
      </c>
      <c r="Y122" s="2">
        <f t="shared" si="436"/>
        <v>1</v>
      </c>
      <c r="Z122" s="2">
        <f t="shared" si="437"/>
        <v>0</v>
      </c>
      <c r="AA122" s="2">
        <f t="shared" si="438"/>
        <v>0</v>
      </c>
      <c r="AB122" s="2">
        <f t="shared" si="439"/>
        <v>0</v>
      </c>
      <c r="AC122" s="2">
        <f t="shared" si="440"/>
        <v>0</v>
      </c>
      <c r="AD122" s="2">
        <f t="shared" si="441"/>
        <v>0</v>
      </c>
      <c r="AE122" s="2">
        <f t="shared" si="442"/>
        <v>0</v>
      </c>
      <c r="AF122" s="2">
        <f t="shared" si="443"/>
        <v>0</v>
      </c>
      <c r="AG122" s="2">
        <f t="shared" si="444"/>
        <v>0</v>
      </c>
      <c r="AH122" s="2">
        <f t="shared" si="445"/>
        <v>1</v>
      </c>
      <c r="AI122" s="2">
        <f t="shared" si="446"/>
        <v>0</v>
      </c>
      <c r="AJ122" s="2">
        <f t="shared" si="447"/>
        <v>0</v>
      </c>
      <c r="AK122" s="2">
        <f t="shared" si="448"/>
        <v>0</v>
      </c>
      <c r="AL122" s="2">
        <f t="shared" si="449"/>
        <v>0</v>
      </c>
      <c r="AM122" s="2">
        <f t="shared" si="450"/>
        <v>0</v>
      </c>
      <c r="AN122" s="2">
        <f t="shared" si="451"/>
        <v>0</v>
      </c>
      <c r="AO122" s="2">
        <f t="shared" si="452"/>
        <v>0</v>
      </c>
      <c r="AP122" s="2">
        <f t="shared" si="453"/>
        <v>0</v>
      </c>
      <c r="AQ122" s="2">
        <f t="shared" si="454"/>
        <v>0</v>
      </c>
      <c r="AR122" s="2">
        <f t="shared" si="455"/>
        <v>0</v>
      </c>
      <c r="AS122" s="2">
        <f t="shared" si="456"/>
        <v>0</v>
      </c>
      <c r="AT122" s="2">
        <f t="shared" si="457"/>
        <v>0</v>
      </c>
      <c r="AU122" s="2">
        <f t="shared" si="458"/>
        <v>0</v>
      </c>
      <c r="AV122" s="2">
        <f t="shared" si="459"/>
        <v>0</v>
      </c>
      <c r="AW122" s="2">
        <f t="shared" si="460"/>
        <v>0</v>
      </c>
      <c r="AX122" s="2">
        <f t="shared" si="461"/>
        <v>0</v>
      </c>
      <c r="AY122" s="2">
        <f t="shared" si="462"/>
        <v>0</v>
      </c>
      <c r="AZ122" s="2">
        <f t="shared" si="463"/>
        <v>0</v>
      </c>
      <c r="BA122" s="2">
        <f t="shared" si="464"/>
        <v>0</v>
      </c>
      <c r="BB122" s="2">
        <f t="shared" si="465"/>
        <v>0</v>
      </c>
      <c r="BC122" s="2">
        <f t="shared" si="466"/>
        <v>0</v>
      </c>
      <c r="BD122" s="2">
        <f t="shared" si="467"/>
        <v>0</v>
      </c>
      <c r="BE122" s="2">
        <f t="shared" si="468"/>
        <v>0</v>
      </c>
      <c r="BF122" s="2">
        <f t="shared" si="469"/>
        <v>0</v>
      </c>
      <c r="BG122" s="2">
        <f t="shared" si="470"/>
        <v>0</v>
      </c>
      <c r="BH122" s="2">
        <f t="shared" si="471"/>
        <v>0</v>
      </c>
      <c r="BI122" s="2">
        <f t="shared" si="472"/>
        <v>0</v>
      </c>
      <c r="BJ122" s="2">
        <f t="shared" si="473"/>
        <v>0</v>
      </c>
      <c r="BK122" s="2">
        <f t="shared" si="474"/>
        <v>0</v>
      </c>
      <c r="BL122" s="2">
        <f t="shared" si="475"/>
        <v>0</v>
      </c>
      <c r="BM122" s="2">
        <f t="shared" si="476"/>
        <v>0</v>
      </c>
      <c r="BN122" s="2">
        <f t="shared" si="477"/>
        <v>0</v>
      </c>
      <c r="BO122" s="2">
        <f t="shared" si="478"/>
        <v>0</v>
      </c>
      <c r="BP122" s="2">
        <f t="shared" si="479"/>
        <v>0</v>
      </c>
      <c r="BQ122" s="2">
        <f t="shared" si="480"/>
        <v>0</v>
      </c>
      <c r="BR122" s="2">
        <f t="shared" si="481"/>
        <v>0</v>
      </c>
      <c r="BS122" s="2">
        <f t="shared" si="482"/>
        <v>0</v>
      </c>
      <c r="BT122" s="2">
        <f t="shared" si="483"/>
        <v>0</v>
      </c>
      <c r="BU122" s="2">
        <f t="shared" si="484"/>
        <v>0</v>
      </c>
      <c r="BV122" s="2">
        <f t="shared" si="485"/>
        <v>0</v>
      </c>
      <c r="BW122" s="255" t="str">
        <f>数据调研!K122</f>
        <v>FBA</v>
      </c>
      <c r="BX122" s="199">
        <f t="shared" si="486"/>
        <v>0</v>
      </c>
      <c r="BY122" s="199">
        <f t="shared" si="487"/>
        <v>0</v>
      </c>
      <c r="BZ122" s="199">
        <f t="shared" si="488"/>
        <v>0</v>
      </c>
      <c r="CA122" s="199">
        <f t="shared" si="489"/>
        <v>0</v>
      </c>
      <c r="CB122" s="199">
        <f t="shared" si="490"/>
        <v>0</v>
      </c>
      <c r="CC122" s="199">
        <f t="shared" si="491"/>
        <v>0</v>
      </c>
      <c r="CD122" s="199">
        <f t="shared" si="492"/>
        <v>0</v>
      </c>
      <c r="CE122" s="199">
        <f t="shared" si="493"/>
        <v>0</v>
      </c>
      <c r="CF122" s="199">
        <f t="shared" si="494"/>
        <v>0</v>
      </c>
      <c r="CG122" s="199">
        <f t="shared" si="495"/>
        <v>0</v>
      </c>
      <c r="CH122" s="199">
        <f t="shared" si="496"/>
        <v>1</v>
      </c>
      <c r="CI122" s="199">
        <f t="shared" si="497"/>
        <v>0</v>
      </c>
      <c r="CJ122" s="199">
        <f t="shared" si="498"/>
        <v>0</v>
      </c>
      <c r="CK122" s="199">
        <f t="shared" si="499"/>
        <v>0</v>
      </c>
      <c r="CL122" s="199">
        <f t="shared" si="500"/>
        <v>0</v>
      </c>
      <c r="CM122" s="199">
        <f t="shared" si="501"/>
        <v>0</v>
      </c>
      <c r="CN122" s="199">
        <f t="shared" si="502"/>
        <v>0</v>
      </c>
      <c r="CO122" s="199">
        <f t="shared" si="503"/>
        <v>0</v>
      </c>
      <c r="CP122" s="199">
        <f t="shared" si="504"/>
        <v>0</v>
      </c>
      <c r="CQ122" s="199">
        <f t="shared" si="505"/>
        <v>1</v>
      </c>
      <c r="CR122" s="255">
        <f>数据调研!N122</f>
        <v>1061</v>
      </c>
      <c r="CS122" s="260">
        <f t="shared" si="506"/>
        <v>0</v>
      </c>
      <c r="CT122" s="2">
        <f t="shared" si="507"/>
        <v>0</v>
      </c>
      <c r="CU122" s="2">
        <f t="shared" si="508"/>
        <v>0</v>
      </c>
      <c r="CV122" s="2">
        <f t="shared" si="509"/>
        <v>0</v>
      </c>
      <c r="CW122" s="2">
        <f t="shared" si="510"/>
        <v>0</v>
      </c>
      <c r="CX122" s="2">
        <f t="shared" si="511"/>
        <v>0</v>
      </c>
      <c r="CY122" s="2">
        <f t="shared" si="512"/>
        <v>0</v>
      </c>
      <c r="CZ122" s="2">
        <f t="shared" si="513"/>
        <v>0</v>
      </c>
      <c r="DA122" s="2">
        <f t="shared" si="514"/>
        <v>0</v>
      </c>
      <c r="DB122" s="2">
        <f t="shared" si="515"/>
        <v>0</v>
      </c>
      <c r="DC122" s="263">
        <f t="shared" si="516"/>
        <v>0</v>
      </c>
      <c r="DD122" s="254">
        <f t="shared" si="517"/>
        <v>0</v>
      </c>
      <c r="DE122" s="254">
        <f t="shared" si="518"/>
        <v>0</v>
      </c>
      <c r="DF122" s="254">
        <f t="shared" si="519"/>
        <v>0</v>
      </c>
      <c r="DG122" s="254">
        <f t="shared" si="520"/>
        <v>0</v>
      </c>
      <c r="DH122" s="254">
        <f t="shared" si="521"/>
        <v>0</v>
      </c>
      <c r="DI122" s="254">
        <f t="shared" si="522"/>
        <v>0</v>
      </c>
      <c r="DJ122" s="254">
        <f t="shared" si="523"/>
        <v>0</v>
      </c>
      <c r="DK122" s="254">
        <f t="shared" si="524"/>
        <v>0</v>
      </c>
      <c r="DL122" s="254">
        <f t="shared" si="525"/>
        <v>0</v>
      </c>
      <c r="DM122" s="263">
        <f t="shared" si="526"/>
        <v>0</v>
      </c>
      <c r="DN122" s="254">
        <f t="shared" si="527"/>
        <v>0</v>
      </c>
      <c r="DO122" s="254">
        <f t="shared" si="528"/>
        <v>0</v>
      </c>
      <c r="DP122" s="254">
        <f t="shared" si="529"/>
        <v>0</v>
      </c>
      <c r="DQ122" s="254">
        <f t="shared" si="530"/>
        <v>0</v>
      </c>
      <c r="DR122" s="254">
        <f t="shared" si="531"/>
        <v>0</v>
      </c>
      <c r="DS122" s="254">
        <f t="shared" si="532"/>
        <v>0</v>
      </c>
      <c r="DT122" s="254">
        <f t="shared" si="533"/>
        <v>0</v>
      </c>
      <c r="DU122" s="254">
        <f t="shared" si="534"/>
        <v>0</v>
      </c>
      <c r="DV122" s="254">
        <f t="shared" si="535"/>
        <v>0</v>
      </c>
      <c r="DW122" s="263">
        <f t="shared" si="536"/>
        <v>0</v>
      </c>
      <c r="DX122" s="254">
        <f t="shared" si="537"/>
        <v>0</v>
      </c>
      <c r="DY122" s="254">
        <f t="shared" si="538"/>
        <v>0</v>
      </c>
      <c r="DZ122" s="254">
        <f t="shared" si="539"/>
        <v>0</v>
      </c>
      <c r="EA122" s="254">
        <f t="shared" si="540"/>
        <v>0</v>
      </c>
      <c r="EB122" s="254">
        <f t="shared" si="541"/>
        <v>0</v>
      </c>
      <c r="EC122" s="254">
        <f t="shared" si="542"/>
        <v>0</v>
      </c>
      <c r="ED122" s="254">
        <f t="shared" si="543"/>
        <v>0</v>
      </c>
      <c r="EE122" s="254">
        <f t="shared" si="544"/>
        <v>0</v>
      </c>
      <c r="EF122" s="254">
        <f t="shared" si="545"/>
        <v>0</v>
      </c>
      <c r="EG122" s="263">
        <f t="shared" si="546"/>
        <v>1</v>
      </c>
      <c r="EH122" s="2">
        <f t="shared" si="547"/>
        <v>0</v>
      </c>
      <c r="EI122" s="2">
        <f t="shared" si="548"/>
        <v>0</v>
      </c>
      <c r="EJ122" s="2">
        <f t="shared" si="549"/>
        <v>0</v>
      </c>
      <c r="EK122" s="2">
        <f t="shared" si="550"/>
        <v>0</v>
      </c>
      <c r="EL122" s="2">
        <f t="shared" si="551"/>
        <v>0</v>
      </c>
      <c r="EM122" s="2">
        <f t="shared" si="552"/>
        <v>0</v>
      </c>
      <c r="EN122" s="2">
        <f t="shared" si="553"/>
        <v>0</v>
      </c>
      <c r="EO122" s="2">
        <f t="shared" si="554"/>
        <v>0</v>
      </c>
      <c r="EP122" s="2">
        <f t="shared" si="555"/>
        <v>1</v>
      </c>
      <c r="EQ122" s="55"/>
      <c r="ER122" s="55"/>
      <c r="ES122" s="56"/>
      <c r="ET122" s="56"/>
      <c r="EU122" s="55"/>
      <c r="EV122" s="55"/>
      <c r="EW122" s="55"/>
      <c r="EX122" s="55"/>
      <c r="EY122" s="55"/>
      <c r="EZ122" s="55"/>
      <c r="FA122" s="55"/>
      <c r="FB122" s="215"/>
      <c r="FC122" s="215"/>
    </row>
    <row r="123" ht="20.1" customHeight="1" spans="1:159">
      <c r="A123" s="194">
        <f>数据调研!F123</f>
        <v>127263</v>
      </c>
      <c r="B123" s="195">
        <f t="shared" si="556"/>
        <v>0</v>
      </c>
      <c r="C123" s="195">
        <f t="shared" si="557"/>
        <v>0</v>
      </c>
      <c r="D123" s="195">
        <f t="shared" si="558"/>
        <v>0</v>
      </c>
      <c r="E123" s="195">
        <f t="shared" si="559"/>
        <v>0</v>
      </c>
      <c r="F123" s="195">
        <f t="shared" si="560"/>
        <v>0</v>
      </c>
      <c r="G123">
        <f t="shared" si="561"/>
        <v>0</v>
      </c>
      <c r="H123">
        <f t="shared" si="562"/>
        <v>0</v>
      </c>
      <c r="I123">
        <f t="shared" si="563"/>
        <v>0</v>
      </c>
      <c r="J123">
        <f t="shared" si="564"/>
        <v>1</v>
      </c>
      <c r="K123" s="254">
        <f>价格参考!K123</f>
        <v>28</v>
      </c>
      <c r="L123">
        <f t="shared" si="424"/>
        <v>1</v>
      </c>
      <c r="M123">
        <f t="shared" si="425"/>
        <v>0</v>
      </c>
      <c r="N123">
        <f t="shared" si="426"/>
        <v>0</v>
      </c>
      <c r="O123">
        <f t="shared" si="427"/>
        <v>0</v>
      </c>
      <c r="P123">
        <f t="shared" si="428"/>
        <v>0</v>
      </c>
      <c r="Q123">
        <f t="shared" si="429"/>
        <v>0</v>
      </c>
      <c r="R123">
        <f t="shared" si="430"/>
        <v>0</v>
      </c>
      <c r="S123">
        <f t="shared" si="431"/>
        <v>0</v>
      </c>
      <c r="T123">
        <f t="shared" si="432"/>
        <v>0</v>
      </c>
      <c r="U123">
        <f t="shared" si="433"/>
        <v>0</v>
      </c>
      <c r="V123">
        <f t="shared" si="434"/>
        <v>0</v>
      </c>
      <c r="W123" s="194">
        <f t="shared" si="435"/>
        <v>127263</v>
      </c>
      <c r="X123" s="255">
        <f>数据调研!I123</f>
        <v>33</v>
      </c>
      <c r="Y123" s="2">
        <f t="shared" si="436"/>
        <v>0</v>
      </c>
      <c r="Z123" s="2">
        <f t="shared" si="437"/>
        <v>0</v>
      </c>
      <c r="AA123" s="2">
        <f t="shared" si="438"/>
        <v>0</v>
      </c>
      <c r="AB123" s="2">
        <f t="shared" si="439"/>
        <v>0</v>
      </c>
      <c r="AC123" s="2">
        <f t="shared" si="440"/>
        <v>0</v>
      </c>
      <c r="AD123" s="2">
        <f t="shared" si="441"/>
        <v>0</v>
      </c>
      <c r="AE123" s="2">
        <f t="shared" si="442"/>
        <v>0</v>
      </c>
      <c r="AF123" s="2">
        <f t="shared" si="443"/>
        <v>0</v>
      </c>
      <c r="AG123" s="2">
        <f t="shared" si="444"/>
        <v>0</v>
      </c>
      <c r="AH123" s="2">
        <f t="shared" si="445"/>
        <v>0</v>
      </c>
      <c r="AI123" s="2">
        <f t="shared" si="446"/>
        <v>1</v>
      </c>
      <c r="AJ123" s="2">
        <f t="shared" si="447"/>
        <v>0</v>
      </c>
      <c r="AK123" s="2">
        <f t="shared" si="448"/>
        <v>0</v>
      </c>
      <c r="AL123" s="2">
        <f t="shared" si="449"/>
        <v>0</v>
      </c>
      <c r="AM123" s="2">
        <f t="shared" si="450"/>
        <v>0</v>
      </c>
      <c r="AN123" s="2">
        <f t="shared" si="451"/>
        <v>0</v>
      </c>
      <c r="AO123" s="2">
        <f t="shared" si="452"/>
        <v>0</v>
      </c>
      <c r="AP123" s="2">
        <f t="shared" si="453"/>
        <v>0</v>
      </c>
      <c r="AQ123" s="2">
        <f t="shared" si="454"/>
        <v>0</v>
      </c>
      <c r="AR123" s="2">
        <f t="shared" si="455"/>
        <v>1</v>
      </c>
      <c r="AS123" s="2">
        <f t="shared" si="456"/>
        <v>0</v>
      </c>
      <c r="AT123" s="2">
        <f t="shared" si="457"/>
        <v>0</v>
      </c>
      <c r="AU123" s="2">
        <f t="shared" si="458"/>
        <v>0</v>
      </c>
      <c r="AV123" s="2">
        <f t="shared" si="459"/>
        <v>0</v>
      </c>
      <c r="AW123" s="2">
        <f t="shared" si="460"/>
        <v>0</v>
      </c>
      <c r="AX123" s="2">
        <f t="shared" si="461"/>
        <v>0</v>
      </c>
      <c r="AY123" s="2">
        <f t="shared" si="462"/>
        <v>0</v>
      </c>
      <c r="AZ123" s="2">
        <f t="shared" si="463"/>
        <v>0</v>
      </c>
      <c r="BA123" s="2">
        <f t="shared" si="464"/>
        <v>0</v>
      </c>
      <c r="BB123" s="2">
        <f t="shared" si="465"/>
        <v>0</v>
      </c>
      <c r="BC123" s="2">
        <f t="shared" si="466"/>
        <v>0</v>
      </c>
      <c r="BD123" s="2">
        <f t="shared" si="467"/>
        <v>0</v>
      </c>
      <c r="BE123" s="2">
        <f t="shared" si="468"/>
        <v>0</v>
      </c>
      <c r="BF123" s="2">
        <f t="shared" si="469"/>
        <v>0</v>
      </c>
      <c r="BG123" s="2">
        <f t="shared" si="470"/>
        <v>0</v>
      </c>
      <c r="BH123" s="2">
        <f t="shared" si="471"/>
        <v>0</v>
      </c>
      <c r="BI123" s="2">
        <f t="shared" si="472"/>
        <v>0</v>
      </c>
      <c r="BJ123" s="2">
        <f t="shared" si="473"/>
        <v>0</v>
      </c>
      <c r="BK123" s="2">
        <f t="shared" si="474"/>
        <v>0</v>
      </c>
      <c r="BL123" s="2">
        <f t="shared" si="475"/>
        <v>0</v>
      </c>
      <c r="BM123" s="2">
        <f t="shared" si="476"/>
        <v>0</v>
      </c>
      <c r="BN123" s="2">
        <f t="shared" si="477"/>
        <v>0</v>
      </c>
      <c r="BO123" s="2">
        <f t="shared" si="478"/>
        <v>0</v>
      </c>
      <c r="BP123" s="2">
        <f t="shared" si="479"/>
        <v>0</v>
      </c>
      <c r="BQ123" s="2">
        <f t="shared" si="480"/>
        <v>0</v>
      </c>
      <c r="BR123" s="2">
        <f t="shared" si="481"/>
        <v>0</v>
      </c>
      <c r="BS123" s="2">
        <f t="shared" si="482"/>
        <v>0</v>
      </c>
      <c r="BT123" s="2">
        <f t="shared" si="483"/>
        <v>0</v>
      </c>
      <c r="BU123" s="2">
        <f t="shared" si="484"/>
        <v>0</v>
      </c>
      <c r="BV123" s="2">
        <f t="shared" si="485"/>
        <v>0</v>
      </c>
      <c r="BW123" s="255" t="str">
        <f>数据调研!K123</f>
        <v>FBA</v>
      </c>
      <c r="BX123" s="199">
        <f t="shared" si="486"/>
        <v>0</v>
      </c>
      <c r="BY123" s="199">
        <f t="shared" si="487"/>
        <v>0</v>
      </c>
      <c r="BZ123" s="199">
        <f t="shared" si="488"/>
        <v>0</v>
      </c>
      <c r="CA123" s="199">
        <f t="shared" si="489"/>
        <v>0</v>
      </c>
      <c r="CB123" s="199">
        <f t="shared" si="490"/>
        <v>0</v>
      </c>
      <c r="CC123" s="199">
        <f t="shared" si="491"/>
        <v>0</v>
      </c>
      <c r="CD123" s="199">
        <f t="shared" si="492"/>
        <v>0</v>
      </c>
      <c r="CE123" s="199">
        <f t="shared" si="493"/>
        <v>0</v>
      </c>
      <c r="CF123" s="199">
        <f t="shared" si="494"/>
        <v>0</v>
      </c>
      <c r="CG123" s="199">
        <f t="shared" si="495"/>
        <v>0</v>
      </c>
      <c r="CH123" s="199">
        <f t="shared" si="496"/>
        <v>1</v>
      </c>
      <c r="CI123" s="199">
        <f t="shared" si="497"/>
        <v>0</v>
      </c>
      <c r="CJ123" s="199">
        <f t="shared" si="498"/>
        <v>0</v>
      </c>
      <c r="CK123" s="199">
        <f t="shared" si="499"/>
        <v>0</v>
      </c>
      <c r="CL123" s="199">
        <f t="shared" si="500"/>
        <v>0</v>
      </c>
      <c r="CM123" s="199">
        <f t="shared" si="501"/>
        <v>0</v>
      </c>
      <c r="CN123" s="199">
        <f t="shared" si="502"/>
        <v>0</v>
      </c>
      <c r="CO123" s="199">
        <f t="shared" si="503"/>
        <v>0</v>
      </c>
      <c r="CP123" s="199">
        <f t="shared" si="504"/>
        <v>0</v>
      </c>
      <c r="CQ123" s="199">
        <f t="shared" si="505"/>
        <v>1</v>
      </c>
      <c r="CR123" s="255">
        <f>数据调研!N123</f>
        <v>2483</v>
      </c>
      <c r="CS123" s="260">
        <f t="shared" si="506"/>
        <v>0</v>
      </c>
      <c r="CT123" s="2">
        <f t="shared" si="507"/>
        <v>0</v>
      </c>
      <c r="CU123" s="2">
        <f t="shared" si="508"/>
        <v>0</v>
      </c>
      <c r="CV123" s="2">
        <f t="shared" si="509"/>
        <v>0</v>
      </c>
      <c r="CW123" s="2">
        <f t="shared" si="510"/>
        <v>0</v>
      </c>
      <c r="CX123" s="2">
        <f t="shared" si="511"/>
        <v>0</v>
      </c>
      <c r="CY123" s="2">
        <f t="shared" si="512"/>
        <v>0</v>
      </c>
      <c r="CZ123" s="2">
        <f t="shared" si="513"/>
        <v>0</v>
      </c>
      <c r="DA123" s="2">
        <f t="shared" si="514"/>
        <v>0</v>
      </c>
      <c r="DB123" s="2">
        <f t="shared" si="515"/>
        <v>0</v>
      </c>
      <c r="DC123" s="263">
        <f t="shared" si="516"/>
        <v>0</v>
      </c>
      <c r="DD123" s="254">
        <f t="shared" si="517"/>
        <v>0</v>
      </c>
      <c r="DE123" s="254">
        <f t="shared" si="518"/>
        <v>0</v>
      </c>
      <c r="DF123" s="254">
        <f t="shared" si="519"/>
        <v>0</v>
      </c>
      <c r="DG123" s="254">
        <f t="shared" si="520"/>
        <v>0</v>
      </c>
      <c r="DH123" s="254">
        <f t="shared" si="521"/>
        <v>0</v>
      </c>
      <c r="DI123" s="254">
        <f t="shared" si="522"/>
        <v>0</v>
      </c>
      <c r="DJ123" s="254">
        <f t="shared" si="523"/>
        <v>0</v>
      </c>
      <c r="DK123" s="254">
        <f t="shared" si="524"/>
        <v>0</v>
      </c>
      <c r="DL123" s="254">
        <f t="shared" si="525"/>
        <v>0</v>
      </c>
      <c r="DM123" s="263">
        <f t="shared" si="526"/>
        <v>0</v>
      </c>
      <c r="DN123" s="254">
        <f t="shared" si="527"/>
        <v>0</v>
      </c>
      <c r="DO123" s="254">
        <f t="shared" si="528"/>
        <v>0</v>
      </c>
      <c r="DP123" s="254">
        <f t="shared" si="529"/>
        <v>0</v>
      </c>
      <c r="DQ123" s="254">
        <f t="shared" si="530"/>
        <v>0</v>
      </c>
      <c r="DR123" s="254">
        <f t="shared" si="531"/>
        <v>0</v>
      </c>
      <c r="DS123" s="254">
        <f t="shared" si="532"/>
        <v>0</v>
      </c>
      <c r="DT123" s="254">
        <f t="shared" si="533"/>
        <v>0</v>
      </c>
      <c r="DU123" s="254">
        <f t="shared" si="534"/>
        <v>0</v>
      </c>
      <c r="DV123" s="254">
        <f t="shared" si="535"/>
        <v>0</v>
      </c>
      <c r="DW123" s="263">
        <f t="shared" si="536"/>
        <v>0</v>
      </c>
      <c r="DX123" s="254">
        <f t="shared" si="537"/>
        <v>0</v>
      </c>
      <c r="DY123" s="254">
        <f t="shared" si="538"/>
        <v>0</v>
      </c>
      <c r="DZ123" s="254">
        <f t="shared" si="539"/>
        <v>0</v>
      </c>
      <c r="EA123" s="254">
        <f t="shared" si="540"/>
        <v>0</v>
      </c>
      <c r="EB123" s="254">
        <f t="shared" si="541"/>
        <v>0</v>
      </c>
      <c r="EC123" s="254">
        <f t="shared" si="542"/>
        <v>0</v>
      </c>
      <c r="ED123" s="254">
        <f t="shared" si="543"/>
        <v>0</v>
      </c>
      <c r="EE123" s="254">
        <f t="shared" si="544"/>
        <v>0</v>
      </c>
      <c r="EF123" s="254">
        <f t="shared" si="545"/>
        <v>0</v>
      </c>
      <c r="EG123" s="263">
        <f t="shared" si="546"/>
        <v>1</v>
      </c>
      <c r="EH123" s="2">
        <f t="shared" si="547"/>
        <v>0</v>
      </c>
      <c r="EI123" s="2">
        <f t="shared" si="548"/>
        <v>0</v>
      </c>
      <c r="EJ123" s="2">
        <f t="shared" si="549"/>
        <v>0</v>
      </c>
      <c r="EK123" s="2">
        <f t="shared" si="550"/>
        <v>0</v>
      </c>
      <c r="EL123" s="2">
        <f t="shared" si="551"/>
        <v>0</v>
      </c>
      <c r="EM123" s="2">
        <f t="shared" si="552"/>
        <v>0</v>
      </c>
      <c r="EN123" s="2">
        <f t="shared" si="553"/>
        <v>0</v>
      </c>
      <c r="EO123" s="2">
        <f t="shared" si="554"/>
        <v>0</v>
      </c>
      <c r="EP123" s="2">
        <f t="shared" si="555"/>
        <v>1</v>
      </c>
      <c r="EQ123" s="55"/>
      <c r="ER123" s="55"/>
      <c r="ES123" s="56"/>
      <c r="ET123" s="56"/>
      <c r="EU123" s="55"/>
      <c r="EV123" s="55"/>
      <c r="EW123" s="55"/>
      <c r="EX123" s="55"/>
      <c r="EY123" s="55"/>
      <c r="EZ123" s="55"/>
      <c r="FA123" s="55"/>
      <c r="FB123" s="215"/>
      <c r="FC123" s="215"/>
    </row>
    <row r="124" ht="20.1" customHeight="1" spans="1:159">
      <c r="A124" s="194">
        <f>数据调研!F124</f>
        <v>110970</v>
      </c>
      <c r="B124" s="195">
        <f t="shared" si="556"/>
        <v>0</v>
      </c>
      <c r="C124" s="195">
        <f t="shared" si="557"/>
        <v>0</v>
      </c>
      <c r="D124" s="195">
        <f t="shared" si="558"/>
        <v>0</v>
      </c>
      <c r="E124" s="195">
        <f t="shared" si="559"/>
        <v>0</v>
      </c>
      <c r="F124" s="195">
        <f t="shared" si="560"/>
        <v>0</v>
      </c>
      <c r="G124">
        <f t="shared" si="561"/>
        <v>0</v>
      </c>
      <c r="H124">
        <f t="shared" si="562"/>
        <v>0</v>
      </c>
      <c r="I124">
        <f t="shared" si="563"/>
        <v>0</v>
      </c>
      <c r="J124">
        <f t="shared" si="564"/>
        <v>1</v>
      </c>
      <c r="K124" s="254">
        <f>价格参考!K124</f>
        <v>28</v>
      </c>
      <c r="L124">
        <f t="shared" si="424"/>
        <v>1</v>
      </c>
      <c r="M124">
        <f t="shared" si="425"/>
        <v>0</v>
      </c>
      <c r="N124">
        <f t="shared" si="426"/>
        <v>0</v>
      </c>
      <c r="O124">
        <f t="shared" si="427"/>
        <v>0</v>
      </c>
      <c r="P124">
        <f t="shared" si="428"/>
        <v>0</v>
      </c>
      <c r="Q124">
        <f t="shared" si="429"/>
        <v>0</v>
      </c>
      <c r="R124">
        <f t="shared" si="430"/>
        <v>0</v>
      </c>
      <c r="S124">
        <f t="shared" si="431"/>
        <v>0</v>
      </c>
      <c r="T124">
        <f t="shared" si="432"/>
        <v>0</v>
      </c>
      <c r="U124">
        <f t="shared" si="433"/>
        <v>0</v>
      </c>
      <c r="V124">
        <f t="shared" si="434"/>
        <v>0</v>
      </c>
      <c r="W124" s="194">
        <f t="shared" si="435"/>
        <v>110970</v>
      </c>
      <c r="X124" s="255">
        <f>数据调研!I124</f>
        <v>73</v>
      </c>
      <c r="Y124" s="2">
        <f t="shared" si="436"/>
        <v>0</v>
      </c>
      <c r="Z124" s="2">
        <f t="shared" si="437"/>
        <v>0</v>
      </c>
      <c r="AA124" s="2">
        <f t="shared" si="438"/>
        <v>0</v>
      </c>
      <c r="AB124" s="2">
        <f t="shared" si="439"/>
        <v>0</v>
      </c>
      <c r="AC124" s="2">
        <f t="shared" si="440"/>
        <v>0</v>
      </c>
      <c r="AD124" s="2">
        <f t="shared" si="441"/>
        <v>0</v>
      </c>
      <c r="AE124" s="2">
        <f t="shared" si="442"/>
        <v>0</v>
      </c>
      <c r="AF124" s="2">
        <f t="shared" si="443"/>
        <v>0</v>
      </c>
      <c r="AG124" s="2">
        <f t="shared" si="444"/>
        <v>0</v>
      </c>
      <c r="AH124" s="2">
        <f t="shared" si="445"/>
        <v>0</v>
      </c>
      <c r="AI124" s="2">
        <f t="shared" si="446"/>
        <v>1</v>
      </c>
      <c r="AJ124" s="2">
        <f t="shared" si="447"/>
        <v>0</v>
      </c>
      <c r="AK124" s="2">
        <f t="shared" si="448"/>
        <v>0</v>
      </c>
      <c r="AL124" s="2">
        <f t="shared" si="449"/>
        <v>0</v>
      </c>
      <c r="AM124" s="2">
        <f t="shared" si="450"/>
        <v>0</v>
      </c>
      <c r="AN124" s="2">
        <f t="shared" si="451"/>
        <v>0</v>
      </c>
      <c r="AO124" s="2">
        <f t="shared" si="452"/>
        <v>0</v>
      </c>
      <c r="AP124" s="2">
        <f t="shared" si="453"/>
        <v>0</v>
      </c>
      <c r="AQ124" s="2">
        <f t="shared" si="454"/>
        <v>0</v>
      </c>
      <c r="AR124" s="2">
        <f t="shared" si="455"/>
        <v>1</v>
      </c>
      <c r="AS124" s="2">
        <f t="shared" si="456"/>
        <v>0</v>
      </c>
      <c r="AT124" s="2">
        <f t="shared" si="457"/>
        <v>0</v>
      </c>
      <c r="AU124" s="2">
        <f t="shared" si="458"/>
        <v>0</v>
      </c>
      <c r="AV124" s="2">
        <f t="shared" si="459"/>
        <v>0</v>
      </c>
      <c r="AW124" s="2">
        <f t="shared" si="460"/>
        <v>0</v>
      </c>
      <c r="AX124" s="2">
        <f t="shared" si="461"/>
        <v>0</v>
      </c>
      <c r="AY124" s="2">
        <f t="shared" si="462"/>
        <v>0</v>
      </c>
      <c r="AZ124" s="2">
        <f t="shared" si="463"/>
        <v>0</v>
      </c>
      <c r="BA124" s="2">
        <f t="shared" si="464"/>
        <v>0</v>
      </c>
      <c r="BB124" s="2">
        <f t="shared" si="465"/>
        <v>0</v>
      </c>
      <c r="BC124" s="2">
        <f t="shared" si="466"/>
        <v>0</v>
      </c>
      <c r="BD124" s="2">
        <f t="shared" si="467"/>
        <v>0</v>
      </c>
      <c r="BE124" s="2">
        <f t="shared" si="468"/>
        <v>0</v>
      </c>
      <c r="BF124" s="2">
        <f t="shared" si="469"/>
        <v>0</v>
      </c>
      <c r="BG124" s="2">
        <f t="shared" si="470"/>
        <v>0</v>
      </c>
      <c r="BH124" s="2">
        <f t="shared" si="471"/>
        <v>0</v>
      </c>
      <c r="BI124" s="2">
        <f t="shared" si="472"/>
        <v>0</v>
      </c>
      <c r="BJ124" s="2">
        <f t="shared" si="473"/>
        <v>0</v>
      </c>
      <c r="BK124" s="2">
        <f t="shared" si="474"/>
        <v>0</v>
      </c>
      <c r="BL124" s="2">
        <f t="shared" si="475"/>
        <v>0</v>
      </c>
      <c r="BM124" s="2">
        <f t="shared" si="476"/>
        <v>0</v>
      </c>
      <c r="BN124" s="2">
        <f t="shared" si="477"/>
        <v>0</v>
      </c>
      <c r="BO124" s="2">
        <f t="shared" si="478"/>
        <v>0</v>
      </c>
      <c r="BP124" s="2">
        <f t="shared" si="479"/>
        <v>0</v>
      </c>
      <c r="BQ124" s="2">
        <f t="shared" si="480"/>
        <v>0</v>
      </c>
      <c r="BR124" s="2">
        <f t="shared" si="481"/>
        <v>0</v>
      </c>
      <c r="BS124" s="2">
        <f t="shared" si="482"/>
        <v>0</v>
      </c>
      <c r="BT124" s="2">
        <f t="shared" si="483"/>
        <v>0</v>
      </c>
      <c r="BU124" s="2">
        <f t="shared" si="484"/>
        <v>0</v>
      </c>
      <c r="BV124" s="2">
        <f t="shared" si="485"/>
        <v>0</v>
      </c>
      <c r="BW124" s="255" t="str">
        <f>数据调研!K124</f>
        <v>FBA</v>
      </c>
      <c r="BX124" s="199">
        <f t="shared" si="486"/>
        <v>0</v>
      </c>
      <c r="BY124" s="199">
        <f t="shared" si="487"/>
        <v>0</v>
      </c>
      <c r="BZ124" s="199">
        <f t="shared" si="488"/>
        <v>0</v>
      </c>
      <c r="CA124" s="199">
        <f t="shared" si="489"/>
        <v>0</v>
      </c>
      <c r="CB124" s="199">
        <f t="shared" si="490"/>
        <v>0</v>
      </c>
      <c r="CC124" s="199">
        <f t="shared" si="491"/>
        <v>0</v>
      </c>
      <c r="CD124" s="199">
        <f t="shared" si="492"/>
        <v>0</v>
      </c>
      <c r="CE124" s="199">
        <f t="shared" si="493"/>
        <v>0</v>
      </c>
      <c r="CF124" s="199">
        <f t="shared" si="494"/>
        <v>0</v>
      </c>
      <c r="CG124" s="199">
        <f t="shared" si="495"/>
        <v>0</v>
      </c>
      <c r="CH124" s="199">
        <f t="shared" si="496"/>
        <v>1</v>
      </c>
      <c r="CI124" s="199">
        <f t="shared" si="497"/>
        <v>0</v>
      </c>
      <c r="CJ124" s="199">
        <f t="shared" si="498"/>
        <v>0</v>
      </c>
      <c r="CK124" s="199">
        <f t="shared" si="499"/>
        <v>0</v>
      </c>
      <c r="CL124" s="199">
        <f t="shared" si="500"/>
        <v>0</v>
      </c>
      <c r="CM124" s="199">
        <f t="shared" si="501"/>
        <v>0</v>
      </c>
      <c r="CN124" s="199">
        <f t="shared" si="502"/>
        <v>0</v>
      </c>
      <c r="CO124" s="199">
        <f t="shared" si="503"/>
        <v>0</v>
      </c>
      <c r="CP124" s="199">
        <f t="shared" si="504"/>
        <v>0</v>
      </c>
      <c r="CQ124" s="199">
        <f t="shared" si="505"/>
        <v>1</v>
      </c>
      <c r="CR124" s="255">
        <f>数据调研!N124</f>
        <v>717</v>
      </c>
      <c r="CS124" s="260">
        <f t="shared" si="506"/>
        <v>0</v>
      </c>
      <c r="CT124" s="2">
        <f t="shared" si="507"/>
        <v>0</v>
      </c>
      <c r="CU124" s="2">
        <f t="shared" si="508"/>
        <v>0</v>
      </c>
      <c r="CV124" s="2">
        <f t="shared" si="509"/>
        <v>0</v>
      </c>
      <c r="CW124" s="2">
        <f t="shared" si="510"/>
        <v>0</v>
      </c>
      <c r="CX124" s="2">
        <f t="shared" si="511"/>
        <v>0</v>
      </c>
      <c r="CY124" s="2">
        <f t="shared" si="512"/>
        <v>0</v>
      </c>
      <c r="CZ124" s="2">
        <f t="shared" si="513"/>
        <v>0</v>
      </c>
      <c r="DA124" s="2">
        <f t="shared" si="514"/>
        <v>0</v>
      </c>
      <c r="DB124" s="2">
        <f t="shared" si="515"/>
        <v>0</v>
      </c>
      <c r="DC124" s="263">
        <f t="shared" si="516"/>
        <v>0</v>
      </c>
      <c r="DD124" s="254">
        <f t="shared" si="517"/>
        <v>0</v>
      </c>
      <c r="DE124" s="254">
        <f t="shared" si="518"/>
        <v>0</v>
      </c>
      <c r="DF124" s="254">
        <f t="shared" si="519"/>
        <v>0</v>
      </c>
      <c r="DG124" s="254">
        <f t="shared" si="520"/>
        <v>0</v>
      </c>
      <c r="DH124" s="254">
        <f t="shared" si="521"/>
        <v>0</v>
      </c>
      <c r="DI124" s="254">
        <f t="shared" si="522"/>
        <v>0</v>
      </c>
      <c r="DJ124" s="254">
        <f t="shared" si="523"/>
        <v>0</v>
      </c>
      <c r="DK124" s="254">
        <f t="shared" si="524"/>
        <v>0</v>
      </c>
      <c r="DL124" s="254">
        <f t="shared" si="525"/>
        <v>0</v>
      </c>
      <c r="DM124" s="263">
        <f t="shared" si="526"/>
        <v>0</v>
      </c>
      <c r="DN124" s="254">
        <f t="shared" si="527"/>
        <v>0</v>
      </c>
      <c r="DO124" s="254">
        <f t="shared" si="528"/>
        <v>0</v>
      </c>
      <c r="DP124" s="254">
        <f t="shared" si="529"/>
        <v>0</v>
      </c>
      <c r="DQ124" s="254">
        <f t="shared" si="530"/>
        <v>0</v>
      </c>
      <c r="DR124" s="254">
        <f t="shared" si="531"/>
        <v>0</v>
      </c>
      <c r="DS124" s="254">
        <f t="shared" si="532"/>
        <v>0</v>
      </c>
      <c r="DT124" s="254">
        <f t="shared" si="533"/>
        <v>0</v>
      </c>
      <c r="DU124" s="254">
        <f t="shared" si="534"/>
        <v>0</v>
      </c>
      <c r="DV124" s="254">
        <f t="shared" si="535"/>
        <v>0</v>
      </c>
      <c r="DW124" s="263">
        <f t="shared" si="536"/>
        <v>0</v>
      </c>
      <c r="DX124" s="254">
        <f t="shared" si="537"/>
        <v>0</v>
      </c>
      <c r="DY124" s="254">
        <f t="shared" si="538"/>
        <v>0</v>
      </c>
      <c r="DZ124" s="254">
        <f t="shared" si="539"/>
        <v>0</v>
      </c>
      <c r="EA124" s="254">
        <f t="shared" si="540"/>
        <v>0</v>
      </c>
      <c r="EB124" s="254">
        <f t="shared" si="541"/>
        <v>0</v>
      </c>
      <c r="EC124" s="254">
        <f t="shared" si="542"/>
        <v>0</v>
      </c>
      <c r="ED124" s="254">
        <f t="shared" si="543"/>
        <v>0</v>
      </c>
      <c r="EE124" s="254">
        <f t="shared" si="544"/>
        <v>0</v>
      </c>
      <c r="EF124" s="254">
        <f t="shared" si="545"/>
        <v>0</v>
      </c>
      <c r="EG124" s="263">
        <f t="shared" si="546"/>
        <v>1</v>
      </c>
      <c r="EH124" s="2">
        <f t="shared" si="547"/>
        <v>0</v>
      </c>
      <c r="EI124" s="2">
        <f t="shared" si="548"/>
        <v>0</v>
      </c>
      <c r="EJ124" s="2">
        <f t="shared" si="549"/>
        <v>0</v>
      </c>
      <c r="EK124" s="2">
        <f t="shared" si="550"/>
        <v>0</v>
      </c>
      <c r="EL124" s="2">
        <f t="shared" si="551"/>
        <v>0</v>
      </c>
      <c r="EM124" s="2">
        <f t="shared" si="552"/>
        <v>0</v>
      </c>
      <c r="EN124" s="2">
        <f t="shared" si="553"/>
        <v>0</v>
      </c>
      <c r="EO124" s="2">
        <f t="shared" si="554"/>
        <v>0</v>
      </c>
      <c r="EP124" s="2">
        <f t="shared" si="555"/>
        <v>1</v>
      </c>
      <c r="EQ124" s="55"/>
      <c r="ER124" s="55"/>
      <c r="ES124" s="56"/>
      <c r="ET124" s="56"/>
      <c r="EU124" s="55"/>
      <c r="EV124" s="55"/>
      <c r="EW124" s="55"/>
      <c r="EX124" s="55"/>
      <c r="EY124" s="55"/>
      <c r="EZ124" s="55"/>
      <c r="FA124" s="55"/>
      <c r="FB124" s="215"/>
      <c r="FC124" s="215"/>
    </row>
    <row r="125" ht="20.1" customHeight="1" spans="1:159">
      <c r="A125" s="194">
        <f>数据调研!F125</f>
        <v>335309</v>
      </c>
      <c r="B125" s="195">
        <f t="shared" si="556"/>
        <v>0</v>
      </c>
      <c r="C125" s="195">
        <f t="shared" si="557"/>
        <v>0</v>
      </c>
      <c r="D125" s="195">
        <f t="shared" si="558"/>
        <v>0</v>
      </c>
      <c r="E125" s="195">
        <f t="shared" si="559"/>
        <v>0</v>
      </c>
      <c r="F125" s="195">
        <f t="shared" si="560"/>
        <v>0</v>
      </c>
      <c r="G125">
        <f t="shared" si="561"/>
        <v>0</v>
      </c>
      <c r="H125">
        <f t="shared" si="562"/>
        <v>0</v>
      </c>
      <c r="I125">
        <f t="shared" si="563"/>
        <v>0</v>
      </c>
      <c r="J125">
        <f t="shared" si="564"/>
        <v>1</v>
      </c>
      <c r="K125" s="254">
        <f>价格参考!K125</f>
        <v>27</v>
      </c>
      <c r="L125">
        <f t="shared" si="424"/>
        <v>1</v>
      </c>
      <c r="M125">
        <f t="shared" si="425"/>
        <v>0</v>
      </c>
      <c r="N125">
        <f t="shared" si="426"/>
        <v>0</v>
      </c>
      <c r="O125">
        <f t="shared" si="427"/>
        <v>0</v>
      </c>
      <c r="P125">
        <f t="shared" si="428"/>
        <v>0</v>
      </c>
      <c r="Q125">
        <f t="shared" si="429"/>
        <v>0</v>
      </c>
      <c r="R125">
        <f t="shared" si="430"/>
        <v>0</v>
      </c>
      <c r="S125">
        <f t="shared" si="431"/>
        <v>0</v>
      </c>
      <c r="T125">
        <f t="shared" si="432"/>
        <v>0</v>
      </c>
      <c r="U125">
        <f t="shared" si="433"/>
        <v>0</v>
      </c>
      <c r="V125">
        <f t="shared" si="434"/>
        <v>0</v>
      </c>
      <c r="W125" s="194">
        <f t="shared" si="435"/>
        <v>335309</v>
      </c>
      <c r="X125" s="255">
        <f>数据调研!I125</f>
        <v>0</v>
      </c>
      <c r="Y125" s="2">
        <f t="shared" si="436"/>
        <v>1</v>
      </c>
      <c r="Z125" s="2">
        <f t="shared" si="437"/>
        <v>0</v>
      </c>
      <c r="AA125" s="2">
        <f t="shared" si="438"/>
        <v>0</v>
      </c>
      <c r="AB125" s="2">
        <f t="shared" si="439"/>
        <v>0</v>
      </c>
      <c r="AC125" s="2">
        <f t="shared" si="440"/>
        <v>0</v>
      </c>
      <c r="AD125" s="2">
        <f t="shared" si="441"/>
        <v>0</v>
      </c>
      <c r="AE125" s="2">
        <f t="shared" si="442"/>
        <v>0</v>
      </c>
      <c r="AF125" s="2">
        <f t="shared" si="443"/>
        <v>0</v>
      </c>
      <c r="AG125" s="2">
        <f t="shared" si="444"/>
        <v>0</v>
      </c>
      <c r="AH125" s="2">
        <f t="shared" si="445"/>
        <v>1</v>
      </c>
      <c r="AI125" s="2">
        <f t="shared" si="446"/>
        <v>0</v>
      </c>
      <c r="AJ125" s="2">
        <f t="shared" si="447"/>
        <v>0</v>
      </c>
      <c r="AK125" s="2">
        <f t="shared" si="448"/>
        <v>0</v>
      </c>
      <c r="AL125" s="2">
        <f t="shared" si="449"/>
        <v>0</v>
      </c>
      <c r="AM125" s="2">
        <f t="shared" si="450"/>
        <v>0</v>
      </c>
      <c r="AN125" s="2">
        <f t="shared" si="451"/>
        <v>0</v>
      </c>
      <c r="AO125" s="2">
        <f t="shared" si="452"/>
        <v>0</v>
      </c>
      <c r="AP125" s="2">
        <f t="shared" si="453"/>
        <v>0</v>
      </c>
      <c r="AQ125" s="2">
        <f t="shared" si="454"/>
        <v>0</v>
      </c>
      <c r="AR125" s="2">
        <f t="shared" si="455"/>
        <v>0</v>
      </c>
      <c r="AS125" s="2">
        <f t="shared" si="456"/>
        <v>0</v>
      </c>
      <c r="AT125" s="2">
        <f t="shared" si="457"/>
        <v>0</v>
      </c>
      <c r="AU125" s="2">
        <f t="shared" si="458"/>
        <v>0</v>
      </c>
      <c r="AV125" s="2">
        <f t="shared" si="459"/>
        <v>0</v>
      </c>
      <c r="AW125" s="2">
        <f t="shared" si="460"/>
        <v>0</v>
      </c>
      <c r="AX125" s="2">
        <f t="shared" si="461"/>
        <v>0</v>
      </c>
      <c r="AY125" s="2">
        <f t="shared" si="462"/>
        <v>0</v>
      </c>
      <c r="AZ125" s="2">
        <f t="shared" si="463"/>
        <v>0</v>
      </c>
      <c r="BA125" s="2">
        <f t="shared" si="464"/>
        <v>0</v>
      </c>
      <c r="BB125" s="2">
        <f t="shared" si="465"/>
        <v>0</v>
      </c>
      <c r="BC125" s="2">
        <f t="shared" si="466"/>
        <v>0</v>
      </c>
      <c r="BD125" s="2">
        <f t="shared" si="467"/>
        <v>0</v>
      </c>
      <c r="BE125" s="2">
        <f t="shared" si="468"/>
        <v>0</v>
      </c>
      <c r="BF125" s="2">
        <f t="shared" si="469"/>
        <v>0</v>
      </c>
      <c r="BG125" s="2">
        <f t="shared" si="470"/>
        <v>0</v>
      </c>
      <c r="BH125" s="2">
        <f t="shared" si="471"/>
        <v>0</v>
      </c>
      <c r="BI125" s="2">
        <f t="shared" si="472"/>
        <v>0</v>
      </c>
      <c r="BJ125" s="2">
        <f t="shared" si="473"/>
        <v>0</v>
      </c>
      <c r="BK125" s="2">
        <f t="shared" si="474"/>
        <v>0</v>
      </c>
      <c r="BL125" s="2">
        <f t="shared" si="475"/>
        <v>0</v>
      </c>
      <c r="BM125" s="2">
        <f t="shared" si="476"/>
        <v>0</v>
      </c>
      <c r="BN125" s="2">
        <f t="shared" si="477"/>
        <v>0</v>
      </c>
      <c r="BO125" s="2">
        <f t="shared" si="478"/>
        <v>0</v>
      </c>
      <c r="BP125" s="2">
        <f t="shared" si="479"/>
        <v>0</v>
      </c>
      <c r="BQ125" s="2">
        <f t="shared" si="480"/>
        <v>0</v>
      </c>
      <c r="BR125" s="2">
        <f t="shared" si="481"/>
        <v>0</v>
      </c>
      <c r="BS125" s="2">
        <f t="shared" si="482"/>
        <v>0</v>
      </c>
      <c r="BT125" s="2">
        <f t="shared" si="483"/>
        <v>0</v>
      </c>
      <c r="BU125" s="2">
        <f t="shared" si="484"/>
        <v>0</v>
      </c>
      <c r="BV125" s="2">
        <f t="shared" si="485"/>
        <v>0</v>
      </c>
      <c r="BW125" s="255" t="str">
        <f>数据调研!K125</f>
        <v>FBA</v>
      </c>
      <c r="BX125" s="199">
        <f t="shared" si="486"/>
        <v>0</v>
      </c>
      <c r="BY125" s="199">
        <f t="shared" si="487"/>
        <v>0</v>
      </c>
      <c r="BZ125" s="199">
        <f t="shared" si="488"/>
        <v>0</v>
      </c>
      <c r="CA125" s="199">
        <f t="shared" si="489"/>
        <v>0</v>
      </c>
      <c r="CB125" s="199">
        <f t="shared" si="490"/>
        <v>0</v>
      </c>
      <c r="CC125" s="199">
        <f t="shared" si="491"/>
        <v>0</v>
      </c>
      <c r="CD125" s="199">
        <f t="shared" si="492"/>
        <v>0</v>
      </c>
      <c r="CE125" s="199">
        <f t="shared" si="493"/>
        <v>0</v>
      </c>
      <c r="CF125" s="199">
        <f t="shared" si="494"/>
        <v>0</v>
      </c>
      <c r="CG125" s="199">
        <f t="shared" si="495"/>
        <v>0</v>
      </c>
      <c r="CH125" s="199">
        <f t="shared" si="496"/>
        <v>1</v>
      </c>
      <c r="CI125" s="199">
        <f t="shared" si="497"/>
        <v>0</v>
      </c>
      <c r="CJ125" s="199">
        <f t="shared" si="498"/>
        <v>0</v>
      </c>
      <c r="CK125" s="199">
        <f t="shared" si="499"/>
        <v>0</v>
      </c>
      <c r="CL125" s="199">
        <f t="shared" si="500"/>
        <v>0</v>
      </c>
      <c r="CM125" s="199">
        <f t="shared" si="501"/>
        <v>0</v>
      </c>
      <c r="CN125" s="199">
        <f t="shared" si="502"/>
        <v>0</v>
      </c>
      <c r="CO125" s="199">
        <f t="shared" si="503"/>
        <v>0</v>
      </c>
      <c r="CP125" s="199">
        <f t="shared" si="504"/>
        <v>0</v>
      </c>
      <c r="CQ125" s="199">
        <f t="shared" si="505"/>
        <v>1</v>
      </c>
      <c r="CR125" s="255">
        <f>数据调研!N125</f>
        <v>49</v>
      </c>
      <c r="CS125" s="260">
        <f t="shared" si="506"/>
        <v>0</v>
      </c>
      <c r="CT125" s="2">
        <f t="shared" si="507"/>
        <v>0</v>
      </c>
      <c r="CU125" s="2">
        <f t="shared" si="508"/>
        <v>0</v>
      </c>
      <c r="CV125" s="2">
        <f t="shared" si="509"/>
        <v>0</v>
      </c>
      <c r="CW125" s="2">
        <f t="shared" si="510"/>
        <v>0</v>
      </c>
      <c r="CX125" s="2">
        <f t="shared" si="511"/>
        <v>0</v>
      </c>
      <c r="CY125" s="2">
        <f t="shared" si="512"/>
        <v>0</v>
      </c>
      <c r="CZ125" s="2">
        <f t="shared" si="513"/>
        <v>0</v>
      </c>
      <c r="DA125" s="2">
        <f t="shared" si="514"/>
        <v>0</v>
      </c>
      <c r="DB125" s="2">
        <f t="shared" si="515"/>
        <v>0</v>
      </c>
      <c r="DC125" s="263">
        <f t="shared" si="516"/>
        <v>1</v>
      </c>
      <c r="DD125" s="254">
        <f t="shared" si="517"/>
        <v>0</v>
      </c>
      <c r="DE125" s="254">
        <f t="shared" si="518"/>
        <v>0</v>
      </c>
      <c r="DF125" s="254">
        <f t="shared" si="519"/>
        <v>0</v>
      </c>
      <c r="DG125" s="254">
        <f t="shared" si="520"/>
        <v>0</v>
      </c>
      <c r="DH125" s="254">
        <f t="shared" si="521"/>
        <v>0</v>
      </c>
      <c r="DI125" s="254">
        <f t="shared" si="522"/>
        <v>0</v>
      </c>
      <c r="DJ125" s="254">
        <f t="shared" si="523"/>
        <v>0</v>
      </c>
      <c r="DK125" s="254">
        <f t="shared" si="524"/>
        <v>0</v>
      </c>
      <c r="DL125" s="254">
        <f t="shared" si="525"/>
        <v>1</v>
      </c>
      <c r="DM125" s="263">
        <f t="shared" si="526"/>
        <v>0</v>
      </c>
      <c r="DN125" s="254">
        <f t="shared" si="527"/>
        <v>0</v>
      </c>
      <c r="DO125" s="254">
        <f t="shared" si="528"/>
        <v>0</v>
      </c>
      <c r="DP125" s="254">
        <f t="shared" si="529"/>
        <v>0</v>
      </c>
      <c r="DQ125" s="254">
        <f t="shared" si="530"/>
        <v>0</v>
      </c>
      <c r="DR125" s="254">
        <f t="shared" si="531"/>
        <v>0</v>
      </c>
      <c r="DS125" s="254">
        <f t="shared" si="532"/>
        <v>0</v>
      </c>
      <c r="DT125" s="254">
        <f t="shared" si="533"/>
        <v>0</v>
      </c>
      <c r="DU125" s="254">
        <f t="shared" si="534"/>
        <v>0</v>
      </c>
      <c r="DV125" s="254">
        <f t="shared" si="535"/>
        <v>0</v>
      </c>
      <c r="DW125" s="263">
        <f t="shared" si="536"/>
        <v>0</v>
      </c>
      <c r="DX125" s="254">
        <f t="shared" si="537"/>
        <v>0</v>
      </c>
      <c r="DY125" s="254">
        <f t="shared" si="538"/>
        <v>0</v>
      </c>
      <c r="DZ125" s="254">
        <f t="shared" si="539"/>
        <v>0</v>
      </c>
      <c r="EA125" s="254">
        <f t="shared" si="540"/>
        <v>0</v>
      </c>
      <c r="EB125" s="254">
        <f t="shared" si="541"/>
        <v>0</v>
      </c>
      <c r="EC125" s="254">
        <f t="shared" si="542"/>
        <v>0</v>
      </c>
      <c r="ED125" s="254">
        <f t="shared" si="543"/>
        <v>0</v>
      </c>
      <c r="EE125" s="254">
        <f t="shared" si="544"/>
        <v>0</v>
      </c>
      <c r="EF125" s="254">
        <f t="shared" si="545"/>
        <v>0</v>
      </c>
      <c r="EG125" s="263">
        <f t="shared" si="546"/>
        <v>0</v>
      </c>
      <c r="EH125" s="2">
        <f t="shared" si="547"/>
        <v>0</v>
      </c>
      <c r="EI125" s="2">
        <f t="shared" si="548"/>
        <v>0</v>
      </c>
      <c r="EJ125" s="2">
        <f t="shared" si="549"/>
        <v>0</v>
      </c>
      <c r="EK125" s="2">
        <f t="shared" si="550"/>
        <v>0</v>
      </c>
      <c r="EL125" s="2">
        <f t="shared" si="551"/>
        <v>0</v>
      </c>
      <c r="EM125" s="2">
        <f t="shared" si="552"/>
        <v>0</v>
      </c>
      <c r="EN125" s="2">
        <f t="shared" si="553"/>
        <v>0</v>
      </c>
      <c r="EO125" s="2">
        <f t="shared" si="554"/>
        <v>0</v>
      </c>
      <c r="EP125" s="2">
        <f t="shared" si="555"/>
        <v>0</v>
      </c>
      <c r="EQ125" s="55"/>
      <c r="ER125" s="55"/>
      <c r="ES125" s="56"/>
      <c r="ET125" s="56"/>
      <c r="EU125" s="55"/>
      <c r="EV125" s="55"/>
      <c r="EW125" s="55"/>
      <c r="EX125" s="55"/>
      <c r="EY125" s="55"/>
      <c r="EZ125" s="55"/>
      <c r="FA125" s="55"/>
      <c r="FB125" s="215"/>
      <c r="FC125" s="215"/>
    </row>
    <row r="126" ht="20.1" customHeight="1" spans="1:159">
      <c r="A126" s="194">
        <f>数据调研!F126</f>
        <v>376053</v>
      </c>
      <c r="B126" s="195">
        <f t="shared" si="556"/>
        <v>0</v>
      </c>
      <c r="C126" s="195">
        <f t="shared" si="557"/>
        <v>0</v>
      </c>
      <c r="D126" s="195">
        <f t="shared" si="558"/>
        <v>0</v>
      </c>
      <c r="E126" s="195">
        <f t="shared" si="559"/>
        <v>0</v>
      </c>
      <c r="F126" s="195">
        <f t="shared" si="560"/>
        <v>0</v>
      </c>
      <c r="G126">
        <f t="shared" si="561"/>
        <v>0</v>
      </c>
      <c r="H126">
        <f t="shared" si="562"/>
        <v>0</v>
      </c>
      <c r="I126">
        <f t="shared" si="563"/>
        <v>0</v>
      </c>
      <c r="J126">
        <f t="shared" si="564"/>
        <v>1</v>
      </c>
      <c r="K126" s="254">
        <f>价格参考!K126</f>
        <v>27</v>
      </c>
      <c r="L126">
        <f t="shared" si="424"/>
        <v>1</v>
      </c>
      <c r="M126">
        <f t="shared" si="425"/>
        <v>0</v>
      </c>
      <c r="N126">
        <f t="shared" si="426"/>
        <v>0</v>
      </c>
      <c r="O126">
        <f t="shared" si="427"/>
        <v>0</v>
      </c>
      <c r="P126">
        <f t="shared" si="428"/>
        <v>0</v>
      </c>
      <c r="Q126">
        <f t="shared" si="429"/>
        <v>0</v>
      </c>
      <c r="R126">
        <f t="shared" si="430"/>
        <v>0</v>
      </c>
      <c r="S126">
        <f t="shared" si="431"/>
        <v>0</v>
      </c>
      <c r="T126">
        <f t="shared" si="432"/>
        <v>0</v>
      </c>
      <c r="U126">
        <f t="shared" si="433"/>
        <v>0</v>
      </c>
      <c r="V126">
        <f t="shared" si="434"/>
        <v>0</v>
      </c>
      <c r="W126" s="194">
        <f t="shared" si="435"/>
        <v>376053</v>
      </c>
      <c r="X126" s="255">
        <f>数据调研!I126</f>
        <v>2</v>
      </c>
      <c r="Y126" s="2">
        <f t="shared" si="436"/>
        <v>1</v>
      </c>
      <c r="Z126" s="2">
        <f t="shared" si="437"/>
        <v>0</v>
      </c>
      <c r="AA126" s="2">
        <f t="shared" si="438"/>
        <v>0</v>
      </c>
      <c r="AB126" s="2">
        <f t="shared" si="439"/>
        <v>0</v>
      </c>
      <c r="AC126" s="2">
        <f t="shared" si="440"/>
        <v>0</v>
      </c>
      <c r="AD126" s="2">
        <f t="shared" si="441"/>
        <v>0</v>
      </c>
      <c r="AE126" s="2">
        <f t="shared" si="442"/>
        <v>0</v>
      </c>
      <c r="AF126" s="2">
        <f t="shared" si="443"/>
        <v>0</v>
      </c>
      <c r="AG126" s="2">
        <f t="shared" si="444"/>
        <v>0</v>
      </c>
      <c r="AH126" s="2">
        <f t="shared" si="445"/>
        <v>1</v>
      </c>
      <c r="AI126" s="2">
        <f t="shared" si="446"/>
        <v>0</v>
      </c>
      <c r="AJ126" s="2">
        <f t="shared" si="447"/>
        <v>0</v>
      </c>
      <c r="AK126" s="2">
        <f t="shared" si="448"/>
        <v>0</v>
      </c>
      <c r="AL126" s="2">
        <f t="shared" si="449"/>
        <v>0</v>
      </c>
      <c r="AM126" s="2">
        <f t="shared" si="450"/>
        <v>0</v>
      </c>
      <c r="AN126" s="2">
        <f t="shared" si="451"/>
        <v>0</v>
      </c>
      <c r="AO126" s="2">
        <f t="shared" si="452"/>
        <v>0</v>
      </c>
      <c r="AP126" s="2">
        <f t="shared" si="453"/>
        <v>0</v>
      </c>
      <c r="AQ126" s="2">
        <f t="shared" si="454"/>
        <v>0</v>
      </c>
      <c r="AR126" s="2">
        <f t="shared" si="455"/>
        <v>0</v>
      </c>
      <c r="AS126" s="2">
        <f t="shared" si="456"/>
        <v>0</v>
      </c>
      <c r="AT126" s="2">
        <f t="shared" si="457"/>
        <v>0</v>
      </c>
      <c r="AU126" s="2">
        <f t="shared" si="458"/>
        <v>0</v>
      </c>
      <c r="AV126" s="2">
        <f t="shared" si="459"/>
        <v>0</v>
      </c>
      <c r="AW126" s="2">
        <f t="shared" si="460"/>
        <v>0</v>
      </c>
      <c r="AX126" s="2">
        <f t="shared" si="461"/>
        <v>0</v>
      </c>
      <c r="AY126" s="2">
        <f t="shared" si="462"/>
        <v>0</v>
      </c>
      <c r="AZ126" s="2">
        <f t="shared" si="463"/>
        <v>0</v>
      </c>
      <c r="BA126" s="2">
        <f t="shared" si="464"/>
        <v>0</v>
      </c>
      <c r="BB126" s="2">
        <f t="shared" si="465"/>
        <v>0</v>
      </c>
      <c r="BC126" s="2">
        <f t="shared" si="466"/>
        <v>0</v>
      </c>
      <c r="BD126" s="2">
        <f t="shared" si="467"/>
        <v>0</v>
      </c>
      <c r="BE126" s="2">
        <f t="shared" si="468"/>
        <v>0</v>
      </c>
      <c r="BF126" s="2">
        <f t="shared" si="469"/>
        <v>0</v>
      </c>
      <c r="BG126" s="2">
        <f t="shared" si="470"/>
        <v>0</v>
      </c>
      <c r="BH126" s="2">
        <f t="shared" si="471"/>
        <v>0</v>
      </c>
      <c r="BI126" s="2">
        <f t="shared" si="472"/>
        <v>0</v>
      </c>
      <c r="BJ126" s="2">
        <f t="shared" si="473"/>
        <v>0</v>
      </c>
      <c r="BK126" s="2">
        <f t="shared" si="474"/>
        <v>0</v>
      </c>
      <c r="BL126" s="2">
        <f t="shared" si="475"/>
        <v>0</v>
      </c>
      <c r="BM126" s="2">
        <f t="shared" si="476"/>
        <v>0</v>
      </c>
      <c r="BN126" s="2">
        <f t="shared" si="477"/>
        <v>0</v>
      </c>
      <c r="BO126" s="2">
        <f t="shared" si="478"/>
        <v>0</v>
      </c>
      <c r="BP126" s="2">
        <f t="shared" si="479"/>
        <v>0</v>
      </c>
      <c r="BQ126" s="2">
        <f t="shared" si="480"/>
        <v>0</v>
      </c>
      <c r="BR126" s="2">
        <f t="shared" si="481"/>
        <v>0</v>
      </c>
      <c r="BS126" s="2">
        <f t="shared" si="482"/>
        <v>0</v>
      </c>
      <c r="BT126" s="2">
        <f t="shared" si="483"/>
        <v>0</v>
      </c>
      <c r="BU126" s="2">
        <f t="shared" si="484"/>
        <v>0</v>
      </c>
      <c r="BV126" s="2">
        <f t="shared" si="485"/>
        <v>0</v>
      </c>
      <c r="BW126" s="255" t="str">
        <f>数据调研!K126</f>
        <v>FBA</v>
      </c>
      <c r="BX126" s="199">
        <f t="shared" si="486"/>
        <v>0</v>
      </c>
      <c r="BY126" s="199">
        <f t="shared" si="487"/>
        <v>0</v>
      </c>
      <c r="BZ126" s="199">
        <f t="shared" si="488"/>
        <v>0</v>
      </c>
      <c r="CA126" s="199">
        <f t="shared" si="489"/>
        <v>0</v>
      </c>
      <c r="CB126" s="199">
        <f t="shared" si="490"/>
        <v>0</v>
      </c>
      <c r="CC126" s="199">
        <f t="shared" si="491"/>
        <v>0</v>
      </c>
      <c r="CD126" s="199">
        <f t="shared" si="492"/>
        <v>0</v>
      </c>
      <c r="CE126" s="199">
        <f t="shared" si="493"/>
        <v>0</v>
      </c>
      <c r="CF126" s="199">
        <f t="shared" si="494"/>
        <v>0</v>
      </c>
      <c r="CG126" s="199">
        <f t="shared" si="495"/>
        <v>0</v>
      </c>
      <c r="CH126" s="199">
        <f t="shared" si="496"/>
        <v>1</v>
      </c>
      <c r="CI126" s="199">
        <f t="shared" si="497"/>
        <v>0</v>
      </c>
      <c r="CJ126" s="199">
        <f t="shared" si="498"/>
        <v>0</v>
      </c>
      <c r="CK126" s="199">
        <f t="shared" si="499"/>
        <v>0</v>
      </c>
      <c r="CL126" s="199">
        <f t="shared" si="500"/>
        <v>0</v>
      </c>
      <c r="CM126" s="199">
        <f t="shared" si="501"/>
        <v>0</v>
      </c>
      <c r="CN126" s="199">
        <f t="shared" si="502"/>
        <v>0</v>
      </c>
      <c r="CO126" s="199">
        <f t="shared" si="503"/>
        <v>0</v>
      </c>
      <c r="CP126" s="199">
        <f t="shared" si="504"/>
        <v>0</v>
      </c>
      <c r="CQ126" s="199">
        <f t="shared" si="505"/>
        <v>1</v>
      </c>
      <c r="CR126" s="255">
        <f>数据调研!N126</f>
        <v>42</v>
      </c>
      <c r="CS126" s="260">
        <f t="shared" si="506"/>
        <v>0</v>
      </c>
      <c r="CT126" s="2">
        <f t="shared" si="507"/>
        <v>0</v>
      </c>
      <c r="CU126" s="2">
        <f t="shared" si="508"/>
        <v>0</v>
      </c>
      <c r="CV126" s="2">
        <f t="shared" si="509"/>
        <v>0</v>
      </c>
      <c r="CW126" s="2">
        <f t="shared" si="510"/>
        <v>0</v>
      </c>
      <c r="CX126" s="2">
        <f t="shared" si="511"/>
        <v>0</v>
      </c>
      <c r="CY126" s="2">
        <f t="shared" si="512"/>
        <v>0</v>
      </c>
      <c r="CZ126" s="2">
        <f t="shared" si="513"/>
        <v>0</v>
      </c>
      <c r="DA126" s="2">
        <f t="shared" si="514"/>
        <v>0</v>
      </c>
      <c r="DB126" s="2">
        <f t="shared" si="515"/>
        <v>0</v>
      </c>
      <c r="DC126" s="263">
        <f t="shared" si="516"/>
        <v>1</v>
      </c>
      <c r="DD126" s="254">
        <f t="shared" si="517"/>
        <v>0</v>
      </c>
      <c r="DE126" s="254">
        <f t="shared" si="518"/>
        <v>0</v>
      </c>
      <c r="DF126" s="254">
        <f t="shared" si="519"/>
        <v>0</v>
      </c>
      <c r="DG126" s="254">
        <f t="shared" si="520"/>
        <v>0</v>
      </c>
      <c r="DH126" s="254">
        <f t="shared" si="521"/>
        <v>0</v>
      </c>
      <c r="DI126" s="254">
        <f t="shared" si="522"/>
        <v>0</v>
      </c>
      <c r="DJ126" s="254">
        <f t="shared" si="523"/>
        <v>0</v>
      </c>
      <c r="DK126" s="254">
        <f t="shared" si="524"/>
        <v>0</v>
      </c>
      <c r="DL126" s="254">
        <f t="shared" si="525"/>
        <v>1</v>
      </c>
      <c r="DM126" s="263">
        <f t="shared" si="526"/>
        <v>0</v>
      </c>
      <c r="DN126" s="254">
        <f t="shared" si="527"/>
        <v>0</v>
      </c>
      <c r="DO126" s="254">
        <f t="shared" si="528"/>
        <v>0</v>
      </c>
      <c r="DP126" s="254">
        <f t="shared" si="529"/>
        <v>0</v>
      </c>
      <c r="DQ126" s="254">
        <f t="shared" si="530"/>
        <v>0</v>
      </c>
      <c r="DR126" s="254">
        <f t="shared" si="531"/>
        <v>0</v>
      </c>
      <c r="DS126" s="254">
        <f t="shared" si="532"/>
        <v>0</v>
      </c>
      <c r="DT126" s="254">
        <f t="shared" si="533"/>
        <v>0</v>
      </c>
      <c r="DU126" s="254">
        <f t="shared" si="534"/>
        <v>0</v>
      </c>
      <c r="DV126" s="254">
        <f t="shared" si="535"/>
        <v>0</v>
      </c>
      <c r="DW126" s="263">
        <f t="shared" si="536"/>
        <v>0</v>
      </c>
      <c r="DX126" s="254">
        <f t="shared" si="537"/>
        <v>0</v>
      </c>
      <c r="DY126" s="254">
        <f t="shared" si="538"/>
        <v>0</v>
      </c>
      <c r="DZ126" s="254">
        <f t="shared" si="539"/>
        <v>0</v>
      </c>
      <c r="EA126" s="254">
        <f t="shared" si="540"/>
        <v>0</v>
      </c>
      <c r="EB126" s="254">
        <f t="shared" si="541"/>
        <v>0</v>
      </c>
      <c r="EC126" s="254">
        <f t="shared" si="542"/>
        <v>0</v>
      </c>
      <c r="ED126" s="254">
        <f t="shared" si="543"/>
        <v>0</v>
      </c>
      <c r="EE126" s="254">
        <f t="shared" si="544"/>
        <v>0</v>
      </c>
      <c r="EF126" s="254">
        <f t="shared" si="545"/>
        <v>0</v>
      </c>
      <c r="EG126" s="263">
        <f t="shared" si="546"/>
        <v>0</v>
      </c>
      <c r="EH126" s="2">
        <f t="shared" si="547"/>
        <v>0</v>
      </c>
      <c r="EI126" s="2">
        <f t="shared" si="548"/>
        <v>0</v>
      </c>
      <c r="EJ126" s="2">
        <f t="shared" si="549"/>
        <v>0</v>
      </c>
      <c r="EK126" s="2">
        <f t="shared" si="550"/>
        <v>0</v>
      </c>
      <c r="EL126" s="2">
        <f t="shared" si="551"/>
        <v>0</v>
      </c>
      <c r="EM126" s="2">
        <f t="shared" si="552"/>
        <v>0</v>
      </c>
      <c r="EN126" s="2">
        <f t="shared" si="553"/>
        <v>0</v>
      </c>
      <c r="EO126" s="2">
        <f t="shared" si="554"/>
        <v>0</v>
      </c>
      <c r="EP126" s="2">
        <f t="shared" si="555"/>
        <v>0</v>
      </c>
      <c r="EQ126" s="55"/>
      <c r="ER126" s="55"/>
      <c r="ES126" s="56"/>
      <c r="ET126" s="56"/>
      <c r="EU126" s="55"/>
      <c r="EV126" s="55"/>
      <c r="EW126" s="55"/>
      <c r="EX126" s="55"/>
      <c r="EY126" s="55"/>
      <c r="EZ126" s="55"/>
      <c r="FA126" s="55"/>
      <c r="FB126" s="215"/>
      <c r="FC126" s="215"/>
    </row>
    <row r="127" ht="20.1" customHeight="1" spans="1:159">
      <c r="A127" s="194">
        <f>数据调研!F127</f>
        <v>217447</v>
      </c>
      <c r="B127" s="195">
        <f t="shared" si="556"/>
        <v>0</v>
      </c>
      <c r="C127" s="195">
        <f t="shared" si="557"/>
        <v>0</v>
      </c>
      <c r="D127" s="195">
        <f t="shared" si="558"/>
        <v>0</v>
      </c>
      <c r="E127" s="195">
        <f t="shared" si="559"/>
        <v>0</v>
      </c>
      <c r="F127" s="195">
        <f t="shared" si="560"/>
        <v>0</v>
      </c>
      <c r="G127">
        <f t="shared" si="561"/>
        <v>0</v>
      </c>
      <c r="H127">
        <f t="shared" si="562"/>
        <v>0</v>
      </c>
      <c r="I127">
        <f t="shared" si="563"/>
        <v>0</v>
      </c>
      <c r="J127">
        <f t="shared" si="564"/>
        <v>1</v>
      </c>
      <c r="K127" s="254">
        <f>价格参考!K127</f>
        <v>27</v>
      </c>
      <c r="L127">
        <f t="shared" si="424"/>
        <v>1</v>
      </c>
      <c r="M127">
        <f t="shared" si="425"/>
        <v>0</v>
      </c>
      <c r="N127">
        <f t="shared" si="426"/>
        <v>0</v>
      </c>
      <c r="O127">
        <f t="shared" si="427"/>
        <v>0</v>
      </c>
      <c r="P127">
        <f t="shared" si="428"/>
        <v>0</v>
      </c>
      <c r="Q127">
        <f t="shared" si="429"/>
        <v>0</v>
      </c>
      <c r="R127">
        <f t="shared" si="430"/>
        <v>0</v>
      </c>
      <c r="S127">
        <f t="shared" si="431"/>
        <v>0</v>
      </c>
      <c r="T127">
        <f t="shared" si="432"/>
        <v>0</v>
      </c>
      <c r="U127">
        <f t="shared" si="433"/>
        <v>0</v>
      </c>
      <c r="V127">
        <f t="shared" si="434"/>
        <v>0</v>
      </c>
      <c r="W127" s="194">
        <f t="shared" si="435"/>
        <v>217447</v>
      </c>
      <c r="X127" s="255">
        <f>数据调研!I127</f>
        <v>63</v>
      </c>
      <c r="Y127" s="2">
        <f t="shared" si="436"/>
        <v>0</v>
      </c>
      <c r="Z127" s="2">
        <f t="shared" si="437"/>
        <v>0</v>
      </c>
      <c r="AA127" s="2">
        <f t="shared" si="438"/>
        <v>0</v>
      </c>
      <c r="AB127" s="2">
        <f t="shared" si="439"/>
        <v>0</v>
      </c>
      <c r="AC127" s="2">
        <f t="shared" si="440"/>
        <v>0</v>
      </c>
      <c r="AD127" s="2">
        <f t="shared" si="441"/>
        <v>0</v>
      </c>
      <c r="AE127" s="2">
        <f t="shared" si="442"/>
        <v>0</v>
      </c>
      <c r="AF127" s="2">
        <f t="shared" si="443"/>
        <v>0</v>
      </c>
      <c r="AG127" s="2">
        <f t="shared" si="444"/>
        <v>0</v>
      </c>
      <c r="AH127" s="2">
        <f t="shared" si="445"/>
        <v>0</v>
      </c>
      <c r="AI127" s="2">
        <f t="shared" si="446"/>
        <v>1</v>
      </c>
      <c r="AJ127" s="2">
        <f t="shared" si="447"/>
        <v>0</v>
      </c>
      <c r="AK127" s="2">
        <f t="shared" si="448"/>
        <v>0</v>
      </c>
      <c r="AL127" s="2">
        <f t="shared" si="449"/>
        <v>0</v>
      </c>
      <c r="AM127" s="2">
        <f t="shared" si="450"/>
        <v>0</v>
      </c>
      <c r="AN127" s="2">
        <f t="shared" si="451"/>
        <v>0</v>
      </c>
      <c r="AO127" s="2">
        <f t="shared" si="452"/>
        <v>0</v>
      </c>
      <c r="AP127" s="2">
        <f t="shared" si="453"/>
        <v>0</v>
      </c>
      <c r="AQ127" s="2">
        <f t="shared" si="454"/>
        <v>0</v>
      </c>
      <c r="AR127" s="2">
        <f t="shared" si="455"/>
        <v>1</v>
      </c>
      <c r="AS127" s="2">
        <f t="shared" si="456"/>
        <v>0</v>
      </c>
      <c r="AT127" s="2">
        <f t="shared" si="457"/>
        <v>0</v>
      </c>
      <c r="AU127" s="2">
        <f t="shared" si="458"/>
        <v>0</v>
      </c>
      <c r="AV127" s="2">
        <f t="shared" si="459"/>
        <v>0</v>
      </c>
      <c r="AW127" s="2">
        <f t="shared" si="460"/>
        <v>0</v>
      </c>
      <c r="AX127" s="2">
        <f t="shared" si="461"/>
        <v>0</v>
      </c>
      <c r="AY127" s="2">
        <f t="shared" si="462"/>
        <v>0</v>
      </c>
      <c r="AZ127" s="2">
        <f t="shared" si="463"/>
        <v>0</v>
      </c>
      <c r="BA127" s="2">
        <f t="shared" si="464"/>
        <v>0</v>
      </c>
      <c r="BB127" s="2">
        <f t="shared" si="465"/>
        <v>0</v>
      </c>
      <c r="BC127" s="2">
        <f t="shared" si="466"/>
        <v>0</v>
      </c>
      <c r="BD127" s="2">
        <f t="shared" si="467"/>
        <v>0</v>
      </c>
      <c r="BE127" s="2">
        <f t="shared" si="468"/>
        <v>0</v>
      </c>
      <c r="BF127" s="2">
        <f t="shared" si="469"/>
        <v>0</v>
      </c>
      <c r="BG127" s="2">
        <f t="shared" si="470"/>
        <v>0</v>
      </c>
      <c r="BH127" s="2">
        <f t="shared" si="471"/>
        <v>0</v>
      </c>
      <c r="BI127" s="2">
        <f t="shared" si="472"/>
        <v>0</v>
      </c>
      <c r="BJ127" s="2">
        <f t="shared" si="473"/>
        <v>0</v>
      </c>
      <c r="BK127" s="2">
        <f t="shared" si="474"/>
        <v>0</v>
      </c>
      <c r="BL127" s="2">
        <f t="shared" si="475"/>
        <v>0</v>
      </c>
      <c r="BM127" s="2">
        <f t="shared" si="476"/>
        <v>0</v>
      </c>
      <c r="BN127" s="2">
        <f t="shared" si="477"/>
        <v>0</v>
      </c>
      <c r="BO127" s="2">
        <f t="shared" si="478"/>
        <v>0</v>
      </c>
      <c r="BP127" s="2">
        <f t="shared" si="479"/>
        <v>0</v>
      </c>
      <c r="BQ127" s="2">
        <f t="shared" si="480"/>
        <v>0</v>
      </c>
      <c r="BR127" s="2">
        <f t="shared" si="481"/>
        <v>0</v>
      </c>
      <c r="BS127" s="2">
        <f t="shared" si="482"/>
        <v>0</v>
      </c>
      <c r="BT127" s="2">
        <f t="shared" si="483"/>
        <v>0</v>
      </c>
      <c r="BU127" s="2">
        <f t="shared" si="484"/>
        <v>0</v>
      </c>
      <c r="BV127" s="2">
        <f t="shared" si="485"/>
        <v>0</v>
      </c>
      <c r="BW127" s="255" t="str">
        <f>数据调研!K127</f>
        <v>FBA</v>
      </c>
      <c r="BX127" s="199">
        <f t="shared" si="486"/>
        <v>0</v>
      </c>
      <c r="BY127" s="199">
        <f t="shared" si="487"/>
        <v>0</v>
      </c>
      <c r="BZ127" s="199">
        <f t="shared" si="488"/>
        <v>0</v>
      </c>
      <c r="CA127" s="199">
        <f t="shared" si="489"/>
        <v>0</v>
      </c>
      <c r="CB127" s="199">
        <f t="shared" si="490"/>
        <v>0</v>
      </c>
      <c r="CC127" s="199">
        <f t="shared" si="491"/>
        <v>0</v>
      </c>
      <c r="CD127" s="199">
        <f t="shared" si="492"/>
        <v>0</v>
      </c>
      <c r="CE127" s="199">
        <f t="shared" si="493"/>
        <v>0</v>
      </c>
      <c r="CF127" s="199">
        <f t="shared" si="494"/>
        <v>0</v>
      </c>
      <c r="CG127" s="199">
        <f t="shared" si="495"/>
        <v>0</v>
      </c>
      <c r="CH127" s="199">
        <f t="shared" si="496"/>
        <v>1</v>
      </c>
      <c r="CI127" s="199">
        <f t="shared" si="497"/>
        <v>0</v>
      </c>
      <c r="CJ127" s="199">
        <f t="shared" si="498"/>
        <v>0</v>
      </c>
      <c r="CK127" s="199">
        <f t="shared" si="499"/>
        <v>0</v>
      </c>
      <c r="CL127" s="199">
        <f t="shared" si="500"/>
        <v>0</v>
      </c>
      <c r="CM127" s="199">
        <f t="shared" si="501"/>
        <v>0</v>
      </c>
      <c r="CN127" s="199">
        <f t="shared" si="502"/>
        <v>0</v>
      </c>
      <c r="CO127" s="199">
        <f t="shared" si="503"/>
        <v>0</v>
      </c>
      <c r="CP127" s="199">
        <f t="shared" si="504"/>
        <v>0</v>
      </c>
      <c r="CQ127" s="199">
        <f t="shared" si="505"/>
        <v>1</v>
      </c>
      <c r="CR127" s="255">
        <f>数据调研!N127</f>
        <v>1099</v>
      </c>
      <c r="CS127" s="260">
        <f t="shared" si="506"/>
        <v>0</v>
      </c>
      <c r="CT127" s="2">
        <f t="shared" si="507"/>
        <v>0</v>
      </c>
      <c r="CU127" s="2">
        <f t="shared" si="508"/>
        <v>0</v>
      </c>
      <c r="CV127" s="2">
        <f t="shared" si="509"/>
        <v>0</v>
      </c>
      <c r="CW127" s="2">
        <f t="shared" si="510"/>
        <v>0</v>
      </c>
      <c r="CX127" s="2">
        <f t="shared" si="511"/>
        <v>0</v>
      </c>
      <c r="CY127" s="2">
        <f t="shared" si="512"/>
        <v>0</v>
      </c>
      <c r="CZ127" s="2">
        <f t="shared" si="513"/>
        <v>0</v>
      </c>
      <c r="DA127" s="2">
        <f t="shared" si="514"/>
        <v>0</v>
      </c>
      <c r="DB127" s="2">
        <f t="shared" si="515"/>
        <v>0</v>
      </c>
      <c r="DC127" s="263">
        <f t="shared" si="516"/>
        <v>0</v>
      </c>
      <c r="DD127" s="254">
        <f t="shared" si="517"/>
        <v>0</v>
      </c>
      <c r="DE127" s="254">
        <f t="shared" si="518"/>
        <v>0</v>
      </c>
      <c r="DF127" s="254">
        <f t="shared" si="519"/>
        <v>0</v>
      </c>
      <c r="DG127" s="254">
        <f t="shared" si="520"/>
        <v>0</v>
      </c>
      <c r="DH127" s="254">
        <f t="shared" si="521"/>
        <v>0</v>
      </c>
      <c r="DI127" s="254">
        <f t="shared" si="522"/>
        <v>0</v>
      </c>
      <c r="DJ127" s="254">
        <f t="shared" si="523"/>
        <v>0</v>
      </c>
      <c r="DK127" s="254">
        <f t="shared" si="524"/>
        <v>0</v>
      </c>
      <c r="DL127" s="254">
        <f t="shared" si="525"/>
        <v>0</v>
      </c>
      <c r="DM127" s="263">
        <f t="shared" si="526"/>
        <v>0</v>
      </c>
      <c r="DN127" s="254">
        <f t="shared" si="527"/>
        <v>0</v>
      </c>
      <c r="DO127" s="254">
        <f t="shared" si="528"/>
        <v>0</v>
      </c>
      <c r="DP127" s="254">
        <f t="shared" si="529"/>
        <v>0</v>
      </c>
      <c r="DQ127" s="254">
        <f t="shared" si="530"/>
        <v>0</v>
      </c>
      <c r="DR127" s="254">
        <f t="shared" si="531"/>
        <v>0</v>
      </c>
      <c r="DS127" s="254">
        <f t="shared" si="532"/>
        <v>0</v>
      </c>
      <c r="DT127" s="254">
        <f t="shared" si="533"/>
        <v>0</v>
      </c>
      <c r="DU127" s="254">
        <f t="shared" si="534"/>
        <v>0</v>
      </c>
      <c r="DV127" s="254">
        <f t="shared" si="535"/>
        <v>0</v>
      </c>
      <c r="DW127" s="263">
        <f t="shared" si="536"/>
        <v>0</v>
      </c>
      <c r="DX127" s="254">
        <f t="shared" si="537"/>
        <v>0</v>
      </c>
      <c r="DY127" s="254">
        <f t="shared" si="538"/>
        <v>0</v>
      </c>
      <c r="DZ127" s="254">
        <f t="shared" si="539"/>
        <v>0</v>
      </c>
      <c r="EA127" s="254">
        <f t="shared" si="540"/>
        <v>0</v>
      </c>
      <c r="EB127" s="254">
        <f t="shared" si="541"/>
        <v>0</v>
      </c>
      <c r="EC127" s="254">
        <f t="shared" si="542"/>
        <v>0</v>
      </c>
      <c r="ED127" s="254">
        <f t="shared" si="543"/>
        <v>0</v>
      </c>
      <c r="EE127" s="254">
        <f t="shared" si="544"/>
        <v>0</v>
      </c>
      <c r="EF127" s="254">
        <f t="shared" si="545"/>
        <v>0</v>
      </c>
      <c r="EG127" s="263">
        <f t="shared" si="546"/>
        <v>1</v>
      </c>
      <c r="EH127" s="2">
        <f t="shared" si="547"/>
        <v>0</v>
      </c>
      <c r="EI127" s="2">
        <f t="shared" si="548"/>
        <v>0</v>
      </c>
      <c r="EJ127" s="2">
        <f t="shared" si="549"/>
        <v>0</v>
      </c>
      <c r="EK127" s="2">
        <f t="shared" si="550"/>
        <v>0</v>
      </c>
      <c r="EL127" s="2">
        <f t="shared" si="551"/>
        <v>0</v>
      </c>
      <c r="EM127" s="2">
        <f t="shared" si="552"/>
        <v>0</v>
      </c>
      <c r="EN127" s="2">
        <f t="shared" si="553"/>
        <v>0</v>
      </c>
      <c r="EO127" s="2">
        <f t="shared" si="554"/>
        <v>0</v>
      </c>
      <c r="EP127" s="2">
        <f t="shared" si="555"/>
        <v>1</v>
      </c>
      <c r="EQ127" s="55"/>
      <c r="ER127" s="55"/>
      <c r="ES127" s="56"/>
      <c r="ET127" s="56"/>
      <c r="EU127" s="55"/>
      <c r="EV127" s="55"/>
      <c r="EW127" s="55"/>
      <c r="EX127" s="55"/>
      <c r="EY127" s="55"/>
      <c r="EZ127" s="55"/>
      <c r="FA127" s="55"/>
      <c r="FB127" s="215"/>
      <c r="FC127" s="215"/>
    </row>
    <row r="128" ht="20.1" customHeight="1" spans="1:159">
      <c r="A128" s="194">
        <f>数据调研!F128</f>
        <v>83593</v>
      </c>
      <c r="B128" s="195">
        <f t="shared" si="556"/>
        <v>0</v>
      </c>
      <c r="C128" s="195">
        <f t="shared" si="557"/>
        <v>0</v>
      </c>
      <c r="D128" s="195">
        <f t="shared" si="558"/>
        <v>0</v>
      </c>
      <c r="E128" s="195">
        <f t="shared" si="559"/>
        <v>0</v>
      </c>
      <c r="F128" s="195">
        <f t="shared" si="560"/>
        <v>0</v>
      </c>
      <c r="G128">
        <f t="shared" si="561"/>
        <v>0</v>
      </c>
      <c r="H128">
        <f t="shared" si="562"/>
        <v>0</v>
      </c>
      <c r="I128">
        <f t="shared" si="563"/>
        <v>0</v>
      </c>
      <c r="J128">
        <f t="shared" si="564"/>
        <v>1</v>
      </c>
      <c r="K128" s="254">
        <f>价格参考!K128</f>
        <v>27</v>
      </c>
      <c r="L128">
        <f t="shared" si="424"/>
        <v>1</v>
      </c>
      <c r="M128">
        <f t="shared" si="425"/>
        <v>0</v>
      </c>
      <c r="N128">
        <f t="shared" si="426"/>
        <v>0</v>
      </c>
      <c r="O128">
        <f t="shared" si="427"/>
        <v>0</v>
      </c>
      <c r="P128">
        <f t="shared" si="428"/>
        <v>0</v>
      </c>
      <c r="Q128">
        <f t="shared" si="429"/>
        <v>0</v>
      </c>
      <c r="R128">
        <f t="shared" si="430"/>
        <v>0</v>
      </c>
      <c r="S128">
        <f t="shared" si="431"/>
        <v>0</v>
      </c>
      <c r="T128">
        <f t="shared" si="432"/>
        <v>0</v>
      </c>
      <c r="U128">
        <f t="shared" si="433"/>
        <v>0</v>
      </c>
      <c r="V128">
        <f t="shared" si="434"/>
        <v>0</v>
      </c>
      <c r="W128" s="194">
        <f t="shared" si="435"/>
        <v>83593</v>
      </c>
      <c r="X128" s="255">
        <f>数据调研!I128</f>
        <v>39</v>
      </c>
      <c r="Y128" s="2">
        <f t="shared" si="436"/>
        <v>0</v>
      </c>
      <c r="Z128" s="2">
        <f t="shared" si="437"/>
        <v>0</v>
      </c>
      <c r="AA128" s="2">
        <f t="shared" si="438"/>
        <v>0</v>
      </c>
      <c r="AB128" s="2">
        <f t="shared" si="439"/>
        <v>0</v>
      </c>
      <c r="AC128" s="2">
        <f t="shared" si="440"/>
        <v>0</v>
      </c>
      <c r="AD128" s="2">
        <f t="shared" si="441"/>
        <v>0</v>
      </c>
      <c r="AE128" s="2">
        <f t="shared" si="442"/>
        <v>0</v>
      </c>
      <c r="AF128" s="2">
        <f t="shared" si="443"/>
        <v>0</v>
      </c>
      <c r="AG128" s="2">
        <f t="shared" si="444"/>
        <v>0</v>
      </c>
      <c r="AH128" s="2">
        <f t="shared" si="445"/>
        <v>0</v>
      </c>
      <c r="AI128" s="2">
        <f t="shared" si="446"/>
        <v>1</v>
      </c>
      <c r="AJ128" s="2">
        <f t="shared" si="447"/>
        <v>0</v>
      </c>
      <c r="AK128" s="2">
        <f t="shared" si="448"/>
        <v>0</v>
      </c>
      <c r="AL128" s="2">
        <f t="shared" si="449"/>
        <v>0</v>
      </c>
      <c r="AM128" s="2">
        <f t="shared" si="450"/>
        <v>0</v>
      </c>
      <c r="AN128" s="2">
        <f t="shared" si="451"/>
        <v>0</v>
      </c>
      <c r="AO128" s="2">
        <f t="shared" si="452"/>
        <v>0</v>
      </c>
      <c r="AP128" s="2">
        <f t="shared" si="453"/>
        <v>0</v>
      </c>
      <c r="AQ128" s="2">
        <f t="shared" si="454"/>
        <v>0</v>
      </c>
      <c r="AR128" s="2">
        <f t="shared" si="455"/>
        <v>1</v>
      </c>
      <c r="AS128" s="2">
        <f t="shared" si="456"/>
        <v>0</v>
      </c>
      <c r="AT128" s="2">
        <f t="shared" si="457"/>
        <v>0</v>
      </c>
      <c r="AU128" s="2">
        <f t="shared" si="458"/>
        <v>0</v>
      </c>
      <c r="AV128" s="2">
        <f t="shared" si="459"/>
        <v>0</v>
      </c>
      <c r="AW128" s="2">
        <f t="shared" si="460"/>
        <v>0</v>
      </c>
      <c r="AX128" s="2">
        <f t="shared" si="461"/>
        <v>0</v>
      </c>
      <c r="AY128" s="2">
        <f t="shared" si="462"/>
        <v>0</v>
      </c>
      <c r="AZ128" s="2">
        <f t="shared" si="463"/>
        <v>0</v>
      </c>
      <c r="BA128" s="2">
        <f t="shared" si="464"/>
        <v>0</v>
      </c>
      <c r="BB128" s="2">
        <f t="shared" si="465"/>
        <v>0</v>
      </c>
      <c r="BC128" s="2">
        <f t="shared" si="466"/>
        <v>0</v>
      </c>
      <c r="BD128" s="2">
        <f t="shared" si="467"/>
        <v>0</v>
      </c>
      <c r="BE128" s="2">
        <f t="shared" si="468"/>
        <v>0</v>
      </c>
      <c r="BF128" s="2">
        <f t="shared" si="469"/>
        <v>0</v>
      </c>
      <c r="BG128" s="2">
        <f t="shared" si="470"/>
        <v>0</v>
      </c>
      <c r="BH128" s="2">
        <f t="shared" si="471"/>
        <v>0</v>
      </c>
      <c r="BI128" s="2">
        <f t="shared" si="472"/>
        <v>0</v>
      </c>
      <c r="BJ128" s="2">
        <f t="shared" si="473"/>
        <v>0</v>
      </c>
      <c r="BK128" s="2">
        <f t="shared" si="474"/>
        <v>0</v>
      </c>
      <c r="BL128" s="2">
        <f t="shared" si="475"/>
        <v>0</v>
      </c>
      <c r="BM128" s="2">
        <f t="shared" si="476"/>
        <v>0</v>
      </c>
      <c r="BN128" s="2">
        <f t="shared" si="477"/>
        <v>0</v>
      </c>
      <c r="BO128" s="2">
        <f t="shared" si="478"/>
        <v>0</v>
      </c>
      <c r="BP128" s="2">
        <f t="shared" si="479"/>
        <v>0</v>
      </c>
      <c r="BQ128" s="2">
        <f t="shared" si="480"/>
        <v>0</v>
      </c>
      <c r="BR128" s="2">
        <f t="shared" si="481"/>
        <v>0</v>
      </c>
      <c r="BS128" s="2">
        <f t="shared" si="482"/>
        <v>0</v>
      </c>
      <c r="BT128" s="2">
        <f t="shared" si="483"/>
        <v>0</v>
      </c>
      <c r="BU128" s="2">
        <f t="shared" si="484"/>
        <v>0</v>
      </c>
      <c r="BV128" s="2">
        <f t="shared" si="485"/>
        <v>0</v>
      </c>
      <c r="BW128" s="255" t="str">
        <f>数据调研!K128</f>
        <v>FBA</v>
      </c>
      <c r="BX128" s="199">
        <f t="shared" si="486"/>
        <v>0</v>
      </c>
      <c r="BY128" s="199">
        <f t="shared" si="487"/>
        <v>0</v>
      </c>
      <c r="BZ128" s="199">
        <f t="shared" si="488"/>
        <v>0</v>
      </c>
      <c r="CA128" s="199">
        <f t="shared" si="489"/>
        <v>0</v>
      </c>
      <c r="CB128" s="199">
        <f t="shared" si="490"/>
        <v>0</v>
      </c>
      <c r="CC128" s="199">
        <f t="shared" si="491"/>
        <v>0</v>
      </c>
      <c r="CD128" s="199">
        <f t="shared" si="492"/>
        <v>0</v>
      </c>
      <c r="CE128" s="199">
        <f t="shared" si="493"/>
        <v>0</v>
      </c>
      <c r="CF128" s="199">
        <f t="shared" si="494"/>
        <v>0</v>
      </c>
      <c r="CG128" s="199">
        <f t="shared" si="495"/>
        <v>0</v>
      </c>
      <c r="CH128" s="199">
        <f t="shared" si="496"/>
        <v>1</v>
      </c>
      <c r="CI128" s="199">
        <f t="shared" si="497"/>
        <v>0</v>
      </c>
      <c r="CJ128" s="199">
        <f t="shared" si="498"/>
        <v>0</v>
      </c>
      <c r="CK128" s="199">
        <f t="shared" si="499"/>
        <v>0</v>
      </c>
      <c r="CL128" s="199">
        <f t="shared" si="500"/>
        <v>0</v>
      </c>
      <c r="CM128" s="199">
        <f t="shared" si="501"/>
        <v>0</v>
      </c>
      <c r="CN128" s="199">
        <f t="shared" si="502"/>
        <v>0</v>
      </c>
      <c r="CO128" s="199">
        <f t="shared" si="503"/>
        <v>0</v>
      </c>
      <c r="CP128" s="199">
        <f t="shared" si="504"/>
        <v>0</v>
      </c>
      <c r="CQ128" s="199">
        <f t="shared" si="505"/>
        <v>1</v>
      </c>
      <c r="CR128" s="255">
        <f>数据调研!N128</f>
        <v>602</v>
      </c>
      <c r="CS128" s="260">
        <f t="shared" si="506"/>
        <v>0</v>
      </c>
      <c r="CT128" s="2">
        <f t="shared" si="507"/>
        <v>0</v>
      </c>
      <c r="CU128" s="2">
        <f t="shared" si="508"/>
        <v>0</v>
      </c>
      <c r="CV128" s="2">
        <f t="shared" si="509"/>
        <v>0</v>
      </c>
      <c r="CW128" s="2">
        <f t="shared" si="510"/>
        <v>0</v>
      </c>
      <c r="CX128" s="2">
        <f t="shared" si="511"/>
        <v>0</v>
      </c>
      <c r="CY128" s="2">
        <f t="shared" si="512"/>
        <v>0</v>
      </c>
      <c r="CZ128" s="2">
        <f t="shared" si="513"/>
        <v>0</v>
      </c>
      <c r="DA128" s="2">
        <f t="shared" si="514"/>
        <v>0</v>
      </c>
      <c r="DB128" s="2">
        <f t="shared" si="515"/>
        <v>0</v>
      </c>
      <c r="DC128" s="263">
        <f t="shared" si="516"/>
        <v>0</v>
      </c>
      <c r="DD128" s="254">
        <f t="shared" si="517"/>
        <v>0</v>
      </c>
      <c r="DE128" s="254">
        <f t="shared" si="518"/>
        <v>0</v>
      </c>
      <c r="DF128" s="254">
        <f t="shared" si="519"/>
        <v>0</v>
      </c>
      <c r="DG128" s="254">
        <f t="shared" si="520"/>
        <v>0</v>
      </c>
      <c r="DH128" s="254">
        <f t="shared" si="521"/>
        <v>0</v>
      </c>
      <c r="DI128" s="254">
        <f t="shared" si="522"/>
        <v>0</v>
      </c>
      <c r="DJ128" s="254">
        <f t="shared" si="523"/>
        <v>0</v>
      </c>
      <c r="DK128" s="254">
        <f t="shared" si="524"/>
        <v>0</v>
      </c>
      <c r="DL128" s="254">
        <f t="shared" si="525"/>
        <v>0</v>
      </c>
      <c r="DM128" s="263">
        <f t="shared" si="526"/>
        <v>0</v>
      </c>
      <c r="DN128" s="254">
        <f t="shared" si="527"/>
        <v>0</v>
      </c>
      <c r="DO128" s="254">
        <f t="shared" si="528"/>
        <v>0</v>
      </c>
      <c r="DP128" s="254">
        <f t="shared" si="529"/>
        <v>0</v>
      </c>
      <c r="DQ128" s="254">
        <f t="shared" si="530"/>
        <v>0</v>
      </c>
      <c r="DR128" s="254">
        <f t="shared" si="531"/>
        <v>0</v>
      </c>
      <c r="DS128" s="254">
        <f t="shared" si="532"/>
        <v>0</v>
      </c>
      <c r="DT128" s="254">
        <f t="shared" si="533"/>
        <v>0</v>
      </c>
      <c r="DU128" s="254">
        <f t="shared" si="534"/>
        <v>0</v>
      </c>
      <c r="DV128" s="254">
        <f t="shared" si="535"/>
        <v>0</v>
      </c>
      <c r="DW128" s="263">
        <f t="shared" si="536"/>
        <v>0</v>
      </c>
      <c r="DX128" s="254">
        <f t="shared" si="537"/>
        <v>0</v>
      </c>
      <c r="DY128" s="254">
        <f t="shared" si="538"/>
        <v>0</v>
      </c>
      <c r="DZ128" s="254">
        <f t="shared" si="539"/>
        <v>0</v>
      </c>
      <c r="EA128" s="254">
        <f t="shared" si="540"/>
        <v>0</v>
      </c>
      <c r="EB128" s="254">
        <f t="shared" si="541"/>
        <v>0</v>
      </c>
      <c r="EC128" s="254">
        <f t="shared" si="542"/>
        <v>0</v>
      </c>
      <c r="ED128" s="254">
        <f t="shared" si="543"/>
        <v>0</v>
      </c>
      <c r="EE128" s="254">
        <f t="shared" si="544"/>
        <v>0</v>
      </c>
      <c r="EF128" s="254">
        <f t="shared" si="545"/>
        <v>0</v>
      </c>
      <c r="EG128" s="263">
        <f t="shared" si="546"/>
        <v>1</v>
      </c>
      <c r="EH128" s="2">
        <f t="shared" si="547"/>
        <v>0</v>
      </c>
      <c r="EI128" s="2">
        <f t="shared" si="548"/>
        <v>0</v>
      </c>
      <c r="EJ128" s="2">
        <f t="shared" si="549"/>
        <v>0</v>
      </c>
      <c r="EK128" s="2">
        <f t="shared" si="550"/>
        <v>0</v>
      </c>
      <c r="EL128" s="2">
        <f t="shared" si="551"/>
        <v>0</v>
      </c>
      <c r="EM128" s="2">
        <f t="shared" si="552"/>
        <v>0</v>
      </c>
      <c r="EN128" s="2">
        <f t="shared" si="553"/>
        <v>0</v>
      </c>
      <c r="EO128" s="2">
        <f t="shared" si="554"/>
        <v>0</v>
      </c>
      <c r="EP128" s="2">
        <f t="shared" si="555"/>
        <v>1</v>
      </c>
      <c r="EQ128" s="55"/>
      <c r="ER128" s="55"/>
      <c r="ES128" s="56"/>
      <c r="ET128" s="56"/>
      <c r="EU128" s="55"/>
      <c r="EV128" s="55"/>
      <c r="EW128" s="55"/>
      <c r="EX128" s="55"/>
      <c r="EY128" s="55"/>
      <c r="EZ128" s="55"/>
      <c r="FA128" s="55"/>
      <c r="FB128" s="215"/>
      <c r="FC128" s="215"/>
    </row>
    <row r="129" ht="20.1" customHeight="1" spans="1:159">
      <c r="A129" s="194">
        <f>数据调研!F129</f>
        <v>326777</v>
      </c>
      <c r="B129" s="195">
        <f t="shared" si="556"/>
        <v>0</v>
      </c>
      <c r="C129" s="195">
        <f t="shared" si="557"/>
        <v>0</v>
      </c>
      <c r="D129" s="195">
        <f t="shared" si="558"/>
        <v>0</v>
      </c>
      <c r="E129" s="195">
        <f t="shared" si="559"/>
        <v>0</v>
      </c>
      <c r="F129" s="195">
        <f t="shared" si="560"/>
        <v>0</v>
      </c>
      <c r="G129">
        <f t="shared" si="561"/>
        <v>0</v>
      </c>
      <c r="H129">
        <f t="shared" si="562"/>
        <v>0</v>
      </c>
      <c r="I129">
        <f t="shared" si="563"/>
        <v>0</v>
      </c>
      <c r="J129">
        <f t="shared" si="564"/>
        <v>1</v>
      </c>
      <c r="K129" s="254">
        <f>价格参考!K129</f>
        <v>27</v>
      </c>
      <c r="L129">
        <f t="shared" si="424"/>
        <v>1</v>
      </c>
      <c r="M129">
        <f t="shared" si="425"/>
        <v>0</v>
      </c>
      <c r="N129">
        <f t="shared" si="426"/>
        <v>0</v>
      </c>
      <c r="O129">
        <f t="shared" si="427"/>
        <v>0</v>
      </c>
      <c r="P129">
        <f t="shared" si="428"/>
        <v>0</v>
      </c>
      <c r="Q129">
        <f t="shared" si="429"/>
        <v>0</v>
      </c>
      <c r="R129">
        <f t="shared" si="430"/>
        <v>0</v>
      </c>
      <c r="S129">
        <f t="shared" si="431"/>
        <v>0</v>
      </c>
      <c r="T129">
        <f t="shared" si="432"/>
        <v>0</v>
      </c>
      <c r="U129">
        <f t="shared" si="433"/>
        <v>0</v>
      </c>
      <c r="V129">
        <f t="shared" si="434"/>
        <v>0</v>
      </c>
      <c r="W129" s="194">
        <f t="shared" si="435"/>
        <v>326777</v>
      </c>
      <c r="X129" s="255">
        <f>数据调研!I129</f>
        <v>0</v>
      </c>
      <c r="Y129" s="2">
        <f t="shared" si="436"/>
        <v>1</v>
      </c>
      <c r="Z129" s="2">
        <f t="shared" si="437"/>
        <v>0</v>
      </c>
      <c r="AA129" s="2">
        <f t="shared" si="438"/>
        <v>0</v>
      </c>
      <c r="AB129" s="2">
        <f t="shared" si="439"/>
        <v>0</v>
      </c>
      <c r="AC129" s="2">
        <f t="shared" si="440"/>
        <v>0</v>
      </c>
      <c r="AD129" s="2">
        <f t="shared" si="441"/>
        <v>0</v>
      </c>
      <c r="AE129" s="2">
        <f t="shared" si="442"/>
        <v>0</v>
      </c>
      <c r="AF129" s="2">
        <f t="shared" si="443"/>
        <v>0</v>
      </c>
      <c r="AG129" s="2">
        <f t="shared" si="444"/>
        <v>0</v>
      </c>
      <c r="AH129" s="2">
        <f t="shared" si="445"/>
        <v>1</v>
      </c>
      <c r="AI129" s="2">
        <f t="shared" si="446"/>
        <v>0</v>
      </c>
      <c r="AJ129" s="2">
        <f t="shared" si="447"/>
        <v>0</v>
      </c>
      <c r="AK129" s="2">
        <f t="shared" si="448"/>
        <v>0</v>
      </c>
      <c r="AL129" s="2">
        <f t="shared" si="449"/>
        <v>0</v>
      </c>
      <c r="AM129" s="2">
        <f t="shared" si="450"/>
        <v>0</v>
      </c>
      <c r="AN129" s="2">
        <f t="shared" si="451"/>
        <v>0</v>
      </c>
      <c r="AO129" s="2">
        <f t="shared" si="452"/>
        <v>0</v>
      </c>
      <c r="AP129" s="2">
        <f t="shared" si="453"/>
        <v>0</v>
      </c>
      <c r="AQ129" s="2">
        <f t="shared" si="454"/>
        <v>0</v>
      </c>
      <c r="AR129" s="2">
        <f t="shared" si="455"/>
        <v>0</v>
      </c>
      <c r="AS129" s="2">
        <f t="shared" si="456"/>
        <v>0</v>
      </c>
      <c r="AT129" s="2">
        <f t="shared" si="457"/>
        <v>0</v>
      </c>
      <c r="AU129" s="2">
        <f t="shared" si="458"/>
        <v>0</v>
      </c>
      <c r="AV129" s="2">
        <f t="shared" si="459"/>
        <v>0</v>
      </c>
      <c r="AW129" s="2">
        <f t="shared" si="460"/>
        <v>0</v>
      </c>
      <c r="AX129" s="2">
        <f t="shared" si="461"/>
        <v>0</v>
      </c>
      <c r="AY129" s="2">
        <f t="shared" si="462"/>
        <v>0</v>
      </c>
      <c r="AZ129" s="2">
        <f t="shared" si="463"/>
        <v>0</v>
      </c>
      <c r="BA129" s="2">
        <f t="shared" si="464"/>
        <v>0</v>
      </c>
      <c r="BB129" s="2">
        <f t="shared" si="465"/>
        <v>0</v>
      </c>
      <c r="BC129" s="2">
        <f t="shared" si="466"/>
        <v>0</v>
      </c>
      <c r="BD129" s="2">
        <f t="shared" si="467"/>
        <v>0</v>
      </c>
      <c r="BE129" s="2">
        <f t="shared" si="468"/>
        <v>0</v>
      </c>
      <c r="BF129" s="2">
        <f t="shared" si="469"/>
        <v>0</v>
      </c>
      <c r="BG129" s="2">
        <f t="shared" si="470"/>
        <v>0</v>
      </c>
      <c r="BH129" s="2">
        <f t="shared" si="471"/>
        <v>0</v>
      </c>
      <c r="BI129" s="2">
        <f t="shared" si="472"/>
        <v>0</v>
      </c>
      <c r="BJ129" s="2">
        <f t="shared" si="473"/>
        <v>0</v>
      </c>
      <c r="BK129" s="2">
        <f t="shared" si="474"/>
        <v>0</v>
      </c>
      <c r="BL129" s="2">
        <f t="shared" si="475"/>
        <v>0</v>
      </c>
      <c r="BM129" s="2">
        <f t="shared" si="476"/>
        <v>0</v>
      </c>
      <c r="BN129" s="2">
        <f t="shared" si="477"/>
        <v>0</v>
      </c>
      <c r="BO129" s="2">
        <f t="shared" si="478"/>
        <v>0</v>
      </c>
      <c r="BP129" s="2">
        <f t="shared" si="479"/>
        <v>0</v>
      </c>
      <c r="BQ129" s="2">
        <f t="shared" si="480"/>
        <v>0</v>
      </c>
      <c r="BR129" s="2">
        <f t="shared" si="481"/>
        <v>0</v>
      </c>
      <c r="BS129" s="2">
        <f t="shared" si="482"/>
        <v>0</v>
      </c>
      <c r="BT129" s="2">
        <f t="shared" si="483"/>
        <v>0</v>
      </c>
      <c r="BU129" s="2">
        <f t="shared" si="484"/>
        <v>0</v>
      </c>
      <c r="BV129" s="2">
        <f t="shared" si="485"/>
        <v>0</v>
      </c>
      <c r="BW129" s="255" t="str">
        <f>数据调研!K129</f>
        <v>FBA</v>
      </c>
      <c r="BX129" s="199">
        <f t="shared" si="486"/>
        <v>0</v>
      </c>
      <c r="BY129" s="199">
        <f t="shared" si="487"/>
        <v>0</v>
      </c>
      <c r="BZ129" s="199">
        <f t="shared" si="488"/>
        <v>0</v>
      </c>
      <c r="CA129" s="199">
        <f t="shared" si="489"/>
        <v>0</v>
      </c>
      <c r="CB129" s="199">
        <f t="shared" si="490"/>
        <v>0</v>
      </c>
      <c r="CC129" s="199">
        <f t="shared" si="491"/>
        <v>0</v>
      </c>
      <c r="CD129" s="199">
        <f t="shared" si="492"/>
        <v>0</v>
      </c>
      <c r="CE129" s="199">
        <f t="shared" si="493"/>
        <v>0</v>
      </c>
      <c r="CF129" s="199">
        <f t="shared" si="494"/>
        <v>0</v>
      </c>
      <c r="CG129" s="199">
        <f t="shared" si="495"/>
        <v>0</v>
      </c>
      <c r="CH129" s="199">
        <f t="shared" si="496"/>
        <v>1</v>
      </c>
      <c r="CI129" s="199">
        <f t="shared" si="497"/>
        <v>0</v>
      </c>
      <c r="CJ129" s="199">
        <f t="shared" si="498"/>
        <v>0</v>
      </c>
      <c r="CK129" s="199">
        <f t="shared" si="499"/>
        <v>0</v>
      </c>
      <c r="CL129" s="199">
        <f t="shared" si="500"/>
        <v>0</v>
      </c>
      <c r="CM129" s="199">
        <f t="shared" si="501"/>
        <v>0</v>
      </c>
      <c r="CN129" s="199">
        <f t="shared" si="502"/>
        <v>0</v>
      </c>
      <c r="CO129" s="199">
        <f t="shared" si="503"/>
        <v>0</v>
      </c>
      <c r="CP129" s="199">
        <f t="shared" si="504"/>
        <v>0</v>
      </c>
      <c r="CQ129" s="199">
        <f t="shared" si="505"/>
        <v>1</v>
      </c>
      <c r="CR129" s="255">
        <f>数据调研!N129</f>
        <v>235</v>
      </c>
      <c r="CS129" s="260">
        <f t="shared" si="506"/>
        <v>0</v>
      </c>
      <c r="CT129" s="2">
        <f t="shared" si="507"/>
        <v>0</v>
      </c>
      <c r="CU129" s="2">
        <f t="shared" si="508"/>
        <v>0</v>
      </c>
      <c r="CV129" s="2">
        <f t="shared" si="509"/>
        <v>0</v>
      </c>
      <c r="CW129" s="2">
        <f t="shared" si="510"/>
        <v>0</v>
      </c>
      <c r="CX129" s="2">
        <f t="shared" si="511"/>
        <v>0</v>
      </c>
      <c r="CY129" s="2">
        <f t="shared" si="512"/>
        <v>0</v>
      </c>
      <c r="CZ129" s="2">
        <f t="shared" si="513"/>
        <v>0</v>
      </c>
      <c r="DA129" s="2">
        <f t="shared" si="514"/>
        <v>0</v>
      </c>
      <c r="DB129" s="2">
        <f t="shared" si="515"/>
        <v>0</v>
      </c>
      <c r="DC129" s="263">
        <f t="shared" si="516"/>
        <v>0</v>
      </c>
      <c r="DD129" s="254">
        <f t="shared" si="517"/>
        <v>0</v>
      </c>
      <c r="DE129" s="254">
        <f t="shared" si="518"/>
        <v>0</v>
      </c>
      <c r="DF129" s="254">
        <f t="shared" si="519"/>
        <v>0</v>
      </c>
      <c r="DG129" s="254">
        <f t="shared" si="520"/>
        <v>0</v>
      </c>
      <c r="DH129" s="254">
        <f t="shared" si="521"/>
        <v>0</v>
      </c>
      <c r="DI129" s="254">
        <f t="shared" si="522"/>
        <v>0</v>
      </c>
      <c r="DJ129" s="254">
        <f t="shared" si="523"/>
        <v>0</v>
      </c>
      <c r="DK129" s="254">
        <f t="shared" si="524"/>
        <v>0</v>
      </c>
      <c r="DL129" s="254">
        <f t="shared" si="525"/>
        <v>0</v>
      </c>
      <c r="DM129" s="263">
        <f t="shared" si="526"/>
        <v>0</v>
      </c>
      <c r="DN129" s="254">
        <f t="shared" si="527"/>
        <v>0</v>
      </c>
      <c r="DO129" s="254">
        <f t="shared" si="528"/>
        <v>0</v>
      </c>
      <c r="DP129" s="254">
        <f t="shared" si="529"/>
        <v>0</v>
      </c>
      <c r="DQ129" s="254">
        <f t="shared" si="530"/>
        <v>0</v>
      </c>
      <c r="DR129" s="254">
        <f t="shared" si="531"/>
        <v>0</v>
      </c>
      <c r="DS129" s="254">
        <f t="shared" si="532"/>
        <v>0</v>
      </c>
      <c r="DT129" s="254">
        <f t="shared" si="533"/>
        <v>0</v>
      </c>
      <c r="DU129" s="254">
        <f t="shared" si="534"/>
        <v>0</v>
      </c>
      <c r="DV129" s="254">
        <f t="shared" si="535"/>
        <v>0</v>
      </c>
      <c r="DW129" s="263">
        <f t="shared" si="536"/>
        <v>0</v>
      </c>
      <c r="DX129" s="254">
        <f t="shared" si="537"/>
        <v>0</v>
      </c>
      <c r="DY129" s="254">
        <f t="shared" si="538"/>
        <v>0</v>
      </c>
      <c r="DZ129" s="254">
        <f t="shared" si="539"/>
        <v>0</v>
      </c>
      <c r="EA129" s="254">
        <f t="shared" si="540"/>
        <v>0</v>
      </c>
      <c r="EB129" s="254">
        <f t="shared" si="541"/>
        <v>0</v>
      </c>
      <c r="EC129" s="254">
        <f t="shared" si="542"/>
        <v>0</v>
      </c>
      <c r="ED129" s="254">
        <f t="shared" si="543"/>
        <v>0</v>
      </c>
      <c r="EE129" s="254">
        <f t="shared" si="544"/>
        <v>0</v>
      </c>
      <c r="EF129" s="254">
        <f t="shared" si="545"/>
        <v>0</v>
      </c>
      <c r="EG129" s="263">
        <f t="shared" si="546"/>
        <v>1</v>
      </c>
      <c r="EH129" s="2">
        <f t="shared" si="547"/>
        <v>0</v>
      </c>
      <c r="EI129" s="2">
        <f t="shared" si="548"/>
        <v>0</v>
      </c>
      <c r="EJ129" s="2">
        <f t="shared" si="549"/>
        <v>0</v>
      </c>
      <c r="EK129" s="2">
        <f t="shared" si="550"/>
        <v>0</v>
      </c>
      <c r="EL129" s="2">
        <f t="shared" si="551"/>
        <v>0</v>
      </c>
      <c r="EM129" s="2">
        <f t="shared" si="552"/>
        <v>0</v>
      </c>
      <c r="EN129" s="2">
        <f t="shared" si="553"/>
        <v>0</v>
      </c>
      <c r="EO129" s="2">
        <f t="shared" si="554"/>
        <v>0</v>
      </c>
      <c r="EP129" s="2">
        <f t="shared" si="555"/>
        <v>1</v>
      </c>
      <c r="EQ129" s="55"/>
      <c r="ER129" s="55"/>
      <c r="ES129" s="56"/>
      <c r="ET129" s="56"/>
      <c r="EU129" s="55"/>
      <c r="EV129" s="55"/>
      <c r="EW129" s="55"/>
      <c r="EX129" s="55"/>
      <c r="EY129" s="55"/>
      <c r="EZ129" s="55"/>
      <c r="FA129" s="55"/>
      <c r="FB129" s="215"/>
      <c r="FC129" s="215"/>
    </row>
    <row r="130" ht="20.1" customHeight="1" spans="1:159">
      <c r="A130" s="194">
        <f>数据调研!F130</f>
        <v>296613</v>
      </c>
      <c r="B130" s="195">
        <f t="shared" si="556"/>
        <v>0</v>
      </c>
      <c r="C130" s="195">
        <f t="shared" si="557"/>
        <v>0</v>
      </c>
      <c r="D130" s="195">
        <f t="shared" si="558"/>
        <v>0</v>
      </c>
      <c r="E130" s="195">
        <f t="shared" si="559"/>
        <v>0</v>
      </c>
      <c r="F130" s="195">
        <f t="shared" si="560"/>
        <v>0</v>
      </c>
      <c r="G130">
        <f t="shared" si="561"/>
        <v>0</v>
      </c>
      <c r="H130">
        <f t="shared" si="562"/>
        <v>0</v>
      </c>
      <c r="I130">
        <f t="shared" si="563"/>
        <v>0</v>
      </c>
      <c r="J130">
        <f t="shared" si="564"/>
        <v>1</v>
      </c>
      <c r="K130" s="254">
        <f>价格参考!K130</f>
        <v>27</v>
      </c>
      <c r="L130">
        <f t="shared" si="424"/>
        <v>1</v>
      </c>
      <c r="M130">
        <f t="shared" si="425"/>
        <v>0</v>
      </c>
      <c r="N130">
        <f t="shared" si="426"/>
        <v>0</v>
      </c>
      <c r="O130">
        <f t="shared" si="427"/>
        <v>0</v>
      </c>
      <c r="P130">
        <f t="shared" si="428"/>
        <v>0</v>
      </c>
      <c r="Q130">
        <f t="shared" si="429"/>
        <v>0</v>
      </c>
      <c r="R130">
        <f t="shared" si="430"/>
        <v>0</v>
      </c>
      <c r="S130">
        <f t="shared" si="431"/>
        <v>0</v>
      </c>
      <c r="T130">
        <f t="shared" si="432"/>
        <v>0</v>
      </c>
      <c r="U130">
        <f t="shared" si="433"/>
        <v>0</v>
      </c>
      <c r="V130">
        <f t="shared" si="434"/>
        <v>0</v>
      </c>
      <c r="W130" s="194">
        <f t="shared" si="435"/>
        <v>296613</v>
      </c>
      <c r="X130" s="255">
        <f>数据调研!I130</f>
        <v>0</v>
      </c>
      <c r="Y130" s="2">
        <f t="shared" si="436"/>
        <v>1</v>
      </c>
      <c r="Z130" s="2">
        <f t="shared" si="437"/>
        <v>0</v>
      </c>
      <c r="AA130" s="2">
        <f t="shared" si="438"/>
        <v>0</v>
      </c>
      <c r="AB130" s="2">
        <f t="shared" si="439"/>
        <v>0</v>
      </c>
      <c r="AC130" s="2">
        <f t="shared" si="440"/>
        <v>0</v>
      </c>
      <c r="AD130" s="2">
        <f t="shared" si="441"/>
        <v>0</v>
      </c>
      <c r="AE130" s="2">
        <f t="shared" si="442"/>
        <v>0</v>
      </c>
      <c r="AF130" s="2">
        <f t="shared" si="443"/>
        <v>0</v>
      </c>
      <c r="AG130" s="2">
        <f t="shared" si="444"/>
        <v>0</v>
      </c>
      <c r="AH130" s="2">
        <f t="shared" si="445"/>
        <v>1</v>
      </c>
      <c r="AI130" s="2">
        <f t="shared" si="446"/>
        <v>0</v>
      </c>
      <c r="AJ130" s="2">
        <f t="shared" si="447"/>
        <v>0</v>
      </c>
      <c r="AK130" s="2">
        <f t="shared" si="448"/>
        <v>0</v>
      </c>
      <c r="AL130" s="2">
        <f t="shared" si="449"/>
        <v>0</v>
      </c>
      <c r="AM130" s="2">
        <f t="shared" si="450"/>
        <v>0</v>
      </c>
      <c r="AN130" s="2">
        <f t="shared" si="451"/>
        <v>0</v>
      </c>
      <c r="AO130" s="2">
        <f t="shared" si="452"/>
        <v>0</v>
      </c>
      <c r="AP130" s="2">
        <f t="shared" si="453"/>
        <v>0</v>
      </c>
      <c r="AQ130" s="2">
        <f t="shared" si="454"/>
        <v>0</v>
      </c>
      <c r="AR130" s="2">
        <f t="shared" si="455"/>
        <v>0</v>
      </c>
      <c r="AS130" s="2">
        <f t="shared" si="456"/>
        <v>0</v>
      </c>
      <c r="AT130" s="2">
        <f t="shared" si="457"/>
        <v>0</v>
      </c>
      <c r="AU130" s="2">
        <f t="shared" si="458"/>
        <v>0</v>
      </c>
      <c r="AV130" s="2">
        <f t="shared" si="459"/>
        <v>0</v>
      </c>
      <c r="AW130" s="2">
        <f t="shared" si="460"/>
        <v>0</v>
      </c>
      <c r="AX130" s="2">
        <f t="shared" si="461"/>
        <v>0</v>
      </c>
      <c r="AY130" s="2">
        <f t="shared" si="462"/>
        <v>0</v>
      </c>
      <c r="AZ130" s="2">
        <f t="shared" si="463"/>
        <v>0</v>
      </c>
      <c r="BA130" s="2">
        <f t="shared" si="464"/>
        <v>0</v>
      </c>
      <c r="BB130" s="2">
        <f t="shared" si="465"/>
        <v>0</v>
      </c>
      <c r="BC130" s="2">
        <f t="shared" si="466"/>
        <v>0</v>
      </c>
      <c r="BD130" s="2">
        <f t="shared" si="467"/>
        <v>0</v>
      </c>
      <c r="BE130" s="2">
        <f t="shared" si="468"/>
        <v>0</v>
      </c>
      <c r="BF130" s="2">
        <f t="shared" si="469"/>
        <v>0</v>
      </c>
      <c r="BG130" s="2">
        <f t="shared" si="470"/>
        <v>0</v>
      </c>
      <c r="BH130" s="2">
        <f t="shared" si="471"/>
        <v>0</v>
      </c>
      <c r="BI130" s="2">
        <f t="shared" si="472"/>
        <v>0</v>
      </c>
      <c r="BJ130" s="2">
        <f t="shared" si="473"/>
        <v>0</v>
      </c>
      <c r="BK130" s="2">
        <f t="shared" si="474"/>
        <v>0</v>
      </c>
      <c r="BL130" s="2">
        <f t="shared" si="475"/>
        <v>0</v>
      </c>
      <c r="BM130" s="2">
        <f t="shared" si="476"/>
        <v>0</v>
      </c>
      <c r="BN130" s="2">
        <f t="shared" si="477"/>
        <v>0</v>
      </c>
      <c r="BO130" s="2">
        <f t="shared" si="478"/>
        <v>0</v>
      </c>
      <c r="BP130" s="2">
        <f t="shared" si="479"/>
        <v>0</v>
      </c>
      <c r="BQ130" s="2">
        <f t="shared" si="480"/>
        <v>0</v>
      </c>
      <c r="BR130" s="2">
        <f t="shared" si="481"/>
        <v>0</v>
      </c>
      <c r="BS130" s="2">
        <f t="shared" si="482"/>
        <v>0</v>
      </c>
      <c r="BT130" s="2">
        <f t="shared" si="483"/>
        <v>0</v>
      </c>
      <c r="BU130" s="2">
        <f t="shared" si="484"/>
        <v>0</v>
      </c>
      <c r="BV130" s="2">
        <f t="shared" si="485"/>
        <v>0</v>
      </c>
      <c r="BW130" s="255" t="str">
        <f>数据调研!K130</f>
        <v>FBA</v>
      </c>
      <c r="BX130" s="199">
        <f t="shared" si="486"/>
        <v>0</v>
      </c>
      <c r="BY130" s="199">
        <f t="shared" si="487"/>
        <v>0</v>
      </c>
      <c r="BZ130" s="199">
        <f t="shared" si="488"/>
        <v>0</v>
      </c>
      <c r="CA130" s="199">
        <f t="shared" si="489"/>
        <v>0</v>
      </c>
      <c r="CB130" s="199">
        <f t="shared" si="490"/>
        <v>0</v>
      </c>
      <c r="CC130" s="199">
        <f t="shared" si="491"/>
        <v>0</v>
      </c>
      <c r="CD130" s="199">
        <f t="shared" si="492"/>
        <v>0</v>
      </c>
      <c r="CE130" s="199">
        <f t="shared" si="493"/>
        <v>0</v>
      </c>
      <c r="CF130" s="199">
        <f t="shared" si="494"/>
        <v>0</v>
      </c>
      <c r="CG130" s="199">
        <f t="shared" si="495"/>
        <v>0</v>
      </c>
      <c r="CH130" s="199">
        <f t="shared" si="496"/>
        <v>1</v>
      </c>
      <c r="CI130" s="199">
        <f t="shared" si="497"/>
        <v>0</v>
      </c>
      <c r="CJ130" s="199">
        <f t="shared" si="498"/>
        <v>0</v>
      </c>
      <c r="CK130" s="199">
        <f t="shared" si="499"/>
        <v>0</v>
      </c>
      <c r="CL130" s="199">
        <f t="shared" si="500"/>
        <v>0</v>
      </c>
      <c r="CM130" s="199">
        <f t="shared" si="501"/>
        <v>0</v>
      </c>
      <c r="CN130" s="199">
        <f t="shared" si="502"/>
        <v>0</v>
      </c>
      <c r="CO130" s="199">
        <f t="shared" si="503"/>
        <v>0</v>
      </c>
      <c r="CP130" s="199">
        <f t="shared" si="504"/>
        <v>0</v>
      </c>
      <c r="CQ130" s="199">
        <f t="shared" si="505"/>
        <v>1</v>
      </c>
      <c r="CR130" s="255">
        <f>数据调研!N130</f>
        <v>164</v>
      </c>
      <c r="CS130" s="260">
        <f t="shared" si="506"/>
        <v>0</v>
      </c>
      <c r="CT130" s="2">
        <f t="shared" si="507"/>
        <v>0</v>
      </c>
      <c r="CU130" s="2">
        <f t="shared" si="508"/>
        <v>0</v>
      </c>
      <c r="CV130" s="2">
        <f t="shared" si="509"/>
        <v>0</v>
      </c>
      <c r="CW130" s="2">
        <f t="shared" si="510"/>
        <v>0</v>
      </c>
      <c r="CX130" s="2">
        <f t="shared" si="511"/>
        <v>0</v>
      </c>
      <c r="CY130" s="2">
        <f t="shared" si="512"/>
        <v>0</v>
      </c>
      <c r="CZ130" s="2">
        <f t="shared" si="513"/>
        <v>0</v>
      </c>
      <c r="DA130" s="2">
        <f t="shared" si="514"/>
        <v>0</v>
      </c>
      <c r="DB130" s="2">
        <f t="shared" si="515"/>
        <v>0</v>
      </c>
      <c r="DC130" s="263">
        <f t="shared" si="516"/>
        <v>0</v>
      </c>
      <c r="DD130" s="254">
        <f t="shared" si="517"/>
        <v>0</v>
      </c>
      <c r="DE130" s="254">
        <f t="shared" si="518"/>
        <v>0</v>
      </c>
      <c r="DF130" s="254">
        <f t="shared" si="519"/>
        <v>0</v>
      </c>
      <c r="DG130" s="254">
        <f t="shared" si="520"/>
        <v>0</v>
      </c>
      <c r="DH130" s="254">
        <f t="shared" si="521"/>
        <v>0</v>
      </c>
      <c r="DI130" s="254">
        <f t="shared" si="522"/>
        <v>0</v>
      </c>
      <c r="DJ130" s="254">
        <f t="shared" si="523"/>
        <v>0</v>
      </c>
      <c r="DK130" s="254">
        <f t="shared" si="524"/>
        <v>0</v>
      </c>
      <c r="DL130" s="254">
        <f t="shared" si="525"/>
        <v>0</v>
      </c>
      <c r="DM130" s="263">
        <f t="shared" si="526"/>
        <v>0</v>
      </c>
      <c r="DN130" s="254">
        <f t="shared" si="527"/>
        <v>0</v>
      </c>
      <c r="DO130" s="254">
        <f t="shared" si="528"/>
        <v>0</v>
      </c>
      <c r="DP130" s="254">
        <f t="shared" si="529"/>
        <v>0</v>
      </c>
      <c r="DQ130" s="254">
        <f t="shared" si="530"/>
        <v>0</v>
      </c>
      <c r="DR130" s="254">
        <f t="shared" si="531"/>
        <v>0</v>
      </c>
      <c r="DS130" s="254">
        <f t="shared" si="532"/>
        <v>0</v>
      </c>
      <c r="DT130" s="254">
        <f t="shared" si="533"/>
        <v>0</v>
      </c>
      <c r="DU130" s="254">
        <f t="shared" si="534"/>
        <v>0</v>
      </c>
      <c r="DV130" s="254">
        <f t="shared" si="535"/>
        <v>0</v>
      </c>
      <c r="DW130" s="263">
        <f t="shared" si="536"/>
        <v>1</v>
      </c>
      <c r="DX130" s="254">
        <f t="shared" si="537"/>
        <v>0</v>
      </c>
      <c r="DY130" s="254">
        <f t="shared" si="538"/>
        <v>0</v>
      </c>
      <c r="DZ130" s="254">
        <f t="shared" si="539"/>
        <v>0</v>
      </c>
      <c r="EA130" s="254">
        <f t="shared" si="540"/>
        <v>0</v>
      </c>
      <c r="EB130" s="254">
        <f t="shared" si="541"/>
        <v>0</v>
      </c>
      <c r="EC130" s="254">
        <f t="shared" si="542"/>
        <v>0</v>
      </c>
      <c r="ED130" s="254">
        <f t="shared" si="543"/>
        <v>0</v>
      </c>
      <c r="EE130" s="254">
        <f t="shared" si="544"/>
        <v>0</v>
      </c>
      <c r="EF130" s="254">
        <f t="shared" si="545"/>
        <v>1</v>
      </c>
      <c r="EG130" s="263">
        <f t="shared" si="546"/>
        <v>0</v>
      </c>
      <c r="EH130" s="2">
        <f t="shared" si="547"/>
        <v>0</v>
      </c>
      <c r="EI130" s="2">
        <f t="shared" si="548"/>
        <v>0</v>
      </c>
      <c r="EJ130" s="2">
        <f t="shared" si="549"/>
        <v>0</v>
      </c>
      <c r="EK130" s="2">
        <f t="shared" si="550"/>
        <v>0</v>
      </c>
      <c r="EL130" s="2">
        <f t="shared" si="551"/>
        <v>0</v>
      </c>
      <c r="EM130" s="2">
        <f t="shared" si="552"/>
        <v>0</v>
      </c>
      <c r="EN130" s="2">
        <f t="shared" si="553"/>
        <v>0</v>
      </c>
      <c r="EO130" s="2">
        <f t="shared" si="554"/>
        <v>0</v>
      </c>
      <c r="EP130" s="2">
        <f t="shared" si="555"/>
        <v>0</v>
      </c>
      <c r="EQ130" s="55"/>
      <c r="ER130" s="55"/>
      <c r="ES130" s="56"/>
      <c r="ET130" s="56"/>
      <c r="EU130" s="55"/>
      <c r="EV130" s="55"/>
      <c r="EW130" s="55"/>
      <c r="EX130" s="55"/>
      <c r="EY130" s="55"/>
      <c r="EZ130" s="55"/>
      <c r="FA130" s="55"/>
      <c r="FB130" s="215"/>
      <c r="FC130" s="215"/>
    </row>
    <row r="131" ht="20.1" customHeight="1" spans="1:159">
      <c r="A131" s="194">
        <f>数据调研!F131</f>
        <v>162383</v>
      </c>
      <c r="B131" s="195">
        <f t="shared" si="556"/>
        <v>0</v>
      </c>
      <c r="C131" s="195">
        <f t="shared" si="557"/>
        <v>0</v>
      </c>
      <c r="D131" s="195">
        <f t="shared" si="558"/>
        <v>0</v>
      </c>
      <c r="E131" s="195">
        <f t="shared" si="559"/>
        <v>0</v>
      </c>
      <c r="F131" s="195">
        <f t="shared" si="560"/>
        <v>0</v>
      </c>
      <c r="G131">
        <f t="shared" si="561"/>
        <v>0</v>
      </c>
      <c r="H131">
        <f t="shared" si="562"/>
        <v>0</v>
      </c>
      <c r="I131">
        <f t="shared" si="563"/>
        <v>0</v>
      </c>
      <c r="J131">
        <f t="shared" si="564"/>
        <v>1</v>
      </c>
      <c r="K131" s="254">
        <f>价格参考!K131</f>
        <v>27</v>
      </c>
      <c r="L131">
        <f t="shared" ref="L131:L161" si="565">IF(AND(K131&gt;0,K131&lt;301),1,0)</f>
        <v>1</v>
      </c>
      <c r="M131">
        <f t="shared" ref="M131:M161" si="566">IF(AND(K131&gt;300,K131&lt;501),1,0)</f>
        <v>0</v>
      </c>
      <c r="N131">
        <f t="shared" ref="N131:N161" si="567">IF(AND(K131&gt;500,K131&lt;801),1,0)</f>
        <v>0</v>
      </c>
      <c r="O131">
        <f t="shared" ref="O131:O161" si="568">IF(AND(K131&gt;800,K131&lt;1001),1,0)</f>
        <v>0</v>
      </c>
      <c r="P131">
        <f t="shared" ref="P131:P161" si="569">IF(AND(K131&gt;1000,K131&lt;1501),1,0)</f>
        <v>0</v>
      </c>
      <c r="Q131">
        <f t="shared" ref="Q131:Q161" si="570">IF(AND(K131&gt;1500,K131&lt;2001),1,0)</f>
        <v>0</v>
      </c>
      <c r="R131">
        <f t="shared" ref="R131:R161" si="571">IF(AND(K131&gt;2000,K131&lt;3001),1,0)</f>
        <v>0</v>
      </c>
      <c r="S131">
        <f t="shared" ref="S131:S161" si="572">IF(AND(K131&gt;3000,K131&lt;4501),1,0)</f>
        <v>0</v>
      </c>
      <c r="T131">
        <f t="shared" ref="T131:T161" si="573">IF(AND(K131&gt;4500,K131&lt;6001),1,0)</f>
        <v>0</v>
      </c>
      <c r="U131">
        <f t="shared" ref="U131:U161" si="574">IF(AND(K131&gt;6000,K131&lt;8001),1,0)</f>
        <v>0</v>
      </c>
      <c r="V131">
        <f t="shared" ref="V131:V161" si="575">IF(AND(K131&gt;8000,K131&lt;&gt;"N.A.",K131&lt;&gt;"&lt; 5"),1,0)</f>
        <v>0</v>
      </c>
      <c r="W131" s="194">
        <f t="shared" ref="W131:W161" si="576">IF(A131&lt;&gt;"N.A.",A131,1000000)</f>
        <v>162383</v>
      </c>
      <c r="X131" s="255">
        <f>数据调研!I131</f>
        <v>0</v>
      </c>
      <c r="Y131" s="2">
        <f t="shared" ref="Y131:Y161" si="577">IF(X131&lt;31,1,0)</f>
        <v>1</v>
      </c>
      <c r="Z131" s="2">
        <f t="shared" ref="Z131:Z161" si="578">IF(AND(Y131=1,B131=1),1,0)</f>
        <v>0</v>
      </c>
      <c r="AA131" s="2">
        <f t="shared" ref="AA131:AA161" si="579">IF(AND(Y131=1,C131=1),1,0)</f>
        <v>0</v>
      </c>
      <c r="AB131" s="2">
        <f t="shared" ref="AB131:AB161" si="580">IF(AND(Y131=1,D131=1),1,0)</f>
        <v>0</v>
      </c>
      <c r="AC131" s="2">
        <f t="shared" ref="AC131:AC161" si="581">IF(AND(Y131=1,E131=1),1,0)</f>
        <v>0</v>
      </c>
      <c r="AD131" s="2">
        <f t="shared" ref="AD131:AD161" si="582">IF(AND(Y131=1,F131=1),1,0)</f>
        <v>0</v>
      </c>
      <c r="AE131" s="2">
        <f t="shared" ref="AE131:AE161" si="583">IF(AND(Y131=1,G131=1),1,0)</f>
        <v>0</v>
      </c>
      <c r="AF131" s="2">
        <f t="shared" ref="AF131:AF161" si="584">IF(AND(Y131=1,H131=1),1,0)</f>
        <v>0</v>
      </c>
      <c r="AG131" s="2">
        <f t="shared" ref="AG131:AG161" si="585">IF(AND(Y131=1,I131=1),1,0)</f>
        <v>0</v>
      </c>
      <c r="AH131" s="2">
        <f t="shared" ref="AH131:AH161" si="586">IF(AND(Y131=1,J131=1),1,0)</f>
        <v>1</v>
      </c>
      <c r="AI131" s="2">
        <f t="shared" ref="AI131:AI161" si="587">IF(AND(X131&gt;30,X131&lt;101),1,0)</f>
        <v>0</v>
      </c>
      <c r="AJ131" s="2">
        <f t="shared" ref="AJ131:AJ161" si="588">IF(AND(AI131=1,B131=1),1,0)</f>
        <v>0</v>
      </c>
      <c r="AK131" s="2">
        <f t="shared" ref="AK131:AK161" si="589">IF(AND(AI131=1,C131=1),1,0)</f>
        <v>0</v>
      </c>
      <c r="AL131" s="2">
        <f t="shared" ref="AL131:AL161" si="590">IF(AND(AI131=1,D131=1),1,0)</f>
        <v>0</v>
      </c>
      <c r="AM131" s="2">
        <f t="shared" ref="AM131:AM161" si="591">IF(AND(AI131=1,E131=1),1,0)</f>
        <v>0</v>
      </c>
      <c r="AN131" s="2">
        <f t="shared" ref="AN131:AN161" si="592">IF(AND(AI131=1,F131=1),1,0)</f>
        <v>0</v>
      </c>
      <c r="AO131" s="2">
        <f t="shared" ref="AO131:AO161" si="593">IF(AND(AI131=1,G131=1),1,0)</f>
        <v>0</v>
      </c>
      <c r="AP131" s="2">
        <f t="shared" ref="AP131:AP161" si="594">IF(AND(AI131=1,H131=1),1,0)</f>
        <v>0</v>
      </c>
      <c r="AQ131" s="2">
        <f t="shared" ref="AQ131:AQ161" si="595">IF(AND(AI131=1,I131=1),1,0)</f>
        <v>0</v>
      </c>
      <c r="AR131" s="2">
        <f t="shared" ref="AR131:AR161" si="596">IF(AND(AI131=1,J131=1),1,0)</f>
        <v>0</v>
      </c>
      <c r="AS131" s="2">
        <f t="shared" ref="AS131:AS161" si="597">IF(AND(X131&gt;100,X131&lt;501),1,0)</f>
        <v>0</v>
      </c>
      <c r="AT131" s="2">
        <f t="shared" ref="AT131:AT161" si="598">IF(AND(B131=1,AS131=1),1,0)</f>
        <v>0</v>
      </c>
      <c r="AU131" s="2">
        <f t="shared" ref="AU131:AU161" si="599">IF(AND(C131=1,AS131=1),1,0)</f>
        <v>0</v>
      </c>
      <c r="AV131" s="2">
        <f t="shared" ref="AV131:AV161" si="600">IF(AND(D131=1,AS131=1),1,0)</f>
        <v>0</v>
      </c>
      <c r="AW131" s="2">
        <f t="shared" ref="AW131:AW161" si="601">IF(AND(E131=1,AS131=1),1,0)</f>
        <v>0</v>
      </c>
      <c r="AX131" s="2">
        <f t="shared" ref="AX131:AX161" si="602">IF(AND(F131=1,AS131=1),1,0)</f>
        <v>0</v>
      </c>
      <c r="AY131" s="2">
        <f t="shared" ref="AY131:AY161" si="603">IF(AND(G131=1,AS131=1),1,0)</f>
        <v>0</v>
      </c>
      <c r="AZ131" s="2">
        <f t="shared" ref="AZ131:AZ161" si="604">IF(AND(H131=1,AS131=1),1,0)</f>
        <v>0</v>
      </c>
      <c r="BA131" s="2">
        <f t="shared" ref="BA131:BA161" si="605">IF(AND(I131=1,AS131=1),1,0)</f>
        <v>0</v>
      </c>
      <c r="BB131" s="2">
        <f t="shared" ref="BB131:BB161" si="606">IF(AND(J131=1,AS131=1),1,0)</f>
        <v>0</v>
      </c>
      <c r="BC131" s="2">
        <f t="shared" ref="BC131:BC161" si="607">IF(AND(X131&gt;500,X131&lt;1001),1,0)</f>
        <v>0</v>
      </c>
      <c r="BD131" s="2">
        <f t="shared" ref="BD131:BD161" si="608">IF(AND(BC131=1,B131=1),1,0)</f>
        <v>0</v>
      </c>
      <c r="BE131" s="2">
        <f t="shared" ref="BE131:BE161" si="609">IF(AND(BC131=1,C131=1),1,0)</f>
        <v>0</v>
      </c>
      <c r="BF131" s="2">
        <f t="shared" ref="BF131:BF161" si="610">IF(AND(BC131=1,D131=1),1,0)</f>
        <v>0</v>
      </c>
      <c r="BG131" s="2">
        <f t="shared" ref="BG131:BG161" si="611">IF(AND(BC131=1,E131=1),1,0)</f>
        <v>0</v>
      </c>
      <c r="BH131" s="2">
        <f t="shared" ref="BH131:BH161" si="612">IF(AND(BC131=1,F131=1),1,0)</f>
        <v>0</v>
      </c>
      <c r="BI131" s="2">
        <f t="shared" ref="BI131:BI161" si="613">IF(AND(BC131=1,G131=1),1,0)</f>
        <v>0</v>
      </c>
      <c r="BJ131" s="2">
        <f t="shared" ref="BJ131:BJ161" si="614">IF(AND(BC131=1,H131=1),1,0)</f>
        <v>0</v>
      </c>
      <c r="BK131" s="2">
        <f t="shared" ref="BK131:BK161" si="615">IF(AND(BC131=1,I131=1),1,0)</f>
        <v>0</v>
      </c>
      <c r="BL131" s="2">
        <f t="shared" ref="BL131:BL161" si="616">IF(AND(BC131=1,J131=1),1,0)</f>
        <v>0</v>
      </c>
      <c r="BM131" s="2">
        <f t="shared" ref="BM131:BM161" si="617">IF(X131&gt;1001,1,0)</f>
        <v>0</v>
      </c>
      <c r="BN131" s="2">
        <f t="shared" ref="BN131:BN161" si="618">IF(AND(B131=1,BM131=1),1,0)</f>
        <v>0</v>
      </c>
      <c r="BO131" s="2">
        <f t="shared" ref="BO131:BO161" si="619">IF(AND(C131=1,BM131=1),1,0)</f>
        <v>0</v>
      </c>
      <c r="BP131" s="2">
        <f t="shared" ref="BP131:BP161" si="620">IF(AND(D131=1,BM131=1),1,0)</f>
        <v>0</v>
      </c>
      <c r="BQ131" s="2">
        <f t="shared" ref="BQ131:BQ161" si="621">IF(AND(E131=1,BM131=1),1,0)</f>
        <v>0</v>
      </c>
      <c r="BR131" s="2">
        <f t="shared" ref="BR131:BR161" si="622">IF(AND(F131=1,BM131=1),1,0)</f>
        <v>0</v>
      </c>
      <c r="BS131" s="2">
        <f t="shared" ref="BS131:BS161" si="623">IF(AND(G131=1,BM131=1),1,0)</f>
        <v>0</v>
      </c>
      <c r="BT131" s="2">
        <f t="shared" ref="BT131:BT161" si="624">IF(AND(H131=1,BM131=1),1,0)</f>
        <v>0</v>
      </c>
      <c r="BU131" s="2">
        <f t="shared" ref="BU131:BU161" si="625">IF(AND(I131=1,BM131=1),1,0)</f>
        <v>0</v>
      </c>
      <c r="BV131" s="2">
        <f t="shared" ref="BV131:BV161" si="626">IF(AND(J131=1,BM131=1),1,0)</f>
        <v>0</v>
      </c>
      <c r="BW131" s="255" t="str">
        <f>数据调研!K131</f>
        <v>FBA</v>
      </c>
      <c r="BX131" s="199">
        <f t="shared" ref="BX131:BX161" si="627">IF(BW131="AMZ",1,0)</f>
        <v>0</v>
      </c>
      <c r="BY131" s="199">
        <f t="shared" ref="BY131:BY161" si="628">IF(AND(BX131=1,B131=1),1,0)</f>
        <v>0</v>
      </c>
      <c r="BZ131" s="199">
        <f t="shared" ref="BZ131:BZ161" si="629">IF(AND(BX131=1,C131=1),1,0)</f>
        <v>0</v>
      </c>
      <c r="CA131" s="199">
        <f t="shared" ref="CA131:CA161" si="630">IF(AND(BX131=1,D131=1),1,0)</f>
        <v>0</v>
      </c>
      <c r="CB131" s="199">
        <f t="shared" ref="CB131:CB161" si="631">IF(AND(BX131=1,E131=1),1,0)</f>
        <v>0</v>
      </c>
      <c r="CC131" s="199">
        <f t="shared" ref="CC131:CC161" si="632">IF(AND(BX131=1,F131=1),1,0)</f>
        <v>0</v>
      </c>
      <c r="CD131" s="199">
        <f t="shared" ref="CD131:CD161" si="633">IF(AND(BX131=1,G131=1),1,0)</f>
        <v>0</v>
      </c>
      <c r="CE131" s="199">
        <f t="shared" ref="CE131:CE161" si="634">IF(AND(BX131=1,H131=1),1,0)</f>
        <v>0</v>
      </c>
      <c r="CF131" s="199">
        <f t="shared" ref="CF131:CF161" si="635">IF(AND(BX131=1,I131=1),1,0)</f>
        <v>0</v>
      </c>
      <c r="CG131" s="199">
        <f t="shared" ref="CG131:CG161" si="636">IF(AND(BX131=1,J131=1),1,0)</f>
        <v>0</v>
      </c>
      <c r="CH131" s="199">
        <f t="shared" ref="CH131:CH161" si="637">IF(BW131="FBA",1,0)</f>
        <v>1</v>
      </c>
      <c r="CI131" s="199">
        <f t="shared" ref="CI131:CI161" si="638">IF(AND(CH131=1,B131=1),1,0)</f>
        <v>0</v>
      </c>
      <c r="CJ131" s="199">
        <f t="shared" ref="CJ131:CJ161" si="639">IF(AND(CH131=1,C131=1),1,0)</f>
        <v>0</v>
      </c>
      <c r="CK131" s="199">
        <f t="shared" ref="CK131:CK161" si="640">IF(AND(CH131=1,D131=1),1,0)</f>
        <v>0</v>
      </c>
      <c r="CL131" s="199">
        <f t="shared" ref="CL131:CL161" si="641">IF(AND(CH131=1,E131=1),1,0)</f>
        <v>0</v>
      </c>
      <c r="CM131" s="199">
        <f t="shared" ref="CM131:CM161" si="642">IF(AND(CH131=1,F131=1),1,0)</f>
        <v>0</v>
      </c>
      <c r="CN131" s="199">
        <f t="shared" ref="CN131:CN161" si="643">IF(AND(CH131=1,G131=1),1,0)</f>
        <v>0</v>
      </c>
      <c r="CO131" s="199">
        <f t="shared" ref="CO131:CO161" si="644">IF(AND(CH131=1,H131=1),1,0)</f>
        <v>0</v>
      </c>
      <c r="CP131" s="199">
        <f t="shared" ref="CP131:CP161" si="645">IF(AND(CH131=1,I131=1),1,0)</f>
        <v>0</v>
      </c>
      <c r="CQ131" s="199">
        <f t="shared" ref="CQ131:CQ161" si="646">IF(AND(CH131=1,J131=1),1,0)</f>
        <v>1</v>
      </c>
      <c r="CR131" s="255">
        <f>数据调研!N131</f>
        <v>98</v>
      </c>
      <c r="CS131" s="260">
        <f t="shared" ref="CS131:CS161" si="647">IF(AND(CR131&lt;31,CR131&lt;&gt;0),1,0)</f>
        <v>0</v>
      </c>
      <c r="CT131" s="2">
        <f t="shared" ref="CT131:CT161" si="648">IF(AND(CS131=1,B131=1),1,0)</f>
        <v>0</v>
      </c>
      <c r="CU131" s="2">
        <f t="shared" ref="CU131:CU161" si="649">IF(AND(CS131=1,C131=1),1,0)</f>
        <v>0</v>
      </c>
      <c r="CV131" s="2">
        <f t="shared" ref="CV131:CV161" si="650">IF(AND(CS131=1,D131=1),1,0)</f>
        <v>0</v>
      </c>
      <c r="CW131" s="2">
        <f t="shared" ref="CW131:CW161" si="651">IF(AND(CS131=1,E131=1),1,0)</f>
        <v>0</v>
      </c>
      <c r="CX131" s="2">
        <f t="shared" ref="CX131:CX161" si="652">IF(AND(CS131=1,F131=1),1,0)</f>
        <v>0</v>
      </c>
      <c r="CY131" s="2">
        <f t="shared" ref="CY131:CY161" si="653">IF(AND(CS131=1,G131=1),1,0)</f>
        <v>0</v>
      </c>
      <c r="CZ131" s="2">
        <f t="shared" ref="CZ131:CZ161" si="654">IF(AND(CS131=1,H131=1),1,0)</f>
        <v>0</v>
      </c>
      <c r="DA131" s="2">
        <f t="shared" ref="DA131:DA161" si="655">IF(AND(CS131=1,I131=1),1,0)</f>
        <v>0</v>
      </c>
      <c r="DB131" s="2">
        <f t="shared" ref="DB131:DB161" si="656">IF(AND(CS131=1,J131=1),1,0)</f>
        <v>0</v>
      </c>
      <c r="DC131" s="263">
        <f t="shared" ref="DC131:DC161" si="657">IF(AND(CR131&gt;30,CR131&lt;61),1,0)</f>
        <v>0</v>
      </c>
      <c r="DD131" s="254">
        <f t="shared" ref="DD131:DD161" si="658">IF(AND(DC131=1,B131=1),1,0)</f>
        <v>0</v>
      </c>
      <c r="DE131" s="254">
        <f t="shared" ref="DE131:DE161" si="659">IF(AND(DC131=1,C131=1),1,0)</f>
        <v>0</v>
      </c>
      <c r="DF131" s="254">
        <f t="shared" ref="DF131:DF161" si="660">IF(AND(DC131=1,D131=1),1,0)</f>
        <v>0</v>
      </c>
      <c r="DG131" s="254">
        <f t="shared" ref="DG131:DG161" si="661">IF(AND(DC131=1,E131=1),1,0)</f>
        <v>0</v>
      </c>
      <c r="DH131" s="254">
        <f t="shared" ref="DH131:DH161" si="662">IF(AND(DC131=1,F131=1),1,0)</f>
        <v>0</v>
      </c>
      <c r="DI131" s="254">
        <f t="shared" ref="DI131:DI161" si="663">IF(AND(DC131=1,G131=1),1,0)</f>
        <v>0</v>
      </c>
      <c r="DJ131" s="254">
        <f t="shared" ref="DJ131:DJ161" si="664">IF(AND(DC131=1,H131=1),1,0)</f>
        <v>0</v>
      </c>
      <c r="DK131" s="254">
        <f t="shared" ref="DK131:DK161" si="665">IF(AND(DC131=1,I131=1),1,0)</f>
        <v>0</v>
      </c>
      <c r="DL131" s="254">
        <f t="shared" ref="DL131:DL161" si="666">IF(AND(DC131=1,J131=1),1,0)</f>
        <v>0</v>
      </c>
      <c r="DM131" s="263">
        <f t="shared" ref="DM131:DM161" si="667">IF(AND(CR131&gt;60,CR131&lt;91),1,0)</f>
        <v>0</v>
      </c>
      <c r="DN131" s="254">
        <f t="shared" ref="DN131:DN161" si="668">IF(AND(DM131=1,B131=1),1,0)</f>
        <v>0</v>
      </c>
      <c r="DO131" s="254">
        <f t="shared" ref="DO131:DO161" si="669">IF(AND(DM131=1,C131=1),1,0)</f>
        <v>0</v>
      </c>
      <c r="DP131" s="254">
        <f t="shared" ref="DP131:DP161" si="670">IF(AND(DM131=1,D131=1),1,0)</f>
        <v>0</v>
      </c>
      <c r="DQ131" s="254">
        <f t="shared" ref="DQ131:DQ161" si="671">IF(AND(DM131=1,E131=1),1,0)</f>
        <v>0</v>
      </c>
      <c r="DR131" s="254">
        <f t="shared" ref="DR131:DR161" si="672">IF(AND(DM131=1,F131=1),1,0)</f>
        <v>0</v>
      </c>
      <c r="DS131" s="254">
        <f t="shared" ref="DS131:DS161" si="673">IF(AND(DM131=1,G131=1),1,0)</f>
        <v>0</v>
      </c>
      <c r="DT131" s="254">
        <f t="shared" ref="DT131:DT161" si="674">IF(AND(DM131=1,H131=1),1,0)</f>
        <v>0</v>
      </c>
      <c r="DU131" s="254">
        <f t="shared" ref="DU131:DU161" si="675">IF(AND(DM131=1,I131=1),1,0)</f>
        <v>0</v>
      </c>
      <c r="DV131" s="254">
        <f t="shared" ref="DV131:DV161" si="676">IF(AND(DM131=1,J131=1),1,0)</f>
        <v>0</v>
      </c>
      <c r="DW131" s="263">
        <f t="shared" ref="DW131:DW161" si="677">IF(AND(CR131&gt;90,CR131&lt;181),1,0)</f>
        <v>1</v>
      </c>
      <c r="DX131" s="254">
        <f t="shared" ref="DX131:DX161" si="678">IF(AND(DW131=1,B131=1),1,0)</f>
        <v>0</v>
      </c>
      <c r="DY131" s="254">
        <f t="shared" ref="DY131:DY161" si="679">IF(AND(DW131=1,C131=1),1,0)</f>
        <v>0</v>
      </c>
      <c r="DZ131" s="254">
        <f t="shared" ref="DZ131:DZ161" si="680">IF(AND(DW131=1,D131=1),1,0)</f>
        <v>0</v>
      </c>
      <c r="EA131" s="254">
        <f t="shared" ref="EA131:EA161" si="681">IF(AND(DW131=1,E131=1),1,0)</f>
        <v>0</v>
      </c>
      <c r="EB131" s="254">
        <f t="shared" ref="EB131:EB161" si="682">IF(AND(DW131=1,F131=1),1,0)</f>
        <v>0</v>
      </c>
      <c r="EC131" s="254">
        <f t="shared" ref="EC131:EC161" si="683">IF(AND(DW131=1,G131=1),1,0)</f>
        <v>0</v>
      </c>
      <c r="ED131" s="254">
        <f t="shared" ref="ED131:ED161" si="684">IF(AND(DW131=1,H131=1),1,0)</f>
        <v>0</v>
      </c>
      <c r="EE131" s="254">
        <f t="shared" ref="EE131:EE161" si="685">IF(AND(DW131=1,I131=1),1,0)</f>
        <v>0</v>
      </c>
      <c r="EF131" s="254">
        <f t="shared" ref="EF131:EF161" si="686">IF(AND(DW131=1,J131=1),1,0)</f>
        <v>1</v>
      </c>
      <c r="EG131" s="263">
        <f t="shared" ref="EG131:EG161" si="687">IF(CR131&gt;180,1,0)</f>
        <v>0</v>
      </c>
      <c r="EH131" s="2">
        <f t="shared" ref="EH131:EH161" si="688">IF(AND(EG131=1,B131=1),1,0)</f>
        <v>0</v>
      </c>
      <c r="EI131" s="2">
        <f t="shared" ref="EI131:EI161" si="689">IF(AND(EG131=1,C131=1),1,0)</f>
        <v>0</v>
      </c>
      <c r="EJ131" s="2">
        <f t="shared" ref="EJ131:EJ161" si="690">IF(AND(EG131=1,D131=1),1,0)</f>
        <v>0</v>
      </c>
      <c r="EK131" s="2">
        <f t="shared" ref="EK131:EK161" si="691">IF(AND(EG131=1,E131=1),1,0)</f>
        <v>0</v>
      </c>
      <c r="EL131" s="2">
        <f t="shared" ref="EL131:EL161" si="692">IF(AND(EG131=1,F131=1),1,0)</f>
        <v>0</v>
      </c>
      <c r="EM131" s="2">
        <f t="shared" ref="EM131:EM161" si="693">IF(AND(EG131=1,G131=1),1,0)</f>
        <v>0</v>
      </c>
      <c r="EN131" s="2">
        <f t="shared" ref="EN131:EN161" si="694">IF(AND(EG131=1,H131=1),1,0)</f>
        <v>0</v>
      </c>
      <c r="EO131" s="2">
        <f t="shared" ref="EO131:EO161" si="695">IF(AND(EG131=1,I131=1),1,0)</f>
        <v>0</v>
      </c>
      <c r="EP131" s="2">
        <f t="shared" ref="EP131:EP161" si="696">IF(AND(EG131=1,J131=1),1,0)</f>
        <v>0</v>
      </c>
      <c r="EQ131" s="55"/>
      <c r="ER131" s="55"/>
      <c r="ES131" s="56"/>
      <c r="ET131" s="56"/>
      <c r="EU131" s="55"/>
      <c r="EV131" s="55"/>
      <c r="EW131" s="55"/>
      <c r="EX131" s="55"/>
      <c r="EY131" s="55"/>
      <c r="EZ131" s="55"/>
      <c r="FA131" s="55"/>
      <c r="FB131" s="215"/>
      <c r="FC131" s="215"/>
    </row>
    <row r="132" ht="20.1" customHeight="1" spans="1:159">
      <c r="A132" s="194">
        <f>数据调研!F132</f>
        <v>237937</v>
      </c>
      <c r="B132" s="195">
        <f t="shared" si="556"/>
        <v>0</v>
      </c>
      <c r="C132" s="195">
        <f t="shared" si="557"/>
        <v>0</v>
      </c>
      <c r="D132" s="195">
        <f t="shared" si="558"/>
        <v>0</v>
      </c>
      <c r="E132" s="195">
        <f t="shared" si="559"/>
        <v>0</v>
      </c>
      <c r="F132" s="195">
        <f t="shared" si="560"/>
        <v>0</v>
      </c>
      <c r="G132">
        <f t="shared" si="561"/>
        <v>0</v>
      </c>
      <c r="H132">
        <f t="shared" si="562"/>
        <v>0</v>
      </c>
      <c r="I132">
        <f t="shared" si="563"/>
        <v>0</v>
      </c>
      <c r="J132">
        <f t="shared" si="564"/>
        <v>1</v>
      </c>
      <c r="K132" s="254">
        <f>价格参考!K132</f>
        <v>25</v>
      </c>
      <c r="L132">
        <f t="shared" si="565"/>
        <v>1</v>
      </c>
      <c r="M132">
        <f t="shared" si="566"/>
        <v>0</v>
      </c>
      <c r="N132">
        <f t="shared" si="567"/>
        <v>0</v>
      </c>
      <c r="O132">
        <f t="shared" si="568"/>
        <v>0</v>
      </c>
      <c r="P132">
        <f t="shared" si="569"/>
        <v>0</v>
      </c>
      <c r="Q132">
        <f t="shared" si="570"/>
        <v>0</v>
      </c>
      <c r="R132">
        <f t="shared" si="571"/>
        <v>0</v>
      </c>
      <c r="S132">
        <f t="shared" si="572"/>
        <v>0</v>
      </c>
      <c r="T132">
        <f t="shared" si="573"/>
        <v>0</v>
      </c>
      <c r="U132">
        <f t="shared" si="574"/>
        <v>0</v>
      </c>
      <c r="V132">
        <f t="shared" si="575"/>
        <v>0</v>
      </c>
      <c r="W132" s="194">
        <f t="shared" si="576"/>
        <v>237937</v>
      </c>
      <c r="X132" s="255">
        <f>数据调研!I132</f>
        <v>0</v>
      </c>
      <c r="Y132" s="2">
        <f t="shared" si="577"/>
        <v>1</v>
      </c>
      <c r="Z132" s="2">
        <f t="shared" si="578"/>
        <v>0</v>
      </c>
      <c r="AA132" s="2">
        <f t="shared" si="579"/>
        <v>0</v>
      </c>
      <c r="AB132" s="2">
        <f t="shared" si="580"/>
        <v>0</v>
      </c>
      <c r="AC132" s="2">
        <f t="shared" si="581"/>
        <v>0</v>
      </c>
      <c r="AD132" s="2">
        <f t="shared" si="582"/>
        <v>0</v>
      </c>
      <c r="AE132" s="2">
        <f t="shared" si="583"/>
        <v>0</v>
      </c>
      <c r="AF132" s="2">
        <f t="shared" si="584"/>
        <v>0</v>
      </c>
      <c r="AG132" s="2">
        <f t="shared" si="585"/>
        <v>0</v>
      </c>
      <c r="AH132" s="2">
        <f t="shared" si="586"/>
        <v>1</v>
      </c>
      <c r="AI132" s="2">
        <f t="shared" si="587"/>
        <v>0</v>
      </c>
      <c r="AJ132" s="2">
        <f t="shared" si="588"/>
        <v>0</v>
      </c>
      <c r="AK132" s="2">
        <f t="shared" si="589"/>
        <v>0</v>
      </c>
      <c r="AL132" s="2">
        <f t="shared" si="590"/>
        <v>0</v>
      </c>
      <c r="AM132" s="2">
        <f t="shared" si="591"/>
        <v>0</v>
      </c>
      <c r="AN132" s="2">
        <f t="shared" si="592"/>
        <v>0</v>
      </c>
      <c r="AO132" s="2">
        <f t="shared" si="593"/>
        <v>0</v>
      </c>
      <c r="AP132" s="2">
        <f t="shared" si="594"/>
        <v>0</v>
      </c>
      <c r="AQ132" s="2">
        <f t="shared" si="595"/>
        <v>0</v>
      </c>
      <c r="AR132" s="2">
        <f t="shared" si="596"/>
        <v>0</v>
      </c>
      <c r="AS132" s="2">
        <f t="shared" si="597"/>
        <v>0</v>
      </c>
      <c r="AT132" s="2">
        <f t="shared" si="598"/>
        <v>0</v>
      </c>
      <c r="AU132" s="2">
        <f t="shared" si="599"/>
        <v>0</v>
      </c>
      <c r="AV132" s="2">
        <f t="shared" si="600"/>
        <v>0</v>
      </c>
      <c r="AW132" s="2">
        <f t="shared" si="601"/>
        <v>0</v>
      </c>
      <c r="AX132" s="2">
        <f t="shared" si="602"/>
        <v>0</v>
      </c>
      <c r="AY132" s="2">
        <f t="shared" si="603"/>
        <v>0</v>
      </c>
      <c r="AZ132" s="2">
        <f t="shared" si="604"/>
        <v>0</v>
      </c>
      <c r="BA132" s="2">
        <f t="shared" si="605"/>
        <v>0</v>
      </c>
      <c r="BB132" s="2">
        <f t="shared" si="606"/>
        <v>0</v>
      </c>
      <c r="BC132" s="2">
        <f t="shared" si="607"/>
        <v>0</v>
      </c>
      <c r="BD132" s="2">
        <f t="shared" si="608"/>
        <v>0</v>
      </c>
      <c r="BE132" s="2">
        <f t="shared" si="609"/>
        <v>0</v>
      </c>
      <c r="BF132" s="2">
        <f t="shared" si="610"/>
        <v>0</v>
      </c>
      <c r="BG132" s="2">
        <f t="shared" si="611"/>
        <v>0</v>
      </c>
      <c r="BH132" s="2">
        <f t="shared" si="612"/>
        <v>0</v>
      </c>
      <c r="BI132" s="2">
        <f t="shared" si="613"/>
        <v>0</v>
      </c>
      <c r="BJ132" s="2">
        <f t="shared" si="614"/>
        <v>0</v>
      </c>
      <c r="BK132" s="2">
        <f t="shared" si="615"/>
        <v>0</v>
      </c>
      <c r="BL132" s="2">
        <f t="shared" si="616"/>
        <v>0</v>
      </c>
      <c r="BM132" s="2">
        <f t="shared" si="617"/>
        <v>0</v>
      </c>
      <c r="BN132" s="2">
        <f t="shared" si="618"/>
        <v>0</v>
      </c>
      <c r="BO132" s="2">
        <f t="shared" si="619"/>
        <v>0</v>
      </c>
      <c r="BP132" s="2">
        <f t="shared" si="620"/>
        <v>0</v>
      </c>
      <c r="BQ132" s="2">
        <f t="shared" si="621"/>
        <v>0</v>
      </c>
      <c r="BR132" s="2">
        <f t="shared" si="622"/>
        <v>0</v>
      </c>
      <c r="BS132" s="2">
        <f t="shared" si="623"/>
        <v>0</v>
      </c>
      <c r="BT132" s="2">
        <f t="shared" si="624"/>
        <v>0</v>
      </c>
      <c r="BU132" s="2">
        <f t="shared" si="625"/>
        <v>0</v>
      </c>
      <c r="BV132" s="2">
        <f t="shared" si="626"/>
        <v>0</v>
      </c>
      <c r="BW132" s="255" t="str">
        <f>数据调研!K132</f>
        <v>FBA</v>
      </c>
      <c r="BX132" s="199">
        <f t="shared" si="627"/>
        <v>0</v>
      </c>
      <c r="BY132" s="199">
        <f t="shared" si="628"/>
        <v>0</v>
      </c>
      <c r="BZ132" s="199">
        <f t="shared" si="629"/>
        <v>0</v>
      </c>
      <c r="CA132" s="199">
        <f t="shared" si="630"/>
        <v>0</v>
      </c>
      <c r="CB132" s="199">
        <f t="shared" si="631"/>
        <v>0</v>
      </c>
      <c r="CC132" s="199">
        <f t="shared" si="632"/>
        <v>0</v>
      </c>
      <c r="CD132" s="199">
        <f t="shared" si="633"/>
        <v>0</v>
      </c>
      <c r="CE132" s="199">
        <f t="shared" si="634"/>
        <v>0</v>
      </c>
      <c r="CF132" s="199">
        <f t="shared" si="635"/>
        <v>0</v>
      </c>
      <c r="CG132" s="199">
        <f t="shared" si="636"/>
        <v>0</v>
      </c>
      <c r="CH132" s="199">
        <f t="shared" si="637"/>
        <v>1</v>
      </c>
      <c r="CI132" s="199">
        <f t="shared" si="638"/>
        <v>0</v>
      </c>
      <c r="CJ132" s="199">
        <f t="shared" si="639"/>
        <v>0</v>
      </c>
      <c r="CK132" s="199">
        <f t="shared" si="640"/>
        <v>0</v>
      </c>
      <c r="CL132" s="199">
        <f t="shared" si="641"/>
        <v>0</v>
      </c>
      <c r="CM132" s="199">
        <f t="shared" si="642"/>
        <v>0</v>
      </c>
      <c r="CN132" s="199">
        <f t="shared" si="643"/>
        <v>0</v>
      </c>
      <c r="CO132" s="199">
        <f t="shared" si="644"/>
        <v>0</v>
      </c>
      <c r="CP132" s="199">
        <f t="shared" si="645"/>
        <v>0</v>
      </c>
      <c r="CQ132" s="199">
        <f t="shared" si="646"/>
        <v>1</v>
      </c>
      <c r="CR132" s="255">
        <f>数据调研!N132</f>
        <v>58</v>
      </c>
      <c r="CS132" s="260">
        <f t="shared" si="647"/>
        <v>0</v>
      </c>
      <c r="CT132" s="2">
        <f t="shared" si="648"/>
        <v>0</v>
      </c>
      <c r="CU132" s="2">
        <f t="shared" si="649"/>
        <v>0</v>
      </c>
      <c r="CV132" s="2">
        <f t="shared" si="650"/>
        <v>0</v>
      </c>
      <c r="CW132" s="2">
        <f t="shared" si="651"/>
        <v>0</v>
      </c>
      <c r="CX132" s="2">
        <f t="shared" si="652"/>
        <v>0</v>
      </c>
      <c r="CY132" s="2">
        <f t="shared" si="653"/>
        <v>0</v>
      </c>
      <c r="CZ132" s="2">
        <f t="shared" si="654"/>
        <v>0</v>
      </c>
      <c r="DA132" s="2">
        <f t="shared" si="655"/>
        <v>0</v>
      </c>
      <c r="DB132" s="2">
        <f t="shared" si="656"/>
        <v>0</v>
      </c>
      <c r="DC132" s="263">
        <f t="shared" si="657"/>
        <v>1</v>
      </c>
      <c r="DD132" s="254">
        <f t="shared" si="658"/>
        <v>0</v>
      </c>
      <c r="DE132" s="254">
        <f t="shared" si="659"/>
        <v>0</v>
      </c>
      <c r="DF132" s="254">
        <f t="shared" si="660"/>
        <v>0</v>
      </c>
      <c r="DG132" s="254">
        <f t="shared" si="661"/>
        <v>0</v>
      </c>
      <c r="DH132" s="254">
        <f t="shared" si="662"/>
        <v>0</v>
      </c>
      <c r="DI132" s="254">
        <f t="shared" si="663"/>
        <v>0</v>
      </c>
      <c r="DJ132" s="254">
        <f t="shared" si="664"/>
        <v>0</v>
      </c>
      <c r="DK132" s="254">
        <f t="shared" si="665"/>
        <v>0</v>
      </c>
      <c r="DL132" s="254">
        <f t="shared" si="666"/>
        <v>1</v>
      </c>
      <c r="DM132" s="263">
        <f t="shared" si="667"/>
        <v>0</v>
      </c>
      <c r="DN132" s="254">
        <f t="shared" si="668"/>
        <v>0</v>
      </c>
      <c r="DO132" s="254">
        <f t="shared" si="669"/>
        <v>0</v>
      </c>
      <c r="DP132" s="254">
        <f t="shared" si="670"/>
        <v>0</v>
      </c>
      <c r="DQ132" s="254">
        <f t="shared" si="671"/>
        <v>0</v>
      </c>
      <c r="DR132" s="254">
        <f t="shared" si="672"/>
        <v>0</v>
      </c>
      <c r="DS132" s="254">
        <f t="shared" si="673"/>
        <v>0</v>
      </c>
      <c r="DT132" s="254">
        <f t="shared" si="674"/>
        <v>0</v>
      </c>
      <c r="DU132" s="254">
        <f t="shared" si="675"/>
        <v>0</v>
      </c>
      <c r="DV132" s="254">
        <f t="shared" si="676"/>
        <v>0</v>
      </c>
      <c r="DW132" s="263">
        <f t="shared" si="677"/>
        <v>0</v>
      </c>
      <c r="DX132" s="254">
        <f t="shared" si="678"/>
        <v>0</v>
      </c>
      <c r="DY132" s="254">
        <f t="shared" si="679"/>
        <v>0</v>
      </c>
      <c r="DZ132" s="254">
        <f t="shared" si="680"/>
        <v>0</v>
      </c>
      <c r="EA132" s="254">
        <f t="shared" si="681"/>
        <v>0</v>
      </c>
      <c r="EB132" s="254">
        <f t="shared" si="682"/>
        <v>0</v>
      </c>
      <c r="EC132" s="254">
        <f t="shared" si="683"/>
        <v>0</v>
      </c>
      <c r="ED132" s="254">
        <f t="shared" si="684"/>
        <v>0</v>
      </c>
      <c r="EE132" s="254">
        <f t="shared" si="685"/>
        <v>0</v>
      </c>
      <c r="EF132" s="254">
        <f t="shared" si="686"/>
        <v>0</v>
      </c>
      <c r="EG132" s="263">
        <f t="shared" si="687"/>
        <v>0</v>
      </c>
      <c r="EH132" s="2">
        <f t="shared" si="688"/>
        <v>0</v>
      </c>
      <c r="EI132" s="2">
        <f t="shared" si="689"/>
        <v>0</v>
      </c>
      <c r="EJ132" s="2">
        <f t="shared" si="690"/>
        <v>0</v>
      </c>
      <c r="EK132" s="2">
        <f t="shared" si="691"/>
        <v>0</v>
      </c>
      <c r="EL132" s="2">
        <f t="shared" si="692"/>
        <v>0</v>
      </c>
      <c r="EM132" s="2">
        <f t="shared" si="693"/>
        <v>0</v>
      </c>
      <c r="EN132" s="2">
        <f t="shared" si="694"/>
        <v>0</v>
      </c>
      <c r="EO132" s="2">
        <f t="shared" si="695"/>
        <v>0</v>
      </c>
      <c r="EP132" s="2">
        <f t="shared" si="696"/>
        <v>0</v>
      </c>
      <c r="EQ132" s="55"/>
      <c r="ER132" s="55"/>
      <c r="ES132" s="56"/>
      <c r="ET132" s="56"/>
      <c r="EU132" s="55"/>
      <c r="EV132" s="55"/>
      <c r="EW132" s="55"/>
      <c r="EX132" s="55"/>
      <c r="EY132" s="55"/>
      <c r="EZ132" s="55"/>
      <c r="FA132" s="55"/>
      <c r="FB132" s="215"/>
      <c r="FC132" s="215"/>
    </row>
    <row r="133" ht="20.1" customHeight="1" spans="1:159">
      <c r="A133" s="194">
        <f>数据调研!F133</f>
        <v>207411</v>
      </c>
      <c r="B133" s="195">
        <f t="shared" ref="B133:B161" si="697">IF(AND(A133&gt;0,A133&lt;100),1,0)</f>
        <v>0</v>
      </c>
      <c r="C133" s="195">
        <f t="shared" ref="C133:C161" si="698">IF(AND(A133&gt;99,A133&lt;500),1,0)</f>
        <v>0</v>
      </c>
      <c r="D133" s="195">
        <f t="shared" ref="D133:D161" si="699">IF(AND(A133&gt;499,A133&lt;1000),1,0)</f>
        <v>0</v>
      </c>
      <c r="E133" s="195">
        <f t="shared" ref="E133:E161" si="700">IF(AND(A133&gt;999,A133&lt;2000),1,0)</f>
        <v>0</v>
      </c>
      <c r="F133" s="195">
        <f t="shared" ref="F133:F161" si="701">IF(AND(A133&gt;1999,A133&lt;4000),1,0)</f>
        <v>0</v>
      </c>
      <c r="G133">
        <f t="shared" ref="G133:G161" si="702">IF(AND(A133&gt;3999,A133&lt;6000),1,0)</f>
        <v>0</v>
      </c>
      <c r="H133">
        <f t="shared" ref="H133:H161" si="703">IF(AND(A133&gt;5999,A133&lt;8000),1,0)</f>
        <v>0</v>
      </c>
      <c r="I133">
        <f t="shared" ref="I133:I161" si="704">IF(AND(A133&gt;7999,A133&lt;10001),1,0)</f>
        <v>0</v>
      </c>
      <c r="J133">
        <f t="shared" ref="J133:J161" si="705">IF(A133&gt;10002,1,0)</f>
        <v>1</v>
      </c>
      <c r="K133" s="254">
        <f>价格参考!K133</f>
        <v>25</v>
      </c>
      <c r="L133">
        <f t="shared" si="565"/>
        <v>1</v>
      </c>
      <c r="M133">
        <f t="shared" si="566"/>
        <v>0</v>
      </c>
      <c r="N133">
        <f t="shared" si="567"/>
        <v>0</v>
      </c>
      <c r="O133">
        <f t="shared" si="568"/>
        <v>0</v>
      </c>
      <c r="P133">
        <f t="shared" si="569"/>
        <v>0</v>
      </c>
      <c r="Q133">
        <f t="shared" si="570"/>
        <v>0</v>
      </c>
      <c r="R133">
        <f t="shared" si="571"/>
        <v>0</v>
      </c>
      <c r="S133">
        <f t="shared" si="572"/>
        <v>0</v>
      </c>
      <c r="T133">
        <f t="shared" si="573"/>
        <v>0</v>
      </c>
      <c r="U133">
        <f t="shared" si="574"/>
        <v>0</v>
      </c>
      <c r="V133">
        <f t="shared" si="575"/>
        <v>0</v>
      </c>
      <c r="W133" s="194">
        <f t="shared" si="576"/>
        <v>207411</v>
      </c>
      <c r="X133" s="255">
        <f>数据调研!I133</f>
        <v>5</v>
      </c>
      <c r="Y133" s="2">
        <f t="shared" si="577"/>
        <v>1</v>
      </c>
      <c r="Z133" s="2">
        <f t="shared" si="578"/>
        <v>0</v>
      </c>
      <c r="AA133" s="2">
        <f t="shared" si="579"/>
        <v>0</v>
      </c>
      <c r="AB133" s="2">
        <f t="shared" si="580"/>
        <v>0</v>
      </c>
      <c r="AC133" s="2">
        <f t="shared" si="581"/>
        <v>0</v>
      </c>
      <c r="AD133" s="2">
        <f t="shared" si="582"/>
        <v>0</v>
      </c>
      <c r="AE133" s="2">
        <f t="shared" si="583"/>
        <v>0</v>
      </c>
      <c r="AF133" s="2">
        <f t="shared" si="584"/>
        <v>0</v>
      </c>
      <c r="AG133" s="2">
        <f t="shared" si="585"/>
        <v>0</v>
      </c>
      <c r="AH133" s="2">
        <f t="shared" si="586"/>
        <v>1</v>
      </c>
      <c r="AI133" s="2">
        <f t="shared" si="587"/>
        <v>0</v>
      </c>
      <c r="AJ133" s="2">
        <f t="shared" si="588"/>
        <v>0</v>
      </c>
      <c r="AK133" s="2">
        <f t="shared" si="589"/>
        <v>0</v>
      </c>
      <c r="AL133" s="2">
        <f t="shared" si="590"/>
        <v>0</v>
      </c>
      <c r="AM133" s="2">
        <f t="shared" si="591"/>
        <v>0</v>
      </c>
      <c r="AN133" s="2">
        <f t="shared" si="592"/>
        <v>0</v>
      </c>
      <c r="AO133" s="2">
        <f t="shared" si="593"/>
        <v>0</v>
      </c>
      <c r="AP133" s="2">
        <f t="shared" si="594"/>
        <v>0</v>
      </c>
      <c r="AQ133" s="2">
        <f t="shared" si="595"/>
        <v>0</v>
      </c>
      <c r="AR133" s="2">
        <f t="shared" si="596"/>
        <v>0</v>
      </c>
      <c r="AS133" s="2">
        <f t="shared" si="597"/>
        <v>0</v>
      </c>
      <c r="AT133" s="2">
        <f t="shared" si="598"/>
        <v>0</v>
      </c>
      <c r="AU133" s="2">
        <f t="shared" si="599"/>
        <v>0</v>
      </c>
      <c r="AV133" s="2">
        <f t="shared" si="600"/>
        <v>0</v>
      </c>
      <c r="AW133" s="2">
        <f t="shared" si="601"/>
        <v>0</v>
      </c>
      <c r="AX133" s="2">
        <f t="shared" si="602"/>
        <v>0</v>
      </c>
      <c r="AY133" s="2">
        <f t="shared" si="603"/>
        <v>0</v>
      </c>
      <c r="AZ133" s="2">
        <f t="shared" si="604"/>
        <v>0</v>
      </c>
      <c r="BA133" s="2">
        <f t="shared" si="605"/>
        <v>0</v>
      </c>
      <c r="BB133" s="2">
        <f t="shared" si="606"/>
        <v>0</v>
      </c>
      <c r="BC133" s="2">
        <f t="shared" si="607"/>
        <v>0</v>
      </c>
      <c r="BD133" s="2">
        <f t="shared" si="608"/>
        <v>0</v>
      </c>
      <c r="BE133" s="2">
        <f t="shared" si="609"/>
        <v>0</v>
      </c>
      <c r="BF133" s="2">
        <f t="shared" si="610"/>
        <v>0</v>
      </c>
      <c r="BG133" s="2">
        <f t="shared" si="611"/>
        <v>0</v>
      </c>
      <c r="BH133" s="2">
        <f t="shared" si="612"/>
        <v>0</v>
      </c>
      <c r="BI133" s="2">
        <f t="shared" si="613"/>
        <v>0</v>
      </c>
      <c r="BJ133" s="2">
        <f t="shared" si="614"/>
        <v>0</v>
      </c>
      <c r="BK133" s="2">
        <f t="shared" si="615"/>
        <v>0</v>
      </c>
      <c r="BL133" s="2">
        <f t="shared" si="616"/>
        <v>0</v>
      </c>
      <c r="BM133" s="2">
        <f t="shared" si="617"/>
        <v>0</v>
      </c>
      <c r="BN133" s="2">
        <f t="shared" si="618"/>
        <v>0</v>
      </c>
      <c r="BO133" s="2">
        <f t="shared" si="619"/>
        <v>0</v>
      </c>
      <c r="BP133" s="2">
        <f t="shared" si="620"/>
        <v>0</v>
      </c>
      <c r="BQ133" s="2">
        <f t="shared" si="621"/>
        <v>0</v>
      </c>
      <c r="BR133" s="2">
        <f t="shared" si="622"/>
        <v>0</v>
      </c>
      <c r="BS133" s="2">
        <f t="shared" si="623"/>
        <v>0</v>
      </c>
      <c r="BT133" s="2">
        <f t="shared" si="624"/>
        <v>0</v>
      </c>
      <c r="BU133" s="2">
        <f t="shared" si="625"/>
        <v>0</v>
      </c>
      <c r="BV133" s="2">
        <f t="shared" si="626"/>
        <v>0</v>
      </c>
      <c r="BW133" s="255" t="str">
        <f>数据调研!K133</f>
        <v>FBA</v>
      </c>
      <c r="BX133" s="199">
        <f t="shared" si="627"/>
        <v>0</v>
      </c>
      <c r="BY133" s="199">
        <f t="shared" si="628"/>
        <v>0</v>
      </c>
      <c r="BZ133" s="199">
        <f t="shared" si="629"/>
        <v>0</v>
      </c>
      <c r="CA133" s="199">
        <f t="shared" si="630"/>
        <v>0</v>
      </c>
      <c r="CB133" s="199">
        <f t="shared" si="631"/>
        <v>0</v>
      </c>
      <c r="CC133" s="199">
        <f t="shared" si="632"/>
        <v>0</v>
      </c>
      <c r="CD133" s="199">
        <f t="shared" si="633"/>
        <v>0</v>
      </c>
      <c r="CE133" s="199">
        <f t="shared" si="634"/>
        <v>0</v>
      </c>
      <c r="CF133" s="199">
        <f t="shared" si="635"/>
        <v>0</v>
      </c>
      <c r="CG133" s="199">
        <f t="shared" si="636"/>
        <v>0</v>
      </c>
      <c r="CH133" s="199">
        <f t="shared" si="637"/>
        <v>1</v>
      </c>
      <c r="CI133" s="199">
        <f t="shared" si="638"/>
        <v>0</v>
      </c>
      <c r="CJ133" s="199">
        <f t="shared" si="639"/>
        <v>0</v>
      </c>
      <c r="CK133" s="199">
        <f t="shared" si="640"/>
        <v>0</v>
      </c>
      <c r="CL133" s="199">
        <f t="shared" si="641"/>
        <v>0</v>
      </c>
      <c r="CM133" s="199">
        <f t="shared" si="642"/>
        <v>0</v>
      </c>
      <c r="CN133" s="199">
        <f t="shared" si="643"/>
        <v>0</v>
      </c>
      <c r="CO133" s="199">
        <f t="shared" si="644"/>
        <v>0</v>
      </c>
      <c r="CP133" s="199">
        <f t="shared" si="645"/>
        <v>0</v>
      </c>
      <c r="CQ133" s="199">
        <f t="shared" si="646"/>
        <v>1</v>
      </c>
      <c r="CR133" s="255">
        <f>数据调研!N133</f>
        <v>1161</v>
      </c>
      <c r="CS133" s="260">
        <f t="shared" si="647"/>
        <v>0</v>
      </c>
      <c r="CT133" s="2">
        <f t="shared" si="648"/>
        <v>0</v>
      </c>
      <c r="CU133" s="2">
        <f t="shared" si="649"/>
        <v>0</v>
      </c>
      <c r="CV133" s="2">
        <f t="shared" si="650"/>
        <v>0</v>
      </c>
      <c r="CW133" s="2">
        <f t="shared" si="651"/>
        <v>0</v>
      </c>
      <c r="CX133" s="2">
        <f t="shared" si="652"/>
        <v>0</v>
      </c>
      <c r="CY133" s="2">
        <f t="shared" si="653"/>
        <v>0</v>
      </c>
      <c r="CZ133" s="2">
        <f t="shared" si="654"/>
        <v>0</v>
      </c>
      <c r="DA133" s="2">
        <f t="shared" si="655"/>
        <v>0</v>
      </c>
      <c r="DB133" s="2">
        <f t="shared" si="656"/>
        <v>0</v>
      </c>
      <c r="DC133" s="263">
        <f t="shared" si="657"/>
        <v>0</v>
      </c>
      <c r="DD133" s="254">
        <f t="shared" si="658"/>
        <v>0</v>
      </c>
      <c r="DE133" s="254">
        <f t="shared" si="659"/>
        <v>0</v>
      </c>
      <c r="DF133" s="254">
        <f t="shared" si="660"/>
        <v>0</v>
      </c>
      <c r="DG133" s="254">
        <f t="shared" si="661"/>
        <v>0</v>
      </c>
      <c r="DH133" s="254">
        <f t="shared" si="662"/>
        <v>0</v>
      </c>
      <c r="DI133" s="254">
        <f t="shared" si="663"/>
        <v>0</v>
      </c>
      <c r="DJ133" s="254">
        <f t="shared" si="664"/>
        <v>0</v>
      </c>
      <c r="DK133" s="254">
        <f t="shared" si="665"/>
        <v>0</v>
      </c>
      <c r="DL133" s="254">
        <f t="shared" si="666"/>
        <v>0</v>
      </c>
      <c r="DM133" s="263">
        <f t="shared" si="667"/>
        <v>0</v>
      </c>
      <c r="DN133" s="254">
        <f t="shared" si="668"/>
        <v>0</v>
      </c>
      <c r="DO133" s="254">
        <f t="shared" si="669"/>
        <v>0</v>
      </c>
      <c r="DP133" s="254">
        <f t="shared" si="670"/>
        <v>0</v>
      </c>
      <c r="DQ133" s="254">
        <f t="shared" si="671"/>
        <v>0</v>
      </c>
      <c r="DR133" s="254">
        <f t="shared" si="672"/>
        <v>0</v>
      </c>
      <c r="DS133" s="254">
        <f t="shared" si="673"/>
        <v>0</v>
      </c>
      <c r="DT133" s="254">
        <f t="shared" si="674"/>
        <v>0</v>
      </c>
      <c r="DU133" s="254">
        <f t="shared" si="675"/>
        <v>0</v>
      </c>
      <c r="DV133" s="254">
        <f t="shared" si="676"/>
        <v>0</v>
      </c>
      <c r="DW133" s="263">
        <f t="shared" si="677"/>
        <v>0</v>
      </c>
      <c r="DX133" s="254">
        <f t="shared" si="678"/>
        <v>0</v>
      </c>
      <c r="DY133" s="254">
        <f t="shared" si="679"/>
        <v>0</v>
      </c>
      <c r="DZ133" s="254">
        <f t="shared" si="680"/>
        <v>0</v>
      </c>
      <c r="EA133" s="254">
        <f t="shared" si="681"/>
        <v>0</v>
      </c>
      <c r="EB133" s="254">
        <f t="shared" si="682"/>
        <v>0</v>
      </c>
      <c r="EC133" s="254">
        <f t="shared" si="683"/>
        <v>0</v>
      </c>
      <c r="ED133" s="254">
        <f t="shared" si="684"/>
        <v>0</v>
      </c>
      <c r="EE133" s="254">
        <f t="shared" si="685"/>
        <v>0</v>
      </c>
      <c r="EF133" s="254">
        <f t="shared" si="686"/>
        <v>0</v>
      </c>
      <c r="EG133" s="263">
        <f t="shared" si="687"/>
        <v>1</v>
      </c>
      <c r="EH133" s="2">
        <f t="shared" si="688"/>
        <v>0</v>
      </c>
      <c r="EI133" s="2">
        <f t="shared" si="689"/>
        <v>0</v>
      </c>
      <c r="EJ133" s="2">
        <f t="shared" si="690"/>
        <v>0</v>
      </c>
      <c r="EK133" s="2">
        <f t="shared" si="691"/>
        <v>0</v>
      </c>
      <c r="EL133" s="2">
        <f t="shared" si="692"/>
        <v>0</v>
      </c>
      <c r="EM133" s="2">
        <f t="shared" si="693"/>
        <v>0</v>
      </c>
      <c r="EN133" s="2">
        <f t="shared" si="694"/>
        <v>0</v>
      </c>
      <c r="EO133" s="2">
        <f t="shared" si="695"/>
        <v>0</v>
      </c>
      <c r="EP133" s="2">
        <f t="shared" si="696"/>
        <v>1</v>
      </c>
      <c r="EQ133" s="55"/>
      <c r="ER133" s="55"/>
      <c r="ES133" s="56"/>
      <c r="ET133" s="56"/>
      <c r="EU133" s="55"/>
      <c r="EV133" s="55"/>
      <c r="EW133" s="55"/>
      <c r="EX133" s="55"/>
      <c r="EY133" s="55"/>
      <c r="EZ133" s="55"/>
      <c r="FA133" s="55"/>
      <c r="FB133" s="215"/>
      <c r="FC133" s="215"/>
    </row>
    <row r="134" ht="20.1" customHeight="1" spans="1:159">
      <c r="A134" s="194">
        <f>数据调研!F134</f>
        <v>86931</v>
      </c>
      <c r="B134" s="195">
        <f t="shared" si="697"/>
        <v>0</v>
      </c>
      <c r="C134" s="195">
        <f t="shared" si="698"/>
        <v>0</v>
      </c>
      <c r="D134" s="195">
        <f t="shared" si="699"/>
        <v>0</v>
      </c>
      <c r="E134" s="195">
        <f t="shared" si="700"/>
        <v>0</v>
      </c>
      <c r="F134" s="195">
        <f t="shared" si="701"/>
        <v>0</v>
      </c>
      <c r="G134">
        <f t="shared" si="702"/>
        <v>0</v>
      </c>
      <c r="H134">
        <f t="shared" si="703"/>
        <v>0</v>
      </c>
      <c r="I134">
        <f t="shared" si="704"/>
        <v>0</v>
      </c>
      <c r="J134">
        <f t="shared" si="705"/>
        <v>1</v>
      </c>
      <c r="K134" s="254">
        <f>价格参考!K134</f>
        <v>25</v>
      </c>
      <c r="L134">
        <f t="shared" si="565"/>
        <v>1</v>
      </c>
      <c r="M134">
        <f t="shared" si="566"/>
        <v>0</v>
      </c>
      <c r="N134">
        <f t="shared" si="567"/>
        <v>0</v>
      </c>
      <c r="O134">
        <f t="shared" si="568"/>
        <v>0</v>
      </c>
      <c r="P134">
        <f t="shared" si="569"/>
        <v>0</v>
      </c>
      <c r="Q134">
        <f t="shared" si="570"/>
        <v>0</v>
      </c>
      <c r="R134">
        <f t="shared" si="571"/>
        <v>0</v>
      </c>
      <c r="S134">
        <f t="shared" si="572"/>
        <v>0</v>
      </c>
      <c r="T134">
        <f t="shared" si="573"/>
        <v>0</v>
      </c>
      <c r="U134">
        <f t="shared" si="574"/>
        <v>0</v>
      </c>
      <c r="V134">
        <f t="shared" si="575"/>
        <v>0</v>
      </c>
      <c r="W134" s="194">
        <f t="shared" si="576"/>
        <v>86931</v>
      </c>
      <c r="X134" s="255">
        <f>数据调研!I134</f>
        <v>402</v>
      </c>
      <c r="Y134" s="2">
        <f t="shared" si="577"/>
        <v>0</v>
      </c>
      <c r="Z134" s="2">
        <f t="shared" si="578"/>
        <v>0</v>
      </c>
      <c r="AA134" s="2">
        <f t="shared" si="579"/>
        <v>0</v>
      </c>
      <c r="AB134" s="2">
        <f t="shared" si="580"/>
        <v>0</v>
      </c>
      <c r="AC134" s="2">
        <f t="shared" si="581"/>
        <v>0</v>
      </c>
      <c r="AD134" s="2">
        <f t="shared" si="582"/>
        <v>0</v>
      </c>
      <c r="AE134" s="2">
        <f t="shared" si="583"/>
        <v>0</v>
      </c>
      <c r="AF134" s="2">
        <f t="shared" si="584"/>
        <v>0</v>
      </c>
      <c r="AG134" s="2">
        <f t="shared" si="585"/>
        <v>0</v>
      </c>
      <c r="AH134" s="2">
        <f t="shared" si="586"/>
        <v>0</v>
      </c>
      <c r="AI134" s="2">
        <f t="shared" si="587"/>
        <v>0</v>
      </c>
      <c r="AJ134" s="2">
        <f t="shared" si="588"/>
        <v>0</v>
      </c>
      <c r="AK134" s="2">
        <f t="shared" si="589"/>
        <v>0</v>
      </c>
      <c r="AL134" s="2">
        <f t="shared" si="590"/>
        <v>0</v>
      </c>
      <c r="AM134" s="2">
        <f t="shared" si="591"/>
        <v>0</v>
      </c>
      <c r="AN134" s="2">
        <f t="shared" si="592"/>
        <v>0</v>
      </c>
      <c r="AO134" s="2">
        <f t="shared" si="593"/>
        <v>0</v>
      </c>
      <c r="AP134" s="2">
        <f t="shared" si="594"/>
        <v>0</v>
      </c>
      <c r="AQ134" s="2">
        <f t="shared" si="595"/>
        <v>0</v>
      </c>
      <c r="AR134" s="2">
        <f t="shared" si="596"/>
        <v>0</v>
      </c>
      <c r="AS134" s="2">
        <f t="shared" si="597"/>
        <v>1</v>
      </c>
      <c r="AT134" s="2">
        <f t="shared" si="598"/>
        <v>0</v>
      </c>
      <c r="AU134" s="2">
        <f t="shared" si="599"/>
        <v>0</v>
      </c>
      <c r="AV134" s="2">
        <f t="shared" si="600"/>
        <v>0</v>
      </c>
      <c r="AW134" s="2">
        <f t="shared" si="601"/>
        <v>0</v>
      </c>
      <c r="AX134" s="2">
        <f t="shared" si="602"/>
        <v>0</v>
      </c>
      <c r="AY134" s="2">
        <f t="shared" si="603"/>
        <v>0</v>
      </c>
      <c r="AZ134" s="2">
        <f t="shared" si="604"/>
        <v>0</v>
      </c>
      <c r="BA134" s="2">
        <f t="shared" si="605"/>
        <v>0</v>
      </c>
      <c r="BB134" s="2">
        <f t="shared" si="606"/>
        <v>1</v>
      </c>
      <c r="BC134" s="2">
        <f t="shared" si="607"/>
        <v>0</v>
      </c>
      <c r="BD134" s="2">
        <f t="shared" si="608"/>
        <v>0</v>
      </c>
      <c r="BE134" s="2">
        <f t="shared" si="609"/>
        <v>0</v>
      </c>
      <c r="BF134" s="2">
        <f t="shared" si="610"/>
        <v>0</v>
      </c>
      <c r="BG134" s="2">
        <f t="shared" si="611"/>
        <v>0</v>
      </c>
      <c r="BH134" s="2">
        <f t="shared" si="612"/>
        <v>0</v>
      </c>
      <c r="BI134" s="2">
        <f t="shared" si="613"/>
        <v>0</v>
      </c>
      <c r="BJ134" s="2">
        <f t="shared" si="614"/>
        <v>0</v>
      </c>
      <c r="BK134" s="2">
        <f t="shared" si="615"/>
        <v>0</v>
      </c>
      <c r="BL134" s="2">
        <f t="shared" si="616"/>
        <v>0</v>
      </c>
      <c r="BM134" s="2">
        <f t="shared" si="617"/>
        <v>0</v>
      </c>
      <c r="BN134" s="2">
        <f t="shared" si="618"/>
        <v>0</v>
      </c>
      <c r="BO134" s="2">
        <f t="shared" si="619"/>
        <v>0</v>
      </c>
      <c r="BP134" s="2">
        <f t="shared" si="620"/>
        <v>0</v>
      </c>
      <c r="BQ134" s="2">
        <f t="shared" si="621"/>
        <v>0</v>
      </c>
      <c r="BR134" s="2">
        <f t="shared" si="622"/>
        <v>0</v>
      </c>
      <c r="BS134" s="2">
        <f t="shared" si="623"/>
        <v>0</v>
      </c>
      <c r="BT134" s="2">
        <f t="shared" si="624"/>
        <v>0</v>
      </c>
      <c r="BU134" s="2">
        <f t="shared" si="625"/>
        <v>0</v>
      </c>
      <c r="BV134" s="2">
        <f t="shared" si="626"/>
        <v>0</v>
      </c>
      <c r="BW134" s="255" t="str">
        <f>数据调研!K134</f>
        <v>FBA</v>
      </c>
      <c r="BX134" s="199">
        <f t="shared" si="627"/>
        <v>0</v>
      </c>
      <c r="BY134" s="199">
        <f t="shared" si="628"/>
        <v>0</v>
      </c>
      <c r="BZ134" s="199">
        <f t="shared" si="629"/>
        <v>0</v>
      </c>
      <c r="CA134" s="199">
        <f t="shared" si="630"/>
        <v>0</v>
      </c>
      <c r="CB134" s="199">
        <f t="shared" si="631"/>
        <v>0</v>
      </c>
      <c r="CC134" s="199">
        <f t="shared" si="632"/>
        <v>0</v>
      </c>
      <c r="CD134" s="199">
        <f t="shared" si="633"/>
        <v>0</v>
      </c>
      <c r="CE134" s="199">
        <f t="shared" si="634"/>
        <v>0</v>
      </c>
      <c r="CF134" s="199">
        <f t="shared" si="635"/>
        <v>0</v>
      </c>
      <c r="CG134" s="199">
        <f t="shared" si="636"/>
        <v>0</v>
      </c>
      <c r="CH134" s="199">
        <f t="shared" si="637"/>
        <v>1</v>
      </c>
      <c r="CI134" s="199">
        <f t="shared" si="638"/>
        <v>0</v>
      </c>
      <c r="CJ134" s="199">
        <f t="shared" si="639"/>
        <v>0</v>
      </c>
      <c r="CK134" s="199">
        <f t="shared" si="640"/>
        <v>0</v>
      </c>
      <c r="CL134" s="199">
        <f t="shared" si="641"/>
        <v>0</v>
      </c>
      <c r="CM134" s="199">
        <f t="shared" si="642"/>
        <v>0</v>
      </c>
      <c r="CN134" s="199">
        <f t="shared" si="643"/>
        <v>0</v>
      </c>
      <c r="CO134" s="199">
        <f t="shared" si="644"/>
        <v>0</v>
      </c>
      <c r="CP134" s="199">
        <f t="shared" si="645"/>
        <v>0</v>
      </c>
      <c r="CQ134" s="199">
        <f t="shared" si="646"/>
        <v>1</v>
      </c>
      <c r="CR134" s="255">
        <f>数据调研!N134</f>
        <v>1192</v>
      </c>
      <c r="CS134" s="260">
        <f t="shared" si="647"/>
        <v>0</v>
      </c>
      <c r="CT134" s="2">
        <f t="shared" si="648"/>
        <v>0</v>
      </c>
      <c r="CU134" s="2">
        <f t="shared" si="649"/>
        <v>0</v>
      </c>
      <c r="CV134" s="2">
        <f t="shared" si="650"/>
        <v>0</v>
      </c>
      <c r="CW134" s="2">
        <f t="shared" si="651"/>
        <v>0</v>
      </c>
      <c r="CX134" s="2">
        <f t="shared" si="652"/>
        <v>0</v>
      </c>
      <c r="CY134" s="2">
        <f t="shared" si="653"/>
        <v>0</v>
      </c>
      <c r="CZ134" s="2">
        <f t="shared" si="654"/>
        <v>0</v>
      </c>
      <c r="DA134" s="2">
        <f t="shared" si="655"/>
        <v>0</v>
      </c>
      <c r="DB134" s="2">
        <f t="shared" si="656"/>
        <v>0</v>
      </c>
      <c r="DC134" s="263">
        <f t="shared" si="657"/>
        <v>0</v>
      </c>
      <c r="DD134" s="254">
        <f t="shared" si="658"/>
        <v>0</v>
      </c>
      <c r="DE134" s="254">
        <f t="shared" si="659"/>
        <v>0</v>
      </c>
      <c r="DF134" s="254">
        <f t="shared" si="660"/>
        <v>0</v>
      </c>
      <c r="DG134" s="254">
        <f t="shared" si="661"/>
        <v>0</v>
      </c>
      <c r="DH134" s="254">
        <f t="shared" si="662"/>
        <v>0</v>
      </c>
      <c r="DI134" s="254">
        <f t="shared" si="663"/>
        <v>0</v>
      </c>
      <c r="DJ134" s="254">
        <f t="shared" si="664"/>
        <v>0</v>
      </c>
      <c r="DK134" s="254">
        <f t="shared" si="665"/>
        <v>0</v>
      </c>
      <c r="DL134" s="254">
        <f t="shared" si="666"/>
        <v>0</v>
      </c>
      <c r="DM134" s="263">
        <f t="shared" si="667"/>
        <v>0</v>
      </c>
      <c r="DN134" s="254">
        <f t="shared" si="668"/>
        <v>0</v>
      </c>
      <c r="DO134" s="254">
        <f t="shared" si="669"/>
        <v>0</v>
      </c>
      <c r="DP134" s="254">
        <f t="shared" si="670"/>
        <v>0</v>
      </c>
      <c r="DQ134" s="254">
        <f t="shared" si="671"/>
        <v>0</v>
      </c>
      <c r="DR134" s="254">
        <f t="shared" si="672"/>
        <v>0</v>
      </c>
      <c r="DS134" s="254">
        <f t="shared" si="673"/>
        <v>0</v>
      </c>
      <c r="DT134" s="254">
        <f t="shared" si="674"/>
        <v>0</v>
      </c>
      <c r="DU134" s="254">
        <f t="shared" si="675"/>
        <v>0</v>
      </c>
      <c r="DV134" s="254">
        <f t="shared" si="676"/>
        <v>0</v>
      </c>
      <c r="DW134" s="263">
        <f t="shared" si="677"/>
        <v>0</v>
      </c>
      <c r="DX134" s="254">
        <f t="shared" si="678"/>
        <v>0</v>
      </c>
      <c r="DY134" s="254">
        <f t="shared" si="679"/>
        <v>0</v>
      </c>
      <c r="DZ134" s="254">
        <f t="shared" si="680"/>
        <v>0</v>
      </c>
      <c r="EA134" s="254">
        <f t="shared" si="681"/>
        <v>0</v>
      </c>
      <c r="EB134" s="254">
        <f t="shared" si="682"/>
        <v>0</v>
      </c>
      <c r="EC134" s="254">
        <f t="shared" si="683"/>
        <v>0</v>
      </c>
      <c r="ED134" s="254">
        <f t="shared" si="684"/>
        <v>0</v>
      </c>
      <c r="EE134" s="254">
        <f t="shared" si="685"/>
        <v>0</v>
      </c>
      <c r="EF134" s="254">
        <f t="shared" si="686"/>
        <v>0</v>
      </c>
      <c r="EG134" s="263">
        <f t="shared" si="687"/>
        <v>1</v>
      </c>
      <c r="EH134" s="2">
        <f t="shared" si="688"/>
        <v>0</v>
      </c>
      <c r="EI134" s="2">
        <f t="shared" si="689"/>
        <v>0</v>
      </c>
      <c r="EJ134" s="2">
        <f t="shared" si="690"/>
        <v>0</v>
      </c>
      <c r="EK134" s="2">
        <f t="shared" si="691"/>
        <v>0</v>
      </c>
      <c r="EL134" s="2">
        <f t="shared" si="692"/>
        <v>0</v>
      </c>
      <c r="EM134" s="2">
        <f t="shared" si="693"/>
        <v>0</v>
      </c>
      <c r="EN134" s="2">
        <f t="shared" si="694"/>
        <v>0</v>
      </c>
      <c r="EO134" s="2">
        <f t="shared" si="695"/>
        <v>0</v>
      </c>
      <c r="EP134" s="2">
        <f t="shared" si="696"/>
        <v>1</v>
      </c>
      <c r="EQ134" s="55"/>
      <c r="ER134" s="55"/>
      <c r="ES134" s="56"/>
      <c r="ET134" s="56"/>
      <c r="EU134" s="55"/>
      <c r="EV134" s="55"/>
      <c r="EW134" s="55"/>
      <c r="EX134" s="55"/>
      <c r="EY134" s="55"/>
      <c r="EZ134" s="55"/>
      <c r="FA134" s="55"/>
      <c r="FB134" s="215"/>
      <c r="FC134" s="215"/>
    </row>
    <row r="135" ht="20.1" customHeight="1" spans="1:159">
      <c r="A135" s="194">
        <f>数据调研!F135</f>
        <v>129567</v>
      </c>
      <c r="B135" s="195">
        <f t="shared" si="697"/>
        <v>0</v>
      </c>
      <c r="C135" s="195">
        <f t="shared" si="698"/>
        <v>0</v>
      </c>
      <c r="D135" s="195">
        <f t="shared" si="699"/>
        <v>0</v>
      </c>
      <c r="E135" s="195">
        <f t="shared" si="700"/>
        <v>0</v>
      </c>
      <c r="F135" s="195">
        <f t="shared" si="701"/>
        <v>0</v>
      </c>
      <c r="G135">
        <f t="shared" si="702"/>
        <v>0</v>
      </c>
      <c r="H135">
        <f t="shared" si="703"/>
        <v>0</v>
      </c>
      <c r="I135">
        <f t="shared" si="704"/>
        <v>0</v>
      </c>
      <c r="J135">
        <f t="shared" si="705"/>
        <v>1</v>
      </c>
      <c r="K135" s="254">
        <f>价格参考!K135</f>
        <v>25</v>
      </c>
      <c r="L135">
        <f t="shared" si="565"/>
        <v>1</v>
      </c>
      <c r="M135">
        <f t="shared" si="566"/>
        <v>0</v>
      </c>
      <c r="N135">
        <f t="shared" si="567"/>
        <v>0</v>
      </c>
      <c r="O135">
        <f t="shared" si="568"/>
        <v>0</v>
      </c>
      <c r="P135">
        <f t="shared" si="569"/>
        <v>0</v>
      </c>
      <c r="Q135">
        <f t="shared" si="570"/>
        <v>0</v>
      </c>
      <c r="R135">
        <f t="shared" si="571"/>
        <v>0</v>
      </c>
      <c r="S135">
        <f t="shared" si="572"/>
        <v>0</v>
      </c>
      <c r="T135">
        <f t="shared" si="573"/>
        <v>0</v>
      </c>
      <c r="U135">
        <f t="shared" si="574"/>
        <v>0</v>
      </c>
      <c r="V135">
        <f t="shared" si="575"/>
        <v>0</v>
      </c>
      <c r="W135" s="194">
        <f t="shared" si="576"/>
        <v>129567</v>
      </c>
      <c r="X135" s="255">
        <f>数据调研!I135</f>
        <v>1</v>
      </c>
      <c r="Y135" s="2">
        <f t="shared" si="577"/>
        <v>1</v>
      </c>
      <c r="Z135" s="2">
        <f t="shared" si="578"/>
        <v>0</v>
      </c>
      <c r="AA135" s="2">
        <f t="shared" si="579"/>
        <v>0</v>
      </c>
      <c r="AB135" s="2">
        <f t="shared" si="580"/>
        <v>0</v>
      </c>
      <c r="AC135" s="2">
        <f t="shared" si="581"/>
        <v>0</v>
      </c>
      <c r="AD135" s="2">
        <f t="shared" si="582"/>
        <v>0</v>
      </c>
      <c r="AE135" s="2">
        <f t="shared" si="583"/>
        <v>0</v>
      </c>
      <c r="AF135" s="2">
        <f t="shared" si="584"/>
        <v>0</v>
      </c>
      <c r="AG135" s="2">
        <f t="shared" si="585"/>
        <v>0</v>
      </c>
      <c r="AH135" s="2">
        <f t="shared" si="586"/>
        <v>1</v>
      </c>
      <c r="AI135" s="2">
        <f t="shared" si="587"/>
        <v>0</v>
      </c>
      <c r="AJ135" s="2">
        <f t="shared" si="588"/>
        <v>0</v>
      </c>
      <c r="AK135" s="2">
        <f t="shared" si="589"/>
        <v>0</v>
      </c>
      <c r="AL135" s="2">
        <f t="shared" si="590"/>
        <v>0</v>
      </c>
      <c r="AM135" s="2">
        <f t="shared" si="591"/>
        <v>0</v>
      </c>
      <c r="AN135" s="2">
        <f t="shared" si="592"/>
        <v>0</v>
      </c>
      <c r="AO135" s="2">
        <f t="shared" si="593"/>
        <v>0</v>
      </c>
      <c r="AP135" s="2">
        <f t="shared" si="594"/>
        <v>0</v>
      </c>
      <c r="AQ135" s="2">
        <f t="shared" si="595"/>
        <v>0</v>
      </c>
      <c r="AR135" s="2">
        <f t="shared" si="596"/>
        <v>0</v>
      </c>
      <c r="AS135" s="2">
        <f t="shared" si="597"/>
        <v>0</v>
      </c>
      <c r="AT135" s="2">
        <f t="shared" si="598"/>
        <v>0</v>
      </c>
      <c r="AU135" s="2">
        <f t="shared" si="599"/>
        <v>0</v>
      </c>
      <c r="AV135" s="2">
        <f t="shared" si="600"/>
        <v>0</v>
      </c>
      <c r="AW135" s="2">
        <f t="shared" si="601"/>
        <v>0</v>
      </c>
      <c r="AX135" s="2">
        <f t="shared" si="602"/>
        <v>0</v>
      </c>
      <c r="AY135" s="2">
        <f t="shared" si="603"/>
        <v>0</v>
      </c>
      <c r="AZ135" s="2">
        <f t="shared" si="604"/>
        <v>0</v>
      </c>
      <c r="BA135" s="2">
        <f t="shared" si="605"/>
        <v>0</v>
      </c>
      <c r="BB135" s="2">
        <f t="shared" si="606"/>
        <v>0</v>
      </c>
      <c r="BC135" s="2">
        <f t="shared" si="607"/>
        <v>0</v>
      </c>
      <c r="BD135" s="2">
        <f t="shared" si="608"/>
        <v>0</v>
      </c>
      <c r="BE135" s="2">
        <f t="shared" si="609"/>
        <v>0</v>
      </c>
      <c r="BF135" s="2">
        <f t="shared" si="610"/>
        <v>0</v>
      </c>
      <c r="BG135" s="2">
        <f t="shared" si="611"/>
        <v>0</v>
      </c>
      <c r="BH135" s="2">
        <f t="shared" si="612"/>
        <v>0</v>
      </c>
      <c r="BI135" s="2">
        <f t="shared" si="613"/>
        <v>0</v>
      </c>
      <c r="BJ135" s="2">
        <f t="shared" si="614"/>
        <v>0</v>
      </c>
      <c r="BK135" s="2">
        <f t="shared" si="615"/>
        <v>0</v>
      </c>
      <c r="BL135" s="2">
        <f t="shared" si="616"/>
        <v>0</v>
      </c>
      <c r="BM135" s="2">
        <f t="shared" si="617"/>
        <v>0</v>
      </c>
      <c r="BN135" s="2">
        <f t="shared" si="618"/>
        <v>0</v>
      </c>
      <c r="BO135" s="2">
        <f t="shared" si="619"/>
        <v>0</v>
      </c>
      <c r="BP135" s="2">
        <f t="shared" si="620"/>
        <v>0</v>
      </c>
      <c r="BQ135" s="2">
        <f t="shared" si="621"/>
        <v>0</v>
      </c>
      <c r="BR135" s="2">
        <f t="shared" si="622"/>
        <v>0</v>
      </c>
      <c r="BS135" s="2">
        <f t="shared" si="623"/>
        <v>0</v>
      </c>
      <c r="BT135" s="2">
        <f t="shared" si="624"/>
        <v>0</v>
      </c>
      <c r="BU135" s="2">
        <f t="shared" si="625"/>
        <v>0</v>
      </c>
      <c r="BV135" s="2">
        <f t="shared" si="626"/>
        <v>0</v>
      </c>
      <c r="BW135" s="255" t="str">
        <f>数据调研!K135</f>
        <v>FBA</v>
      </c>
      <c r="BX135" s="199">
        <f t="shared" si="627"/>
        <v>0</v>
      </c>
      <c r="BY135" s="199">
        <f t="shared" si="628"/>
        <v>0</v>
      </c>
      <c r="BZ135" s="199">
        <f t="shared" si="629"/>
        <v>0</v>
      </c>
      <c r="CA135" s="199">
        <f t="shared" si="630"/>
        <v>0</v>
      </c>
      <c r="CB135" s="199">
        <f t="shared" si="631"/>
        <v>0</v>
      </c>
      <c r="CC135" s="199">
        <f t="shared" si="632"/>
        <v>0</v>
      </c>
      <c r="CD135" s="199">
        <f t="shared" si="633"/>
        <v>0</v>
      </c>
      <c r="CE135" s="199">
        <f t="shared" si="634"/>
        <v>0</v>
      </c>
      <c r="CF135" s="199">
        <f t="shared" si="635"/>
        <v>0</v>
      </c>
      <c r="CG135" s="199">
        <f t="shared" si="636"/>
        <v>0</v>
      </c>
      <c r="CH135" s="199">
        <f t="shared" si="637"/>
        <v>1</v>
      </c>
      <c r="CI135" s="199">
        <f t="shared" si="638"/>
        <v>0</v>
      </c>
      <c r="CJ135" s="199">
        <f t="shared" si="639"/>
        <v>0</v>
      </c>
      <c r="CK135" s="199">
        <f t="shared" si="640"/>
        <v>0</v>
      </c>
      <c r="CL135" s="199">
        <f t="shared" si="641"/>
        <v>0</v>
      </c>
      <c r="CM135" s="199">
        <f t="shared" si="642"/>
        <v>0</v>
      </c>
      <c r="CN135" s="199">
        <f t="shared" si="643"/>
        <v>0</v>
      </c>
      <c r="CO135" s="199">
        <f t="shared" si="644"/>
        <v>0</v>
      </c>
      <c r="CP135" s="199">
        <f t="shared" si="645"/>
        <v>0</v>
      </c>
      <c r="CQ135" s="199">
        <f t="shared" si="646"/>
        <v>1</v>
      </c>
      <c r="CR135" s="255">
        <f>数据调研!N135</f>
        <v>390</v>
      </c>
      <c r="CS135" s="260">
        <f t="shared" si="647"/>
        <v>0</v>
      </c>
      <c r="CT135" s="2">
        <f t="shared" si="648"/>
        <v>0</v>
      </c>
      <c r="CU135" s="2">
        <f t="shared" si="649"/>
        <v>0</v>
      </c>
      <c r="CV135" s="2">
        <f t="shared" si="650"/>
        <v>0</v>
      </c>
      <c r="CW135" s="2">
        <f t="shared" si="651"/>
        <v>0</v>
      </c>
      <c r="CX135" s="2">
        <f t="shared" si="652"/>
        <v>0</v>
      </c>
      <c r="CY135" s="2">
        <f t="shared" si="653"/>
        <v>0</v>
      </c>
      <c r="CZ135" s="2">
        <f t="shared" si="654"/>
        <v>0</v>
      </c>
      <c r="DA135" s="2">
        <f t="shared" si="655"/>
        <v>0</v>
      </c>
      <c r="DB135" s="2">
        <f t="shared" si="656"/>
        <v>0</v>
      </c>
      <c r="DC135" s="263">
        <f t="shared" si="657"/>
        <v>0</v>
      </c>
      <c r="DD135" s="254">
        <f t="shared" si="658"/>
        <v>0</v>
      </c>
      <c r="DE135" s="254">
        <f t="shared" si="659"/>
        <v>0</v>
      </c>
      <c r="DF135" s="254">
        <f t="shared" si="660"/>
        <v>0</v>
      </c>
      <c r="DG135" s="254">
        <f t="shared" si="661"/>
        <v>0</v>
      </c>
      <c r="DH135" s="254">
        <f t="shared" si="662"/>
        <v>0</v>
      </c>
      <c r="DI135" s="254">
        <f t="shared" si="663"/>
        <v>0</v>
      </c>
      <c r="DJ135" s="254">
        <f t="shared" si="664"/>
        <v>0</v>
      </c>
      <c r="DK135" s="254">
        <f t="shared" si="665"/>
        <v>0</v>
      </c>
      <c r="DL135" s="254">
        <f t="shared" si="666"/>
        <v>0</v>
      </c>
      <c r="DM135" s="263">
        <f t="shared" si="667"/>
        <v>0</v>
      </c>
      <c r="DN135" s="254">
        <f t="shared" si="668"/>
        <v>0</v>
      </c>
      <c r="DO135" s="254">
        <f t="shared" si="669"/>
        <v>0</v>
      </c>
      <c r="DP135" s="254">
        <f t="shared" si="670"/>
        <v>0</v>
      </c>
      <c r="DQ135" s="254">
        <f t="shared" si="671"/>
        <v>0</v>
      </c>
      <c r="DR135" s="254">
        <f t="shared" si="672"/>
        <v>0</v>
      </c>
      <c r="DS135" s="254">
        <f t="shared" si="673"/>
        <v>0</v>
      </c>
      <c r="DT135" s="254">
        <f t="shared" si="674"/>
        <v>0</v>
      </c>
      <c r="DU135" s="254">
        <f t="shared" si="675"/>
        <v>0</v>
      </c>
      <c r="DV135" s="254">
        <f t="shared" si="676"/>
        <v>0</v>
      </c>
      <c r="DW135" s="263">
        <f t="shared" si="677"/>
        <v>0</v>
      </c>
      <c r="DX135" s="254">
        <f t="shared" si="678"/>
        <v>0</v>
      </c>
      <c r="DY135" s="254">
        <f t="shared" si="679"/>
        <v>0</v>
      </c>
      <c r="DZ135" s="254">
        <f t="shared" si="680"/>
        <v>0</v>
      </c>
      <c r="EA135" s="254">
        <f t="shared" si="681"/>
        <v>0</v>
      </c>
      <c r="EB135" s="254">
        <f t="shared" si="682"/>
        <v>0</v>
      </c>
      <c r="EC135" s="254">
        <f t="shared" si="683"/>
        <v>0</v>
      </c>
      <c r="ED135" s="254">
        <f t="shared" si="684"/>
        <v>0</v>
      </c>
      <c r="EE135" s="254">
        <f t="shared" si="685"/>
        <v>0</v>
      </c>
      <c r="EF135" s="254">
        <f t="shared" si="686"/>
        <v>0</v>
      </c>
      <c r="EG135" s="263">
        <f t="shared" si="687"/>
        <v>1</v>
      </c>
      <c r="EH135" s="2">
        <f t="shared" si="688"/>
        <v>0</v>
      </c>
      <c r="EI135" s="2">
        <f t="shared" si="689"/>
        <v>0</v>
      </c>
      <c r="EJ135" s="2">
        <f t="shared" si="690"/>
        <v>0</v>
      </c>
      <c r="EK135" s="2">
        <f t="shared" si="691"/>
        <v>0</v>
      </c>
      <c r="EL135" s="2">
        <f t="shared" si="692"/>
        <v>0</v>
      </c>
      <c r="EM135" s="2">
        <f t="shared" si="693"/>
        <v>0</v>
      </c>
      <c r="EN135" s="2">
        <f t="shared" si="694"/>
        <v>0</v>
      </c>
      <c r="EO135" s="2">
        <f t="shared" si="695"/>
        <v>0</v>
      </c>
      <c r="EP135" s="2">
        <f t="shared" si="696"/>
        <v>1</v>
      </c>
      <c r="EQ135" s="55"/>
      <c r="ER135" s="55"/>
      <c r="ES135" s="56"/>
      <c r="ET135" s="56"/>
      <c r="EU135" s="55"/>
      <c r="EV135" s="55"/>
      <c r="EW135" s="55"/>
      <c r="EX135" s="55"/>
      <c r="EY135" s="55"/>
      <c r="EZ135" s="55"/>
      <c r="FA135" s="55"/>
      <c r="FB135" s="215"/>
      <c r="FC135" s="215"/>
    </row>
    <row r="136" ht="20.1" customHeight="1" spans="1:159">
      <c r="A136" s="194">
        <f>数据调研!F136</f>
        <v>137997</v>
      </c>
      <c r="B136" s="195">
        <f t="shared" si="697"/>
        <v>0</v>
      </c>
      <c r="C136" s="195">
        <f t="shared" si="698"/>
        <v>0</v>
      </c>
      <c r="D136" s="195">
        <f t="shared" si="699"/>
        <v>0</v>
      </c>
      <c r="E136" s="195">
        <f t="shared" si="700"/>
        <v>0</v>
      </c>
      <c r="F136" s="195">
        <f t="shared" si="701"/>
        <v>0</v>
      </c>
      <c r="G136">
        <f t="shared" si="702"/>
        <v>0</v>
      </c>
      <c r="H136">
        <f t="shared" si="703"/>
        <v>0</v>
      </c>
      <c r="I136">
        <f t="shared" si="704"/>
        <v>0</v>
      </c>
      <c r="J136">
        <f t="shared" si="705"/>
        <v>1</v>
      </c>
      <c r="K136" s="254">
        <f>价格参考!K136</f>
        <v>25</v>
      </c>
      <c r="L136">
        <f t="shared" si="565"/>
        <v>1</v>
      </c>
      <c r="M136">
        <f t="shared" si="566"/>
        <v>0</v>
      </c>
      <c r="N136">
        <f t="shared" si="567"/>
        <v>0</v>
      </c>
      <c r="O136">
        <f t="shared" si="568"/>
        <v>0</v>
      </c>
      <c r="P136">
        <f t="shared" si="569"/>
        <v>0</v>
      </c>
      <c r="Q136">
        <f t="shared" si="570"/>
        <v>0</v>
      </c>
      <c r="R136">
        <f t="shared" si="571"/>
        <v>0</v>
      </c>
      <c r="S136">
        <f t="shared" si="572"/>
        <v>0</v>
      </c>
      <c r="T136">
        <f t="shared" si="573"/>
        <v>0</v>
      </c>
      <c r="U136">
        <f t="shared" si="574"/>
        <v>0</v>
      </c>
      <c r="V136">
        <f t="shared" si="575"/>
        <v>0</v>
      </c>
      <c r="W136" s="194">
        <f t="shared" si="576"/>
        <v>137997</v>
      </c>
      <c r="X136" s="255">
        <f>数据调研!I136</f>
        <v>15</v>
      </c>
      <c r="Y136" s="2">
        <f t="shared" si="577"/>
        <v>1</v>
      </c>
      <c r="Z136" s="2">
        <f t="shared" si="578"/>
        <v>0</v>
      </c>
      <c r="AA136" s="2">
        <f t="shared" si="579"/>
        <v>0</v>
      </c>
      <c r="AB136" s="2">
        <f t="shared" si="580"/>
        <v>0</v>
      </c>
      <c r="AC136" s="2">
        <f t="shared" si="581"/>
        <v>0</v>
      </c>
      <c r="AD136" s="2">
        <f t="shared" si="582"/>
        <v>0</v>
      </c>
      <c r="AE136" s="2">
        <f t="shared" si="583"/>
        <v>0</v>
      </c>
      <c r="AF136" s="2">
        <f t="shared" si="584"/>
        <v>0</v>
      </c>
      <c r="AG136" s="2">
        <f t="shared" si="585"/>
        <v>0</v>
      </c>
      <c r="AH136" s="2">
        <f t="shared" si="586"/>
        <v>1</v>
      </c>
      <c r="AI136" s="2">
        <f t="shared" si="587"/>
        <v>0</v>
      </c>
      <c r="AJ136" s="2">
        <f t="shared" si="588"/>
        <v>0</v>
      </c>
      <c r="AK136" s="2">
        <f t="shared" si="589"/>
        <v>0</v>
      </c>
      <c r="AL136" s="2">
        <f t="shared" si="590"/>
        <v>0</v>
      </c>
      <c r="AM136" s="2">
        <f t="shared" si="591"/>
        <v>0</v>
      </c>
      <c r="AN136" s="2">
        <f t="shared" si="592"/>
        <v>0</v>
      </c>
      <c r="AO136" s="2">
        <f t="shared" si="593"/>
        <v>0</v>
      </c>
      <c r="AP136" s="2">
        <f t="shared" si="594"/>
        <v>0</v>
      </c>
      <c r="AQ136" s="2">
        <f t="shared" si="595"/>
        <v>0</v>
      </c>
      <c r="AR136" s="2">
        <f t="shared" si="596"/>
        <v>0</v>
      </c>
      <c r="AS136" s="2">
        <f t="shared" si="597"/>
        <v>0</v>
      </c>
      <c r="AT136" s="2">
        <f t="shared" si="598"/>
        <v>0</v>
      </c>
      <c r="AU136" s="2">
        <f t="shared" si="599"/>
        <v>0</v>
      </c>
      <c r="AV136" s="2">
        <f t="shared" si="600"/>
        <v>0</v>
      </c>
      <c r="AW136" s="2">
        <f t="shared" si="601"/>
        <v>0</v>
      </c>
      <c r="AX136" s="2">
        <f t="shared" si="602"/>
        <v>0</v>
      </c>
      <c r="AY136" s="2">
        <f t="shared" si="603"/>
        <v>0</v>
      </c>
      <c r="AZ136" s="2">
        <f t="shared" si="604"/>
        <v>0</v>
      </c>
      <c r="BA136" s="2">
        <f t="shared" si="605"/>
        <v>0</v>
      </c>
      <c r="BB136" s="2">
        <f t="shared" si="606"/>
        <v>0</v>
      </c>
      <c r="BC136" s="2">
        <f t="shared" si="607"/>
        <v>0</v>
      </c>
      <c r="BD136" s="2">
        <f t="shared" si="608"/>
        <v>0</v>
      </c>
      <c r="BE136" s="2">
        <f t="shared" si="609"/>
        <v>0</v>
      </c>
      <c r="BF136" s="2">
        <f t="shared" si="610"/>
        <v>0</v>
      </c>
      <c r="BG136" s="2">
        <f t="shared" si="611"/>
        <v>0</v>
      </c>
      <c r="BH136" s="2">
        <f t="shared" si="612"/>
        <v>0</v>
      </c>
      <c r="BI136" s="2">
        <f t="shared" si="613"/>
        <v>0</v>
      </c>
      <c r="BJ136" s="2">
        <f t="shared" si="614"/>
        <v>0</v>
      </c>
      <c r="BK136" s="2">
        <f t="shared" si="615"/>
        <v>0</v>
      </c>
      <c r="BL136" s="2">
        <f t="shared" si="616"/>
        <v>0</v>
      </c>
      <c r="BM136" s="2">
        <f t="shared" si="617"/>
        <v>0</v>
      </c>
      <c r="BN136" s="2">
        <f t="shared" si="618"/>
        <v>0</v>
      </c>
      <c r="BO136" s="2">
        <f t="shared" si="619"/>
        <v>0</v>
      </c>
      <c r="BP136" s="2">
        <f t="shared" si="620"/>
        <v>0</v>
      </c>
      <c r="BQ136" s="2">
        <f t="shared" si="621"/>
        <v>0</v>
      </c>
      <c r="BR136" s="2">
        <f t="shared" si="622"/>
        <v>0</v>
      </c>
      <c r="BS136" s="2">
        <f t="shared" si="623"/>
        <v>0</v>
      </c>
      <c r="BT136" s="2">
        <f t="shared" si="624"/>
        <v>0</v>
      </c>
      <c r="BU136" s="2">
        <f t="shared" si="625"/>
        <v>0</v>
      </c>
      <c r="BV136" s="2">
        <f t="shared" si="626"/>
        <v>0</v>
      </c>
      <c r="BW136" s="255" t="str">
        <f>数据调研!K136</f>
        <v>FBA</v>
      </c>
      <c r="BX136" s="199">
        <f t="shared" si="627"/>
        <v>0</v>
      </c>
      <c r="BY136" s="199">
        <f t="shared" si="628"/>
        <v>0</v>
      </c>
      <c r="BZ136" s="199">
        <f t="shared" si="629"/>
        <v>0</v>
      </c>
      <c r="CA136" s="199">
        <f t="shared" si="630"/>
        <v>0</v>
      </c>
      <c r="CB136" s="199">
        <f t="shared" si="631"/>
        <v>0</v>
      </c>
      <c r="CC136" s="199">
        <f t="shared" si="632"/>
        <v>0</v>
      </c>
      <c r="CD136" s="199">
        <f t="shared" si="633"/>
        <v>0</v>
      </c>
      <c r="CE136" s="199">
        <f t="shared" si="634"/>
        <v>0</v>
      </c>
      <c r="CF136" s="199">
        <f t="shared" si="635"/>
        <v>0</v>
      </c>
      <c r="CG136" s="199">
        <f t="shared" si="636"/>
        <v>0</v>
      </c>
      <c r="CH136" s="199">
        <f t="shared" si="637"/>
        <v>1</v>
      </c>
      <c r="CI136" s="199">
        <f t="shared" si="638"/>
        <v>0</v>
      </c>
      <c r="CJ136" s="199">
        <f t="shared" si="639"/>
        <v>0</v>
      </c>
      <c r="CK136" s="199">
        <f t="shared" si="640"/>
        <v>0</v>
      </c>
      <c r="CL136" s="199">
        <f t="shared" si="641"/>
        <v>0</v>
      </c>
      <c r="CM136" s="199">
        <f t="shared" si="642"/>
        <v>0</v>
      </c>
      <c r="CN136" s="199">
        <f t="shared" si="643"/>
        <v>0</v>
      </c>
      <c r="CO136" s="199">
        <f t="shared" si="644"/>
        <v>0</v>
      </c>
      <c r="CP136" s="199">
        <f t="shared" si="645"/>
        <v>0</v>
      </c>
      <c r="CQ136" s="199">
        <f t="shared" si="646"/>
        <v>1</v>
      </c>
      <c r="CR136" s="255">
        <f>数据调研!N136</f>
        <v>358</v>
      </c>
      <c r="CS136" s="260">
        <f t="shared" si="647"/>
        <v>0</v>
      </c>
      <c r="CT136" s="2">
        <f t="shared" si="648"/>
        <v>0</v>
      </c>
      <c r="CU136" s="2">
        <f t="shared" si="649"/>
        <v>0</v>
      </c>
      <c r="CV136" s="2">
        <f t="shared" si="650"/>
        <v>0</v>
      </c>
      <c r="CW136" s="2">
        <f t="shared" si="651"/>
        <v>0</v>
      </c>
      <c r="CX136" s="2">
        <f t="shared" si="652"/>
        <v>0</v>
      </c>
      <c r="CY136" s="2">
        <f t="shared" si="653"/>
        <v>0</v>
      </c>
      <c r="CZ136" s="2">
        <f t="shared" si="654"/>
        <v>0</v>
      </c>
      <c r="DA136" s="2">
        <f t="shared" si="655"/>
        <v>0</v>
      </c>
      <c r="DB136" s="2">
        <f t="shared" si="656"/>
        <v>0</v>
      </c>
      <c r="DC136" s="263">
        <f t="shared" si="657"/>
        <v>0</v>
      </c>
      <c r="DD136" s="254">
        <f t="shared" si="658"/>
        <v>0</v>
      </c>
      <c r="DE136" s="254">
        <f t="shared" si="659"/>
        <v>0</v>
      </c>
      <c r="DF136" s="254">
        <f t="shared" si="660"/>
        <v>0</v>
      </c>
      <c r="DG136" s="254">
        <f t="shared" si="661"/>
        <v>0</v>
      </c>
      <c r="DH136" s="254">
        <f t="shared" si="662"/>
        <v>0</v>
      </c>
      <c r="DI136" s="254">
        <f t="shared" si="663"/>
        <v>0</v>
      </c>
      <c r="DJ136" s="254">
        <f t="shared" si="664"/>
        <v>0</v>
      </c>
      <c r="DK136" s="254">
        <f t="shared" si="665"/>
        <v>0</v>
      </c>
      <c r="DL136" s="254">
        <f t="shared" si="666"/>
        <v>0</v>
      </c>
      <c r="DM136" s="263">
        <f t="shared" si="667"/>
        <v>0</v>
      </c>
      <c r="DN136" s="254">
        <f t="shared" si="668"/>
        <v>0</v>
      </c>
      <c r="DO136" s="254">
        <f t="shared" si="669"/>
        <v>0</v>
      </c>
      <c r="DP136" s="254">
        <f t="shared" si="670"/>
        <v>0</v>
      </c>
      <c r="DQ136" s="254">
        <f t="shared" si="671"/>
        <v>0</v>
      </c>
      <c r="DR136" s="254">
        <f t="shared" si="672"/>
        <v>0</v>
      </c>
      <c r="DS136" s="254">
        <f t="shared" si="673"/>
        <v>0</v>
      </c>
      <c r="DT136" s="254">
        <f t="shared" si="674"/>
        <v>0</v>
      </c>
      <c r="DU136" s="254">
        <f t="shared" si="675"/>
        <v>0</v>
      </c>
      <c r="DV136" s="254">
        <f t="shared" si="676"/>
        <v>0</v>
      </c>
      <c r="DW136" s="263">
        <f t="shared" si="677"/>
        <v>0</v>
      </c>
      <c r="DX136" s="254">
        <f t="shared" si="678"/>
        <v>0</v>
      </c>
      <c r="DY136" s="254">
        <f t="shared" si="679"/>
        <v>0</v>
      </c>
      <c r="DZ136" s="254">
        <f t="shared" si="680"/>
        <v>0</v>
      </c>
      <c r="EA136" s="254">
        <f t="shared" si="681"/>
        <v>0</v>
      </c>
      <c r="EB136" s="254">
        <f t="shared" si="682"/>
        <v>0</v>
      </c>
      <c r="EC136" s="254">
        <f t="shared" si="683"/>
        <v>0</v>
      </c>
      <c r="ED136" s="254">
        <f t="shared" si="684"/>
        <v>0</v>
      </c>
      <c r="EE136" s="254">
        <f t="shared" si="685"/>
        <v>0</v>
      </c>
      <c r="EF136" s="254">
        <f t="shared" si="686"/>
        <v>0</v>
      </c>
      <c r="EG136" s="263">
        <f t="shared" si="687"/>
        <v>1</v>
      </c>
      <c r="EH136" s="2">
        <f t="shared" si="688"/>
        <v>0</v>
      </c>
      <c r="EI136" s="2">
        <f t="shared" si="689"/>
        <v>0</v>
      </c>
      <c r="EJ136" s="2">
        <f t="shared" si="690"/>
        <v>0</v>
      </c>
      <c r="EK136" s="2">
        <f t="shared" si="691"/>
        <v>0</v>
      </c>
      <c r="EL136" s="2">
        <f t="shared" si="692"/>
        <v>0</v>
      </c>
      <c r="EM136" s="2">
        <f t="shared" si="693"/>
        <v>0</v>
      </c>
      <c r="EN136" s="2">
        <f t="shared" si="694"/>
        <v>0</v>
      </c>
      <c r="EO136" s="2">
        <f t="shared" si="695"/>
        <v>0</v>
      </c>
      <c r="EP136" s="2">
        <f t="shared" si="696"/>
        <v>1</v>
      </c>
      <c r="EQ136" s="55"/>
      <c r="ER136" s="55"/>
      <c r="ES136" s="56"/>
      <c r="ET136" s="56"/>
      <c r="EU136" s="55"/>
      <c r="EV136" s="55"/>
      <c r="EW136" s="55"/>
      <c r="EX136" s="55"/>
      <c r="EY136" s="55"/>
      <c r="EZ136" s="55"/>
      <c r="FA136" s="55"/>
      <c r="FB136" s="215"/>
      <c r="FC136" s="215"/>
    </row>
    <row r="137" ht="20.1" customHeight="1" spans="1:159">
      <c r="A137" s="194">
        <f>数据调研!F137</f>
        <v>80760</v>
      </c>
      <c r="B137" s="195">
        <f t="shared" si="697"/>
        <v>0</v>
      </c>
      <c r="C137" s="195">
        <f t="shared" si="698"/>
        <v>0</v>
      </c>
      <c r="D137" s="195">
        <f t="shared" si="699"/>
        <v>0</v>
      </c>
      <c r="E137" s="195">
        <f t="shared" si="700"/>
        <v>0</v>
      </c>
      <c r="F137" s="195">
        <f t="shared" si="701"/>
        <v>0</v>
      </c>
      <c r="G137">
        <f t="shared" si="702"/>
        <v>0</v>
      </c>
      <c r="H137">
        <f t="shared" si="703"/>
        <v>0</v>
      </c>
      <c r="I137">
        <f t="shared" si="704"/>
        <v>0</v>
      </c>
      <c r="J137">
        <f t="shared" si="705"/>
        <v>1</v>
      </c>
      <c r="K137" s="254">
        <f>价格参考!K137</f>
        <v>25</v>
      </c>
      <c r="L137">
        <f t="shared" si="565"/>
        <v>1</v>
      </c>
      <c r="M137">
        <f t="shared" si="566"/>
        <v>0</v>
      </c>
      <c r="N137">
        <f t="shared" si="567"/>
        <v>0</v>
      </c>
      <c r="O137">
        <f t="shared" si="568"/>
        <v>0</v>
      </c>
      <c r="P137">
        <f t="shared" si="569"/>
        <v>0</v>
      </c>
      <c r="Q137">
        <f t="shared" si="570"/>
        <v>0</v>
      </c>
      <c r="R137">
        <f t="shared" si="571"/>
        <v>0</v>
      </c>
      <c r="S137">
        <f t="shared" si="572"/>
        <v>0</v>
      </c>
      <c r="T137">
        <f t="shared" si="573"/>
        <v>0</v>
      </c>
      <c r="U137">
        <f t="shared" si="574"/>
        <v>0</v>
      </c>
      <c r="V137">
        <f t="shared" si="575"/>
        <v>0</v>
      </c>
      <c r="W137" s="194">
        <f t="shared" si="576"/>
        <v>80760</v>
      </c>
      <c r="X137" s="255">
        <f>数据调研!I137</f>
        <v>2</v>
      </c>
      <c r="Y137" s="2">
        <f t="shared" si="577"/>
        <v>1</v>
      </c>
      <c r="Z137" s="2">
        <f t="shared" si="578"/>
        <v>0</v>
      </c>
      <c r="AA137" s="2">
        <f t="shared" si="579"/>
        <v>0</v>
      </c>
      <c r="AB137" s="2">
        <f t="shared" si="580"/>
        <v>0</v>
      </c>
      <c r="AC137" s="2">
        <f t="shared" si="581"/>
        <v>0</v>
      </c>
      <c r="AD137" s="2">
        <f t="shared" si="582"/>
        <v>0</v>
      </c>
      <c r="AE137" s="2">
        <f t="shared" si="583"/>
        <v>0</v>
      </c>
      <c r="AF137" s="2">
        <f t="shared" si="584"/>
        <v>0</v>
      </c>
      <c r="AG137" s="2">
        <f t="shared" si="585"/>
        <v>0</v>
      </c>
      <c r="AH137" s="2">
        <f t="shared" si="586"/>
        <v>1</v>
      </c>
      <c r="AI137" s="2">
        <f t="shared" si="587"/>
        <v>0</v>
      </c>
      <c r="AJ137" s="2">
        <f t="shared" si="588"/>
        <v>0</v>
      </c>
      <c r="AK137" s="2">
        <f t="shared" si="589"/>
        <v>0</v>
      </c>
      <c r="AL137" s="2">
        <f t="shared" si="590"/>
        <v>0</v>
      </c>
      <c r="AM137" s="2">
        <f t="shared" si="591"/>
        <v>0</v>
      </c>
      <c r="AN137" s="2">
        <f t="shared" si="592"/>
        <v>0</v>
      </c>
      <c r="AO137" s="2">
        <f t="shared" si="593"/>
        <v>0</v>
      </c>
      <c r="AP137" s="2">
        <f t="shared" si="594"/>
        <v>0</v>
      </c>
      <c r="AQ137" s="2">
        <f t="shared" si="595"/>
        <v>0</v>
      </c>
      <c r="AR137" s="2">
        <f t="shared" si="596"/>
        <v>0</v>
      </c>
      <c r="AS137" s="2">
        <f t="shared" si="597"/>
        <v>0</v>
      </c>
      <c r="AT137" s="2">
        <f t="shared" si="598"/>
        <v>0</v>
      </c>
      <c r="AU137" s="2">
        <f t="shared" si="599"/>
        <v>0</v>
      </c>
      <c r="AV137" s="2">
        <f t="shared" si="600"/>
        <v>0</v>
      </c>
      <c r="AW137" s="2">
        <f t="shared" si="601"/>
        <v>0</v>
      </c>
      <c r="AX137" s="2">
        <f t="shared" si="602"/>
        <v>0</v>
      </c>
      <c r="AY137" s="2">
        <f t="shared" si="603"/>
        <v>0</v>
      </c>
      <c r="AZ137" s="2">
        <f t="shared" si="604"/>
        <v>0</v>
      </c>
      <c r="BA137" s="2">
        <f t="shared" si="605"/>
        <v>0</v>
      </c>
      <c r="BB137" s="2">
        <f t="shared" si="606"/>
        <v>0</v>
      </c>
      <c r="BC137" s="2">
        <f t="shared" si="607"/>
        <v>0</v>
      </c>
      <c r="BD137" s="2">
        <f t="shared" si="608"/>
        <v>0</v>
      </c>
      <c r="BE137" s="2">
        <f t="shared" si="609"/>
        <v>0</v>
      </c>
      <c r="BF137" s="2">
        <f t="shared" si="610"/>
        <v>0</v>
      </c>
      <c r="BG137" s="2">
        <f t="shared" si="611"/>
        <v>0</v>
      </c>
      <c r="BH137" s="2">
        <f t="shared" si="612"/>
        <v>0</v>
      </c>
      <c r="BI137" s="2">
        <f t="shared" si="613"/>
        <v>0</v>
      </c>
      <c r="BJ137" s="2">
        <f t="shared" si="614"/>
        <v>0</v>
      </c>
      <c r="BK137" s="2">
        <f t="shared" si="615"/>
        <v>0</v>
      </c>
      <c r="BL137" s="2">
        <f t="shared" si="616"/>
        <v>0</v>
      </c>
      <c r="BM137" s="2">
        <f t="shared" si="617"/>
        <v>0</v>
      </c>
      <c r="BN137" s="2">
        <f t="shared" si="618"/>
        <v>0</v>
      </c>
      <c r="BO137" s="2">
        <f t="shared" si="619"/>
        <v>0</v>
      </c>
      <c r="BP137" s="2">
        <f t="shared" si="620"/>
        <v>0</v>
      </c>
      <c r="BQ137" s="2">
        <f t="shared" si="621"/>
        <v>0</v>
      </c>
      <c r="BR137" s="2">
        <f t="shared" si="622"/>
        <v>0</v>
      </c>
      <c r="BS137" s="2">
        <f t="shared" si="623"/>
        <v>0</v>
      </c>
      <c r="BT137" s="2">
        <f t="shared" si="624"/>
        <v>0</v>
      </c>
      <c r="BU137" s="2">
        <f t="shared" si="625"/>
        <v>0</v>
      </c>
      <c r="BV137" s="2">
        <f t="shared" si="626"/>
        <v>0</v>
      </c>
      <c r="BW137" s="255" t="str">
        <f>数据调研!K137</f>
        <v>FBA</v>
      </c>
      <c r="BX137" s="199">
        <f t="shared" si="627"/>
        <v>0</v>
      </c>
      <c r="BY137" s="199">
        <f t="shared" si="628"/>
        <v>0</v>
      </c>
      <c r="BZ137" s="199">
        <f t="shared" si="629"/>
        <v>0</v>
      </c>
      <c r="CA137" s="199">
        <f t="shared" si="630"/>
        <v>0</v>
      </c>
      <c r="CB137" s="199">
        <f t="shared" si="631"/>
        <v>0</v>
      </c>
      <c r="CC137" s="199">
        <f t="shared" si="632"/>
        <v>0</v>
      </c>
      <c r="CD137" s="199">
        <f t="shared" si="633"/>
        <v>0</v>
      </c>
      <c r="CE137" s="199">
        <f t="shared" si="634"/>
        <v>0</v>
      </c>
      <c r="CF137" s="199">
        <f t="shared" si="635"/>
        <v>0</v>
      </c>
      <c r="CG137" s="199">
        <f t="shared" si="636"/>
        <v>0</v>
      </c>
      <c r="CH137" s="199">
        <f t="shared" si="637"/>
        <v>1</v>
      </c>
      <c r="CI137" s="199">
        <f t="shared" si="638"/>
        <v>0</v>
      </c>
      <c r="CJ137" s="199">
        <f t="shared" si="639"/>
        <v>0</v>
      </c>
      <c r="CK137" s="199">
        <f t="shared" si="640"/>
        <v>0</v>
      </c>
      <c r="CL137" s="199">
        <f t="shared" si="641"/>
        <v>0</v>
      </c>
      <c r="CM137" s="199">
        <f t="shared" si="642"/>
        <v>0</v>
      </c>
      <c r="CN137" s="199">
        <f t="shared" si="643"/>
        <v>0</v>
      </c>
      <c r="CO137" s="199">
        <f t="shared" si="644"/>
        <v>0</v>
      </c>
      <c r="CP137" s="199">
        <f t="shared" si="645"/>
        <v>0</v>
      </c>
      <c r="CQ137" s="199">
        <f t="shared" si="646"/>
        <v>1</v>
      </c>
      <c r="CR137" s="255">
        <f>数据调研!N137</f>
        <v>87</v>
      </c>
      <c r="CS137" s="260">
        <f t="shared" si="647"/>
        <v>0</v>
      </c>
      <c r="CT137" s="2">
        <f t="shared" si="648"/>
        <v>0</v>
      </c>
      <c r="CU137" s="2">
        <f t="shared" si="649"/>
        <v>0</v>
      </c>
      <c r="CV137" s="2">
        <f t="shared" si="650"/>
        <v>0</v>
      </c>
      <c r="CW137" s="2">
        <f t="shared" si="651"/>
        <v>0</v>
      </c>
      <c r="CX137" s="2">
        <f t="shared" si="652"/>
        <v>0</v>
      </c>
      <c r="CY137" s="2">
        <f t="shared" si="653"/>
        <v>0</v>
      </c>
      <c r="CZ137" s="2">
        <f t="shared" si="654"/>
        <v>0</v>
      </c>
      <c r="DA137" s="2">
        <f t="shared" si="655"/>
        <v>0</v>
      </c>
      <c r="DB137" s="2">
        <f t="shared" si="656"/>
        <v>0</v>
      </c>
      <c r="DC137" s="263">
        <f t="shared" si="657"/>
        <v>0</v>
      </c>
      <c r="DD137" s="254">
        <f t="shared" si="658"/>
        <v>0</v>
      </c>
      <c r="DE137" s="254">
        <f t="shared" si="659"/>
        <v>0</v>
      </c>
      <c r="DF137" s="254">
        <f t="shared" si="660"/>
        <v>0</v>
      </c>
      <c r="DG137" s="254">
        <f t="shared" si="661"/>
        <v>0</v>
      </c>
      <c r="DH137" s="254">
        <f t="shared" si="662"/>
        <v>0</v>
      </c>
      <c r="DI137" s="254">
        <f t="shared" si="663"/>
        <v>0</v>
      </c>
      <c r="DJ137" s="254">
        <f t="shared" si="664"/>
        <v>0</v>
      </c>
      <c r="DK137" s="254">
        <f t="shared" si="665"/>
        <v>0</v>
      </c>
      <c r="DL137" s="254">
        <f t="shared" si="666"/>
        <v>0</v>
      </c>
      <c r="DM137" s="263">
        <f t="shared" si="667"/>
        <v>1</v>
      </c>
      <c r="DN137" s="254">
        <f t="shared" si="668"/>
        <v>0</v>
      </c>
      <c r="DO137" s="254">
        <f t="shared" si="669"/>
        <v>0</v>
      </c>
      <c r="DP137" s="254">
        <f t="shared" si="670"/>
        <v>0</v>
      </c>
      <c r="DQ137" s="254">
        <f t="shared" si="671"/>
        <v>0</v>
      </c>
      <c r="DR137" s="254">
        <f t="shared" si="672"/>
        <v>0</v>
      </c>
      <c r="DS137" s="254">
        <f t="shared" si="673"/>
        <v>0</v>
      </c>
      <c r="DT137" s="254">
        <f t="shared" si="674"/>
        <v>0</v>
      </c>
      <c r="DU137" s="254">
        <f t="shared" si="675"/>
        <v>0</v>
      </c>
      <c r="DV137" s="254">
        <f t="shared" si="676"/>
        <v>1</v>
      </c>
      <c r="DW137" s="263">
        <f t="shared" si="677"/>
        <v>0</v>
      </c>
      <c r="DX137" s="254">
        <f t="shared" si="678"/>
        <v>0</v>
      </c>
      <c r="DY137" s="254">
        <f t="shared" si="679"/>
        <v>0</v>
      </c>
      <c r="DZ137" s="254">
        <f t="shared" si="680"/>
        <v>0</v>
      </c>
      <c r="EA137" s="254">
        <f t="shared" si="681"/>
        <v>0</v>
      </c>
      <c r="EB137" s="254">
        <f t="shared" si="682"/>
        <v>0</v>
      </c>
      <c r="EC137" s="254">
        <f t="shared" si="683"/>
        <v>0</v>
      </c>
      <c r="ED137" s="254">
        <f t="shared" si="684"/>
        <v>0</v>
      </c>
      <c r="EE137" s="254">
        <f t="shared" si="685"/>
        <v>0</v>
      </c>
      <c r="EF137" s="254">
        <f t="shared" si="686"/>
        <v>0</v>
      </c>
      <c r="EG137" s="263">
        <f t="shared" si="687"/>
        <v>0</v>
      </c>
      <c r="EH137" s="2">
        <f t="shared" si="688"/>
        <v>0</v>
      </c>
      <c r="EI137" s="2">
        <f t="shared" si="689"/>
        <v>0</v>
      </c>
      <c r="EJ137" s="2">
        <f t="shared" si="690"/>
        <v>0</v>
      </c>
      <c r="EK137" s="2">
        <f t="shared" si="691"/>
        <v>0</v>
      </c>
      <c r="EL137" s="2">
        <f t="shared" si="692"/>
        <v>0</v>
      </c>
      <c r="EM137" s="2">
        <f t="shared" si="693"/>
        <v>0</v>
      </c>
      <c r="EN137" s="2">
        <f t="shared" si="694"/>
        <v>0</v>
      </c>
      <c r="EO137" s="2">
        <f t="shared" si="695"/>
        <v>0</v>
      </c>
      <c r="EP137" s="2">
        <f t="shared" si="696"/>
        <v>0</v>
      </c>
      <c r="EQ137" s="55"/>
      <c r="ER137" s="55"/>
      <c r="ES137" s="56"/>
      <c r="ET137" s="56"/>
      <c r="EU137" s="55"/>
      <c r="EV137" s="55"/>
      <c r="EW137" s="55"/>
      <c r="EX137" s="55"/>
      <c r="EY137" s="55"/>
      <c r="EZ137" s="55"/>
      <c r="FA137" s="55"/>
      <c r="FB137" s="215"/>
      <c r="FC137" s="215"/>
    </row>
    <row r="138" ht="20.1" customHeight="1" spans="1:159">
      <c r="A138" s="194">
        <f>数据调研!F138</f>
        <v>388362</v>
      </c>
      <c r="B138" s="195">
        <f t="shared" si="697"/>
        <v>0</v>
      </c>
      <c r="C138" s="195">
        <f t="shared" si="698"/>
        <v>0</v>
      </c>
      <c r="D138" s="195">
        <f t="shared" si="699"/>
        <v>0</v>
      </c>
      <c r="E138" s="195">
        <f t="shared" si="700"/>
        <v>0</v>
      </c>
      <c r="F138" s="195">
        <f t="shared" si="701"/>
        <v>0</v>
      </c>
      <c r="G138">
        <f t="shared" si="702"/>
        <v>0</v>
      </c>
      <c r="H138">
        <f t="shared" si="703"/>
        <v>0</v>
      </c>
      <c r="I138">
        <f t="shared" si="704"/>
        <v>0</v>
      </c>
      <c r="J138">
        <f t="shared" si="705"/>
        <v>1</v>
      </c>
      <c r="K138" s="254">
        <f>价格参考!K138</f>
        <v>25</v>
      </c>
      <c r="L138">
        <f t="shared" si="565"/>
        <v>1</v>
      </c>
      <c r="M138">
        <f t="shared" si="566"/>
        <v>0</v>
      </c>
      <c r="N138">
        <f t="shared" si="567"/>
        <v>0</v>
      </c>
      <c r="O138">
        <f t="shared" si="568"/>
        <v>0</v>
      </c>
      <c r="P138">
        <f t="shared" si="569"/>
        <v>0</v>
      </c>
      <c r="Q138">
        <f t="shared" si="570"/>
        <v>0</v>
      </c>
      <c r="R138">
        <f t="shared" si="571"/>
        <v>0</v>
      </c>
      <c r="S138">
        <f t="shared" si="572"/>
        <v>0</v>
      </c>
      <c r="T138">
        <f t="shared" si="573"/>
        <v>0</v>
      </c>
      <c r="U138">
        <f t="shared" si="574"/>
        <v>0</v>
      </c>
      <c r="V138">
        <f t="shared" si="575"/>
        <v>0</v>
      </c>
      <c r="W138" s="194">
        <f t="shared" si="576"/>
        <v>388362</v>
      </c>
      <c r="X138" s="255">
        <f>数据调研!I138</f>
        <v>3</v>
      </c>
      <c r="Y138" s="2">
        <f t="shared" si="577"/>
        <v>1</v>
      </c>
      <c r="Z138" s="2">
        <f t="shared" si="578"/>
        <v>0</v>
      </c>
      <c r="AA138" s="2">
        <f t="shared" si="579"/>
        <v>0</v>
      </c>
      <c r="AB138" s="2">
        <f t="shared" si="580"/>
        <v>0</v>
      </c>
      <c r="AC138" s="2">
        <f t="shared" si="581"/>
        <v>0</v>
      </c>
      <c r="AD138" s="2">
        <f t="shared" si="582"/>
        <v>0</v>
      </c>
      <c r="AE138" s="2">
        <f t="shared" si="583"/>
        <v>0</v>
      </c>
      <c r="AF138" s="2">
        <f t="shared" si="584"/>
        <v>0</v>
      </c>
      <c r="AG138" s="2">
        <f t="shared" si="585"/>
        <v>0</v>
      </c>
      <c r="AH138" s="2">
        <f t="shared" si="586"/>
        <v>1</v>
      </c>
      <c r="AI138" s="2">
        <f t="shared" si="587"/>
        <v>0</v>
      </c>
      <c r="AJ138" s="2">
        <f t="shared" si="588"/>
        <v>0</v>
      </c>
      <c r="AK138" s="2">
        <f t="shared" si="589"/>
        <v>0</v>
      </c>
      <c r="AL138" s="2">
        <f t="shared" si="590"/>
        <v>0</v>
      </c>
      <c r="AM138" s="2">
        <f t="shared" si="591"/>
        <v>0</v>
      </c>
      <c r="AN138" s="2">
        <f t="shared" si="592"/>
        <v>0</v>
      </c>
      <c r="AO138" s="2">
        <f t="shared" si="593"/>
        <v>0</v>
      </c>
      <c r="AP138" s="2">
        <f t="shared" si="594"/>
        <v>0</v>
      </c>
      <c r="AQ138" s="2">
        <f t="shared" si="595"/>
        <v>0</v>
      </c>
      <c r="AR138" s="2">
        <f t="shared" si="596"/>
        <v>0</v>
      </c>
      <c r="AS138" s="2">
        <f t="shared" si="597"/>
        <v>0</v>
      </c>
      <c r="AT138" s="2">
        <f t="shared" si="598"/>
        <v>0</v>
      </c>
      <c r="AU138" s="2">
        <f t="shared" si="599"/>
        <v>0</v>
      </c>
      <c r="AV138" s="2">
        <f t="shared" si="600"/>
        <v>0</v>
      </c>
      <c r="AW138" s="2">
        <f t="shared" si="601"/>
        <v>0</v>
      </c>
      <c r="AX138" s="2">
        <f t="shared" si="602"/>
        <v>0</v>
      </c>
      <c r="AY138" s="2">
        <f t="shared" si="603"/>
        <v>0</v>
      </c>
      <c r="AZ138" s="2">
        <f t="shared" si="604"/>
        <v>0</v>
      </c>
      <c r="BA138" s="2">
        <f t="shared" si="605"/>
        <v>0</v>
      </c>
      <c r="BB138" s="2">
        <f t="shared" si="606"/>
        <v>0</v>
      </c>
      <c r="BC138" s="2">
        <f t="shared" si="607"/>
        <v>0</v>
      </c>
      <c r="BD138" s="2">
        <f t="shared" si="608"/>
        <v>0</v>
      </c>
      <c r="BE138" s="2">
        <f t="shared" si="609"/>
        <v>0</v>
      </c>
      <c r="BF138" s="2">
        <f t="shared" si="610"/>
        <v>0</v>
      </c>
      <c r="BG138" s="2">
        <f t="shared" si="611"/>
        <v>0</v>
      </c>
      <c r="BH138" s="2">
        <f t="shared" si="612"/>
        <v>0</v>
      </c>
      <c r="BI138" s="2">
        <f t="shared" si="613"/>
        <v>0</v>
      </c>
      <c r="BJ138" s="2">
        <f t="shared" si="614"/>
        <v>0</v>
      </c>
      <c r="BK138" s="2">
        <f t="shared" si="615"/>
        <v>0</v>
      </c>
      <c r="BL138" s="2">
        <f t="shared" si="616"/>
        <v>0</v>
      </c>
      <c r="BM138" s="2">
        <f t="shared" si="617"/>
        <v>0</v>
      </c>
      <c r="BN138" s="2">
        <f t="shared" si="618"/>
        <v>0</v>
      </c>
      <c r="BO138" s="2">
        <f t="shared" si="619"/>
        <v>0</v>
      </c>
      <c r="BP138" s="2">
        <f t="shared" si="620"/>
        <v>0</v>
      </c>
      <c r="BQ138" s="2">
        <f t="shared" si="621"/>
        <v>0</v>
      </c>
      <c r="BR138" s="2">
        <f t="shared" si="622"/>
        <v>0</v>
      </c>
      <c r="BS138" s="2">
        <f t="shared" si="623"/>
        <v>0</v>
      </c>
      <c r="BT138" s="2">
        <f t="shared" si="624"/>
        <v>0</v>
      </c>
      <c r="BU138" s="2">
        <f t="shared" si="625"/>
        <v>0</v>
      </c>
      <c r="BV138" s="2">
        <f t="shared" si="626"/>
        <v>0</v>
      </c>
      <c r="BW138" s="255" t="str">
        <f>数据调研!K138</f>
        <v>FBA</v>
      </c>
      <c r="BX138" s="199">
        <f t="shared" si="627"/>
        <v>0</v>
      </c>
      <c r="BY138" s="199">
        <f t="shared" si="628"/>
        <v>0</v>
      </c>
      <c r="BZ138" s="199">
        <f t="shared" si="629"/>
        <v>0</v>
      </c>
      <c r="CA138" s="199">
        <f t="shared" si="630"/>
        <v>0</v>
      </c>
      <c r="CB138" s="199">
        <f t="shared" si="631"/>
        <v>0</v>
      </c>
      <c r="CC138" s="199">
        <f t="shared" si="632"/>
        <v>0</v>
      </c>
      <c r="CD138" s="199">
        <f t="shared" si="633"/>
        <v>0</v>
      </c>
      <c r="CE138" s="199">
        <f t="shared" si="634"/>
        <v>0</v>
      </c>
      <c r="CF138" s="199">
        <f t="shared" si="635"/>
        <v>0</v>
      </c>
      <c r="CG138" s="199">
        <f t="shared" si="636"/>
        <v>0</v>
      </c>
      <c r="CH138" s="199">
        <f t="shared" si="637"/>
        <v>1</v>
      </c>
      <c r="CI138" s="199">
        <f t="shared" si="638"/>
        <v>0</v>
      </c>
      <c r="CJ138" s="199">
        <f t="shared" si="639"/>
        <v>0</v>
      </c>
      <c r="CK138" s="199">
        <f t="shared" si="640"/>
        <v>0</v>
      </c>
      <c r="CL138" s="199">
        <f t="shared" si="641"/>
        <v>0</v>
      </c>
      <c r="CM138" s="199">
        <f t="shared" si="642"/>
        <v>0</v>
      </c>
      <c r="CN138" s="199">
        <f t="shared" si="643"/>
        <v>0</v>
      </c>
      <c r="CO138" s="199">
        <f t="shared" si="644"/>
        <v>0</v>
      </c>
      <c r="CP138" s="199">
        <f t="shared" si="645"/>
        <v>0</v>
      </c>
      <c r="CQ138" s="199">
        <f t="shared" si="646"/>
        <v>1</v>
      </c>
      <c r="CR138" s="255">
        <f>数据调研!N138</f>
        <v>143</v>
      </c>
      <c r="CS138" s="260">
        <f t="shared" si="647"/>
        <v>0</v>
      </c>
      <c r="CT138" s="2">
        <f t="shared" si="648"/>
        <v>0</v>
      </c>
      <c r="CU138" s="2">
        <f t="shared" si="649"/>
        <v>0</v>
      </c>
      <c r="CV138" s="2">
        <f t="shared" si="650"/>
        <v>0</v>
      </c>
      <c r="CW138" s="2">
        <f t="shared" si="651"/>
        <v>0</v>
      </c>
      <c r="CX138" s="2">
        <f t="shared" si="652"/>
        <v>0</v>
      </c>
      <c r="CY138" s="2">
        <f t="shared" si="653"/>
        <v>0</v>
      </c>
      <c r="CZ138" s="2">
        <f t="shared" si="654"/>
        <v>0</v>
      </c>
      <c r="DA138" s="2">
        <f t="shared" si="655"/>
        <v>0</v>
      </c>
      <c r="DB138" s="2">
        <f t="shared" si="656"/>
        <v>0</v>
      </c>
      <c r="DC138" s="263">
        <f t="shared" si="657"/>
        <v>0</v>
      </c>
      <c r="DD138" s="254">
        <f t="shared" si="658"/>
        <v>0</v>
      </c>
      <c r="DE138" s="254">
        <f t="shared" si="659"/>
        <v>0</v>
      </c>
      <c r="DF138" s="254">
        <f t="shared" si="660"/>
        <v>0</v>
      </c>
      <c r="DG138" s="254">
        <f t="shared" si="661"/>
        <v>0</v>
      </c>
      <c r="DH138" s="254">
        <f t="shared" si="662"/>
        <v>0</v>
      </c>
      <c r="DI138" s="254">
        <f t="shared" si="663"/>
        <v>0</v>
      </c>
      <c r="DJ138" s="254">
        <f t="shared" si="664"/>
        <v>0</v>
      </c>
      <c r="DK138" s="254">
        <f t="shared" si="665"/>
        <v>0</v>
      </c>
      <c r="DL138" s="254">
        <f t="shared" si="666"/>
        <v>0</v>
      </c>
      <c r="DM138" s="263">
        <f t="shared" si="667"/>
        <v>0</v>
      </c>
      <c r="DN138" s="254">
        <f t="shared" si="668"/>
        <v>0</v>
      </c>
      <c r="DO138" s="254">
        <f t="shared" si="669"/>
        <v>0</v>
      </c>
      <c r="DP138" s="254">
        <f t="shared" si="670"/>
        <v>0</v>
      </c>
      <c r="DQ138" s="254">
        <f t="shared" si="671"/>
        <v>0</v>
      </c>
      <c r="DR138" s="254">
        <f t="shared" si="672"/>
        <v>0</v>
      </c>
      <c r="DS138" s="254">
        <f t="shared" si="673"/>
        <v>0</v>
      </c>
      <c r="DT138" s="254">
        <f t="shared" si="674"/>
        <v>0</v>
      </c>
      <c r="DU138" s="254">
        <f t="shared" si="675"/>
        <v>0</v>
      </c>
      <c r="DV138" s="254">
        <f t="shared" si="676"/>
        <v>0</v>
      </c>
      <c r="DW138" s="263">
        <f t="shared" si="677"/>
        <v>1</v>
      </c>
      <c r="DX138" s="254">
        <f t="shared" si="678"/>
        <v>0</v>
      </c>
      <c r="DY138" s="254">
        <f t="shared" si="679"/>
        <v>0</v>
      </c>
      <c r="DZ138" s="254">
        <f t="shared" si="680"/>
        <v>0</v>
      </c>
      <c r="EA138" s="254">
        <f t="shared" si="681"/>
        <v>0</v>
      </c>
      <c r="EB138" s="254">
        <f t="shared" si="682"/>
        <v>0</v>
      </c>
      <c r="EC138" s="254">
        <f t="shared" si="683"/>
        <v>0</v>
      </c>
      <c r="ED138" s="254">
        <f t="shared" si="684"/>
        <v>0</v>
      </c>
      <c r="EE138" s="254">
        <f t="shared" si="685"/>
        <v>0</v>
      </c>
      <c r="EF138" s="254">
        <f t="shared" si="686"/>
        <v>1</v>
      </c>
      <c r="EG138" s="263">
        <f t="shared" si="687"/>
        <v>0</v>
      </c>
      <c r="EH138" s="2">
        <f t="shared" si="688"/>
        <v>0</v>
      </c>
      <c r="EI138" s="2">
        <f t="shared" si="689"/>
        <v>0</v>
      </c>
      <c r="EJ138" s="2">
        <f t="shared" si="690"/>
        <v>0</v>
      </c>
      <c r="EK138" s="2">
        <f t="shared" si="691"/>
        <v>0</v>
      </c>
      <c r="EL138" s="2">
        <f t="shared" si="692"/>
        <v>0</v>
      </c>
      <c r="EM138" s="2">
        <f t="shared" si="693"/>
        <v>0</v>
      </c>
      <c r="EN138" s="2">
        <f t="shared" si="694"/>
        <v>0</v>
      </c>
      <c r="EO138" s="2">
        <f t="shared" si="695"/>
        <v>0</v>
      </c>
      <c r="EP138" s="2">
        <f t="shared" si="696"/>
        <v>0</v>
      </c>
      <c r="EQ138" s="55"/>
      <c r="ER138" s="55"/>
      <c r="ES138" s="56"/>
      <c r="ET138" s="56"/>
      <c r="EU138" s="55"/>
      <c r="EV138" s="55"/>
      <c r="EW138" s="55"/>
      <c r="EX138" s="55"/>
      <c r="EY138" s="55"/>
      <c r="EZ138" s="55"/>
      <c r="FA138" s="55"/>
      <c r="FB138" s="215"/>
      <c r="FC138" s="215"/>
    </row>
    <row r="139" ht="20.1" customHeight="1" spans="1:159">
      <c r="A139" s="194">
        <f>数据调研!F139</f>
        <v>107000</v>
      </c>
      <c r="B139" s="195">
        <f t="shared" si="697"/>
        <v>0</v>
      </c>
      <c r="C139" s="195">
        <f t="shared" si="698"/>
        <v>0</v>
      </c>
      <c r="D139" s="195">
        <f t="shared" si="699"/>
        <v>0</v>
      </c>
      <c r="E139" s="195">
        <f t="shared" si="700"/>
        <v>0</v>
      </c>
      <c r="F139" s="195">
        <f t="shared" si="701"/>
        <v>0</v>
      </c>
      <c r="G139">
        <f t="shared" si="702"/>
        <v>0</v>
      </c>
      <c r="H139">
        <f t="shared" si="703"/>
        <v>0</v>
      </c>
      <c r="I139">
        <f t="shared" si="704"/>
        <v>0</v>
      </c>
      <c r="J139">
        <f t="shared" si="705"/>
        <v>1</v>
      </c>
      <c r="K139" s="254">
        <f>价格参考!K139</f>
        <v>25</v>
      </c>
      <c r="L139">
        <f t="shared" si="565"/>
        <v>1</v>
      </c>
      <c r="M139">
        <f t="shared" si="566"/>
        <v>0</v>
      </c>
      <c r="N139">
        <f t="shared" si="567"/>
        <v>0</v>
      </c>
      <c r="O139">
        <f t="shared" si="568"/>
        <v>0</v>
      </c>
      <c r="P139">
        <f t="shared" si="569"/>
        <v>0</v>
      </c>
      <c r="Q139">
        <f t="shared" si="570"/>
        <v>0</v>
      </c>
      <c r="R139">
        <f t="shared" si="571"/>
        <v>0</v>
      </c>
      <c r="S139">
        <f t="shared" si="572"/>
        <v>0</v>
      </c>
      <c r="T139">
        <f t="shared" si="573"/>
        <v>0</v>
      </c>
      <c r="U139">
        <f t="shared" si="574"/>
        <v>0</v>
      </c>
      <c r="V139">
        <f t="shared" si="575"/>
        <v>0</v>
      </c>
      <c r="W139" s="194">
        <f t="shared" si="576"/>
        <v>107000</v>
      </c>
      <c r="X139" s="255">
        <f>数据调研!I139</f>
        <v>4</v>
      </c>
      <c r="Y139" s="2">
        <f t="shared" si="577"/>
        <v>1</v>
      </c>
      <c r="Z139" s="2">
        <f t="shared" si="578"/>
        <v>0</v>
      </c>
      <c r="AA139" s="2">
        <f t="shared" si="579"/>
        <v>0</v>
      </c>
      <c r="AB139" s="2">
        <f t="shared" si="580"/>
        <v>0</v>
      </c>
      <c r="AC139" s="2">
        <f t="shared" si="581"/>
        <v>0</v>
      </c>
      <c r="AD139" s="2">
        <f t="shared" si="582"/>
        <v>0</v>
      </c>
      <c r="AE139" s="2">
        <f t="shared" si="583"/>
        <v>0</v>
      </c>
      <c r="AF139" s="2">
        <f t="shared" si="584"/>
        <v>0</v>
      </c>
      <c r="AG139" s="2">
        <f t="shared" si="585"/>
        <v>0</v>
      </c>
      <c r="AH139" s="2">
        <f t="shared" si="586"/>
        <v>1</v>
      </c>
      <c r="AI139" s="2">
        <f t="shared" si="587"/>
        <v>0</v>
      </c>
      <c r="AJ139" s="2">
        <f t="shared" si="588"/>
        <v>0</v>
      </c>
      <c r="AK139" s="2">
        <f t="shared" si="589"/>
        <v>0</v>
      </c>
      <c r="AL139" s="2">
        <f t="shared" si="590"/>
        <v>0</v>
      </c>
      <c r="AM139" s="2">
        <f t="shared" si="591"/>
        <v>0</v>
      </c>
      <c r="AN139" s="2">
        <f t="shared" si="592"/>
        <v>0</v>
      </c>
      <c r="AO139" s="2">
        <f t="shared" si="593"/>
        <v>0</v>
      </c>
      <c r="AP139" s="2">
        <f t="shared" si="594"/>
        <v>0</v>
      </c>
      <c r="AQ139" s="2">
        <f t="shared" si="595"/>
        <v>0</v>
      </c>
      <c r="AR139" s="2">
        <f t="shared" si="596"/>
        <v>0</v>
      </c>
      <c r="AS139" s="2">
        <f t="shared" si="597"/>
        <v>0</v>
      </c>
      <c r="AT139" s="2">
        <f t="shared" si="598"/>
        <v>0</v>
      </c>
      <c r="AU139" s="2">
        <f t="shared" si="599"/>
        <v>0</v>
      </c>
      <c r="AV139" s="2">
        <f t="shared" si="600"/>
        <v>0</v>
      </c>
      <c r="AW139" s="2">
        <f t="shared" si="601"/>
        <v>0</v>
      </c>
      <c r="AX139" s="2">
        <f t="shared" si="602"/>
        <v>0</v>
      </c>
      <c r="AY139" s="2">
        <f t="shared" si="603"/>
        <v>0</v>
      </c>
      <c r="AZ139" s="2">
        <f t="shared" si="604"/>
        <v>0</v>
      </c>
      <c r="BA139" s="2">
        <f t="shared" si="605"/>
        <v>0</v>
      </c>
      <c r="BB139" s="2">
        <f t="shared" si="606"/>
        <v>0</v>
      </c>
      <c r="BC139" s="2">
        <f t="shared" si="607"/>
        <v>0</v>
      </c>
      <c r="BD139" s="2">
        <f t="shared" si="608"/>
        <v>0</v>
      </c>
      <c r="BE139" s="2">
        <f t="shared" si="609"/>
        <v>0</v>
      </c>
      <c r="BF139" s="2">
        <f t="shared" si="610"/>
        <v>0</v>
      </c>
      <c r="BG139" s="2">
        <f t="shared" si="611"/>
        <v>0</v>
      </c>
      <c r="BH139" s="2">
        <f t="shared" si="612"/>
        <v>0</v>
      </c>
      <c r="BI139" s="2">
        <f t="shared" si="613"/>
        <v>0</v>
      </c>
      <c r="BJ139" s="2">
        <f t="shared" si="614"/>
        <v>0</v>
      </c>
      <c r="BK139" s="2">
        <f t="shared" si="615"/>
        <v>0</v>
      </c>
      <c r="BL139" s="2">
        <f t="shared" si="616"/>
        <v>0</v>
      </c>
      <c r="BM139" s="2">
        <f t="shared" si="617"/>
        <v>0</v>
      </c>
      <c r="BN139" s="2">
        <f t="shared" si="618"/>
        <v>0</v>
      </c>
      <c r="BO139" s="2">
        <f t="shared" si="619"/>
        <v>0</v>
      </c>
      <c r="BP139" s="2">
        <f t="shared" si="620"/>
        <v>0</v>
      </c>
      <c r="BQ139" s="2">
        <f t="shared" si="621"/>
        <v>0</v>
      </c>
      <c r="BR139" s="2">
        <f t="shared" si="622"/>
        <v>0</v>
      </c>
      <c r="BS139" s="2">
        <f t="shared" si="623"/>
        <v>0</v>
      </c>
      <c r="BT139" s="2">
        <f t="shared" si="624"/>
        <v>0</v>
      </c>
      <c r="BU139" s="2">
        <f t="shared" si="625"/>
        <v>0</v>
      </c>
      <c r="BV139" s="2">
        <f t="shared" si="626"/>
        <v>0</v>
      </c>
      <c r="BW139" s="255" t="str">
        <f>数据调研!K139</f>
        <v>FBA</v>
      </c>
      <c r="BX139" s="199">
        <f t="shared" si="627"/>
        <v>0</v>
      </c>
      <c r="BY139" s="199">
        <f t="shared" si="628"/>
        <v>0</v>
      </c>
      <c r="BZ139" s="199">
        <f t="shared" si="629"/>
        <v>0</v>
      </c>
      <c r="CA139" s="199">
        <f t="shared" si="630"/>
        <v>0</v>
      </c>
      <c r="CB139" s="199">
        <f t="shared" si="631"/>
        <v>0</v>
      </c>
      <c r="CC139" s="199">
        <f t="shared" si="632"/>
        <v>0</v>
      </c>
      <c r="CD139" s="199">
        <f t="shared" si="633"/>
        <v>0</v>
      </c>
      <c r="CE139" s="199">
        <f t="shared" si="634"/>
        <v>0</v>
      </c>
      <c r="CF139" s="199">
        <f t="shared" si="635"/>
        <v>0</v>
      </c>
      <c r="CG139" s="199">
        <f t="shared" si="636"/>
        <v>0</v>
      </c>
      <c r="CH139" s="199">
        <f t="shared" si="637"/>
        <v>1</v>
      </c>
      <c r="CI139" s="199">
        <f t="shared" si="638"/>
        <v>0</v>
      </c>
      <c r="CJ139" s="199">
        <f t="shared" si="639"/>
        <v>0</v>
      </c>
      <c r="CK139" s="199">
        <f t="shared" si="640"/>
        <v>0</v>
      </c>
      <c r="CL139" s="199">
        <f t="shared" si="641"/>
        <v>0</v>
      </c>
      <c r="CM139" s="199">
        <f t="shared" si="642"/>
        <v>0</v>
      </c>
      <c r="CN139" s="199">
        <f t="shared" si="643"/>
        <v>0</v>
      </c>
      <c r="CO139" s="199">
        <f t="shared" si="644"/>
        <v>0</v>
      </c>
      <c r="CP139" s="199">
        <f t="shared" si="645"/>
        <v>0</v>
      </c>
      <c r="CQ139" s="199">
        <f t="shared" si="646"/>
        <v>1</v>
      </c>
      <c r="CR139" s="255">
        <f>数据调研!N139</f>
        <v>235</v>
      </c>
      <c r="CS139" s="260">
        <f t="shared" si="647"/>
        <v>0</v>
      </c>
      <c r="CT139" s="2">
        <f t="shared" si="648"/>
        <v>0</v>
      </c>
      <c r="CU139" s="2">
        <f t="shared" si="649"/>
        <v>0</v>
      </c>
      <c r="CV139" s="2">
        <f t="shared" si="650"/>
        <v>0</v>
      </c>
      <c r="CW139" s="2">
        <f t="shared" si="651"/>
        <v>0</v>
      </c>
      <c r="CX139" s="2">
        <f t="shared" si="652"/>
        <v>0</v>
      </c>
      <c r="CY139" s="2">
        <f t="shared" si="653"/>
        <v>0</v>
      </c>
      <c r="CZ139" s="2">
        <f t="shared" si="654"/>
        <v>0</v>
      </c>
      <c r="DA139" s="2">
        <f t="shared" si="655"/>
        <v>0</v>
      </c>
      <c r="DB139" s="2">
        <f t="shared" si="656"/>
        <v>0</v>
      </c>
      <c r="DC139" s="263">
        <f t="shared" si="657"/>
        <v>0</v>
      </c>
      <c r="DD139" s="254">
        <f t="shared" si="658"/>
        <v>0</v>
      </c>
      <c r="DE139" s="254">
        <f t="shared" si="659"/>
        <v>0</v>
      </c>
      <c r="DF139" s="254">
        <f t="shared" si="660"/>
        <v>0</v>
      </c>
      <c r="DG139" s="254">
        <f t="shared" si="661"/>
        <v>0</v>
      </c>
      <c r="DH139" s="254">
        <f t="shared" si="662"/>
        <v>0</v>
      </c>
      <c r="DI139" s="254">
        <f t="shared" si="663"/>
        <v>0</v>
      </c>
      <c r="DJ139" s="254">
        <f t="shared" si="664"/>
        <v>0</v>
      </c>
      <c r="DK139" s="254">
        <f t="shared" si="665"/>
        <v>0</v>
      </c>
      <c r="DL139" s="254">
        <f t="shared" si="666"/>
        <v>0</v>
      </c>
      <c r="DM139" s="263">
        <f t="shared" si="667"/>
        <v>0</v>
      </c>
      <c r="DN139" s="254">
        <f t="shared" si="668"/>
        <v>0</v>
      </c>
      <c r="DO139" s="254">
        <f t="shared" si="669"/>
        <v>0</v>
      </c>
      <c r="DP139" s="254">
        <f t="shared" si="670"/>
        <v>0</v>
      </c>
      <c r="DQ139" s="254">
        <f t="shared" si="671"/>
        <v>0</v>
      </c>
      <c r="DR139" s="254">
        <f t="shared" si="672"/>
        <v>0</v>
      </c>
      <c r="DS139" s="254">
        <f t="shared" si="673"/>
        <v>0</v>
      </c>
      <c r="DT139" s="254">
        <f t="shared" si="674"/>
        <v>0</v>
      </c>
      <c r="DU139" s="254">
        <f t="shared" si="675"/>
        <v>0</v>
      </c>
      <c r="DV139" s="254">
        <f t="shared" si="676"/>
        <v>0</v>
      </c>
      <c r="DW139" s="263">
        <f t="shared" si="677"/>
        <v>0</v>
      </c>
      <c r="DX139" s="254">
        <f t="shared" si="678"/>
        <v>0</v>
      </c>
      <c r="DY139" s="254">
        <f t="shared" si="679"/>
        <v>0</v>
      </c>
      <c r="DZ139" s="254">
        <f t="shared" si="680"/>
        <v>0</v>
      </c>
      <c r="EA139" s="254">
        <f t="shared" si="681"/>
        <v>0</v>
      </c>
      <c r="EB139" s="254">
        <f t="shared" si="682"/>
        <v>0</v>
      </c>
      <c r="EC139" s="254">
        <f t="shared" si="683"/>
        <v>0</v>
      </c>
      <c r="ED139" s="254">
        <f t="shared" si="684"/>
        <v>0</v>
      </c>
      <c r="EE139" s="254">
        <f t="shared" si="685"/>
        <v>0</v>
      </c>
      <c r="EF139" s="254">
        <f t="shared" si="686"/>
        <v>0</v>
      </c>
      <c r="EG139" s="263">
        <f t="shared" si="687"/>
        <v>1</v>
      </c>
      <c r="EH139" s="2">
        <f t="shared" si="688"/>
        <v>0</v>
      </c>
      <c r="EI139" s="2">
        <f t="shared" si="689"/>
        <v>0</v>
      </c>
      <c r="EJ139" s="2">
        <f t="shared" si="690"/>
        <v>0</v>
      </c>
      <c r="EK139" s="2">
        <f t="shared" si="691"/>
        <v>0</v>
      </c>
      <c r="EL139" s="2">
        <f t="shared" si="692"/>
        <v>0</v>
      </c>
      <c r="EM139" s="2">
        <f t="shared" si="693"/>
        <v>0</v>
      </c>
      <c r="EN139" s="2">
        <f t="shared" si="694"/>
        <v>0</v>
      </c>
      <c r="EO139" s="2">
        <f t="shared" si="695"/>
        <v>0</v>
      </c>
      <c r="EP139" s="2">
        <f t="shared" si="696"/>
        <v>1</v>
      </c>
      <c r="EQ139" s="55"/>
      <c r="ER139" s="55"/>
      <c r="ES139" s="56"/>
      <c r="ET139" s="56"/>
      <c r="EU139" s="55"/>
      <c r="EV139" s="55"/>
      <c r="EW139" s="55"/>
      <c r="EX139" s="55"/>
      <c r="EY139" s="55"/>
      <c r="EZ139" s="55"/>
      <c r="FA139" s="55"/>
      <c r="FB139" s="215"/>
      <c r="FC139" s="215"/>
    </row>
    <row r="140" ht="20.1" customHeight="1" spans="1:159">
      <c r="A140" s="194">
        <f>数据调研!F140</f>
        <v>167670</v>
      </c>
      <c r="B140" s="195">
        <f t="shared" si="697"/>
        <v>0</v>
      </c>
      <c r="C140" s="195">
        <f t="shared" si="698"/>
        <v>0</v>
      </c>
      <c r="D140" s="195">
        <f t="shared" si="699"/>
        <v>0</v>
      </c>
      <c r="E140" s="195">
        <f t="shared" si="700"/>
        <v>0</v>
      </c>
      <c r="F140" s="195">
        <f t="shared" si="701"/>
        <v>0</v>
      </c>
      <c r="G140">
        <f t="shared" si="702"/>
        <v>0</v>
      </c>
      <c r="H140">
        <f t="shared" si="703"/>
        <v>0</v>
      </c>
      <c r="I140">
        <f t="shared" si="704"/>
        <v>0</v>
      </c>
      <c r="J140">
        <f t="shared" si="705"/>
        <v>1</v>
      </c>
      <c r="K140" s="254">
        <f>价格参考!K140</f>
        <v>25</v>
      </c>
      <c r="L140">
        <f t="shared" si="565"/>
        <v>1</v>
      </c>
      <c r="M140">
        <f t="shared" si="566"/>
        <v>0</v>
      </c>
      <c r="N140">
        <f t="shared" si="567"/>
        <v>0</v>
      </c>
      <c r="O140">
        <f t="shared" si="568"/>
        <v>0</v>
      </c>
      <c r="P140">
        <f t="shared" si="569"/>
        <v>0</v>
      </c>
      <c r="Q140">
        <f t="shared" si="570"/>
        <v>0</v>
      </c>
      <c r="R140">
        <f t="shared" si="571"/>
        <v>0</v>
      </c>
      <c r="S140">
        <f t="shared" si="572"/>
        <v>0</v>
      </c>
      <c r="T140">
        <f t="shared" si="573"/>
        <v>0</v>
      </c>
      <c r="U140">
        <f t="shared" si="574"/>
        <v>0</v>
      </c>
      <c r="V140">
        <f t="shared" si="575"/>
        <v>0</v>
      </c>
      <c r="W140" s="194">
        <f t="shared" si="576"/>
        <v>167670</v>
      </c>
      <c r="X140" s="255">
        <f>数据调研!I140</f>
        <v>23</v>
      </c>
      <c r="Y140" s="2">
        <f t="shared" si="577"/>
        <v>1</v>
      </c>
      <c r="Z140" s="2">
        <f t="shared" si="578"/>
        <v>0</v>
      </c>
      <c r="AA140" s="2">
        <f t="shared" si="579"/>
        <v>0</v>
      </c>
      <c r="AB140" s="2">
        <f t="shared" si="580"/>
        <v>0</v>
      </c>
      <c r="AC140" s="2">
        <f t="shared" si="581"/>
        <v>0</v>
      </c>
      <c r="AD140" s="2">
        <f t="shared" si="582"/>
        <v>0</v>
      </c>
      <c r="AE140" s="2">
        <f t="shared" si="583"/>
        <v>0</v>
      </c>
      <c r="AF140" s="2">
        <f t="shared" si="584"/>
        <v>0</v>
      </c>
      <c r="AG140" s="2">
        <f t="shared" si="585"/>
        <v>0</v>
      </c>
      <c r="AH140" s="2">
        <f t="shared" si="586"/>
        <v>1</v>
      </c>
      <c r="AI140" s="2">
        <f t="shared" si="587"/>
        <v>0</v>
      </c>
      <c r="AJ140" s="2">
        <f t="shared" si="588"/>
        <v>0</v>
      </c>
      <c r="AK140" s="2">
        <f t="shared" si="589"/>
        <v>0</v>
      </c>
      <c r="AL140" s="2">
        <f t="shared" si="590"/>
        <v>0</v>
      </c>
      <c r="AM140" s="2">
        <f t="shared" si="591"/>
        <v>0</v>
      </c>
      <c r="AN140" s="2">
        <f t="shared" si="592"/>
        <v>0</v>
      </c>
      <c r="AO140" s="2">
        <f t="shared" si="593"/>
        <v>0</v>
      </c>
      <c r="AP140" s="2">
        <f t="shared" si="594"/>
        <v>0</v>
      </c>
      <c r="AQ140" s="2">
        <f t="shared" si="595"/>
        <v>0</v>
      </c>
      <c r="AR140" s="2">
        <f t="shared" si="596"/>
        <v>0</v>
      </c>
      <c r="AS140" s="2">
        <f t="shared" si="597"/>
        <v>0</v>
      </c>
      <c r="AT140" s="2">
        <f t="shared" si="598"/>
        <v>0</v>
      </c>
      <c r="AU140" s="2">
        <f t="shared" si="599"/>
        <v>0</v>
      </c>
      <c r="AV140" s="2">
        <f t="shared" si="600"/>
        <v>0</v>
      </c>
      <c r="AW140" s="2">
        <f t="shared" si="601"/>
        <v>0</v>
      </c>
      <c r="AX140" s="2">
        <f t="shared" si="602"/>
        <v>0</v>
      </c>
      <c r="AY140" s="2">
        <f t="shared" si="603"/>
        <v>0</v>
      </c>
      <c r="AZ140" s="2">
        <f t="shared" si="604"/>
        <v>0</v>
      </c>
      <c r="BA140" s="2">
        <f t="shared" si="605"/>
        <v>0</v>
      </c>
      <c r="BB140" s="2">
        <f t="shared" si="606"/>
        <v>0</v>
      </c>
      <c r="BC140" s="2">
        <f t="shared" si="607"/>
        <v>0</v>
      </c>
      <c r="BD140" s="2">
        <f t="shared" si="608"/>
        <v>0</v>
      </c>
      <c r="BE140" s="2">
        <f t="shared" si="609"/>
        <v>0</v>
      </c>
      <c r="BF140" s="2">
        <f t="shared" si="610"/>
        <v>0</v>
      </c>
      <c r="BG140" s="2">
        <f t="shared" si="611"/>
        <v>0</v>
      </c>
      <c r="BH140" s="2">
        <f t="shared" si="612"/>
        <v>0</v>
      </c>
      <c r="BI140" s="2">
        <f t="shared" si="613"/>
        <v>0</v>
      </c>
      <c r="BJ140" s="2">
        <f t="shared" si="614"/>
        <v>0</v>
      </c>
      <c r="BK140" s="2">
        <f t="shared" si="615"/>
        <v>0</v>
      </c>
      <c r="BL140" s="2">
        <f t="shared" si="616"/>
        <v>0</v>
      </c>
      <c r="BM140" s="2">
        <f t="shared" si="617"/>
        <v>0</v>
      </c>
      <c r="BN140" s="2">
        <f t="shared" si="618"/>
        <v>0</v>
      </c>
      <c r="BO140" s="2">
        <f t="shared" si="619"/>
        <v>0</v>
      </c>
      <c r="BP140" s="2">
        <f t="shared" si="620"/>
        <v>0</v>
      </c>
      <c r="BQ140" s="2">
        <f t="shared" si="621"/>
        <v>0</v>
      </c>
      <c r="BR140" s="2">
        <f t="shared" si="622"/>
        <v>0</v>
      </c>
      <c r="BS140" s="2">
        <f t="shared" si="623"/>
        <v>0</v>
      </c>
      <c r="BT140" s="2">
        <f t="shared" si="624"/>
        <v>0</v>
      </c>
      <c r="BU140" s="2">
        <f t="shared" si="625"/>
        <v>0</v>
      </c>
      <c r="BV140" s="2">
        <f t="shared" si="626"/>
        <v>0</v>
      </c>
      <c r="BW140" s="255" t="str">
        <f>数据调研!K140</f>
        <v>FBA</v>
      </c>
      <c r="BX140" s="199">
        <f t="shared" si="627"/>
        <v>0</v>
      </c>
      <c r="BY140" s="199">
        <f t="shared" si="628"/>
        <v>0</v>
      </c>
      <c r="BZ140" s="199">
        <f t="shared" si="629"/>
        <v>0</v>
      </c>
      <c r="CA140" s="199">
        <f t="shared" si="630"/>
        <v>0</v>
      </c>
      <c r="CB140" s="199">
        <f t="shared" si="631"/>
        <v>0</v>
      </c>
      <c r="CC140" s="199">
        <f t="shared" si="632"/>
        <v>0</v>
      </c>
      <c r="CD140" s="199">
        <f t="shared" si="633"/>
        <v>0</v>
      </c>
      <c r="CE140" s="199">
        <f t="shared" si="634"/>
        <v>0</v>
      </c>
      <c r="CF140" s="199">
        <f t="shared" si="635"/>
        <v>0</v>
      </c>
      <c r="CG140" s="199">
        <f t="shared" si="636"/>
        <v>0</v>
      </c>
      <c r="CH140" s="199">
        <f t="shared" si="637"/>
        <v>1</v>
      </c>
      <c r="CI140" s="199">
        <f t="shared" si="638"/>
        <v>0</v>
      </c>
      <c r="CJ140" s="199">
        <f t="shared" si="639"/>
        <v>0</v>
      </c>
      <c r="CK140" s="199">
        <f t="shared" si="640"/>
        <v>0</v>
      </c>
      <c r="CL140" s="199">
        <f t="shared" si="641"/>
        <v>0</v>
      </c>
      <c r="CM140" s="199">
        <f t="shared" si="642"/>
        <v>0</v>
      </c>
      <c r="CN140" s="199">
        <f t="shared" si="643"/>
        <v>0</v>
      </c>
      <c r="CO140" s="199">
        <f t="shared" si="644"/>
        <v>0</v>
      </c>
      <c r="CP140" s="199">
        <f t="shared" si="645"/>
        <v>0</v>
      </c>
      <c r="CQ140" s="199">
        <f t="shared" si="646"/>
        <v>1</v>
      </c>
      <c r="CR140" s="255">
        <f>数据调研!N140</f>
        <v>122</v>
      </c>
      <c r="CS140" s="260">
        <f t="shared" si="647"/>
        <v>0</v>
      </c>
      <c r="CT140" s="2">
        <f t="shared" si="648"/>
        <v>0</v>
      </c>
      <c r="CU140" s="2">
        <f t="shared" si="649"/>
        <v>0</v>
      </c>
      <c r="CV140" s="2">
        <f t="shared" si="650"/>
        <v>0</v>
      </c>
      <c r="CW140" s="2">
        <f t="shared" si="651"/>
        <v>0</v>
      </c>
      <c r="CX140" s="2">
        <f t="shared" si="652"/>
        <v>0</v>
      </c>
      <c r="CY140" s="2">
        <f t="shared" si="653"/>
        <v>0</v>
      </c>
      <c r="CZ140" s="2">
        <f t="shared" si="654"/>
        <v>0</v>
      </c>
      <c r="DA140" s="2">
        <f t="shared" si="655"/>
        <v>0</v>
      </c>
      <c r="DB140" s="2">
        <f t="shared" si="656"/>
        <v>0</v>
      </c>
      <c r="DC140" s="263">
        <f t="shared" si="657"/>
        <v>0</v>
      </c>
      <c r="DD140" s="254">
        <f t="shared" si="658"/>
        <v>0</v>
      </c>
      <c r="DE140" s="254">
        <f t="shared" si="659"/>
        <v>0</v>
      </c>
      <c r="DF140" s="254">
        <f t="shared" si="660"/>
        <v>0</v>
      </c>
      <c r="DG140" s="254">
        <f t="shared" si="661"/>
        <v>0</v>
      </c>
      <c r="DH140" s="254">
        <f t="shared" si="662"/>
        <v>0</v>
      </c>
      <c r="DI140" s="254">
        <f t="shared" si="663"/>
        <v>0</v>
      </c>
      <c r="DJ140" s="254">
        <f t="shared" si="664"/>
        <v>0</v>
      </c>
      <c r="DK140" s="254">
        <f t="shared" si="665"/>
        <v>0</v>
      </c>
      <c r="DL140" s="254">
        <f t="shared" si="666"/>
        <v>0</v>
      </c>
      <c r="DM140" s="263">
        <f t="shared" si="667"/>
        <v>0</v>
      </c>
      <c r="DN140" s="254">
        <f t="shared" si="668"/>
        <v>0</v>
      </c>
      <c r="DO140" s="254">
        <f t="shared" si="669"/>
        <v>0</v>
      </c>
      <c r="DP140" s="254">
        <f t="shared" si="670"/>
        <v>0</v>
      </c>
      <c r="DQ140" s="254">
        <f t="shared" si="671"/>
        <v>0</v>
      </c>
      <c r="DR140" s="254">
        <f t="shared" si="672"/>
        <v>0</v>
      </c>
      <c r="DS140" s="254">
        <f t="shared" si="673"/>
        <v>0</v>
      </c>
      <c r="DT140" s="254">
        <f t="shared" si="674"/>
        <v>0</v>
      </c>
      <c r="DU140" s="254">
        <f t="shared" si="675"/>
        <v>0</v>
      </c>
      <c r="DV140" s="254">
        <f t="shared" si="676"/>
        <v>0</v>
      </c>
      <c r="DW140" s="263">
        <f t="shared" si="677"/>
        <v>1</v>
      </c>
      <c r="DX140" s="254">
        <f t="shared" si="678"/>
        <v>0</v>
      </c>
      <c r="DY140" s="254">
        <f t="shared" si="679"/>
        <v>0</v>
      </c>
      <c r="DZ140" s="254">
        <f t="shared" si="680"/>
        <v>0</v>
      </c>
      <c r="EA140" s="254">
        <f t="shared" si="681"/>
        <v>0</v>
      </c>
      <c r="EB140" s="254">
        <f t="shared" si="682"/>
        <v>0</v>
      </c>
      <c r="EC140" s="254">
        <f t="shared" si="683"/>
        <v>0</v>
      </c>
      <c r="ED140" s="254">
        <f t="shared" si="684"/>
        <v>0</v>
      </c>
      <c r="EE140" s="254">
        <f t="shared" si="685"/>
        <v>0</v>
      </c>
      <c r="EF140" s="254">
        <f t="shared" si="686"/>
        <v>1</v>
      </c>
      <c r="EG140" s="263">
        <f t="shared" si="687"/>
        <v>0</v>
      </c>
      <c r="EH140" s="2">
        <f t="shared" si="688"/>
        <v>0</v>
      </c>
      <c r="EI140" s="2">
        <f t="shared" si="689"/>
        <v>0</v>
      </c>
      <c r="EJ140" s="2">
        <f t="shared" si="690"/>
        <v>0</v>
      </c>
      <c r="EK140" s="2">
        <f t="shared" si="691"/>
        <v>0</v>
      </c>
      <c r="EL140" s="2">
        <f t="shared" si="692"/>
        <v>0</v>
      </c>
      <c r="EM140" s="2">
        <f t="shared" si="693"/>
        <v>0</v>
      </c>
      <c r="EN140" s="2">
        <f t="shared" si="694"/>
        <v>0</v>
      </c>
      <c r="EO140" s="2">
        <f t="shared" si="695"/>
        <v>0</v>
      </c>
      <c r="EP140" s="2">
        <f t="shared" si="696"/>
        <v>0</v>
      </c>
      <c r="EQ140" s="55"/>
      <c r="ER140" s="55"/>
      <c r="ES140" s="56"/>
      <c r="ET140" s="56"/>
      <c r="EU140" s="55"/>
      <c r="EV140" s="55"/>
      <c r="EW140" s="55"/>
      <c r="EX140" s="55"/>
      <c r="EY140" s="55"/>
      <c r="EZ140" s="55"/>
      <c r="FA140" s="55"/>
      <c r="FB140" s="215"/>
      <c r="FC140" s="215"/>
    </row>
    <row r="141" ht="20.1" customHeight="1" spans="1:159">
      <c r="A141" s="194">
        <f>数据调研!F141</f>
        <v>170018</v>
      </c>
      <c r="B141" s="195">
        <f t="shared" si="697"/>
        <v>0</v>
      </c>
      <c r="C141" s="195">
        <f t="shared" si="698"/>
        <v>0</v>
      </c>
      <c r="D141" s="195">
        <f t="shared" si="699"/>
        <v>0</v>
      </c>
      <c r="E141" s="195">
        <f t="shared" si="700"/>
        <v>0</v>
      </c>
      <c r="F141" s="195">
        <f t="shared" si="701"/>
        <v>0</v>
      </c>
      <c r="G141">
        <f t="shared" si="702"/>
        <v>0</v>
      </c>
      <c r="H141">
        <f t="shared" si="703"/>
        <v>0</v>
      </c>
      <c r="I141">
        <f t="shared" si="704"/>
        <v>0</v>
      </c>
      <c r="J141">
        <f t="shared" si="705"/>
        <v>1</v>
      </c>
      <c r="K141" s="254">
        <f>价格参考!K141</f>
        <v>25</v>
      </c>
      <c r="L141">
        <f t="shared" si="565"/>
        <v>1</v>
      </c>
      <c r="M141">
        <f t="shared" si="566"/>
        <v>0</v>
      </c>
      <c r="N141">
        <f t="shared" si="567"/>
        <v>0</v>
      </c>
      <c r="O141">
        <f t="shared" si="568"/>
        <v>0</v>
      </c>
      <c r="P141">
        <f t="shared" si="569"/>
        <v>0</v>
      </c>
      <c r="Q141">
        <f t="shared" si="570"/>
        <v>0</v>
      </c>
      <c r="R141">
        <f t="shared" si="571"/>
        <v>0</v>
      </c>
      <c r="S141">
        <f t="shared" si="572"/>
        <v>0</v>
      </c>
      <c r="T141">
        <f t="shared" si="573"/>
        <v>0</v>
      </c>
      <c r="U141">
        <f t="shared" si="574"/>
        <v>0</v>
      </c>
      <c r="V141">
        <f t="shared" si="575"/>
        <v>0</v>
      </c>
      <c r="W141" s="194">
        <f t="shared" si="576"/>
        <v>170018</v>
      </c>
      <c r="X141" s="255">
        <f>数据调研!I141</f>
        <v>768</v>
      </c>
      <c r="Y141" s="2">
        <f t="shared" si="577"/>
        <v>0</v>
      </c>
      <c r="Z141" s="2">
        <f t="shared" si="578"/>
        <v>0</v>
      </c>
      <c r="AA141" s="2">
        <f t="shared" si="579"/>
        <v>0</v>
      </c>
      <c r="AB141" s="2">
        <f t="shared" si="580"/>
        <v>0</v>
      </c>
      <c r="AC141" s="2">
        <f t="shared" si="581"/>
        <v>0</v>
      </c>
      <c r="AD141" s="2">
        <f t="shared" si="582"/>
        <v>0</v>
      </c>
      <c r="AE141" s="2">
        <f t="shared" si="583"/>
        <v>0</v>
      </c>
      <c r="AF141" s="2">
        <f t="shared" si="584"/>
        <v>0</v>
      </c>
      <c r="AG141" s="2">
        <f t="shared" si="585"/>
        <v>0</v>
      </c>
      <c r="AH141" s="2">
        <f t="shared" si="586"/>
        <v>0</v>
      </c>
      <c r="AI141" s="2">
        <f t="shared" si="587"/>
        <v>0</v>
      </c>
      <c r="AJ141" s="2">
        <f t="shared" si="588"/>
        <v>0</v>
      </c>
      <c r="AK141" s="2">
        <f t="shared" si="589"/>
        <v>0</v>
      </c>
      <c r="AL141" s="2">
        <f t="shared" si="590"/>
        <v>0</v>
      </c>
      <c r="AM141" s="2">
        <f t="shared" si="591"/>
        <v>0</v>
      </c>
      <c r="AN141" s="2">
        <f t="shared" si="592"/>
        <v>0</v>
      </c>
      <c r="AO141" s="2">
        <f t="shared" si="593"/>
        <v>0</v>
      </c>
      <c r="AP141" s="2">
        <f t="shared" si="594"/>
        <v>0</v>
      </c>
      <c r="AQ141" s="2">
        <f t="shared" si="595"/>
        <v>0</v>
      </c>
      <c r="AR141" s="2">
        <f t="shared" si="596"/>
        <v>0</v>
      </c>
      <c r="AS141" s="2">
        <f t="shared" si="597"/>
        <v>0</v>
      </c>
      <c r="AT141" s="2">
        <f t="shared" si="598"/>
        <v>0</v>
      </c>
      <c r="AU141" s="2">
        <f t="shared" si="599"/>
        <v>0</v>
      </c>
      <c r="AV141" s="2">
        <f t="shared" si="600"/>
        <v>0</v>
      </c>
      <c r="AW141" s="2">
        <f t="shared" si="601"/>
        <v>0</v>
      </c>
      <c r="AX141" s="2">
        <f t="shared" si="602"/>
        <v>0</v>
      </c>
      <c r="AY141" s="2">
        <f t="shared" si="603"/>
        <v>0</v>
      </c>
      <c r="AZ141" s="2">
        <f t="shared" si="604"/>
        <v>0</v>
      </c>
      <c r="BA141" s="2">
        <f t="shared" si="605"/>
        <v>0</v>
      </c>
      <c r="BB141" s="2">
        <f t="shared" si="606"/>
        <v>0</v>
      </c>
      <c r="BC141" s="2">
        <f t="shared" si="607"/>
        <v>1</v>
      </c>
      <c r="BD141" s="2">
        <f t="shared" si="608"/>
        <v>0</v>
      </c>
      <c r="BE141" s="2">
        <f t="shared" si="609"/>
        <v>0</v>
      </c>
      <c r="BF141" s="2">
        <f t="shared" si="610"/>
        <v>0</v>
      </c>
      <c r="BG141" s="2">
        <f t="shared" si="611"/>
        <v>0</v>
      </c>
      <c r="BH141" s="2">
        <f t="shared" si="612"/>
        <v>0</v>
      </c>
      <c r="BI141" s="2">
        <f t="shared" si="613"/>
        <v>0</v>
      </c>
      <c r="BJ141" s="2">
        <f t="shared" si="614"/>
        <v>0</v>
      </c>
      <c r="BK141" s="2">
        <f t="shared" si="615"/>
        <v>0</v>
      </c>
      <c r="BL141" s="2">
        <f t="shared" si="616"/>
        <v>1</v>
      </c>
      <c r="BM141" s="2">
        <f t="shared" si="617"/>
        <v>0</v>
      </c>
      <c r="BN141" s="2">
        <f t="shared" si="618"/>
        <v>0</v>
      </c>
      <c r="BO141" s="2">
        <f t="shared" si="619"/>
        <v>0</v>
      </c>
      <c r="BP141" s="2">
        <f t="shared" si="620"/>
        <v>0</v>
      </c>
      <c r="BQ141" s="2">
        <f t="shared" si="621"/>
        <v>0</v>
      </c>
      <c r="BR141" s="2">
        <f t="shared" si="622"/>
        <v>0</v>
      </c>
      <c r="BS141" s="2">
        <f t="shared" si="623"/>
        <v>0</v>
      </c>
      <c r="BT141" s="2">
        <f t="shared" si="624"/>
        <v>0</v>
      </c>
      <c r="BU141" s="2">
        <f t="shared" si="625"/>
        <v>0</v>
      </c>
      <c r="BV141" s="2">
        <f t="shared" si="626"/>
        <v>0</v>
      </c>
      <c r="BW141" s="255" t="str">
        <f>数据调研!K141</f>
        <v>AMZ</v>
      </c>
      <c r="BX141" s="199">
        <f t="shared" si="627"/>
        <v>1</v>
      </c>
      <c r="BY141" s="199">
        <f t="shared" si="628"/>
        <v>0</v>
      </c>
      <c r="BZ141" s="199">
        <f t="shared" si="629"/>
        <v>0</v>
      </c>
      <c r="CA141" s="199">
        <f t="shared" si="630"/>
        <v>0</v>
      </c>
      <c r="CB141" s="199">
        <f t="shared" si="631"/>
        <v>0</v>
      </c>
      <c r="CC141" s="199">
        <f t="shared" si="632"/>
        <v>0</v>
      </c>
      <c r="CD141" s="199">
        <f t="shared" si="633"/>
        <v>0</v>
      </c>
      <c r="CE141" s="199">
        <f t="shared" si="634"/>
        <v>0</v>
      </c>
      <c r="CF141" s="199">
        <f t="shared" si="635"/>
        <v>0</v>
      </c>
      <c r="CG141" s="199">
        <f t="shared" si="636"/>
        <v>1</v>
      </c>
      <c r="CH141" s="199">
        <f t="shared" si="637"/>
        <v>0</v>
      </c>
      <c r="CI141" s="199">
        <f t="shared" si="638"/>
        <v>0</v>
      </c>
      <c r="CJ141" s="199">
        <f t="shared" si="639"/>
        <v>0</v>
      </c>
      <c r="CK141" s="199">
        <f t="shared" si="640"/>
        <v>0</v>
      </c>
      <c r="CL141" s="199">
        <f t="shared" si="641"/>
        <v>0</v>
      </c>
      <c r="CM141" s="199">
        <f t="shared" si="642"/>
        <v>0</v>
      </c>
      <c r="CN141" s="199">
        <f t="shared" si="643"/>
        <v>0</v>
      </c>
      <c r="CO141" s="199">
        <f t="shared" si="644"/>
        <v>0</v>
      </c>
      <c r="CP141" s="199">
        <f t="shared" si="645"/>
        <v>0</v>
      </c>
      <c r="CQ141" s="199">
        <f t="shared" si="646"/>
        <v>0</v>
      </c>
      <c r="CR141" s="255">
        <f>数据调研!N141</f>
        <v>2681</v>
      </c>
      <c r="CS141" s="260">
        <f t="shared" si="647"/>
        <v>0</v>
      </c>
      <c r="CT141" s="2">
        <f t="shared" si="648"/>
        <v>0</v>
      </c>
      <c r="CU141" s="2">
        <f t="shared" si="649"/>
        <v>0</v>
      </c>
      <c r="CV141" s="2">
        <f t="shared" si="650"/>
        <v>0</v>
      </c>
      <c r="CW141" s="2">
        <f t="shared" si="651"/>
        <v>0</v>
      </c>
      <c r="CX141" s="2">
        <f t="shared" si="652"/>
        <v>0</v>
      </c>
      <c r="CY141" s="2">
        <f t="shared" si="653"/>
        <v>0</v>
      </c>
      <c r="CZ141" s="2">
        <f t="shared" si="654"/>
        <v>0</v>
      </c>
      <c r="DA141" s="2">
        <f t="shared" si="655"/>
        <v>0</v>
      </c>
      <c r="DB141" s="2">
        <f t="shared" si="656"/>
        <v>0</v>
      </c>
      <c r="DC141" s="263">
        <f t="shared" si="657"/>
        <v>0</v>
      </c>
      <c r="DD141" s="254">
        <f t="shared" si="658"/>
        <v>0</v>
      </c>
      <c r="DE141" s="254">
        <f t="shared" si="659"/>
        <v>0</v>
      </c>
      <c r="DF141" s="254">
        <f t="shared" si="660"/>
        <v>0</v>
      </c>
      <c r="DG141" s="254">
        <f t="shared" si="661"/>
        <v>0</v>
      </c>
      <c r="DH141" s="254">
        <f t="shared" si="662"/>
        <v>0</v>
      </c>
      <c r="DI141" s="254">
        <f t="shared" si="663"/>
        <v>0</v>
      </c>
      <c r="DJ141" s="254">
        <f t="shared" si="664"/>
        <v>0</v>
      </c>
      <c r="DK141" s="254">
        <f t="shared" si="665"/>
        <v>0</v>
      </c>
      <c r="DL141" s="254">
        <f t="shared" si="666"/>
        <v>0</v>
      </c>
      <c r="DM141" s="263">
        <f t="shared" si="667"/>
        <v>0</v>
      </c>
      <c r="DN141" s="254">
        <f t="shared" si="668"/>
        <v>0</v>
      </c>
      <c r="DO141" s="254">
        <f t="shared" si="669"/>
        <v>0</v>
      </c>
      <c r="DP141" s="254">
        <f t="shared" si="670"/>
        <v>0</v>
      </c>
      <c r="DQ141" s="254">
        <f t="shared" si="671"/>
        <v>0</v>
      </c>
      <c r="DR141" s="254">
        <f t="shared" si="672"/>
        <v>0</v>
      </c>
      <c r="DS141" s="254">
        <f t="shared" si="673"/>
        <v>0</v>
      </c>
      <c r="DT141" s="254">
        <f t="shared" si="674"/>
        <v>0</v>
      </c>
      <c r="DU141" s="254">
        <f t="shared" si="675"/>
        <v>0</v>
      </c>
      <c r="DV141" s="254">
        <f t="shared" si="676"/>
        <v>0</v>
      </c>
      <c r="DW141" s="263">
        <f t="shared" si="677"/>
        <v>0</v>
      </c>
      <c r="DX141" s="254">
        <f t="shared" si="678"/>
        <v>0</v>
      </c>
      <c r="DY141" s="254">
        <f t="shared" si="679"/>
        <v>0</v>
      </c>
      <c r="DZ141" s="254">
        <f t="shared" si="680"/>
        <v>0</v>
      </c>
      <c r="EA141" s="254">
        <f t="shared" si="681"/>
        <v>0</v>
      </c>
      <c r="EB141" s="254">
        <f t="shared" si="682"/>
        <v>0</v>
      </c>
      <c r="EC141" s="254">
        <f t="shared" si="683"/>
        <v>0</v>
      </c>
      <c r="ED141" s="254">
        <f t="shared" si="684"/>
        <v>0</v>
      </c>
      <c r="EE141" s="254">
        <f t="shared" si="685"/>
        <v>0</v>
      </c>
      <c r="EF141" s="254">
        <f t="shared" si="686"/>
        <v>0</v>
      </c>
      <c r="EG141" s="263">
        <f t="shared" si="687"/>
        <v>1</v>
      </c>
      <c r="EH141" s="2">
        <f t="shared" si="688"/>
        <v>0</v>
      </c>
      <c r="EI141" s="2">
        <f t="shared" si="689"/>
        <v>0</v>
      </c>
      <c r="EJ141" s="2">
        <f t="shared" si="690"/>
        <v>0</v>
      </c>
      <c r="EK141" s="2">
        <f t="shared" si="691"/>
        <v>0</v>
      </c>
      <c r="EL141" s="2">
        <f t="shared" si="692"/>
        <v>0</v>
      </c>
      <c r="EM141" s="2">
        <f t="shared" si="693"/>
        <v>0</v>
      </c>
      <c r="EN141" s="2">
        <f t="shared" si="694"/>
        <v>0</v>
      </c>
      <c r="EO141" s="2">
        <f t="shared" si="695"/>
        <v>0</v>
      </c>
      <c r="EP141" s="2">
        <f t="shared" si="696"/>
        <v>1</v>
      </c>
      <c r="EQ141" s="55"/>
      <c r="ER141" s="55"/>
      <c r="ES141" s="56"/>
      <c r="ET141" s="56"/>
      <c r="EU141" s="55"/>
      <c r="EV141" s="55"/>
      <c r="EW141" s="55"/>
      <c r="EX141" s="55"/>
      <c r="EY141" s="55"/>
      <c r="EZ141" s="55"/>
      <c r="FA141" s="55"/>
      <c r="FB141" s="215"/>
      <c r="FC141" s="215"/>
    </row>
    <row r="142" ht="20.1" customHeight="1" spans="1:159">
      <c r="A142" s="194">
        <f>数据调研!F142</f>
        <v>154600</v>
      </c>
      <c r="B142" s="195">
        <f t="shared" si="697"/>
        <v>0</v>
      </c>
      <c r="C142" s="195">
        <f t="shared" si="698"/>
        <v>0</v>
      </c>
      <c r="D142" s="195">
        <f t="shared" si="699"/>
        <v>0</v>
      </c>
      <c r="E142" s="195">
        <f t="shared" si="700"/>
        <v>0</v>
      </c>
      <c r="F142" s="195">
        <f t="shared" si="701"/>
        <v>0</v>
      </c>
      <c r="G142">
        <f t="shared" si="702"/>
        <v>0</v>
      </c>
      <c r="H142">
        <f t="shared" si="703"/>
        <v>0</v>
      </c>
      <c r="I142">
        <f t="shared" si="704"/>
        <v>0</v>
      </c>
      <c r="J142">
        <f t="shared" si="705"/>
        <v>1</v>
      </c>
      <c r="K142" s="254">
        <f>价格参考!K142</f>
        <v>25</v>
      </c>
      <c r="L142">
        <f t="shared" si="565"/>
        <v>1</v>
      </c>
      <c r="M142">
        <f t="shared" si="566"/>
        <v>0</v>
      </c>
      <c r="N142">
        <f t="shared" si="567"/>
        <v>0</v>
      </c>
      <c r="O142">
        <f t="shared" si="568"/>
        <v>0</v>
      </c>
      <c r="P142">
        <f t="shared" si="569"/>
        <v>0</v>
      </c>
      <c r="Q142">
        <f t="shared" si="570"/>
        <v>0</v>
      </c>
      <c r="R142">
        <f t="shared" si="571"/>
        <v>0</v>
      </c>
      <c r="S142">
        <f t="shared" si="572"/>
        <v>0</v>
      </c>
      <c r="T142">
        <f t="shared" si="573"/>
        <v>0</v>
      </c>
      <c r="U142">
        <f t="shared" si="574"/>
        <v>0</v>
      </c>
      <c r="V142">
        <f t="shared" si="575"/>
        <v>0</v>
      </c>
      <c r="W142" s="194">
        <f t="shared" si="576"/>
        <v>154600</v>
      </c>
      <c r="X142" s="255">
        <f>数据调研!I142</f>
        <v>3</v>
      </c>
      <c r="Y142" s="2">
        <f t="shared" si="577"/>
        <v>1</v>
      </c>
      <c r="Z142" s="2">
        <f t="shared" si="578"/>
        <v>0</v>
      </c>
      <c r="AA142" s="2">
        <f t="shared" si="579"/>
        <v>0</v>
      </c>
      <c r="AB142" s="2">
        <f t="shared" si="580"/>
        <v>0</v>
      </c>
      <c r="AC142" s="2">
        <f t="shared" si="581"/>
        <v>0</v>
      </c>
      <c r="AD142" s="2">
        <f t="shared" si="582"/>
        <v>0</v>
      </c>
      <c r="AE142" s="2">
        <f t="shared" si="583"/>
        <v>0</v>
      </c>
      <c r="AF142" s="2">
        <f t="shared" si="584"/>
        <v>0</v>
      </c>
      <c r="AG142" s="2">
        <f t="shared" si="585"/>
        <v>0</v>
      </c>
      <c r="AH142" s="2">
        <f t="shared" si="586"/>
        <v>1</v>
      </c>
      <c r="AI142" s="2">
        <f t="shared" si="587"/>
        <v>0</v>
      </c>
      <c r="AJ142" s="2">
        <f t="shared" si="588"/>
        <v>0</v>
      </c>
      <c r="AK142" s="2">
        <f t="shared" si="589"/>
        <v>0</v>
      </c>
      <c r="AL142" s="2">
        <f t="shared" si="590"/>
        <v>0</v>
      </c>
      <c r="AM142" s="2">
        <f t="shared" si="591"/>
        <v>0</v>
      </c>
      <c r="AN142" s="2">
        <f t="shared" si="592"/>
        <v>0</v>
      </c>
      <c r="AO142" s="2">
        <f t="shared" si="593"/>
        <v>0</v>
      </c>
      <c r="AP142" s="2">
        <f t="shared" si="594"/>
        <v>0</v>
      </c>
      <c r="AQ142" s="2">
        <f t="shared" si="595"/>
        <v>0</v>
      </c>
      <c r="AR142" s="2">
        <f t="shared" si="596"/>
        <v>0</v>
      </c>
      <c r="AS142" s="2">
        <f t="shared" si="597"/>
        <v>0</v>
      </c>
      <c r="AT142" s="2">
        <f t="shared" si="598"/>
        <v>0</v>
      </c>
      <c r="AU142" s="2">
        <f t="shared" si="599"/>
        <v>0</v>
      </c>
      <c r="AV142" s="2">
        <f t="shared" si="600"/>
        <v>0</v>
      </c>
      <c r="AW142" s="2">
        <f t="shared" si="601"/>
        <v>0</v>
      </c>
      <c r="AX142" s="2">
        <f t="shared" si="602"/>
        <v>0</v>
      </c>
      <c r="AY142" s="2">
        <f t="shared" si="603"/>
        <v>0</v>
      </c>
      <c r="AZ142" s="2">
        <f t="shared" si="604"/>
        <v>0</v>
      </c>
      <c r="BA142" s="2">
        <f t="shared" si="605"/>
        <v>0</v>
      </c>
      <c r="BB142" s="2">
        <f t="shared" si="606"/>
        <v>0</v>
      </c>
      <c r="BC142" s="2">
        <f t="shared" si="607"/>
        <v>0</v>
      </c>
      <c r="BD142" s="2">
        <f t="shared" si="608"/>
        <v>0</v>
      </c>
      <c r="BE142" s="2">
        <f t="shared" si="609"/>
        <v>0</v>
      </c>
      <c r="BF142" s="2">
        <f t="shared" si="610"/>
        <v>0</v>
      </c>
      <c r="BG142" s="2">
        <f t="shared" si="611"/>
        <v>0</v>
      </c>
      <c r="BH142" s="2">
        <f t="shared" si="612"/>
        <v>0</v>
      </c>
      <c r="BI142" s="2">
        <f t="shared" si="613"/>
        <v>0</v>
      </c>
      <c r="BJ142" s="2">
        <f t="shared" si="614"/>
        <v>0</v>
      </c>
      <c r="BK142" s="2">
        <f t="shared" si="615"/>
        <v>0</v>
      </c>
      <c r="BL142" s="2">
        <f t="shared" si="616"/>
        <v>0</v>
      </c>
      <c r="BM142" s="2">
        <f t="shared" si="617"/>
        <v>0</v>
      </c>
      <c r="BN142" s="2">
        <f t="shared" si="618"/>
        <v>0</v>
      </c>
      <c r="BO142" s="2">
        <f t="shared" si="619"/>
        <v>0</v>
      </c>
      <c r="BP142" s="2">
        <f t="shared" si="620"/>
        <v>0</v>
      </c>
      <c r="BQ142" s="2">
        <f t="shared" si="621"/>
        <v>0</v>
      </c>
      <c r="BR142" s="2">
        <f t="shared" si="622"/>
        <v>0</v>
      </c>
      <c r="BS142" s="2">
        <f t="shared" si="623"/>
        <v>0</v>
      </c>
      <c r="BT142" s="2">
        <f t="shared" si="624"/>
        <v>0</v>
      </c>
      <c r="BU142" s="2">
        <f t="shared" si="625"/>
        <v>0</v>
      </c>
      <c r="BV142" s="2">
        <f t="shared" si="626"/>
        <v>0</v>
      </c>
      <c r="BW142" s="255" t="str">
        <f>数据调研!K142</f>
        <v>FBA</v>
      </c>
      <c r="BX142" s="199">
        <f t="shared" si="627"/>
        <v>0</v>
      </c>
      <c r="BY142" s="199">
        <f t="shared" si="628"/>
        <v>0</v>
      </c>
      <c r="BZ142" s="199">
        <f t="shared" si="629"/>
        <v>0</v>
      </c>
      <c r="CA142" s="199">
        <f t="shared" si="630"/>
        <v>0</v>
      </c>
      <c r="CB142" s="199">
        <f t="shared" si="631"/>
        <v>0</v>
      </c>
      <c r="CC142" s="199">
        <f t="shared" si="632"/>
        <v>0</v>
      </c>
      <c r="CD142" s="199">
        <f t="shared" si="633"/>
        <v>0</v>
      </c>
      <c r="CE142" s="199">
        <f t="shared" si="634"/>
        <v>0</v>
      </c>
      <c r="CF142" s="199">
        <f t="shared" si="635"/>
        <v>0</v>
      </c>
      <c r="CG142" s="199">
        <f t="shared" si="636"/>
        <v>0</v>
      </c>
      <c r="CH142" s="199">
        <f t="shared" si="637"/>
        <v>1</v>
      </c>
      <c r="CI142" s="199">
        <f t="shared" si="638"/>
        <v>0</v>
      </c>
      <c r="CJ142" s="199">
        <f t="shared" si="639"/>
        <v>0</v>
      </c>
      <c r="CK142" s="199">
        <f t="shared" si="640"/>
        <v>0</v>
      </c>
      <c r="CL142" s="199">
        <f t="shared" si="641"/>
        <v>0</v>
      </c>
      <c r="CM142" s="199">
        <f t="shared" si="642"/>
        <v>0</v>
      </c>
      <c r="CN142" s="199">
        <f t="shared" si="643"/>
        <v>0</v>
      </c>
      <c r="CO142" s="199">
        <f t="shared" si="644"/>
        <v>0</v>
      </c>
      <c r="CP142" s="199">
        <f t="shared" si="645"/>
        <v>0</v>
      </c>
      <c r="CQ142" s="199">
        <f t="shared" si="646"/>
        <v>1</v>
      </c>
      <c r="CR142" s="255">
        <f>数据调研!N142</f>
        <v>219</v>
      </c>
      <c r="CS142" s="260">
        <f t="shared" si="647"/>
        <v>0</v>
      </c>
      <c r="CT142" s="2">
        <f t="shared" si="648"/>
        <v>0</v>
      </c>
      <c r="CU142" s="2">
        <f t="shared" si="649"/>
        <v>0</v>
      </c>
      <c r="CV142" s="2">
        <f t="shared" si="650"/>
        <v>0</v>
      </c>
      <c r="CW142" s="2">
        <f t="shared" si="651"/>
        <v>0</v>
      </c>
      <c r="CX142" s="2">
        <f t="shared" si="652"/>
        <v>0</v>
      </c>
      <c r="CY142" s="2">
        <f t="shared" si="653"/>
        <v>0</v>
      </c>
      <c r="CZ142" s="2">
        <f t="shared" si="654"/>
        <v>0</v>
      </c>
      <c r="DA142" s="2">
        <f t="shared" si="655"/>
        <v>0</v>
      </c>
      <c r="DB142" s="2">
        <f t="shared" si="656"/>
        <v>0</v>
      </c>
      <c r="DC142" s="263">
        <f t="shared" si="657"/>
        <v>0</v>
      </c>
      <c r="DD142" s="254">
        <f t="shared" si="658"/>
        <v>0</v>
      </c>
      <c r="DE142" s="254">
        <f t="shared" si="659"/>
        <v>0</v>
      </c>
      <c r="DF142" s="254">
        <f t="shared" si="660"/>
        <v>0</v>
      </c>
      <c r="DG142" s="254">
        <f t="shared" si="661"/>
        <v>0</v>
      </c>
      <c r="DH142" s="254">
        <f t="shared" si="662"/>
        <v>0</v>
      </c>
      <c r="DI142" s="254">
        <f t="shared" si="663"/>
        <v>0</v>
      </c>
      <c r="DJ142" s="254">
        <f t="shared" si="664"/>
        <v>0</v>
      </c>
      <c r="DK142" s="254">
        <f t="shared" si="665"/>
        <v>0</v>
      </c>
      <c r="DL142" s="254">
        <f t="shared" si="666"/>
        <v>0</v>
      </c>
      <c r="DM142" s="263">
        <f t="shared" si="667"/>
        <v>0</v>
      </c>
      <c r="DN142" s="254">
        <f t="shared" si="668"/>
        <v>0</v>
      </c>
      <c r="DO142" s="254">
        <f t="shared" si="669"/>
        <v>0</v>
      </c>
      <c r="DP142" s="254">
        <f t="shared" si="670"/>
        <v>0</v>
      </c>
      <c r="DQ142" s="254">
        <f t="shared" si="671"/>
        <v>0</v>
      </c>
      <c r="DR142" s="254">
        <f t="shared" si="672"/>
        <v>0</v>
      </c>
      <c r="DS142" s="254">
        <f t="shared" si="673"/>
        <v>0</v>
      </c>
      <c r="DT142" s="254">
        <f t="shared" si="674"/>
        <v>0</v>
      </c>
      <c r="DU142" s="254">
        <f t="shared" si="675"/>
        <v>0</v>
      </c>
      <c r="DV142" s="254">
        <f t="shared" si="676"/>
        <v>0</v>
      </c>
      <c r="DW142" s="263">
        <f t="shared" si="677"/>
        <v>0</v>
      </c>
      <c r="DX142" s="254">
        <f t="shared" si="678"/>
        <v>0</v>
      </c>
      <c r="DY142" s="254">
        <f t="shared" si="679"/>
        <v>0</v>
      </c>
      <c r="DZ142" s="254">
        <f t="shared" si="680"/>
        <v>0</v>
      </c>
      <c r="EA142" s="254">
        <f t="shared" si="681"/>
        <v>0</v>
      </c>
      <c r="EB142" s="254">
        <f t="shared" si="682"/>
        <v>0</v>
      </c>
      <c r="EC142" s="254">
        <f t="shared" si="683"/>
        <v>0</v>
      </c>
      <c r="ED142" s="254">
        <f t="shared" si="684"/>
        <v>0</v>
      </c>
      <c r="EE142" s="254">
        <f t="shared" si="685"/>
        <v>0</v>
      </c>
      <c r="EF142" s="254">
        <f t="shared" si="686"/>
        <v>0</v>
      </c>
      <c r="EG142" s="263">
        <f t="shared" si="687"/>
        <v>1</v>
      </c>
      <c r="EH142" s="2">
        <f t="shared" si="688"/>
        <v>0</v>
      </c>
      <c r="EI142" s="2">
        <f t="shared" si="689"/>
        <v>0</v>
      </c>
      <c r="EJ142" s="2">
        <f t="shared" si="690"/>
        <v>0</v>
      </c>
      <c r="EK142" s="2">
        <f t="shared" si="691"/>
        <v>0</v>
      </c>
      <c r="EL142" s="2">
        <f t="shared" si="692"/>
        <v>0</v>
      </c>
      <c r="EM142" s="2">
        <f t="shared" si="693"/>
        <v>0</v>
      </c>
      <c r="EN142" s="2">
        <f t="shared" si="694"/>
        <v>0</v>
      </c>
      <c r="EO142" s="2">
        <f t="shared" si="695"/>
        <v>0</v>
      </c>
      <c r="EP142" s="2">
        <f t="shared" si="696"/>
        <v>1</v>
      </c>
      <c r="EQ142" s="55"/>
      <c r="ER142" s="55"/>
      <c r="ES142" s="56"/>
      <c r="ET142" s="56"/>
      <c r="EU142" s="55"/>
      <c r="EV142" s="55"/>
      <c r="EW142" s="55"/>
      <c r="EX142" s="55"/>
      <c r="EY142" s="55"/>
      <c r="EZ142" s="55"/>
      <c r="FA142" s="55"/>
      <c r="FB142" s="215"/>
      <c r="FC142" s="215"/>
    </row>
    <row r="143" ht="20.1" customHeight="1" spans="1:159">
      <c r="A143" s="194">
        <f>数据调研!F143</f>
        <v>0</v>
      </c>
      <c r="B143" s="195">
        <f t="shared" si="697"/>
        <v>0</v>
      </c>
      <c r="C143" s="195">
        <f t="shared" si="698"/>
        <v>0</v>
      </c>
      <c r="D143" s="195">
        <f t="shared" si="699"/>
        <v>0</v>
      </c>
      <c r="E143" s="195">
        <f t="shared" si="700"/>
        <v>0</v>
      </c>
      <c r="F143" s="195">
        <f t="shared" si="701"/>
        <v>0</v>
      </c>
      <c r="G143">
        <f t="shared" si="702"/>
        <v>0</v>
      </c>
      <c r="H143">
        <f t="shared" si="703"/>
        <v>0</v>
      </c>
      <c r="I143">
        <f t="shared" si="704"/>
        <v>0</v>
      </c>
      <c r="J143">
        <f t="shared" si="705"/>
        <v>0</v>
      </c>
      <c r="K143" s="254">
        <f>价格参考!K143</f>
        <v>0</v>
      </c>
      <c r="L143">
        <f t="shared" si="565"/>
        <v>0</v>
      </c>
      <c r="M143">
        <f t="shared" si="566"/>
        <v>0</v>
      </c>
      <c r="N143">
        <f t="shared" si="567"/>
        <v>0</v>
      </c>
      <c r="O143">
        <f t="shared" si="568"/>
        <v>0</v>
      </c>
      <c r="P143">
        <f t="shared" si="569"/>
        <v>0</v>
      </c>
      <c r="Q143">
        <f t="shared" si="570"/>
        <v>0</v>
      </c>
      <c r="R143">
        <f t="shared" si="571"/>
        <v>0</v>
      </c>
      <c r="S143">
        <f t="shared" si="572"/>
        <v>0</v>
      </c>
      <c r="T143">
        <f t="shared" si="573"/>
        <v>0</v>
      </c>
      <c r="U143">
        <f t="shared" si="574"/>
        <v>0</v>
      </c>
      <c r="V143">
        <f t="shared" si="575"/>
        <v>0</v>
      </c>
      <c r="W143" s="194">
        <f t="shared" si="576"/>
        <v>0</v>
      </c>
      <c r="X143" s="255">
        <f>数据调研!I143</f>
        <v>0</v>
      </c>
      <c r="Y143" s="2">
        <f t="shared" si="577"/>
        <v>1</v>
      </c>
      <c r="Z143" s="2">
        <f t="shared" si="578"/>
        <v>0</v>
      </c>
      <c r="AA143" s="2">
        <f t="shared" si="579"/>
        <v>0</v>
      </c>
      <c r="AB143" s="2">
        <f t="shared" si="580"/>
        <v>0</v>
      </c>
      <c r="AC143" s="2">
        <f t="shared" si="581"/>
        <v>0</v>
      </c>
      <c r="AD143" s="2">
        <f t="shared" si="582"/>
        <v>0</v>
      </c>
      <c r="AE143" s="2">
        <f t="shared" si="583"/>
        <v>0</v>
      </c>
      <c r="AF143" s="2">
        <f t="shared" si="584"/>
        <v>0</v>
      </c>
      <c r="AG143" s="2">
        <f t="shared" si="585"/>
        <v>0</v>
      </c>
      <c r="AH143" s="2">
        <f t="shared" si="586"/>
        <v>0</v>
      </c>
      <c r="AI143" s="2">
        <f t="shared" si="587"/>
        <v>0</v>
      </c>
      <c r="AJ143" s="2">
        <f t="shared" si="588"/>
        <v>0</v>
      </c>
      <c r="AK143" s="2">
        <f t="shared" si="589"/>
        <v>0</v>
      </c>
      <c r="AL143" s="2">
        <f t="shared" si="590"/>
        <v>0</v>
      </c>
      <c r="AM143" s="2">
        <f t="shared" si="591"/>
        <v>0</v>
      </c>
      <c r="AN143" s="2">
        <f t="shared" si="592"/>
        <v>0</v>
      </c>
      <c r="AO143" s="2">
        <f t="shared" si="593"/>
        <v>0</v>
      </c>
      <c r="AP143" s="2">
        <f t="shared" si="594"/>
        <v>0</v>
      </c>
      <c r="AQ143" s="2">
        <f t="shared" si="595"/>
        <v>0</v>
      </c>
      <c r="AR143" s="2">
        <f t="shared" si="596"/>
        <v>0</v>
      </c>
      <c r="AS143" s="2">
        <f t="shared" si="597"/>
        <v>0</v>
      </c>
      <c r="AT143" s="2">
        <f t="shared" si="598"/>
        <v>0</v>
      </c>
      <c r="AU143" s="2">
        <f t="shared" si="599"/>
        <v>0</v>
      </c>
      <c r="AV143" s="2">
        <f t="shared" si="600"/>
        <v>0</v>
      </c>
      <c r="AW143" s="2">
        <f t="shared" si="601"/>
        <v>0</v>
      </c>
      <c r="AX143" s="2">
        <f t="shared" si="602"/>
        <v>0</v>
      </c>
      <c r="AY143" s="2">
        <f t="shared" si="603"/>
        <v>0</v>
      </c>
      <c r="AZ143" s="2">
        <f t="shared" si="604"/>
        <v>0</v>
      </c>
      <c r="BA143" s="2">
        <f t="shared" si="605"/>
        <v>0</v>
      </c>
      <c r="BB143" s="2">
        <f t="shared" si="606"/>
        <v>0</v>
      </c>
      <c r="BC143" s="2">
        <f t="shared" si="607"/>
        <v>0</v>
      </c>
      <c r="BD143" s="2">
        <f t="shared" si="608"/>
        <v>0</v>
      </c>
      <c r="BE143" s="2">
        <f t="shared" si="609"/>
        <v>0</v>
      </c>
      <c r="BF143" s="2">
        <f t="shared" si="610"/>
        <v>0</v>
      </c>
      <c r="BG143" s="2">
        <f t="shared" si="611"/>
        <v>0</v>
      </c>
      <c r="BH143" s="2">
        <f t="shared" si="612"/>
        <v>0</v>
      </c>
      <c r="BI143" s="2">
        <f t="shared" si="613"/>
        <v>0</v>
      </c>
      <c r="BJ143" s="2">
        <f t="shared" si="614"/>
        <v>0</v>
      </c>
      <c r="BK143" s="2">
        <f t="shared" si="615"/>
        <v>0</v>
      </c>
      <c r="BL143" s="2">
        <f t="shared" si="616"/>
        <v>0</v>
      </c>
      <c r="BM143" s="2">
        <f t="shared" si="617"/>
        <v>0</v>
      </c>
      <c r="BN143" s="2">
        <f t="shared" si="618"/>
        <v>0</v>
      </c>
      <c r="BO143" s="2">
        <f t="shared" si="619"/>
        <v>0</v>
      </c>
      <c r="BP143" s="2">
        <f t="shared" si="620"/>
        <v>0</v>
      </c>
      <c r="BQ143" s="2">
        <f t="shared" si="621"/>
        <v>0</v>
      </c>
      <c r="BR143" s="2">
        <f t="shared" si="622"/>
        <v>0</v>
      </c>
      <c r="BS143" s="2">
        <f t="shared" si="623"/>
        <v>0</v>
      </c>
      <c r="BT143" s="2">
        <f t="shared" si="624"/>
        <v>0</v>
      </c>
      <c r="BU143" s="2">
        <f t="shared" si="625"/>
        <v>0</v>
      </c>
      <c r="BV143" s="2">
        <f t="shared" si="626"/>
        <v>0</v>
      </c>
      <c r="BW143" s="255">
        <f>数据调研!K143</f>
        <v>0</v>
      </c>
      <c r="BX143" s="199">
        <f t="shared" si="627"/>
        <v>0</v>
      </c>
      <c r="BY143" s="199">
        <f t="shared" si="628"/>
        <v>0</v>
      </c>
      <c r="BZ143" s="199">
        <f t="shared" si="629"/>
        <v>0</v>
      </c>
      <c r="CA143" s="199">
        <f t="shared" si="630"/>
        <v>0</v>
      </c>
      <c r="CB143" s="199">
        <f t="shared" si="631"/>
        <v>0</v>
      </c>
      <c r="CC143" s="199">
        <f t="shared" si="632"/>
        <v>0</v>
      </c>
      <c r="CD143" s="199">
        <f t="shared" si="633"/>
        <v>0</v>
      </c>
      <c r="CE143" s="199">
        <f t="shared" si="634"/>
        <v>0</v>
      </c>
      <c r="CF143" s="199">
        <f t="shared" si="635"/>
        <v>0</v>
      </c>
      <c r="CG143" s="199">
        <f t="shared" si="636"/>
        <v>0</v>
      </c>
      <c r="CH143" s="199">
        <f t="shared" si="637"/>
        <v>0</v>
      </c>
      <c r="CI143" s="199">
        <f t="shared" si="638"/>
        <v>0</v>
      </c>
      <c r="CJ143" s="199">
        <f t="shared" si="639"/>
        <v>0</v>
      </c>
      <c r="CK143" s="199">
        <f t="shared" si="640"/>
        <v>0</v>
      </c>
      <c r="CL143" s="199">
        <f t="shared" si="641"/>
        <v>0</v>
      </c>
      <c r="CM143" s="199">
        <f t="shared" si="642"/>
        <v>0</v>
      </c>
      <c r="CN143" s="199">
        <f t="shared" si="643"/>
        <v>0</v>
      </c>
      <c r="CO143" s="199">
        <f t="shared" si="644"/>
        <v>0</v>
      </c>
      <c r="CP143" s="199">
        <f t="shared" si="645"/>
        <v>0</v>
      </c>
      <c r="CQ143" s="199">
        <f t="shared" si="646"/>
        <v>0</v>
      </c>
      <c r="CR143" s="255">
        <f>数据调研!N143</f>
        <v>0</v>
      </c>
      <c r="CS143" s="260">
        <f t="shared" si="647"/>
        <v>0</v>
      </c>
      <c r="CT143" s="2">
        <f t="shared" si="648"/>
        <v>0</v>
      </c>
      <c r="CU143" s="2">
        <f t="shared" si="649"/>
        <v>0</v>
      </c>
      <c r="CV143" s="2">
        <f t="shared" si="650"/>
        <v>0</v>
      </c>
      <c r="CW143" s="2">
        <f t="shared" si="651"/>
        <v>0</v>
      </c>
      <c r="CX143" s="2">
        <f t="shared" si="652"/>
        <v>0</v>
      </c>
      <c r="CY143" s="2">
        <f t="shared" si="653"/>
        <v>0</v>
      </c>
      <c r="CZ143" s="2">
        <f t="shared" si="654"/>
        <v>0</v>
      </c>
      <c r="DA143" s="2">
        <f t="shared" si="655"/>
        <v>0</v>
      </c>
      <c r="DB143" s="2">
        <f t="shared" si="656"/>
        <v>0</v>
      </c>
      <c r="DC143" s="263">
        <f t="shared" si="657"/>
        <v>0</v>
      </c>
      <c r="DD143" s="254">
        <f t="shared" si="658"/>
        <v>0</v>
      </c>
      <c r="DE143" s="254">
        <f t="shared" si="659"/>
        <v>0</v>
      </c>
      <c r="DF143" s="254">
        <f t="shared" si="660"/>
        <v>0</v>
      </c>
      <c r="DG143" s="254">
        <f t="shared" si="661"/>
        <v>0</v>
      </c>
      <c r="DH143" s="254">
        <f t="shared" si="662"/>
        <v>0</v>
      </c>
      <c r="DI143" s="254">
        <f t="shared" si="663"/>
        <v>0</v>
      </c>
      <c r="DJ143" s="254">
        <f t="shared" si="664"/>
        <v>0</v>
      </c>
      <c r="DK143" s="254">
        <f t="shared" si="665"/>
        <v>0</v>
      </c>
      <c r="DL143" s="254">
        <f t="shared" si="666"/>
        <v>0</v>
      </c>
      <c r="DM143" s="263">
        <f t="shared" si="667"/>
        <v>0</v>
      </c>
      <c r="DN143" s="254">
        <f t="shared" si="668"/>
        <v>0</v>
      </c>
      <c r="DO143" s="254">
        <f t="shared" si="669"/>
        <v>0</v>
      </c>
      <c r="DP143" s="254">
        <f t="shared" si="670"/>
        <v>0</v>
      </c>
      <c r="DQ143" s="254">
        <f t="shared" si="671"/>
        <v>0</v>
      </c>
      <c r="DR143" s="254">
        <f t="shared" si="672"/>
        <v>0</v>
      </c>
      <c r="DS143" s="254">
        <f t="shared" si="673"/>
        <v>0</v>
      </c>
      <c r="DT143" s="254">
        <f t="shared" si="674"/>
        <v>0</v>
      </c>
      <c r="DU143" s="254">
        <f t="shared" si="675"/>
        <v>0</v>
      </c>
      <c r="DV143" s="254">
        <f t="shared" si="676"/>
        <v>0</v>
      </c>
      <c r="DW143" s="263">
        <f t="shared" si="677"/>
        <v>0</v>
      </c>
      <c r="DX143" s="254">
        <f t="shared" si="678"/>
        <v>0</v>
      </c>
      <c r="DY143" s="254">
        <f t="shared" si="679"/>
        <v>0</v>
      </c>
      <c r="DZ143" s="254">
        <f t="shared" si="680"/>
        <v>0</v>
      </c>
      <c r="EA143" s="254">
        <f t="shared" si="681"/>
        <v>0</v>
      </c>
      <c r="EB143" s="254">
        <f t="shared" si="682"/>
        <v>0</v>
      </c>
      <c r="EC143" s="254">
        <f t="shared" si="683"/>
        <v>0</v>
      </c>
      <c r="ED143" s="254">
        <f t="shared" si="684"/>
        <v>0</v>
      </c>
      <c r="EE143" s="254">
        <f t="shared" si="685"/>
        <v>0</v>
      </c>
      <c r="EF143" s="254">
        <f t="shared" si="686"/>
        <v>0</v>
      </c>
      <c r="EG143" s="263">
        <f t="shared" si="687"/>
        <v>0</v>
      </c>
      <c r="EH143" s="2">
        <f t="shared" si="688"/>
        <v>0</v>
      </c>
      <c r="EI143" s="2">
        <f t="shared" si="689"/>
        <v>0</v>
      </c>
      <c r="EJ143" s="2">
        <f t="shared" si="690"/>
        <v>0</v>
      </c>
      <c r="EK143" s="2">
        <f t="shared" si="691"/>
        <v>0</v>
      </c>
      <c r="EL143" s="2">
        <f t="shared" si="692"/>
        <v>0</v>
      </c>
      <c r="EM143" s="2">
        <f t="shared" si="693"/>
        <v>0</v>
      </c>
      <c r="EN143" s="2">
        <f t="shared" si="694"/>
        <v>0</v>
      </c>
      <c r="EO143" s="2">
        <f t="shared" si="695"/>
        <v>0</v>
      </c>
      <c r="EP143" s="2">
        <f t="shared" si="696"/>
        <v>0</v>
      </c>
      <c r="EQ143" s="55"/>
      <c r="ER143" s="55"/>
      <c r="ES143" s="56"/>
      <c r="ET143" s="56"/>
      <c r="EU143" s="55"/>
      <c r="EV143" s="55"/>
      <c r="EW143" s="55"/>
      <c r="EX143" s="55"/>
      <c r="EY143" s="55"/>
      <c r="EZ143" s="55"/>
      <c r="FA143" s="55"/>
      <c r="FB143" s="215"/>
      <c r="FC143" s="215"/>
    </row>
    <row r="144" ht="20.1" customHeight="1" spans="1:159">
      <c r="A144" s="194">
        <f>数据调研!F144</f>
        <v>0</v>
      </c>
      <c r="B144" s="195">
        <f t="shared" si="697"/>
        <v>0</v>
      </c>
      <c r="C144" s="195">
        <f t="shared" si="698"/>
        <v>0</v>
      </c>
      <c r="D144" s="195">
        <f t="shared" si="699"/>
        <v>0</v>
      </c>
      <c r="E144" s="195">
        <f t="shared" si="700"/>
        <v>0</v>
      </c>
      <c r="F144" s="195">
        <f t="shared" si="701"/>
        <v>0</v>
      </c>
      <c r="G144">
        <f t="shared" si="702"/>
        <v>0</v>
      </c>
      <c r="H144">
        <f t="shared" si="703"/>
        <v>0</v>
      </c>
      <c r="I144">
        <f t="shared" si="704"/>
        <v>0</v>
      </c>
      <c r="J144">
        <f t="shared" si="705"/>
        <v>0</v>
      </c>
      <c r="K144" s="254">
        <f>价格参考!K144</f>
        <v>0</v>
      </c>
      <c r="L144">
        <f t="shared" si="565"/>
        <v>0</v>
      </c>
      <c r="M144">
        <f t="shared" si="566"/>
        <v>0</v>
      </c>
      <c r="N144">
        <f t="shared" si="567"/>
        <v>0</v>
      </c>
      <c r="O144">
        <f t="shared" si="568"/>
        <v>0</v>
      </c>
      <c r="P144">
        <f t="shared" si="569"/>
        <v>0</v>
      </c>
      <c r="Q144">
        <f t="shared" si="570"/>
        <v>0</v>
      </c>
      <c r="R144">
        <f t="shared" si="571"/>
        <v>0</v>
      </c>
      <c r="S144">
        <f t="shared" si="572"/>
        <v>0</v>
      </c>
      <c r="T144">
        <f t="shared" si="573"/>
        <v>0</v>
      </c>
      <c r="U144">
        <f t="shared" si="574"/>
        <v>0</v>
      </c>
      <c r="V144">
        <f t="shared" si="575"/>
        <v>0</v>
      </c>
      <c r="W144" s="194">
        <f t="shared" si="576"/>
        <v>0</v>
      </c>
      <c r="X144" s="255">
        <f>数据调研!I144</f>
        <v>0</v>
      </c>
      <c r="Y144" s="2">
        <f t="shared" si="577"/>
        <v>1</v>
      </c>
      <c r="Z144" s="2">
        <f t="shared" si="578"/>
        <v>0</v>
      </c>
      <c r="AA144" s="2">
        <f t="shared" si="579"/>
        <v>0</v>
      </c>
      <c r="AB144" s="2">
        <f t="shared" si="580"/>
        <v>0</v>
      </c>
      <c r="AC144" s="2">
        <f t="shared" si="581"/>
        <v>0</v>
      </c>
      <c r="AD144" s="2">
        <f t="shared" si="582"/>
        <v>0</v>
      </c>
      <c r="AE144" s="2">
        <f t="shared" si="583"/>
        <v>0</v>
      </c>
      <c r="AF144" s="2">
        <f t="shared" si="584"/>
        <v>0</v>
      </c>
      <c r="AG144" s="2">
        <f t="shared" si="585"/>
        <v>0</v>
      </c>
      <c r="AH144" s="2">
        <f t="shared" si="586"/>
        <v>0</v>
      </c>
      <c r="AI144" s="2">
        <f t="shared" si="587"/>
        <v>0</v>
      </c>
      <c r="AJ144" s="2">
        <f t="shared" si="588"/>
        <v>0</v>
      </c>
      <c r="AK144" s="2">
        <f t="shared" si="589"/>
        <v>0</v>
      </c>
      <c r="AL144" s="2">
        <f t="shared" si="590"/>
        <v>0</v>
      </c>
      <c r="AM144" s="2">
        <f t="shared" si="591"/>
        <v>0</v>
      </c>
      <c r="AN144" s="2">
        <f t="shared" si="592"/>
        <v>0</v>
      </c>
      <c r="AO144" s="2">
        <f t="shared" si="593"/>
        <v>0</v>
      </c>
      <c r="AP144" s="2">
        <f t="shared" si="594"/>
        <v>0</v>
      </c>
      <c r="AQ144" s="2">
        <f t="shared" si="595"/>
        <v>0</v>
      </c>
      <c r="AR144" s="2">
        <f t="shared" si="596"/>
        <v>0</v>
      </c>
      <c r="AS144" s="2">
        <f t="shared" si="597"/>
        <v>0</v>
      </c>
      <c r="AT144" s="2">
        <f t="shared" si="598"/>
        <v>0</v>
      </c>
      <c r="AU144" s="2">
        <f t="shared" si="599"/>
        <v>0</v>
      </c>
      <c r="AV144" s="2">
        <f t="shared" si="600"/>
        <v>0</v>
      </c>
      <c r="AW144" s="2">
        <f t="shared" si="601"/>
        <v>0</v>
      </c>
      <c r="AX144" s="2">
        <f t="shared" si="602"/>
        <v>0</v>
      </c>
      <c r="AY144" s="2">
        <f t="shared" si="603"/>
        <v>0</v>
      </c>
      <c r="AZ144" s="2">
        <f t="shared" si="604"/>
        <v>0</v>
      </c>
      <c r="BA144" s="2">
        <f t="shared" si="605"/>
        <v>0</v>
      </c>
      <c r="BB144" s="2">
        <f t="shared" si="606"/>
        <v>0</v>
      </c>
      <c r="BC144" s="2">
        <f t="shared" si="607"/>
        <v>0</v>
      </c>
      <c r="BD144" s="2">
        <f t="shared" si="608"/>
        <v>0</v>
      </c>
      <c r="BE144" s="2">
        <f t="shared" si="609"/>
        <v>0</v>
      </c>
      <c r="BF144" s="2">
        <f t="shared" si="610"/>
        <v>0</v>
      </c>
      <c r="BG144" s="2">
        <f t="shared" si="611"/>
        <v>0</v>
      </c>
      <c r="BH144" s="2">
        <f t="shared" si="612"/>
        <v>0</v>
      </c>
      <c r="BI144" s="2">
        <f t="shared" si="613"/>
        <v>0</v>
      </c>
      <c r="BJ144" s="2">
        <f t="shared" si="614"/>
        <v>0</v>
      </c>
      <c r="BK144" s="2">
        <f t="shared" si="615"/>
        <v>0</v>
      </c>
      <c r="BL144" s="2">
        <f t="shared" si="616"/>
        <v>0</v>
      </c>
      <c r="BM144" s="2">
        <f t="shared" si="617"/>
        <v>0</v>
      </c>
      <c r="BN144" s="2">
        <f t="shared" si="618"/>
        <v>0</v>
      </c>
      <c r="BO144" s="2">
        <f t="shared" si="619"/>
        <v>0</v>
      </c>
      <c r="BP144" s="2">
        <f t="shared" si="620"/>
        <v>0</v>
      </c>
      <c r="BQ144" s="2">
        <f t="shared" si="621"/>
        <v>0</v>
      </c>
      <c r="BR144" s="2">
        <f t="shared" si="622"/>
        <v>0</v>
      </c>
      <c r="BS144" s="2">
        <f t="shared" si="623"/>
        <v>0</v>
      </c>
      <c r="BT144" s="2">
        <f t="shared" si="624"/>
        <v>0</v>
      </c>
      <c r="BU144" s="2">
        <f t="shared" si="625"/>
        <v>0</v>
      </c>
      <c r="BV144" s="2">
        <f t="shared" si="626"/>
        <v>0</v>
      </c>
      <c r="BW144" s="255">
        <f>数据调研!K144</f>
        <v>0</v>
      </c>
      <c r="BX144" s="199">
        <f t="shared" si="627"/>
        <v>0</v>
      </c>
      <c r="BY144" s="199">
        <f t="shared" si="628"/>
        <v>0</v>
      </c>
      <c r="BZ144" s="199">
        <f t="shared" si="629"/>
        <v>0</v>
      </c>
      <c r="CA144" s="199">
        <f t="shared" si="630"/>
        <v>0</v>
      </c>
      <c r="CB144" s="199">
        <f t="shared" si="631"/>
        <v>0</v>
      </c>
      <c r="CC144" s="199">
        <f t="shared" si="632"/>
        <v>0</v>
      </c>
      <c r="CD144" s="199">
        <f t="shared" si="633"/>
        <v>0</v>
      </c>
      <c r="CE144" s="199">
        <f t="shared" si="634"/>
        <v>0</v>
      </c>
      <c r="CF144" s="199">
        <f t="shared" si="635"/>
        <v>0</v>
      </c>
      <c r="CG144" s="199">
        <f t="shared" si="636"/>
        <v>0</v>
      </c>
      <c r="CH144" s="199">
        <f t="shared" si="637"/>
        <v>0</v>
      </c>
      <c r="CI144" s="199">
        <f t="shared" si="638"/>
        <v>0</v>
      </c>
      <c r="CJ144" s="199">
        <f t="shared" si="639"/>
        <v>0</v>
      </c>
      <c r="CK144" s="199">
        <f t="shared" si="640"/>
        <v>0</v>
      </c>
      <c r="CL144" s="199">
        <f t="shared" si="641"/>
        <v>0</v>
      </c>
      <c r="CM144" s="199">
        <f t="shared" si="642"/>
        <v>0</v>
      </c>
      <c r="CN144" s="199">
        <f t="shared" si="643"/>
        <v>0</v>
      </c>
      <c r="CO144" s="199">
        <f t="shared" si="644"/>
        <v>0</v>
      </c>
      <c r="CP144" s="199">
        <f t="shared" si="645"/>
        <v>0</v>
      </c>
      <c r="CQ144" s="199">
        <f t="shared" si="646"/>
        <v>0</v>
      </c>
      <c r="CR144" s="255">
        <f>数据调研!N144</f>
        <v>0</v>
      </c>
      <c r="CS144" s="260">
        <f t="shared" si="647"/>
        <v>0</v>
      </c>
      <c r="CT144" s="2">
        <f t="shared" si="648"/>
        <v>0</v>
      </c>
      <c r="CU144" s="2">
        <f t="shared" si="649"/>
        <v>0</v>
      </c>
      <c r="CV144" s="2">
        <f t="shared" si="650"/>
        <v>0</v>
      </c>
      <c r="CW144" s="2">
        <f t="shared" si="651"/>
        <v>0</v>
      </c>
      <c r="CX144" s="2">
        <f t="shared" si="652"/>
        <v>0</v>
      </c>
      <c r="CY144" s="2">
        <f t="shared" si="653"/>
        <v>0</v>
      </c>
      <c r="CZ144" s="2">
        <f t="shared" si="654"/>
        <v>0</v>
      </c>
      <c r="DA144" s="2">
        <f t="shared" si="655"/>
        <v>0</v>
      </c>
      <c r="DB144" s="2">
        <f t="shared" si="656"/>
        <v>0</v>
      </c>
      <c r="DC144" s="263">
        <f t="shared" si="657"/>
        <v>0</v>
      </c>
      <c r="DD144" s="254">
        <f t="shared" si="658"/>
        <v>0</v>
      </c>
      <c r="DE144" s="254">
        <f t="shared" si="659"/>
        <v>0</v>
      </c>
      <c r="DF144" s="254">
        <f t="shared" si="660"/>
        <v>0</v>
      </c>
      <c r="DG144" s="254">
        <f t="shared" si="661"/>
        <v>0</v>
      </c>
      <c r="DH144" s="254">
        <f t="shared" si="662"/>
        <v>0</v>
      </c>
      <c r="DI144" s="254">
        <f t="shared" si="663"/>
        <v>0</v>
      </c>
      <c r="DJ144" s="254">
        <f t="shared" si="664"/>
        <v>0</v>
      </c>
      <c r="DK144" s="254">
        <f t="shared" si="665"/>
        <v>0</v>
      </c>
      <c r="DL144" s="254">
        <f t="shared" si="666"/>
        <v>0</v>
      </c>
      <c r="DM144" s="263">
        <f t="shared" si="667"/>
        <v>0</v>
      </c>
      <c r="DN144" s="254">
        <f t="shared" si="668"/>
        <v>0</v>
      </c>
      <c r="DO144" s="254">
        <f t="shared" si="669"/>
        <v>0</v>
      </c>
      <c r="DP144" s="254">
        <f t="shared" si="670"/>
        <v>0</v>
      </c>
      <c r="DQ144" s="254">
        <f t="shared" si="671"/>
        <v>0</v>
      </c>
      <c r="DR144" s="254">
        <f t="shared" si="672"/>
        <v>0</v>
      </c>
      <c r="DS144" s="254">
        <f t="shared" si="673"/>
        <v>0</v>
      </c>
      <c r="DT144" s="254">
        <f t="shared" si="674"/>
        <v>0</v>
      </c>
      <c r="DU144" s="254">
        <f t="shared" si="675"/>
        <v>0</v>
      </c>
      <c r="DV144" s="254">
        <f t="shared" si="676"/>
        <v>0</v>
      </c>
      <c r="DW144" s="263">
        <f t="shared" si="677"/>
        <v>0</v>
      </c>
      <c r="DX144" s="254">
        <f t="shared" si="678"/>
        <v>0</v>
      </c>
      <c r="DY144" s="254">
        <f t="shared" si="679"/>
        <v>0</v>
      </c>
      <c r="DZ144" s="254">
        <f t="shared" si="680"/>
        <v>0</v>
      </c>
      <c r="EA144" s="254">
        <f t="shared" si="681"/>
        <v>0</v>
      </c>
      <c r="EB144" s="254">
        <f t="shared" si="682"/>
        <v>0</v>
      </c>
      <c r="EC144" s="254">
        <f t="shared" si="683"/>
        <v>0</v>
      </c>
      <c r="ED144" s="254">
        <f t="shared" si="684"/>
        <v>0</v>
      </c>
      <c r="EE144" s="254">
        <f t="shared" si="685"/>
        <v>0</v>
      </c>
      <c r="EF144" s="254">
        <f t="shared" si="686"/>
        <v>0</v>
      </c>
      <c r="EG144" s="263">
        <f t="shared" si="687"/>
        <v>0</v>
      </c>
      <c r="EH144" s="2">
        <f t="shared" si="688"/>
        <v>0</v>
      </c>
      <c r="EI144" s="2">
        <f t="shared" si="689"/>
        <v>0</v>
      </c>
      <c r="EJ144" s="2">
        <f t="shared" si="690"/>
        <v>0</v>
      </c>
      <c r="EK144" s="2">
        <f t="shared" si="691"/>
        <v>0</v>
      </c>
      <c r="EL144" s="2">
        <f t="shared" si="692"/>
        <v>0</v>
      </c>
      <c r="EM144" s="2">
        <f t="shared" si="693"/>
        <v>0</v>
      </c>
      <c r="EN144" s="2">
        <f t="shared" si="694"/>
        <v>0</v>
      </c>
      <c r="EO144" s="2">
        <f t="shared" si="695"/>
        <v>0</v>
      </c>
      <c r="EP144" s="2">
        <f t="shared" si="696"/>
        <v>0</v>
      </c>
      <c r="EQ144" s="55"/>
      <c r="ER144" s="55"/>
      <c r="ES144" s="56"/>
      <c r="ET144" s="56"/>
      <c r="EU144" s="55"/>
      <c r="EV144" s="55"/>
      <c r="EW144" s="55"/>
      <c r="EX144" s="55"/>
      <c r="EY144" s="55"/>
      <c r="EZ144" s="55"/>
      <c r="FA144" s="55"/>
      <c r="FB144" s="215"/>
      <c r="FC144" s="215"/>
    </row>
    <row r="145" ht="20.1" customHeight="1" spans="1:159">
      <c r="A145" s="194">
        <f>数据调研!F145</f>
        <v>0</v>
      </c>
      <c r="B145" s="195">
        <f t="shared" si="697"/>
        <v>0</v>
      </c>
      <c r="C145" s="195">
        <f t="shared" si="698"/>
        <v>0</v>
      </c>
      <c r="D145" s="195">
        <f t="shared" si="699"/>
        <v>0</v>
      </c>
      <c r="E145" s="195">
        <f t="shared" si="700"/>
        <v>0</v>
      </c>
      <c r="F145" s="195">
        <f t="shared" si="701"/>
        <v>0</v>
      </c>
      <c r="G145">
        <f t="shared" si="702"/>
        <v>0</v>
      </c>
      <c r="H145">
        <f t="shared" si="703"/>
        <v>0</v>
      </c>
      <c r="I145">
        <f t="shared" si="704"/>
        <v>0</v>
      </c>
      <c r="J145">
        <f t="shared" si="705"/>
        <v>0</v>
      </c>
      <c r="K145" s="254">
        <f>价格参考!K145</f>
        <v>0</v>
      </c>
      <c r="L145">
        <f t="shared" si="565"/>
        <v>0</v>
      </c>
      <c r="M145">
        <f t="shared" si="566"/>
        <v>0</v>
      </c>
      <c r="N145">
        <f t="shared" si="567"/>
        <v>0</v>
      </c>
      <c r="O145">
        <f t="shared" si="568"/>
        <v>0</v>
      </c>
      <c r="P145">
        <f t="shared" si="569"/>
        <v>0</v>
      </c>
      <c r="Q145">
        <f t="shared" si="570"/>
        <v>0</v>
      </c>
      <c r="R145">
        <f t="shared" si="571"/>
        <v>0</v>
      </c>
      <c r="S145">
        <f t="shared" si="572"/>
        <v>0</v>
      </c>
      <c r="T145">
        <f t="shared" si="573"/>
        <v>0</v>
      </c>
      <c r="U145">
        <f t="shared" si="574"/>
        <v>0</v>
      </c>
      <c r="V145">
        <f t="shared" si="575"/>
        <v>0</v>
      </c>
      <c r="W145" s="194">
        <f t="shared" si="576"/>
        <v>0</v>
      </c>
      <c r="X145" s="255">
        <f>数据调研!I145</f>
        <v>0</v>
      </c>
      <c r="Y145" s="2">
        <f t="shared" si="577"/>
        <v>1</v>
      </c>
      <c r="Z145" s="2">
        <f t="shared" si="578"/>
        <v>0</v>
      </c>
      <c r="AA145" s="2">
        <f t="shared" si="579"/>
        <v>0</v>
      </c>
      <c r="AB145" s="2">
        <f t="shared" si="580"/>
        <v>0</v>
      </c>
      <c r="AC145" s="2">
        <f t="shared" si="581"/>
        <v>0</v>
      </c>
      <c r="AD145" s="2">
        <f t="shared" si="582"/>
        <v>0</v>
      </c>
      <c r="AE145" s="2">
        <f t="shared" si="583"/>
        <v>0</v>
      </c>
      <c r="AF145" s="2">
        <f t="shared" si="584"/>
        <v>0</v>
      </c>
      <c r="AG145" s="2">
        <f t="shared" si="585"/>
        <v>0</v>
      </c>
      <c r="AH145" s="2">
        <f t="shared" si="586"/>
        <v>0</v>
      </c>
      <c r="AI145" s="2">
        <f t="shared" si="587"/>
        <v>0</v>
      </c>
      <c r="AJ145" s="2">
        <f t="shared" si="588"/>
        <v>0</v>
      </c>
      <c r="AK145" s="2">
        <f t="shared" si="589"/>
        <v>0</v>
      </c>
      <c r="AL145" s="2">
        <f t="shared" si="590"/>
        <v>0</v>
      </c>
      <c r="AM145" s="2">
        <f t="shared" si="591"/>
        <v>0</v>
      </c>
      <c r="AN145" s="2">
        <f t="shared" si="592"/>
        <v>0</v>
      </c>
      <c r="AO145" s="2">
        <f t="shared" si="593"/>
        <v>0</v>
      </c>
      <c r="AP145" s="2">
        <f t="shared" si="594"/>
        <v>0</v>
      </c>
      <c r="AQ145" s="2">
        <f t="shared" si="595"/>
        <v>0</v>
      </c>
      <c r="AR145" s="2">
        <f t="shared" si="596"/>
        <v>0</v>
      </c>
      <c r="AS145" s="2">
        <f t="shared" si="597"/>
        <v>0</v>
      </c>
      <c r="AT145" s="2">
        <f t="shared" si="598"/>
        <v>0</v>
      </c>
      <c r="AU145" s="2">
        <f t="shared" si="599"/>
        <v>0</v>
      </c>
      <c r="AV145" s="2">
        <f t="shared" si="600"/>
        <v>0</v>
      </c>
      <c r="AW145" s="2">
        <f t="shared" si="601"/>
        <v>0</v>
      </c>
      <c r="AX145" s="2">
        <f t="shared" si="602"/>
        <v>0</v>
      </c>
      <c r="AY145" s="2">
        <f t="shared" si="603"/>
        <v>0</v>
      </c>
      <c r="AZ145" s="2">
        <f t="shared" si="604"/>
        <v>0</v>
      </c>
      <c r="BA145" s="2">
        <f t="shared" si="605"/>
        <v>0</v>
      </c>
      <c r="BB145" s="2">
        <f t="shared" si="606"/>
        <v>0</v>
      </c>
      <c r="BC145" s="2">
        <f t="shared" si="607"/>
        <v>0</v>
      </c>
      <c r="BD145" s="2">
        <f t="shared" si="608"/>
        <v>0</v>
      </c>
      <c r="BE145" s="2">
        <f t="shared" si="609"/>
        <v>0</v>
      </c>
      <c r="BF145" s="2">
        <f t="shared" si="610"/>
        <v>0</v>
      </c>
      <c r="BG145" s="2">
        <f t="shared" si="611"/>
        <v>0</v>
      </c>
      <c r="BH145" s="2">
        <f t="shared" si="612"/>
        <v>0</v>
      </c>
      <c r="BI145" s="2">
        <f t="shared" si="613"/>
        <v>0</v>
      </c>
      <c r="BJ145" s="2">
        <f t="shared" si="614"/>
        <v>0</v>
      </c>
      <c r="BK145" s="2">
        <f t="shared" si="615"/>
        <v>0</v>
      </c>
      <c r="BL145" s="2">
        <f t="shared" si="616"/>
        <v>0</v>
      </c>
      <c r="BM145" s="2">
        <f t="shared" si="617"/>
        <v>0</v>
      </c>
      <c r="BN145" s="2">
        <f t="shared" si="618"/>
        <v>0</v>
      </c>
      <c r="BO145" s="2">
        <f t="shared" si="619"/>
        <v>0</v>
      </c>
      <c r="BP145" s="2">
        <f t="shared" si="620"/>
        <v>0</v>
      </c>
      <c r="BQ145" s="2">
        <f t="shared" si="621"/>
        <v>0</v>
      </c>
      <c r="BR145" s="2">
        <f t="shared" si="622"/>
        <v>0</v>
      </c>
      <c r="BS145" s="2">
        <f t="shared" si="623"/>
        <v>0</v>
      </c>
      <c r="BT145" s="2">
        <f t="shared" si="624"/>
        <v>0</v>
      </c>
      <c r="BU145" s="2">
        <f t="shared" si="625"/>
        <v>0</v>
      </c>
      <c r="BV145" s="2">
        <f t="shared" si="626"/>
        <v>0</v>
      </c>
      <c r="BW145" s="255">
        <f>数据调研!K145</f>
        <v>0</v>
      </c>
      <c r="BX145" s="199">
        <f t="shared" si="627"/>
        <v>0</v>
      </c>
      <c r="BY145" s="199">
        <f t="shared" si="628"/>
        <v>0</v>
      </c>
      <c r="BZ145" s="199">
        <f t="shared" si="629"/>
        <v>0</v>
      </c>
      <c r="CA145" s="199">
        <f t="shared" si="630"/>
        <v>0</v>
      </c>
      <c r="CB145" s="199">
        <f t="shared" si="631"/>
        <v>0</v>
      </c>
      <c r="CC145" s="199">
        <f t="shared" si="632"/>
        <v>0</v>
      </c>
      <c r="CD145" s="199">
        <f t="shared" si="633"/>
        <v>0</v>
      </c>
      <c r="CE145" s="199">
        <f t="shared" si="634"/>
        <v>0</v>
      </c>
      <c r="CF145" s="199">
        <f t="shared" si="635"/>
        <v>0</v>
      </c>
      <c r="CG145" s="199">
        <f t="shared" si="636"/>
        <v>0</v>
      </c>
      <c r="CH145" s="199">
        <f t="shared" si="637"/>
        <v>0</v>
      </c>
      <c r="CI145" s="199">
        <f t="shared" si="638"/>
        <v>0</v>
      </c>
      <c r="CJ145" s="199">
        <f t="shared" si="639"/>
        <v>0</v>
      </c>
      <c r="CK145" s="199">
        <f t="shared" si="640"/>
        <v>0</v>
      </c>
      <c r="CL145" s="199">
        <f t="shared" si="641"/>
        <v>0</v>
      </c>
      <c r="CM145" s="199">
        <f t="shared" si="642"/>
        <v>0</v>
      </c>
      <c r="CN145" s="199">
        <f t="shared" si="643"/>
        <v>0</v>
      </c>
      <c r="CO145" s="199">
        <f t="shared" si="644"/>
        <v>0</v>
      </c>
      <c r="CP145" s="199">
        <f t="shared" si="645"/>
        <v>0</v>
      </c>
      <c r="CQ145" s="199">
        <f t="shared" si="646"/>
        <v>0</v>
      </c>
      <c r="CR145" s="255">
        <f>数据调研!N145</f>
        <v>0</v>
      </c>
      <c r="CS145" s="260">
        <f t="shared" si="647"/>
        <v>0</v>
      </c>
      <c r="CT145" s="2">
        <f t="shared" si="648"/>
        <v>0</v>
      </c>
      <c r="CU145" s="2">
        <f t="shared" si="649"/>
        <v>0</v>
      </c>
      <c r="CV145" s="2">
        <f t="shared" si="650"/>
        <v>0</v>
      </c>
      <c r="CW145" s="2">
        <f t="shared" si="651"/>
        <v>0</v>
      </c>
      <c r="CX145" s="2">
        <f t="shared" si="652"/>
        <v>0</v>
      </c>
      <c r="CY145" s="2">
        <f t="shared" si="653"/>
        <v>0</v>
      </c>
      <c r="CZ145" s="2">
        <f t="shared" si="654"/>
        <v>0</v>
      </c>
      <c r="DA145" s="2">
        <f t="shared" si="655"/>
        <v>0</v>
      </c>
      <c r="DB145" s="2">
        <f t="shared" si="656"/>
        <v>0</v>
      </c>
      <c r="DC145" s="263">
        <f t="shared" si="657"/>
        <v>0</v>
      </c>
      <c r="DD145" s="254">
        <f t="shared" si="658"/>
        <v>0</v>
      </c>
      <c r="DE145" s="254">
        <f t="shared" si="659"/>
        <v>0</v>
      </c>
      <c r="DF145" s="254">
        <f t="shared" si="660"/>
        <v>0</v>
      </c>
      <c r="DG145" s="254">
        <f t="shared" si="661"/>
        <v>0</v>
      </c>
      <c r="DH145" s="254">
        <f t="shared" si="662"/>
        <v>0</v>
      </c>
      <c r="DI145" s="254">
        <f t="shared" si="663"/>
        <v>0</v>
      </c>
      <c r="DJ145" s="254">
        <f t="shared" si="664"/>
        <v>0</v>
      </c>
      <c r="DK145" s="254">
        <f t="shared" si="665"/>
        <v>0</v>
      </c>
      <c r="DL145" s="254">
        <f t="shared" si="666"/>
        <v>0</v>
      </c>
      <c r="DM145" s="263">
        <f t="shared" si="667"/>
        <v>0</v>
      </c>
      <c r="DN145" s="254">
        <f t="shared" si="668"/>
        <v>0</v>
      </c>
      <c r="DO145" s="254">
        <f t="shared" si="669"/>
        <v>0</v>
      </c>
      <c r="DP145" s="254">
        <f t="shared" si="670"/>
        <v>0</v>
      </c>
      <c r="DQ145" s="254">
        <f t="shared" si="671"/>
        <v>0</v>
      </c>
      <c r="DR145" s="254">
        <f t="shared" si="672"/>
        <v>0</v>
      </c>
      <c r="DS145" s="254">
        <f t="shared" si="673"/>
        <v>0</v>
      </c>
      <c r="DT145" s="254">
        <f t="shared" si="674"/>
        <v>0</v>
      </c>
      <c r="DU145" s="254">
        <f t="shared" si="675"/>
        <v>0</v>
      </c>
      <c r="DV145" s="254">
        <f t="shared" si="676"/>
        <v>0</v>
      </c>
      <c r="DW145" s="263">
        <f t="shared" si="677"/>
        <v>0</v>
      </c>
      <c r="DX145" s="254">
        <f t="shared" si="678"/>
        <v>0</v>
      </c>
      <c r="DY145" s="254">
        <f t="shared" si="679"/>
        <v>0</v>
      </c>
      <c r="DZ145" s="254">
        <f t="shared" si="680"/>
        <v>0</v>
      </c>
      <c r="EA145" s="254">
        <f t="shared" si="681"/>
        <v>0</v>
      </c>
      <c r="EB145" s="254">
        <f t="shared" si="682"/>
        <v>0</v>
      </c>
      <c r="EC145" s="254">
        <f t="shared" si="683"/>
        <v>0</v>
      </c>
      <c r="ED145" s="254">
        <f t="shared" si="684"/>
        <v>0</v>
      </c>
      <c r="EE145" s="254">
        <f t="shared" si="685"/>
        <v>0</v>
      </c>
      <c r="EF145" s="254">
        <f t="shared" si="686"/>
        <v>0</v>
      </c>
      <c r="EG145" s="263">
        <f t="shared" si="687"/>
        <v>0</v>
      </c>
      <c r="EH145" s="2">
        <f t="shared" si="688"/>
        <v>0</v>
      </c>
      <c r="EI145" s="2">
        <f t="shared" si="689"/>
        <v>0</v>
      </c>
      <c r="EJ145" s="2">
        <f t="shared" si="690"/>
        <v>0</v>
      </c>
      <c r="EK145" s="2">
        <f t="shared" si="691"/>
        <v>0</v>
      </c>
      <c r="EL145" s="2">
        <f t="shared" si="692"/>
        <v>0</v>
      </c>
      <c r="EM145" s="2">
        <f t="shared" si="693"/>
        <v>0</v>
      </c>
      <c r="EN145" s="2">
        <f t="shared" si="694"/>
        <v>0</v>
      </c>
      <c r="EO145" s="2">
        <f t="shared" si="695"/>
        <v>0</v>
      </c>
      <c r="EP145" s="2">
        <f t="shared" si="696"/>
        <v>0</v>
      </c>
      <c r="EQ145" s="55"/>
      <c r="ER145" s="55"/>
      <c r="ES145" s="56"/>
      <c r="ET145" s="56"/>
      <c r="EU145" s="55"/>
      <c r="EV145" s="55"/>
      <c r="EW145" s="55"/>
      <c r="EX145" s="55"/>
      <c r="EY145" s="55"/>
      <c r="EZ145" s="55"/>
      <c r="FA145" s="55"/>
      <c r="FB145" s="215"/>
      <c r="FC145" s="215"/>
    </row>
    <row r="146" ht="20.1" customHeight="1" spans="1:159">
      <c r="A146" s="194">
        <f>数据调研!F146</f>
        <v>0</v>
      </c>
      <c r="B146" s="195">
        <f t="shared" si="697"/>
        <v>0</v>
      </c>
      <c r="C146" s="195">
        <f t="shared" si="698"/>
        <v>0</v>
      </c>
      <c r="D146" s="195">
        <f t="shared" si="699"/>
        <v>0</v>
      </c>
      <c r="E146" s="195">
        <f t="shared" si="700"/>
        <v>0</v>
      </c>
      <c r="F146" s="195">
        <f t="shared" si="701"/>
        <v>0</v>
      </c>
      <c r="G146">
        <f t="shared" si="702"/>
        <v>0</v>
      </c>
      <c r="H146">
        <f t="shared" si="703"/>
        <v>0</v>
      </c>
      <c r="I146">
        <f t="shared" si="704"/>
        <v>0</v>
      </c>
      <c r="J146">
        <f t="shared" si="705"/>
        <v>0</v>
      </c>
      <c r="K146" s="254">
        <f>价格参考!K146</f>
        <v>0</v>
      </c>
      <c r="L146">
        <f t="shared" si="565"/>
        <v>0</v>
      </c>
      <c r="M146">
        <f t="shared" si="566"/>
        <v>0</v>
      </c>
      <c r="N146">
        <f t="shared" si="567"/>
        <v>0</v>
      </c>
      <c r="O146">
        <f t="shared" si="568"/>
        <v>0</v>
      </c>
      <c r="P146">
        <f t="shared" si="569"/>
        <v>0</v>
      </c>
      <c r="Q146">
        <f t="shared" si="570"/>
        <v>0</v>
      </c>
      <c r="R146">
        <f t="shared" si="571"/>
        <v>0</v>
      </c>
      <c r="S146">
        <f t="shared" si="572"/>
        <v>0</v>
      </c>
      <c r="T146">
        <f t="shared" si="573"/>
        <v>0</v>
      </c>
      <c r="U146">
        <f t="shared" si="574"/>
        <v>0</v>
      </c>
      <c r="V146">
        <f t="shared" si="575"/>
        <v>0</v>
      </c>
      <c r="W146" s="194">
        <f t="shared" si="576"/>
        <v>0</v>
      </c>
      <c r="X146" s="255">
        <f>数据调研!I146</f>
        <v>0</v>
      </c>
      <c r="Y146" s="2">
        <f t="shared" si="577"/>
        <v>1</v>
      </c>
      <c r="Z146" s="2">
        <f t="shared" si="578"/>
        <v>0</v>
      </c>
      <c r="AA146" s="2">
        <f t="shared" si="579"/>
        <v>0</v>
      </c>
      <c r="AB146" s="2">
        <f t="shared" si="580"/>
        <v>0</v>
      </c>
      <c r="AC146" s="2">
        <f t="shared" si="581"/>
        <v>0</v>
      </c>
      <c r="AD146" s="2">
        <f t="shared" si="582"/>
        <v>0</v>
      </c>
      <c r="AE146" s="2">
        <f t="shared" si="583"/>
        <v>0</v>
      </c>
      <c r="AF146" s="2">
        <f t="shared" si="584"/>
        <v>0</v>
      </c>
      <c r="AG146" s="2">
        <f t="shared" si="585"/>
        <v>0</v>
      </c>
      <c r="AH146" s="2">
        <f t="shared" si="586"/>
        <v>0</v>
      </c>
      <c r="AI146" s="2">
        <f t="shared" si="587"/>
        <v>0</v>
      </c>
      <c r="AJ146" s="2">
        <f t="shared" si="588"/>
        <v>0</v>
      </c>
      <c r="AK146" s="2">
        <f t="shared" si="589"/>
        <v>0</v>
      </c>
      <c r="AL146" s="2">
        <f t="shared" si="590"/>
        <v>0</v>
      </c>
      <c r="AM146" s="2">
        <f t="shared" si="591"/>
        <v>0</v>
      </c>
      <c r="AN146" s="2">
        <f t="shared" si="592"/>
        <v>0</v>
      </c>
      <c r="AO146" s="2">
        <f t="shared" si="593"/>
        <v>0</v>
      </c>
      <c r="AP146" s="2">
        <f t="shared" si="594"/>
        <v>0</v>
      </c>
      <c r="AQ146" s="2">
        <f t="shared" si="595"/>
        <v>0</v>
      </c>
      <c r="AR146" s="2">
        <f t="shared" si="596"/>
        <v>0</v>
      </c>
      <c r="AS146" s="2">
        <f t="shared" si="597"/>
        <v>0</v>
      </c>
      <c r="AT146" s="2">
        <f t="shared" si="598"/>
        <v>0</v>
      </c>
      <c r="AU146" s="2">
        <f t="shared" si="599"/>
        <v>0</v>
      </c>
      <c r="AV146" s="2">
        <f t="shared" si="600"/>
        <v>0</v>
      </c>
      <c r="AW146" s="2">
        <f t="shared" si="601"/>
        <v>0</v>
      </c>
      <c r="AX146" s="2">
        <f t="shared" si="602"/>
        <v>0</v>
      </c>
      <c r="AY146" s="2">
        <f t="shared" si="603"/>
        <v>0</v>
      </c>
      <c r="AZ146" s="2">
        <f t="shared" si="604"/>
        <v>0</v>
      </c>
      <c r="BA146" s="2">
        <f t="shared" si="605"/>
        <v>0</v>
      </c>
      <c r="BB146" s="2">
        <f t="shared" si="606"/>
        <v>0</v>
      </c>
      <c r="BC146" s="2">
        <f t="shared" si="607"/>
        <v>0</v>
      </c>
      <c r="BD146" s="2">
        <f t="shared" si="608"/>
        <v>0</v>
      </c>
      <c r="BE146" s="2">
        <f t="shared" si="609"/>
        <v>0</v>
      </c>
      <c r="BF146" s="2">
        <f t="shared" si="610"/>
        <v>0</v>
      </c>
      <c r="BG146" s="2">
        <f t="shared" si="611"/>
        <v>0</v>
      </c>
      <c r="BH146" s="2">
        <f t="shared" si="612"/>
        <v>0</v>
      </c>
      <c r="BI146" s="2">
        <f t="shared" si="613"/>
        <v>0</v>
      </c>
      <c r="BJ146" s="2">
        <f t="shared" si="614"/>
        <v>0</v>
      </c>
      <c r="BK146" s="2">
        <f t="shared" si="615"/>
        <v>0</v>
      </c>
      <c r="BL146" s="2">
        <f t="shared" si="616"/>
        <v>0</v>
      </c>
      <c r="BM146" s="2">
        <f t="shared" si="617"/>
        <v>0</v>
      </c>
      <c r="BN146" s="2">
        <f t="shared" si="618"/>
        <v>0</v>
      </c>
      <c r="BO146" s="2">
        <f t="shared" si="619"/>
        <v>0</v>
      </c>
      <c r="BP146" s="2">
        <f t="shared" si="620"/>
        <v>0</v>
      </c>
      <c r="BQ146" s="2">
        <f t="shared" si="621"/>
        <v>0</v>
      </c>
      <c r="BR146" s="2">
        <f t="shared" si="622"/>
        <v>0</v>
      </c>
      <c r="BS146" s="2">
        <f t="shared" si="623"/>
        <v>0</v>
      </c>
      <c r="BT146" s="2">
        <f t="shared" si="624"/>
        <v>0</v>
      </c>
      <c r="BU146" s="2">
        <f t="shared" si="625"/>
        <v>0</v>
      </c>
      <c r="BV146" s="2">
        <f t="shared" si="626"/>
        <v>0</v>
      </c>
      <c r="BW146" s="255">
        <f>数据调研!K146</f>
        <v>0</v>
      </c>
      <c r="BX146" s="199">
        <f t="shared" si="627"/>
        <v>0</v>
      </c>
      <c r="BY146" s="199">
        <f t="shared" si="628"/>
        <v>0</v>
      </c>
      <c r="BZ146" s="199">
        <f t="shared" si="629"/>
        <v>0</v>
      </c>
      <c r="CA146" s="199">
        <f t="shared" si="630"/>
        <v>0</v>
      </c>
      <c r="CB146" s="199">
        <f t="shared" si="631"/>
        <v>0</v>
      </c>
      <c r="CC146" s="199">
        <f t="shared" si="632"/>
        <v>0</v>
      </c>
      <c r="CD146" s="199">
        <f t="shared" si="633"/>
        <v>0</v>
      </c>
      <c r="CE146" s="199">
        <f t="shared" si="634"/>
        <v>0</v>
      </c>
      <c r="CF146" s="199">
        <f t="shared" si="635"/>
        <v>0</v>
      </c>
      <c r="CG146" s="199">
        <f t="shared" si="636"/>
        <v>0</v>
      </c>
      <c r="CH146" s="199">
        <f t="shared" si="637"/>
        <v>0</v>
      </c>
      <c r="CI146" s="199">
        <f t="shared" si="638"/>
        <v>0</v>
      </c>
      <c r="CJ146" s="199">
        <f t="shared" si="639"/>
        <v>0</v>
      </c>
      <c r="CK146" s="199">
        <f t="shared" si="640"/>
        <v>0</v>
      </c>
      <c r="CL146" s="199">
        <f t="shared" si="641"/>
        <v>0</v>
      </c>
      <c r="CM146" s="199">
        <f t="shared" si="642"/>
        <v>0</v>
      </c>
      <c r="CN146" s="199">
        <f t="shared" si="643"/>
        <v>0</v>
      </c>
      <c r="CO146" s="199">
        <f t="shared" si="644"/>
        <v>0</v>
      </c>
      <c r="CP146" s="199">
        <f t="shared" si="645"/>
        <v>0</v>
      </c>
      <c r="CQ146" s="199">
        <f t="shared" si="646"/>
        <v>0</v>
      </c>
      <c r="CR146" s="255">
        <f>数据调研!N146</f>
        <v>0</v>
      </c>
      <c r="CS146" s="260">
        <f t="shared" si="647"/>
        <v>0</v>
      </c>
      <c r="CT146" s="2">
        <f t="shared" si="648"/>
        <v>0</v>
      </c>
      <c r="CU146" s="2">
        <f t="shared" si="649"/>
        <v>0</v>
      </c>
      <c r="CV146" s="2">
        <f t="shared" si="650"/>
        <v>0</v>
      </c>
      <c r="CW146" s="2">
        <f t="shared" si="651"/>
        <v>0</v>
      </c>
      <c r="CX146" s="2">
        <f t="shared" si="652"/>
        <v>0</v>
      </c>
      <c r="CY146" s="2">
        <f t="shared" si="653"/>
        <v>0</v>
      </c>
      <c r="CZ146" s="2">
        <f t="shared" si="654"/>
        <v>0</v>
      </c>
      <c r="DA146" s="2">
        <f t="shared" si="655"/>
        <v>0</v>
      </c>
      <c r="DB146" s="2">
        <f t="shared" si="656"/>
        <v>0</v>
      </c>
      <c r="DC146" s="263">
        <f t="shared" si="657"/>
        <v>0</v>
      </c>
      <c r="DD146" s="254">
        <f t="shared" si="658"/>
        <v>0</v>
      </c>
      <c r="DE146" s="254">
        <f t="shared" si="659"/>
        <v>0</v>
      </c>
      <c r="DF146" s="254">
        <f t="shared" si="660"/>
        <v>0</v>
      </c>
      <c r="DG146" s="254">
        <f t="shared" si="661"/>
        <v>0</v>
      </c>
      <c r="DH146" s="254">
        <f t="shared" si="662"/>
        <v>0</v>
      </c>
      <c r="DI146" s="254">
        <f t="shared" si="663"/>
        <v>0</v>
      </c>
      <c r="DJ146" s="254">
        <f t="shared" si="664"/>
        <v>0</v>
      </c>
      <c r="DK146" s="254">
        <f t="shared" si="665"/>
        <v>0</v>
      </c>
      <c r="DL146" s="254">
        <f t="shared" si="666"/>
        <v>0</v>
      </c>
      <c r="DM146" s="263">
        <f t="shared" si="667"/>
        <v>0</v>
      </c>
      <c r="DN146" s="254">
        <f t="shared" si="668"/>
        <v>0</v>
      </c>
      <c r="DO146" s="254">
        <f t="shared" si="669"/>
        <v>0</v>
      </c>
      <c r="DP146" s="254">
        <f t="shared" si="670"/>
        <v>0</v>
      </c>
      <c r="DQ146" s="254">
        <f t="shared" si="671"/>
        <v>0</v>
      </c>
      <c r="DR146" s="254">
        <f t="shared" si="672"/>
        <v>0</v>
      </c>
      <c r="DS146" s="254">
        <f t="shared" si="673"/>
        <v>0</v>
      </c>
      <c r="DT146" s="254">
        <f t="shared" si="674"/>
        <v>0</v>
      </c>
      <c r="DU146" s="254">
        <f t="shared" si="675"/>
        <v>0</v>
      </c>
      <c r="DV146" s="254">
        <f t="shared" si="676"/>
        <v>0</v>
      </c>
      <c r="DW146" s="263">
        <f t="shared" si="677"/>
        <v>0</v>
      </c>
      <c r="DX146" s="254">
        <f t="shared" si="678"/>
        <v>0</v>
      </c>
      <c r="DY146" s="254">
        <f t="shared" si="679"/>
        <v>0</v>
      </c>
      <c r="DZ146" s="254">
        <f t="shared" si="680"/>
        <v>0</v>
      </c>
      <c r="EA146" s="254">
        <f t="shared" si="681"/>
        <v>0</v>
      </c>
      <c r="EB146" s="254">
        <f t="shared" si="682"/>
        <v>0</v>
      </c>
      <c r="EC146" s="254">
        <f t="shared" si="683"/>
        <v>0</v>
      </c>
      <c r="ED146" s="254">
        <f t="shared" si="684"/>
        <v>0</v>
      </c>
      <c r="EE146" s="254">
        <f t="shared" si="685"/>
        <v>0</v>
      </c>
      <c r="EF146" s="254">
        <f t="shared" si="686"/>
        <v>0</v>
      </c>
      <c r="EG146" s="263">
        <f t="shared" si="687"/>
        <v>0</v>
      </c>
      <c r="EH146" s="2">
        <f t="shared" si="688"/>
        <v>0</v>
      </c>
      <c r="EI146" s="2">
        <f t="shared" si="689"/>
        <v>0</v>
      </c>
      <c r="EJ146" s="2">
        <f t="shared" si="690"/>
        <v>0</v>
      </c>
      <c r="EK146" s="2">
        <f t="shared" si="691"/>
        <v>0</v>
      </c>
      <c r="EL146" s="2">
        <f t="shared" si="692"/>
        <v>0</v>
      </c>
      <c r="EM146" s="2">
        <f t="shared" si="693"/>
        <v>0</v>
      </c>
      <c r="EN146" s="2">
        <f t="shared" si="694"/>
        <v>0</v>
      </c>
      <c r="EO146" s="2">
        <f t="shared" si="695"/>
        <v>0</v>
      </c>
      <c r="EP146" s="2">
        <f t="shared" si="696"/>
        <v>0</v>
      </c>
      <c r="EQ146" s="55"/>
      <c r="ER146" s="55"/>
      <c r="ES146" s="56"/>
      <c r="ET146" s="56"/>
      <c r="EU146" s="55"/>
      <c r="EV146" s="55"/>
      <c r="EW146" s="55"/>
      <c r="EX146" s="55"/>
      <c r="EY146" s="55"/>
      <c r="EZ146" s="55"/>
      <c r="FA146" s="55"/>
      <c r="FB146" s="215"/>
      <c r="FC146" s="215"/>
    </row>
    <row r="147" ht="20.1" customHeight="1" spans="1:159">
      <c r="A147" s="194">
        <f>数据调研!F147</f>
        <v>0</v>
      </c>
      <c r="B147" s="195">
        <f t="shared" si="697"/>
        <v>0</v>
      </c>
      <c r="C147" s="195">
        <f t="shared" si="698"/>
        <v>0</v>
      </c>
      <c r="D147" s="195">
        <f t="shared" si="699"/>
        <v>0</v>
      </c>
      <c r="E147" s="195">
        <f t="shared" si="700"/>
        <v>0</v>
      </c>
      <c r="F147" s="195">
        <f t="shared" si="701"/>
        <v>0</v>
      </c>
      <c r="G147">
        <f t="shared" si="702"/>
        <v>0</v>
      </c>
      <c r="H147">
        <f t="shared" si="703"/>
        <v>0</v>
      </c>
      <c r="I147">
        <f t="shared" si="704"/>
        <v>0</v>
      </c>
      <c r="J147">
        <f t="shared" si="705"/>
        <v>0</v>
      </c>
      <c r="K147" s="254">
        <f>价格参考!K147</f>
        <v>0</v>
      </c>
      <c r="L147">
        <f t="shared" si="565"/>
        <v>0</v>
      </c>
      <c r="M147">
        <f t="shared" si="566"/>
        <v>0</v>
      </c>
      <c r="N147">
        <f t="shared" si="567"/>
        <v>0</v>
      </c>
      <c r="O147">
        <f t="shared" si="568"/>
        <v>0</v>
      </c>
      <c r="P147">
        <f t="shared" si="569"/>
        <v>0</v>
      </c>
      <c r="Q147">
        <f t="shared" si="570"/>
        <v>0</v>
      </c>
      <c r="R147">
        <f t="shared" si="571"/>
        <v>0</v>
      </c>
      <c r="S147">
        <f t="shared" si="572"/>
        <v>0</v>
      </c>
      <c r="T147">
        <f t="shared" si="573"/>
        <v>0</v>
      </c>
      <c r="U147">
        <f t="shared" si="574"/>
        <v>0</v>
      </c>
      <c r="V147">
        <f t="shared" si="575"/>
        <v>0</v>
      </c>
      <c r="W147" s="194">
        <f t="shared" si="576"/>
        <v>0</v>
      </c>
      <c r="X147" s="255">
        <f>数据调研!I147</f>
        <v>0</v>
      </c>
      <c r="Y147" s="2">
        <f t="shared" si="577"/>
        <v>1</v>
      </c>
      <c r="Z147" s="2">
        <f t="shared" si="578"/>
        <v>0</v>
      </c>
      <c r="AA147" s="2">
        <f t="shared" si="579"/>
        <v>0</v>
      </c>
      <c r="AB147" s="2">
        <f t="shared" si="580"/>
        <v>0</v>
      </c>
      <c r="AC147" s="2">
        <f t="shared" si="581"/>
        <v>0</v>
      </c>
      <c r="AD147" s="2">
        <f t="shared" si="582"/>
        <v>0</v>
      </c>
      <c r="AE147" s="2">
        <f t="shared" si="583"/>
        <v>0</v>
      </c>
      <c r="AF147" s="2">
        <f t="shared" si="584"/>
        <v>0</v>
      </c>
      <c r="AG147" s="2">
        <f t="shared" si="585"/>
        <v>0</v>
      </c>
      <c r="AH147" s="2">
        <f t="shared" si="586"/>
        <v>0</v>
      </c>
      <c r="AI147" s="2">
        <f t="shared" si="587"/>
        <v>0</v>
      </c>
      <c r="AJ147" s="2">
        <f t="shared" si="588"/>
        <v>0</v>
      </c>
      <c r="AK147" s="2">
        <f t="shared" si="589"/>
        <v>0</v>
      </c>
      <c r="AL147" s="2">
        <f t="shared" si="590"/>
        <v>0</v>
      </c>
      <c r="AM147" s="2">
        <f t="shared" si="591"/>
        <v>0</v>
      </c>
      <c r="AN147" s="2">
        <f t="shared" si="592"/>
        <v>0</v>
      </c>
      <c r="AO147" s="2">
        <f t="shared" si="593"/>
        <v>0</v>
      </c>
      <c r="AP147" s="2">
        <f t="shared" si="594"/>
        <v>0</v>
      </c>
      <c r="AQ147" s="2">
        <f t="shared" si="595"/>
        <v>0</v>
      </c>
      <c r="AR147" s="2">
        <f t="shared" si="596"/>
        <v>0</v>
      </c>
      <c r="AS147" s="2">
        <f t="shared" si="597"/>
        <v>0</v>
      </c>
      <c r="AT147" s="2">
        <f t="shared" si="598"/>
        <v>0</v>
      </c>
      <c r="AU147" s="2">
        <f t="shared" si="599"/>
        <v>0</v>
      </c>
      <c r="AV147" s="2">
        <f t="shared" si="600"/>
        <v>0</v>
      </c>
      <c r="AW147" s="2">
        <f t="shared" si="601"/>
        <v>0</v>
      </c>
      <c r="AX147" s="2">
        <f t="shared" si="602"/>
        <v>0</v>
      </c>
      <c r="AY147" s="2">
        <f t="shared" si="603"/>
        <v>0</v>
      </c>
      <c r="AZ147" s="2">
        <f t="shared" si="604"/>
        <v>0</v>
      </c>
      <c r="BA147" s="2">
        <f t="shared" si="605"/>
        <v>0</v>
      </c>
      <c r="BB147" s="2">
        <f t="shared" si="606"/>
        <v>0</v>
      </c>
      <c r="BC147" s="2">
        <f t="shared" si="607"/>
        <v>0</v>
      </c>
      <c r="BD147" s="2">
        <f t="shared" si="608"/>
        <v>0</v>
      </c>
      <c r="BE147" s="2">
        <f t="shared" si="609"/>
        <v>0</v>
      </c>
      <c r="BF147" s="2">
        <f t="shared" si="610"/>
        <v>0</v>
      </c>
      <c r="BG147" s="2">
        <f t="shared" si="611"/>
        <v>0</v>
      </c>
      <c r="BH147" s="2">
        <f t="shared" si="612"/>
        <v>0</v>
      </c>
      <c r="BI147" s="2">
        <f t="shared" si="613"/>
        <v>0</v>
      </c>
      <c r="BJ147" s="2">
        <f t="shared" si="614"/>
        <v>0</v>
      </c>
      <c r="BK147" s="2">
        <f t="shared" si="615"/>
        <v>0</v>
      </c>
      <c r="BL147" s="2">
        <f t="shared" si="616"/>
        <v>0</v>
      </c>
      <c r="BM147" s="2">
        <f t="shared" si="617"/>
        <v>0</v>
      </c>
      <c r="BN147" s="2">
        <f t="shared" si="618"/>
        <v>0</v>
      </c>
      <c r="BO147" s="2">
        <f t="shared" si="619"/>
        <v>0</v>
      </c>
      <c r="BP147" s="2">
        <f t="shared" si="620"/>
        <v>0</v>
      </c>
      <c r="BQ147" s="2">
        <f t="shared" si="621"/>
        <v>0</v>
      </c>
      <c r="BR147" s="2">
        <f t="shared" si="622"/>
        <v>0</v>
      </c>
      <c r="BS147" s="2">
        <f t="shared" si="623"/>
        <v>0</v>
      </c>
      <c r="BT147" s="2">
        <f t="shared" si="624"/>
        <v>0</v>
      </c>
      <c r="BU147" s="2">
        <f t="shared" si="625"/>
        <v>0</v>
      </c>
      <c r="BV147" s="2">
        <f t="shared" si="626"/>
        <v>0</v>
      </c>
      <c r="BW147" s="255">
        <f>数据调研!K147</f>
        <v>0</v>
      </c>
      <c r="BX147" s="199">
        <f t="shared" si="627"/>
        <v>0</v>
      </c>
      <c r="BY147" s="199">
        <f t="shared" si="628"/>
        <v>0</v>
      </c>
      <c r="BZ147" s="199">
        <f t="shared" si="629"/>
        <v>0</v>
      </c>
      <c r="CA147" s="199">
        <f t="shared" si="630"/>
        <v>0</v>
      </c>
      <c r="CB147" s="199">
        <f t="shared" si="631"/>
        <v>0</v>
      </c>
      <c r="CC147" s="199">
        <f t="shared" si="632"/>
        <v>0</v>
      </c>
      <c r="CD147" s="199">
        <f t="shared" si="633"/>
        <v>0</v>
      </c>
      <c r="CE147" s="199">
        <f t="shared" si="634"/>
        <v>0</v>
      </c>
      <c r="CF147" s="199">
        <f t="shared" si="635"/>
        <v>0</v>
      </c>
      <c r="CG147" s="199">
        <f t="shared" si="636"/>
        <v>0</v>
      </c>
      <c r="CH147" s="199">
        <f t="shared" si="637"/>
        <v>0</v>
      </c>
      <c r="CI147" s="199">
        <f t="shared" si="638"/>
        <v>0</v>
      </c>
      <c r="CJ147" s="199">
        <f t="shared" si="639"/>
        <v>0</v>
      </c>
      <c r="CK147" s="199">
        <f t="shared" si="640"/>
        <v>0</v>
      </c>
      <c r="CL147" s="199">
        <f t="shared" si="641"/>
        <v>0</v>
      </c>
      <c r="CM147" s="199">
        <f t="shared" si="642"/>
        <v>0</v>
      </c>
      <c r="CN147" s="199">
        <f t="shared" si="643"/>
        <v>0</v>
      </c>
      <c r="CO147" s="199">
        <f t="shared" si="644"/>
        <v>0</v>
      </c>
      <c r="CP147" s="199">
        <f t="shared" si="645"/>
        <v>0</v>
      </c>
      <c r="CQ147" s="199">
        <f t="shared" si="646"/>
        <v>0</v>
      </c>
      <c r="CR147" s="255">
        <f>数据调研!N147</f>
        <v>0</v>
      </c>
      <c r="CS147" s="260">
        <f t="shared" si="647"/>
        <v>0</v>
      </c>
      <c r="CT147" s="2">
        <f t="shared" si="648"/>
        <v>0</v>
      </c>
      <c r="CU147" s="2">
        <f t="shared" si="649"/>
        <v>0</v>
      </c>
      <c r="CV147" s="2">
        <f t="shared" si="650"/>
        <v>0</v>
      </c>
      <c r="CW147" s="2">
        <f t="shared" si="651"/>
        <v>0</v>
      </c>
      <c r="CX147" s="2">
        <f t="shared" si="652"/>
        <v>0</v>
      </c>
      <c r="CY147" s="2">
        <f t="shared" si="653"/>
        <v>0</v>
      </c>
      <c r="CZ147" s="2">
        <f t="shared" si="654"/>
        <v>0</v>
      </c>
      <c r="DA147" s="2">
        <f t="shared" si="655"/>
        <v>0</v>
      </c>
      <c r="DB147" s="2">
        <f t="shared" si="656"/>
        <v>0</v>
      </c>
      <c r="DC147" s="263">
        <f t="shared" si="657"/>
        <v>0</v>
      </c>
      <c r="DD147" s="254">
        <f t="shared" si="658"/>
        <v>0</v>
      </c>
      <c r="DE147" s="254">
        <f t="shared" si="659"/>
        <v>0</v>
      </c>
      <c r="DF147" s="254">
        <f t="shared" si="660"/>
        <v>0</v>
      </c>
      <c r="DG147" s="254">
        <f t="shared" si="661"/>
        <v>0</v>
      </c>
      <c r="DH147" s="254">
        <f t="shared" si="662"/>
        <v>0</v>
      </c>
      <c r="DI147" s="254">
        <f t="shared" si="663"/>
        <v>0</v>
      </c>
      <c r="DJ147" s="254">
        <f t="shared" si="664"/>
        <v>0</v>
      </c>
      <c r="DK147" s="254">
        <f t="shared" si="665"/>
        <v>0</v>
      </c>
      <c r="DL147" s="254">
        <f t="shared" si="666"/>
        <v>0</v>
      </c>
      <c r="DM147" s="263">
        <f t="shared" si="667"/>
        <v>0</v>
      </c>
      <c r="DN147" s="254">
        <f t="shared" si="668"/>
        <v>0</v>
      </c>
      <c r="DO147" s="254">
        <f t="shared" si="669"/>
        <v>0</v>
      </c>
      <c r="DP147" s="254">
        <f t="shared" si="670"/>
        <v>0</v>
      </c>
      <c r="DQ147" s="254">
        <f t="shared" si="671"/>
        <v>0</v>
      </c>
      <c r="DR147" s="254">
        <f t="shared" si="672"/>
        <v>0</v>
      </c>
      <c r="DS147" s="254">
        <f t="shared" si="673"/>
        <v>0</v>
      </c>
      <c r="DT147" s="254">
        <f t="shared" si="674"/>
        <v>0</v>
      </c>
      <c r="DU147" s="254">
        <f t="shared" si="675"/>
        <v>0</v>
      </c>
      <c r="DV147" s="254">
        <f t="shared" si="676"/>
        <v>0</v>
      </c>
      <c r="DW147" s="263">
        <f t="shared" si="677"/>
        <v>0</v>
      </c>
      <c r="DX147" s="254">
        <f t="shared" si="678"/>
        <v>0</v>
      </c>
      <c r="DY147" s="254">
        <f t="shared" si="679"/>
        <v>0</v>
      </c>
      <c r="DZ147" s="254">
        <f t="shared" si="680"/>
        <v>0</v>
      </c>
      <c r="EA147" s="254">
        <f t="shared" si="681"/>
        <v>0</v>
      </c>
      <c r="EB147" s="254">
        <f t="shared" si="682"/>
        <v>0</v>
      </c>
      <c r="EC147" s="254">
        <f t="shared" si="683"/>
        <v>0</v>
      </c>
      <c r="ED147" s="254">
        <f t="shared" si="684"/>
        <v>0</v>
      </c>
      <c r="EE147" s="254">
        <f t="shared" si="685"/>
        <v>0</v>
      </c>
      <c r="EF147" s="254">
        <f t="shared" si="686"/>
        <v>0</v>
      </c>
      <c r="EG147" s="263">
        <f t="shared" si="687"/>
        <v>0</v>
      </c>
      <c r="EH147" s="2">
        <f t="shared" si="688"/>
        <v>0</v>
      </c>
      <c r="EI147" s="2">
        <f t="shared" si="689"/>
        <v>0</v>
      </c>
      <c r="EJ147" s="2">
        <f t="shared" si="690"/>
        <v>0</v>
      </c>
      <c r="EK147" s="2">
        <f t="shared" si="691"/>
        <v>0</v>
      </c>
      <c r="EL147" s="2">
        <f t="shared" si="692"/>
        <v>0</v>
      </c>
      <c r="EM147" s="2">
        <f t="shared" si="693"/>
        <v>0</v>
      </c>
      <c r="EN147" s="2">
        <f t="shared" si="694"/>
        <v>0</v>
      </c>
      <c r="EO147" s="2">
        <f t="shared" si="695"/>
        <v>0</v>
      </c>
      <c r="EP147" s="2">
        <f t="shared" si="696"/>
        <v>0</v>
      </c>
      <c r="EQ147" s="55"/>
      <c r="ER147" s="55"/>
      <c r="ES147" s="56"/>
      <c r="ET147" s="56"/>
      <c r="EU147" s="55"/>
      <c r="EV147" s="55"/>
      <c r="EW147" s="55"/>
      <c r="EX147" s="55"/>
      <c r="EY147" s="55"/>
      <c r="EZ147" s="55"/>
      <c r="FA147" s="55"/>
      <c r="FB147" s="215"/>
      <c r="FC147" s="215"/>
    </row>
    <row r="148" ht="20.1" customHeight="1" spans="1:159">
      <c r="A148" s="194">
        <f>数据调研!F148</f>
        <v>0</v>
      </c>
      <c r="B148" s="195">
        <f t="shared" si="697"/>
        <v>0</v>
      </c>
      <c r="C148" s="195">
        <f t="shared" si="698"/>
        <v>0</v>
      </c>
      <c r="D148" s="195">
        <f t="shared" si="699"/>
        <v>0</v>
      </c>
      <c r="E148" s="195">
        <f t="shared" si="700"/>
        <v>0</v>
      </c>
      <c r="F148" s="195">
        <f t="shared" si="701"/>
        <v>0</v>
      </c>
      <c r="G148">
        <f t="shared" si="702"/>
        <v>0</v>
      </c>
      <c r="H148">
        <f t="shared" si="703"/>
        <v>0</v>
      </c>
      <c r="I148">
        <f t="shared" si="704"/>
        <v>0</v>
      </c>
      <c r="J148">
        <f t="shared" si="705"/>
        <v>0</v>
      </c>
      <c r="K148" s="254">
        <f>价格参考!K148</f>
        <v>0</v>
      </c>
      <c r="L148">
        <f t="shared" si="565"/>
        <v>0</v>
      </c>
      <c r="M148">
        <f t="shared" si="566"/>
        <v>0</v>
      </c>
      <c r="N148">
        <f t="shared" si="567"/>
        <v>0</v>
      </c>
      <c r="O148">
        <f t="shared" si="568"/>
        <v>0</v>
      </c>
      <c r="P148">
        <f t="shared" si="569"/>
        <v>0</v>
      </c>
      <c r="Q148">
        <f t="shared" si="570"/>
        <v>0</v>
      </c>
      <c r="R148">
        <f t="shared" si="571"/>
        <v>0</v>
      </c>
      <c r="S148">
        <f t="shared" si="572"/>
        <v>0</v>
      </c>
      <c r="T148">
        <f t="shared" si="573"/>
        <v>0</v>
      </c>
      <c r="U148">
        <f t="shared" si="574"/>
        <v>0</v>
      </c>
      <c r="V148">
        <f t="shared" si="575"/>
        <v>0</v>
      </c>
      <c r="W148" s="194">
        <f t="shared" si="576"/>
        <v>0</v>
      </c>
      <c r="X148" s="255">
        <f>数据调研!I148</f>
        <v>0</v>
      </c>
      <c r="Y148" s="2">
        <f t="shared" si="577"/>
        <v>1</v>
      </c>
      <c r="Z148" s="2">
        <f t="shared" si="578"/>
        <v>0</v>
      </c>
      <c r="AA148" s="2">
        <f t="shared" si="579"/>
        <v>0</v>
      </c>
      <c r="AB148" s="2">
        <f t="shared" si="580"/>
        <v>0</v>
      </c>
      <c r="AC148" s="2">
        <f t="shared" si="581"/>
        <v>0</v>
      </c>
      <c r="AD148" s="2">
        <f t="shared" si="582"/>
        <v>0</v>
      </c>
      <c r="AE148" s="2">
        <f t="shared" si="583"/>
        <v>0</v>
      </c>
      <c r="AF148" s="2">
        <f t="shared" si="584"/>
        <v>0</v>
      </c>
      <c r="AG148" s="2">
        <f t="shared" si="585"/>
        <v>0</v>
      </c>
      <c r="AH148" s="2">
        <f t="shared" si="586"/>
        <v>0</v>
      </c>
      <c r="AI148" s="2">
        <f t="shared" si="587"/>
        <v>0</v>
      </c>
      <c r="AJ148" s="2">
        <f t="shared" si="588"/>
        <v>0</v>
      </c>
      <c r="AK148" s="2">
        <f t="shared" si="589"/>
        <v>0</v>
      </c>
      <c r="AL148" s="2">
        <f t="shared" si="590"/>
        <v>0</v>
      </c>
      <c r="AM148" s="2">
        <f t="shared" si="591"/>
        <v>0</v>
      </c>
      <c r="AN148" s="2">
        <f t="shared" si="592"/>
        <v>0</v>
      </c>
      <c r="AO148" s="2">
        <f t="shared" si="593"/>
        <v>0</v>
      </c>
      <c r="AP148" s="2">
        <f t="shared" si="594"/>
        <v>0</v>
      </c>
      <c r="AQ148" s="2">
        <f t="shared" si="595"/>
        <v>0</v>
      </c>
      <c r="AR148" s="2">
        <f t="shared" si="596"/>
        <v>0</v>
      </c>
      <c r="AS148" s="2">
        <f t="shared" si="597"/>
        <v>0</v>
      </c>
      <c r="AT148" s="2">
        <f t="shared" si="598"/>
        <v>0</v>
      </c>
      <c r="AU148" s="2">
        <f t="shared" si="599"/>
        <v>0</v>
      </c>
      <c r="AV148" s="2">
        <f t="shared" si="600"/>
        <v>0</v>
      </c>
      <c r="AW148" s="2">
        <f t="shared" si="601"/>
        <v>0</v>
      </c>
      <c r="AX148" s="2">
        <f t="shared" si="602"/>
        <v>0</v>
      </c>
      <c r="AY148" s="2">
        <f t="shared" si="603"/>
        <v>0</v>
      </c>
      <c r="AZ148" s="2">
        <f t="shared" si="604"/>
        <v>0</v>
      </c>
      <c r="BA148" s="2">
        <f t="shared" si="605"/>
        <v>0</v>
      </c>
      <c r="BB148" s="2">
        <f t="shared" si="606"/>
        <v>0</v>
      </c>
      <c r="BC148" s="2">
        <f t="shared" si="607"/>
        <v>0</v>
      </c>
      <c r="BD148" s="2">
        <f t="shared" si="608"/>
        <v>0</v>
      </c>
      <c r="BE148" s="2">
        <f t="shared" si="609"/>
        <v>0</v>
      </c>
      <c r="BF148" s="2">
        <f t="shared" si="610"/>
        <v>0</v>
      </c>
      <c r="BG148" s="2">
        <f t="shared" si="611"/>
        <v>0</v>
      </c>
      <c r="BH148" s="2">
        <f t="shared" si="612"/>
        <v>0</v>
      </c>
      <c r="BI148" s="2">
        <f t="shared" si="613"/>
        <v>0</v>
      </c>
      <c r="BJ148" s="2">
        <f t="shared" si="614"/>
        <v>0</v>
      </c>
      <c r="BK148" s="2">
        <f t="shared" si="615"/>
        <v>0</v>
      </c>
      <c r="BL148" s="2">
        <f t="shared" si="616"/>
        <v>0</v>
      </c>
      <c r="BM148" s="2">
        <f t="shared" si="617"/>
        <v>0</v>
      </c>
      <c r="BN148" s="2">
        <f t="shared" si="618"/>
        <v>0</v>
      </c>
      <c r="BO148" s="2">
        <f t="shared" si="619"/>
        <v>0</v>
      </c>
      <c r="BP148" s="2">
        <f t="shared" si="620"/>
        <v>0</v>
      </c>
      <c r="BQ148" s="2">
        <f t="shared" si="621"/>
        <v>0</v>
      </c>
      <c r="BR148" s="2">
        <f t="shared" si="622"/>
        <v>0</v>
      </c>
      <c r="BS148" s="2">
        <f t="shared" si="623"/>
        <v>0</v>
      </c>
      <c r="BT148" s="2">
        <f t="shared" si="624"/>
        <v>0</v>
      </c>
      <c r="BU148" s="2">
        <f t="shared" si="625"/>
        <v>0</v>
      </c>
      <c r="BV148" s="2">
        <f t="shared" si="626"/>
        <v>0</v>
      </c>
      <c r="BW148" s="255">
        <f>数据调研!K148</f>
        <v>0</v>
      </c>
      <c r="BX148" s="199">
        <f t="shared" si="627"/>
        <v>0</v>
      </c>
      <c r="BY148" s="199">
        <f t="shared" si="628"/>
        <v>0</v>
      </c>
      <c r="BZ148" s="199">
        <f t="shared" si="629"/>
        <v>0</v>
      </c>
      <c r="CA148" s="199">
        <f t="shared" si="630"/>
        <v>0</v>
      </c>
      <c r="CB148" s="199">
        <f t="shared" si="631"/>
        <v>0</v>
      </c>
      <c r="CC148" s="199">
        <f t="shared" si="632"/>
        <v>0</v>
      </c>
      <c r="CD148" s="199">
        <f t="shared" si="633"/>
        <v>0</v>
      </c>
      <c r="CE148" s="199">
        <f t="shared" si="634"/>
        <v>0</v>
      </c>
      <c r="CF148" s="199">
        <f t="shared" si="635"/>
        <v>0</v>
      </c>
      <c r="CG148" s="199">
        <f t="shared" si="636"/>
        <v>0</v>
      </c>
      <c r="CH148" s="199">
        <f t="shared" si="637"/>
        <v>0</v>
      </c>
      <c r="CI148" s="199">
        <f t="shared" si="638"/>
        <v>0</v>
      </c>
      <c r="CJ148" s="199">
        <f t="shared" si="639"/>
        <v>0</v>
      </c>
      <c r="CK148" s="199">
        <f t="shared" si="640"/>
        <v>0</v>
      </c>
      <c r="CL148" s="199">
        <f t="shared" si="641"/>
        <v>0</v>
      </c>
      <c r="CM148" s="199">
        <f t="shared" si="642"/>
        <v>0</v>
      </c>
      <c r="CN148" s="199">
        <f t="shared" si="643"/>
        <v>0</v>
      </c>
      <c r="CO148" s="199">
        <f t="shared" si="644"/>
        <v>0</v>
      </c>
      <c r="CP148" s="199">
        <f t="shared" si="645"/>
        <v>0</v>
      </c>
      <c r="CQ148" s="199">
        <f t="shared" si="646"/>
        <v>0</v>
      </c>
      <c r="CR148" s="255">
        <f>数据调研!N148</f>
        <v>0</v>
      </c>
      <c r="CS148" s="260">
        <f t="shared" si="647"/>
        <v>0</v>
      </c>
      <c r="CT148" s="2">
        <f t="shared" si="648"/>
        <v>0</v>
      </c>
      <c r="CU148" s="2">
        <f t="shared" si="649"/>
        <v>0</v>
      </c>
      <c r="CV148" s="2">
        <f t="shared" si="650"/>
        <v>0</v>
      </c>
      <c r="CW148" s="2">
        <f t="shared" si="651"/>
        <v>0</v>
      </c>
      <c r="CX148" s="2">
        <f t="shared" si="652"/>
        <v>0</v>
      </c>
      <c r="CY148" s="2">
        <f t="shared" si="653"/>
        <v>0</v>
      </c>
      <c r="CZ148" s="2">
        <f t="shared" si="654"/>
        <v>0</v>
      </c>
      <c r="DA148" s="2">
        <f t="shared" si="655"/>
        <v>0</v>
      </c>
      <c r="DB148" s="2">
        <f t="shared" si="656"/>
        <v>0</v>
      </c>
      <c r="DC148" s="263">
        <f t="shared" si="657"/>
        <v>0</v>
      </c>
      <c r="DD148" s="254">
        <f t="shared" si="658"/>
        <v>0</v>
      </c>
      <c r="DE148" s="254">
        <f t="shared" si="659"/>
        <v>0</v>
      </c>
      <c r="DF148" s="254">
        <f t="shared" si="660"/>
        <v>0</v>
      </c>
      <c r="DG148" s="254">
        <f t="shared" si="661"/>
        <v>0</v>
      </c>
      <c r="DH148" s="254">
        <f t="shared" si="662"/>
        <v>0</v>
      </c>
      <c r="DI148" s="254">
        <f t="shared" si="663"/>
        <v>0</v>
      </c>
      <c r="DJ148" s="254">
        <f t="shared" si="664"/>
        <v>0</v>
      </c>
      <c r="DK148" s="254">
        <f t="shared" si="665"/>
        <v>0</v>
      </c>
      <c r="DL148" s="254">
        <f t="shared" si="666"/>
        <v>0</v>
      </c>
      <c r="DM148" s="263">
        <f t="shared" si="667"/>
        <v>0</v>
      </c>
      <c r="DN148" s="254">
        <f t="shared" si="668"/>
        <v>0</v>
      </c>
      <c r="DO148" s="254">
        <f t="shared" si="669"/>
        <v>0</v>
      </c>
      <c r="DP148" s="254">
        <f t="shared" si="670"/>
        <v>0</v>
      </c>
      <c r="DQ148" s="254">
        <f t="shared" si="671"/>
        <v>0</v>
      </c>
      <c r="DR148" s="254">
        <f t="shared" si="672"/>
        <v>0</v>
      </c>
      <c r="DS148" s="254">
        <f t="shared" si="673"/>
        <v>0</v>
      </c>
      <c r="DT148" s="254">
        <f t="shared" si="674"/>
        <v>0</v>
      </c>
      <c r="DU148" s="254">
        <f t="shared" si="675"/>
        <v>0</v>
      </c>
      <c r="DV148" s="254">
        <f t="shared" si="676"/>
        <v>0</v>
      </c>
      <c r="DW148" s="263">
        <f t="shared" si="677"/>
        <v>0</v>
      </c>
      <c r="DX148" s="254">
        <f t="shared" si="678"/>
        <v>0</v>
      </c>
      <c r="DY148" s="254">
        <f t="shared" si="679"/>
        <v>0</v>
      </c>
      <c r="DZ148" s="254">
        <f t="shared" si="680"/>
        <v>0</v>
      </c>
      <c r="EA148" s="254">
        <f t="shared" si="681"/>
        <v>0</v>
      </c>
      <c r="EB148" s="254">
        <f t="shared" si="682"/>
        <v>0</v>
      </c>
      <c r="EC148" s="254">
        <f t="shared" si="683"/>
        <v>0</v>
      </c>
      <c r="ED148" s="254">
        <f t="shared" si="684"/>
        <v>0</v>
      </c>
      <c r="EE148" s="254">
        <f t="shared" si="685"/>
        <v>0</v>
      </c>
      <c r="EF148" s="254">
        <f t="shared" si="686"/>
        <v>0</v>
      </c>
      <c r="EG148" s="263">
        <f t="shared" si="687"/>
        <v>0</v>
      </c>
      <c r="EH148" s="2">
        <f t="shared" si="688"/>
        <v>0</v>
      </c>
      <c r="EI148" s="2">
        <f t="shared" si="689"/>
        <v>0</v>
      </c>
      <c r="EJ148" s="2">
        <f t="shared" si="690"/>
        <v>0</v>
      </c>
      <c r="EK148" s="2">
        <f t="shared" si="691"/>
        <v>0</v>
      </c>
      <c r="EL148" s="2">
        <f t="shared" si="692"/>
        <v>0</v>
      </c>
      <c r="EM148" s="2">
        <f t="shared" si="693"/>
        <v>0</v>
      </c>
      <c r="EN148" s="2">
        <f t="shared" si="694"/>
        <v>0</v>
      </c>
      <c r="EO148" s="2">
        <f t="shared" si="695"/>
        <v>0</v>
      </c>
      <c r="EP148" s="2">
        <f t="shared" si="696"/>
        <v>0</v>
      </c>
      <c r="EQ148" s="55"/>
      <c r="ER148" s="55"/>
      <c r="ES148" s="56"/>
      <c r="ET148" s="56"/>
      <c r="EU148" s="55"/>
      <c r="EV148" s="55"/>
      <c r="EW148" s="55"/>
      <c r="EX148" s="55"/>
      <c r="EY148" s="55"/>
      <c r="EZ148" s="55"/>
      <c r="FA148" s="55"/>
      <c r="FB148" s="215"/>
      <c r="FC148" s="215"/>
    </row>
    <row r="149" ht="20.1" customHeight="1" spans="1:159">
      <c r="A149" s="194">
        <f>数据调研!F149</f>
        <v>0</v>
      </c>
      <c r="B149" s="195">
        <f t="shared" si="697"/>
        <v>0</v>
      </c>
      <c r="C149" s="195">
        <f t="shared" si="698"/>
        <v>0</v>
      </c>
      <c r="D149" s="195">
        <f t="shared" si="699"/>
        <v>0</v>
      </c>
      <c r="E149" s="195">
        <f t="shared" si="700"/>
        <v>0</v>
      </c>
      <c r="F149" s="195">
        <f t="shared" si="701"/>
        <v>0</v>
      </c>
      <c r="G149">
        <f t="shared" si="702"/>
        <v>0</v>
      </c>
      <c r="H149">
        <f t="shared" si="703"/>
        <v>0</v>
      </c>
      <c r="I149">
        <f t="shared" si="704"/>
        <v>0</v>
      </c>
      <c r="J149">
        <f t="shared" si="705"/>
        <v>0</v>
      </c>
      <c r="K149" s="254">
        <f>价格参考!K149</f>
        <v>0</v>
      </c>
      <c r="L149">
        <f t="shared" si="565"/>
        <v>0</v>
      </c>
      <c r="M149">
        <f t="shared" si="566"/>
        <v>0</v>
      </c>
      <c r="N149">
        <f t="shared" si="567"/>
        <v>0</v>
      </c>
      <c r="O149">
        <f t="shared" si="568"/>
        <v>0</v>
      </c>
      <c r="P149">
        <f t="shared" si="569"/>
        <v>0</v>
      </c>
      <c r="Q149">
        <f t="shared" si="570"/>
        <v>0</v>
      </c>
      <c r="R149">
        <f t="shared" si="571"/>
        <v>0</v>
      </c>
      <c r="S149">
        <f t="shared" si="572"/>
        <v>0</v>
      </c>
      <c r="T149">
        <f t="shared" si="573"/>
        <v>0</v>
      </c>
      <c r="U149">
        <f t="shared" si="574"/>
        <v>0</v>
      </c>
      <c r="V149">
        <f t="shared" si="575"/>
        <v>0</v>
      </c>
      <c r="W149" s="194">
        <f t="shared" si="576"/>
        <v>0</v>
      </c>
      <c r="X149" s="255">
        <f>数据调研!I149</f>
        <v>0</v>
      </c>
      <c r="Y149" s="2">
        <f t="shared" si="577"/>
        <v>1</v>
      </c>
      <c r="Z149" s="2">
        <f t="shared" si="578"/>
        <v>0</v>
      </c>
      <c r="AA149" s="2">
        <f t="shared" si="579"/>
        <v>0</v>
      </c>
      <c r="AB149" s="2">
        <f t="shared" si="580"/>
        <v>0</v>
      </c>
      <c r="AC149" s="2">
        <f t="shared" si="581"/>
        <v>0</v>
      </c>
      <c r="AD149" s="2">
        <f t="shared" si="582"/>
        <v>0</v>
      </c>
      <c r="AE149" s="2">
        <f t="shared" si="583"/>
        <v>0</v>
      </c>
      <c r="AF149" s="2">
        <f t="shared" si="584"/>
        <v>0</v>
      </c>
      <c r="AG149" s="2">
        <f t="shared" si="585"/>
        <v>0</v>
      </c>
      <c r="AH149" s="2">
        <f t="shared" si="586"/>
        <v>0</v>
      </c>
      <c r="AI149" s="2">
        <f t="shared" si="587"/>
        <v>0</v>
      </c>
      <c r="AJ149" s="2">
        <f t="shared" si="588"/>
        <v>0</v>
      </c>
      <c r="AK149" s="2">
        <f t="shared" si="589"/>
        <v>0</v>
      </c>
      <c r="AL149" s="2">
        <f t="shared" si="590"/>
        <v>0</v>
      </c>
      <c r="AM149" s="2">
        <f t="shared" si="591"/>
        <v>0</v>
      </c>
      <c r="AN149" s="2">
        <f t="shared" si="592"/>
        <v>0</v>
      </c>
      <c r="AO149" s="2">
        <f t="shared" si="593"/>
        <v>0</v>
      </c>
      <c r="AP149" s="2">
        <f t="shared" si="594"/>
        <v>0</v>
      </c>
      <c r="AQ149" s="2">
        <f t="shared" si="595"/>
        <v>0</v>
      </c>
      <c r="AR149" s="2">
        <f t="shared" si="596"/>
        <v>0</v>
      </c>
      <c r="AS149" s="2">
        <f t="shared" si="597"/>
        <v>0</v>
      </c>
      <c r="AT149" s="2">
        <f t="shared" si="598"/>
        <v>0</v>
      </c>
      <c r="AU149" s="2">
        <f t="shared" si="599"/>
        <v>0</v>
      </c>
      <c r="AV149" s="2">
        <f t="shared" si="600"/>
        <v>0</v>
      </c>
      <c r="AW149" s="2">
        <f t="shared" si="601"/>
        <v>0</v>
      </c>
      <c r="AX149" s="2">
        <f t="shared" si="602"/>
        <v>0</v>
      </c>
      <c r="AY149" s="2">
        <f t="shared" si="603"/>
        <v>0</v>
      </c>
      <c r="AZ149" s="2">
        <f t="shared" si="604"/>
        <v>0</v>
      </c>
      <c r="BA149" s="2">
        <f t="shared" si="605"/>
        <v>0</v>
      </c>
      <c r="BB149" s="2">
        <f t="shared" si="606"/>
        <v>0</v>
      </c>
      <c r="BC149" s="2">
        <f t="shared" si="607"/>
        <v>0</v>
      </c>
      <c r="BD149" s="2">
        <f t="shared" si="608"/>
        <v>0</v>
      </c>
      <c r="BE149" s="2">
        <f t="shared" si="609"/>
        <v>0</v>
      </c>
      <c r="BF149" s="2">
        <f t="shared" si="610"/>
        <v>0</v>
      </c>
      <c r="BG149" s="2">
        <f t="shared" si="611"/>
        <v>0</v>
      </c>
      <c r="BH149" s="2">
        <f t="shared" si="612"/>
        <v>0</v>
      </c>
      <c r="BI149" s="2">
        <f t="shared" si="613"/>
        <v>0</v>
      </c>
      <c r="BJ149" s="2">
        <f t="shared" si="614"/>
        <v>0</v>
      </c>
      <c r="BK149" s="2">
        <f t="shared" si="615"/>
        <v>0</v>
      </c>
      <c r="BL149" s="2">
        <f t="shared" si="616"/>
        <v>0</v>
      </c>
      <c r="BM149" s="2">
        <f t="shared" si="617"/>
        <v>0</v>
      </c>
      <c r="BN149" s="2">
        <f t="shared" si="618"/>
        <v>0</v>
      </c>
      <c r="BO149" s="2">
        <f t="shared" si="619"/>
        <v>0</v>
      </c>
      <c r="BP149" s="2">
        <f t="shared" si="620"/>
        <v>0</v>
      </c>
      <c r="BQ149" s="2">
        <f t="shared" si="621"/>
        <v>0</v>
      </c>
      <c r="BR149" s="2">
        <f t="shared" si="622"/>
        <v>0</v>
      </c>
      <c r="BS149" s="2">
        <f t="shared" si="623"/>
        <v>0</v>
      </c>
      <c r="BT149" s="2">
        <f t="shared" si="624"/>
        <v>0</v>
      </c>
      <c r="BU149" s="2">
        <f t="shared" si="625"/>
        <v>0</v>
      </c>
      <c r="BV149" s="2">
        <f t="shared" si="626"/>
        <v>0</v>
      </c>
      <c r="BW149" s="255">
        <f>数据调研!K149</f>
        <v>0</v>
      </c>
      <c r="BX149" s="199">
        <f t="shared" si="627"/>
        <v>0</v>
      </c>
      <c r="BY149" s="199">
        <f t="shared" si="628"/>
        <v>0</v>
      </c>
      <c r="BZ149" s="199">
        <f t="shared" si="629"/>
        <v>0</v>
      </c>
      <c r="CA149" s="199">
        <f t="shared" si="630"/>
        <v>0</v>
      </c>
      <c r="CB149" s="199">
        <f t="shared" si="631"/>
        <v>0</v>
      </c>
      <c r="CC149" s="199">
        <f t="shared" si="632"/>
        <v>0</v>
      </c>
      <c r="CD149" s="199">
        <f t="shared" si="633"/>
        <v>0</v>
      </c>
      <c r="CE149" s="199">
        <f t="shared" si="634"/>
        <v>0</v>
      </c>
      <c r="CF149" s="199">
        <f t="shared" si="635"/>
        <v>0</v>
      </c>
      <c r="CG149" s="199">
        <f t="shared" si="636"/>
        <v>0</v>
      </c>
      <c r="CH149" s="199">
        <f t="shared" si="637"/>
        <v>0</v>
      </c>
      <c r="CI149" s="199">
        <f t="shared" si="638"/>
        <v>0</v>
      </c>
      <c r="CJ149" s="199">
        <f t="shared" si="639"/>
        <v>0</v>
      </c>
      <c r="CK149" s="199">
        <f t="shared" si="640"/>
        <v>0</v>
      </c>
      <c r="CL149" s="199">
        <f t="shared" si="641"/>
        <v>0</v>
      </c>
      <c r="CM149" s="199">
        <f t="shared" si="642"/>
        <v>0</v>
      </c>
      <c r="CN149" s="199">
        <f t="shared" si="643"/>
        <v>0</v>
      </c>
      <c r="CO149" s="199">
        <f t="shared" si="644"/>
        <v>0</v>
      </c>
      <c r="CP149" s="199">
        <f t="shared" si="645"/>
        <v>0</v>
      </c>
      <c r="CQ149" s="199">
        <f t="shared" si="646"/>
        <v>0</v>
      </c>
      <c r="CR149" s="255">
        <f>数据调研!N149</f>
        <v>0</v>
      </c>
      <c r="CS149" s="260">
        <f t="shared" si="647"/>
        <v>0</v>
      </c>
      <c r="CT149" s="2">
        <f t="shared" si="648"/>
        <v>0</v>
      </c>
      <c r="CU149" s="2">
        <f t="shared" si="649"/>
        <v>0</v>
      </c>
      <c r="CV149" s="2">
        <f t="shared" si="650"/>
        <v>0</v>
      </c>
      <c r="CW149" s="2">
        <f t="shared" si="651"/>
        <v>0</v>
      </c>
      <c r="CX149" s="2">
        <f t="shared" si="652"/>
        <v>0</v>
      </c>
      <c r="CY149" s="2">
        <f t="shared" si="653"/>
        <v>0</v>
      </c>
      <c r="CZ149" s="2">
        <f t="shared" si="654"/>
        <v>0</v>
      </c>
      <c r="DA149" s="2">
        <f t="shared" si="655"/>
        <v>0</v>
      </c>
      <c r="DB149" s="2">
        <f t="shared" si="656"/>
        <v>0</v>
      </c>
      <c r="DC149" s="263">
        <f t="shared" si="657"/>
        <v>0</v>
      </c>
      <c r="DD149" s="254">
        <f t="shared" si="658"/>
        <v>0</v>
      </c>
      <c r="DE149" s="254">
        <f t="shared" si="659"/>
        <v>0</v>
      </c>
      <c r="DF149" s="254">
        <f t="shared" si="660"/>
        <v>0</v>
      </c>
      <c r="DG149" s="254">
        <f t="shared" si="661"/>
        <v>0</v>
      </c>
      <c r="DH149" s="254">
        <f t="shared" si="662"/>
        <v>0</v>
      </c>
      <c r="DI149" s="254">
        <f t="shared" si="663"/>
        <v>0</v>
      </c>
      <c r="DJ149" s="254">
        <f t="shared" si="664"/>
        <v>0</v>
      </c>
      <c r="DK149" s="254">
        <f t="shared" si="665"/>
        <v>0</v>
      </c>
      <c r="DL149" s="254">
        <f t="shared" si="666"/>
        <v>0</v>
      </c>
      <c r="DM149" s="263">
        <f t="shared" si="667"/>
        <v>0</v>
      </c>
      <c r="DN149" s="254">
        <f t="shared" si="668"/>
        <v>0</v>
      </c>
      <c r="DO149" s="254">
        <f t="shared" si="669"/>
        <v>0</v>
      </c>
      <c r="DP149" s="254">
        <f t="shared" si="670"/>
        <v>0</v>
      </c>
      <c r="DQ149" s="254">
        <f t="shared" si="671"/>
        <v>0</v>
      </c>
      <c r="DR149" s="254">
        <f t="shared" si="672"/>
        <v>0</v>
      </c>
      <c r="DS149" s="254">
        <f t="shared" si="673"/>
        <v>0</v>
      </c>
      <c r="DT149" s="254">
        <f t="shared" si="674"/>
        <v>0</v>
      </c>
      <c r="DU149" s="254">
        <f t="shared" si="675"/>
        <v>0</v>
      </c>
      <c r="DV149" s="254">
        <f t="shared" si="676"/>
        <v>0</v>
      </c>
      <c r="DW149" s="263">
        <f t="shared" si="677"/>
        <v>0</v>
      </c>
      <c r="DX149" s="254">
        <f t="shared" si="678"/>
        <v>0</v>
      </c>
      <c r="DY149" s="254">
        <f t="shared" si="679"/>
        <v>0</v>
      </c>
      <c r="DZ149" s="254">
        <f t="shared" si="680"/>
        <v>0</v>
      </c>
      <c r="EA149" s="254">
        <f t="shared" si="681"/>
        <v>0</v>
      </c>
      <c r="EB149" s="254">
        <f t="shared" si="682"/>
        <v>0</v>
      </c>
      <c r="EC149" s="254">
        <f t="shared" si="683"/>
        <v>0</v>
      </c>
      <c r="ED149" s="254">
        <f t="shared" si="684"/>
        <v>0</v>
      </c>
      <c r="EE149" s="254">
        <f t="shared" si="685"/>
        <v>0</v>
      </c>
      <c r="EF149" s="254">
        <f t="shared" si="686"/>
        <v>0</v>
      </c>
      <c r="EG149" s="263">
        <f t="shared" si="687"/>
        <v>0</v>
      </c>
      <c r="EH149" s="2">
        <f t="shared" si="688"/>
        <v>0</v>
      </c>
      <c r="EI149" s="2">
        <f t="shared" si="689"/>
        <v>0</v>
      </c>
      <c r="EJ149" s="2">
        <f t="shared" si="690"/>
        <v>0</v>
      </c>
      <c r="EK149" s="2">
        <f t="shared" si="691"/>
        <v>0</v>
      </c>
      <c r="EL149" s="2">
        <f t="shared" si="692"/>
        <v>0</v>
      </c>
      <c r="EM149" s="2">
        <f t="shared" si="693"/>
        <v>0</v>
      </c>
      <c r="EN149" s="2">
        <f t="shared" si="694"/>
        <v>0</v>
      </c>
      <c r="EO149" s="2">
        <f t="shared" si="695"/>
        <v>0</v>
      </c>
      <c r="EP149" s="2">
        <f t="shared" si="696"/>
        <v>0</v>
      </c>
      <c r="EQ149" s="55"/>
      <c r="ER149" s="55"/>
      <c r="ES149" s="56"/>
      <c r="ET149" s="56"/>
      <c r="EU149" s="55"/>
      <c r="EV149" s="55"/>
      <c r="EW149" s="55"/>
      <c r="EX149" s="55"/>
      <c r="EY149" s="55"/>
      <c r="EZ149" s="55"/>
      <c r="FA149" s="55"/>
      <c r="FB149" s="215"/>
      <c r="FC149" s="215"/>
    </row>
    <row r="150" ht="20.1" customHeight="1" spans="1:159">
      <c r="A150" s="194">
        <f>数据调研!F150</f>
        <v>0</v>
      </c>
      <c r="B150" s="195">
        <f t="shared" si="697"/>
        <v>0</v>
      </c>
      <c r="C150" s="195">
        <f t="shared" si="698"/>
        <v>0</v>
      </c>
      <c r="D150" s="195">
        <f t="shared" si="699"/>
        <v>0</v>
      </c>
      <c r="E150" s="195">
        <f t="shared" si="700"/>
        <v>0</v>
      </c>
      <c r="F150" s="195">
        <f t="shared" si="701"/>
        <v>0</v>
      </c>
      <c r="G150">
        <f t="shared" si="702"/>
        <v>0</v>
      </c>
      <c r="H150">
        <f t="shared" si="703"/>
        <v>0</v>
      </c>
      <c r="I150">
        <f t="shared" si="704"/>
        <v>0</v>
      </c>
      <c r="J150">
        <f t="shared" si="705"/>
        <v>0</v>
      </c>
      <c r="K150" s="254">
        <f>价格参考!K150</f>
        <v>0</v>
      </c>
      <c r="L150">
        <f t="shared" si="565"/>
        <v>0</v>
      </c>
      <c r="M150">
        <f t="shared" si="566"/>
        <v>0</v>
      </c>
      <c r="N150">
        <f t="shared" si="567"/>
        <v>0</v>
      </c>
      <c r="O150">
        <f t="shared" si="568"/>
        <v>0</v>
      </c>
      <c r="P150">
        <f t="shared" si="569"/>
        <v>0</v>
      </c>
      <c r="Q150">
        <f t="shared" si="570"/>
        <v>0</v>
      </c>
      <c r="R150">
        <f t="shared" si="571"/>
        <v>0</v>
      </c>
      <c r="S150">
        <f t="shared" si="572"/>
        <v>0</v>
      </c>
      <c r="T150">
        <f t="shared" si="573"/>
        <v>0</v>
      </c>
      <c r="U150">
        <f t="shared" si="574"/>
        <v>0</v>
      </c>
      <c r="V150">
        <f t="shared" si="575"/>
        <v>0</v>
      </c>
      <c r="W150" s="194">
        <f t="shared" si="576"/>
        <v>0</v>
      </c>
      <c r="X150" s="255">
        <f>数据调研!I150</f>
        <v>0</v>
      </c>
      <c r="Y150" s="2">
        <f t="shared" si="577"/>
        <v>1</v>
      </c>
      <c r="Z150" s="2">
        <f t="shared" si="578"/>
        <v>0</v>
      </c>
      <c r="AA150" s="2">
        <f t="shared" si="579"/>
        <v>0</v>
      </c>
      <c r="AB150" s="2">
        <f t="shared" si="580"/>
        <v>0</v>
      </c>
      <c r="AC150" s="2">
        <f t="shared" si="581"/>
        <v>0</v>
      </c>
      <c r="AD150" s="2">
        <f t="shared" si="582"/>
        <v>0</v>
      </c>
      <c r="AE150" s="2">
        <f t="shared" si="583"/>
        <v>0</v>
      </c>
      <c r="AF150" s="2">
        <f t="shared" si="584"/>
        <v>0</v>
      </c>
      <c r="AG150" s="2">
        <f t="shared" si="585"/>
        <v>0</v>
      </c>
      <c r="AH150" s="2">
        <f t="shared" si="586"/>
        <v>0</v>
      </c>
      <c r="AI150" s="2">
        <f t="shared" si="587"/>
        <v>0</v>
      </c>
      <c r="AJ150" s="2">
        <f t="shared" si="588"/>
        <v>0</v>
      </c>
      <c r="AK150" s="2">
        <f t="shared" si="589"/>
        <v>0</v>
      </c>
      <c r="AL150" s="2">
        <f t="shared" si="590"/>
        <v>0</v>
      </c>
      <c r="AM150" s="2">
        <f t="shared" si="591"/>
        <v>0</v>
      </c>
      <c r="AN150" s="2">
        <f t="shared" si="592"/>
        <v>0</v>
      </c>
      <c r="AO150" s="2">
        <f t="shared" si="593"/>
        <v>0</v>
      </c>
      <c r="AP150" s="2">
        <f t="shared" si="594"/>
        <v>0</v>
      </c>
      <c r="AQ150" s="2">
        <f t="shared" si="595"/>
        <v>0</v>
      </c>
      <c r="AR150" s="2">
        <f t="shared" si="596"/>
        <v>0</v>
      </c>
      <c r="AS150" s="2">
        <f t="shared" si="597"/>
        <v>0</v>
      </c>
      <c r="AT150" s="2">
        <f t="shared" si="598"/>
        <v>0</v>
      </c>
      <c r="AU150" s="2">
        <f t="shared" si="599"/>
        <v>0</v>
      </c>
      <c r="AV150" s="2">
        <f t="shared" si="600"/>
        <v>0</v>
      </c>
      <c r="AW150" s="2">
        <f t="shared" si="601"/>
        <v>0</v>
      </c>
      <c r="AX150" s="2">
        <f t="shared" si="602"/>
        <v>0</v>
      </c>
      <c r="AY150" s="2">
        <f t="shared" si="603"/>
        <v>0</v>
      </c>
      <c r="AZ150" s="2">
        <f t="shared" si="604"/>
        <v>0</v>
      </c>
      <c r="BA150" s="2">
        <f t="shared" si="605"/>
        <v>0</v>
      </c>
      <c r="BB150" s="2">
        <f t="shared" si="606"/>
        <v>0</v>
      </c>
      <c r="BC150" s="2">
        <f t="shared" si="607"/>
        <v>0</v>
      </c>
      <c r="BD150" s="2">
        <f t="shared" si="608"/>
        <v>0</v>
      </c>
      <c r="BE150" s="2">
        <f t="shared" si="609"/>
        <v>0</v>
      </c>
      <c r="BF150" s="2">
        <f t="shared" si="610"/>
        <v>0</v>
      </c>
      <c r="BG150" s="2">
        <f t="shared" si="611"/>
        <v>0</v>
      </c>
      <c r="BH150" s="2">
        <f t="shared" si="612"/>
        <v>0</v>
      </c>
      <c r="BI150" s="2">
        <f t="shared" si="613"/>
        <v>0</v>
      </c>
      <c r="BJ150" s="2">
        <f t="shared" si="614"/>
        <v>0</v>
      </c>
      <c r="BK150" s="2">
        <f t="shared" si="615"/>
        <v>0</v>
      </c>
      <c r="BL150" s="2">
        <f t="shared" si="616"/>
        <v>0</v>
      </c>
      <c r="BM150" s="2">
        <f t="shared" si="617"/>
        <v>0</v>
      </c>
      <c r="BN150" s="2">
        <f t="shared" si="618"/>
        <v>0</v>
      </c>
      <c r="BO150" s="2">
        <f t="shared" si="619"/>
        <v>0</v>
      </c>
      <c r="BP150" s="2">
        <f t="shared" si="620"/>
        <v>0</v>
      </c>
      <c r="BQ150" s="2">
        <f t="shared" si="621"/>
        <v>0</v>
      </c>
      <c r="BR150" s="2">
        <f t="shared" si="622"/>
        <v>0</v>
      </c>
      <c r="BS150" s="2">
        <f t="shared" si="623"/>
        <v>0</v>
      </c>
      <c r="BT150" s="2">
        <f t="shared" si="624"/>
        <v>0</v>
      </c>
      <c r="BU150" s="2">
        <f t="shared" si="625"/>
        <v>0</v>
      </c>
      <c r="BV150" s="2">
        <f t="shared" si="626"/>
        <v>0</v>
      </c>
      <c r="BW150" s="255">
        <f>数据调研!K150</f>
        <v>0</v>
      </c>
      <c r="BX150" s="199">
        <f t="shared" si="627"/>
        <v>0</v>
      </c>
      <c r="BY150" s="199">
        <f t="shared" si="628"/>
        <v>0</v>
      </c>
      <c r="BZ150" s="199">
        <f t="shared" si="629"/>
        <v>0</v>
      </c>
      <c r="CA150" s="199">
        <f t="shared" si="630"/>
        <v>0</v>
      </c>
      <c r="CB150" s="199">
        <f t="shared" si="631"/>
        <v>0</v>
      </c>
      <c r="CC150" s="199">
        <f t="shared" si="632"/>
        <v>0</v>
      </c>
      <c r="CD150" s="199">
        <f t="shared" si="633"/>
        <v>0</v>
      </c>
      <c r="CE150" s="199">
        <f t="shared" si="634"/>
        <v>0</v>
      </c>
      <c r="CF150" s="199">
        <f t="shared" si="635"/>
        <v>0</v>
      </c>
      <c r="CG150" s="199">
        <f t="shared" si="636"/>
        <v>0</v>
      </c>
      <c r="CH150" s="199">
        <f t="shared" si="637"/>
        <v>0</v>
      </c>
      <c r="CI150" s="199">
        <f t="shared" si="638"/>
        <v>0</v>
      </c>
      <c r="CJ150" s="199">
        <f t="shared" si="639"/>
        <v>0</v>
      </c>
      <c r="CK150" s="199">
        <f t="shared" si="640"/>
        <v>0</v>
      </c>
      <c r="CL150" s="199">
        <f t="shared" si="641"/>
        <v>0</v>
      </c>
      <c r="CM150" s="199">
        <f t="shared" si="642"/>
        <v>0</v>
      </c>
      <c r="CN150" s="199">
        <f t="shared" si="643"/>
        <v>0</v>
      </c>
      <c r="CO150" s="199">
        <f t="shared" si="644"/>
        <v>0</v>
      </c>
      <c r="CP150" s="199">
        <f t="shared" si="645"/>
        <v>0</v>
      </c>
      <c r="CQ150" s="199">
        <f t="shared" si="646"/>
        <v>0</v>
      </c>
      <c r="CR150" s="255">
        <f>数据调研!N150</f>
        <v>0</v>
      </c>
      <c r="CS150" s="260">
        <f t="shared" si="647"/>
        <v>0</v>
      </c>
      <c r="CT150" s="2">
        <f t="shared" si="648"/>
        <v>0</v>
      </c>
      <c r="CU150" s="2">
        <f t="shared" si="649"/>
        <v>0</v>
      </c>
      <c r="CV150" s="2">
        <f t="shared" si="650"/>
        <v>0</v>
      </c>
      <c r="CW150" s="2">
        <f t="shared" si="651"/>
        <v>0</v>
      </c>
      <c r="CX150" s="2">
        <f t="shared" si="652"/>
        <v>0</v>
      </c>
      <c r="CY150" s="2">
        <f t="shared" si="653"/>
        <v>0</v>
      </c>
      <c r="CZ150" s="2">
        <f t="shared" si="654"/>
        <v>0</v>
      </c>
      <c r="DA150" s="2">
        <f t="shared" si="655"/>
        <v>0</v>
      </c>
      <c r="DB150" s="2">
        <f t="shared" si="656"/>
        <v>0</v>
      </c>
      <c r="DC150" s="263">
        <f t="shared" si="657"/>
        <v>0</v>
      </c>
      <c r="DD150" s="254">
        <f t="shared" si="658"/>
        <v>0</v>
      </c>
      <c r="DE150" s="254">
        <f t="shared" si="659"/>
        <v>0</v>
      </c>
      <c r="DF150" s="254">
        <f t="shared" si="660"/>
        <v>0</v>
      </c>
      <c r="DG150" s="254">
        <f t="shared" si="661"/>
        <v>0</v>
      </c>
      <c r="DH150" s="254">
        <f t="shared" si="662"/>
        <v>0</v>
      </c>
      <c r="DI150" s="254">
        <f t="shared" si="663"/>
        <v>0</v>
      </c>
      <c r="DJ150" s="254">
        <f t="shared" si="664"/>
        <v>0</v>
      </c>
      <c r="DK150" s="254">
        <f t="shared" si="665"/>
        <v>0</v>
      </c>
      <c r="DL150" s="254">
        <f t="shared" si="666"/>
        <v>0</v>
      </c>
      <c r="DM150" s="263">
        <f t="shared" si="667"/>
        <v>0</v>
      </c>
      <c r="DN150" s="254">
        <f t="shared" si="668"/>
        <v>0</v>
      </c>
      <c r="DO150" s="254">
        <f t="shared" si="669"/>
        <v>0</v>
      </c>
      <c r="DP150" s="254">
        <f t="shared" si="670"/>
        <v>0</v>
      </c>
      <c r="DQ150" s="254">
        <f t="shared" si="671"/>
        <v>0</v>
      </c>
      <c r="DR150" s="254">
        <f t="shared" si="672"/>
        <v>0</v>
      </c>
      <c r="DS150" s="254">
        <f t="shared" si="673"/>
        <v>0</v>
      </c>
      <c r="DT150" s="254">
        <f t="shared" si="674"/>
        <v>0</v>
      </c>
      <c r="DU150" s="254">
        <f t="shared" si="675"/>
        <v>0</v>
      </c>
      <c r="DV150" s="254">
        <f t="shared" si="676"/>
        <v>0</v>
      </c>
      <c r="DW150" s="263">
        <f t="shared" si="677"/>
        <v>0</v>
      </c>
      <c r="DX150" s="254">
        <f t="shared" si="678"/>
        <v>0</v>
      </c>
      <c r="DY150" s="254">
        <f t="shared" si="679"/>
        <v>0</v>
      </c>
      <c r="DZ150" s="254">
        <f t="shared" si="680"/>
        <v>0</v>
      </c>
      <c r="EA150" s="254">
        <f t="shared" si="681"/>
        <v>0</v>
      </c>
      <c r="EB150" s="254">
        <f t="shared" si="682"/>
        <v>0</v>
      </c>
      <c r="EC150" s="254">
        <f t="shared" si="683"/>
        <v>0</v>
      </c>
      <c r="ED150" s="254">
        <f t="shared" si="684"/>
        <v>0</v>
      </c>
      <c r="EE150" s="254">
        <f t="shared" si="685"/>
        <v>0</v>
      </c>
      <c r="EF150" s="254">
        <f t="shared" si="686"/>
        <v>0</v>
      </c>
      <c r="EG150" s="263">
        <f t="shared" si="687"/>
        <v>0</v>
      </c>
      <c r="EH150" s="2">
        <f t="shared" si="688"/>
        <v>0</v>
      </c>
      <c r="EI150" s="2">
        <f t="shared" si="689"/>
        <v>0</v>
      </c>
      <c r="EJ150" s="2">
        <f t="shared" si="690"/>
        <v>0</v>
      </c>
      <c r="EK150" s="2">
        <f t="shared" si="691"/>
        <v>0</v>
      </c>
      <c r="EL150" s="2">
        <f t="shared" si="692"/>
        <v>0</v>
      </c>
      <c r="EM150" s="2">
        <f t="shared" si="693"/>
        <v>0</v>
      </c>
      <c r="EN150" s="2">
        <f t="shared" si="694"/>
        <v>0</v>
      </c>
      <c r="EO150" s="2">
        <f t="shared" si="695"/>
        <v>0</v>
      </c>
      <c r="EP150" s="2">
        <f t="shared" si="696"/>
        <v>0</v>
      </c>
      <c r="EQ150" s="55"/>
      <c r="ER150" s="55"/>
      <c r="ES150" s="56"/>
      <c r="ET150" s="56"/>
      <c r="EU150" s="55"/>
      <c r="EV150" s="55"/>
      <c r="EW150" s="55"/>
      <c r="EX150" s="55"/>
      <c r="EY150" s="55"/>
      <c r="EZ150" s="55"/>
      <c r="FA150" s="55"/>
      <c r="FB150" s="215"/>
      <c r="FC150" s="215"/>
    </row>
    <row r="151" ht="20.1" customHeight="1" spans="1:159">
      <c r="A151" s="194">
        <f>数据调研!F151</f>
        <v>0</v>
      </c>
      <c r="B151" s="195">
        <f t="shared" si="697"/>
        <v>0</v>
      </c>
      <c r="C151" s="195">
        <f t="shared" si="698"/>
        <v>0</v>
      </c>
      <c r="D151" s="195">
        <f t="shared" si="699"/>
        <v>0</v>
      </c>
      <c r="E151" s="195">
        <f t="shared" si="700"/>
        <v>0</v>
      </c>
      <c r="F151" s="195">
        <f t="shared" si="701"/>
        <v>0</v>
      </c>
      <c r="G151">
        <f t="shared" si="702"/>
        <v>0</v>
      </c>
      <c r="H151">
        <f t="shared" si="703"/>
        <v>0</v>
      </c>
      <c r="I151">
        <f t="shared" si="704"/>
        <v>0</v>
      </c>
      <c r="J151">
        <f t="shared" si="705"/>
        <v>0</v>
      </c>
      <c r="K151" s="254">
        <f>价格参考!K151</f>
        <v>0</v>
      </c>
      <c r="L151">
        <f t="shared" si="565"/>
        <v>0</v>
      </c>
      <c r="M151">
        <f t="shared" si="566"/>
        <v>0</v>
      </c>
      <c r="N151">
        <f t="shared" si="567"/>
        <v>0</v>
      </c>
      <c r="O151">
        <f t="shared" si="568"/>
        <v>0</v>
      </c>
      <c r="P151">
        <f t="shared" si="569"/>
        <v>0</v>
      </c>
      <c r="Q151">
        <f t="shared" si="570"/>
        <v>0</v>
      </c>
      <c r="R151">
        <f t="shared" si="571"/>
        <v>0</v>
      </c>
      <c r="S151">
        <f t="shared" si="572"/>
        <v>0</v>
      </c>
      <c r="T151">
        <f t="shared" si="573"/>
        <v>0</v>
      </c>
      <c r="U151">
        <f t="shared" si="574"/>
        <v>0</v>
      </c>
      <c r="V151">
        <f t="shared" si="575"/>
        <v>0</v>
      </c>
      <c r="W151" s="194">
        <f t="shared" si="576"/>
        <v>0</v>
      </c>
      <c r="X151" s="255">
        <f>数据调研!I151</f>
        <v>0</v>
      </c>
      <c r="Y151" s="2">
        <f t="shared" si="577"/>
        <v>1</v>
      </c>
      <c r="Z151" s="2">
        <f t="shared" si="578"/>
        <v>0</v>
      </c>
      <c r="AA151" s="2">
        <f t="shared" si="579"/>
        <v>0</v>
      </c>
      <c r="AB151" s="2">
        <f t="shared" si="580"/>
        <v>0</v>
      </c>
      <c r="AC151" s="2">
        <f t="shared" si="581"/>
        <v>0</v>
      </c>
      <c r="AD151" s="2">
        <f t="shared" si="582"/>
        <v>0</v>
      </c>
      <c r="AE151" s="2">
        <f t="shared" si="583"/>
        <v>0</v>
      </c>
      <c r="AF151" s="2">
        <f t="shared" si="584"/>
        <v>0</v>
      </c>
      <c r="AG151" s="2">
        <f t="shared" si="585"/>
        <v>0</v>
      </c>
      <c r="AH151" s="2">
        <f t="shared" si="586"/>
        <v>0</v>
      </c>
      <c r="AI151" s="2">
        <f t="shared" si="587"/>
        <v>0</v>
      </c>
      <c r="AJ151" s="2">
        <f t="shared" si="588"/>
        <v>0</v>
      </c>
      <c r="AK151" s="2">
        <f t="shared" si="589"/>
        <v>0</v>
      </c>
      <c r="AL151" s="2">
        <f t="shared" si="590"/>
        <v>0</v>
      </c>
      <c r="AM151" s="2">
        <f t="shared" si="591"/>
        <v>0</v>
      </c>
      <c r="AN151" s="2">
        <f t="shared" si="592"/>
        <v>0</v>
      </c>
      <c r="AO151" s="2">
        <f t="shared" si="593"/>
        <v>0</v>
      </c>
      <c r="AP151" s="2">
        <f t="shared" si="594"/>
        <v>0</v>
      </c>
      <c r="AQ151" s="2">
        <f t="shared" si="595"/>
        <v>0</v>
      </c>
      <c r="AR151" s="2">
        <f t="shared" si="596"/>
        <v>0</v>
      </c>
      <c r="AS151" s="2">
        <f t="shared" si="597"/>
        <v>0</v>
      </c>
      <c r="AT151" s="2">
        <f t="shared" si="598"/>
        <v>0</v>
      </c>
      <c r="AU151" s="2">
        <f t="shared" si="599"/>
        <v>0</v>
      </c>
      <c r="AV151" s="2">
        <f t="shared" si="600"/>
        <v>0</v>
      </c>
      <c r="AW151" s="2">
        <f t="shared" si="601"/>
        <v>0</v>
      </c>
      <c r="AX151" s="2">
        <f t="shared" si="602"/>
        <v>0</v>
      </c>
      <c r="AY151" s="2">
        <f t="shared" si="603"/>
        <v>0</v>
      </c>
      <c r="AZ151" s="2">
        <f t="shared" si="604"/>
        <v>0</v>
      </c>
      <c r="BA151" s="2">
        <f t="shared" si="605"/>
        <v>0</v>
      </c>
      <c r="BB151" s="2">
        <f t="shared" si="606"/>
        <v>0</v>
      </c>
      <c r="BC151" s="2">
        <f t="shared" si="607"/>
        <v>0</v>
      </c>
      <c r="BD151" s="2">
        <f t="shared" si="608"/>
        <v>0</v>
      </c>
      <c r="BE151" s="2">
        <f t="shared" si="609"/>
        <v>0</v>
      </c>
      <c r="BF151" s="2">
        <f t="shared" si="610"/>
        <v>0</v>
      </c>
      <c r="BG151" s="2">
        <f t="shared" si="611"/>
        <v>0</v>
      </c>
      <c r="BH151" s="2">
        <f t="shared" si="612"/>
        <v>0</v>
      </c>
      <c r="BI151" s="2">
        <f t="shared" si="613"/>
        <v>0</v>
      </c>
      <c r="BJ151" s="2">
        <f t="shared" si="614"/>
        <v>0</v>
      </c>
      <c r="BK151" s="2">
        <f t="shared" si="615"/>
        <v>0</v>
      </c>
      <c r="BL151" s="2">
        <f t="shared" si="616"/>
        <v>0</v>
      </c>
      <c r="BM151" s="2">
        <f t="shared" si="617"/>
        <v>0</v>
      </c>
      <c r="BN151" s="2">
        <f t="shared" si="618"/>
        <v>0</v>
      </c>
      <c r="BO151" s="2">
        <f t="shared" si="619"/>
        <v>0</v>
      </c>
      <c r="BP151" s="2">
        <f t="shared" si="620"/>
        <v>0</v>
      </c>
      <c r="BQ151" s="2">
        <f t="shared" si="621"/>
        <v>0</v>
      </c>
      <c r="BR151" s="2">
        <f t="shared" si="622"/>
        <v>0</v>
      </c>
      <c r="BS151" s="2">
        <f t="shared" si="623"/>
        <v>0</v>
      </c>
      <c r="BT151" s="2">
        <f t="shared" si="624"/>
        <v>0</v>
      </c>
      <c r="BU151" s="2">
        <f t="shared" si="625"/>
        <v>0</v>
      </c>
      <c r="BV151" s="2">
        <f t="shared" si="626"/>
        <v>0</v>
      </c>
      <c r="BW151" s="255">
        <f>数据调研!K151</f>
        <v>0</v>
      </c>
      <c r="BX151" s="199">
        <f t="shared" si="627"/>
        <v>0</v>
      </c>
      <c r="BY151" s="199">
        <f t="shared" si="628"/>
        <v>0</v>
      </c>
      <c r="BZ151" s="199">
        <f t="shared" si="629"/>
        <v>0</v>
      </c>
      <c r="CA151" s="199">
        <f t="shared" si="630"/>
        <v>0</v>
      </c>
      <c r="CB151" s="199">
        <f t="shared" si="631"/>
        <v>0</v>
      </c>
      <c r="CC151" s="199">
        <f t="shared" si="632"/>
        <v>0</v>
      </c>
      <c r="CD151" s="199">
        <f t="shared" si="633"/>
        <v>0</v>
      </c>
      <c r="CE151" s="199">
        <f t="shared" si="634"/>
        <v>0</v>
      </c>
      <c r="CF151" s="199">
        <f t="shared" si="635"/>
        <v>0</v>
      </c>
      <c r="CG151" s="199">
        <f t="shared" si="636"/>
        <v>0</v>
      </c>
      <c r="CH151" s="199">
        <f t="shared" si="637"/>
        <v>0</v>
      </c>
      <c r="CI151" s="199">
        <f t="shared" si="638"/>
        <v>0</v>
      </c>
      <c r="CJ151" s="199">
        <f t="shared" si="639"/>
        <v>0</v>
      </c>
      <c r="CK151" s="199">
        <f t="shared" si="640"/>
        <v>0</v>
      </c>
      <c r="CL151" s="199">
        <f t="shared" si="641"/>
        <v>0</v>
      </c>
      <c r="CM151" s="199">
        <f t="shared" si="642"/>
        <v>0</v>
      </c>
      <c r="CN151" s="199">
        <f t="shared" si="643"/>
        <v>0</v>
      </c>
      <c r="CO151" s="199">
        <f t="shared" si="644"/>
        <v>0</v>
      </c>
      <c r="CP151" s="199">
        <f t="shared" si="645"/>
        <v>0</v>
      </c>
      <c r="CQ151" s="199">
        <f t="shared" si="646"/>
        <v>0</v>
      </c>
      <c r="CR151" s="255">
        <f>数据调研!N151</f>
        <v>0</v>
      </c>
      <c r="CS151" s="260">
        <f t="shared" si="647"/>
        <v>0</v>
      </c>
      <c r="CT151" s="2">
        <f t="shared" si="648"/>
        <v>0</v>
      </c>
      <c r="CU151" s="2">
        <f t="shared" si="649"/>
        <v>0</v>
      </c>
      <c r="CV151" s="2">
        <f t="shared" si="650"/>
        <v>0</v>
      </c>
      <c r="CW151" s="2">
        <f t="shared" si="651"/>
        <v>0</v>
      </c>
      <c r="CX151" s="2">
        <f t="shared" si="652"/>
        <v>0</v>
      </c>
      <c r="CY151" s="2">
        <f t="shared" si="653"/>
        <v>0</v>
      </c>
      <c r="CZ151" s="2">
        <f t="shared" si="654"/>
        <v>0</v>
      </c>
      <c r="DA151" s="2">
        <f t="shared" si="655"/>
        <v>0</v>
      </c>
      <c r="DB151" s="2">
        <f t="shared" si="656"/>
        <v>0</v>
      </c>
      <c r="DC151" s="263">
        <f t="shared" si="657"/>
        <v>0</v>
      </c>
      <c r="DD151" s="254">
        <f t="shared" si="658"/>
        <v>0</v>
      </c>
      <c r="DE151" s="254">
        <f t="shared" si="659"/>
        <v>0</v>
      </c>
      <c r="DF151" s="254">
        <f t="shared" si="660"/>
        <v>0</v>
      </c>
      <c r="DG151" s="254">
        <f t="shared" si="661"/>
        <v>0</v>
      </c>
      <c r="DH151" s="254">
        <f t="shared" si="662"/>
        <v>0</v>
      </c>
      <c r="DI151" s="254">
        <f t="shared" si="663"/>
        <v>0</v>
      </c>
      <c r="DJ151" s="254">
        <f t="shared" si="664"/>
        <v>0</v>
      </c>
      <c r="DK151" s="254">
        <f t="shared" si="665"/>
        <v>0</v>
      </c>
      <c r="DL151" s="254">
        <f t="shared" si="666"/>
        <v>0</v>
      </c>
      <c r="DM151" s="263">
        <f t="shared" si="667"/>
        <v>0</v>
      </c>
      <c r="DN151" s="254">
        <f t="shared" si="668"/>
        <v>0</v>
      </c>
      <c r="DO151" s="254">
        <f t="shared" si="669"/>
        <v>0</v>
      </c>
      <c r="DP151" s="254">
        <f t="shared" si="670"/>
        <v>0</v>
      </c>
      <c r="DQ151" s="254">
        <f t="shared" si="671"/>
        <v>0</v>
      </c>
      <c r="DR151" s="254">
        <f t="shared" si="672"/>
        <v>0</v>
      </c>
      <c r="DS151" s="254">
        <f t="shared" si="673"/>
        <v>0</v>
      </c>
      <c r="DT151" s="254">
        <f t="shared" si="674"/>
        <v>0</v>
      </c>
      <c r="DU151" s="254">
        <f t="shared" si="675"/>
        <v>0</v>
      </c>
      <c r="DV151" s="254">
        <f t="shared" si="676"/>
        <v>0</v>
      </c>
      <c r="DW151" s="263">
        <f t="shared" si="677"/>
        <v>0</v>
      </c>
      <c r="DX151" s="254">
        <f t="shared" si="678"/>
        <v>0</v>
      </c>
      <c r="DY151" s="254">
        <f t="shared" si="679"/>
        <v>0</v>
      </c>
      <c r="DZ151" s="254">
        <f t="shared" si="680"/>
        <v>0</v>
      </c>
      <c r="EA151" s="254">
        <f t="shared" si="681"/>
        <v>0</v>
      </c>
      <c r="EB151" s="254">
        <f t="shared" si="682"/>
        <v>0</v>
      </c>
      <c r="EC151" s="254">
        <f t="shared" si="683"/>
        <v>0</v>
      </c>
      <c r="ED151" s="254">
        <f t="shared" si="684"/>
        <v>0</v>
      </c>
      <c r="EE151" s="254">
        <f t="shared" si="685"/>
        <v>0</v>
      </c>
      <c r="EF151" s="254">
        <f t="shared" si="686"/>
        <v>0</v>
      </c>
      <c r="EG151" s="263">
        <f t="shared" si="687"/>
        <v>0</v>
      </c>
      <c r="EH151" s="2">
        <f t="shared" si="688"/>
        <v>0</v>
      </c>
      <c r="EI151" s="2">
        <f t="shared" si="689"/>
        <v>0</v>
      </c>
      <c r="EJ151" s="2">
        <f t="shared" si="690"/>
        <v>0</v>
      </c>
      <c r="EK151" s="2">
        <f t="shared" si="691"/>
        <v>0</v>
      </c>
      <c r="EL151" s="2">
        <f t="shared" si="692"/>
        <v>0</v>
      </c>
      <c r="EM151" s="2">
        <f t="shared" si="693"/>
        <v>0</v>
      </c>
      <c r="EN151" s="2">
        <f t="shared" si="694"/>
        <v>0</v>
      </c>
      <c r="EO151" s="2">
        <f t="shared" si="695"/>
        <v>0</v>
      </c>
      <c r="EP151" s="2">
        <f t="shared" si="696"/>
        <v>0</v>
      </c>
      <c r="EQ151" s="55"/>
      <c r="ER151" s="55"/>
      <c r="ES151" s="56"/>
      <c r="ET151" s="56"/>
      <c r="EU151" s="55"/>
      <c r="EV151" s="55"/>
      <c r="EW151" s="55"/>
      <c r="EX151" s="55"/>
      <c r="EY151" s="55"/>
      <c r="EZ151" s="55"/>
      <c r="FA151" s="55"/>
      <c r="FB151" s="215"/>
      <c r="FC151" s="215"/>
    </row>
    <row r="152" ht="20.1" customHeight="1" spans="1:159">
      <c r="A152" s="194">
        <f>数据调研!F152</f>
        <v>0</v>
      </c>
      <c r="B152" s="195">
        <f t="shared" si="697"/>
        <v>0</v>
      </c>
      <c r="C152" s="195">
        <f t="shared" si="698"/>
        <v>0</v>
      </c>
      <c r="D152" s="195">
        <f t="shared" si="699"/>
        <v>0</v>
      </c>
      <c r="E152" s="195">
        <f t="shared" si="700"/>
        <v>0</v>
      </c>
      <c r="F152" s="195">
        <f t="shared" si="701"/>
        <v>0</v>
      </c>
      <c r="G152">
        <f t="shared" si="702"/>
        <v>0</v>
      </c>
      <c r="H152">
        <f t="shared" si="703"/>
        <v>0</v>
      </c>
      <c r="I152">
        <f t="shared" si="704"/>
        <v>0</v>
      </c>
      <c r="J152">
        <f t="shared" si="705"/>
        <v>0</v>
      </c>
      <c r="K152" s="254">
        <f>价格参考!K152</f>
        <v>0</v>
      </c>
      <c r="L152">
        <f t="shared" si="565"/>
        <v>0</v>
      </c>
      <c r="M152">
        <f t="shared" si="566"/>
        <v>0</v>
      </c>
      <c r="N152">
        <f t="shared" si="567"/>
        <v>0</v>
      </c>
      <c r="O152">
        <f t="shared" si="568"/>
        <v>0</v>
      </c>
      <c r="P152">
        <f t="shared" si="569"/>
        <v>0</v>
      </c>
      <c r="Q152">
        <f t="shared" si="570"/>
        <v>0</v>
      </c>
      <c r="R152">
        <f t="shared" si="571"/>
        <v>0</v>
      </c>
      <c r="S152">
        <f t="shared" si="572"/>
        <v>0</v>
      </c>
      <c r="T152">
        <f t="shared" si="573"/>
        <v>0</v>
      </c>
      <c r="U152">
        <f t="shared" si="574"/>
        <v>0</v>
      </c>
      <c r="V152">
        <f t="shared" si="575"/>
        <v>0</v>
      </c>
      <c r="W152" s="194">
        <f t="shared" si="576"/>
        <v>0</v>
      </c>
      <c r="X152" s="255">
        <f>数据调研!I152</f>
        <v>0</v>
      </c>
      <c r="Y152" s="2">
        <f t="shared" si="577"/>
        <v>1</v>
      </c>
      <c r="Z152" s="2">
        <f t="shared" si="578"/>
        <v>0</v>
      </c>
      <c r="AA152" s="2">
        <f t="shared" si="579"/>
        <v>0</v>
      </c>
      <c r="AB152" s="2">
        <f t="shared" si="580"/>
        <v>0</v>
      </c>
      <c r="AC152" s="2">
        <f t="shared" si="581"/>
        <v>0</v>
      </c>
      <c r="AD152" s="2">
        <f t="shared" si="582"/>
        <v>0</v>
      </c>
      <c r="AE152" s="2">
        <f t="shared" si="583"/>
        <v>0</v>
      </c>
      <c r="AF152" s="2">
        <f t="shared" si="584"/>
        <v>0</v>
      </c>
      <c r="AG152" s="2">
        <f t="shared" si="585"/>
        <v>0</v>
      </c>
      <c r="AH152" s="2">
        <f t="shared" si="586"/>
        <v>0</v>
      </c>
      <c r="AI152" s="2">
        <f t="shared" si="587"/>
        <v>0</v>
      </c>
      <c r="AJ152" s="2">
        <f t="shared" si="588"/>
        <v>0</v>
      </c>
      <c r="AK152" s="2">
        <f t="shared" si="589"/>
        <v>0</v>
      </c>
      <c r="AL152" s="2">
        <f t="shared" si="590"/>
        <v>0</v>
      </c>
      <c r="AM152" s="2">
        <f t="shared" si="591"/>
        <v>0</v>
      </c>
      <c r="AN152" s="2">
        <f t="shared" si="592"/>
        <v>0</v>
      </c>
      <c r="AO152" s="2">
        <f t="shared" si="593"/>
        <v>0</v>
      </c>
      <c r="AP152" s="2">
        <f t="shared" si="594"/>
        <v>0</v>
      </c>
      <c r="AQ152" s="2">
        <f t="shared" si="595"/>
        <v>0</v>
      </c>
      <c r="AR152" s="2">
        <f t="shared" si="596"/>
        <v>0</v>
      </c>
      <c r="AS152" s="2">
        <f t="shared" si="597"/>
        <v>0</v>
      </c>
      <c r="AT152" s="2">
        <f t="shared" si="598"/>
        <v>0</v>
      </c>
      <c r="AU152" s="2">
        <f t="shared" si="599"/>
        <v>0</v>
      </c>
      <c r="AV152" s="2">
        <f t="shared" si="600"/>
        <v>0</v>
      </c>
      <c r="AW152" s="2">
        <f t="shared" si="601"/>
        <v>0</v>
      </c>
      <c r="AX152" s="2">
        <f t="shared" si="602"/>
        <v>0</v>
      </c>
      <c r="AY152" s="2">
        <f t="shared" si="603"/>
        <v>0</v>
      </c>
      <c r="AZ152" s="2">
        <f t="shared" si="604"/>
        <v>0</v>
      </c>
      <c r="BA152" s="2">
        <f t="shared" si="605"/>
        <v>0</v>
      </c>
      <c r="BB152" s="2">
        <f t="shared" si="606"/>
        <v>0</v>
      </c>
      <c r="BC152" s="2">
        <f t="shared" si="607"/>
        <v>0</v>
      </c>
      <c r="BD152" s="2">
        <f t="shared" si="608"/>
        <v>0</v>
      </c>
      <c r="BE152" s="2">
        <f t="shared" si="609"/>
        <v>0</v>
      </c>
      <c r="BF152" s="2">
        <f t="shared" si="610"/>
        <v>0</v>
      </c>
      <c r="BG152" s="2">
        <f t="shared" si="611"/>
        <v>0</v>
      </c>
      <c r="BH152" s="2">
        <f t="shared" si="612"/>
        <v>0</v>
      </c>
      <c r="BI152" s="2">
        <f t="shared" si="613"/>
        <v>0</v>
      </c>
      <c r="BJ152" s="2">
        <f t="shared" si="614"/>
        <v>0</v>
      </c>
      <c r="BK152" s="2">
        <f t="shared" si="615"/>
        <v>0</v>
      </c>
      <c r="BL152" s="2">
        <f t="shared" si="616"/>
        <v>0</v>
      </c>
      <c r="BM152" s="2">
        <f t="shared" si="617"/>
        <v>0</v>
      </c>
      <c r="BN152" s="2">
        <f t="shared" si="618"/>
        <v>0</v>
      </c>
      <c r="BO152" s="2">
        <f t="shared" si="619"/>
        <v>0</v>
      </c>
      <c r="BP152" s="2">
        <f t="shared" si="620"/>
        <v>0</v>
      </c>
      <c r="BQ152" s="2">
        <f t="shared" si="621"/>
        <v>0</v>
      </c>
      <c r="BR152" s="2">
        <f t="shared" si="622"/>
        <v>0</v>
      </c>
      <c r="BS152" s="2">
        <f t="shared" si="623"/>
        <v>0</v>
      </c>
      <c r="BT152" s="2">
        <f t="shared" si="624"/>
        <v>0</v>
      </c>
      <c r="BU152" s="2">
        <f t="shared" si="625"/>
        <v>0</v>
      </c>
      <c r="BV152" s="2">
        <f t="shared" si="626"/>
        <v>0</v>
      </c>
      <c r="BW152" s="255">
        <f>数据调研!K152</f>
        <v>0</v>
      </c>
      <c r="BX152" s="199">
        <f t="shared" si="627"/>
        <v>0</v>
      </c>
      <c r="BY152" s="199">
        <f t="shared" si="628"/>
        <v>0</v>
      </c>
      <c r="BZ152" s="199">
        <f t="shared" si="629"/>
        <v>0</v>
      </c>
      <c r="CA152" s="199">
        <f t="shared" si="630"/>
        <v>0</v>
      </c>
      <c r="CB152" s="199">
        <f t="shared" si="631"/>
        <v>0</v>
      </c>
      <c r="CC152" s="199">
        <f t="shared" si="632"/>
        <v>0</v>
      </c>
      <c r="CD152" s="199">
        <f t="shared" si="633"/>
        <v>0</v>
      </c>
      <c r="CE152" s="199">
        <f t="shared" si="634"/>
        <v>0</v>
      </c>
      <c r="CF152" s="199">
        <f t="shared" si="635"/>
        <v>0</v>
      </c>
      <c r="CG152" s="199">
        <f t="shared" si="636"/>
        <v>0</v>
      </c>
      <c r="CH152" s="199">
        <f t="shared" si="637"/>
        <v>0</v>
      </c>
      <c r="CI152" s="199">
        <f t="shared" si="638"/>
        <v>0</v>
      </c>
      <c r="CJ152" s="199">
        <f t="shared" si="639"/>
        <v>0</v>
      </c>
      <c r="CK152" s="199">
        <f t="shared" si="640"/>
        <v>0</v>
      </c>
      <c r="CL152" s="199">
        <f t="shared" si="641"/>
        <v>0</v>
      </c>
      <c r="CM152" s="199">
        <f t="shared" si="642"/>
        <v>0</v>
      </c>
      <c r="CN152" s="199">
        <f t="shared" si="643"/>
        <v>0</v>
      </c>
      <c r="CO152" s="199">
        <f t="shared" si="644"/>
        <v>0</v>
      </c>
      <c r="CP152" s="199">
        <f t="shared" si="645"/>
        <v>0</v>
      </c>
      <c r="CQ152" s="199">
        <f t="shared" si="646"/>
        <v>0</v>
      </c>
      <c r="CR152" s="255">
        <f>数据调研!N152</f>
        <v>0</v>
      </c>
      <c r="CS152" s="260">
        <f t="shared" si="647"/>
        <v>0</v>
      </c>
      <c r="CT152" s="2">
        <f t="shared" si="648"/>
        <v>0</v>
      </c>
      <c r="CU152" s="2">
        <f t="shared" si="649"/>
        <v>0</v>
      </c>
      <c r="CV152" s="2">
        <f t="shared" si="650"/>
        <v>0</v>
      </c>
      <c r="CW152" s="2">
        <f t="shared" si="651"/>
        <v>0</v>
      </c>
      <c r="CX152" s="2">
        <f t="shared" si="652"/>
        <v>0</v>
      </c>
      <c r="CY152" s="2">
        <f t="shared" si="653"/>
        <v>0</v>
      </c>
      <c r="CZ152" s="2">
        <f t="shared" si="654"/>
        <v>0</v>
      </c>
      <c r="DA152" s="2">
        <f t="shared" si="655"/>
        <v>0</v>
      </c>
      <c r="DB152" s="2">
        <f t="shared" si="656"/>
        <v>0</v>
      </c>
      <c r="DC152" s="263">
        <f t="shared" si="657"/>
        <v>0</v>
      </c>
      <c r="DD152" s="254">
        <f t="shared" si="658"/>
        <v>0</v>
      </c>
      <c r="DE152" s="254">
        <f t="shared" si="659"/>
        <v>0</v>
      </c>
      <c r="DF152" s="254">
        <f t="shared" si="660"/>
        <v>0</v>
      </c>
      <c r="DG152" s="254">
        <f t="shared" si="661"/>
        <v>0</v>
      </c>
      <c r="DH152" s="254">
        <f t="shared" si="662"/>
        <v>0</v>
      </c>
      <c r="DI152" s="254">
        <f t="shared" si="663"/>
        <v>0</v>
      </c>
      <c r="DJ152" s="254">
        <f t="shared" si="664"/>
        <v>0</v>
      </c>
      <c r="DK152" s="254">
        <f t="shared" si="665"/>
        <v>0</v>
      </c>
      <c r="DL152" s="254">
        <f t="shared" si="666"/>
        <v>0</v>
      </c>
      <c r="DM152" s="263">
        <f t="shared" si="667"/>
        <v>0</v>
      </c>
      <c r="DN152" s="254">
        <f t="shared" si="668"/>
        <v>0</v>
      </c>
      <c r="DO152" s="254">
        <f t="shared" si="669"/>
        <v>0</v>
      </c>
      <c r="DP152" s="254">
        <f t="shared" si="670"/>
        <v>0</v>
      </c>
      <c r="DQ152" s="254">
        <f t="shared" si="671"/>
        <v>0</v>
      </c>
      <c r="DR152" s="254">
        <f t="shared" si="672"/>
        <v>0</v>
      </c>
      <c r="DS152" s="254">
        <f t="shared" si="673"/>
        <v>0</v>
      </c>
      <c r="DT152" s="254">
        <f t="shared" si="674"/>
        <v>0</v>
      </c>
      <c r="DU152" s="254">
        <f t="shared" si="675"/>
        <v>0</v>
      </c>
      <c r="DV152" s="254">
        <f t="shared" si="676"/>
        <v>0</v>
      </c>
      <c r="DW152" s="263">
        <f t="shared" si="677"/>
        <v>0</v>
      </c>
      <c r="DX152" s="254">
        <f t="shared" si="678"/>
        <v>0</v>
      </c>
      <c r="DY152" s="254">
        <f t="shared" si="679"/>
        <v>0</v>
      </c>
      <c r="DZ152" s="254">
        <f t="shared" si="680"/>
        <v>0</v>
      </c>
      <c r="EA152" s="254">
        <f t="shared" si="681"/>
        <v>0</v>
      </c>
      <c r="EB152" s="254">
        <f t="shared" si="682"/>
        <v>0</v>
      </c>
      <c r="EC152" s="254">
        <f t="shared" si="683"/>
        <v>0</v>
      </c>
      <c r="ED152" s="254">
        <f t="shared" si="684"/>
        <v>0</v>
      </c>
      <c r="EE152" s="254">
        <f t="shared" si="685"/>
        <v>0</v>
      </c>
      <c r="EF152" s="254">
        <f t="shared" si="686"/>
        <v>0</v>
      </c>
      <c r="EG152" s="263">
        <f t="shared" si="687"/>
        <v>0</v>
      </c>
      <c r="EH152" s="2">
        <f t="shared" si="688"/>
        <v>0</v>
      </c>
      <c r="EI152" s="2">
        <f t="shared" si="689"/>
        <v>0</v>
      </c>
      <c r="EJ152" s="2">
        <f t="shared" si="690"/>
        <v>0</v>
      </c>
      <c r="EK152" s="2">
        <f t="shared" si="691"/>
        <v>0</v>
      </c>
      <c r="EL152" s="2">
        <f t="shared" si="692"/>
        <v>0</v>
      </c>
      <c r="EM152" s="2">
        <f t="shared" si="693"/>
        <v>0</v>
      </c>
      <c r="EN152" s="2">
        <f t="shared" si="694"/>
        <v>0</v>
      </c>
      <c r="EO152" s="2">
        <f t="shared" si="695"/>
        <v>0</v>
      </c>
      <c r="EP152" s="2">
        <f t="shared" si="696"/>
        <v>0</v>
      </c>
      <c r="EQ152" s="55"/>
      <c r="ER152" s="55"/>
      <c r="ES152" s="56"/>
      <c r="ET152" s="56"/>
      <c r="EU152" s="55"/>
      <c r="EV152" s="55"/>
      <c r="EW152" s="55"/>
      <c r="EX152" s="55"/>
      <c r="EY152" s="55"/>
      <c r="EZ152" s="55"/>
      <c r="FA152" s="55"/>
      <c r="FB152" s="215"/>
      <c r="FC152" s="215"/>
    </row>
    <row r="153" ht="20.1" customHeight="1" spans="1:159">
      <c r="A153" s="194">
        <f>数据调研!F153</f>
        <v>0</v>
      </c>
      <c r="B153" s="195">
        <f t="shared" si="697"/>
        <v>0</v>
      </c>
      <c r="C153" s="195">
        <f t="shared" si="698"/>
        <v>0</v>
      </c>
      <c r="D153" s="195">
        <f t="shared" si="699"/>
        <v>0</v>
      </c>
      <c r="E153" s="195">
        <f t="shared" si="700"/>
        <v>0</v>
      </c>
      <c r="F153" s="195">
        <f t="shared" si="701"/>
        <v>0</v>
      </c>
      <c r="G153">
        <f t="shared" si="702"/>
        <v>0</v>
      </c>
      <c r="H153">
        <f t="shared" si="703"/>
        <v>0</v>
      </c>
      <c r="I153">
        <f t="shared" si="704"/>
        <v>0</v>
      </c>
      <c r="J153">
        <f t="shared" si="705"/>
        <v>0</v>
      </c>
      <c r="K153" s="254">
        <f>价格参考!K153</f>
        <v>0</v>
      </c>
      <c r="L153">
        <f t="shared" si="565"/>
        <v>0</v>
      </c>
      <c r="M153">
        <f t="shared" si="566"/>
        <v>0</v>
      </c>
      <c r="N153">
        <f t="shared" si="567"/>
        <v>0</v>
      </c>
      <c r="O153">
        <f t="shared" si="568"/>
        <v>0</v>
      </c>
      <c r="P153">
        <f t="shared" si="569"/>
        <v>0</v>
      </c>
      <c r="Q153">
        <f t="shared" si="570"/>
        <v>0</v>
      </c>
      <c r="R153">
        <f t="shared" si="571"/>
        <v>0</v>
      </c>
      <c r="S153">
        <f t="shared" si="572"/>
        <v>0</v>
      </c>
      <c r="T153">
        <f t="shared" si="573"/>
        <v>0</v>
      </c>
      <c r="U153">
        <f t="shared" si="574"/>
        <v>0</v>
      </c>
      <c r="V153">
        <f t="shared" si="575"/>
        <v>0</v>
      </c>
      <c r="W153" s="194">
        <f t="shared" si="576"/>
        <v>0</v>
      </c>
      <c r="X153" s="255">
        <f>数据调研!I153</f>
        <v>0</v>
      </c>
      <c r="Y153" s="2">
        <f t="shared" si="577"/>
        <v>1</v>
      </c>
      <c r="Z153" s="2">
        <f t="shared" si="578"/>
        <v>0</v>
      </c>
      <c r="AA153" s="2">
        <f t="shared" si="579"/>
        <v>0</v>
      </c>
      <c r="AB153" s="2">
        <f t="shared" si="580"/>
        <v>0</v>
      </c>
      <c r="AC153" s="2">
        <f t="shared" si="581"/>
        <v>0</v>
      </c>
      <c r="AD153" s="2">
        <f t="shared" si="582"/>
        <v>0</v>
      </c>
      <c r="AE153" s="2">
        <f t="shared" si="583"/>
        <v>0</v>
      </c>
      <c r="AF153" s="2">
        <f t="shared" si="584"/>
        <v>0</v>
      </c>
      <c r="AG153" s="2">
        <f t="shared" si="585"/>
        <v>0</v>
      </c>
      <c r="AH153" s="2">
        <f t="shared" si="586"/>
        <v>0</v>
      </c>
      <c r="AI153" s="2">
        <f t="shared" si="587"/>
        <v>0</v>
      </c>
      <c r="AJ153" s="2">
        <f t="shared" si="588"/>
        <v>0</v>
      </c>
      <c r="AK153" s="2">
        <f t="shared" si="589"/>
        <v>0</v>
      </c>
      <c r="AL153" s="2">
        <f t="shared" si="590"/>
        <v>0</v>
      </c>
      <c r="AM153" s="2">
        <f t="shared" si="591"/>
        <v>0</v>
      </c>
      <c r="AN153" s="2">
        <f t="shared" si="592"/>
        <v>0</v>
      </c>
      <c r="AO153" s="2">
        <f t="shared" si="593"/>
        <v>0</v>
      </c>
      <c r="AP153" s="2">
        <f t="shared" si="594"/>
        <v>0</v>
      </c>
      <c r="AQ153" s="2">
        <f t="shared" si="595"/>
        <v>0</v>
      </c>
      <c r="AR153" s="2">
        <f t="shared" si="596"/>
        <v>0</v>
      </c>
      <c r="AS153" s="2">
        <f t="shared" si="597"/>
        <v>0</v>
      </c>
      <c r="AT153" s="2">
        <f t="shared" si="598"/>
        <v>0</v>
      </c>
      <c r="AU153" s="2">
        <f t="shared" si="599"/>
        <v>0</v>
      </c>
      <c r="AV153" s="2">
        <f t="shared" si="600"/>
        <v>0</v>
      </c>
      <c r="AW153" s="2">
        <f t="shared" si="601"/>
        <v>0</v>
      </c>
      <c r="AX153" s="2">
        <f t="shared" si="602"/>
        <v>0</v>
      </c>
      <c r="AY153" s="2">
        <f t="shared" si="603"/>
        <v>0</v>
      </c>
      <c r="AZ153" s="2">
        <f t="shared" si="604"/>
        <v>0</v>
      </c>
      <c r="BA153" s="2">
        <f t="shared" si="605"/>
        <v>0</v>
      </c>
      <c r="BB153" s="2">
        <f t="shared" si="606"/>
        <v>0</v>
      </c>
      <c r="BC153" s="2">
        <f t="shared" si="607"/>
        <v>0</v>
      </c>
      <c r="BD153" s="2">
        <f t="shared" si="608"/>
        <v>0</v>
      </c>
      <c r="BE153" s="2">
        <f t="shared" si="609"/>
        <v>0</v>
      </c>
      <c r="BF153" s="2">
        <f t="shared" si="610"/>
        <v>0</v>
      </c>
      <c r="BG153" s="2">
        <f t="shared" si="611"/>
        <v>0</v>
      </c>
      <c r="BH153" s="2">
        <f t="shared" si="612"/>
        <v>0</v>
      </c>
      <c r="BI153" s="2">
        <f t="shared" si="613"/>
        <v>0</v>
      </c>
      <c r="BJ153" s="2">
        <f t="shared" si="614"/>
        <v>0</v>
      </c>
      <c r="BK153" s="2">
        <f t="shared" si="615"/>
        <v>0</v>
      </c>
      <c r="BL153" s="2">
        <f t="shared" si="616"/>
        <v>0</v>
      </c>
      <c r="BM153" s="2">
        <f t="shared" si="617"/>
        <v>0</v>
      </c>
      <c r="BN153" s="2">
        <f t="shared" si="618"/>
        <v>0</v>
      </c>
      <c r="BO153" s="2">
        <f t="shared" si="619"/>
        <v>0</v>
      </c>
      <c r="BP153" s="2">
        <f t="shared" si="620"/>
        <v>0</v>
      </c>
      <c r="BQ153" s="2">
        <f t="shared" si="621"/>
        <v>0</v>
      </c>
      <c r="BR153" s="2">
        <f t="shared" si="622"/>
        <v>0</v>
      </c>
      <c r="BS153" s="2">
        <f t="shared" si="623"/>
        <v>0</v>
      </c>
      <c r="BT153" s="2">
        <f t="shared" si="624"/>
        <v>0</v>
      </c>
      <c r="BU153" s="2">
        <f t="shared" si="625"/>
        <v>0</v>
      </c>
      <c r="BV153" s="2">
        <f t="shared" si="626"/>
        <v>0</v>
      </c>
      <c r="BW153" s="255">
        <f>数据调研!K153</f>
        <v>0</v>
      </c>
      <c r="BX153" s="199">
        <f t="shared" si="627"/>
        <v>0</v>
      </c>
      <c r="BY153" s="199">
        <f t="shared" si="628"/>
        <v>0</v>
      </c>
      <c r="BZ153" s="199">
        <f t="shared" si="629"/>
        <v>0</v>
      </c>
      <c r="CA153" s="199">
        <f t="shared" si="630"/>
        <v>0</v>
      </c>
      <c r="CB153" s="199">
        <f t="shared" si="631"/>
        <v>0</v>
      </c>
      <c r="CC153" s="199">
        <f t="shared" si="632"/>
        <v>0</v>
      </c>
      <c r="CD153" s="199">
        <f t="shared" si="633"/>
        <v>0</v>
      </c>
      <c r="CE153" s="199">
        <f t="shared" si="634"/>
        <v>0</v>
      </c>
      <c r="CF153" s="199">
        <f t="shared" si="635"/>
        <v>0</v>
      </c>
      <c r="CG153" s="199">
        <f t="shared" si="636"/>
        <v>0</v>
      </c>
      <c r="CH153" s="199">
        <f t="shared" si="637"/>
        <v>0</v>
      </c>
      <c r="CI153" s="199">
        <f t="shared" si="638"/>
        <v>0</v>
      </c>
      <c r="CJ153" s="199">
        <f t="shared" si="639"/>
        <v>0</v>
      </c>
      <c r="CK153" s="199">
        <f t="shared" si="640"/>
        <v>0</v>
      </c>
      <c r="CL153" s="199">
        <f t="shared" si="641"/>
        <v>0</v>
      </c>
      <c r="CM153" s="199">
        <f t="shared" si="642"/>
        <v>0</v>
      </c>
      <c r="CN153" s="199">
        <f t="shared" si="643"/>
        <v>0</v>
      </c>
      <c r="CO153" s="199">
        <f t="shared" si="644"/>
        <v>0</v>
      </c>
      <c r="CP153" s="199">
        <f t="shared" si="645"/>
        <v>0</v>
      </c>
      <c r="CQ153" s="199">
        <f t="shared" si="646"/>
        <v>0</v>
      </c>
      <c r="CR153" s="255">
        <f>数据调研!N153</f>
        <v>0</v>
      </c>
      <c r="CS153" s="260">
        <f t="shared" si="647"/>
        <v>0</v>
      </c>
      <c r="CT153" s="2">
        <f t="shared" si="648"/>
        <v>0</v>
      </c>
      <c r="CU153" s="2">
        <f t="shared" si="649"/>
        <v>0</v>
      </c>
      <c r="CV153" s="2">
        <f t="shared" si="650"/>
        <v>0</v>
      </c>
      <c r="CW153" s="2">
        <f t="shared" si="651"/>
        <v>0</v>
      </c>
      <c r="CX153" s="2">
        <f t="shared" si="652"/>
        <v>0</v>
      </c>
      <c r="CY153" s="2">
        <f t="shared" si="653"/>
        <v>0</v>
      </c>
      <c r="CZ153" s="2">
        <f t="shared" si="654"/>
        <v>0</v>
      </c>
      <c r="DA153" s="2">
        <f t="shared" si="655"/>
        <v>0</v>
      </c>
      <c r="DB153" s="2">
        <f t="shared" si="656"/>
        <v>0</v>
      </c>
      <c r="DC153" s="263">
        <f t="shared" si="657"/>
        <v>0</v>
      </c>
      <c r="DD153" s="254">
        <f t="shared" si="658"/>
        <v>0</v>
      </c>
      <c r="DE153" s="254">
        <f t="shared" si="659"/>
        <v>0</v>
      </c>
      <c r="DF153" s="254">
        <f t="shared" si="660"/>
        <v>0</v>
      </c>
      <c r="DG153" s="254">
        <f t="shared" si="661"/>
        <v>0</v>
      </c>
      <c r="DH153" s="254">
        <f t="shared" si="662"/>
        <v>0</v>
      </c>
      <c r="DI153" s="254">
        <f t="shared" si="663"/>
        <v>0</v>
      </c>
      <c r="DJ153" s="254">
        <f t="shared" si="664"/>
        <v>0</v>
      </c>
      <c r="DK153" s="254">
        <f t="shared" si="665"/>
        <v>0</v>
      </c>
      <c r="DL153" s="254">
        <f t="shared" si="666"/>
        <v>0</v>
      </c>
      <c r="DM153" s="263">
        <f t="shared" si="667"/>
        <v>0</v>
      </c>
      <c r="DN153" s="254">
        <f t="shared" si="668"/>
        <v>0</v>
      </c>
      <c r="DO153" s="254">
        <f t="shared" si="669"/>
        <v>0</v>
      </c>
      <c r="DP153" s="254">
        <f t="shared" si="670"/>
        <v>0</v>
      </c>
      <c r="DQ153" s="254">
        <f t="shared" si="671"/>
        <v>0</v>
      </c>
      <c r="DR153" s="254">
        <f t="shared" si="672"/>
        <v>0</v>
      </c>
      <c r="DS153" s="254">
        <f t="shared" si="673"/>
        <v>0</v>
      </c>
      <c r="DT153" s="254">
        <f t="shared" si="674"/>
        <v>0</v>
      </c>
      <c r="DU153" s="254">
        <f t="shared" si="675"/>
        <v>0</v>
      </c>
      <c r="DV153" s="254">
        <f t="shared" si="676"/>
        <v>0</v>
      </c>
      <c r="DW153" s="263">
        <f t="shared" si="677"/>
        <v>0</v>
      </c>
      <c r="DX153" s="254">
        <f t="shared" si="678"/>
        <v>0</v>
      </c>
      <c r="DY153" s="254">
        <f t="shared" si="679"/>
        <v>0</v>
      </c>
      <c r="DZ153" s="254">
        <f t="shared" si="680"/>
        <v>0</v>
      </c>
      <c r="EA153" s="254">
        <f t="shared" si="681"/>
        <v>0</v>
      </c>
      <c r="EB153" s="254">
        <f t="shared" si="682"/>
        <v>0</v>
      </c>
      <c r="EC153" s="254">
        <f t="shared" si="683"/>
        <v>0</v>
      </c>
      <c r="ED153" s="254">
        <f t="shared" si="684"/>
        <v>0</v>
      </c>
      <c r="EE153" s="254">
        <f t="shared" si="685"/>
        <v>0</v>
      </c>
      <c r="EF153" s="254">
        <f t="shared" si="686"/>
        <v>0</v>
      </c>
      <c r="EG153" s="263">
        <f t="shared" si="687"/>
        <v>0</v>
      </c>
      <c r="EH153" s="2">
        <f t="shared" si="688"/>
        <v>0</v>
      </c>
      <c r="EI153" s="2">
        <f t="shared" si="689"/>
        <v>0</v>
      </c>
      <c r="EJ153" s="2">
        <f t="shared" si="690"/>
        <v>0</v>
      </c>
      <c r="EK153" s="2">
        <f t="shared" si="691"/>
        <v>0</v>
      </c>
      <c r="EL153" s="2">
        <f t="shared" si="692"/>
        <v>0</v>
      </c>
      <c r="EM153" s="2">
        <f t="shared" si="693"/>
        <v>0</v>
      </c>
      <c r="EN153" s="2">
        <f t="shared" si="694"/>
        <v>0</v>
      </c>
      <c r="EO153" s="2">
        <f t="shared" si="695"/>
        <v>0</v>
      </c>
      <c r="EP153" s="2">
        <f t="shared" si="696"/>
        <v>0</v>
      </c>
      <c r="EQ153" s="55"/>
      <c r="ER153" s="55"/>
      <c r="ES153" s="56"/>
      <c r="ET153" s="56"/>
      <c r="EU153" s="55"/>
      <c r="EV153" s="55"/>
      <c r="EW153" s="55"/>
      <c r="EX153" s="55"/>
      <c r="EY153" s="55"/>
      <c r="EZ153" s="55"/>
      <c r="FA153" s="55"/>
      <c r="FB153" s="215"/>
      <c r="FC153" s="215"/>
    </row>
    <row r="154" ht="20.1" customHeight="1" spans="1:159">
      <c r="A154" s="194">
        <f>数据调研!F154</f>
        <v>0</v>
      </c>
      <c r="B154" s="195">
        <f t="shared" si="697"/>
        <v>0</v>
      </c>
      <c r="C154" s="195">
        <f t="shared" si="698"/>
        <v>0</v>
      </c>
      <c r="D154" s="195">
        <f t="shared" si="699"/>
        <v>0</v>
      </c>
      <c r="E154" s="195">
        <f t="shared" si="700"/>
        <v>0</v>
      </c>
      <c r="F154" s="195">
        <f t="shared" si="701"/>
        <v>0</v>
      </c>
      <c r="G154">
        <f t="shared" si="702"/>
        <v>0</v>
      </c>
      <c r="H154">
        <f t="shared" si="703"/>
        <v>0</v>
      </c>
      <c r="I154">
        <f t="shared" si="704"/>
        <v>0</v>
      </c>
      <c r="J154">
        <f t="shared" si="705"/>
        <v>0</v>
      </c>
      <c r="K154" s="254">
        <f>价格参考!K154</f>
        <v>0</v>
      </c>
      <c r="L154">
        <f t="shared" si="565"/>
        <v>0</v>
      </c>
      <c r="M154">
        <f t="shared" si="566"/>
        <v>0</v>
      </c>
      <c r="N154">
        <f t="shared" si="567"/>
        <v>0</v>
      </c>
      <c r="O154">
        <f t="shared" si="568"/>
        <v>0</v>
      </c>
      <c r="P154">
        <f t="shared" si="569"/>
        <v>0</v>
      </c>
      <c r="Q154">
        <f t="shared" si="570"/>
        <v>0</v>
      </c>
      <c r="R154">
        <f t="shared" si="571"/>
        <v>0</v>
      </c>
      <c r="S154">
        <f t="shared" si="572"/>
        <v>0</v>
      </c>
      <c r="T154">
        <f t="shared" si="573"/>
        <v>0</v>
      </c>
      <c r="U154">
        <f t="shared" si="574"/>
        <v>0</v>
      </c>
      <c r="V154">
        <f t="shared" si="575"/>
        <v>0</v>
      </c>
      <c r="W154" s="194">
        <f t="shared" si="576"/>
        <v>0</v>
      </c>
      <c r="X154" s="255">
        <f>数据调研!I154</f>
        <v>0</v>
      </c>
      <c r="Y154" s="2">
        <f t="shared" si="577"/>
        <v>1</v>
      </c>
      <c r="Z154" s="2">
        <f t="shared" si="578"/>
        <v>0</v>
      </c>
      <c r="AA154" s="2">
        <f t="shared" si="579"/>
        <v>0</v>
      </c>
      <c r="AB154" s="2">
        <f t="shared" si="580"/>
        <v>0</v>
      </c>
      <c r="AC154" s="2">
        <f t="shared" si="581"/>
        <v>0</v>
      </c>
      <c r="AD154" s="2">
        <f t="shared" si="582"/>
        <v>0</v>
      </c>
      <c r="AE154" s="2">
        <f t="shared" si="583"/>
        <v>0</v>
      </c>
      <c r="AF154" s="2">
        <f t="shared" si="584"/>
        <v>0</v>
      </c>
      <c r="AG154" s="2">
        <f t="shared" si="585"/>
        <v>0</v>
      </c>
      <c r="AH154" s="2">
        <f t="shared" si="586"/>
        <v>0</v>
      </c>
      <c r="AI154" s="2">
        <f t="shared" si="587"/>
        <v>0</v>
      </c>
      <c r="AJ154" s="2">
        <f t="shared" si="588"/>
        <v>0</v>
      </c>
      <c r="AK154" s="2">
        <f t="shared" si="589"/>
        <v>0</v>
      </c>
      <c r="AL154" s="2">
        <f t="shared" si="590"/>
        <v>0</v>
      </c>
      <c r="AM154" s="2">
        <f t="shared" si="591"/>
        <v>0</v>
      </c>
      <c r="AN154" s="2">
        <f t="shared" si="592"/>
        <v>0</v>
      </c>
      <c r="AO154" s="2">
        <f t="shared" si="593"/>
        <v>0</v>
      </c>
      <c r="AP154" s="2">
        <f t="shared" si="594"/>
        <v>0</v>
      </c>
      <c r="AQ154" s="2">
        <f t="shared" si="595"/>
        <v>0</v>
      </c>
      <c r="AR154" s="2">
        <f t="shared" si="596"/>
        <v>0</v>
      </c>
      <c r="AS154" s="2">
        <f t="shared" si="597"/>
        <v>0</v>
      </c>
      <c r="AT154" s="2">
        <f t="shared" si="598"/>
        <v>0</v>
      </c>
      <c r="AU154" s="2">
        <f t="shared" si="599"/>
        <v>0</v>
      </c>
      <c r="AV154" s="2">
        <f t="shared" si="600"/>
        <v>0</v>
      </c>
      <c r="AW154" s="2">
        <f t="shared" si="601"/>
        <v>0</v>
      </c>
      <c r="AX154" s="2">
        <f t="shared" si="602"/>
        <v>0</v>
      </c>
      <c r="AY154" s="2">
        <f t="shared" si="603"/>
        <v>0</v>
      </c>
      <c r="AZ154" s="2">
        <f t="shared" si="604"/>
        <v>0</v>
      </c>
      <c r="BA154" s="2">
        <f t="shared" si="605"/>
        <v>0</v>
      </c>
      <c r="BB154" s="2">
        <f t="shared" si="606"/>
        <v>0</v>
      </c>
      <c r="BC154" s="2">
        <f t="shared" si="607"/>
        <v>0</v>
      </c>
      <c r="BD154" s="2">
        <f t="shared" si="608"/>
        <v>0</v>
      </c>
      <c r="BE154" s="2">
        <f t="shared" si="609"/>
        <v>0</v>
      </c>
      <c r="BF154" s="2">
        <f t="shared" si="610"/>
        <v>0</v>
      </c>
      <c r="BG154" s="2">
        <f t="shared" si="611"/>
        <v>0</v>
      </c>
      <c r="BH154" s="2">
        <f t="shared" si="612"/>
        <v>0</v>
      </c>
      <c r="BI154" s="2">
        <f t="shared" si="613"/>
        <v>0</v>
      </c>
      <c r="BJ154" s="2">
        <f t="shared" si="614"/>
        <v>0</v>
      </c>
      <c r="BK154" s="2">
        <f t="shared" si="615"/>
        <v>0</v>
      </c>
      <c r="BL154" s="2">
        <f t="shared" si="616"/>
        <v>0</v>
      </c>
      <c r="BM154" s="2">
        <f t="shared" si="617"/>
        <v>0</v>
      </c>
      <c r="BN154" s="2">
        <f t="shared" si="618"/>
        <v>0</v>
      </c>
      <c r="BO154" s="2">
        <f t="shared" si="619"/>
        <v>0</v>
      </c>
      <c r="BP154" s="2">
        <f t="shared" si="620"/>
        <v>0</v>
      </c>
      <c r="BQ154" s="2">
        <f t="shared" si="621"/>
        <v>0</v>
      </c>
      <c r="BR154" s="2">
        <f t="shared" si="622"/>
        <v>0</v>
      </c>
      <c r="BS154" s="2">
        <f t="shared" si="623"/>
        <v>0</v>
      </c>
      <c r="BT154" s="2">
        <f t="shared" si="624"/>
        <v>0</v>
      </c>
      <c r="BU154" s="2">
        <f t="shared" si="625"/>
        <v>0</v>
      </c>
      <c r="BV154" s="2">
        <f t="shared" si="626"/>
        <v>0</v>
      </c>
      <c r="BW154" s="255">
        <f>数据调研!K154</f>
        <v>0</v>
      </c>
      <c r="BX154" s="199">
        <f t="shared" si="627"/>
        <v>0</v>
      </c>
      <c r="BY154" s="199">
        <f t="shared" si="628"/>
        <v>0</v>
      </c>
      <c r="BZ154" s="199">
        <f t="shared" si="629"/>
        <v>0</v>
      </c>
      <c r="CA154" s="199">
        <f t="shared" si="630"/>
        <v>0</v>
      </c>
      <c r="CB154" s="199">
        <f t="shared" si="631"/>
        <v>0</v>
      </c>
      <c r="CC154" s="199">
        <f t="shared" si="632"/>
        <v>0</v>
      </c>
      <c r="CD154" s="199">
        <f t="shared" si="633"/>
        <v>0</v>
      </c>
      <c r="CE154" s="199">
        <f t="shared" si="634"/>
        <v>0</v>
      </c>
      <c r="CF154" s="199">
        <f t="shared" si="635"/>
        <v>0</v>
      </c>
      <c r="CG154" s="199">
        <f t="shared" si="636"/>
        <v>0</v>
      </c>
      <c r="CH154" s="199">
        <f t="shared" si="637"/>
        <v>0</v>
      </c>
      <c r="CI154" s="199">
        <f t="shared" si="638"/>
        <v>0</v>
      </c>
      <c r="CJ154" s="199">
        <f t="shared" si="639"/>
        <v>0</v>
      </c>
      <c r="CK154" s="199">
        <f t="shared" si="640"/>
        <v>0</v>
      </c>
      <c r="CL154" s="199">
        <f t="shared" si="641"/>
        <v>0</v>
      </c>
      <c r="CM154" s="199">
        <f t="shared" si="642"/>
        <v>0</v>
      </c>
      <c r="CN154" s="199">
        <f t="shared" si="643"/>
        <v>0</v>
      </c>
      <c r="CO154" s="199">
        <f t="shared" si="644"/>
        <v>0</v>
      </c>
      <c r="CP154" s="199">
        <f t="shared" si="645"/>
        <v>0</v>
      </c>
      <c r="CQ154" s="199">
        <f t="shared" si="646"/>
        <v>0</v>
      </c>
      <c r="CR154" s="255">
        <f>数据调研!N154</f>
        <v>0</v>
      </c>
      <c r="CS154" s="260">
        <f t="shared" si="647"/>
        <v>0</v>
      </c>
      <c r="CT154" s="2">
        <f t="shared" si="648"/>
        <v>0</v>
      </c>
      <c r="CU154" s="2">
        <f t="shared" si="649"/>
        <v>0</v>
      </c>
      <c r="CV154" s="2">
        <f t="shared" si="650"/>
        <v>0</v>
      </c>
      <c r="CW154" s="2">
        <f t="shared" si="651"/>
        <v>0</v>
      </c>
      <c r="CX154" s="2">
        <f t="shared" si="652"/>
        <v>0</v>
      </c>
      <c r="CY154" s="2">
        <f t="shared" si="653"/>
        <v>0</v>
      </c>
      <c r="CZ154" s="2">
        <f t="shared" si="654"/>
        <v>0</v>
      </c>
      <c r="DA154" s="2">
        <f t="shared" si="655"/>
        <v>0</v>
      </c>
      <c r="DB154" s="2">
        <f t="shared" si="656"/>
        <v>0</v>
      </c>
      <c r="DC154" s="263">
        <f t="shared" si="657"/>
        <v>0</v>
      </c>
      <c r="DD154" s="254">
        <f t="shared" si="658"/>
        <v>0</v>
      </c>
      <c r="DE154" s="254">
        <f t="shared" si="659"/>
        <v>0</v>
      </c>
      <c r="DF154" s="254">
        <f t="shared" si="660"/>
        <v>0</v>
      </c>
      <c r="DG154" s="254">
        <f t="shared" si="661"/>
        <v>0</v>
      </c>
      <c r="DH154" s="254">
        <f t="shared" si="662"/>
        <v>0</v>
      </c>
      <c r="DI154" s="254">
        <f t="shared" si="663"/>
        <v>0</v>
      </c>
      <c r="DJ154" s="254">
        <f t="shared" si="664"/>
        <v>0</v>
      </c>
      <c r="DK154" s="254">
        <f t="shared" si="665"/>
        <v>0</v>
      </c>
      <c r="DL154" s="254">
        <f t="shared" si="666"/>
        <v>0</v>
      </c>
      <c r="DM154" s="263">
        <f t="shared" si="667"/>
        <v>0</v>
      </c>
      <c r="DN154" s="254">
        <f t="shared" si="668"/>
        <v>0</v>
      </c>
      <c r="DO154" s="254">
        <f t="shared" si="669"/>
        <v>0</v>
      </c>
      <c r="DP154" s="254">
        <f t="shared" si="670"/>
        <v>0</v>
      </c>
      <c r="DQ154" s="254">
        <f t="shared" si="671"/>
        <v>0</v>
      </c>
      <c r="DR154" s="254">
        <f t="shared" si="672"/>
        <v>0</v>
      </c>
      <c r="DS154" s="254">
        <f t="shared" si="673"/>
        <v>0</v>
      </c>
      <c r="DT154" s="254">
        <f t="shared" si="674"/>
        <v>0</v>
      </c>
      <c r="DU154" s="254">
        <f t="shared" si="675"/>
        <v>0</v>
      </c>
      <c r="DV154" s="254">
        <f t="shared" si="676"/>
        <v>0</v>
      </c>
      <c r="DW154" s="263">
        <f t="shared" si="677"/>
        <v>0</v>
      </c>
      <c r="DX154" s="254">
        <f t="shared" si="678"/>
        <v>0</v>
      </c>
      <c r="DY154" s="254">
        <f t="shared" si="679"/>
        <v>0</v>
      </c>
      <c r="DZ154" s="254">
        <f t="shared" si="680"/>
        <v>0</v>
      </c>
      <c r="EA154" s="254">
        <f t="shared" si="681"/>
        <v>0</v>
      </c>
      <c r="EB154" s="254">
        <f t="shared" si="682"/>
        <v>0</v>
      </c>
      <c r="EC154" s="254">
        <f t="shared" si="683"/>
        <v>0</v>
      </c>
      <c r="ED154" s="254">
        <f t="shared" si="684"/>
        <v>0</v>
      </c>
      <c r="EE154" s="254">
        <f t="shared" si="685"/>
        <v>0</v>
      </c>
      <c r="EF154" s="254">
        <f t="shared" si="686"/>
        <v>0</v>
      </c>
      <c r="EG154" s="263">
        <f t="shared" si="687"/>
        <v>0</v>
      </c>
      <c r="EH154" s="2">
        <f t="shared" si="688"/>
        <v>0</v>
      </c>
      <c r="EI154" s="2">
        <f t="shared" si="689"/>
        <v>0</v>
      </c>
      <c r="EJ154" s="2">
        <f t="shared" si="690"/>
        <v>0</v>
      </c>
      <c r="EK154" s="2">
        <f t="shared" si="691"/>
        <v>0</v>
      </c>
      <c r="EL154" s="2">
        <f t="shared" si="692"/>
        <v>0</v>
      </c>
      <c r="EM154" s="2">
        <f t="shared" si="693"/>
        <v>0</v>
      </c>
      <c r="EN154" s="2">
        <f t="shared" si="694"/>
        <v>0</v>
      </c>
      <c r="EO154" s="2">
        <f t="shared" si="695"/>
        <v>0</v>
      </c>
      <c r="EP154" s="2">
        <f t="shared" si="696"/>
        <v>0</v>
      </c>
      <c r="EQ154" s="55"/>
      <c r="ER154" s="55"/>
      <c r="ES154" s="56"/>
      <c r="ET154" s="56"/>
      <c r="EU154" s="55"/>
      <c r="EV154" s="55"/>
      <c r="EW154" s="55"/>
      <c r="EX154" s="55"/>
      <c r="EY154" s="55"/>
      <c r="EZ154" s="55"/>
      <c r="FA154" s="55"/>
      <c r="FB154" s="215"/>
      <c r="FC154" s="215"/>
    </row>
    <row r="155" ht="20.1" customHeight="1" spans="1:159">
      <c r="A155" s="194">
        <f>数据调研!F155</f>
        <v>0</v>
      </c>
      <c r="B155" s="195">
        <f t="shared" si="697"/>
        <v>0</v>
      </c>
      <c r="C155" s="195">
        <f t="shared" si="698"/>
        <v>0</v>
      </c>
      <c r="D155" s="195">
        <f t="shared" si="699"/>
        <v>0</v>
      </c>
      <c r="E155" s="195">
        <f t="shared" si="700"/>
        <v>0</v>
      </c>
      <c r="F155" s="195">
        <f t="shared" si="701"/>
        <v>0</v>
      </c>
      <c r="G155">
        <f t="shared" si="702"/>
        <v>0</v>
      </c>
      <c r="H155">
        <f t="shared" si="703"/>
        <v>0</v>
      </c>
      <c r="I155">
        <f t="shared" si="704"/>
        <v>0</v>
      </c>
      <c r="J155">
        <f t="shared" si="705"/>
        <v>0</v>
      </c>
      <c r="K155" s="254">
        <f>价格参考!K155</f>
        <v>0</v>
      </c>
      <c r="L155">
        <f t="shared" si="565"/>
        <v>0</v>
      </c>
      <c r="M155">
        <f t="shared" si="566"/>
        <v>0</v>
      </c>
      <c r="N155">
        <f t="shared" si="567"/>
        <v>0</v>
      </c>
      <c r="O155">
        <f t="shared" si="568"/>
        <v>0</v>
      </c>
      <c r="P155">
        <f t="shared" si="569"/>
        <v>0</v>
      </c>
      <c r="Q155">
        <f t="shared" si="570"/>
        <v>0</v>
      </c>
      <c r="R155">
        <f t="shared" si="571"/>
        <v>0</v>
      </c>
      <c r="S155">
        <f t="shared" si="572"/>
        <v>0</v>
      </c>
      <c r="T155">
        <f t="shared" si="573"/>
        <v>0</v>
      </c>
      <c r="U155">
        <f t="shared" si="574"/>
        <v>0</v>
      </c>
      <c r="V155">
        <f t="shared" si="575"/>
        <v>0</v>
      </c>
      <c r="W155" s="194">
        <f t="shared" si="576"/>
        <v>0</v>
      </c>
      <c r="X155" s="255">
        <f>数据调研!I155</f>
        <v>0</v>
      </c>
      <c r="Y155" s="2">
        <f t="shared" si="577"/>
        <v>1</v>
      </c>
      <c r="Z155" s="2">
        <f t="shared" si="578"/>
        <v>0</v>
      </c>
      <c r="AA155" s="2">
        <f t="shared" si="579"/>
        <v>0</v>
      </c>
      <c r="AB155" s="2">
        <f t="shared" si="580"/>
        <v>0</v>
      </c>
      <c r="AC155" s="2">
        <f t="shared" si="581"/>
        <v>0</v>
      </c>
      <c r="AD155" s="2">
        <f t="shared" si="582"/>
        <v>0</v>
      </c>
      <c r="AE155" s="2">
        <f t="shared" si="583"/>
        <v>0</v>
      </c>
      <c r="AF155" s="2">
        <f t="shared" si="584"/>
        <v>0</v>
      </c>
      <c r="AG155" s="2">
        <f t="shared" si="585"/>
        <v>0</v>
      </c>
      <c r="AH155" s="2">
        <f t="shared" si="586"/>
        <v>0</v>
      </c>
      <c r="AI155" s="2">
        <f t="shared" si="587"/>
        <v>0</v>
      </c>
      <c r="AJ155" s="2">
        <f t="shared" si="588"/>
        <v>0</v>
      </c>
      <c r="AK155" s="2">
        <f t="shared" si="589"/>
        <v>0</v>
      </c>
      <c r="AL155" s="2">
        <f t="shared" si="590"/>
        <v>0</v>
      </c>
      <c r="AM155" s="2">
        <f t="shared" si="591"/>
        <v>0</v>
      </c>
      <c r="AN155" s="2">
        <f t="shared" si="592"/>
        <v>0</v>
      </c>
      <c r="AO155" s="2">
        <f t="shared" si="593"/>
        <v>0</v>
      </c>
      <c r="AP155" s="2">
        <f t="shared" si="594"/>
        <v>0</v>
      </c>
      <c r="AQ155" s="2">
        <f t="shared" si="595"/>
        <v>0</v>
      </c>
      <c r="AR155" s="2">
        <f t="shared" si="596"/>
        <v>0</v>
      </c>
      <c r="AS155" s="2">
        <f t="shared" si="597"/>
        <v>0</v>
      </c>
      <c r="AT155" s="2">
        <f t="shared" si="598"/>
        <v>0</v>
      </c>
      <c r="AU155" s="2">
        <f t="shared" si="599"/>
        <v>0</v>
      </c>
      <c r="AV155" s="2">
        <f t="shared" si="600"/>
        <v>0</v>
      </c>
      <c r="AW155" s="2">
        <f t="shared" si="601"/>
        <v>0</v>
      </c>
      <c r="AX155" s="2">
        <f t="shared" si="602"/>
        <v>0</v>
      </c>
      <c r="AY155" s="2">
        <f t="shared" si="603"/>
        <v>0</v>
      </c>
      <c r="AZ155" s="2">
        <f t="shared" si="604"/>
        <v>0</v>
      </c>
      <c r="BA155" s="2">
        <f t="shared" si="605"/>
        <v>0</v>
      </c>
      <c r="BB155" s="2">
        <f t="shared" si="606"/>
        <v>0</v>
      </c>
      <c r="BC155" s="2">
        <f t="shared" si="607"/>
        <v>0</v>
      </c>
      <c r="BD155" s="2">
        <f t="shared" si="608"/>
        <v>0</v>
      </c>
      <c r="BE155" s="2">
        <f t="shared" si="609"/>
        <v>0</v>
      </c>
      <c r="BF155" s="2">
        <f t="shared" si="610"/>
        <v>0</v>
      </c>
      <c r="BG155" s="2">
        <f t="shared" si="611"/>
        <v>0</v>
      </c>
      <c r="BH155" s="2">
        <f t="shared" si="612"/>
        <v>0</v>
      </c>
      <c r="BI155" s="2">
        <f t="shared" si="613"/>
        <v>0</v>
      </c>
      <c r="BJ155" s="2">
        <f t="shared" si="614"/>
        <v>0</v>
      </c>
      <c r="BK155" s="2">
        <f t="shared" si="615"/>
        <v>0</v>
      </c>
      <c r="BL155" s="2">
        <f t="shared" si="616"/>
        <v>0</v>
      </c>
      <c r="BM155" s="2">
        <f t="shared" si="617"/>
        <v>0</v>
      </c>
      <c r="BN155" s="2">
        <f t="shared" si="618"/>
        <v>0</v>
      </c>
      <c r="BO155" s="2">
        <f t="shared" si="619"/>
        <v>0</v>
      </c>
      <c r="BP155" s="2">
        <f t="shared" si="620"/>
        <v>0</v>
      </c>
      <c r="BQ155" s="2">
        <f t="shared" si="621"/>
        <v>0</v>
      </c>
      <c r="BR155" s="2">
        <f t="shared" si="622"/>
        <v>0</v>
      </c>
      <c r="BS155" s="2">
        <f t="shared" si="623"/>
        <v>0</v>
      </c>
      <c r="BT155" s="2">
        <f t="shared" si="624"/>
        <v>0</v>
      </c>
      <c r="BU155" s="2">
        <f t="shared" si="625"/>
        <v>0</v>
      </c>
      <c r="BV155" s="2">
        <f t="shared" si="626"/>
        <v>0</v>
      </c>
      <c r="BW155" s="255">
        <f>数据调研!K155</f>
        <v>0</v>
      </c>
      <c r="BX155" s="199">
        <f t="shared" si="627"/>
        <v>0</v>
      </c>
      <c r="BY155" s="199">
        <f t="shared" si="628"/>
        <v>0</v>
      </c>
      <c r="BZ155" s="199">
        <f t="shared" si="629"/>
        <v>0</v>
      </c>
      <c r="CA155" s="199">
        <f t="shared" si="630"/>
        <v>0</v>
      </c>
      <c r="CB155" s="199">
        <f t="shared" si="631"/>
        <v>0</v>
      </c>
      <c r="CC155" s="199">
        <f t="shared" si="632"/>
        <v>0</v>
      </c>
      <c r="CD155" s="199">
        <f t="shared" si="633"/>
        <v>0</v>
      </c>
      <c r="CE155" s="199">
        <f t="shared" si="634"/>
        <v>0</v>
      </c>
      <c r="CF155" s="199">
        <f t="shared" si="635"/>
        <v>0</v>
      </c>
      <c r="CG155" s="199">
        <f t="shared" si="636"/>
        <v>0</v>
      </c>
      <c r="CH155" s="199">
        <f t="shared" si="637"/>
        <v>0</v>
      </c>
      <c r="CI155" s="199">
        <f t="shared" si="638"/>
        <v>0</v>
      </c>
      <c r="CJ155" s="199">
        <f t="shared" si="639"/>
        <v>0</v>
      </c>
      <c r="CK155" s="199">
        <f t="shared" si="640"/>
        <v>0</v>
      </c>
      <c r="CL155" s="199">
        <f t="shared" si="641"/>
        <v>0</v>
      </c>
      <c r="CM155" s="199">
        <f t="shared" si="642"/>
        <v>0</v>
      </c>
      <c r="CN155" s="199">
        <f t="shared" si="643"/>
        <v>0</v>
      </c>
      <c r="CO155" s="199">
        <f t="shared" si="644"/>
        <v>0</v>
      </c>
      <c r="CP155" s="199">
        <f t="shared" si="645"/>
        <v>0</v>
      </c>
      <c r="CQ155" s="199">
        <f t="shared" si="646"/>
        <v>0</v>
      </c>
      <c r="CR155" s="255">
        <f>数据调研!N155</f>
        <v>0</v>
      </c>
      <c r="CS155" s="260">
        <f t="shared" si="647"/>
        <v>0</v>
      </c>
      <c r="CT155" s="2">
        <f t="shared" si="648"/>
        <v>0</v>
      </c>
      <c r="CU155" s="2">
        <f t="shared" si="649"/>
        <v>0</v>
      </c>
      <c r="CV155" s="2">
        <f t="shared" si="650"/>
        <v>0</v>
      </c>
      <c r="CW155" s="2">
        <f t="shared" si="651"/>
        <v>0</v>
      </c>
      <c r="CX155" s="2">
        <f t="shared" si="652"/>
        <v>0</v>
      </c>
      <c r="CY155" s="2">
        <f t="shared" si="653"/>
        <v>0</v>
      </c>
      <c r="CZ155" s="2">
        <f t="shared" si="654"/>
        <v>0</v>
      </c>
      <c r="DA155" s="2">
        <f t="shared" si="655"/>
        <v>0</v>
      </c>
      <c r="DB155" s="2">
        <f t="shared" si="656"/>
        <v>0</v>
      </c>
      <c r="DC155" s="263">
        <f t="shared" si="657"/>
        <v>0</v>
      </c>
      <c r="DD155" s="254">
        <f t="shared" si="658"/>
        <v>0</v>
      </c>
      <c r="DE155" s="254">
        <f t="shared" si="659"/>
        <v>0</v>
      </c>
      <c r="DF155" s="254">
        <f t="shared" si="660"/>
        <v>0</v>
      </c>
      <c r="DG155" s="254">
        <f t="shared" si="661"/>
        <v>0</v>
      </c>
      <c r="DH155" s="254">
        <f t="shared" si="662"/>
        <v>0</v>
      </c>
      <c r="DI155" s="254">
        <f t="shared" si="663"/>
        <v>0</v>
      </c>
      <c r="DJ155" s="254">
        <f t="shared" si="664"/>
        <v>0</v>
      </c>
      <c r="DK155" s="254">
        <f t="shared" si="665"/>
        <v>0</v>
      </c>
      <c r="DL155" s="254">
        <f t="shared" si="666"/>
        <v>0</v>
      </c>
      <c r="DM155" s="263">
        <f t="shared" si="667"/>
        <v>0</v>
      </c>
      <c r="DN155" s="254">
        <f t="shared" si="668"/>
        <v>0</v>
      </c>
      <c r="DO155" s="254">
        <f t="shared" si="669"/>
        <v>0</v>
      </c>
      <c r="DP155" s="254">
        <f t="shared" si="670"/>
        <v>0</v>
      </c>
      <c r="DQ155" s="254">
        <f t="shared" si="671"/>
        <v>0</v>
      </c>
      <c r="DR155" s="254">
        <f t="shared" si="672"/>
        <v>0</v>
      </c>
      <c r="DS155" s="254">
        <f t="shared" si="673"/>
        <v>0</v>
      </c>
      <c r="DT155" s="254">
        <f t="shared" si="674"/>
        <v>0</v>
      </c>
      <c r="DU155" s="254">
        <f t="shared" si="675"/>
        <v>0</v>
      </c>
      <c r="DV155" s="254">
        <f t="shared" si="676"/>
        <v>0</v>
      </c>
      <c r="DW155" s="263">
        <f t="shared" si="677"/>
        <v>0</v>
      </c>
      <c r="DX155" s="254">
        <f t="shared" si="678"/>
        <v>0</v>
      </c>
      <c r="DY155" s="254">
        <f t="shared" si="679"/>
        <v>0</v>
      </c>
      <c r="DZ155" s="254">
        <f t="shared" si="680"/>
        <v>0</v>
      </c>
      <c r="EA155" s="254">
        <f t="shared" si="681"/>
        <v>0</v>
      </c>
      <c r="EB155" s="254">
        <f t="shared" si="682"/>
        <v>0</v>
      </c>
      <c r="EC155" s="254">
        <f t="shared" si="683"/>
        <v>0</v>
      </c>
      <c r="ED155" s="254">
        <f t="shared" si="684"/>
        <v>0</v>
      </c>
      <c r="EE155" s="254">
        <f t="shared" si="685"/>
        <v>0</v>
      </c>
      <c r="EF155" s="254">
        <f t="shared" si="686"/>
        <v>0</v>
      </c>
      <c r="EG155" s="263">
        <f t="shared" si="687"/>
        <v>0</v>
      </c>
      <c r="EH155" s="2">
        <f t="shared" si="688"/>
        <v>0</v>
      </c>
      <c r="EI155" s="2">
        <f t="shared" si="689"/>
        <v>0</v>
      </c>
      <c r="EJ155" s="2">
        <f t="shared" si="690"/>
        <v>0</v>
      </c>
      <c r="EK155" s="2">
        <f t="shared" si="691"/>
        <v>0</v>
      </c>
      <c r="EL155" s="2">
        <f t="shared" si="692"/>
        <v>0</v>
      </c>
      <c r="EM155" s="2">
        <f t="shared" si="693"/>
        <v>0</v>
      </c>
      <c r="EN155" s="2">
        <f t="shared" si="694"/>
        <v>0</v>
      </c>
      <c r="EO155" s="2">
        <f t="shared" si="695"/>
        <v>0</v>
      </c>
      <c r="EP155" s="2">
        <f t="shared" si="696"/>
        <v>0</v>
      </c>
      <c r="EQ155" s="55"/>
      <c r="ER155" s="55"/>
      <c r="ES155" s="56"/>
      <c r="ET155" s="56"/>
      <c r="EU155" s="55"/>
      <c r="EV155" s="55"/>
      <c r="EW155" s="55"/>
      <c r="EX155" s="55"/>
      <c r="EY155" s="55"/>
      <c r="EZ155" s="55"/>
      <c r="FA155" s="55"/>
      <c r="FB155" s="215"/>
      <c r="FC155" s="215"/>
    </row>
    <row r="156" ht="20.1" customHeight="1" spans="1:159">
      <c r="A156" s="194">
        <f>数据调研!F156</f>
        <v>0</v>
      </c>
      <c r="B156" s="195">
        <f t="shared" si="697"/>
        <v>0</v>
      </c>
      <c r="C156" s="195">
        <f t="shared" si="698"/>
        <v>0</v>
      </c>
      <c r="D156" s="195">
        <f t="shared" si="699"/>
        <v>0</v>
      </c>
      <c r="E156" s="195">
        <f t="shared" si="700"/>
        <v>0</v>
      </c>
      <c r="F156" s="195">
        <f t="shared" si="701"/>
        <v>0</v>
      </c>
      <c r="G156">
        <f t="shared" si="702"/>
        <v>0</v>
      </c>
      <c r="H156">
        <f t="shared" si="703"/>
        <v>0</v>
      </c>
      <c r="I156">
        <f t="shared" si="704"/>
        <v>0</v>
      </c>
      <c r="J156">
        <f t="shared" si="705"/>
        <v>0</v>
      </c>
      <c r="K156" s="254">
        <f>价格参考!K156</f>
        <v>0</v>
      </c>
      <c r="L156">
        <f t="shared" si="565"/>
        <v>0</v>
      </c>
      <c r="M156">
        <f t="shared" si="566"/>
        <v>0</v>
      </c>
      <c r="N156">
        <f t="shared" si="567"/>
        <v>0</v>
      </c>
      <c r="O156">
        <f t="shared" si="568"/>
        <v>0</v>
      </c>
      <c r="P156">
        <f t="shared" si="569"/>
        <v>0</v>
      </c>
      <c r="Q156">
        <f t="shared" si="570"/>
        <v>0</v>
      </c>
      <c r="R156">
        <f t="shared" si="571"/>
        <v>0</v>
      </c>
      <c r="S156">
        <f t="shared" si="572"/>
        <v>0</v>
      </c>
      <c r="T156">
        <f t="shared" si="573"/>
        <v>0</v>
      </c>
      <c r="U156">
        <f t="shared" si="574"/>
        <v>0</v>
      </c>
      <c r="V156">
        <f t="shared" si="575"/>
        <v>0</v>
      </c>
      <c r="W156" s="194">
        <f t="shared" si="576"/>
        <v>0</v>
      </c>
      <c r="X156" s="255">
        <f>数据调研!I156</f>
        <v>0</v>
      </c>
      <c r="Y156" s="2">
        <f t="shared" si="577"/>
        <v>1</v>
      </c>
      <c r="Z156" s="2">
        <f t="shared" si="578"/>
        <v>0</v>
      </c>
      <c r="AA156" s="2">
        <f t="shared" si="579"/>
        <v>0</v>
      </c>
      <c r="AB156" s="2">
        <f t="shared" si="580"/>
        <v>0</v>
      </c>
      <c r="AC156" s="2">
        <f t="shared" si="581"/>
        <v>0</v>
      </c>
      <c r="AD156" s="2">
        <f t="shared" si="582"/>
        <v>0</v>
      </c>
      <c r="AE156" s="2">
        <f t="shared" si="583"/>
        <v>0</v>
      </c>
      <c r="AF156" s="2">
        <f t="shared" si="584"/>
        <v>0</v>
      </c>
      <c r="AG156" s="2">
        <f t="shared" si="585"/>
        <v>0</v>
      </c>
      <c r="AH156" s="2">
        <f t="shared" si="586"/>
        <v>0</v>
      </c>
      <c r="AI156" s="2">
        <f t="shared" si="587"/>
        <v>0</v>
      </c>
      <c r="AJ156" s="2">
        <f t="shared" si="588"/>
        <v>0</v>
      </c>
      <c r="AK156" s="2">
        <f t="shared" si="589"/>
        <v>0</v>
      </c>
      <c r="AL156" s="2">
        <f t="shared" si="590"/>
        <v>0</v>
      </c>
      <c r="AM156" s="2">
        <f t="shared" si="591"/>
        <v>0</v>
      </c>
      <c r="AN156" s="2">
        <f t="shared" si="592"/>
        <v>0</v>
      </c>
      <c r="AO156" s="2">
        <f t="shared" si="593"/>
        <v>0</v>
      </c>
      <c r="AP156" s="2">
        <f t="shared" si="594"/>
        <v>0</v>
      </c>
      <c r="AQ156" s="2">
        <f t="shared" si="595"/>
        <v>0</v>
      </c>
      <c r="AR156" s="2">
        <f t="shared" si="596"/>
        <v>0</v>
      </c>
      <c r="AS156" s="2">
        <f t="shared" si="597"/>
        <v>0</v>
      </c>
      <c r="AT156" s="2">
        <f t="shared" si="598"/>
        <v>0</v>
      </c>
      <c r="AU156" s="2">
        <f t="shared" si="599"/>
        <v>0</v>
      </c>
      <c r="AV156" s="2">
        <f t="shared" si="600"/>
        <v>0</v>
      </c>
      <c r="AW156" s="2">
        <f t="shared" si="601"/>
        <v>0</v>
      </c>
      <c r="AX156" s="2">
        <f t="shared" si="602"/>
        <v>0</v>
      </c>
      <c r="AY156" s="2">
        <f t="shared" si="603"/>
        <v>0</v>
      </c>
      <c r="AZ156" s="2">
        <f t="shared" si="604"/>
        <v>0</v>
      </c>
      <c r="BA156" s="2">
        <f t="shared" si="605"/>
        <v>0</v>
      </c>
      <c r="BB156" s="2">
        <f t="shared" si="606"/>
        <v>0</v>
      </c>
      <c r="BC156" s="2">
        <f t="shared" si="607"/>
        <v>0</v>
      </c>
      <c r="BD156" s="2">
        <f t="shared" si="608"/>
        <v>0</v>
      </c>
      <c r="BE156" s="2">
        <f t="shared" si="609"/>
        <v>0</v>
      </c>
      <c r="BF156" s="2">
        <f t="shared" si="610"/>
        <v>0</v>
      </c>
      <c r="BG156" s="2">
        <f t="shared" si="611"/>
        <v>0</v>
      </c>
      <c r="BH156" s="2">
        <f t="shared" si="612"/>
        <v>0</v>
      </c>
      <c r="BI156" s="2">
        <f t="shared" si="613"/>
        <v>0</v>
      </c>
      <c r="BJ156" s="2">
        <f t="shared" si="614"/>
        <v>0</v>
      </c>
      <c r="BK156" s="2">
        <f t="shared" si="615"/>
        <v>0</v>
      </c>
      <c r="BL156" s="2">
        <f t="shared" si="616"/>
        <v>0</v>
      </c>
      <c r="BM156" s="2">
        <f t="shared" si="617"/>
        <v>0</v>
      </c>
      <c r="BN156" s="2">
        <f t="shared" si="618"/>
        <v>0</v>
      </c>
      <c r="BO156" s="2">
        <f t="shared" si="619"/>
        <v>0</v>
      </c>
      <c r="BP156" s="2">
        <f t="shared" si="620"/>
        <v>0</v>
      </c>
      <c r="BQ156" s="2">
        <f t="shared" si="621"/>
        <v>0</v>
      </c>
      <c r="BR156" s="2">
        <f t="shared" si="622"/>
        <v>0</v>
      </c>
      <c r="BS156" s="2">
        <f t="shared" si="623"/>
        <v>0</v>
      </c>
      <c r="BT156" s="2">
        <f t="shared" si="624"/>
        <v>0</v>
      </c>
      <c r="BU156" s="2">
        <f t="shared" si="625"/>
        <v>0</v>
      </c>
      <c r="BV156" s="2">
        <f t="shared" si="626"/>
        <v>0</v>
      </c>
      <c r="BW156" s="255">
        <f>数据调研!K156</f>
        <v>0</v>
      </c>
      <c r="BX156" s="199">
        <f t="shared" si="627"/>
        <v>0</v>
      </c>
      <c r="BY156" s="199">
        <f t="shared" si="628"/>
        <v>0</v>
      </c>
      <c r="BZ156" s="199">
        <f t="shared" si="629"/>
        <v>0</v>
      </c>
      <c r="CA156" s="199">
        <f t="shared" si="630"/>
        <v>0</v>
      </c>
      <c r="CB156" s="199">
        <f t="shared" si="631"/>
        <v>0</v>
      </c>
      <c r="CC156" s="199">
        <f t="shared" si="632"/>
        <v>0</v>
      </c>
      <c r="CD156" s="199">
        <f t="shared" si="633"/>
        <v>0</v>
      </c>
      <c r="CE156" s="199">
        <f t="shared" si="634"/>
        <v>0</v>
      </c>
      <c r="CF156" s="199">
        <f t="shared" si="635"/>
        <v>0</v>
      </c>
      <c r="CG156" s="199">
        <f t="shared" si="636"/>
        <v>0</v>
      </c>
      <c r="CH156" s="199">
        <f t="shared" si="637"/>
        <v>0</v>
      </c>
      <c r="CI156" s="199">
        <f t="shared" si="638"/>
        <v>0</v>
      </c>
      <c r="CJ156" s="199">
        <f t="shared" si="639"/>
        <v>0</v>
      </c>
      <c r="CK156" s="199">
        <f t="shared" si="640"/>
        <v>0</v>
      </c>
      <c r="CL156" s="199">
        <f t="shared" si="641"/>
        <v>0</v>
      </c>
      <c r="CM156" s="199">
        <f t="shared" si="642"/>
        <v>0</v>
      </c>
      <c r="CN156" s="199">
        <f t="shared" si="643"/>
        <v>0</v>
      </c>
      <c r="CO156" s="199">
        <f t="shared" si="644"/>
        <v>0</v>
      </c>
      <c r="CP156" s="199">
        <f t="shared" si="645"/>
        <v>0</v>
      </c>
      <c r="CQ156" s="199">
        <f t="shared" si="646"/>
        <v>0</v>
      </c>
      <c r="CR156" s="255">
        <f>数据调研!N156</f>
        <v>0</v>
      </c>
      <c r="CS156" s="260">
        <f t="shared" si="647"/>
        <v>0</v>
      </c>
      <c r="CT156" s="2">
        <f t="shared" si="648"/>
        <v>0</v>
      </c>
      <c r="CU156" s="2">
        <f t="shared" si="649"/>
        <v>0</v>
      </c>
      <c r="CV156" s="2">
        <f t="shared" si="650"/>
        <v>0</v>
      </c>
      <c r="CW156" s="2">
        <f t="shared" si="651"/>
        <v>0</v>
      </c>
      <c r="CX156" s="2">
        <f t="shared" si="652"/>
        <v>0</v>
      </c>
      <c r="CY156" s="2">
        <f t="shared" si="653"/>
        <v>0</v>
      </c>
      <c r="CZ156" s="2">
        <f t="shared" si="654"/>
        <v>0</v>
      </c>
      <c r="DA156" s="2">
        <f t="shared" si="655"/>
        <v>0</v>
      </c>
      <c r="DB156" s="2">
        <f t="shared" si="656"/>
        <v>0</v>
      </c>
      <c r="DC156" s="263">
        <f t="shared" si="657"/>
        <v>0</v>
      </c>
      <c r="DD156" s="254">
        <f t="shared" si="658"/>
        <v>0</v>
      </c>
      <c r="DE156" s="254">
        <f t="shared" si="659"/>
        <v>0</v>
      </c>
      <c r="DF156" s="254">
        <f t="shared" si="660"/>
        <v>0</v>
      </c>
      <c r="DG156" s="254">
        <f t="shared" si="661"/>
        <v>0</v>
      </c>
      <c r="DH156" s="254">
        <f t="shared" si="662"/>
        <v>0</v>
      </c>
      <c r="DI156" s="254">
        <f t="shared" si="663"/>
        <v>0</v>
      </c>
      <c r="DJ156" s="254">
        <f t="shared" si="664"/>
        <v>0</v>
      </c>
      <c r="DK156" s="254">
        <f t="shared" si="665"/>
        <v>0</v>
      </c>
      <c r="DL156" s="254">
        <f t="shared" si="666"/>
        <v>0</v>
      </c>
      <c r="DM156" s="263">
        <f t="shared" si="667"/>
        <v>0</v>
      </c>
      <c r="DN156" s="254">
        <f t="shared" si="668"/>
        <v>0</v>
      </c>
      <c r="DO156" s="254">
        <f t="shared" si="669"/>
        <v>0</v>
      </c>
      <c r="DP156" s="254">
        <f t="shared" si="670"/>
        <v>0</v>
      </c>
      <c r="DQ156" s="254">
        <f t="shared" si="671"/>
        <v>0</v>
      </c>
      <c r="DR156" s="254">
        <f t="shared" si="672"/>
        <v>0</v>
      </c>
      <c r="DS156" s="254">
        <f t="shared" si="673"/>
        <v>0</v>
      </c>
      <c r="DT156" s="254">
        <f t="shared" si="674"/>
        <v>0</v>
      </c>
      <c r="DU156" s="254">
        <f t="shared" si="675"/>
        <v>0</v>
      </c>
      <c r="DV156" s="254">
        <f t="shared" si="676"/>
        <v>0</v>
      </c>
      <c r="DW156" s="263">
        <f t="shared" si="677"/>
        <v>0</v>
      </c>
      <c r="DX156" s="254">
        <f t="shared" si="678"/>
        <v>0</v>
      </c>
      <c r="DY156" s="254">
        <f t="shared" si="679"/>
        <v>0</v>
      </c>
      <c r="DZ156" s="254">
        <f t="shared" si="680"/>
        <v>0</v>
      </c>
      <c r="EA156" s="254">
        <f t="shared" si="681"/>
        <v>0</v>
      </c>
      <c r="EB156" s="254">
        <f t="shared" si="682"/>
        <v>0</v>
      </c>
      <c r="EC156" s="254">
        <f t="shared" si="683"/>
        <v>0</v>
      </c>
      <c r="ED156" s="254">
        <f t="shared" si="684"/>
        <v>0</v>
      </c>
      <c r="EE156" s="254">
        <f t="shared" si="685"/>
        <v>0</v>
      </c>
      <c r="EF156" s="254">
        <f t="shared" si="686"/>
        <v>0</v>
      </c>
      <c r="EG156" s="263">
        <f t="shared" si="687"/>
        <v>0</v>
      </c>
      <c r="EH156" s="2">
        <f t="shared" si="688"/>
        <v>0</v>
      </c>
      <c r="EI156" s="2">
        <f t="shared" si="689"/>
        <v>0</v>
      </c>
      <c r="EJ156" s="2">
        <f t="shared" si="690"/>
        <v>0</v>
      </c>
      <c r="EK156" s="2">
        <f t="shared" si="691"/>
        <v>0</v>
      </c>
      <c r="EL156" s="2">
        <f t="shared" si="692"/>
        <v>0</v>
      </c>
      <c r="EM156" s="2">
        <f t="shared" si="693"/>
        <v>0</v>
      </c>
      <c r="EN156" s="2">
        <f t="shared" si="694"/>
        <v>0</v>
      </c>
      <c r="EO156" s="2">
        <f t="shared" si="695"/>
        <v>0</v>
      </c>
      <c r="EP156" s="2">
        <f t="shared" si="696"/>
        <v>0</v>
      </c>
      <c r="EQ156" s="55"/>
      <c r="ER156" s="55"/>
      <c r="ES156" s="56"/>
      <c r="ET156" s="56"/>
      <c r="EU156" s="55"/>
      <c r="EV156" s="55"/>
      <c r="EW156" s="55"/>
      <c r="EX156" s="55"/>
      <c r="EY156" s="55"/>
      <c r="EZ156" s="55"/>
      <c r="FA156" s="55"/>
      <c r="FB156" s="215"/>
      <c r="FC156" s="215"/>
    </row>
    <row r="157" ht="20.1" customHeight="1" spans="1:159">
      <c r="A157" s="194">
        <f>数据调研!F157</f>
        <v>0</v>
      </c>
      <c r="B157" s="195">
        <f t="shared" si="697"/>
        <v>0</v>
      </c>
      <c r="C157" s="195">
        <f t="shared" si="698"/>
        <v>0</v>
      </c>
      <c r="D157" s="195">
        <f t="shared" si="699"/>
        <v>0</v>
      </c>
      <c r="E157" s="195">
        <f t="shared" si="700"/>
        <v>0</v>
      </c>
      <c r="F157" s="195">
        <f t="shared" si="701"/>
        <v>0</v>
      </c>
      <c r="G157">
        <f t="shared" si="702"/>
        <v>0</v>
      </c>
      <c r="H157">
        <f t="shared" si="703"/>
        <v>0</v>
      </c>
      <c r="I157">
        <f t="shared" si="704"/>
        <v>0</v>
      </c>
      <c r="J157">
        <f t="shared" si="705"/>
        <v>0</v>
      </c>
      <c r="K157" s="254">
        <f>价格参考!K157</f>
        <v>0</v>
      </c>
      <c r="L157">
        <f t="shared" si="565"/>
        <v>0</v>
      </c>
      <c r="M157">
        <f t="shared" si="566"/>
        <v>0</v>
      </c>
      <c r="N157">
        <f t="shared" si="567"/>
        <v>0</v>
      </c>
      <c r="O157">
        <f t="shared" si="568"/>
        <v>0</v>
      </c>
      <c r="P157">
        <f t="shared" si="569"/>
        <v>0</v>
      </c>
      <c r="Q157">
        <f t="shared" si="570"/>
        <v>0</v>
      </c>
      <c r="R157">
        <f t="shared" si="571"/>
        <v>0</v>
      </c>
      <c r="S157">
        <f t="shared" si="572"/>
        <v>0</v>
      </c>
      <c r="T157">
        <f t="shared" si="573"/>
        <v>0</v>
      </c>
      <c r="U157">
        <f t="shared" si="574"/>
        <v>0</v>
      </c>
      <c r="V157">
        <f t="shared" si="575"/>
        <v>0</v>
      </c>
      <c r="W157" s="194">
        <f t="shared" si="576"/>
        <v>0</v>
      </c>
      <c r="X157" s="255">
        <f>数据调研!I157</f>
        <v>0</v>
      </c>
      <c r="Y157" s="2">
        <f t="shared" si="577"/>
        <v>1</v>
      </c>
      <c r="Z157" s="2">
        <f t="shared" si="578"/>
        <v>0</v>
      </c>
      <c r="AA157" s="2">
        <f t="shared" si="579"/>
        <v>0</v>
      </c>
      <c r="AB157" s="2">
        <f t="shared" si="580"/>
        <v>0</v>
      </c>
      <c r="AC157" s="2">
        <f t="shared" si="581"/>
        <v>0</v>
      </c>
      <c r="AD157" s="2">
        <f t="shared" si="582"/>
        <v>0</v>
      </c>
      <c r="AE157" s="2">
        <f t="shared" si="583"/>
        <v>0</v>
      </c>
      <c r="AF157" s="2">
        <f t="shared" si="584"/>
        <v>0</v>
      </c>
      <c r="AG157" s="2">
        <f t="shared" si="585"/>
        <v>0</v>
      </c>
      <c r="AH157" s="2">
        <f t="shared" si="586"/>
        <v>0</v>
      </c>
      <c r="AI157" s="2">
        <f t="shared" si="587"/>
        <v>0</v>
      </c>
      <c r="AJ157" s="2">
        <f t="shared" si="588"/>
        <v>0</v>
      </c>
      <c r="AK157" s="2">
        <f t="shared" si="589"/>
        <v>0</v>
      </c>
      <c r="AL157" s="2">
        <f t="shared" si="590"/>
        <v>0</v>
      </c>
      <c r="AM157" s="2">
        <f t="shared" si="591"/>
        <v>0</v>
      </c>
      <c r="AN157" s="2">
        <f t="shared" si="592"/>
        <v>0</v>
      </c>
      <c r="AO157" s="2">
        <f t="shared" si="593"/>
        <v>0</v>
      </c>
      <c r="AP157" s="2">
        <f t="shared" si="594"/>
        <v>0</v>
      </c>
      <c r="AQ157" s="2">
        <f t="shared" si="595"/>
        <v>0</v>
      </c>
      <c r="AR157" s="2">
        <f t="shared" si="596"/>
        <v>0</v>
      </c>
      <c r="AS157" s="2">
        <f t="shared" si="597"/>
        <v>0</v>
      </c>
      <c r="AT157" s="2">
        <f t="shared" si="598"/>
        <v>0</v>
      </c>
      <c r="AU157" s="2">
        <f t="shared" si="599"/>
        <v>0</v>
      </c>
      <c r="AV157" s="2">
        <f t="shared" si="600"/>
        <v>0</v>
      </c>
      <c r="AW157" s="2">
        <f t="shared" si="601"/>
        <v>0</v>
      </c>
      <c r="AX157" s="2">
        <f t="shared" si="602"/>
        <v>0</v>
      </c>
      <c r="AY157" s="2">
        <f t="shared" si="603"/>
        <v>0</v>
      </c>
      <c r="AZ157" s="2">
        <f t="shared" si="604"/>
        <v>0</v>
      </c>
      <c r="BA157" s="2">
        <f t="shared" si="605"/>
        <v>0</v>
      </c>
      <c r="BB157" s="2">
        <f t="shared" si="606"/>
        <v>0</v>
      </c>
      <c r="BC157" s="2">
        <f t="shared" si="607"/>
        <v>0</v>
      </c>
      <c r="BD157" s="2">
        <f t="shared" si="608"/>
        <v>0</v>
      </c>
      <c r="BE157" s="2">
        <f t="shared" si="609"/>
        <v>0</v>
      </c>
      <c r="BF157" s="2">
        <f t="shared" si="610"/>
        <v>0</v>
      </c>
      <c r="BG157" s="2">
        <f t="shared" si="611"/>
        <v>0</v>
      </c>
      <c r="BH157" s="2">
        <f t="shared" si="612"/>
        <v>0</v>
      </c>
      <c r="BI157" s="2">
        <f t="shared" si="613"/>
        <v>0</v>
      </c>
      <c r="BJ157" s="2">
        <f t="shared" si="614"/>
        <v>0</v>
      </c>
      <c r="BK157" s="2">
        <f t="shared" si="615"/>
        <v>0</v>
      </c>
      <c r="BL157" s="2">
        <f t="shared" si="616"/>
        <v>0</v>
      </c>
      <c r="BM157" s="2">
        <f t="shared" si="617"/>
        <v>0</v>
      </c>
      <c r="BN157" s="2">
        <f t="shared" si="618"/>
        <v>0</v>
      </c>
      <c r="BO157" s="2">
        <f t="shared" si="619"/>
        <v>0</v>
      </c>
      <c r="BP157" s="2">
        <f t="shared" si="620"/>
        <v>0</v>
      </c>
      <c r="BQ157" s="2">
        <f t="shared" si="621"/>
        <v>0</v>
      </c>
      <c r="BR157" s="2">
        <f t="shared" si="622"/>
        <v>0</v>
      </c>
      <c r="BS157" s="2">
        <f t="shared" si="623"/>
        <v>0</v>
      </c>
      <c r="BT157" s="2">
        <f t="shared" si="624"/>
        <v>0</v>
      </c>
      <c r="BU157" s="2">
        <f t="shared" si="625"/>
        <v>0</v>
      </c>
      <c r="BV157" s="2">
        <f t="shared" si="626"/>
        <v>0</v>
      </c>
      <c r="BW157" s="255">
        <f>数据调研!K157</f>
        <v>0</v>
      </c>
      <c r="BX157" s="199">
        <f t="shared" si="627"/>
        <v>0</v>
      </c>
      <c r="BY157" s="199">
        <f t="shared" si="628"/>
        <v>0</v>
      </c>
      <c r="BZ157" s="199">
        <f t="shared" si="629"/>
        <v>0</v>
      </c>
      <c r="CA157" s="199">
        <f t="shared" si="630"/>
        <v>0</v>
      </c>
      <c r="CB157" s="199">
        <f t="shared" si="631"/>
        <v>0</v>
      </c>
      <c r="CC157" s="199">
        <f t="shared" si="632"/>
        <v>0</v>
      </c>
      <c r="CD157" s="199">
        <f t="shared" si="633"/>
        <v>0</v>
      </c>
      <c r="CE157" s="199">
        <f t="shared" si="634"/>
        <v>0</v>
      </c>
      <c r="CF157" s="199">
        <f t="shared" si="635"/>
        <v>0</v>
      </c>
      <c r="CG157" s="199">
        <f t="shared" si="636"/>
        <v>0</v>
      </c>
      <c r="CH157" s="199">
        <f t="shared" si="637"/>
        <v>0</v>
      </c>
      <c r="CI157" s="199">
        <f t="shared" si="638"/>
        <v>0</v>
      </c>
      <c r="CJ157" s="199">
        <f t="shared" si="639"/>
        <v>0</v>
      </c>
      <c r="CK157" s="199">
        <f t="shared" si="640"/>
        <v>0</v>
      </c>
      <c r="CL157" s="199">
        <f t="shared" si="641"/>
        <v>0</v>
      </c>
      <c r="CM157" s="199">
        <f t="shared" si="642"/>
        <v>0</v>
      </c>
      <c r="CN157" s="199">
        <f t="shared" si="643"/>
        <v>0</v>
      </c>
      <c r="CO157" s="199">
        <f t="shared" si="644"/>
        <v>0</v>
      </c>
      <c r="CP157" s="199">
        <f t="shared" si="645"/>
        <v>0</v>
      </c>
      <c r="CQ157" s="199">
        <f t="shared" si="646"/>
        <v>0</v>
      </c>
      <c r="CR157" s="255">
        <f>数据调研!N157</f>
        <v>0</v>
      </c>
      <c r="CS157" s="260">
        <f t="shared" si="647"/>
        <v>0</v>
      </c>
      <c r="CT157" s="2">
        <f t="shared" si="648"/>
        <v>0</v>
      </c>
      <c r="CU157" s="2">
        <f t="shared" si="649"/>
        <v>0</v>
      </c>
      <c r="CV157" s="2">
        <f t="shared" si="650"/>
        <v>0</v>
      </c>
      <c r="CW157" s="2">
        <f t="shared" si="651"/>
        <v>0</v>
      </c>
      <c r="CX157" s="2">
        <f t="shared" si="652"/>
        <v>0</v>
      </c>
      <c r="CY157" s="2">
        <f t="shared" si="653"/>
        <v>0</v>
      </c>
      <c r="CZ157" s="2">
        <f t="shared" si="654"/>
        <v>0</v>
      </c>
      <c r="DA157" s="2">
        <f t="shared" si="655"/>
        <v>0</v>
      </c>
      <c r="DB157" s="2">
        <f t="shared" si="656"/>
        <v>0</v>
      </c>
      <c r="DC157" s="263">
        <f t="shared" si="657"/>
        <v>0</v>
      </c>
      <c r="DD157" s="254">
        <f t="shared" si="658"/>
        <v>0</v>
      </c>
      <c r="DE157" s="254">
        <f t="shared" si="659"/>
        <v>0</v>
      </c>
      <c r="DF157" s="254">
        <f t="shared" si="660"/>
        <v>0</v>
      </c>
      <c r="DG157" s="254">
        <f t="shared" si="661"/>
        <v>0</v>
      </c>
      <c r="DH157" s="254">
        <f t="shared" si="662"/>
        <v>0</v>
      </c>
      <c r="DI157" s="254">
        <f t="shared" si="663"/>
        <v>0</v>
      </c>
      <c r="DJ157" s="254">
        <f t="shared" si="664"/>
        <v>0</v>
      </c>
      <c r="DK157" s="254">
        <f t="shared" si="665"/>
        <v>0</v>
      </c>
      <c r="DL157" s="254">
        <f t="shared" si="666"/>
        <v>0</v>
      </c>
      <c r="DM157" s="263">
        <f t="shared" si="667"/>
        <v>0</v>
      </c>
      <c r="DN157" s="254">
        <f t="shared" si="668"/>
        <v>0</v>
      </c>
      <c r="DO157" s="254">
        <f t="shared" si="669"/>
        <v>0</v>
      </c>
      <c r="DP157" s="254">
        <f t="shared" si="670"/>
        <v>0</v>
      </c>
      <c r="DQ157" s="254">
        <f t="shared" si="671"/>
        <v>0</v>
      </c>
      <c r="DR157" s="254">
        <f t="shared" si="672"/>
        <v>0</v>
      </c>
      <c r="DS157" s="254">
        <f t="shared" si="673"/>
        <v>0</v>
      </c>
      <c r="DT157" s="254">
        <f t="shared" si="674"/>
        <v>0</v>
      </c>
      <c r="DU157" s="254">
        <f t="shared" si="675"/>
        <v>0</v>
      </c>
      <c r="DV157" s="254">
        <f t="shared" si="676"/>
        <v>0</v>
      </c>
      <c r="DW157" s="263">
        <f t="shared" si="677"/>
        <v>0</v>
      </c>
      <c r="DX157" s="254">
        <f t="shared" si="678"/>
        <v>0</v>
      </c>
      <c r="DY157" s="254">
        <f t="shared" si="679"/>
        <v>0</v>
      </c>
      <c r="DZ157" s="254">
        <f t="shared" si="680"/>
        <v>0</v>
      </c>
      <c r="EA157" s="254">
        <f t="shared" si="681"/>
        <v>0</v>
      </c>
      <c r="EB157" s="254">
        <f t="shared" si="682"/>
        <v>0</v>
      </c>
      <c r="EC157" s="254">
        <f t="shared" si="683"/>
        <v>0</v>
      </c>
      <c r="ED157" s="254">
        <f t="shared" si="684"/>
        <v>0</v>
      </c>
      <c r="EE157" s="254">
        <f t="shared" si="685"/>
        <v>0</v>
      </c>
      <c r="EF157" s="254">
        <f t="shared" si="686"/>
        <v>0</v>
      </c>
      <c r="EG157" s="263">
        <f t="shared" si="687"/>
        <v>0</v>
      </c>
      <c r="EH157" s="2">
        <f t="shared" si="688"/>
        <v>0</v>
      </c>
      <c r="EI157" s="2">
        <f t="shared" si="689"/>
        <v>0</v>
      </c>
      <c r="EJ157" s="2">
        <f t="shared" si="690"/>
        <v>0</v>
      </c>
      <c r="EK157" s="2">
        <f t="shared" si="691"/>
        <v>0</v>
      </c>
      <c r="EL157" s="2">
        <f t="shared" si="692"/>
        <v>0</v>
      </c>
      <c r="EM157" s="2">
        <f t="shared" si="693"/>
        <v>0</v>
      </c>
      <c r="EN157" s="2">
        <f t="shared" si="694"/>
        <v>0</v>
      </c>
      <c r="EO157" s="2">
        <f t="shared" si="695"/>
        <v>0</v>
      </c>
      <c r="EP157" s="2">
        <f t="shared" si="696"/>
        <v>0</v>
      </c>
      <c r="EQ157" s="55"/>
      <c r="ER157" s="55"/>
      <c r="ES157" s="56"/>
      <c r="ET157" s="56"/>
      <c r="EU157" s="55"/>
      <c r="EV157" s="55"/>
      <c r="EW157" s="55"/>
      <c r="EX157" s="55"/>
      <c r="EY157" s="55"/>
      <c r="EZ157" s="55"/>
      <c r="FA157" s="55"/>
      <c r="FB157" s="215"/>
      <c r="FC157" s="215"/>
    </row>
    <row r="158" ht="20.1" customHeight="1" spans="1:159">
      <c r="A158" s="194">
        <f>数据调研!F158</f>
        <v>0</v>
      </c>
      <c r="B158" s="195">
        <f t="shared" si="697"/>
        <v>0</v>
      </c>
      <c r="C158" s="195">
        <f t="shared" si="698"/>
        <v>0</v>
      </c>
      <c r="D158" s="195">
        <f t="shared" si="699"/>
        <v>0</v>
      </c>
      <c r="E158" s="195">
        <f t="shared" si="700"/>
        <v>0</v>
      </c>
      <c r="F158" s="195">
        <f t="shared" si="701"/>
        <v>0</v>
      </c>
      <c r="G158">
        <f t="shared" si="702"/>
        <v>0</v>
      </c>
      <c r="H158">
        <f t="shared" si="703"/>
        <v>0</v>
      </c>
      <c r="I158">
        <f t="shared" si="704"/>
        <v>0</v>
      </c>
      <c r="J158">
        <f t="shared" si="705"/>
        <v>0</v>
      </c>
      <c r="K158" s="254">
        <f>价格参考!K158</f>
        <v>0</v>
      </c>
      <c r="L158">
        <f t="shared" si="565"/>
        <v>0</v>
      </c>
      <c r="M158">
        <f t="shared" si="566"/>
        <v>0</v>
      </c>
      <c r="N158">
        <f t="shared" si="567"/>
        <v>0</v>
      </c>
      <c r="O158">
        <f t="shared" si="568"/>
        <v>0</v>
      </c>
      <c r="P158">
        <f t="shared" si="569"/>
        <v>0</v>
      </c>
      <c r="Q158">
        <f t="shared" si="570"/>
        <v>0</v>
      </c>
      <c r="R158">
        <f t="shared" si="571"/>
        <v>0</v>
      </c>
      <c r="S158">
        <f t="shared" si="572"/>
        <v>0</v>
      </c>
      <c r="T158">
        <f t="shared" si="573"/>
        <v>0</v>
      </c>
      <c r="U158">
        <f t="shared" si="574"/>
        <v>0</v>
      </c>
      <c r="V158">
        <f t="shared" si="575"/>
        <v>0</v>
      </c>
      <c r="W158" s="194">
        <f t="shared" si="576"/>
        <v>0</v>
      </c>
      <c r="X158" s="255">
        <f>数据调研!I158</f>
        <v>0</v>
      </c>
      <c r="Y158" s="2">
        <f t="shared" si="577"/>
        <v>1</v>
      </c>
      <c r="Z158" s="2">
        <f t="shared" si="578"/>
        <v>0</v>
      </c>
      <c r="AA158" s="2">
        <f t="shared" si="579"/>
        <v>0</v>
      </c>
      <c r="AB158" s="2">
        <f t="shared" si="580"/>
        <v>0</v>
      </c>
      <c r="AC158" s="2">
        <f t="shared" si="581"/>
        <v>0</v>
      </c>
      <c r="AD158" s="2">
        <f t="shared" si="582"/>
        <v>0</v>
      </c>
      <c r="AE158" s="2">
        <f t="shared" si="583"/>
        <v>0</v>
      </c>
      <c r="AF158" s="2">
        <f t="shared" si="584"/>
        <v>0</v>
      </c>
      <c r="AG158" s="2">
        <f t="shared" si="585"/>
        <v>0</v>
      </c>
      <c r="AH158" s="2">
        <f t="shared" si="586"/>
        <v>0</v>
      </c>
      <c r="AI158" s="2">
        <f t="shared" si="587"/>
        <v>0</v>
      </c>
      <c r="AJ158" s="2">
        <f t="shared" si="588"/>
        <v>0</v>
      </c>
      <c r="AK158" s="2">
        <f t="shared" si="589"/>
        <v>0</v>
      </c>
      <c r="AL158" s="2">
        <f t="shared" si="590"/>
        <v>0</v>
      </c>
      <c r="AM158" s="2">
        <f t="shared" si="591"/>
        <v>0</v>
      </c>
      <c r="AN158" s="2">
        <f t="shared" si="592"/>
        <v>0</v>
      </c>
      <c r="AO158" s="2">
        <f t="shared" si="593"/>
        <v>0</v>
      </c>
      <c r="AP158" s="2">
        <f t="shared" si="594"/>
        <v>0</v>
      </c>
      <c r="AQ158" s="2">
        <f t="shared" si="595"/>
        <v>0</v>
      </c>
      <c r="AR158" s="2">
        <f t="shared" si="596"/>
        <v>0</v>
      </c>
      <c r="AS158" s="2">
        <f t="shared" si="597"/>
        <v>0</v>
      </c>
      <c r="AT158" s="2">
        <f t="shared" si="598"/>
        <v>0</v>
      </c>
      <c r="AU158" s="2">
        <f t="shared" si="599"/>
        <v>0</v>
      </c>
      <c r="AV158" s="2">
        <f t="shared" si="600"/>
        <v>0</v>
      </c>
      <c r="AW158" s="2">
        <f t="shared" si="601"/>
        <v>0</v>
      </c>
      <c r="AX158" s="2">
        <f t="shared" si="602"/>
        <v>0</v>
      </c>
      <c r="AY158" s="2">
        <f t="shared" si="603"/>
        <v>0</v>
      </c>
      <c r="AZ158" s="2">
        <f t="shared" si="604"/>
        <v>0</v>
      </c>
      <c r="BA158" s="2">
        <f t="shared" si="605"/>
        <v>0</v>
      </c>
      <c r="BB158" s="2">
        <f t="shared" si="606"/>
        <v>0</v>
      </c>
      <c r="BC158" s="2">
        <f t="shared" si="607"/>
        <v>0</v>
      </c>
      <c r="BD158" s="2">
        <f t="shared" si="608"/>
        <v>0</v>
      </c>
      <c r="BE158" s="2">
        <f t="shared" si="609"/>
        <v>0</v>
      </c>
      <c r="BF158" s="2">
        <f t="shared" si="610"/>
        <v>0</v>
      </c>
      <c r="BG158" s="2">
        <f t="shared" si="611"/>
        <v>0</v>
      </c>
      <c r="BH158" s="2">
        <f t="shared" si="612"/>
        <v>0</v>
      </c>
      <c r="BI158" s="2">
        <f t="shared" si="613"/>
        <v>0</v>
      </c>
      <c r="BJ158" s="2">
        <f t="shared" si="614"/>
        <v>0</v>
      </c>
      <c r="BK158" s="2">
        <f t="shared" si="615"/>
        <v>0</v>
      </c>
      <c r="BL158" s="2">
        <f t="shared" si="616"/>
        <v>0</v>
      </c>
      <c r="BM158" s="2">
        <f t="shared" si="617"/>
        <v>0</v>
      </c>
      <c r="BN158" s="2">
        <f t="shared" si="618"/>
        <v>0</v>
      </c>
      <c r="BO158" s="2">
        <f t="shared" si="619"/>
        <v>0</v>
      </c>
      <c r="BP158" s="2">
        <f t="shared" si="620"/>
        <v>0</v>
      </c>
      <c r="BQ158" s="2">
        <f t="shared" si="621"/>
        <v>0</v>
      </c>
      <c r="BR158" s="2">
        <f t="shared" si="622"/>
        <v>0</v>
      </c>
      <c r="BS158" s="2">
        <f t="shared" si="623"/>
        <v>0</v>
      </c>
      <c r="BT158" s="2">
        <f t="shared" si="624"/>
        <v>0</v>
      </c>
      <c r="BU158" s="2">
        <f t="shared" si="625"/>
        <v>0</v>
      </c>
      <c r="BV158" s="2">
        <f t="shared" si="626"/>
        <v>0</v>
      </c>
      <c r="BW158" s="255">
        <f>数据调研!K158</f>
        <v>0</v>
      </c>
      <c r="BX158" s="199">
        <f t="shared" si="627"/>
        <v>0</v>
      </c>
      <c r="BY158" s="199">
        <f t="shared" si="628"/>
        <v>0</v>
      </c>
      <c r="BZ158" s="199">
        <f t="shared" si="629"/>
        <v>0</v>
      </c>
      <c r="CA158" s="199">
        <f t="shared" si="630"/>
        <v>0</v>
      </c>
      <c r="CB158" s="199">
        <f t="shared" si="631"/>
        <v>0</v>
      </c>
      <c r="CC158" s="199">
        <f t="shared" si="632"/>
        <v>0</v>
      </c>
      <c r="CD158" s="199">
        <f t="shared" si="633"/>
        <v>0</v>
      </c>
      <c r="CE158" s="199">
        <f t="shared" si="634"/>
        <v>0</v>
      </c>
      <c r="CF158" s="199">
        <f t="shared" si="635"/>
        <v>0</v>
      </c>
      <c r="CG158" s="199">
        <f t="shared" si="636"/>
        <v>0</v>
      </c>
      <c r="CH158" s="199">
        <f t="shared" si="637"/>
        <v>0</v>
      </c>
      <c r="CI158" s="199">
        <f t="shared" si="638"/>
        <v>0</v>
      </c>
      <c r="CJ158" s="199">
        <f t="shared" si="639"/>
        <v>0</v>
      </c>
      <c r="CK158" s="199">
        <f t="shared" si="640"/>
        <v>0</v>
      </c>
      <c r="CL158" s="199">
        <f t="shared" si="641"/>
        <v>0</v>
      </c>
      <c r="CM158" s="199">
        <f t="shared" si="642"/>
        <v>0</v>
      </c>
      <c r="CN158" s="199">
        <f t="shared" si="643"/>
        <v>0</v>
      </c>
      <c r="CO158" s="199">
        <f t="shared" si="644"/>
        <v>0</v>
      </c>
      <c r="CP158" s="199">
        <f t="shared" si="645"/>
        <v>0</v>
      </c>
      <c r="CQ158" s="199">
        <f t="shared" si="646"/>
        <v>0</v>
      </c>
      <c r="CR158" s="255">
        <f>数据调研!N158</f>
        <v>0</v>
      </c>
      <c r="CS158" s="260">
        <f t="shared" si="647"/>
        <v>0</v>
      </c>
      <c r="CT158" s="2">
        <f t="shared" si="648"/>
        <v>0</v>
      </c>
      <c r="CU158" s="2">
        <f t="shared" si="649"/>
        <v>0</v>
      </c>
      <c r="CV158" s="2">
        <f t="shared" si="650"/>
        <v>0</v>
      </c>
      <c r="CW158" s="2">
        <f t="shared" si="651"/>
        <v>0</v>
      </c>
      <c r="CX158" s="2">
        <f t="shared" si="652"/>
        <v>0</v>
      </c>
      <c r="CY158" s="2">
        <f t="shared" si="653"/>
        <v>0</v>
      </c>
      <c r="CZ158" s="2">
        <f t="shared" si="654"/>
        <v>0</v>
      </c>
      <c r="DA158" s="2">
        <f t="shared" si="655"/>
        <v>0</v>
      </c>
      <c r="DB158" s="2">
        <f t="shared" si="656"/>
        <v>0</v>
      </c>
      <c r="DC158" s="263">
        <f t="shared" si="657"/>
        <v>0</v>
      </c>
      <c r="DD158" s="254">
        <f t="shared" si="658"/>
        <v>0</v>
      </c>
      <c r="DE158" s="254">
        <f t="shared" si="659"/>
        <v>0</v>
      </c>
      <c r="DF158" s="254">
        <f t="shared" si="660"/>
        <v>0</v>
      </c>
      <c r="DG158" s="254">
        <f t="shared" si="661"/>
        <v>0</v>
      </c>
      <c r="DH158" s="254">
        <f t="shared" si="662"/>
        <v>0</v>
      </c>
      <c r="DI158" s="254">
        <f t="shared" si="663"/>
        <v>0</v>
      </c>
      <c r="DJ158" s="254">
        <f t="shared" si="664"/>
        <v>0</v>
      </c>
      <c r="DK158" s="254">
        <f t="shared" si="665"/>
        <v>0</v>
      </c>
      <c r="DL158" s="254">
        <f t="shared" si="666"/>
        <v>0</v>
      </c>
      <c r="DM158" s="263">
        <f t="shared" si="667"/>
        <v>0</v>
      </c>
      <c r="DN158" s="254">
        <f t="shared" si="668"/>
        <v>0</v>
      </c>
      <c r="DO158" s="254">
        <f t="shared" si="669"/>
        <v>0</v>
      </c>
      <c r="DP158" s="254">
        <f t="shared" si="670"/>
        <v>0</v>
      </c>
      <c r="DQ158" s="254">
        <f t="shared" si="671"/>
        <v>0</v>
      </c>
      <c r="DR158" s="254">
        <f t="shared" si="672"/>
        <v>0</v>
      </c>
      <c r="DS158" s="254">
        <f t="shared" si="673"/>
        <v>0</v>
      </c>
      <c r="DT158" s="254">
        <f t="shared" si="674"/>
        <v>0</v>
      </c>
      <c r="DU158" s="254">
        <f t="shared" si="675"/>
        <v>0</v>
      </c>
      <c r="DV158" s="254">
        <f t="shared" si="676"/>
        <v>0</v>
      </c>
      <c r="DW158" s="263">
        <f t="shared" si="677"/>
        <v>0</v>
      </c>
      <c r="DX158" s="254">
        <f t="shared" si="678"/>
        <v>0</v>
      </c>
      <c r="DY158" s="254">
        <f t="shared" si="679"/>
        <v>0</v>
      </c>
      <c r="DZ158" s="254">
        <f t="shared" si="680"/>
        <v>0</v>
      </c>
      <c r="EA158" s="254">
        <f t="shared" si="681"/>
        <v>0</v>
      </c>
      <c r="EB158" s="254">
        <f t="shared" si="682"/>
        <v>0</v>
      </c>
      <c r="EC158" s="254">
        <f t="shared" si="683"/>
        <v>0</v>
      </c>
      <c r="ED158" s="254">
        <f t="shared" si="684"/>
        <v>0</v>
      </c>
      <c r="EE158" s="254">
        <f t="shared" si="685"/>
        <v>0</v>
      </c>
      <c r="EF158" s="254">
        <f t="shared" si="686"/>
        <v>0</v>
      </c>
      <c r="EG158" s="263">
        <f t="shared" si="687"/>
        <v>0</v>
      </c>
      <c r="EH158" s="2">
        <f t="shared" si="688"/>
        <v>0</v>
      </c>
      <c r="EI158" s="2">
        <f t="shared" si="689"/>
        <v>0</v>
      </c>
      <c r="EJ158" s="2">
        <f t="shared" si="690"/>
        <v>0</v>
      </c>
      <c r="EK158" s="2">
        <f t="shared" si="691"/>
        <v>0</v>
      </c>
      <c r="EL158" s="2">
        <f t="shared" si="692"/>
        <v>0</v>
      </c>
      <c r="EM158" s="2">
        <f t="shared" si="693"/>
        <v>0</v>
      </c>
      <c r="EN158" s="2">
        <f t="shared" si="694"/>
        <v>0</v>
      </c>
      <c r="EO158" s="2">
        <f t="shared" si="695"/>
        <v>0</v>
      </c>
      <c r="EP158" s="2">
        <f t="shared" si="696"/>
        <v>0</v>
      </c>
      <c r="EQ158" s="55"/>
      <c r="ER158" s="55"/>
      <c r="ES158" s="56"/>
      <c r="ET158" s="56"/>
      <c r="EU158" s="55"/>
      <c r="EV158" s="55"/>
      <c r="EW158" s="55"/>
      <c r="EX158" s="55"/>
      <c r="EY158" s="55"/>
      <c r="EZ158" s="55"/>
      <c r="FA158" s="55"/>
      <c r="FB158" s="215"/>
      <c r="FC158" s="215"/>
    </row>
    <row r="159" ht="20.1" customHeight="1" spans="1:159">
      <c r="A159" s="194">
        <f>数据调研!F159</f>
        <v>0</v>
      </c>
      <c r="B159" s="195">
        <f t="shared" si="697"/>
        <v>0</v>
      </c>
      <c r="C159" s="195">
        <f t="shared" si="698"/>
        <v>0</v>
      </c>
      <c r="D159" s="195">
        <f t="shared" si="699"/>
        <v>0</v>
      </c>
      <c r="E159" s="195">
        <f t="shared" si="700"/>
        <v>0</v>
      </c>
      <c r="F159" s="195">
        <f t="shared" si="701"/>
        <v>0</v>
      </c>
      <c r="G159">
        <f t="shared" si="702"/>
        <v>0</v>
      </c>
      <c r="H159">
        <f t="shared" si="703"/>
        <v>0</v>
      </c>
      <c r="I159">
        <f t="shared" si="704"/>
        <v>0</v>
      </c>
      <c r="J159">
        <f t="shared" si="705"/>
        <v>0</v>
      </c>
      <c r="K159" s="254">
        <f>价格参考!K159</f>
        <v>0</v>
      </c>
      <c r="L159">
        <f t="shared" si="565"/>
        <v>0</v>
      </c>
      <c r="M159">
        <f t="shared" si="566"/>
        <v>0</v>
      </c>
      <c r="N159">
        <f t="shared" si="567"/>
        <v>0</v>
      </c>
      <c r="O159">
        <f t="shared" si="568"/>
        <v>0</v>
      </c>
      <c r="P159">
        <f t="shared" si="569"/>
        <v>0</v>
      </c>
      <c r="Q159">
        <f t="shared" si="570"/>
        <v>0</v>
      </c>
      <c r="R159">
        <f t="shared" si="571"/>
        <v>0</v>
      </c>
      <c r="S159">
        <f t="shared" si="572"/>
        <v>0</v>
      </c>
      <c r="T159">
        <f t="shared" si="573"/>
        <v>0</v>
      </c>
      <c r="U159">
        <f t="shared" si="574"/>
        <v>0</v>
      </c>
      <c r="V159">
        <f t="shared" si="575"/>
        <v>0</v>
      </c>
      <c r="W159" s="194">
        <f t="shared" si="576"/>
        <v>0</v>
      </c>
      <c r="X159" s="255">
        <f>数据调研!I159</f>
        <v>0</v>
      </c>
      <c r="Y159" s="2">
        <f t="shared" si="577"/>
        <v>1</v>
      </c>
      <c r="Z159" s="2">
        <f t="shared" si="578"/>
        <v>0</v>
      </c>
      <c r="AA159" s="2">
        <f t="shared" si="579"/>
        <v>0</v>
      </c>
      <c r="AB159" s="2">
        <f t="shared" si="580"/>
        <v>0</v>
      </c>
      <c r="AC159" s="2">
        <f t="shared" si="581"/>
        <v>0</v>
      </c>
      <c r="AD159" s="2">
        <f t="shared" si="582"/>
        <v>0</v>
      </c>
      <c r="AE159" s="2">
        <f t="shared" si="583"/>
        <v>0</v>
      </c>
      <c r="AF159" s="2">
        <f t="shared" si="584"/>
        <v>0</v>
      </c>
      <c r="AG159" s="2">
        <f t="shared" si="585"/>
        <v>0</v>
      </c>
      <c r="AH159" s="2">
        <f t="shared" si="586"/>
        <v>0</v>
      </c>
      <c r="AI159" s="2">
        <f t="shared" si="587"/>
        <v>0</v>
      </c>
      <c r="AJ159" s="2">
        <f t="shared" si="588"/>
        <v>0</v>
      </c>
      <c r="AK159" s="2">
        <f t="shared" si="589"/>
        <v>0</v>
      </c>
      <c r="AL159" s="2">
        <f t="shared" si="590"/>
        <v>0</v>
      </c>
      <c r="AM159" s="2">
        <f t="shared" si="591"/>
        <v>0</v>
      </c>
      <c r="AN159" s="2">
        <f t="shared" si="592"/>
        <v>0</v>
      </c>
      <c r="AO159" s="2">
        <f t="shared" si="593"/>
        <v>0</v>
      </c>
      <c r="AP159" s="2">
        <f t="shared" si="594"/>
        <v>0</v>
      </c>
      <c r="AQ159" s="2">
        <f t="shared" si="595"/>
        <v>0</v>
      </c>
      <c r="AR159" s="2">
        <f t="shared" si="596"/>
        <v>0</v>
      </c>
      <c r="AS159" s="2">
        <f t="shared" si="597"/>
        <v>0</v>
      </c>
      <c r="AT159" s="2">
        <f t="shared" si="598"/>
        <v>0</v>
      </c>
      <c r="AU159" s="2">
        <f t="shared" si="599"/>
        <v>0</v>
      </c>
      <c r="AV159" s="2">
        <f t="shared" si="600"/>
        <v>0</v>
      </c>
      <c r="AW159" s="2">
        <f t="shared" si="601"/>
        <v>0</v>
      </c>
      <c r="AX159" s="2">
        <f t="shared" si="602"/>
        <v>0</v>
      </c>
      <c r="AY159" s="2">
        <f t="shared" si="603"/>
        <v>0</v>
      </c>
      <c r="AZ159" s="2">
        <f t="shared" si="604"/>
        <v>0</v>
      </c>
      <c r="BA159" s="2">
        <f t="shared" si="605"/>
        <v>0</v>
      </c>
      <c r="BB159" s="2">
        <f t="shared" si="606"/>
        <v>0</v>
      </c>
      <c r="BC159" s="2">
        <f t="shared" si="607"/>
        <v>0</v>
      </c>
      <c r="BD159" s="2">
        <f t="shared" si="608"/>
        <v>0</v>
      </c>
      <c r="BE159" s="2">
        <f t="shared" si="609"/>
        <v>0</v>
      </c>
      <c r="BF159" s="2">
        <f t="shared" si="610"/>
        <v>0</v>
      </c>
      <c r="BG159" s="2">
        <f t="shared" si="611"/>
        <v>0</v>
      </c>
      <c r="BH159" s="2">
        <f t="shared" si="612"/>
        <v>0</v>
      </c>
      <c r="BI159" s="2">
        <f t="shared" si="613"/>
        <v>0</v>
      </c>
      <c r="BJ159" s="2">
        <f t="shared" si="614"/>
        <v>0</v>
      </c>
      <c r="BK159" s="2">
        <f t="shared" si="615"/>
        <v>0</v>
      </c>
      <c r="BL159" s="2">
        <f t="shared" si="616"/>
        <v>0</v>
      </c>
      <c r="BM159" s="2">
        <f t="shared" si="617"/>
        <v>0</v>
      </c>
      <c r="BN159" s="2">
        <f t="shared" si="618"/>
        <v>0</v>
      </c>
      <c r="BO159" s="2">
        <f t="shared" si="619"/>
        <v>0</v>
      </c>
      <c r="BP159" s="2">
        <f t="shared" si="620"/>
        <v>0</v>
      </c>
      <c r="BQ159" s="2">
        <f t="shared" si="621"/>
        <v>0</v>
      </c>
      <c r="BR159" s="2">
        <f t="shared" si="622"/>
        <v>0</v>
      </c>
      <c r="BS159" s="2">
        <f t="shared" si="623"/>
        <v>0</v>
      </c>
      <c r="BT159" s="2">
        <f t="shared" si="624"/>
        <v>0</v>
      </c>
      <c r="BU159" s="2">
        <f t="shared" si="625"/>
        <v>0</v>
      </c>
      <c r="BV159" s="2">
        <f t="shared" si="626"/>
        <v>0</v>
      </c>
      <c r="BW159" s="255">
        <f>数据调研!K159</f>
        <v>0</v>
      </c>
      <c r="BX159" s="199">
        <f t="shared" si="627"/>
        <v>0</v>
      </c>
      <c r="BY159" s="199">
        <f t="shared" si="628"/>
        <v>0</v>
      </c>
      <c r="BZ159" s="199">
        <f t="shared" si="629"/>
        <v>0</v>
      </c>
      <c r="CA159" s="199">
        <f t="shared" si="630"/>
        <v>0</v>
      </c>
      <c r="CB159" s="199">
        <f t="shared" si="631"/>
        <v>0</v>
      </c>
      <c r="CC159" s="199">
        <f t="shared" si="632"/>
        <v>0</v>
      </c>
      <c r="CD159" s="199">
        <f t="shared" si="633"/>
        <v>0</v>
      </c>
      <c r="CE159" s="199">
        <f t="shared" si="634"/>
        <v>0</v>
      </c>
      <c r="CF159" s="199">
        <f t="shared" si="635"/>
        <v>0</v>
      </c>
      <c r="CG159" s="199">
        <f t="shared" si="636"/>
        <v>0</v>
      </c>
      <c r="CH159" s="199">
        <f t="shared" si="637"/>
        <v>0</v>
      </c>
      <c r="CI159" s="199">
        <f t="shared" si="638"/>
        <v>0</v>
      </c>
      <c r="CJ159" s="199">
        <f t="shared" si="639"/>
        <v>0</v>
      </c>
      <c r="CK159" s="199">
        <f t="shared" si="640"/>
        <v>0</v>
      </c>
      <c r="CL159" s="199">
        <f t="shared" si="641"/>
        <v>0</v>
      </c>
      <c r="CM159" s="199">
        <f t="shared" si="642"/>
        <v>0</v>
      </c>
      <c r="CN159" s="199">
        <f t="shared" si="643"/>
        <v>0</v>
      </c>
      <c r="CO159" s="199">
        <f t="shared" si="644"/>
        <v>0</v>
      </c>
      <c r="CP159" s="199">
        <f t="shared" si="645"/>
        <v>0</v>
      </c>
      <c r="CQ159" s="199">
        <f t="shared" si="646"/>
        <v>0</v>
      </c>
      <c r="CR159" s="255">
        <f>数据调研!N159</f>
        <v>0</v>
      </c>
      <c r="CS159" s="260">
        <f t="shared" si="647"/>
        <v>0</v>
      </c>
      <c r="CT159" s="2">
        <f t="shared" si="648"/>
        <v>0</v>
      </c>
      <c r="CU159" s="2">
        <f t="shared" si="649"/>
        <v>0</v>
      </c>
      <c r="CV159" s="2">
        <f t="shared" si="650"/>
        <v>0</v>
      </c>
      <c r="CW159" s="2">
        <f t="shared" si="651"/>
        <v>0</v>
      </c>
      <c r="CX159" s="2">
        <f t="shared" si="652"/>
        <v>0</v>
      </c>
      <c r="CY159" s="2">
        <f t="shared" si="653"/>
        <v>0</v>
      </c>
      <c r="CZ159" s="2">
        <f t="shared" si="654"/>
        <v>0</v>
      </c>
      <c r="DA159" s="2">
        <f t="shared" si="655"/>
        <v>0</v>
      </c>
      <c r="DB159" s="2">
        <f t="shared" si="656"/>
        <v>0</v>
      </c>
      <c r="DC159" s="263">
        <f t="shared" si="657"/>
        <v>0</v>
      </c>
      <c r="DD159" s="254">
        <f t="shared" si="658"/>
        <v>0</v>
      </c>
      <c r="DE159" s="254">
        <f t="shared" si="659"/>
        <v>0</v>
      </c>
      <c r="DF159" s="254">
        <f t="shared" si="660"/>
        <v>0</v>
      </c>
      <c r="DG159" s="254">
        <f t="shared" si="661"/>
        <v>0</v>
      </c>
      <c r="DH159" s="254">
        <f t="shared" si="662"/>
        <v>0</v>
      </c>
      <c r="DI159" s="254">
        <f t="shared" si="663"/>
        <v>0</v>
      </c>
      <c r="DJ159" s="254">
        <f t="shared" si="664"/>
        <v>0</v>
      </c>
      <c r="DK159" s="254">
        <f t="shared" si="665"/>
        <v>0</v>
      </c>
      <c r="DL159" s="254">
        <f t="shared" si="666"/>
        <v>0</v>
      </c>
      <c r="DM159" s="263">
        <f t="shared" si="667"/>
        <v>0</v>
      </c>
      <c r="DN159" s="254">
        <f t="shared" si="668"/>
        <v>0</v>
      </c>
      <c r="DO159" s="254">
        <f t="shared" si="669"/>
        <v>0</v>
      </c>
      <c r="DP159" s="254">
        <f t="shared" si="670"/>
        <v>0</v>
      </c>
      <c r="DQ159" s="254">
        <f t="shared" si="671"/>
        <v>0</v>
      </c>
      <c r="DR159" s="254">
        <f t="shared" si="672"/>
        <v>0</v>
      </c>
      <c r="DS159" s="254">
        <f t="shared" si="673"/>
        <v>0</v>
      </c>
      <c r="DT159" s="254">
        <f t="shared" si="674"/>
        <v>0</v>
      </c>
      <c r="DU159" s="254">
        <f t="shared" si="675"/>
        <v>0</v>
      </c>
      <c r="DV159" s="254">
        <f t="shared" si="676"/>
        <v>0</v>
      </c>
      <c r="DW159" s="263">
        <f t="shared" si="677"/>
        <v>0</v>
      </c>
      <c r="DX159" s="254">
        <f t="shared" si="678"/>
        <v>0</v>
      </c>
      <c r="DY159" s="254">
        <f t="shared" si="679"/>
        <v>0</v>
      </c>
      <c r="DZ159" s="254">
        <f t="shared" si="680"/>
        <v>0</v>
      </c>
      <c r="EA159" s="254">
        <f t="shared" si="681"/>
        <v>0</v>
      </c>
      <c r="EB159" s="254">
        <f t="shared" si="682"/>
        <v>0</v>
      </c>
      <c r="EC159" s="254">
        <f t="shared" si="683"/>
        <v>0</v>
      </c>
      <c r="ED159" s="254">
        <f t="shared" si="684"/>
        <v>0</v>
      </c>
      <c r="EE159" s="254">
        <f t="shared" si="685"/>
        <v>0</v>
      </c>
      <c r="EF159" s="254">
        <f t="shared" si="686"/>
        <v>0</v>
      </c>
      <c r="EG159" s="263">
        <f t="shared" si="687"/>
        <v>0</v>
      </c>
      <c r="EH159" s="2">
        <f t="shared" si="688"/>
        <v>0</v>
      </c>
      <c r="EI159" s="2">
        <f t="shared" si="689"/>
        <v>0</v>
      </c>
      <c r="EJ159" s="2">
        <f t="shared" si="690"/>
        <v>0</v>
      </c>
      <c r="EK159" s="2">
        <f t="shared" si="691"/>
        <v>0</v>
      </c>
      <c r="EL159" s="2">
        <f t="shared" si="692"/>
        <v>0</v>
      </c>
      <c r="EM159" s="2">
        <f t="shared" si="693"/>
        <v>0</v>
      </c>
      <c r="EN159" s="2">
        <f t="shared" si="694"/>
        <v>0</v>
      </c>
      <c r="EO159" s="2">
        <f t="shared" si="695"/>
        <v>0</v>
      </c>
      <c r="EP159" s="2">
        <f t="shared" si="696"/>
        <v>0</v>
      </c>
      <c r="EQ159" s="55"/>
      <c r="ER159" s="55"/>
      <c r="ES159" s="56"/>
      <c r="ET159" s="56"/>
      <c r="EU159" s="55"/>
      <c r="EV159" s="55"/>
      <c r="EW159" s="55"/>
      <c r="EX159" s="55"/>
      <c r="EY159" s="55"/>
      <c r="EZ159" s="55"/>
      <c r="FA159" s="55"/>
      <c r="FB159" s="215"/>
      <c r="FC159" s="215"/>
    </row>
    <row r="160" ht="20.1" customHeight="1" spans="1:159">
      <c r="A160" s="194">
        <f>数据调研!F160</f>
        <v>0</v>
      </c>
      <c r="B160" s="195">
        <f t="shared" si="697"/>
        <v>0</v>
      </c>
      <c r="C160" s="195">
        <f t="shared" si="698"/>
        <v>0</v>
      </c>
      <c r="D160" s="195">
        <f t="shared" si="699"/>
        <v>0</v>
      </c>
      <c r="E160" s="195">
        <f t="shared" si="700"/>
        <v>0</v>
      </c>
      <c r="F160" s="195">
        <f t="shared" si="701"/>
        <v>0</v>
      </c>
      <c r="G160">
        <f t="shared" si="702"/>
        <v>0</v>
      </c>
      <c r="H160">
        <f t="shared" si="703"/>
        <v>0</v>
      </c>
      <c r="I160">
        <f t="shared" si="704"/>
        <v>0</v>
      </c>
      <c r="J160">
        <f t="shared" si="705"/>
        <v>0</v>
      </c>
      <c r="K160" s="254">
        <f>价格参考!K160</f>
        <v>0</v>
      </c>
      <c r="L160">
        <f t="shared" si="565"/>
        <v>0</v>
      </c>
      <c r="M160">
        <f t="shared" si="566"/>
        <v>0</v>
      </c>
      <c r="N160">
        <f t="shared" si="567"/>
        <v>0</v>
      </c>
      <c r="O160">
        <f t="shared" si="568"/>
        <v>0</v>
      </c>
      <c r="P160">
        <f t="shared" si="569"/>
        <v>0</v>
      </c>
      <c r="Q160">
        <f t="shared" si="570"/>
        <v>0</v>
      </c>
      <c r="R160">
        <f t="shared" si="571"/>
        <v>0</v>
      </c>
      <c r="S160">
        <f t="shared" si="572"/>
        <v>0</v>
      </c>
      <c r="T160">
        <f t="shared" si="573"/>
        <v>0</v>
      </c>
      <c r="U160">
        <f t="shared" si="574"/>
        <v>0</v>
      </c>
      <c r="V160">
        <f t="shared" si="575"/>
        <v>0</v>
      </c>
      <c r="W160" s="194">
        <f t="shared" si="576"/>
        <v>0</v>
      </c>
      <c r="X160" s="255">
        <f>数据调研!I160</f>
        <v>0</v>
      </c>
      <c r="Y160" s="2">
        <f t="shared" si="577"/>
        <v>1</v>
      </c>
      <c r="Z160" s="2">
        <f t="shared" si="578"/>
        <v>0</v>
      </c>
      <c r="AA160" s="2">
        <f t="shared" si="579"/>
        <v>0</v>
      </c>
      <c r="AB160" s="2">
        <f t="shared" si="580"/>
        <v>0</v>
      </c>
      <c r="AC160" s="2">
        <f t="shared" si="581"/>
        <v>0</v>
      </c>
      <c r="AD160" s="2">
        <f t="shared" si="582"/>
        <v>0</v>
      </c>
      <c r="AE160" s="2">
        <f t="shared" si="583"/>
        <v>0</v>
      </c>
      <c r="AF160" s="2">
        <f t="shared" si="584"/>
        <v>0</v>
      </c>
      <c r="AG160" s="2">
        <f t="shared" si="585"/>
        <v>0</v>
      </c>
      <c r="AH160" s="2">
        <f t="shared" si="586"/>
        <v>0</v>
      </c>
      <c r="AI160" s="2">
        <f t="shared" si="587"/>
        <v>0</v>
      </c>
      <c r="AJ160" s="2">
        <f t="shared" si="588"/>
        <v>0</v>
      </c>
      <c r="AK160" s="2">
        <f t="shared" si="589"/>
        <v>0</v>
      </c>
      <c r="AL160" s="2">
        <f t="shared" si="590"/>
        <v>0</v>
      </c>
      <c r="AM160" s="2">
        <f t="shared" si="591"/>
        <v>0</v>
      </c>
      <c r="AN160" s="2">
        <f t="shared" si="592"/>
        <v>0</v>
      </c>
      <c r="AO160" s="2">
        <f t="shared" si="593"/>
        <v>0</v>
      </c>
      <c r="AP160" s="2">
        <f t="shared" si="594"/>
        <v>0</v>
      </c>
      <c r="AQ160" s="2">
        <f t="shared" si="595"/>
        <v>0</v>
      </c>
      <c r="AR160" s="2">
        <f t="shared" si="596"/>
        <v>0</v>
      </c>
      <c r="AS160" s="2">
        <f t="shared" si="597"/>
        <v>0</v>
      </c>
      <c r="AT160" s="2">
        <f t="shared" si="598"/>
        <v>0</v>
      </c>
      <c r="AU160" s="2">
        <f t="shared" si="599"/>
        <v>0</v>
      </c>
      <c r="AV160" s="2">
        <f t="shared" si="600"/>
        <v>0</v>
      </c>
      <c r="AW160" s="2">
        <f t="shared" si="601"/>
        <v>0</v>
      </c>
      <c r="AX160" s="2">
        <f t="shared" si="602"/>
        <v>0</v>
      </c>
      <c r="AY160" s="2">
        <f t="shared" si="603"/>
        <v>0</v>
      </c>
      <c r="AZ160" s="2">
        <f t="shared" si="604"/>
        <v>0</v>
      </c>
      <c r="BA160" s="2">
        <f t="shared" si="605"/>
        <v>0</v>
      </c>
      <c r="BB160" s="2">
        <f t="shared" si="606"/>
        <v>0</v>
      </c>
      <c r="BC160" s="2">
        <f t="shared" si="607"/>
        <v>0</v>
      </c>
      <c r="BD160" s="2">
        <f t="shared" si="608"/>
        <v>0</v>
      </c>
      <c r="BE160" s="2">
        <f t="shared" si="609"/>
        <v>0</v>
      </c>
      <c r="BF160" s="2">
        <f t="shared" si="610"/>
        <v>0</v>
      </c>
      <c r="BG160" s="2">
        <f t="shared" si="611"/>
        <v>0</v>
      </c>
      <c r="BH160" s="2">
        <f t="shared" si="612"/>
        <v>0</v>
      </c>
      <c r="BI160" s="2">
        <f t="shared" si="613"/>
        <v>0</v>
      </c>
      <c r="BJ160" s="2">
        <f t="shared" si="614"/>
        <v>0</v>
      </c>
      <c r="BK160" s="2">
        <f t="shared" si="615"/>
        <v>0</v>
      </c>
      <c r="BL160" s="2">
        <f t="shared" si="616"/>
        <v>0</v>
      </c>
      <c r="BM160" s="2">
        <f t="shared" si="617"/>
        <v>0</v>
      </c>
      <c r="BN160" s="2">
        <f t="shared" si="618"/>
        <v>0</v>
      </c>
      <c r="BO160" s="2">
        <f t="shared" si="619"/>
        <v>0</v>
      </c>
      <c r="BP160" s="2">
        <f t="shared" si="620"/>
        <v>0</v>
      </c>
      <c r="BQ160" s="2">
        <f t="shared" si="621"/>
        <v>0</v>
      </c>
      <c r="BR160" s="2">
        <f t="shared" si="622"/>
        <v>0</v>
      </c>
      <c r="BS160" s="2">
        <f t="shared" si="623"/>
        <v>0</v>
      </c>
      <c r="BT160" s="2">
        <f t="shared" si="624"/>
        <v>0</v>
      </c>
      <c r="BU160" s="2">
        <f t="shared" si="625"/>
        <v>0</v>
      </c>
      <c r="BV160" s="2">
        <f t="shared" si="626"/>
        <v>0</v>
      </c>
      <c r="BW160" s="255">
        <f>数据调研!K160</f>
        <v>0</v>
      </c>
      <c r="BX160" s="199">
        <f t="shared" si="627"/>
        <v>0</v>
      </c>
      <c r="BY160" s="199">
        <f t="shared" si="628"/>
        <v>0</v>
      </c>
      <c r="BZ160" s="199">
        <f t="shared" si="629"/>
        <v>0</v>
      </c>
      <c r="CA160" s="199">
        <f t="shared" si="630"/>
        <v>0</v>
      </c>
      <c r="CB160" s="199">
        <f t="shared" si="631"/>
        <v>0</v>
      </c>
      <c r="CC160" s="199">
        <f t="shared" si="632"/>
        <v>0</v>
      </c>
      <c r="CD160" s="199">
        <f t="shared" si="633"/>
        <v>0</v>
      </c>
      <c r="CE160" s="199">
        <f t="shared" si="634"/>
        <v>0</v>
      </c>
      <c r="CF160" s="199">
        <f t="shared" si="635"/>
        <v>0</v>
      </c>
      <c r="CG160" s="199">
        <f t="shared" si="636"/>
        <v>0</v>
      </c>
      <c r="CH160" s="199">
        <f t="shared" si="637"/>
        <v>0</v>
      </c>
      <c r="CI160" s="199">
        <f t="shared" si="638"/>
        <v>0</v>
      </c>
      <c r="CJ160" s="199">
        <f t="shared" si="639"/>
        <v>0</v>
      </c>
      <c r="CK160" s="199">
        <f t="shared" si="640"/>
        <v>0</v>
      </c>
      <c r="CL160" s="199">
        <f t="shared" si="641"/>
        <v>0</v>
      </c>
      <c r="CM160" s="199">
        <f t="shared" si="642"/>
        <v>0</v>
      </c>
      <c r="CN160" s="199">
        <f t="shared" si="643"/>
        <v>0</v>
      </c>
      <c r="CO160" s="199">
        <f t="shared" si="644"/>
        <v>0</v>
      </c>
      <c r="CP160" s="199">
        <f t="shared" si="645"/>
        <v>0</v>
      </c>
      <c r="CQ160" s="199">
        <f t="shared" si="646"/>
        <v>0</v>
      </c>
      <c r="CR160" s="255">
        <f>数据调研!N160</f>
        <v>0</v>
      </c>
      <c r="CS160" s="260">
        <f t="shared" si="647"/>
        <v>0</v>
      </c>
      <c r="CT160" s="2">
        <f t="shared" si="648"/>
        <v>0</v>
      </c>
      <c r="CU160" s="2">
        <f t="shared" si="649"/>
        <v>0</v>
      </c>
      <c r="CV160" s="2">
        <f t="shared" si="650"/>
        <v>0</v>
      </c>
      <c r="CW160" s="2">
        <f t="shared" si="651"/>
        <v>0</v>
      </c>
      <c r="CX160" s="2">
        <f t="shared" si="652"/>
        <v>0</v>
      </c>
      <c r="CY160" s="2">
        <f t="shared" si="653"/>
        <v>0</v>
      </c>
      <c r="CZ160" s="2">
        <f t="shared" si="654"/>
        <v>0</v>
      </c>
      <c r="DA160" s="2">
        <f t="shared" si="655"/>
        <v>0</v>
      </c>
      <c r="DB160" s="2">
        <f t="shared" si="656"/>
        <v>0</v>
      </c>
      <c r="DC160" s="263">
        <f t="shared" si="657"/>
        <v>0</v>
      </c>
      <c r="DD160" s="254">
        <f t="shared" si="658"/>
        <v>0</v>
      </c>
      <c r="DE160" s="254">
        <f t="shared" si="659"/>
        <v>0</v>
      </c>
      <c r="DF160" s="254">
        <f t="shared" si="660"/>
        <v>0</v>
      </c>
      <c r="DG160" s="254">
        <f t="shared" si="661"/>
        <v>0</v>
      </c>
      <c r="DH160" s="254">
        <f t="shared" si="662"/>
        <v>0</v>
      </c>
      <c r="DI160" s="254">
        <f t="shared" si="663"/>
        <v>0</v>
      </c>
      <c r="DJ160" s="254">
        <f t="shared" si="664"/>
        <v>0</v>
      </c>
      <c r="DK160" s="254">
        <f t="shared" si="665"/>
        <v>0</v>
      </c>
      <c r="DL160" s="254">
        <f t="shared" si="666"/>
        <v>0</v>
      </c>
      <c r="DM160" s="263">
        <f t="shared" si="667"/>
        <v>0</v>
      </c>
      <c r="DN160" s="254">
        <f t="shared" si="668"/>
        <v>0</v>
      </c>
      <c r="DO160" s="254">
        <f t="shared" si="669"/>
        <v>0</v>
      </c>
      <c r="DP160" s="254">
        <f t="shared" si="670"/>
        <v>0</v>
      </c>
      <c r="DQ160" s="254">
        <f t="shared" si="671"/>
        <v>0</v>
      </c>
      <c r="DR160" s="254">
        <f t="shared" si="672"/>
        <v>0</v>
      </c>
      <c r="DS160" s="254">
        <f t="shared" si="673"/>
        <v>0</v>
      </c>
      <c r="DT160" s="254">
        <f t="shared" si="674"/>
        <v>0</v>
      </c>
      <c r="DU160" s="254">
        <f t="shared" si="675"/>
        <v>0</v>
      </c>
      <c r="DV160" s="254">
        <f t="shared" si="676"/>
        <v>0</v>
      </c>
      <c r="DW160" s="263">
        <f t="shared" si="677"/>
        <v>0</v>
      </c>
      <c r="DX160" s="254">
        <f t="shared" si="678"/>
        <v>0</v>
      </c>
      <c r="DY160" s="254">
        <f t="shared" si="679"/>
        <v>0</v>
      </c>
      <c r="DZ160" s="254">
        <f t="shared" si="680"/>
        <v>0</v>
      </c>
      <c r="EA160" s="254">
        <f t="shared" si="681"/>
        <v>0</v>
      </c>
      <c r="EB160" s="254">
        <f t="shared" si="682"/>
        <v>0</v>
      </c>
      <c r="EC160" s="254">
        <f t="shared" si="683"/>
        <v>0</v>
      </c>
      <c r="ED160" s="254">
        <f t="shared" si="684"/>
        <v>0</v>
      </c>
      <c r="EE160" s="254">
        <f t="shared" si="685"/>
        <v>0</v>
      </c>
      <c r="EF160" s="254">
        <f t="shared" si="686"/>
        <v>0</v>
      </c>
      <c r="EG160" s="263">
        <f t="shared" si="687"/>
        <v>0</v>
      </c>
      <c r="EH160" s="2">
        <f t="shared" si="688"/>
        <v>0</v>
      </c>
      <c r="EI160" s="2">
        <f t="shared" si="689"/>
        <v>0</v>
      </c>
      <c r="EJ160" s="2">
        <f t="shared" si="690"/>
        <v>0</v>
      </c>
      <c r="EK160" s="2">
        <f t="shared" si="691"/>
        <v>0</v>
      </c>
      <c r="EL160" s="2">
        <f t="shared" si="692"/>
        <v>0</v>
      </c>
      <c r="EM160" s="2">
        <f t="shared" si="693"/>
        <v>0</v>
      </c>
      <c r="EN160" s="2">
        <f t="shared" si="694"/>
        <v>0</v>
      </c>
      <c r="EO160" s="2">
        <f t="shared" si="695"/>
        <v>0</v>
      </c>
      <c r="EP160" s="2">
        <f t="shared" si="696"/>
        <v>0</v>
      </c>
      <c r="EQ160" s="55"/>
      <c r="ER160" s="55"/>
      <c r="ES160" s="56"/>
      <c r="ET160" s="56"/>
      <c r="EU160" s="55"/>
      <c r="EV160" s="55"/>
      <c r="EW160" s="55"/>
      <c r="EX160" s="55"/>
      <c r="EY160" s="55"/>
      <c r="EZ160" s="55"/>
      <c r="FA160" s="55"/>
      <c r="FB160" s="215"/>
      <c r="FC160" s="215"/>
    </row>
    <row r="161" ht="20.1" customHeight="1" spans="1:159">
      <c r="A161" s="194">
        <f>数据调研!F161</f>
        <v>0</v>
      </c>
      <c r="B161" s="195">
        <f t="shared" si="697"/>
        <v>0</v>
      </c>
      <c r="C161" s="195">
        <f t="shared" si="698"/>
        <v>0</v>
      </c>
      <c r="D161" s="195">
        <f t="shared" si="699"/>
        <v>0</v>
      </c>
      <c r="E161" s="195">
        <f t="shared" si="700"/>
        <v>0</v>
      </c>
      <c r="F161" s="195">
        <f t="shared" si="701"/>
        <v>0</v>
      </c>
      <c r="G161">
        <f t="shared" si="702"/>
        <v>0</v>
      </c>
      <c r="H161">
        <f t="shared" si="703"/>
        <v>0</v>
      </c>
      <c r="I161">
        <f t="shared" si="704"/>
        <v>0</v>
      </c>
      <c r="J161">
        <f t="shared" si="705"/>
        <v>0</v>
      </c>
      <c r="K161" s="254">
        <f>价格参考!K161</f>
        <v>0</v>
      </c>
      <c r="L161">
        <f t="shared" si="565"/>
        <v>0</v>
      </c>
      <c r="M161">
        <f t="shared" si="566"/>
        <v>0</v>
      </c>
      <c r="N161">
        <f t="shared" si="567"/>
        <v>0</v>
      </c>
      <c r="O161">
        <f t="shared" si="568"/>
        <v>0</v>
      </c>
      <c r="P161">
        <f t="shared" si="569"/>
        <v>0</v>
      </c>
      <c r="Q161">
        <f t="shared" si="570"/>
        <v>0</v>
      </c>
      <c r="R161">
        <f t="shared" si="571"/>
        <v>0</v>
      </c>
      <c r="S161">
        <f t="shared" si="572"/>
        <v>0</v>
      </c>
      <c r="T161">
        <f t="shared" si="573"/>
        <v>0</v>
      </c>
      <c r="U161">
        <f t="shared" si="574"/>
        <v>0</v>
      </c>
      <c r="V161">
        <f t="shared" si="575"/>
        <v>0</v>
      </c>
      <c r="W161" s="194">
        <f t="shared" si="576"/>
        <v>0</v>
      </c>
      <c r="X161" s="255">
        <f>数据调研!I161</f>
        <v>0</v>
      </c>
      <c r="Y161" s="2">
        <f t="shared" si="577"/>
        <v>1</v>
      </c>
      <c r="Z161" s="2">
        <f t="shared" si="578"/>
        <v>0</v>
      </c>
      <c r="AA161" s="2">
        <f t="shared" si="579"/>
        <v>0</v>
      </c>
      <c r="AB161" s="2">
        <f t="shared" si="580"/>
        <v>0</v>
      </c>
      <c r="AC161" s="2">
        <f t="shared" si="581"/>
        <v>0</v>
      </c>
      <c r="AD161" s="2">
        <f t="shared" si="582"/>
        <v>0</v>
      </c>
      <c r="AE161" s="2">
        <f t="shared" si="583"/>
        <v>0</v>
      </c>
      <c r="AF161" s="2">
        <f t="shared" si="584"/>
        <v>0</v>
      </c>
      <c r="AG161" s="2">
        <f t="shared" si="585"/>
        <v>0</v>
      </c>
      <c r="AH161" s="2">
        <f t="shared" si="586"/>
        <v>0</v>
      </c>
      <c r="AI161" s="2">
        <f t="shared" si="587"/>
        <v>0</v>
      </c>
      <c r="AJ161" s="2">
        <f t="shared" si="588"/>
        <v>0</v>
      </c>
      <c r="AK161" s="2">
        <f t="shared" si="589"/>
        <v>0</v>
      </c>
      <c r="AL161" s="2">
        <f t="shared" si="590"/>
        <v>0</v>
      </c>
      <c r="AM161" s="2">
        <f t="shared" si="591"/>
        <v>0</v>
      </c>
      <c r="AN161" s="2">
        <f t="shared" si="592"/>
        <v>0</v>
      </c>
      <c r="AO161" s="2">
        <f t="shared" si="593"/>
        <v>0</v>
      </c>
      <c r="AP161" s="2">
        <f t="shared" si="594"/>
        <v>0</v>
      </c>
      <c r="AQ161" s="2">
        <f t="shared" si="595"/>
        <v>0</v>
      </c>
      <c r="AR161" s="2">
        <f t="shared" si="596"/>
        <v>0</v>
      </c>
      <c r="AS161" s="2">
        <f t="shared" si="597"/>
        <v>0</v>
      </c>
      <c r="AT161" s="2">
        <f t="shared" si="598"/>
        <v>0</v>
      </c>
      <c r="AU161" s="2">
        <f t="shared" si="599"/>
        <v>0</v>
      </c>
      <c r="AV161" s="2">
        <f t="shared" si="600"/>
        <v>0</v>
      </c>
      <c r="AW161" s="2">
        <f t="shared" si="601"/>
        <v>0</v>
      </c>
      <c r="AX161" s="2">
        <f t="shared" si="602"/>
        <v>0</v>
      </c>
      <c r="AY161" s="2">
        <f t="shared" si="603"/>
        <v>0</v>
      </c>
      <c r="AZ161" s="2">
        <f t="shared" si="604"/>
        <v>0</v>
      </c>
      <c r="BA161" s="2">
        <f t="shared" si="605"/>
        <v>0</v>
      </c>
      <c r="BB161" s="2">
        <f t="shared" si="606"/>
        <v>0</v>
      </c>
      <c r="BC161" s="2">
        <f t="shared" si="607"/>
        <v>0</v>
      </c>
      <c r="BD161" s="2">
        <f t="shared" si="608"/>
        <v>0</v>
      </c>
      <c r="BE161" s="2">
        <f t="shared" si="609"/>
        <v>0</v>
      </c>
      <c r="BF161" s="2">
        <f t="shared" si="610"/>
        <v>0</v>
      </c>
      <c r="BG161" s="2">
        <f t="shared" si="611"/>
        <v>0</v>
      </c>
      <c r="BH161" s="2">
        <f t="shared" si="612"/>
        <v>0</v>
      </c>
      <c r="BI161" s="2">
        <f t="shared" si="613"/>
        <v>0</v>
      </c>
      <c r="BJ161" s="2">
        <f t="shared" si="614"/>
        <v>0</v>
      </c>
      <c r="BK161" s="2">
        <f t="shared" si="615"/>
        <v>0</v>
      </c>
      <c r="BL161" s="2">
        <f t="shared" si="616"/>
        <v>0</v>
      </c>
      <c r="BM161" s="2">
        <f t="shared" si="617"/>
        <v>0</v>
      </c>
      <c r="BN161" s="2">
        <f t="shared" si="618"/>
        <v>0</v>
      </c>
      <c r="BO161" s="2">
        <f t="shared" si="619"/>
        <v>0</v>
      </c>
      <c r="BP161" s="2">
        <f t="shared" si="620"/>
        <v>0</v>
      </c>
      <c r="BQ161" s="2">
        <f t="shared" si="621"/>
        <v>0</v>
      </c>
      <c r="BR161" s="2">
        <f t="shared" si="622"/>
        <v>0</v>
      </c>
      <c r="BS161" s="2">
        <f t="shared" si="623"/>
        <v>0</v>
      </c>
      <c r="BT161" s="2">
        <f t="shared" si="624"/>
        <v>0</v>
      </c>
      <c r="BU161" s="2">
        <f t="shared" si="625"/>
        <v>0</v>
      </c>
      <c r="BV161" s="2">
        <f t="shared" si="626"/>
        <v>0</v>
      </c>
      <c r="BW161" s="255">
        <f>数据调研!K161</f>
        <v>0</v>
      </c>
      <c r="BX161" s="199">
        <f t="shared" si="627"/>
        <v>0</v>
      </c>
      <c r="BY161" s="199">
        <f t="shared" si="628"/>
        <v>0</v>
      </c>
      <c r="BZ161" s="199">
        <f t="shared" si="629"/>
        <v>0</v>
      </c>
      <c r="CA161" s="199">
        <f t="shared" si="630"/>
        <v>0</v>
      </c>
      <c r="CB161" s="199">
        <f t="shared" si="631"/>
        <v>0</v>
      </c>
      <c r="CC161" s="199">
        <f t="shared" si="632"/>
        <v>0</v>
      </c>
      <c r="CD161" s="199">
        <f t="shared" si="633"/>
        <v>0</v>
      </c>
      <c r="CE161" s="199">
        <f t="shared" si="634"/>
        <v>0</v>
      </c>
      <c r="CF161" s="199">
        <f t="shared" si="635"/>
        <v>0</v>
      </c>
      <c r="CG161" s="199">
        <f t="shared" si="636"/>
        <v>0</v>
      </c>
      <c r="CH161" s="199">
        <f t="shared" si="637"/>
        <v>0</v>
      </c>
      <c r="CI161" s="199">
        <f t="shared" si="638"/>
        <v>0</v>
      </c>
      <c r="CJ161" s="199">
        <f t="shared" si="639"/>
        <v>0</v>
      </c>
      <c r="CK161" s="199">
        <f t="shared" si="640"/>
        <v>0</v>
      </c>
      <c r="CL161" s="199">
        <f t="shared" si="641"/>
        <v>0</v>
      </c>
      <c r="CM161" s="199">
        <f t="shared" si="642"/>
        <v>0</v>
      </c>
      <c r="CN161" s="199">
        <f t="shared" si="643"/>
        <v>0</v>
      </c>
      <c r="CO161" s="199">
        <f t="shared" si="644"/>
        <v>0</v>
      </c>
      <c r="CP161" s="199">
        <f t="shared" si="645"/>
        <v>0</v>
      </c>
      <c r="CQ161" s="199">
        <f t="shared" si="646"/>
        <v>0</v>
      </c>
      <c r="CR161" s="255">
        <f>数据调研!N161</f>
        <v>0</v>
      </c>
      <c r="CS161" s="260">
        <f t="shared" si="647"/>
        <v>0</v>
      </c>
      <c r="CT161" s="2">
        <f t="shared" si="648"/>
        <v>0</v>
      </c>
      <c r="CU161" s="2">
        <f t="shared" si="649"/>
        <v>0</v>
      </c>
      <c r="CV161" s="2">
        <f t="shared" si="650"/>
        <v>0</v>
      </c>
      <c r="CW161" s="2">
        <f t="shared" si="651"/>
        <v>0</v>
      </c>
      <c r="CX161" s="2">
        <f t="shared" si="652"/>
        <v>0</v>
      </c>
      <c r="CY161" s="2">
        <f t="shared" si="653"/>
        <v>0</v>
      </c>
      <c r="CZ161" s="2">
        <f t="shared" si="654"/>
        <v>0</v>
      </c>
      <c r="DA161" s="2">
        <f t="shared" si="655"/>
        <v>0</v>
      </c>
      <c r="DB161" s="2">
        <f t="shared" si="656"/>
        <v>0</v>
      </c>
      <c r="DC161" s="263">
        <f t="shared" si="657"/>
        <v>0</v>
      </c>
      <c r="DD161" s="254">
        <f t="shared" si="658"/>
        <v>0</v>
      </c>
      <c r="DE161" s="254">
        <f t="shared" si="659"/>
        <v>0</v>
      </c>
      <c r="DF161" s="254">
        <f t="shared" si="660"/>
        <v>0</v>
      </c>
      <c r="DG161" s="254">
        <f t="shared" si="661"/>
        <v>0</v>
      </c>
      <c r="DH161" s="254">
        <f t="shared" si="662"/>
        <v>0</v>
      </c>
      <c r="DI161" s="254">
        <f t="shared" si="663"/>
        <v>0</v>
      </c>
      <c r="DJ161" s="254">
        <f t="shared" si="664"/>
        <v>0</v>
      </c>
      <c r="DK161" s="254">
        <f t="shared" si="665"/>
        <v>0</v>
      </c>
      <c r="DL161" s="254">
        <f t="shared" si="666"/>
        <v>0</v>
      </c>
      <c r="DM161" s="263">
        <f t="shared" si="667"/>
        <v>0</v>
      </c>
      <c r="DN161" s="254">
        <f t="shared" si="668"/>
        <v>0</v>
      </c>
      <c r="DO161" s="254">
        <f t="shared" si="669"/>
        <v>0</v>
      </c>
      <c r="DP161" s="254">
        <f t="shared" si="670"/>
        <v>0</v>
      </c>
      <c r="DQ161" s="254">
        <f t="shared" si="671"/>
        <v>0</v>
      </c>
      <c r="DR161" s="254">
        <f t="shared" si="672"/>
        <v>0</v>
      </c>
      <c r="DS161" s="254">
        <f t="shared" si="673"/>
        <v>0</v>
      </c>
      <c r="DT161" s="254">
        <f t="shared" si="674"/>
        <v>0</v>
      </c>
      <c r="DU161" s="254">
        <f t="shared" si="675"/>
        <v>0</v>
      </c>
      <c r="DV161" s="254">
        <f t="shared" si="676"/>
        <v>0</v>
      </c>
      <c r="DW161" s="263">
        <f t="shared" si="677"/>
        <v>0</v>
      </c>
      <c r="DX161" s="254">
        <f t="shared" si="678"/>
        <v>0</v>
      </c>
      <c r="DY161" s="254">
        <f t="shared" si="679"/>
        <v>0</v>
      </c>
      <c r="DZ161" s="254">
        <f t="shared" si="680"/>
        <v>0</v>
      </c>
      <c r="EA161" s="254">
        <f t="shared" si="681"/>
        <v>0</v>
      </c>
      <c r="EB161" s="254">
        <f t="shared" si="682"/>
        <v>0</v>
      </c>
      <c r="EC161" s="254">
        <f t="shared" si="683"/>
        <v>0</v>
      </c>
      <c r="ED161" s="254">
        <f t="shared" si="684"/>
        <v>0</v>
      </c>
      <c r="EE161" s="254">
        <f t="shared" si="685"/>
        <v>0</v>
      </c>
      <c r="EF161" s="254">
        <f t="shared" si="686"/>
        <v>0</v>
      </c>
      <c r="EG161" s="263">
        <f t="shared" si="687"/>
        <v>0</v>
      </c>
      <c r="EH161" s="2">
        <f t="shared" si="688"/>
        <v>0</v>
      </c>
      <c r="EI161" s="2">
        <f t="shared" si="689"/>
        <v>0</v>
      </c>
      <c r="EJ161" s="2">
        <f t="shared" si="690"/>
        <v>0</v>
      </c>
      <c r="EK161" s="2">
        <f t="shared" si="691"/>
        <v>0</v>
      </c>
      <c r="EL161" s="2">
        <f t="shared" si="692"/>
        <v>0</v>
      </c>
      <c r="EM161" s="2">
        <f t="shared" si="693"/>
        <v>0</v>
      </c>
      <c r="EN161" s="2">
        <f t="shared" si="694"/>
        <v>0</v>
      </c>
      <c r="EO161" s="2">
        <f t="shared" si="695"/>
        <v>0</v>
      </c>
      <c r="EP161" s="2">
        <f t="shared" si="696"/>
        <v>0</v>
      </c>
      <c r="EQ161" s="55"/>
      <c r="ER161" s="55"/>
      <c r="ES161" s="56"/>
      <c r="ET161" s="56"/>
      <c r="EU161" s="55"/>
      <c r="EV161" s="55"/>
      <c r="EW161" s="55"/>
      <c r="EX161" s="55"/>
      <c r="EY161" s="55"/>
      <c r="EZ161" s="55"/>
      <c r="FA161" s="55"/>
      <c r="FB161" s="215"/>
      <c r="FC161" s="215"/>
    </row>
    <row r="162" spans="147:159">
      <c r="EQ162" s="215"/>
      <c r="ER162" s="215"/>
      <c r="ES162" s="216"/>
      <c r="ET162" s="216"/>
      <c r="EU162" s="215"/>
      <c r="EV162" s="215"/>
      <c r="EW162" s="215"/>
      <c r="EX162" s="215"/>
      <c r="EY162" s="215"/>
      <c r="EZ162" s="215"/>
      <c r="FA162" s="215"/>
      <c r="FB162" s="215"/>
      <c r="FC162" s="215"/>
    </row>
    <row r="163" spans="2:159">
      <c r="B163" s="55">
        <f>SUM(B2:B162)</f>
        <v>0</v>
      </c>
      <c r="C163" s="55">
        <f t="shared" ref="C163:J163" si="706">SUM(C2:C162)</f>
        <v>0</v>
      </c>
      <c r="D163" s="55">
        <f t="shared" si="706"/>
        <v>4</v>
      </c>
      <c r="E163" s="55">
        <f t="shared" si="706"/>
        <v>2</v>
      </c>
      <c r="F163" s="55">
        <f t="shared" si="706"/>
        <v>2</v>
      </c>
      <c r="G163" s="55">
        <f t="shared" si="706"/>
        <v>0</v>
      </c>
      <c r="H163" s="55">
        <f t="shared" si="706"/>
        <v>7</v>
      </c>
      <c r="I163" s="55">
        <f t="shared" si="706"/>
        <v>2</v>
      </c>
      <c r="J163" s="55">
        <f t="shared" si="706"/>
        <v>124</v>
      </c>
      <c r="K163" s="278">
        <f t="shared" ref="K163:AP163" si="707">SUM(K2:K162)</f>
        <v>25917</v>
      </c>
      <c r="L163" s="55">
        <f t="shared" si="707"/>
        <v>128</v>
      </c>
      <c r="M163" s="55">
        <f t="shared" si="707"/>
        <v>6</v>
      </c>
      <c r="N163" s="55">
        <f t="shared" si="707"/>
        <v>0</v>
      </c>
      <c r="O163" s="55">
        <f t="shared" si="707"/>
        <v>2</v>
      </c>
      <c r="P163" s="55">
        <f t="shared" si="707"/>
        <v>0</v>
      </c>
      <c r="Q163" s="55">
        <f t="shared" si="707"/>
        <v>1</v>
      </c>
      <c r="R163" s="55">
        <f t="shared" si="707"/>
        <v>4</v>
      </c>
      <c r="S163" s="55">
        <f t="shared" si="707"/>
        <v>0</v>
      </c>
      <c r="T163" s="55">
        <f t="shared" si="707"/>
        <v>0</v>
      </c>
      <c r="U163" s="55">
        <f t="shared" si="707"/>
        <v>0</v>
      </c>
      <c r="V163" s="55">
        <f t="shared" si="707"/>
        <v>0</v>
      </c>
      <c r="W163" s="55">
        <f t="shared" si="707"/>
        <v>17643249</v>
      </c>
      <c r="X163" s="55">
        <f t="shared" si="707"/>
        <v>37917</v>
      </c>
      <c r="Y163" s="55">
        <f t="shared" si="707"/>
        <v>95</v>
      </c>
      <c r="Z163" s="55">
        <f t="shared" si="707"/>
        <v>0</v>
      </c>
      <c r="AA163" s="55">
        <f t="shared" si="707"/>
        <v>0</v>
      </c>
      <c r="AB163" s="55">
        <f t="shared" si="707"/>
        <v>0</v>
      </c>
      <c r="AC163" s="55">
        <f t="shared" si="707"/>
        <v>0</v>
      </c>
      <c r="AD163" s="55">
        <f t="shared" si="707"/>
        <v>2</v>
      </c>
      <c r="AE163" s="55">
        <f t="shared" si="707"/>
        <v>0</v>
      </c>
      <c r="AF163" s="55">
        <f t="shared" si="707"/>
        <v>2</v>
      </c>
      <c r="AG163" s="55">
        <f t="shared" si="707"/>
        <v>0</v>
      </c>
      <c r="AH163" s="55">
        <f t="shared" si="707"/>
        <v>72</v>
      </c>
      <c r="AI163" s="55">
        <f t="shared" si="707"/>
        <v>28</v>
      </c>
      <c r="AJ163" s="55">
        <f t="shared" si="707"/>
        <v>0</v>
      </c>
      <c r="AK163" s="55">
        <f t="shared" si="707"/>
        <v>0</v>
      </c>
      <c r="AL163" s="55">
        <f t="shared" si="707"/>
        <v>3</v>
      </c>
      <c r="AM163" s="55">
        <f t="shared" si="707"/>
        <v>0</v>
      </c>
      <c r="AN163" s="55">
        <f t="shared" si="707"/>
        <v>0</v>
      </c>
      <c r="AO163" s="55">
        <f t="shared" si="707"/>
        <v>0</v>
      </c>
      <c r="AP163" s="55">
        <f t="shared" si="707"/>
        <v>0</v>
      </c>
      <c r="AQ163" s="55">
        <f t="shared" ref="AQ163:BV163" si="708">SUM(AQ2:AQ162)</f>
        <v>0</v>
      </c>
      <c r="AR163" s="55">
        <f t="shared" si="708"/>
        <v>25</v>
      </c>
      <c r="AS163" s="55">
        <f t="shared" si="708"/>
        <v>15</v>
      </c>
      <c r="AT163" s="55">
        <f t="shared" si="708"/>
        <v>0</v>
      </c>
      <c r="AU163" s="55">
        <f t="shared" si="708"/>
        <v>0</v>
      </c>
      <c r="AV163" s="55">
        <f t="shared" si="708"/>
        <v>0</v>
      </c>
      <c r="AW163" s="55">
        <f t="shared" si="708"/>
        <v>0</v>
      </c>
      <c r="AX163" s="55">
        <f t="shared" si="708"/>
        <v>0</v>
      </c>
      <c r="AY163" s="55">
        <f t="shared" si="708"/>
        <v>0</v>
      </c>
      <c r="AZ163" s="55">
        <f t="shared" si="708"/>
        <v>2</v>
      </c>
      <c r="BA163" s="55">
        <f t="shared" si="708"/>
        <v>0</v>
      </c>
      <c r="BB163" s="55">
        <f t="shared" si="708"/>
        <v>13</v>
      </c>
      <c r="BC163" s="55">
        <f t="shared" si="708"/>
        <v>12</v>
      </c>
      <c r="BD163" s="55">
        <f t="shared" si="708"/>
        <v>0</v>
      </c>
      <c r="BE163" s="55">
        <f t="shared" si="708"/>
        <v>0</v>
      </c>
      <c r="BF163" s="55">
        <f t="shared" si="708"/>
        <v>1</v>
      </c>
      <c r="BG163" s="55">
        <f t="shared" si="708"/>
        <v>1</v>
      </c>
      <c r="BH163" s="55">
        <f t="shared" si="708"/>
        <v>0</v>
      </c>
      <c r="BI163" s="55">
        <f t="shared" si="708"/>
        <v>0</v>
      </c>
      <c r="BJ163" s="55">
        <f t="shared" si="708"/>
        <v>2</v>
      </c>
      <c r="BK163" s="55">
        <f t="shared" si="708"/>
        <v>2</v>
      </c>
      <c r="BL163" s="55">
        <f t="shared" si="708"/>
        <v>6</v>
      </c>
      <c r="BM163" s="55">
        <f t="shared" si="708"/>
        <v>10</v>
      </c>
      <c r="BN163" s="55">
        <f t="shared" si="708"/>
        <v>0</v>
      </c>
      <c r="BO163" s="55">
        <f t="shared" si="708"/>
        <v>0</v>
      </c>
      <c r="BP163" s="55">
        <f t="shared" si="708"/>
        <v>0</v>
      </c>
      <c r="BQ163" s="55">
        <f t="shared" si="708"/>
        <v>1</v>
      </c>
      <c r="BR163" s="55">
        <f t="shared" si="708"/>
        <v>0</v>
      </c>
      <c r="BS163" s="55">
        <f t="shared" si="708"/>
        <v>0</v>
      </c>
      <c r="BT163" s="55">
        <f t="shared" si="708"/>
        <v>1</v>
      </c>
      <c r="BU163" s="55">
        <f t="shared" si="708"/>
        <v>0</v>
      </c>
      <c r="BV163" s="55">
        <f t="shared" si="708"/>
        <v>8</v>
      </c>
      <c r="BW163" s="279">
        <f t="shared" ref="BW163:DB163" si="709">SUM(BW2:BW162)</f>
        <v>0</v>
      </c>
      <c r="BX163" s="55">
        <f t="shared" si="709"/>
        <v>14</v>
      </c>
      <c r="BY163" s="55">
        <f t="shared" si="709"/>
        <v>0</v>
      </c>
      <c r="BZ163" s="55">
        <f t="shared" si="709"/>
        <v>0</v>
      </c>
      <c r="CA163" s="55">
        <f t="shared" si="709"/>
        <v>0</v>
      </c>
      <c r="CB163" s="55">
        <f t="shared" si="709"/>
        <v>1</v>
      </c>
      <c r="CC163" s="55">
        <f t="shared" si="709"/>
        <v>0</v>
      </c>
      <c r="CD163" s="55">
        <f t="shared" si="709"/>
        <v>0</v>
      </c>
      <c r="CE163" s="55">
        <f t="shared" si="709"/>
        <v>1</v>
      </c>
      <c r="CF163" s="55">
        <f t="shared" si="709"/>
        <v>0</v>
      </c>
      <c r="CG163" s="55">
        <f t="shared" si="709"/>
        <v>12</v>
      </c>
      <c r="CH163" s="55">
        <f t="shared" si="709"/>
        <v>127</v>
      </c>
      <c r="CI163" s="55">
        <f t="shared" si="709"/>
        <v>0</v>
      </c>
      <c r="CJ163" s="55">
        <f t="shared" si="709"/>
        <v>0</v>
      </c>
      <c r="CK163" s="55">
        <f t="shared" si="709"/>
        <v>4</v>
      </c>
      <c r="CL163" s="55">
        <f t="shared" si="709"/>
        <v>1</v>
      </c>
      <c r="CM163" s="55">
        <f t="shared" si="709"/>
        <v>2</v>
      </c>
      <c r="CN163" s="55">
        <f t="shared" si="709"/>
        <v>0</v>
      </c>
      <c r="CO163" s="55">
        <f t="shared" si="709"/>
        <v>6</v>
      </c>
      <c r="CP163" s="55">
        <f t="shared" si="709"/>
        <v>2</v>
      </c>
      <c r="CQ163" s="55">
        <f t="shared" si="709"/>
        <v>112</v>
      </c>
      <c r="CR163" s="279">
        <f t="shared" si="709"/>
        <v>101555</v>
      </c>
      <c r="CS163" s="55">
        <f t="shared" si="709"/>
        <v>6</v>
      </c>
      <c r="CT163" s="55">
        <f t="shared" si="709"/>
        <v>0</v>
      </c>
      <c r="CU163" s="55">
        <f t="shared" si="709"/>
        <v>0</v>
      </c>
      <c r="CV163" s="55">
        <f t="shared" si="709"/>
        <v>0</v>
      </c>
      <c r="CW163" s="55">
        <f t="shared" si="709"/>
        <v>0</v>
      </c>
      <c r="CX163" s="55">
        <f t="shared" si="709"/>
        <v>0</v>
      </c>
      <c r="CY163" s="55">
        <f t="shared" si="709"/>
        <v>0</v>
      </c>
      <c r="CZ163" s="55">
        <f t="shared" si="709"/>
        <v>0</v>
      </c>
      <c r="DA163" s="55">
        <f t="shared" si="709"/>
        <v>0</v>
      </c>
      <c r="DB163" s="55">
        <f t="shared" si="709"/>
        <v>6</v>
      </c>
      <c r="DC163" s="55">
        <f t="shared" ref="DC163:EG163" si="710">SUM(DC2:DC162)</f>
        <v>12</v>
      </c>
      <c r="DD163" s="55">
        <f t="shared" si="710"/>
        <v>0</v>
      </c>
      <c r="DE163" s="55">
        <f t="shared" si="710"/>
        <v>0</v>
      </c>
      <c r="DF163" s="55">
        <f t="shared" si="710"/>
        <v>0</v>
      </c>
      <c r="DG163" s="55">
        <f t="shared" si="710"/>
        <v>0</v>
      </c>
      <c r="DH163" s="55">
        <f t="shared" si="710"/>
        <v>0</v>
      </c>
      <c r="DI163" s="55">
        <f t="shared" si="710"/>
        <v>0</v>
      </c>
      <c r="DJ163" s="55">
        <f t="shared" si="710"/>
        <v>2</v>
      </c>
      <c r="DK163" s="55">
        <f t="shared" si="710"/>
        <v>0</v>
      </c>
      <c r="DL163" s="55">
        <f t="shared" si="710"/>
        <v>10</v>
      </c>
      <c r="DM163" s="55">
        <f t="shared" si="710"/>
        <v>3</v>
      </c>
      <c r="DN163" s="55">
        <f t="shared" si="710"/>
        <v>0</v>
      </c>
      <c r="DO163" s="55">
        <f t="shared" si="710"/>
        <v>0</v>
      </c>
      <c r="DP163" s="55">
        <f t="shared" si="710"/>
        <v>0</v>
      </c>
      <c r="DQ163" s="55">
        <f t="shared" si="710"/>
        <v>0</v>
      </c>
      <c r="DR163" s="55">
        <f t="shared" si="710"/>
        <v>0</v>
      </c>
      <c r="DS163" s="55">
        <f t="shared" si="710"/>
        <v>0</v>
      </c>
      <c r="DT163" s="55">
        <f t="shared" si="710"/>
        <v>0</v>
      </c>
      <c r="DU163" s="55">
        <f t="shared" si="710"/>
        <v>0</v>
      </c>
      <c r="DV163" s="55">
        <f t="shared" si="710"/>
        <v>3</v>
      </c>
      <c r="DW163" s="248">
        <f t="shared" si="710"/>
        <v>18</v>
      </c>
      <c r="DX163" s="55">
        <f t="shared" si="710"/>
        <v>0</v>
      </c>
      <c r="DY163" s="55">
        <f t="shared" si="710"/>
        <v>0</v>
      </c>
      <c r="DZ163" s="55">
        <f t="shared" si="710"/>
        <v>0</v>
      </c>
      <c r="EA163" s="55">
        <f t="shared" si="710"/>
        <v>0</v>
      </c>
      <c r="EB163" s="55">
        <f t="shared" si="710"/>
        <v>2</v>
      </c>
      <c r="EC163" s="55">
        <f t="shared" si="710"/>
        <v>0</v>
      </c>
      <c r="ED163" s="55">
        <f t="shared" si="710"/>
        <v>0</v>
      </c>
      <c r="EE163" s="55">
        <f t="shared" si="710"/>
        <v>0</v>
      </c>
      <c r="EF163" s="55">
        <f t="shared" si="710"/>
        <v>16</v>
      </c>
      <c r="EG163" s="248">
        <f t="shared" si="710"/>
        <v>102</v>
      </c>
      <c r="EH163" s="190">
        <f t="shared" ref="EH163:EP163" si="711">SUM(EH2:EH162)</f>
        <v>0</v>
      </c>
      <c r="EI163" s="190">
        <f t="shared" si="711"/>
        <v>0</v>
      </c>
      <c r="EJ163" s="190">
        <f t="shared" si="711"/>
        <v>4</v>
      </c>
      <c r="EK163" s="190">
        <f t="shared" si="711"/>
        <v>2</v>
      </c>
      <c r="EL163" s="190">
        <f t="shared" si="711"/>
        <v>0</v>
      </c>
      <c r="EM163" s="190">
        <f t="shared" si="711"/>
        <v>0</v>
      </c>
      <c r="EN163" s="190">
        <f t="shared" si="711"/>
        <v>5</v>
      </c>
      <c r="EO163" s="190">
        <f t="shared" si="711"/>
        <v>2</v>
      </c>
      <c r="EP163" s="190">
        <f t="shared" si="711"/>
        <v>89</v>
      </c>
      <c r="EQ163" s="214"/>
      <c r="ER163" s="215"/>
      <c r="ES163" s="216"/>
      <c r="ET163" s="216"/>
      <c r="EU163" s="215"/>
      <c r="EV163" s="215"/>
      <c r="EW163" s="215"/>
      <c r="EX163" s="215"/>
      <c r="EY163" s="215"/>
      <c r="EZ163" s="215"/>
      <c r="FA163" s="215"/>
      <c r="FB163" s="215"/>
      <c r="FC163" s="215"/>
    </row>
    <row r="164" spans="147:159">
      <c r="EQ164" s="215"/>
      <c r="ER164" s="215"/>
      <c r="ES164" s="216"/>
      <c r="ET164" s="216"/>
      <c r="EU164" s="215"/>
      <c r="EV164" s="215"/>
      <c r="EW164" s="215"/>
      <c r="EX164" s="215"/>
      <c r="EY164" s="215"/>
      <c r="EZ164" s="215"/>
      <c r="FA164" s="215"/>
      <c r="FB164" s="215"/>
      <c r="FC164" s="215"/>
    </row>
    <row r="165" spans="147:159">
      <c r="EQ165" s="215"/>
      <c r="ER165" s="215"/>
      <c r="ES165" s="216"/>
      <c r="ET165" s="216"/>
      <c r="EU165" s="215"/>
      <c r="EV165" s="215"/>
      <c r="EW165" s="215"/>
      <c r="EX165" s="215"/>
      <c r="EY165" s="215"/>
      <c r="EZ165" s="215"/>
      <c r="FA165" s="215"/>
      <c r="FB165" s="215"/>
      <c r="FC165" s="215"/>
    </row>
    <row r="166" spans="147:159">
      <c r="EQ166" s="215"/>
      <c r="ER166" s="215"/>
      <c r="ES166" s="216"/>
      <c r="ET166" s="216"/>
      <c r="EU166" s="215"/>
      <c r="EV166" s="215"/>
      <c r="EW166" s="215"/>
      <c r="EX166" s="215"/>
      <c r="EY166" s="215"/>
      <c r="EZ166" s="215"/>
      <c r="FA166" s="215"/>
      <c r="FB166" s="215"/>
      <c r="FC166" s="215"/>
    </row>
    <row r="167" spans="147:159">
      <c r="EQ167" s="215"/>
      <c r="ER167" s="215"/>
      <c r="ES167" s="216"/>
      <c r="ET167" s="216"/>
      <c r="EU167" s="215"/>
      <c r="EV167" s="215"/>
      <c r="EW167" s="215"/>
      <c r="EX167" s="215"/>
      <c r="EY167" s="215"/>
      <c r="EZ167" s="215"/>
      <c r="FA167" s="215"/>
      <c r="FB167" s="215"/>
      <c r="FC167" s="215"/>
    </row>
    <row r="168" spans="147:159">
      <c r="EQ168" s="215"/>
      <c r="ER168" s="215"/>
      <c r="ES168" s="216"/>
      <c r="ET168" s="216"/>
      <c r="EU168" s="215"/>
      <c r="EV168" s="215"/>
      <c r="EW168" s="215"/>
      <c r="EX168" s="215"/>
      <c r="EY168" s="215"/>
      <c r="EZ168" s="215"/>
      <c r="FA168" s="215"/>
      <c r="FB168" s="215"/>
      <c r="FC168" s="215"/>
    </row>
    <row r="169" spans="147:159">
      <c r="EQ169" s="215"/>
      <c r="ER169" s="215"/>
      <c r="ES169" s="216"/>
      <c r="ET169" s="216"/>
      <c r="EU169" s="215"/>
      <c r="EV169" s="215"/>
      <c r="EW169" s="215"/>
      <c r="EX169" s="215"/>
      <c r="EY169" s="215"/>
      <c r="EZ169" s="215"/>
      <c r="FA169" s="215"/>
      <c r="FB169" s="215"/>
      <c r="FC169" s="215"/>
    </row>
  </sheetData>
  <sheetProtection selectLockedCells="1"/>
  <protectedRanges>
    <protectedRange password="CD9D" sqref="EW31" name="区域6"/>
    <protectedRange password="CD9D" sqref="A2:A161" name="区域5"/>
    <protectedRange sqref="W2:W161" name="区域5_1"/>
  </protectedRanges>
  <mergeCells count="9">
    <mergeCell ref="EQ1:FC1"/>
    <mergeCell ref="ES14:ES15"/>
    <mergeCell ref="EW46:FC56"/>
    <mergeCell ref="FE3:FH27"/>
    <mergeCell ref="ER31:ET41"/>
    <mergeCell ref="EW44:FC45"/>
    <mergeCell ref="ER29:ET30"/>
    <mergeCell ref="EW29:FC30"/>
    <mergeCell ref="EW31:FC41"/>
  </mergeCells>
  <pageMargins left="0.699305555555556" right="0.699305555555556"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9"/>
  <sheetViews>
    <sheetView showGridLines="0" workbookViewId="0">
      <selection activeCell="B1" sqref="B1:P19"/>
    </sheetView>
  </sheetViews>
  <sheetFormatPr defaultColWidth="9" defaultRowHeight="13.5"/>
  <cols>
    <col min="1" max="1" width="7.875" customWidth="1"/>
    <col min="2" max="2" width="12" customWidth="1"/>
    <col min="4" max="4" width="5.875" customWidth="1"/>
    <col min="5" max="5" width="5.375" customWidth="1"/>
    <col min="6" max="6" width="8.25833333333333" hidden="1" customWidth="1"/>
    <col min="7" max="9" width="9.125" customWidth="1"/>
    <col min="10" max="10" width="11" customWidth="1"/>
    <col min="11" max="11" width="9.375" customWidth="1"/>
    <col min="12" max="12" width="11" customWidth="1"/>
    <col min="13" max="16" width="8.375" customWidth="1"/>
    <col min="17" max="17" width="4.625" customWidth="1"/>
    <col min="18" max="21" width="9" customWidth="1"/>
  </cols>
  <sheetData>
    <row r="1" spans="1:16">
      <c r="A1" s="2"/>
      <c r="B1" s="219" t="s">
        <v>720</v>
      </c>
      <c r="C1" s="219"/>
      <c r="D1" s="219"/>
      <c r="E1" s="219"/>
      <c r="F1" s="219"/>
      <c r="G1" s="219"/>
      <c r="H1" s="219"/>
      <c r="I1" s="219"/>
      <c r="J1" s="219"/>
      <c r="K1" s="219"/>
      <c r="L1" s="219"/>
      <c r="M1" s="219"/>
      <c r="N1" s="219"/>
      <c r="O1" s="219"/>
      <c r="P1" s="219"/>
    </row>
    <row r="2" spans="1:16">
      <c r="A2" s="2"/>
      <c r="B2" s="219"/>
      <c r="C2" s="219"/>
      <c r="D2" s="219"/>
      <c r="E2" s="219"/>
      <c r="F2" s="219"/>
      <c r="G2" s="219"/>
      <c r="H2" s="219"/>
      <c r="I2" s="219"/>
      <c r="J2" s="219"/>
      <c r="K2" s="219"/>
      <c r="L2" s="219"/>
      <c r="M2" s="219"/>
      <c r="N2" s="219"/>
      <c r="O2" s="219"/>
      <c r="P2" s="219"/>
    </row>
    <row r="3" spans="1:16">
      <c r="A3" s="2"/>
      <c r="B3" s="219"/>
      <c r="C3" s="219"/>
      <c r="D3" s="219"/>
      <c r="E3" s="219"/>
      <c r="F3" s="219"/>
      <c r="G3" s="219"/>
      <c r="H3" s="219"/>
      <c r="I3" s="219"/>
      <c r="J3" s="219"/>
      <c r="K3" s="219"/>
      <c r="L3" s="219"/>
      <c r="M3" s="219"/>
      <c r="N3" s="219"/>
      <c r="O3" s="219"/>
      <c r="P3" s="219"/>
    </row>
    <row r="4" s="218" customFormat="1" ht="45" customHeight="1" spans="2:21">
      <c r="B4" s="220" t="s">
        <v>721</v>
      </c>
      <c r="C4" s="220" t="s">
        <v>712</v>
      </c>
      <c r="D4" s="220" t="s">
        <v>722</v>
      </c>
      <c r="E4" s="220"/>
      <c r="F4" s="220" t="s">
        <v>723</v>
      </c>
      <c r="G4" s="220" t="s">
        <v>724</v>
      </c>
      <c r="H4" s="220" t="s">
        <v>610</v>
      </c>
      <c r="I4" s="220" t="s">
        <v>620</v>
      </c>
      <c r="J4" s="220" t="s">
        <v>630</v>
      </c>
      <c r="K4" s="220" t="s">
        <v>640</v>
      </c>
      <c r="L4" s="220" t="s">
        <v>725</v>
      </c>
      <c r="M4" s="220" t="s">
        <v>726</v>
      </c>
      <c r="N4" s="220" t="s">
        <v>727</v>
      </c>
      <c r="O4" s="220" t="s">
        <v>728</v>
      </c>
      <c r="P4" s="220" t="s">
        <v>729</v>
      </c>
      <c r="R4" s="244" t="s">
        <v>730</v>
      </c>
      <c r="S4" s="244"/>
      <c r="T4" s="244"/>
      <c r="U4" s="244"/>
    </row>
    <row r="5" spans="2:21">
      <c r="B5" s="202" t="s">
        <v>579</v>
      </c>
      <c r="C5" s="199">
        <f>市场容量分析!ET4</f>
        <v>0</v>
      </c>
      <c r="D5" s="199">
        <f>市场容量分析!BY163</f>
        <v>0</v>
      </c>
      <c r="E5" s="199">
        <f>市场容量分析!CI163</f>
        <v>0</v>
      </c>
      <c r="F5" s="221" t="e">
        <f>D5/C5*100%</f>
        <v>#DIV/0!</v>
      </c>
      <c r="G5" s="199">
        <f>市场容量分析!Z163</f>
        <v>0</v>
      </c>
      <c r="H5" s="199">
        <f>市场容量分析!AJ163</f>
        <v>0</v>
      </c>
      <c r="I5" s="199">
        <f>市场容量分析!AT163</f>
        <v>0</v>
      </c>
      <c r="J5" s="199">
        <f>市场容量分析!BD163</f>
        <v>0</v>
      </c>
      <c r="K5" s="199">
        <f>市场容量分析!BN163</f>
        <v>0</v>
      </c>
      <c r="L5" s="199">
        <f>市场容量分析!CT163</f>
        <v>0</v>
      </c>
      <c r="M5" s="199">
        <f>市场容量分析!DD163</f>
        <v>0</v>
      </c>
      <c r="N5" s="199">
        <f>市场容量分析!DN163</f>
        <v>0</v>
      </c>
      <c r="O5" s="199">
        <f>市场容量分析!DX163</f>
        <v>0</v>
      </c>
      <c r="P5" s="199">
        <f>市场容量分析!EH163</f>
        <v>0</v>
      </c>
      <c r="R5" s="244"/>
      <c r="S5" s="244"/>
      <c r="T5" s="244"/>
      <c r="U5" s="244"/>
    </row>
    <row r="6" spans="2:21">
      <c r="B6" s="202" t="s">
        <v>580</v>
      </c>
      <c r="C6" s="199">
        <f>市场容量分析!ET5</f>
        <v>0</v>
      </c>
      <c r="D6" s="199">
        <f>市场容量分析!BZ163</f>
        <v>0</v>
      </c>
      <c r="E6" s="199">
        <f>市场容量分析!CJ163</f>
        <v>0</v>
      </c>
      <c r="F6" s="221" t="e">
        <f>D6/C6*100%</f>
        <v>#DIV/0!</v>
      </c>
      <c r="G6" s="199">
        <f>市场容量分析!AA163</f>
        <v>0</v>
      </c>
      <c r="H6" s="199">
        <f>市场容量分析!AK163</f>
        <v>0</v>
      </c>
      <c r="I6" s="199">
        <f>市场容量分析!AU163</f>
        <v>0</v>
      </c>
      <c r="J6" s="199">
        <f>市场容量分析!BE163</f>
        <v>0</v>
      </c>
      <c r="K6" s="199">
        <f>市场容量分析!BO163</f>
        <v>0</v>
      </c>
      <c r="L6" s="199">
        <f>市场容量分析!CU163</f>
        <v>0</v>
      </c>
      <c r="M6" s="199">
        <f>市场容量分析!DE163</f>
        <v>0</v>
      </c>
      <c r="N6" s="199">
        <f>市场容量分析!DO163</f>
        <v>0</v>
      </c>
      <c r="O6" s="199">
        <f>市场容量分析!DY163</f>
        <v>0</v>
      </c>
      <c r="P6" s="199">
        <f>市场容量分析!EI163</f>
        <v>0</v>
      </c>
      <c r="R6" s="244"/>
      <c r="S6" s="244"/>
      <c r="T6" s="244"/>
      <c r="U6" s="244"/>
    </row>
    <row r="7" spans="2:21">
      <c r="B7" s="202" t="s">
        <v>581</v>
      </c>
      <c r="C7" s="199">
        <f>市场容量分析!ET6</f>
        <v>4</v>
      </c>
      <c r="D7" s="199">
        <f>市场容量分析!CA163</f>
        <v>0</v>
      </c>
      <c r="E7" s="199">
        <f>市场容量分析!CK163</f>
        <v>4</v>
      </c>
      <c r="F7" s="221">
        <f>D7/C7*100%</f>
        <v>0</v>
      </c>
      <c r="G7" s="199">
        <f>市场容量分析!AB163</f>
        <v>0</v>
      </c>
      <c r="H7" s="199">
        <f>市场容量分析!AL163</f>
        <v>3</v>
      </c>
      <c r="I7" s="199">
        <f>市场容量分析!AV163</f>
        <v>0</v>
      </c>
      <c r="J7" s="199">
        <f>市场容量分析!BF163</f>
        <v>1</v>
      </c>
      <c r="K7" s="199">
        <f>市场容量分析!BP163</f>
        <v>0</v>
      </c>
      <c r="L7" s="199">
        <f>市场容量分析!CV163</f>
        <v>0</v>
      </c>
      <c r="M7" s="199">
        <f>市场容量分析!DF163</f>
        <v>0</v>
      </c>
      <c r="N7" s="199">
        <f>市场容量分析!DP163</f>
        <v>0</v>
      </c>
      <c r="O7" s="199">
        <f>市场容量分析!DZ163</f>
        <v>0</v>
      </c>
      <c r="P7" s="199">
        <f>市场容量分析!EJ163</f>
        <v>4</v>
      </c>
      <c r="R7" s="244"/>
      <c r="S7" s="244"/>
      <c r="T7" s="244"/>
      <c r="U7" s="244"/>
    </row>
    <row r="8" spans="2:21">
      <c r="B8" s="202" t="s">
        <v>582</v>
      </c>
      <c r="C8" s="199">
        <f>市场容量分析!ET7</f>
        <v>2</v>
      </c>
      <c r="D8" s="199">
        <f>市场容量分析!CB163</f>
        <v>1</v>
      </c>
      <c r="E8" s="199">
        <f>市场容量分析!CL163</f>
        <v>1</v>
      </c>
      <c r="F8" s="221">
        <f t="shared" ref="F8:F14" si="0">D8/C8*100%</f>
        <v>0.5</v>
      </c>
      <c r="G8" s="199">
        <f>市场容量分析!AC163</f>
        <v>0</v>
      </c>
      <c r="H8" s="199">
        <f>市场容量分析!AM163</f>
        <v>0</v>
      </c>
      <c r="I8" s="199">
        <f>市场容量分析!AW163</f>
        <v>0</v>
      </c>
      <c r="J8" s="199">
        <f>市场容量分析!BG163</f>
        <v>1</v>
      </c>
      <c r="K8" s="199">
        <f>市场容量分析!BQ163</f>
        <v>1</v>
      </c>
      <c r="L8" s="199">
        <f>市场容量分析!CW163</f>
        <v>0</v>
      </c>
      <c r="M8" s="199">
        <f>市场容量分析!DG163</f>
        <v>0</v>
      </c>
      <c r="N8" s="199">
        <f>市场容量分析!DQ163</f>
        <v>0</v>
      </c>
      <c r="O8" s="199">
        <f>市场容量分析!EA163</f>
        <v>0</v>
      </c>
      <c r="P8" s="199">
        <f>市场容量分析!EK163</f>
        <v>2</v>
      </c>
      <c r="R8" s="244"/>
      <c r="S8" s="244"/>
      <c r="T8" s="244"/>
      <c r="U8" s="244"/>
    </row>
    <row r="9" spans="2:21">
      <c r="B9" s="202" t="s">
        <v>583</v>
      </c>
      <c r="C9" s="199">
        <f>市场容量分析!ET8</f>
        <v>2</v>
      </c>
      <c r="D9" s="199">
        <f>市场容量分析!CC163</f>
        <v>0</v>
      </c>
      <c r="E9" s="199">
        <f>市场容量分析!CM163</f>
        <v>2</v>
      </c>
      <c r="F9" s="221">
        <f t="shared" si="0"/>
        <v>0</v>
      </c>
      <c r="G9" s="199">
        <f>市场容量分析!AD163</f>
        <v>2</v>
      </c>
      <c r="H9" s="199">
        <f>市场容量分析!AN163</f>
        <v>0</v>
      </c>
      <c r="I9" s="199">
        <f>市场容量分析!AX163</f>
        <v>0</v>
      </c>
      <c r="J9" s="199">
        <f>市场容量分析!BH163</f>
        <v>0</v>
      </c>
      <c r="K9" s="199">
        <f>市场容量分析!BR163</f>
        <v>0</v>
      </c>
      <c r="L9" s="199">
        <f>市场容量分析!CX163</f>
        <v>0</v>
      </c>
      <c r="M9" s="199">
        <f>市场容量分析!DH163</f>
        <v>0</v>
      </c>
      <c r="N9" s="199">
        <f>市场容量分析!DR163</f>
        <v>0</v>
      </c>
      <c r="O9" s="199">
        <f>市场容量分析!EB163</f>
        <v>2</v>
      </c>
      <c r="P9" s="199">
        <f>市场容量分析!EL163</f>
        <v>0</v>
      </c>
      <c r="R9" s="244"/>
      <c r="S9" s="244"/>
      <c r="T9" s="244"/>
      <c r="U9" s="244"/>
    </row>
    <row r="10" spans="2:21">
      <c r="B10" s="202" t="s">
        <v>584</v>
      </c>
      <c r="C10" s="199">
        <f>市场容量分析!ET9</f>
        <v>0</v>
      </c>
      <c r="D10" s="199">
        <f>市场容量分析!CD163</f>
        <v>0</v>
      </c>
      <c r="E10" s="199">
        <f>市场容量分析!CN163</f>
        <v>0</v>
      </c>
      <c r="F10" s="221" t="e">
        <f t="shared" si="0"/>
        <v>#DIV/0!</v>
      </c>
      <c r="G10" s="199">
        <f>市场容量分析!AE163</f>
        <v>0</v>
      </c>
      <c r="H10" s="199">
        <f>市场容量分析!AO163</f>
        <v>0</v>
      </c>
      <c r="I10" s="199">
        <f>市场容量分析!AY163</f>
        <v>0</v>
      </c>
      <c r="J10" s="199">
        <f>市场容量分析!BI163</f>
        <v>0</v>
      </c>
      <c r="K10" s="199">
        <f>市场容量分析!BS163</f>
        <v>0</v>
      </c>
      <c r="L10" s="199">
        <f>市场容量分析!CY163</f>
        <v>0</v>
      </c>
      <c r="M10" s="199">
        <f>市场容量分析!DI163</f>
        <v>0</v>
      </c>
      <c r="N10" s="199">
        <f>市场容量分析!DS163</f>
        <v>0</v>
      </c>
      <c r="O10" s="199">
        <f>市场容量分析!EC163</f>
        <v>0</v>
      </c>
      <c r="P10" s="199">
        <f>市场容量分析!EM163</f>
        <v>0</v>
      </c>
      <c r="R10" s="244"/>
      <c r="S10" s="244"/>
      <c r="T10" s="244"/>
      <c r="U10" s="244"/>
    </row>
    <row r="11" spans="2:21">
      <c r="B11" s="202" t="s">
        <v>585</v>
      </c>
      <c r="C11" s="199">
        <f>市场容量分析!ET10</f>
        <v>7</v>
      </c>
      <c r="D11" s="199">
        <f>市场容量分析!CE163</f>
        <v>1</v>
      </c>
      <c r="E11" s="199">
        <f>市场容量分析!CO163</f>
        <v>6</v>
      </c>
      <c r="F11" s="221">
        <f t="shared" si="0"/>
        <v>0.142857142857143</v>
      </c>
      <c r="G11" s="199">
        <f>市场容量分析!AF163</f>
        <v>2</v>
      </c>
      <c r="H11" s="199">
        <f>市场容量分析!AP163</f>
        <v>0</v>
      </c>
      <c r="I11" s="199">
        <f>市场容量分析!AZ163</f>
        <v>2</v>
      </c>
      <c r="J11" s="199">
        <f>市场容量分析!BJ163</f>
        <v>2</v>
      </c>
      <c r="K11" s="199">
        <f>市场容量分析!BT163</f>
        <v>1</v>
      </c>
      <c r="L11" s="199">
        <f>市场容量分析!CZ163</f>
        <v>0</v>
      </c>
      <c r="M11" s="199">
        <f>市场容量分析!DJ163</f>
        <v>2</v>
      </c>
      <c r="N11" s="199">
        <f>市场容量分析!DT163</f>
        <v>0</v>
      </c>
      <c r="O11" s="199">
        <f>市场容量分析!ED163</f>
        <v>0</v>
      </c>
      <c r="P11" s="199">
        <f>市场容量分析!EN163</f>
        <v>5</v>
      </c>
      <c r="R11" s="244"/>
      <c r="S11" s="244"/>
      <c r="T11" s="244"/>
      <c r="U11" s="244"/>
    </row>
    <row r="12" spans="2:21">
      <c r="B12" s="202" t="s">
        <v>586</v>
      </c>
      <c r="C12" s="199">
        <f>市场容量分析!ET11</f>
        <v>2</v>
      </c>
      <c r="D12" s="199">
        <f>市场容量分析!CF163</f>
        <v>0</v>
      </c>
      <c r="E12" s="199">
        <f>市场容量分析!CP163</f>
        <v>2</v>
      </c>
      <c r="F12" s="221">
        <f t="shared" si="0"/>
        <v>0</v>
      </c>
      <c r="G12" s="199">
        <f>市场容量分析!AG163</f>
        <v>0</v>
      </c>
      <c r="H12" s="199">
        <f>市场容量分析!AQ163</f>
        <v>0</v>
      </c>
      <c r="I12" s="199">
        <f>市场容量分析!BA163</f>
        <v>0</v>
      </c>
      <c r="J12" s="199">
        <f>市场容量分析!BK163</f>
        <v>2</v>
      </c>
      <c r="K12" s="199">
        <f>市场容量分析!BU163</f>
        <v>0</v>
      </c>
      <c r="L12" s="199">
        <f>市场容量分析!DA163</f>
        <v>0</v>
      </c>
      <c r="M12" s="199">
        <f>市场容量分析!DK163</f>
        <v>0</v>
      </c>
      <c r="N12" s="199">
        <f>市场容量分析!DU163</f>
        <v>0</v>
      </c>
      <c r="O12" s="199">
        <f>市场容量分析!EE163</f>
        <v>0</v>
      </c>
      <c r="P12" s="199">
        <f>市场容量分析!EO163</f>
        <v>2</v>
      </c>
      <c r="R12" s="244"/>
      <c r="S12" s="244"/>
      <c r="T12" s="244"/>
      <c r="U12" s="244"/>
    </row>
    <row r="13" spans="2:21">
      <c r="B13" s="222" t="s">
        <v>587</v>
      </c>
      <c r="C13" s="199">
        <f>市场容量分析!ET12</f>
        <v>124</v>
      </c>
      <c r="D13" s="199">
        <f>市场容量分析!CG163</f>
        <v>12</v>
      </c>
      <c r="E13" s="199">
        <f>市场容量分析!CQ163</f>
        <v>112</v>
      </c>
      <c r="F13" s="221">
        <f t="shared" si="0"/>
        <v>0.0967741935483871</v>
      </c>
      <c r="G13" s="199">
        <f>市场容量分析!AH163</f>
        <v>72</v>
      </c>
      <c r="H13" s="199">
        <f>市场容量分析!AR163</f>
        <v>25</v>
      </c>
      <c r="I13" s="199">
        <f>市场容量分析!BB163</f>
        <v>13</v>
      </c>
      <c r="J13" s="199">
        <f>市场容量分析!BL163</f>
        <v>6</v>
      </c>
      <c r="K13" s="199">
        <f>市场容量分析!BV163</f>
        <v>8</v>
      </c>
      <c r="L13" s="199">
        <f>市场容量分析!DB163</f>
        <v>6</v>
      </c>
      <c r="M13" s="199">
        <f>市场容量分析!DL163</f>
        <v>10</v>
      </c>
      <c r="N13" s="199">
        <f>市场容量分析!DV163</f>
        <v>3</v>
      </c>
      <c r="O13" s="199">
        <f>市场容量分析!EF163</f>
        <v>16</v>
      </c>
      <c r="P13" s="199">
        <f>市场容量分析!EP163</f>
        <v>89</v>
      </c>
      <c r="R13" s="244"/>
      <c r="S13" s="244"/>
      <c r="T13" s="244"/>
      <c r="U13" s="244"/>
    </row>
    <row r="14" spans="2:21">
      <c r="B14" s="223" t="s">
        <v>714</v>
      </c>
      <c r="C14" s="224">
        <f t="shared" ref="C14:G14" si="1">SUM(C5:C13)</f>
        <v>141</v>
      </c>
      <c r="D14" s="224">
        <f t="shared" si="1"/>
        <v>14</v>
      </c>
      <c r="E14" s="224">
        <f t="shared" si="1"/>
        <v>127</v>
      </c>
      <c r="F14" s="221">
        <f t="shared" si="0"/>
        <v>0.099290780141844</v>
      </c>
      <c r="G14" s="199">
        <f t="shared" si="1"/>
        <v>76</v>
      </c>
      <c r="H14" s="199">
        <f t="shared" ref="H14:P14" si="2">SUM(H5:H13)</f>
        <v>28</v>
      </c>
      <c r="I14" s="199">
        <f t="shared" si="2"/>
        <v>15</v>
      </c>
      <c r="J14" s="199">
        <f t="shared" si="2"/>
        <v>12</v>
      </c>
      <c r="K14" s="199">
        <f t="shared" si="2"/>
        <v>10</v>
      </c>
      <c r="L14" s="199">
        <f t="shared" si="2"/>
        <v>6</v>
      </c>
      <c r="M14" s="199">
        <f t="shared" si="2"/>
        <v>12</v>
      </c>
      <c r="N14" s="199">
        <f t="shared" si="2"/>
        <v>3</v>
      </c>
      <c r="O14" s="199">
        <f t="shared" si="2"/>
        <v>18</v>
      </c>
      <c r="P14" s="199">
        <f t="shared" si="2"/>
        <v>102</v>
      </c>
      <c r="R14" s="244"/>
      <c r="S14" s="244"/>
      <c r="T14" s="244"/>
      <c r="U14" s="244"/>
    </row>
    <row r="15" spans="8:21">
      <c r="H15">
        <f>SUM(G14:H14)</f>
        <v>104</v>
      </c>
      <c r="O15">
        <f>SUM(L14:O14)</f>
        <v>39</v>
      </c>
      <c r="R15" s="244"/>
      <c r="S15" s="244"/>
      <c r="T15" s="244"/>
      <c r="U15" s="244"/>
    </row>
    <row r="16" spans="18:21">
      <c r="R16" s="244"/>
      <c r="S16" s="244"/>
      <c r="T16" s="244"/>
      <c r="U16" s="244"/>
    </row>
    <row r="17" spans="2:21">
      <c r="B17" s="225" t="s">
        <v>731</v>
      </c>
      <c r="C17" s="226"/>
      <c r="D17" s="225" t="s">
        <v>732</v>
      </c>
      <c r="E17" s="227"/>
      <c r="F17" s="227"/>
      <c r="G17" s="226"/>
      <c r="H17" s="225" t="s">
        <v>733</v>
      </c>
      <c r="I17" s="226"/>
      <c r="J17" s="225" t="s">
        <v>734</v>
      </c>
      <c r="K17" s="226"/>
      <c r="L17" s="238" t="s">
        <v>735</v>
      </c>
      <c r="M17" s="238" t="s">
        <v>736</v>
      </c>
      <c r="N17" s="238"/>
      <c r="O17" s="238" t="s">
        <v>737</v>
      </c>
      <c r="P17" s="238"/>
      <c r="R17" s="244"/>
      <c r="S17" s="244"/>
      <c r="T17" s="244"/>
      <c r="U17" s="244"/>
    </row>
    <row r="18" spans="2:21">
      <c r="B18" s="228"/>
      <c r="C18" s="229"/>
      <c r="D18" s="228"/>
      <c r="E18" s="230"/>
      <c r="F18" s="230"/>
      <c r="G18" s="229"/>
      <c r="H18" s="231"/>
      <c r="I18" s="239"/>
      <c r="J18" s="231"/>
      <c r="K18" s="239"/>
      <c r="L18" s="238"/>
      <c r="M18" s="238"/>
      <c r="N18" s="238"/>
      <c r="O18" s="238"/>
      <c r="P18" s="238"/>
      <c r="R18" s="244"/>
      <c r="S18" s="244"/>
      <c r="T18" s="244"/>
      <c r="U18" s="244"/>
    </row>
    <row r="19" ht="21" customHeight="1" spans="2:21">
      <c r="B19" s="232">
        <f>F14</f>
        <v>0.099290780141844</v>
      </c>
      <c r="C19" s="232"/>
      <c r="D19" s="232">
        <f>O15/C14</f>
        <v>0.276595744680851</v>
      </c>
      <c r="E19" s="232"/>
      <c r="F19" s="232"/>
      <c r="G19" s="232"/>
      <c r="H19" s="232">
        <f>H15/C14</f>
        <v>0.737588652482269</v>
      </c>
      <c r="I19" s="232"/>
      <c r="J19" s="240" t="s">
        <v>738</v>
      </c>
      <c r="K19" s="240"/>
      <c r="L19" s="232">
        <f>IF(J19="&lt;30",0,IF(J19="30-100",15%,IF(J19="100-500",30%,IF(J19="500-1000",50%,IF(J19="&gt;1000",75%,"请按要求输入")))))</f>
        <v>0.15</v>
      </c>
      <c r="M19" s="31" t="s">
        <v>581</v>
      </c>
      <c r="N19" s="31"/>
      <c r="O19" s="232">
        <f>IF(M19="0-99",SUM(L5:O5)/C14,IF(M19="100-499",SUM(L6:O6)/C14,IF(M19="500-999",SUM(L7:O7)/C14,IF(M19="1000-1999",SUM(L8:O8)/C14,IF(M19="2000-3999",SUM(L9:O9)/C14,IF(M19="4000-5999",SUM(L10:O10)/C14,IF(M19="6000-7999",SUM(L11:O11)/C14,IF(M19="8000-10000",SUM(L12:O12)/C14,"请按要求输入"))))))))+L19</f>
        <v>0.15</v>
      </c>
      <c r="P19" s="232"/>
      <c r="R19" s="244"/>
      <c r="S19" s="244"/>
      <c r="T19" s="244"/>
      <c r="U19" s="244"/>
    </row>
    <row r="20" ht="21.75" customHeight="1" spans="2:21">
      <c r="B20" s="233"/>
      <c r="C20" s="233"/>
      <c r="D20" s="233"/>
      <c r="H20" s="234"/>
      <c r="I20" s="234"/>
      <c r="J20" s="234"/>
      <c r="K20" s="234"/>
      <c r="L20" s="234"/>
      <c r="M20" s="234"/>
      <c r="N20" s="241"/>
      <c r="O20" s="242"/>
      <c r="P20" s="242"/>
      <c r="R20" s="244"/>
      <c r="S20" s="244"/>
      <c r="T20" s="244"/>
      <c r="U20" s="244"/>
    </row>
    <row r="21" spans="2:21">
      <c r="B21" s="233"/>
      <c r="C21" s="233"/>
      <c r="D21" s="233"/>
      <c r="E21" s="235"/>
      <c r="H21" s="235"/>
      <c r="I21" s="235"/>
      <c r="R21" s="244"/>
      <c r="S21" s="244"/>
      <c r="T21" s="244"/>
      <c r="U21" s="244"/>
    </row>
    <row r="22" spans="2:21">
      <c r="B22" s="234"/>
      <c r="C22" s="234"/>
      <c r="D22" s="234"/>
      <c r="I22" s="235"/>
      <c r="R22" s="244"/>
      <c r="S22" s="244"/>
      <c r="T22" s="244"/>
      <c r="U22" s="244"/>
    </row>
    <row r="23" spans="2:21">
      <c r="B23" s="236" t="s">
        <v>739</v>
      </c>
      <c r="C23" s="237"/>
      <c r="D23" s="237"/>
      <c r="E23" s="237"/>
      <c r="F23" s="237"/>
      <c r="G23" s="237"/>
      <c r="H23" s="237"/>
      <c r="J23" s="236" t="s">
        <v>740</v>
      </c>
      <c r="K23" s="237"/>
      <c r="L23" s="237"/>
      <c r="M23" s="237"/>
      <c r="N23" s="237"/>
      <c r="O23" s="237"/>
      <c r="P23" s="237"/>
      <c r="R23" s="244"/>
      <c r="S23" s="244"/>
      <c r="T23" s="244"/>
      <c r="U23" s="244"/>
    </row>
    <row r="24" spans="2:21">
      <c r="B24" s="237"/>
      <c r="C24" s="237"/>
      <c r="D24" s="237"/>
      <c r="E24" s="237"/>
      <c r="F24" s="237"/>
      <c r="G24" s="237"/>
      <c r="H24" s="237"/>
      <c r="J24" s="237"/>
      <c r="K24" s="237"/>
      <c r="L24" s="237"/>
      <c r="M24" s="237"/>
      <c r="N24" s="237"/>
      <c r="O24" s="237"/>
      <c r="P24" s="237"/>
      <c r="R24" s="244"/>
      <c r="S24" s="244"/>
      <c r="T24" s="244"/>
      <c r="U24" s="244"/>
    </row>
    <row r="25" spans="2:21">
      <c r="B25" s="237"/>
      <c r="C25" s="237"/>
      <c r="D25" s="237"/>
      <c r="E25" s="237"/>
      <c r="F25" s="237"/>
      <c r="G25" s="237"/>
      <c r="H25" s="237"/>
      <c r="J25" s="237"/>
      <c r="K25" s="237"/>
      <c r="L25" s="237"/>
      <c r="M25" s="237"/>
      <c r="N25" s="237"/>
      <c r="O25" s="237"/>
      <c r="P25" s="237"/>
      <c r="R25" s="244"/>
      <c r="S25" s="244"/>
      <c r="T25" s="244"/>
      <c r="U25" s="244"/>
    </row>
    <row r="26" spans="2:21">
      <c r="B26" s="186" t="s">
        <v>741</v>
      </c>
      <c r="C26" s="186"/>
      <c r="D26" s="186"/>
      <c r="E26" s="186"/>
      <c r="F26" s="186"/>
      <c r="G26" s="186"/>
      <c r="H26" s="186"/>
      <c r="J26" s="243" t="s">
        <v>742</v>
      </c>
      <c r="K26" s="243"/>
      <c r="L26" s="243"/>
      <c r="M26" s="243"/>
      <c r="N26" s="243"/>
      <c r="O26" s="243"/>
      <c r="P26" s="243"/>
      <c r="R26" s="244"/>
      <c r="S26" s="244"/>
      <c r="T26" s="244"/>
      <c r="U26" s="244"/>
    </row>
    <row r="27" spans="2:21">
      <c r="B27" s="186"/>
      <c r="C27" s="186"/>
      <c r="D27" s="186"/>
      <c r="E27" s="186"/>
      <c r="F27" s="186"/>
      <c r="G27" s="186"/>
      <c r="H27" s="186"/>
      <c r="J27" s="243"/>
      <c r="K27" s="243"/>
      <c r="L27" s="243"/>
      <c r="M27" s="243"/>
      <c r="N27" s="243"/>
      <c r="O27" s="243"/>
      <c r="P27" s="243"/>
      <c r="R27" s="244"/>
      <c r="S27" s="244"/>
      <c r="T27" s="244"/>
      <c r="U27" s="244"/>
    </row>
    <row r="28" spans="2:21">
      <c r="B28" s="186"/>
      <c r="C28" s="186"/>
      <c r="D28" s="186"/>
      <c r="E28" s="186"/>
      <c r="F28" s="186"/>
      <c r="G28" s="186"/>
      <c r="H28" s="186"/>
      <c r="J28" s="243"/>
      <c r="K28" s="243"/>
      <c r="L28" s="243"/>
      <c r="M28" s="243"/>
      <c r="N28" s="243"/>
      <c r="O28" s="243"/>
      <c r="P28" s="243"/>
      <c r="R28" s="244"/>
      <c r="S28" s="244"/>
      <c r="T28" s="244"/>
      <c r="U28" s="244"/>
    </row>
    <row r="29" spans="2:21">
      <c r="B29" s="186"/>
      <c r="C29" s="186"/>
      <c r="D29" s="186"/>
      <c r="E29" s="186"/>
      <c r="F29" s="186"/>
      <c r="G29" s="186"/>
      <c r="H29" s="186"/>
      <c r="J29" s="243"/>
      <c r="K29" s="243"/>
      <c r="L29" s="243"/>
      <c r="M29" s="243"/>
      <c r="N29" s="243"/>
      <c r="O29" s="243"/>
      <c r="P29" s="243"/>
      <c r="R29" s="244"/>
      <c r="S29" s="244"/>
      <c r="T29" s="244"/>
      <c r="U29" s="244"/>
    </row>
    <row r="30" spans="2:21">
      <c r="B30" s="186"/>
      <c r="C30" s="186"/>
      <c r="D30" s="186"/>
      <c r="E30" s="186"/>
      <c r="F30" s="186"/>
      <c r="G30" s="186"/>
      <c r="H30" s="186"/>
      <c r="J30" s="243"/>
      <c r="K30" s="243"/>
      <c r="L30" s="243"/>
      <c r="M30" s="243"/>
      <c r="N30" s="243"/>
      <c r="O30" s="243"/>
      <c r="P30" s="243"/>
      <c r="R30" s="244"/>
      <c r="S30" s="244"/>
      <c r="T30" s="244"/>
      <c r="U30" s="244"/>
    </row>
    <row r="31" spans="2:21">
      <c r="B31" s="186"/>
      <c r="C31" s="186"/>
      <c r="D31" s="186"/>
      <c r="E31" s="186"/>
      <c r="F31" s="186"/>
      <c r="G31" s="186"/>
      <c r="H31" s="186"/>
      <c r="J31" s="243"/>
      <c r="K31" s="243"/>
      <c r="L31" s="243"/>
      <c r="M31" s="243"/>
      <c r="N31" s="243"/>
      <c r="O31" s="243"/>
      <c r="P31" s="243"/>
      <c r="R31" s="244"/>
      <c r="S31" s="244"/>
      <c r="T31" s="244"/>
      <c r="U31" s="244"/>
    </row>
    <row r="32" spans="2:21">
      <c r="B32" s="186"/>
      <c r="C32" s="186"/>
      <c r="D32" s="186"/>
      <c r="E32" s="186"/>
      <c r="F32" s="186"/>
      <c r="G32" s="186"/>
      <c r="H32" s="186"/>
      <c r="J32" s="243"/>
      <c r="K32" s="243"/>
      <c r="L32" s="243"/>
      <c r="M32" s="243"/>
      <c r="N32" s="243"/>
      <c r="O32" s="243"/>
      <c r="P32" s="243"/>
      <c r="R32" s="244"/>
      <c r="S32" s="244"/>
      <c r="T32" s="244"/>
      <c r="U32" s="244"/>
    </row>
    <row r="33" spans="2:21">
      <c r="B33" s="186"/>
      <c r="C33" s="186"/>
      <c r="D33" s="186"/>
      <c r="E33" s="186"/>
      <c r="F33" s="186"/>
      <c r="G33" s="186"/>
      <c r="H33" s="186"/>
      <c r="J33" s="243"/>
      <c r="K33" s="243"/>
      <c r="L33" s="243"/>
      <c r="M33" s="243"/>
      <c r="N33" s="243"/>
      <c r="O33" s="243"/>
      <c r="P33" s="243"/>
      <c r="R33" s="244"/>
      <c r="S33" s="244"/>
      <c r="T33" s="244"/>
      <c r="U33" s="244"/>
    </row>
    <row r="34" spans="2:21">
      <c r="B34" s="186"/>
      <c r="C34" s="186"/>
      <c r="D34" s="186"/>
      <c r="E34" s="186"/>
      <c r="F34" s="186"/>
      <c r="G34" s="186"/>
      <c r="H34" s="186"/>
      <c r="J34" s="243"/>
      <c r="K34" s="243"/>
      <c r="L34" s="243"/>
      <c r="M34" s="243"/>
      <c r="N34" s="243"/>
      <c r="O34" s="243"/>
      <c r="P34" s="243"/>
      <c r="R34" s="244"/>
      <c r="S34" s="244"/>
      <c r="T34" s="244"/>
      <c r="U34" s="244"/>
    </row>
    <row r="35" spans="2:21">
      <c r="B35" s="186"/>
      <c r="C35" s="186"/>
      <c r="D35" s="186"/>
      <c r="E35" s="186"/>
      <c r="F35" s="186"/>
      <c r="G35" s="186"/>
      <c r="H35" s="186"/>
      <c r="J35" s="243"/>
      <c r="K35" s="243"/>
      <c r="L35" s="243"/>
      <c r="M35" s="243"/>
      <c r="N35" s="243"/>
      <c r="O35" s="243"/>
      <c r="P35" s="243"/>
      <c r="R35" s="244"/>
      <c r="S35" s="244"/>
      <c r="T35" s="244"/>
      <c r="U35" s="244"/>
    </row>
    <row r="36" spans="2:21">
      <c r="B36" s="186"/>
      <c r="C36" s="186"/>
      <c r="D36" s="186"/>
      <c r="E36" s="186"/>
      <c r="F36" s="186"/>
      <c r="G36" s="186"/>
      <c r="H36" s="186"/>
      <c r="J36" s="243"/>
      <c r="K36" s="243"/>
      <c r="L36" s="243"/>
      <c r="M36" s="243"/>
      <c r="N36" s="243"/>
      <c r="O36" s="243"/>
      <c r="P36" s="243"/>
      <c r="R36" s="244"/>
      <c r="S36" s="244"/>
      <c r="T36" s="244"/>
      <c r="U36" s="244"/>
    </row>
    <row r="37" spans="2:21">
      <c r="B37" s="186"/>
      <c r="C37" s="186"/>
      <c r="D37" s="186"/>
      <c r="E37" s="186"/>
      <c r="F37" s="186"/>
      <c r="G37" s="186"/>
      <c r="H37" s="186"/>
      <c r="J37" s="243"/>
      <c r="K37" s="243"/>
      <c r="L37" s="243"/>
      <c r="M37" s="243"/>
      <c r="N37" s="243"/>
      <c r="O37" s="243"/>
      <c r="P37" s="243"/>
      <c r="R37" s="244"/>
      <c r="S37" s="244"/>
      <c r="T37" s="244"/>
      <c r="U37" s="244"/>
    </row>
    <row r="38" spans="2:21">
      <c r="B38" s="186"/>
      <c r="C38" s="186"/>
      <c r="D38" s="186"/>
      <c r="E38" s="186"/>
      <c r="F38" s="186"/>
      <c r="G38" s="186"/>
      <c r="H38" s="186"/>
      <c r="J38" s="243"/>
      <c r="K38" s="243"/>
      <c r="L38" s="243"/>
      <c r="M38" s="243"/>
      <c r="N38" s="243"/>
      <c r="O38" s="243"/>
      <c r="P38" s="243"/>
      <c r="R38" s="244"/>
      <c r="S38" s="244"/>
      <c r="T38" s="244"/>
      <c r="U38" s="244"/>
    </row>
    <row r="39" spans="2:16">
      <c r="B39" s="186"/>
      <c r="C39" s="186"/>
      <c r="D39" s="186"/>
      <c r="E39" s="186"/>
      <c r="F39" s="186"/>
      <c r="G39" s="186"/>
      <c r="H39" s="186"/>
      <c r="J39" s="243"/>
      <c r="K39" s="243"/>
      <c r="L39" s="243"/>
      <c r="M39" s="243"/>
      <c r="N39" s="243"/>
      <c r="O39" s="243"/>
      <c r="P39" s="243"/>
    </row>
  </sheetData>
  <sheetProtection selectLockedCells="1"/>
  <mergeCells count="27">
    <mergeCell ref="D4:E4"/>
    <mergeCell ref="B19:C19"/>
    <mergeCell ref="D19:G19"/>
    <mergeCell ref="H19:I19"/>
    <mergeCell ref="J19:K19"/>
    <mergeCell ref="M19:N19"/>
    <mergeCell ref="O19:P19"/>
    <mergeCell ref="H20:I20"/>
    <mergeCell ref="J20:K20"/>
    <mergeCell ref="L20:M20"/>
    <mergeCell ref="N20:P20"/>
    <mergeCell ref="B22:D22"/>
    <mergeCell ref="A1:A3"/>
    <mergeCell ref="L17:L18"/>
    <mergeCell ref="B23:H25"/>
    <mergeCell ref="B26:H39"/>
    <mergeCell ref="R4:U38"/>
    <mergeCell ref="J23:P25"/>
    <mergeCell ref="J26:P39"/>
    <mergeCell ref="B20:D21"/>
    <mergeCell ref="B1:P3"/>
    <mergeCell ref="M17:N18"/>
    <mergeCell ref="O17:P18"/>
    <mergeCell ref="B17:C18"/>
    <mergeCell ref="H17:I18"/>
    <mergeCell ref="J17:K18"/>
    <mergeCell ref="D17:G18"/>
  </mergeCells>
  <dataValidations count="2">
    <dataValidation type="list" allowBlank="1" showInputMessage="1" showErrorMessage="1" sqref="M19">
      <formula1>$B$5:$B$12</formula1>
    </dataValidation>
    <dataValidation type="list" allowBlank="1" showInputMessage="1" showErrorMessage="1" sqref="J19:K19">
      <formula1>"&lt;30,30-100,100-500,500-1000,&gt;1000"</formula1>
    </dataValidation>
  </dataValidations>
  <pageMargins left="0.75" right="0.75" top="1" bottom="1" header="0.511805555555556" footer="0.511805555555556"/>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69"/>
  <sheetViews>
    <sheetView showGridLines="0" topLeftCell="L1" workbookViewId="0">
      <pane ySplit="1" topLeftCell="A19" activePane="bottomLeft" state="frozen"/>
      <selection/>
      <selection pane="bottomLeft" activeCell="O1" sqref="O1:X35"/>
    </sheetView>
  </sheetViews>
  <sheetFormatPr defaultColWidth="9" defaultRowHeight="13.5"/>
  <cols>
    <col min="1" max="1" width="19.125" hidden="1" customWidth="1"/>
    <col min="2" max="2" width="9" style="55" hidden="1" customWidth="1"/>
    <col min="3" max="9" width="13.375" hidden="1" customWidth="1"/>
    <col min="10" max="11" width="9" hidden="1" customWidth="1"/>
    <col min="12" max="13" width="9" style="2" customWidth="1"/>
    <col min="14" max="14" width="9" customWidth="1"/>
    <col min="15" max="15" width="21.125" customWidth="1"/>
    <col min="16" max="17" width="21.125" style="2" customWidth="1"/>
    <col min="18" max="18" width="10.375" customWidth="1"/>
  </cols>
  <sheetData>
    <row r="1" ht="42" customHeight="1" spans="1:26">
      <c r="A1" s="191" t="s">
        <v>743</v>
      </c>
      <c r="B1" s="192" t="s">
        <v>744</v>
      </c>
      <c r="C1" s="193" t="s">
        <v>745</v>
      </c>
      <c r="D1" s="193" t="s">
        <v>746</v>
      </c>
      <c r="E1" s="193" t="s">
        <v>747</v>
      </c>
      <c r="F1" s="193" t="s">
        <v>748</v>
      </c>
      <c r="G1" s="193" t="s">
        <v>749</v>
      </c>
      <c r="H1" s="193" t="s">
        <v>750</v>
      </c>
      <c r="I1" s="193" t="s">
        <v>751</v>
      </c>
      <c r="J1" s="193" t="s">
        <v>752</v>
      </c>
      <c r="K1" s="193" t="s">
        <v>523</v>
      </c>
      <c r="L1" s="196" t="s">
        <v>523</v>
      </c>
      <c r="M1" s="197" t="s">
        <v>522</v>
      </c>
      <c r="N1" s="55"/>
      <c r="O1" s="198" t="s">
        <v>753</v>
      </c>
      <c r="P1" s="198"/>
      <c r="Q1" s="198"/>
      <c r="R1" s="198"/>
      <c r="S1" s="198"/>
      <c r="T1" s="198"/>
      <c r="U1" s="198"/>
      <c r="V1" s="198"/>
      <c r="W1" s="198"/>
      <c r="X1" s="198"/>
      <c r="Y1" s="214"/>
      <c r="Z1" s="214"/>
    </row>
    <row r="2" ht="20.1" customHeight="1" spans="1:26">
      <c r="A2" s="194">
        <f>数据调研!D2</f>
        <v>13.99</v>
      </c>
      <c r="B2" s="195">
        <f>IF(AND(A2&gt;0,A2&lt;10),1,0)</f>
        <v>0</v>
      </c>
      <c r="C2" s="195">
        <f>IF(AND(A2&gt;9,A2&lt;17),1,0)</f>
        <v>1</v>
      </c>
      <c r="D2" s="195">
        <f>IF(AND(A2&gt;16,A2&lt;24),1,0)</f>
        <v>0</v>
      </c>
      <c r="E2" s="195">
        <f>IF(AND(A2&gt;23,A2&lt;30),1,0)</f>
        <v>0</v>
      </c>
      <c r="F2" s="195">
        <f>IF(AND(A2&gt;29,A2&lt;35),1,0)</f>
        <v>0</v>
      </c>
      <c r="G2">
        <f>IF(AND(A2&gt;34,A2&lt;40),1,0)</f>
        <v>0</v>
      </c>
      <c r="H2">
        <f>IF(AND(A2&gt;39,A2&lt;50),1,0)</f>
        <v>0</v>
      </c>
      <c r="I2">
        <f>IF(AND(A2&gt;49,A2&lt;"N.A."),1,0)</f>
        <v>0</v>
      </c>
      <c r="J2">
        <f>IF(AND(A2&gt;60,A2&lt;&gt;"N.A."),1,0)</f>
        <v>0</v>
      </c>
      <c r="K2">
        <f>数据调研!G2</f>
        <v>2550</v>
      </c>
      <c r="L2" s="199">
        <f>IF(OR(K2="N.A.",K2="&lt; 5"),0,K2)</f>
        <v>2550</v>
      </c>
      <c r="M2" s="199">
        <f>IF(OR(A2="N.A.",A2="&lt; 5",A2&gt;300,L2=0),0,A2)</f>
        <v>13.99</v>
      </c>
      <c r="O2" s="55"/>
      <c r="P2" s="56"/>
      <c r="Q2" s="56"/>
      <c r="R2" s="55"/>
      <c r="S2" s="55"/>
      <c r="T2" s="55"/>
      <c r="U2" s="55"/>
      <c r="V2" s="55"/>
      <c r="W2" s="55"/>
      <c r="X2" s="55"/>
      <c r="Y2" s="214"/>
      <c r="Z2" s="214"/>
    </row>
    <row r="3" ht="20.1" customHeight="1" spans="1:26">
      <c r="A3" s="194">
        <f>数据调研!D3</f>
        <v>13.99</v>
      </c>
      <c r="B3" s="195">
        <f t="shared" ref="B3:B34" si="0">IF(AND(A3&gt;0,A3&lt;10),1,0)</f>
        <v>0</v>
      </c>
      <c r="C3" s="195">
        <f t="shared" ref="C3:C34" si="1">IF(AND(A3&gt;9,A3&lt;17),1,0)</f>
        <v>1</v>
      </c>
      <c r="D3" s="195">
        <f t="shared" ref="D3:D34" si="2">IF(AND(A3&gt;16,A3&lt;24),1,0)</f>
        <v>0</v>
      </c>
      <c r="E3" s="195">
        <f t="shared" ref="E3:E34" si="3">IF(AND(A3&gt;23,A3&lt;30),1,0)</f>
        <v>0</v>
      </c>
      <c r="F3" s="195">
        <f t="shared" ref="F3:F34" si="4">IF(AND(A3&gt;29,A3&lt;35),1,0)</f>
        <v>0</v>
      </c>
      <c r="G3">
        <f t="shared" ref="G3:G34" si="5">IF(AND(A3&gt;34,A3&lt;40),1,0)</f>
        <v>0</v>
      </c>
      <c r="H3">
        <f t="shared" ref="H3:H34" si="6">IF(AND(A3&gt;39,A3&lt;50),1,0)</f>
        <v>0</v>
      </c>
      <c r="I3">
        <f t="shared" ref="I3:I34" si="7">IF(AND(A3&gt;49,A3&lt;61),1,0)</f>
        <v>0</v>
      </c>
      <c r="J3">
        <f t="shared" ref="J3:J34" si="8">IF(AND(A3&gt;60,A3&lt;&gt;"N.A."),1,0)</f>
        <v>0</v>
      </c>
      <c r="K3">
        <f>数据调研!G3</f>
        <v>2550</v>
      </c>
      <c r="L3" s="199">
        <f t="shared" ref="L3:L34" si="9">IF(OR(K3="N.A.",K3="&lt; 5"),0,K3)</f>
        <v>2550</v>
      </c>
      <c r="M3" s="199">
        <f t="shared" ref="M3:M34" si="10">IF(OR(A3="N.A.",A3="&lt; 5",A3&gt;300,L3=0),0,A3)</f>
        <v>13.99</v>
      </c>
      <c r="O3" s="200" t="s">
        <v>710</v>
      </c>
      <c r="P3" s="200" t="s">
        <v>754</v>
      </c>
      <c r="Q3" s="200" t="s">
        <v>712</v>
      </c>
      <c r="R3" s="55"/>
      <c r="Y3" s="214"/>
      <c r="Z3" s="214"/>
    </row>
    <row r="4" ht="20.1" customHeight="1" spans="1:26">
      <c r="A4" s="194">
        <f>数据调研!D4</f>
        <v>13.99</v>
      </c>
      <c r="B4" s="195">
        <f t="shared" si="0"/>
        <v>0</v>
      </c>
      <c r="C4" s="195">
        <f t="shared" si="1"/>
        <v>1</v>
      </c>
      <c r="D4" s="195">
        <f t="shared" si="2"/>
        <v>0</v>
      </c>
      <c r="E4" s="195">
        <f t="shared" si="3"/>
        <v>0</v>
      </c>
      <c r="F4" s="195">
        <f t="shared" si="4"/>
        <v>0</v>
      </c>
      <c r="G4">
        <f t="shared" si="5"/>
        <v>0</v>
      </c>
      <c r="H4">
        <f t="shared" si="6"/>
        <v>0</v>
      </c>
      <c r="I4">
        <f t="shared" si="7"/>
        <v>0</v>
      </c>
      <c r="J4">
        <f t="shared" si="8"/>
        <v>0</v>
      </c>
      <c r="K4">
        <f>数据调研!G4</f>
        <v>2550</v>
      </c>
      <c r="L4" s="199">
        <f t="shared" si="9"/>
        <v>2550</v>
      </c>
      <c r="M4" s="199">
        <f t="shared" si="10"/>
        <v>13.99</v>
      </c>
      <c r="O4" s="201">
        <v>1</v>
      </c>
      <c r="P4" s="202" t="s">
        <v>744</v>
      </c>
      <c r="Q4" s="201">
        <f>B163</f>
        <v>27</v>
      </c>
      <c r="R4" s="55"/>
      <c r="Y4" s="214"/>
      <c r="Z4" s="214"/>
    </row>
    <row r="5" ht="20.1" customHeight="1" spans="1:28">
      <c r="A5" s="194">
        <f>数据调研!D5</f>
        <v>10.49</v>
      </c>
      <c r="B5" s="195">
        <f t="shared" si="0"/>
        <v>0</v>
      </c>
      <c r="C5" s="195">
        <f t="shared" si="1"/>
        <v>1</v>
      </c>
      <c r="D5" s="195">
        <f t="shared" si="2"/>
        <v>0</v>
      </c>
      <c r="E5" s="195">
        <f t="shared" si="3"/>
        <v>0</v>
      </c>
      <c r="F5" s="195">
        <f t="shared" si="4"/>
        <v>0</v>
      </c>
      <c r="G5">
        <f t="shared" si="5"/>
        <v>0</v>
      </c>
      <c r="H5">
        <f t="shared" si="6"/>
        <v>0</v>
      </c>
      <c r="I5">
        <f t="shared" si="7"/>
        <v>0</v>
      </c>
      <c r="J5">
        <f t="shared" si="8"/>
        <v>0</v>
      </c>
      <c r="K5">
        <f>数据调研!G5</f>
        <v>2220</v>
      </c>
      <c r="L5" s="199">
        <f t="shared" si="9"/>
        <v>2220</v>
      </c>
      <c r="M5" s="199">
        <f t="shared" si="10"/>
        <v>10.49</v>
      </c>
      <c r="O5" s="201">
        <v>2</v>
      </c>
      <c r="P5" s="203" t="s">
        <v>745</v>
      </c>
      <c r="Q5" s="201">
        <f>C163</f>
        <v>99</v>
      </c>
      <c r="R5" s="55"/>
      <c r="Y5" s="214"/>
      <c r="Z5" s="214"/>
      <c r="AB5" s="215"/>
    </row>
    <row r="6" ht="20.1" customHeight="1" spans="1:26">
      <c r="A6" s="194">
        <f>数据调研!D6</f>
        <v>4.79</v>
      </c>
      <c r="B6" s="195">
        <f t="shared" si="0"/>
        <v>1</v>
      </c>
      <c r="C6" s="195">
        <f t="shared" si="1"/>
        <v>0</v>
      </c>
      <c r="D6" s="195">
        <f t="shared" si="2"/>
        <v>0</v>
      </c>
      <c r="E6" s="195">
        <f t="shared" si="3"/>
        <v>0</v>
      </c>
      <c r="F6" s="195">
        <f t="shared" si="4"/>
        <v>0</v>
      </c>
      <c r="G6">
        <f t="shared" si="5"/>
        <v>0</v>
      </c>
      <c r="H6">
        <f t="shared" si="6"/>
        <v>0</v>
      </c>
      <c r="I6">
        <f t="shared" si="7"/>
        <v>0</v>
      </c>
      <c r="J6">
        <f t="shared" si="8"/>
        <v>0</v>
      </c>
      <c r="K6">
        <f>数据调研!G6</f>
        <v>1830</v>
      </c>
      <c r="L6" s="199">
        <f t="shared" si="9"/>
        <v>1830</v>
      </c>
      <c r="M6" s="199">
        <f t="shared" si="10"/>
        <v>4.79</v>
      </c>
      <c r="O6" s="201">
        <v>3</v>
      </c>
      <c r="P6" s="203" t="s">
        <v>746</v>
      </c>
      <c r="Q6" s="201">
        <f>D163</f>
        <v>20</v>
      </c>
      <c r="R6" s="55"/>
      <c r="Y6" s="214"/>
      <c r="Z6" s="214"/>
    </row>
    <row r="7" ht="20.1" customHeight="1" spans="1:26">
      <c r="A7" s="194">
        <f>数据调研!D7</f>
        <v>13.99</v>
      </c>
      <c r="B7" s="195">
        <f t="shared" si="0"/>
        <v>0</v>
      </c>
      <c r="C7" s="195">
        <f t="shared" si="1"/>
        <v>1</v>
      </c>
      <c r="D7" s="195">
        <f t="shared" si="2"/>
        <v>0</v>
      </c>
      <c r="E7" s="195">
        <f t="shared" si="3"/>
        <v>0</v>
      </c>
      <c r="F7" s="195">
        <f t="shared" si="4"/>
        <v>0</v>
      </c>
      <c r="G7">
        <f t="shared" si="5"/>
        <v>0</v>
      </c>
      <c r="H7">
        <f t="shared" si="6"/>
        <v>0</v>
      </c>
      <c r="I7">
        <f t="shared" si="7"/>
        <v>0</v>
      </c>
      <c r="J7">
        <f t="shared" si="8"/>
        <v>0</v>
      </c>
      <c r="K7">
        <f>数据调研!G7</f>
        <v>960</v>
      </c>
      <c r="L7" s="199">
        <f t="shared" si="9"/>
        <v>960</v>
      </c>
      <c r="M7" s="199">
        <f t="shared" si="10"/>
        <v>13.99</v>
      </c>
      <c r="O7" s="201">
        <v>4</v>
      </c>
      <c r="P7" s="203" t="s">
        <v>747</v>
      </c>
      <c r="Q7" s="201">
        <f>E163</f>
        <v>16</v>
      </c>
      <c r="R7" s="55"/>
      <c r="Y7" s="214"/>
      <c r="Z7" s="214"/>
    </row>
    <row r="8" ht="20.1" customHeight="1" spans="1:26">
      <c r="A8" s="194">
        <f>数据调研!D8</f>
        <v>13.99</v>
      </c>
      <c r="B8" s="195">
        <f t="shared" si="0"/>
        <v>0</v>
      </c>
      <c r="C8" s="195">
        <f t="shared" si="1"/>
        <v>1</v>
      </c>
      <c r="D8" s="195">
        <f t="shared" si="2"/>
        <v>0</v>
      </c>
      <c r="E8" s="195">
        <f t="shared" si="3"/>
        <v>0</v>
      </c>
      <c r="F8" s="195">
        <f t="shared" si="4"/>
        <v>0</v>
      </c>
      <c r="G8">
        <f t="shared" si="5"/>
        <v>0</v>
      </c>
      <c r="H8">
        <f t="shared" si="6"/>
        <v>0</v>
      </c>
      <c r="I8">
        <f t="shared" si="7"/>
        <v>0</v>
      </c>
      <c r="J8">
        <f t="shared" si="8"/>
        <v>0</v>
      </c>
      <c r="K8">
        <f>数据调研!G8</f>
        <v>840</v>
      </c>
      <c r="L8" s="199">
        <f t="shared" si="9"/>
        <v>840</v>
      </c>
      <c r="M8" s="199">
        <f t="shared" si="10"/>
        <v>13.99</v>
      </c>
      <c r="O8" s="201">
        <v>5</v>
      </c>
      <c r="P8" s="203" t="s">
        <v>748</v>
      </c>
      <c r="Q8" s="201">
        <f>F163</f>
        <v>1</v>
      </c>
      <c r="R8" s="55"/>
      <c r="Y8" s="214"/>
      <c r="Z8" s="214"/>
    </row>
    <row r="9" ht="20.1" customHeight="1" spans="1:26">
      <c r="A9" s="194">
        <f>数据调研!D9</f>
        <v>10.99</v>
      </c>
      <c r="B9" s="195">
        <f t="shared" si="0"/>
        <v>0</v>
      </c>
      <c r="C9" s="195">
        <f t="shared" si="1"/>
        <v>1</v>
      </c>
      <c r="D9" s="195">
        <f t="shared" si="2"/>
        <v>0</v>
      </c>
      <c r="E9" s="195">
        <f t="shared" si="3"/>
        <v>0</v>
      </c>
      <c r="F9" s="195">
        <f t="shared" si="4"/>
        <v>0</v>
      </c>
      <c r="G9">
        <f t="shared" si="5"/>
        <v>0</v>
      </c>
      <c r="H9">
        <f t="shared" si="6"/>
        <v>0</v>
      </c>
      <c r="I9">
        <f t="shared" si="7"/>
        <v>0</v>
      </c>
      <c r="J9">
        <f t="shared" si="8"/>
        <v>0</v>
      </c>
      <c r="K9">
        <f>数据调研!G9</f>
        <v>420</v>
      </c>
      <c r="L9" s="199">
        <f t="shared" si="9"/>
        <v>420</v>
      </c>
      <c r="M9" s="199">
        <f t="shared" si="10"/>
        <v>10.99</v>
      </c>
      <c r="O9" s="201">
        <v>6</v>
      </c>
      <c r="P9" s="203" t="s">
        <v>749</v>
      </c>
      <c r="Q9" s="201">
        <f>G163</f>
        <v>0</v>
      </c>
      <c r="R9" s="55"/>
      <c r="Y9" s="214"/>
      <c r="Z9" s="214"/>
    </row>
    <row r="10" ht="20.1" customHeight="1" spans="1:26">
      <c r="A10" s="194">
        <f>数据调研!D10</f>
        <v>12.98</v>
      </c>
      <c r="B10" s="195">
        <f t="shared" si="0"/>
        <v>0</v>
      </c>
      <c r="C10" s="195">
        <f t="shared" si="1"/>
        <v>1</v>
      </c>
      <c r="D10" s="195">
        <f t="shared" si="2"/>
        <v>0</v>
      </c>
      <c r="E10" s="195">
        <f t="shared" si="3"/>
        <v>0</v>
      </c>
      <c r="F10" s="195">
        <f t="shared" si="4"/>
        <v>0</v>
      </c>
      <c r="G10">
        <f t="shared" si="5"/>
        <v>0</v>
      </c>
      <c r="H10">
        <f t="shared" si="6"/>
        <v>0</v>
      </c>
      <c r="I10">
        <f t="shared" si="7"/>
        <v>0</v>
      </c>
      <c r="J10">
        <f t="shared" si="8"/>
        <v>0</v>
      </c>
      <c r="K10">
        <f>数据调研!G10</f>
        <v>390</v>
      </c>
      <c r="L10" s="199">
        <f t="shared" si="9"/>
        <v>390</v>
      </c>
      <c r="M10" s="199">
        <f t="shared" si="10"/>
        <v>12.98</v>
      </c>
      <c r="O10" s="201">
        <v>7</v>
      </c>
      <c r="P10" s="203" t="s">
        <v>750</v>
      </c>
      <c r="Q10" s="201">
        <f>H163</f>
        <v>0</v>
      </c>
      <c r="R10" s="55"/>
      <c r="Y10" s="214"/>
      <c r="Z10" s="214"/>
    </row>
    <row r="11" ht="20.1" customHeight="1" spans="1:26">
      <c r="A11" s="194">
        <f>数据调研!D11</f>
        <v>12.98</v>
      </c>
      <c r="B11" s="195">
        <f t="shared" si="0"/>
        <v>0</v>
      </c>
      <c r="C11" s="195">
        <f t="shared" si="1"/>
        <v>1</v>
      </c>
      <c r="D11" s="195">
        <f t="shared" si="2"/>
        <v>0</v>
      </c>
      <c r="E11" s="195">
        <f t="shared" si="3"/>
        <v>0</v>
      </c>
      <c r="F11" s="195">
        <f t="shared" si="4"/>
        <v>0</v>
      </c>
      <c r="G11">
        <f t="shared" si="5"/>
        <v>0</v>
      </c>
      <c r="H11">
        <f t="shared" si="6"/>
        <v>0</v>
      </c>
      <c r="I11">
        <f t="shared" si="7"/>
        <v>0</v>
      </c>
      <c r="J11">
        <f t="shared" si="8"/>
        <v>0</v>
      </c>
      <c r="K11">
        <f>数据调研!G11</f>
        <v>390</v>
      </c>
      <c r="L11" s="199">
        <f t="shared" si="9"/>
        <v>390</v>
      </c>
      <c r="M11" s="199">
        <f t="shared" si="10"/>
        <v>12.98</v>
      </c>
      <c r="O11" s="201">
        <v>8</v>
      </c>
      <c r="P11" s="203" t="s">
        <v>751</v>
      </c>
      <c r="Q11" s="201">
        <f>I163</f>
        <v>0</v>
      </c>
      <c r="R11" s="55"/>
      <c r="Y11" s="214"/>
      <c r="Z11" s="214"/>
    </row>
    <row r="12" ht="20.1" customHeight="1" spans="1:26">
      <c r="A12" s="194">
        <f>数据调研!D12</f>
        <v>12.99</v>
      </c>
      <c r="B12" s="195">
        <f t="shared" si="0"/>
        <v>0</v>
      </c>
      <c r="C12" s="195">
        <f t="shared" si="1"/>
        <v>1</v>
      </c>
      <c r="D12" s="195">
        <f t="shared" si="2"/>
        <v>0</v>
      </c>
      <c r="E12" s="195">
        <f t="shared" si="3"/>
        <v>0</v>
      </c>
      <c r="F12" s="195">
        <f t="shared" si="4"/>
        <v>0</v>
      </c>
      <c r="G12">
        <f t="shared" si="5"/>
        <v>0</v>
      </c>
      <c r="H12">
        <f t="shared" si="6"/>
        <v>0</v>
      </c>
      <c r="I12">
        <f t="shared" si="7"/>
        <v>0</v>
      </c>
      <c r="J12">
        <f t="shared" si="8"/>
        <v>0</v>
      </c>
      <c r="K12">
        <f>数据调研!G12</f>
        <v>360</v>
      </c>
      <c r="L12" s="199">
        <f t="shared" si="9"/>
        <v>360</v>
      </c>
      <c r="M12" s="199">
        <f t="shared" si="10"/>
        <v>12.99</v>
      </c>
      <c r="O12" s="201">
        <v>9</v>
      </c>
      <c r="P12" s="203" t="s">
        <v>752</v>
      </c>
      <c r="Q12" s="201">
        <f>J163</f>
        <v>0</v>
      </c>
      <c r="R12" s="55"/>
      <c r="Y12" s="214"/>
      <c r="Z12" s="214"/>
    </row>
    <row r="13" ht="20.1" customHeight="1" spans="1:26">
      <c r="A13" s="194">
        <f>数据调研!D13</f>
        <v>10.99</v>
      </c>
      <c r="B13" s="195">
        <f t="shared" si="0"/>
        <v>0</v>
      </c>
      <c r="C13" s="195">
        <f t="shared" si="1"/>
        <v>1</v>
      </c>
      <c r="D13" s="195">
        <f t="shared" si="2"/>
        <v>0</v>
      </c>
      <c r="E13" s="195">
        <f t="shared" si="3"/>
        <v>0</v>
      </c>
      <c r="F13" s="195">
        <f t="shared" si="4"/>
        <v>0</v>
      </c>
      <c r="G13">
        <f t="shared" si="5"/>
        <v>0</v>
      </c>
      <c r="H13">
        <f t="shared" si="6"/>
        <v>0</v>
      </c>
      <c r="I13">
        <f t="shared" si="7"/>
        <v>0</v>
      </c>
      <c r="J13">
        <f t="shared" si="8"/>
        <v>0</v>
      </c>
      <c r="K13">
        <f>数据调研!G13</f>
        <v>360</v>
      </c>
      <c r="L13" s="199">
        <f t="shared" si="9"/>
        <v>360</v>
      </c>
      <c r="M13" s="199">
        <f t="shared" si="10"/>
        <v>10.99</v>
      </c>
      <c r="O13" s="204"/>
      <c r="P13" s="205"/>
      <c r="Q13" s="205"/>
      <c r="R13" s="55"/>
      <c r="S13" s="55"/>
      <c r="T13" s="55"/>
      <c r="U13" s="55"/>
      <c r="V13" s="55"/>
      <c r="W13" s="55"/>
      <c r="X13" s="55"/>
      <c r="Y13" s="214"/>
      <c r="Z13" s="214"/>
    </row>
    <row r="14" ht="20.1" customHeight="1" spans="1:26">
      <c r="A14" s="194">
        <f>数据调研!D14</f>
        <v>10.99</v>
      </c>
      <c r="B14" s="195">
        <f t="shared" si="0"/>
        <v>0</v>
      </c>
      <c r="C14" s="195">
        <f t="shared" si="1"/>
        <v>1</v>
      </c>
      <c r="D14" s="195">
        <f t="shared" si="2"/>
        <v>0</v>
      </c>
      <c r="E14" s="195">
        <f t="shared" si="3"/>
        <v>0</v>
      </c>
      <c r="F14" s="195">
        <f t="shared" si="4"/>
        <v>0</v>
      </c>
      <c r="G14">
        <f t="shared" si="5"/>
        <v>0</v>
      </c>
      <c r="H14">
        <f t="shared" si="6"/>
        <v>0</v>
      </c>
      <c r="I14">
        <f t="shared" si="7"/>
        <v>0</v>
      </c>
      <c r="J14">
        <f t="shared" si="8"/>
        <v>0</v>
      </c>
      <c r="K14">
        <f>数据调研!G14</f>
        <v>360</v>
      </c>
      <c r="L14" s="199">
        <f t="shared" si="9"/>
        <v>360</v>
      </c>
      <c r="M14" s="199">
        <f t="shared" si="10"/>
        <v>10.99</v>
      </c>
      <c r="O14" s="55"/>
      <c r="P14" s="206"/>
      <c r="Q14" s="56"/>
      <c r="R14" s="55"/>
      <c r="Y14" s="214"/>
      <c r="Z14" s="214"/>
    </row>
    <row r="15" ht="20.1" customHeight="1" spans="1:26">
      <c r="A15" s="194">
        <f>数据调研!D15</f>
        <v>12.99</v>
      </c>
      <c r="B15" s="195">
        <f t="shared" si="0"/>
        <v>0</v>
      </c>
      <c r="C15" s="195">
        <f t="shared" si="1"/>
        <v>1</v>
      </c>
      <c r="D15" s="195">
        <f t="shared" si="2"/>
        <v>0</v>
      </c>
      <c r="E15" s="195">
        <f t="shared" si="3"/>
        <v>0</v>
      </c>
      <c r="F15" s="195">
        <f t="shared" si="4"/>
        <v>0</v>
      </c>
      <c r="G15">
        <f t="shared" si="5"/>
        <v>0</v>
      </c>
      <c r="H15">
        <f t="shared" si="6"/>
        <v>0</v>
      </c>
      <c r="I15">
        <f t="shared" si="7"/>
        <v>0</v>
      </c>
      <c r="J15">
        <f t="shared" si="8"/>
        <v>0</v>
      </c>
      <c r="K15">
        <f>数据调研!G15</f>
        <v>300</v>
      </c>
      <c r="L15" s="199">
        <f t="shared" si="9"/>
        <v>300</v>
      </c>
      <c r="M15" s="199">
        <f t="shared" si="10"/>
        <v>12.99</v>
      </c>
      <c r="O15" s="55"/>
      <c r="P15" s="206"/>
      <c r="Q15" s="56"/>
      <c r="R15" s="55"/>
      <c r="Y15" s="214"/>
      <c r="Z15" s="214"/>
    </row>
    <row r="16" ht="20.1" customHeight="1" spans="1:26">
      <c r="A16" s="194">
        <f>数据调研!D16</f>
        <v>10.99</v>
      </c>
      <c r="B16" s="195">
        <f t="shared" si="0"/>
        <v>0</v>
      </c>
      <c r="C16" s="195">
        <f t="shared" si="1"/>
        <v>1</v>
      </c>
      <c r="D16" s="195">
        <f t="shared" si="2"/>
        <v>0</v>
      </c>
      <c r="E16" s="195">
        <f t="shared" si="3"/>
        <v>0</v>
      </c>
      <c r="F16" s="195">
        <f t="shared" si="4"/>
        <v>0</v>
      </c>
      <c r="G16">
        <f t="shared" si="5"/>
        <v>0</v>
      </c>
      <c r="H16">
        <f t="shared" si="6"/>
        <v>0</v>
      </c>
      <c r="I16">
        <f t="shared" si="7"/>
        <v>0</v>
      </c>
      <c r="J16">
        <f t="shared" si="8"/>
        <v>0</v>
      </c>
      <c r="K16">
        <f>数据调研!G16</f>
        <v>270</v>
      </c>
      <c r="L16" s="199">
        <f t="shared" si="9"/>
        <v>270</v>
      </c>
      <c r="M16" s="199">
        <f t="shared" si="10"/>
        <v>10.99</v>
      </c>
      <c r="O16" s="55"/>
      <c r="P16" s="56"/>
      <c r="Q16" s="56"/>
      <c r="R16" s="55"/>
      <c r="Y16" s="215"/>
      <c r="Z16" s="215"/>
    </row>
    <row r="17" ht="20.1" customHeight="1" spans="1:26">
      <c r="A17" s="194">
        <f>数据调研!D17</f>
        <v>9.99</v>
      </c>
      <c r="B17" s="195">
        <f t="shared" si="0"/>
        <v>1</v>
      </c>
      <c r="C17" s="195">
        <f t="shared" si="1"/>
        <v>1</v>
      </c>
      <c r="D17" s="195">
        <f t="shared" si="2"/>
        <v>0</v>
      </c>
      <c r="E17" s="195">
        <f t="shared" si="3"/>
        <v>0</v>
      </c>
      <c r="F17" s="195">
        <f t="shared" si="4"/>
        <v>0</v>
      </c>
      <c r="G17">
        <f t="shared" si="5"/>
        <v>0</v>
      </c>
      <c r="H17">
        <f t="shared" si="6"/>
        <v>0</v>
      </c>
      <c r="I17">
        <f t="shared" si="7"/>
        <v>0</v>
      </c>
      <c r="J17">
        <f t="shared" si="8"/>
        <v>0</v>
      </c>
      <c r="K17">
        <f>数据调研!G17</f>
        <v>240</v>
      </c>
      <c r="L17" s="199">
        <f t="shared" si="9"/>
        <v>240</v>
      </c>
      <c r="M17" s="199">
        <f t="shared" si="10"/>
        <v>9.99</v>
      </c>
      <c r="O17" s="55"/>
      <c r="P17" s="56"/>
      <c r="Q17" s="56"/>
      <c r="R17" s="55"/>
      <c r="Y17" s="215"/>
      <c r="Z17" s="215"/>
    </row>
    <row r="18" ht="20.1" customHeight="1" spans="1:26">
      <c r="A18" s="194">
        <f>数据调研!D18</f>
        <v>9.99</v>
      </c>
      <c r="B18" s="195">
        <f t="shared" si="0"/>
        <v>1</v>
      </c>
      <c r="C18" s="195">
        <f t="shared" si="1"/>
        <v>1</v>
      </c>
      <c r="D18" s="195">
        <f t="shared" si="2"/>
        <v>0</v>
      </c>
      <c r="E18" s="195">
        <f t="shared" si="3"/>
        <v>0</v>
      </c>
      <c r="F18" s="195">
        <f t="shared" si="4"/>
        <v>0</v>
      </c>
      <c r="G18">
        <f t="shared" si="5"/>
        <v>0</v>
      </c>
      <c r="H18">
        <f t="shared" si="6"/>
        <v>0</v>
      </c>
      <c r="I18">
        <f t="shared" si="7"/>
        <v>0</v>
      </c>
      <c r="J18">
        <f t="shared" si="8"/>
        <v>0</v>
      </c>
      <c r="K18">
        <f>数据调研!G18</f>
        <v>240</v>
      </c>
      <c r="L18" s="199">
        <f t="shared" si="9"/>
        <v>240</v>
      </c>
      <c r="M18" s="199">
        <f t="shared" si="10"/>
        <v>9.99</v>
      </c>
      <c r="O18" s="55"/>
      <c r="P18" s="56"/>
      <c r="Q18" s="56"/>
      <c r="R18" s="55"/>
      <c r="Y18" s="215"/>
      <c r="Z18" s="215"/>
    </row>
    <row r="19" ht="20.1" customHeight="1" spans="1:26">
      <c r="A19" s="194">
        <f>数据调研!D19</f>
        <v>24.95</v>
      </c>
      <c r="B19" s="195">
        <f t="shared" si="0"/>
        <v>0</v>
      </c>
      <c r="C19" s="195">
        <f t="shared" si="1"/>
        <v>0</v>
      </c>
      <c r="D19" s="195">
        <f t="shared" si="2"/>
        <v>0</v>
      </c>
      <c r="E19" s="195">
        <f t="shared" si="3"/>
        <v>1</v>
      </c>
      <c r="F19" s="195">
        <f t="shared" si="4"/>
        <v>0</v>
      </c>
      <c r="G19">
        <f t="shared" si="5"/>
        <v>0</v>
      </c>
      <c r="H19">
        <f t="shared" si="6"/>
        <v>0</v>
      </c>
      <c r="I19">
        <f t="shared" si="7"/>
        <v>0</v>
      </c>
      <c r="J19">
        <f t="shared" si="8"/>
        <v>0</v>
      </c>
      <c r="K19">
        <f>数据调研!G19</f>
        <v>210</v>
      </c>
      <c r="L19" s="199">
        <f t="shared" si="9"/>
        <v>210</v>
      </c>
      <c r="M19" s="199">
        <f t="shared" si="10"/>
        <v>24.95</v>
      </c>
      <c r="O19" s="55"/>
      <c r="P19" s="56"/>
      <c r="Q19" s="56"/>
      <c r="R19" s="55"/>
      <c r="Y19" s="215"/>
      <c r="Z19" s="215"/>
    </row>
    <row r="20" ht="20.1" customHeight="1" spans="1:26">
      <c r="A20" s="194">
        <f>数据调研!D20</f>
        <v>13.99</v>
      </c>
      <c r="B20" s="195">
        <f t="shared" si="0"/>
        <v>0</v>
      </c>
      <c r="C20" s="195">
        <f t="shared" si="1"/>
        <v>1</v>
      </c>
      <c r="D20" s="195">
        <f t="shared" si="2"/>
        <v>0</v>
      </c>
      <c r="E20" s="195">
        <f t="shared" si="3"/>
        <v>0</v>
      </c>
      <c r="F20" s="195">
        <f t="shared" si="4"/>
        <v>0</v>
      </c>
      <c r="G20">
        <f t="shared" si="5"/>
        <v>0</v>
      </c>
      <c r="H20">
        <f t="shared" si="6"/>
        <v>0</v>
      </c>
      <c r="I20">
        <f t="shared" si="7"/>
        <v>0</v>
      </c>
      <c r="J20">
        <f t="shared" si="8"/>
        <v>0</v>
      </c>
      <c r="K20">
        <f>数据调研!G20</f>
        <v>210</v>
      </c>
      <c r="L20" s="199">
        <f t="shared" si="9"/>
        <v>210</v>
      </c>
      <c r="M20" s="199">
        <f t="shared" si="10"/>
        <v>13.99</v>
      </c>
      <c r="O20" s="55"/>
      <c r="P20" s="56"/>
      <c r="Q20" s="56"/>
      <c r="R20" s="55"/>
      <c r="Y20" s="215"/>
      <c r="Z20" s="215"/>
    </row>
    <row r="21" ht="20.1" customHeight="1" spans="1:26">
      <c r="A21" s="194">
        <f>数据调研!D21</f>
        <v>14.95</v>
      </c>
      <c r="B21" s="195">
        <f t="shared" si="0"/>
        <v>0</v>
      </c>
      <c r="C21" s="195">
        <f t="shared" si="1"/>
        <v>1</v>
      </c>
      <c r="D21" s="195">
        <f t="shared" si="2"/>
        <v>0</v>
      </c>
      <c r="E21" s="195">
        <f t="shared" si="3"/>
        <v>0</v>
      </c>
      <c r="F21" s="195">
        <f t="shared" si="4"/>
        <v>0</v>
      </c>
      <c r="G21">
        <f t="shared" si="5"/>
        <v>0</v>
      </c>
      <c r="H21">
        <f t="shared" si="6"/>
        <v>0</v>
      </c>
      <c r="I21">
        <f t="shared" si="7"/>
        <v>0</v>
      </c>
      <c r="J21">
        <f t="shared" si="8"/>
        <v>0</v>
      </c>
      <c r="K21">
        <f>数据调研!G21</f>
        <v>210</v>
      </c>
      <c r="L21" s="199">
        <f t="shared" si="9"/>
        <v>210</v>
      </c>
      <c r="M21" s="199">
        <f t="shared" si="10"/>
        <v>14.95</v>
      </c>
      <c r="O21" s="55"/>
      <c r="P21" s="56"/>
      <c r="Q21" s="56"/>
      <c r="R21" s="55"/>
      <c r="Y21" s="215"/>
      <c r="Z21" s="215"/>
    </row>
    <row r="22" ht="20.1" customHeight="1" spans="1:26">
      <c r="A22" s="194">
        <f>数据调研!D22</f>
        <v>14.49</v>
      </c>
      <c r="B22" s="195">
        <f t="shared" si="0"/>
        <v>0</v>
      </c>
      <c r="C22" s="195">
        <f t="shared" si="1"/>
        <v>1</v>
      </c>
      <c r="D22" s="195">
        <f t="shared" si="2"/>
        <v>0</v>
      </c>
      <c r="E22" s="195">
        <f t="shared" si="3"/>
        <v>0</v>
      </c>
      <c r="F22" s="195">
        <f t="shared" si="4"/>
        <v>0</v>
      </c>
      <c r="G22">
        <f t="shared" si="5"/>
        <v>0</v>
      </c>
      <c r="H22">
        <f t="shared" si="6"/>
        <v>0</v>
      </c>
      <c r="I22">
        <f t="shared" si="7"/>
        <v>0</v>
      </c>
      <c r="J22">
        <f t="shared" si="8"/>
        <v>0</v>
      </c>
      <c r="K22">
        <f>数据调研!G22</f>
        <v>180</v>
      </c>
      <c r="L22" s="199">
        <f t="shared" si="9"/>
        <v>180</v>
      </c>
      <c r="M22" s="199">
        <f t="shared" si="10"/>
        <v>14.49</v>
      </c>
      <c r="O22" s="55"/>
      <c r="P22" s="56"/>
      <c r="Q22" s="56"/>
      <c r="R22" s="55"/>
      <c r="Y22" s="215"/>
      <c r="Z22" s="215"/>
    </row>
    <row r="23" ht="20.1" customHeight="1" spans="1:26">
      <c r="A23" s="194">
        <f>数据调研!D23</f>
        <v>9.99</v>
      </c>
      <c r="B23" s="195">
        <f t="shared" si="0"/>
        <v>1</v>
      </c>
      <c r="C23" s="195">
        <f t="shared" si="1"/>
        <v>1</v>
      </c>
      <c r="D23" s="195">
        <f t="shared" si="2"/>
        <v>0</v>
      </c>
      <c r="E23" s="195">
        <f t="shared" si="3"/>
        <v>0</v>
      </c>
      <c r="F23" s="195">
        <f t="shared" si="4"/>
        <v>0</v>
      </c>
      <c r="G23">
        <f t="shared" si="5"/>
        <v>0</v>
      </c>
      <c r="H23">
        <f t="shared" si="6"/>
        <v>0</v>
      </c>
      <c r="I23">
        <f t="shared" si="7"/>
        <v>0</v>
      </c>
      <c r="J23">
        <f t="shared" si="8"/>
        <v>0</v>
      </c>
      <c r="K23">
        <f>数据调研!G23</f>
        <v>180</v>
      </c>
      <c r="L23" s="199">
        <f t="shared" si="9"/>
        <v>180</v>
      </c>
      <c r="M23" s="199">
        <f t="shared" si="10"/>
        <v>9.99</v>
      </c>
      <c r="O23" s="55"/>
      <c r="P23" s="56"/>
      <c r="Q23" s="56"/>
      <c r="R23" s="55"/>
      <c r="Y23" s="215"/>
      <c r="Z23" s="215"/>
    </row>
    <row r="24" ht="20.1" customHeight="1" spans="1:26">
      <c r="A24" s="194">
        <f>数据调研!D24</f>
        <v>10.99</v>
      </c>
      <c r="B24" s="195">
        <f t="shared" si="0"/>
        <v>0</v>
      </c>
      <c r="C24" s="195">
        <f t="shared" si="1"/>
        <v>1</v>
      </c>
      <c r="D24" s="195">
        <f t="shared" si="2"/>
        <v>0</v>
      </c>
      <c r="E24" s="195">
        <f t="shared" si="3"/>
        <v>0</v>
      </c>
      <c r="F24" s="195">
        <f t="shared" si="4"/>
        <v>0</v>
      </c>
      <c r="G24">
        <f t="shared" si="5"/>
        <v>0</v>
      </c>
      <c r="H24">
        <f t="shared" si="6"/>
        <v>0</v>
      </c>
      <c r="I24">
        <f t="shared" si="7"/>
        <v>0</v>
      </c>
      <c r="J24">
        <f t="shared" si="8"/>
        <v>0</v>
      </c>
      <c r="K24">
        <f>数据调研!G24</f>
        <v>180</v>
      </c>
      <c r="L24" s="199">
        <f t="shared" si="9"/>
        <v>180</v>
      </c>
      <c r="M24" s="199">
        <f t="shared" si="10"/>
        <v>10.99</v>
      </c>
      <c r="O24" s="55"/>
      <c r="P24" s="56"/>
      <c r="Q24" s="56"/>
      <c r="R24" s="55"/>
      <c r="Y24" s="215"/>
      <c r="Z24" s="215"/>
    </row>
    <row r="25" ht="20.1" customHeight="1" spans="1:26">
      <c r="A25" s="194">
        <f>数据调研!D25</f>
        <v>25.99</v>
      </c>
      <c r="B25" s="195">
        <f t="shared" si="0"/>
        <v>0</v>
      </c>
      <c r="C25" s="195">
        <f t="shared" si="1"/>
        <v>0</v>
      </c>
      <c r="D25" s="195">
        <f t="shared" si="2"/>
        <v>0</v>
      </c>
      <c r="E25" s="195">
        <f t="shared" si="3"/>
        <v>1</v>
      </c>
      <c r="F25" s="195">
        <f t="shared" si="4"/>
        <v>0</v>
      </c>
      <c r="G25">
        <f t="shared" si="5"/>
        <v>0</v>
      </c>
      <c r="H25">
        <f t="shared" si="6"/>
        <v>0</v>
      </c>
      <c r="I25">
        <f t="shared" si="7"/>
        <v>0</v>
      </c>
      <c r="J25">
        <f t="shared" si="8"/>
        <v>0</v>
      </c>
      <c r="K25">
        <f>数据调研!G25</f>
        <v>180</v>
      </c>
      <c r="L25" s="199">
        <f t="shared" si="9"/>
        <v>180</v>
      </c>
      <c r="M25" s="199">
        <f t="shared" si="10"/>
        <v>25.99</v>
      </c>
      <c r="O25" s="55"/>
      <c r="P25" s="56"/>
      <c r="Q25" s="56"/>
      <c r="R25" s="55"/>
      <c r="Y25" s="215"/>
      <c r="Z25" s="215"/>
    </row>
    <row r="26" ht="20.1" customHeight="1" spans="1:26">
      <c r="A26" s="194">
        <f>数据调研!D26</f>
        <v>8.14</v>
      </c>
      <c r="B26" s="195">
        <f t="shared" si="0"/>
        <v>1</v>
      </c>
      <c r="C26" s="195">
        <f t="shared" si="1"/>
        <v>0</v>
      </c>
      <c r="D26" s="195">
        <f t="shared" si="2"/>
        <v>0</v>
      </c>
      <c r="E26" s="195">
        <f t="shared" si="3"/>
        <v>0</v>
      </c>
      <c r="F26" s="195">
        <f t="shared" si="4"/>
        <v>0</v>
      </c>
      <c r="G26">
        <f t="shared" si="5"/>
        <v>0</v>
      </c>
      <c r="H26">
        <f t="shared" si="6"/>
        <v>0</v>
      </c>
      <c r="I26">
        <f t="shared" si="7"/>
        <v>0</v>
      </c>
      <c r="J26">
        <f t="shared" si="8"/>
        <v>0</v>
      </c>
      <c r="K26">
        <f>数据调研!G26</f>
        <v>180</v>
      </c>
      <c r="L26" s="199">
        <f t="shared" si="9"/>
        <v>180</v>
      </c>
      <c r="M26" s="199">
        <f t="shared" si="10"/>
        <v>8.14</v>
      </c>
      <c r="O26" s="55"/>
      <c r="P26" s="56"/>
      <c r="Q26" s="56"/>
      <c r="R26" s="55"/>
      <c r="Y26" s="215"/>
      <c r="Z26" s="215"/>
    </row>
    <row r="27" ht="20.1" customHeight="1" spans="1:26">
      <c r="A27" s="194">
        <f>数据调研!D27</f>
        <v>8.99</v>
      </c>
      <c r="B27" s="195">
        <f t="shared" si="0"/>
        <v>1</v>
      </c>
      <c r="C27" s="195">
        <f t="shared" si="1"/>
        <v>0</v>
      </c>
      <c r="D27" s="195">
        <f t="shared" si="2"/>
        <v>0</v>
      </c>
      <c r="E27" s="195">
        <f t="shared" si="3"/>
        <v>0</v>
      </c>
      <c r="F27" s="195">
        <f t="shared" si="4"/>
        <v>0</v>
      </c>
      <c r="G27">
        <f t="shared" si="5"/>
        <v>0</v>
      </c>
      <c r="H27">
        <f t="shared" si="6"/>
        <v>0</v>
      </c>
      <c r="I27">
        <f t="shared" si="7"/>
        <v>0</v>
      </c>
      <c r="J27">
        <f t="shared" si="8"/>
        <v>0</v>
      </c>
      <c r="K27">
        <f>数据调研!G27</f>
        <v>180</v>
      </c>
      <c r="L27" s="199">
        <f t="shared" si="9"/>
        <v>180</v>
      </c>
      <c r="M27" s="199">
        <f t="shared" si="10"/>
        <v>8.99</v>
      </c>
      <c r="O27" s="55"/>
      <c r="P27" s="56"/>
      <c r="Q27" s="56"/>
      <c r="R27" s="55"/>
      <c r="S27" s="55"/>
      <c r="T27" s="55"/>
      <c r="U27" s="55"/>
      <c r="V27" s="55"/>
      <c r="W27" s="55"/>
      <c r="X27" s="55"/>
      <c r="Y27" s="215"/>
      <c r="Z27" s="215"/>
    </row>
    <row r="28" ht="20.1" customHeight="1" spans="1:26">
      <c r="A28" s="194">
        <f>数据调研!D28</f>
        <v>29.99</v>
      </c>
      <c r="B28" s="195">
        <f t="shared" si="0"/>
        <v>0</v>
      </c>
      <c r="C28" s="195">
        <f t="shared" si="1"/>
        <v>0</v>
      </c>
      <c r="D28" s="195">
        <f t="shared" si="2"/>
        <v>0</v>
      </c>
      <c r="E28" s="195">
        <f t="shared" si="3"/>
        <v>1</v>
      </c>
      <c r="F28" s="195">
        <f t="shared" si="4"/>
        <v>1</v>
      </c>
      <c r="G28">
        <f t="shared" si="5"/>
        <v>0</v>
      </c>
      <c r="H28">
        <f t="shared" si="6"/>
        <v>0</v>
      </c>
      <c r="I28">
        <f t="shared" si="7"/>
        <v>0</v>
      </c>
      <c r="J28">
        <f t="shared" si="8"/>
        <v>0</v>
      </c>
      <c r="K28">
        <f>数据调研!G28</f>
        <v>180</v>
      </c>
      <c r="L28" s="199">
        <f t="shared" si="9"/>
        <v>180</v>
      </c>
      <c r="M28" s="199">
        <f t="shared" si="10"/>
        <v>29.99</v>
      </c>
      <c r="O28" s="55"/>
      <c r="P28" s="56"/>
      <c r="Q28" s="56"/>
      <c r="R28" s="55"/>
      <c r="S28" s="55"/>
      <c r="T28" s="55"/>
      <c r="U28" s="55"/>
      <c r="V28" s="55"/>
      <c r="W28" s="55"/>
      <c r="X28" s="55"/>
      <c r="Y28" s="215"/>
      <c r="Z28" s="215"/>
    </row>
    <row r="29" ht="20.1" customHeight="1" spans="1:26">
      <c r="A29" s="194">
        <f>数据调研!D29</f>
        <v>13.99</v>
      </c>
      <c r="B29" s="195">
        <f t="shared" si="0"/>
        <v>0</v>
      </c>
      <c r="C29" s="195">
        <f t="shared" si="1"/>
        <v>1</v>
      </c>
      <c r="D29" s="195">
        <f t="shared" si="2"/>
        <v>0</v>
      </c>
      <c r="E29" s="195">
        <f t="shared" si="3"/>
        <v>0</v>
      </c>
      <c r="F29" s="195">
        <f t="shared" si="4"/>
        <v>0</v>
      </c>
      <c r="G29">
        <f t="shared" si="5"/>
        <v>0</v>
      </c>
      <c r="H29">
        <f t="shared" si="6"/>
        <v>0</v>
      </c>
      <c r="I29">
        <f t="shared" si="7"/>
        <v>0</v>
      </c>
      <c r="J29">
        <f t="shared" si="8"/>
        <v>0</v>
      </c>
      <c r="K29">
        <f>数据调研!G29</f>
        <v>150</v>
      </c>
      <c r="L29" s="199">
        <f t="shared" si="9"/>
        <v>150</v>
      </c>
      <c r="M29" s="199">
        <f t="shared" si="10"/>
        <v>13.99</v>
      </c>
      <c r="O29" s="55"/>
      <c r="P29" s="56"/>
      <c r="Q29" s="56"/>
      <c r="R29" s="55"/>
      <c r="S29" s="55"/>
      <c r="T29" s="55"/>
      <c r="U29" s="55"/>
      <c r="V29" s="55"/>
      <c r="W29" s="55"/>
      <c r="X29" s="55"/>
      <c r="Y29" s="215"/>
      <c r="Z29" s="215"/>
    </row>
    <row r="30" ht="20.1" customHeight="1" spans="1:26">
      <c r="A30" s="194">
        <f>数据调研!D30</f>
        <v>11.48</v>
      </c>
      <c r="B30" s="195">
        <f t="shared" si="0"/>
        <v>0</v>
      </c>
      <c r="C30" s="195">
        <f t="shared" si="1"/>
        <v>1</v>
      </c>
      <c r="D30" s="195">
        <f t="shared" si="2"/>
        <v>0</v>
      </c>
      <c r="E30" s="195">
        <f t="shared" si="3"/>
        <v>0</v>
      </c>
      <c r="F30" s="195">
        <f t="shared" si="4"/>
        <v>0</v>
      </c>
      <c r="G30">
        <f t="shared" si="5"/>
        <v>0</v>
      </c>
      <c r="H30">
        <f t="shared" si="6"/>
        <v>0</v>
      </c>
      <c r="I30">
        <f t="shared" si="7"/>
        <v>0</v>
      </c>
      <c r="J30">
        <f t="shared" si="8"/>
        <v>0</v>
      </c>
      <c r="K30">
        <f>数据调研!G30</f>
        <v>120</v>
      </c>
      <c r="L30" s="199">
        <f t="shared" si="9"/>
        <v>120</v>
      </c>
      <c r="M30" s="199">
        <f t="shared" si="10"/>
        <v>11.48</v>
      </c>
      <c r="O30" s="55"/>
      <c r="P30" s="56"/>
      <c r="Q30" s="56"/>
      <c r="R30" s="55"/>
      <c r="S30" s="55"/>
      <c r="T30" s="55"/>
      <c r="U30" s="55"/>
      <c r="V30" s="55"/>
      <c r="W30" s="55"/>
      <c r="X30" s="55"/>
      <c r="Y30" s="215"/>
      <c r="Z30" s="215"/>
    </row>
    <row r="31" ht="20.1" customHeight="1" spans="1:26">
      <c r="A31" s="194">
        <f>数据调研!D31</f>
        <v>12.99</v>
      </c>
      <c r="B31" s="195">
        <f t="shared" si="0"/>
        <v>0</v>
      </c>
      <c r="C31" s="195">
        <f t="shared" si="1"/>
        <v>1</v>
      </c>
      <c r="D31" s="195">
        <f t="shared" si="2"/>
        <v>0</v>
      </c>
      <c r="E31" s="195">
        <f t="shared" si="3"/>
        <v>0</v>
      </c>
      <c r="F31" s="195">
        <f t="shared" si="4"/>
        <v>0</v>
      </c>
      <c r="G31">
        <f t="shared" si="5"/>
        <v>0</v>
      </c>
      <c r="H31">
        <f t="shared" si="6"/>
        <v>0</v>
      </c>
      <c r="I31">
        <f t="shared" si="7"/>
        <v>0</v>
      </c>
      <c r="J31">
        <f t="shared" si="8"/>
        <v>0</v>
      </c>
      <c r="K31">
        <f>数据调研!G31</f>
        <v>120</v>
      </c>
      <c r="L31" s="199">
        <f t="shared" si="9"/>
        <v>120</v>
      </c>
      <c r="M31" s="199">
        <f t="shared" si="10"/>
        <v>12.99</v>
      </c>
      <c r="O31" s="55"/>
      <c r="P31" s="56"/>
      <c r="Q31" s="56"/>
      <c r="R31" s="55"/>
      <c r="S31" s="55"/>
      <c r="T31" s="55"/>
      <c r="U31" s="55"/>
      <c r="V31" s="55"/>
      <c r="W31" s="55"/>
      <c r="X31" s="55"/>
      <c r="Y31" s="215"/>
      <c r="Z31" s="215"/>
    </row>
    <row r="32" ht="20.1" customHeight="1" spans="1:20">
      <c r="A32" s="194">
        <f>数据调研!D32</f>
        <v>11.48</v>
      </c>
      <c r="B32" s="195">
        <f t="shared" si="0"/>
        <v>0</v>
      </c>
      <c r="C32" s="195">
        <f t="shared" si="1"/>
        <v>1</v>
      </c>
      <c r="D32" s="195">
        <f t="shared" si="2"/>
        <v>0</v>
      </c>
      <c r="E32" s="195">
        <f t="shared" si="3"/>
        <v>0</v>
      </c>
      <c r="F32" s="195">
        <f t="shared" si="4"/>
        <v>0</v>
      </c>
      <c r="G32">
        <f t="shared" si="5"/>
        <v>0</v>
      </c>
      <c r="H32">
        <f t="shared" si="6"/>
        <v>0</v>
      </c>
      <c r="I32">
        <f t="shared" si="7"/>
        <v>0</v>
      </c>
      <c r="J32">
        <f t="shared" si="8"/>
        <v>0</v>
      </c>
      <c r="K32">
        <f>数据调研!G32</f>
        <v>120</v>
      </c>
      <c r="L32" s="199">
        <f t="shared" si="9"/>
        <v>120</v>
      </c>
      <c r="M32" s="199">
        <f t="shared" si="10"/>
        <v>11.48</v>
      </c>
      <c r="O32" s="55"/>
      <c r="P32" s="56"/>
      <c r="Q32" s="56"/>
      <c r="R32" s="55"/>
      <c r="S32" s="55"/>
      <c r="T32" s="55"/>
    </row>
    <row r="33" ht="20.1" customHeight="1" spans="1:20">
      <c r="A33" s="194">
        <f>数据调研!D33</f>
        <v>7.99</v>
      </c>
      <c r="B33" s="195">
        <f t="shared" si="0"/>
        <v>1</v>
      </c>
      <c r="C33" s="195">
        <f t="shared" si="1"/>
        <v>0</v>
      </c>
      <c r="D33" s="195">
        <f t="shared" si="2"/>
        <v>0</v>
      </c>
      <c r="E33" s="195">
        <f t="shared" si="3"/>
        <v>0</v>
      </c>
      <c r="F33" s="195">
        <f t="shared" si="4"/>
        <v>0</v>
      </c>
      <c r="G33">
        <f t="shared" si="5"/>
        <v>0</v>
      </c>
      <c r="H33">
        <f t="shared" si="6"/>
        <v>0</v>
      </c>
      <c r="I33">
        <f t="shared" si="7"/>
        <v>0</v>
      </c>
      <c r="J33">
        <f t="shared" si="8"/>
        <v>0</v>
      </c>
      <c r="K33">
        <f>数据调研!G33</f>
        <v>120</v>
      </c>
      <c r="L33" s="199">
        <f t="shared" si="9"/>
        <v>120</v>
      </c>
      <c r="M33" s="199">
        <f t="shared" si="10"/>
        <v>7.99</v>
      </c>
      <c r="O33" s="55"/>
      <c r="P33" s="56"/>
      <c r="Q33" s="56"/>
      <c r="R33" s="55"/>
      <c r="S33" s="55"/>
      <c r="T33" s="55"/>
    </row>
    <row r="34" ht="20.1" customHeight="1" spans="1:20">
      <c r="A34" s="194">
        <f>数据调研!D34</f>
        <v>11.99</v>
      </c>
      <c r="B34" s="195">
        <f t="shared" si="0"/>
        <v>0</v>
      </c>
      <c r="C34" s="195">
        <f t="shared" si="1"/>
        <v>1</v>
      </c>
      <c r="D34" s="195">
        <f t="shared" si="2"/>
        <v>0</v>
      </c>
      <c r="E34" s="195">
        <f t="shared" si="3"/>
        <v>0</v>
      </c>
      <c r="F34" s="195">
        <f t="shared" si="4"/>
        <v>0</v>
      </c>
      <c r="G34">
        <f t="shared" si="5"/>
        <v>0</v>
      </c>
      <c r="H34">
        <f t="shared" si="6"/>
        <v>0</v>
      </c>
      <c r="I34">
        <f t="shared" si="7"/>
        <v>0</v>
      </c>
      <c r="J34">
        <f t="shared" si="8"/>
        <v>0</v>
      </c>
      <c r="K34">
        <f>数据调研!G34</f>
        <v>120</v>
      </c>
      <c r="L34" s="199">
        <f t="shared" si="9"/>
        <v>120</v>
      </c>
      <c r="M34" s="199">
        <f t="shared" si="10"/>
        <v>11.99</v>
      </c>
      <c r="O34" s="55"/>
      <c r="P34" s="56"/>
      <c r="Q34" s="56"/>
      <c r="R34" s="55"/>
      <c r="S34" s="55"/>
      <c r="T34" s="55"/>
    </row>
    <row r="35" ht="20.1" customHeight="1" spans="1:20">
      <c r="A35" s="194">
        <f>数据调研!D35</f>
        <v>10.99</v>
      </c>
      <c r="B35" s="195">
        <f t="shared" ref="B35:B66" si="11">IF(AND(A35&gt;0,A35&lt;10),1,0)</f>
        <v>0</v>
      </c>
      <c r="C35" s="195">
        <f t="shared" ref="C35:C66" si="12">IF(AND(A35&gt;9,A35&lt;17),1,0)</f>
        <v>1</v>
      </c>
      <c r="D35" s="195">
        <f t="shared" ref="D35:D66" si="13">IF(AND(A35&gt;16,A35&lt;24),1,0)</f>
        <v>0</v>
      </c>
      <c r="E35" s="195">
        <f t="shared" ref="E35:E66" si="14">IF(AND(A35&gt;23,A35&lt;30),1,0)</f>
        <v>0</v>
      </c>
      <c r="F35" s="195">
        <f t="shared" ref="F35:F66" si="15">IF(AND(A35&gt;29,A35&lt;35),1,0)</f>
        <v>0</v>
      </c>
      <c r="G35">
        <f t="shared" ref="G35:G66" si="16">IF(AND(A35&gt;34,A35&lt;40),1,0)</f>
        <v>0</v>
      </c>
      <c r="H35">
        <f t="shared" ref="H35:H66" si="17">IF(AND(A35&gt;39,A35&lt;50),1,0)</f>
        <v>0</v>
      </c>
      <c r="I35">
        <f t="shared" ref="I35:I66" si="18">IF(AND(A35&gt;49,A35&lt;61),1,0)</f>
        <v>0</v>
      </c>
      <c r="J35">
        <f t="shared" ref="J35:J66" si="19">IF(AND(A35&gt;60,A35&lt;&gt;"N.A."),1,0)</f>
        <v>0</v>
      </c>
      <c r="K35">
        <f>数据调研!G35</f>
        <v>120</v>
      </c>
      <c r="L35" s="199">
        <f t="shared" ref="L35:L66" si="20">IF(OR(K35="N.A.",K35="&lt; 5"),0,K35)</f>
        <v>120</v>
      </c>
      <c r="M35" s="199">
        <f t="shared" ref="M35:M66" si="21">IF(OR(A35="N.A.",A35="&lt; 5",A35&gt;300,L35=0),0,A35)</f>
        <v>10.99</v>
      </c>
      <c r="O35" s="55"/>
      <c r="P35" s="56"/>
      <c r="Q35" s="56"/>
      <c r="R35" s="55"/>
      <c r="S35" s="55"/>
      <c r="T35" s="55"/>
    </row>
    <row r="36" ht="20.1" customHeight="1" spans="1:20">
      <c r="A36" s="194">
        <f>数据调研!D36</f>
        <v>16.99</v>
      </c>
      <c r="B36" s="195">
        <f t="shared" si="11"/>
        <v>0</v>
      </c>
      <c r="C36" s="195">
        <f t="shared" si="12"/>
        <v>1</v>
      </c>
      <c r="D36" s="195">
        <f t="shared" si="13"/>
        <v>1</v>
      </c>
      <c r="E36" s="195">
        <f t="shared" si="14"/>
        <v>0</v>
      </c>
      <c r="F36" s="195">
        <f t="shared" si="15"/>
        <v>0</v>
      </c>
      <c r="G36">
        <f t="shared" si="16"/>
        <v>0</v>
      </c>
      <c r="H36">
        <f t="shared" si="17"/>
        <v>0</v>
      </c>
      <c r="I36">
        <f t="shared" si="18"/>
        <v>0</v>
      </c>
      <c r="J36">
        <f t="shared" si="19"/>
        <v>0</v>
      </c>
      <c r="K36">
        <f>数据调研!G36</f>
        <v>120</v>
      </c>
      <c r="L36" s="199">
        <f t="shared" si="20"/>
        <v>120</v>
      </c>
      <c r="M36" s="199">
        <f t="shared" si="21"/>
        <v>16.99</v>
      </c>
      <c r="O36" s="55"/>
      <c r="P36" s="56"/>
      <c r="Q36" s="56"/>
      <c r="R36" s="55"/>
      <c r="S36" s="55"/>
      <c r="T36" s="55"/>
    </row>
    <row r="37" ht="20.1" customHeight="1" spans="1:24">
      <c r="A37" s="194">
        <f>数据调研!D37</f>
        <v>11.48</v>
      </c>
      <c r="B37" s="195">
        <f t="shared" si="11"/>
        <v>0</v>
      </c>
      <c r="C37" s="195">
        <f t="shared" si="12"/>
        <v>1</v>
      </c>
      <c r="D37" s="195">
        <f t="shared" si="13"/>
        <v>0</v>
      </c>
      <c r="E37" s="195">
        <f t="shared" si="14"/>
        <v>0</v>
      </c>
      <c r="F37" s="195">
        <f t="shared" si="15"/>
        <v>0</v>
      </c>
      <c r="G37">
        <f t="shared" si="16"/>
        <v>0</v>
      </c>
      <c r="H37">
        <f t="shared" si="17"/>
        <v>0</v>
      </c>
      <c r="I37">
        <f t="shared" si="18"/>
        <v>0</v>
      </c>
      <c r="J37">
        <f t="shared" si="19"/>
        <v>0</v>
      </c>
      <c r="K37">
        <f>数据调研!G37</f>
        <v>120</v>
      </c>
      <c r="L37" s="199">
        <f t="shared" si="20"/>
        <v>120</v>
      </c>
      <c r="M37" s="199">
        <f t="shared" si="21"/>
        <v>11.48</v>
      </c>
      <c r="O37" s="207" t="s">
        <v>716</v>
      </c>
      <c r="P37" s="208"/>
      <c r="Q37" s="208"/>
      <c r="R37" s="55"/>
      <c r="S37" s="208" t="s">
        <v>755</v>
      </c>
      <c r="T37" s="208"/>
      <c r="U37" s="208"/>
      <c r="V37" s="208"/>
      <c r="W37" s="208"/>
      <c r="X37" s="208"/>
    </row>
    <row r="38" ht="20.1" customHeight="1" spans="1:24">
      <c r="A38" s="194">
        <f>数据调研!D38</f>
        <v>14.99</v>
      </c>
      <c r="B38" s="195">
        <f t="shared" si="11"/>
        <v>0</v>
      </c>
      <c r="C38" s="195">
        <f t="shared" si="12"/>
        <v>1</v>
      </c>
      <c r="D38" s="195">
        <f t="shared" si="13"/>
        <v>0</v>
      </c>
      <c r="E38" s="195">
        <f t="shared" si="14"/>
        <v>0</v>
      </c>
      <c r="F38" s="195">
        <f t="shared" si="15"/>
        <v>0</v>
      </c>
      <c r="G38">
        <f t="shared" si="16"/>
        <v>0</v>
      </c>
      <c r="H38">
        <f t="shared" si="17"/>
        <v>0</v>
      </c>
      <c r="I38">
        <f t="shared" si="18"/>
        <v>0</v>
      </c>
      <c r="J38">
        <f t="shared" si="19"/>
        <v>0</v>
      </c>
      <c r="K38">
        <f>数据调研!G38</f>
        <v>120</v>
      </c>
      <c r="L38" s="199">
        <f t="shared" si="20"/>
        <v>120</v>
      </c>
      <c r="M38" s="199">
        <f t="shared" si="21"/>
        <v>14.99</v>
      </c>
      <c r="O38" s="208"/>
      <c r="P38" s="208"/>
      <c r="Q38" s="208"/>
      <c r="R38" s="211"/>
      <c r="S38" s="208"/>
      <c r="T38" s="208"/>
      <c r="U38" s="208"/>
      <c r="V38" s="208"/>
      <c r="W38" s="208"/>
      <c r="X38" s="208"/>
    </row>
    <row r="39" ht="20.1" customHeight="1" spans="1:24">
      <c r="A39" s="194">
        <f>数据调研!D39</f>
        <v>11.48</v>
      </c>
      <c r="B39" s="195">
        <f t="shared" si="11"/>
        <v>0</v>
      </c>
      <c r="C39" s="195">
        <f t="shared" si="12"/>
        <v>1</v>
      </c>
      <c r="D39" s="195">
        <f t="shared" si="13"/>
        <v>0</v>
      </c>
      <c r="E39" s="195">
        <f t="shared" si="14"/>
        <v>0</v>
      </c>
      <c r="F39" s="195">
        <f t="shared" si="15"/>
        <v>0</v>
      </c>
      <c r="G39">
        <f t="shared" si="16"/>
        <v>0</v>
      </c>
      <c r="H39">
        <f t="shared" si="17"/>
        <v>0</v>
      </c>
      <c r="I39">
        <f t="shared" si="18"/>
        <v>0</v>
      </c>
      <c r="J39">
        <f t="shared" si="19"/>
        <v>0</v>
      </c>
      <c r="K39">
        <f>数据调研!G39</f>
        <v>120</v>
      </c>
      <c r="L39" s="199">
        <f t="shared" si="20"/>
        <v>120</v>
      </c>
      <c r="M39" s="199">
        <f t="shared" si="21"/>
        <v>11.48</v>
      </c>
      <c r="O39" s="209" t="s">
        <v>756</v>
      </c>
      <c r="P39" s="210"/>
      <c r="Q39" s="210"/>
      <c r="R39" s="212"/>
      <c r="S39" s="186" t="s">
        <v>757</v>
      </c>
      <c r="T39" s="186"/>
      <c r="U39" s="186"/>
      <c r="V39" s="186"/>
      <c r="W39" s="186"/>
      <c r="X39" s="186"/>
    </row>
    <row r="40" ht="20.1" customHeight="1" spans="1:24">
      <c r="A40" s="194">
        <f>数据调研!D40</f>
        <v>12.99</v>
      </c>
      <c r="B40" s="195">
        <f t="shared" si="11"/>
        <v>0</v>
      </c>
      <c r="C40" s="195">
        <f t="shared" si="12"/>
        <v>1</v>
      </c>
      <c r="D40" s="195">
        <f t="shared" si="13"/>
        <v>0</v>
      </c>
      <c r="E40" s="195">
        <f t="shared" si="14"/>
        <v>0</v>
      </c>
      <c r="F40" s="195">
        <f t="shared" si="15"/>
        <v>0</v>
      </c>
      <c r="G40">
        <f t="shared" si="16"/>
        <v>0</v>
      </c>
      <c r="H40">
        <f t="shared" si="17"/>
        <v>0</v>
      </c>
      <c r="I40">
        <f t="shared" si="18"/>
        <v>0</v>
      </c>
      <c r="J40">
        <f t="shared" si="19"/>
        <v>0</v>
      </c>
      <c r="K40">
        <f>数据调研!G40</f>
        <v>120</v>
      </c>
      <c r="L40" s="199">
        <f t="shared" si="20"/>
        <v>120</v>
      </c>
      <c r="M40" s="199">
        <f t="shared" si="21"/>
        <v>12.99</v>
      </c>
      <c r="O40" s="210"/>
      <c r="P40" s="210"/>
      <c r="Q40" s="210"/>
      <c r="R40" s="212"/>
      <c r="S40" s="186"/>
      <c r="T40" s="186"/>
      <c r="U40" s="186"/>
      <c r="V40" s="186"/>
      <c r="W40" s="186"/>
      <c r="X40" s="186"/>
    </row>
    <row r="41" ht="20.1" customHeight="1" spans="1:24">
      <c r="A41" s="194">
        <f>数据调研!D41</f>
        <v>11.95</v>
      </c>
      <c r="B41" s="195">
        <f t="shared" si="11"/>
        <v>0</v>
      </c>
      <c r="C41" s="195">
        <f t="shared" si="12"/>
        <v>1</v>
      </c>
      <c r="D41" s="195">
        <f t="shared" si="13"/>
        <v>0</v>
      </c>
      <c r="E41" s="195">
        <f t="shared" si="14"/>
        <v>0</v>
      </c>
      <c r="F41" s="195">
        <f t="shared" si="15"/>
        <v>0</v>
      </c>
      <c r="G41">
        <f t="shared" si="16"/>
        <v>0</v>
      </c>
      <c r="H41">
        <f t="shared" si="17"/>
        <v>0</v>
      </c>
      <c r="I41">
        <f t="shared" si="18"/>
        <v>0</v>
      </c>
      <c r="J41">
        <f t="shared" si="19"/>
        <v>0</v>
      </c>
      <c r="K41">
        <f>数据调研!G41</f>
        <v>119</v>
      </c>
      <c r="L41" s="199">
        <f t="shared" si="20"/>
        <v>119</v>
      </c>
      <c r="M41" s="199">
        <f t="shared" si="21"/>
        <v>11.95</v>
      </c>
      <c r="O41" s="210"/>
      <c r="P41" s="210"/>
      <c r="Q41" s="210"/>
      <c r="R41" s="212"/>
      <c r="S41" s="186"/>
      <c r="T41" s="186"/>
      <c r="U41" s="186"/>
      <c r="V41" s="186"/>
      <c r="W41" s="186"/>
      <c r="X41" s="186"/>
    </row>
    <row r="42" ht="20.1" customHeight="1" spans="1:26">
      <c r="A42" s="194">
        <f>数据调研!D42</f>
        <v>11.99</v>
      </c>
      <c r="B42" s="195">
        <f t="shared" si="11"/>
        <v>0</v>
      </c>
      <c r="C42" s="195">
        <f t="shared" si="12"/>
        <v>1</v>
      </c>
      <c r="D42" s="195">
        <f t="shared" si="13"/>
        <v>0</v>
      </c>
      <c r="E42" s="195">
        <f t="shared" si="14"/>
        <v>0</v>
      </c>
      <c r="F42" s="195">
        <f t="shared" si="15"/>
        <v>0</v>
      </c>
      <c r="G42">
        <f t="shared" si="16"/>
        <v>0</v>
      </c>
      <c r="H42">
        <f t="shared" si="17"/>
        <v>0</v>
      </c>
      <c r="I42">
        <f t="shared" si="18"/>
        <v>0</v>
      </c>
      <c r="J42">
        <f t="shared" si="19"/>
        <v>0</v>
      </c>
      <c r="K42">
        <f>数据调研!G42</f>
        <v>118</v>
      </c>
      <c r="L42" s="199">
        <f t="shared" si="20"/>
        <v>118</v>
      </c>
      <c r="M42" s="199">
        <f t="shared" si="21"/>
        <v>11.99</v>
      </c>
      <c r="O42" s="210"/>
      <c r="P42" s="210"/>
      <c r="Q42" s="210"/>
      <c r="R42" s="212"/>
      <c r="S42" s="186"/>
      <c r="T42" s="186"/>
      <c r="U42" s="186"/>
      <c r="V42" s="186"/>
      <c r="W42" s="186"/>
      <c r="X42" s="186"/>
      <c r="Y42" s="215"/>
      <c r="Z42" s="215"/>
    </row>
    <row r="43" ht="20.1" customHeight="1" spans="1:26">
      <c r="A43" s="194">
        <f>数据调研!D43</f>
        <v>11.99</v>
      </c>
      <c r="B43" s="195">
        <f t="shared" si="11"/>
        <v>0</v>
      </c>
      <c r="C43" s="195">
        <f t="shared" si="12"/>
        <v>1</v>
      </c>
      <c r="D43" s="195">
        <f t="shared" si="13"/>
        <v>0</v>
      </c>
      <c r="E43" s="195">
        <f t="shared" si="14"/>
        <v>0</v>
      </c>
      <c r="F43" s="195">
        <f t="shared" si="15"/>
        <v>0</v>
      </c>
      <c r="G43">
        <f t="shared" si="16"/>
        <v>0</v>
      </c>
      <c r="H43">
        <f t="shared" si="17"/>
        <v>0</v>
      </c>
      <c r="I43">
        <f t="shared" si="18"/>
        <v>0</v>
      </c>
      <c r="J43">
        <f t="shared" si="19"/>
        <v>0</v>
      </c>
      <c r="K43">
        <f>数据调研!G43</f>
        <v>116</v>
      </c>
      <c r="L43" s="199">
        <f t="shared" si="20"/>
        <v>116</v>
      </c>
      <c r="M43" s="199">
        <f t="shared" si="21"/>
        <v>11.99</v>
      </c>
      <c r="O43" s="210"/>
      <c r="P43" s="210"/>
      <c r="Q43" s="210"/>
      <c r="R43" s="212"/>
      <c r="S43" s="186"/>
      <c r="T43" s="186"/>
      <c r="U43" s="186"/>
      <c r="V43" s="186"/>
      <c r="W43" s="186"/>
      <c r="X43" s="186"/>
      <c r="Y43" s="215"/>
      <c r="Z43" s="215"/>
    </row>
    <row r="44" ht="20.1" customHeight="1" spans="1:26">
      <c r="A44" s="194">
        <f>数据调研!D44</f>
        <v>11.99</v>
      </c>
      <c r="B44" s="195">
        <f t="shared" si="11"/>
        <v>0</v>
      </c>
      <c r="C44" s="195">
        <f t="shared" si="12"/>
        <v>1</v>
      </c>
      <c r="D44" s="195">
        <f t="shared" si="13"/>
        <v>0</v>
      </c>
      <c r="E44" s="195">
        <f t="shared" si="14"/>
        <v>0</v>
      </c>
      <c r="F44" s="195">
        <f t="shared" si="15"/>
        <v>0</v>
      </c>
      <c r="G44">
        <f t="shared" si="16"/>
        <v>0</v>
      </c>
      <c r="H44">
        <f t="shared" si="17"/>
        <v>0</v>
      </c>
      <c r="I44">
        <f t="shared" si="18"/>
        <v>0</v>
      </c>
      <c r="J44">
        <f t="shared" si="19"/>
        <v>0</v>
      </c>
      <c r="K44">
        <f>数据调研!G44</f>
        <v>116</v>
      </c>
      <c r="L44" s="199">
        <f t="shared" si="20"/>
        <v>116</v>
      </c>
      <c r="M44" s="199">
        <f t="shared" si="21"/>
        <v>11.99</v>
      </c>
      <c r="O44" s="210"/>
      <c r="P44" s="210"/>
      <c r="Q44" s="210"/>
      <c r="R44" s="212"/>
      <c r="S44" s="186"/>
      <c r="T44" s="186"/>
      <c r="U44" s="186"/>
      <c r="V44" s="186"/>
      <c r="W44" s="186"/>
      <c r="X44" s="186"/>
      <c r="Y44" s="215"/>
      <c r="Z44" s="215"/>
    </row>
    <row r="45" ht="20.1" customHeight="1" spans="1:26">
      <c r="A45" s="194">
        <f>数据调研!D45</f>
        <v>10.99</v>
      </c>
      <c r="B45" s="195">
        <f t="shared" si="11"/>
        <v>0</v>
      </c>
      <c r="C45" s="195">
        <f t="shared" si="12"/>
        <v>1</v>
      </c>
      <c r="D45" s="195">
        <f t="shared" si="13"/>
        <v>0</v>
      </c>
      <c r="E45" s="195">
        <f t="shared" si="14"/>
        <v>0</v>
      </c>
      <c r="F45" s="195">
        <f t="shared" si="15"/>
        <v>0</v>
      </c>
      <c r="G45">
        <f t="shared" si="16"/>
        <v>0</v>
      </c>
      <c r="H45">
        <f t="shared" si="17"/>
        <v>0</v>
      </c>
      <c r="I45">
        <f t="shared" si="18"/>
        <v>0</v>
      </c>
      <c r="J45">
        <f t="shared" si="19"/>
        <v>0</v>
      </c>
      <c r="K45">
        <f>数据调研!G45</f>
        <v>116</v>
      </c>
      <c r="L45" s="199">
        <f t="shared" si="20"/>
        <v>116</v>
      </c>
      <c r="M45" s="199">
        <f t="shared" si="21"/>
        <v>10.99</v>
      </c>
      <c r="O45" s="210"/>
      <c r="P45" s="210"/>
      <c r="Q45" s="210"/>
      <c r="R45" s="212"/>
      <c r="S45" s="186"/>
      <c r="T45" s="186"/>
      <c r="U45" s="186"/>
      <c r="V45" s="186"/>
      <c r="W45" s="186"/>
      <c r="X45" s="186"/>
      <c r="Y45" s="215"/>
      <c r="Z45" s="215"/>
    </row>
    <row r="46" ht="20.1" customHeight="1" spans="1:26">
      <c r="A46" s="194">
        <f>数据调研!D46</f>
        <v>14.99</v>
      </c>
      <c r="B46" s="195">
        <f t="shared" si="11"/>
        <v>0</v>
      </c>
      <c r="C46" s="195">
        <f t="shared" si="12"/>
        <v>1</v>
      </c>
      <c r="D46" s="195">
        <f t="shared" si="13"/>
        <v>0</v>
      </c>
      <c r="E46" s="195">
        <f t="shared" si="14"/>
        <v>0</v>
      </c>
      <c r="F46" s="195">
        <f t="shared" si="15"/>
        <v>0</v>
      </c>
      <c r="G46">
        <f t="shared" si="16"/>
        <v>0</v>
      </c>
      <c r="H46">
        <f t="shared" si="17"/>
        <v>0</v>
      </c>
      <c r="I46">
        <f t="shared" si="18"/>
        <v>0</v>
      </c>
      <c r="J46">
        <f t="shared" si="19"/>
        <v>0</v>
      </c>
      <c r="K46">
        <f>数据调研!G46</f>
        <v>112</v>
      </c>
      <c r="L46" s="199">
        <f t="shared" si="20"/>
        <v>112</v>
      </c>
      <c r="M46" s="199">
        <f t="shared" si="21"/>
        <v>14.99</v>
      </c>
      <c r="O46" s="210"/>
      <c r="P46" s="210"/>
      <c r="Q46" s="210"/>
      <c r="R46" s="212"/>
      <c r="S46" s="186"/>
      <c r="T46" s="186"/>
      <c r="U46" s="186"/>
      <c r="V46" s="186"/>
      <c r="W46" s="186"/>
      <c r="X46" s="186"/>
      <c r="Y46" s="215"/>
      <c r="Z46" s="215"/>
    </row>
    <row r="47" ht="20.1" customHeight="1" spans="1:26">
      <c r="A47" s="194">
        <f>数据调研!D47</f>
        <v>13.99</v>
      </c>
      <c r="B47" s="195">
        <f t="shared" si="11"/>
        <v>0</v>
      </c>
      <c r="C47" s="195">
        <f t="shared" si="12"/>
        <v>1</v>
      </c>
      <c r="D47" s="195">
        <f t="shared" si="13"/>
        <v>0</v>
      </c>
      <c r="E47" s="195">
        <f t="shared" si="14"/>
        <v>0</v>
      </c>
      <c r="F47" s="195">
        <f t="shared" si="15"/>
        <v>0</v>
      </c>
      <c r="G47">
        <f t="shared" si="16"/>
        <v>0</v>
      </c>
      <c r="H47">
        <f t="shared" si="17"/>
        <v>0</v>
      </c>
      <c r="I47">
        <f t="shared" si="18"/>
        <v>0</v>
      </c>
      <c r="J47">
        <f t="shared" si="19"/>
        <v>0</v>
      </c>
      <c r="K47">
        <f>数据调研!G47</f>
        <v>111</v>
      </c>
      <c r="L47" s="199">
        <f t="shared" si="20"/>
        <v>111</v>
      </c>
      <c r="M47" s="199">
        <f t="shared" si="21"/>
        <v>13.99</v>
      </c>
      <c r="O47" s="210"/>
      <c r="P47" s="210"/>
      <c r="Q47" s="210"/>
      <c r="R47" s="212"/>
      <c r="S47" s="186"/>
      <c r="T47" s="186"/>
      <c r="U47" s="186"/>
      <c r="V47" s="186"/>
      <c r="W47" s="186"/>
      <c r="X47" s="186"/>
      <c r="Y47" s="215"/>
      <c r="Z47" s="215"/>
    </row>
    <row r="48" ht="20.1" customHeight="1" spans="1:26">
      <c r="A48" s="194">
        <f>数据调研!D48</f>
        <v>13.98</v>
      </c>
      <c r="B48" s="195">
        <f t="shared" si="11"/>
        <v>0</v>
      </c>
      <c r="C48" s="195">
        <f t="shared" si="12"/>
        <v>1</v>
      </c>
      <c r="D48" s="195">
        <f t="shared" si="13"/>
        <v>0</v>
      </c>
      <c r="E48" s="195">
        <f t="shared" si="14"/>
        <v>0</v>
      </c>
      <c r="F48" s="195">
        <f t="shared" si="15"/>
        <v>0</v>
      </c>
      <c r="G48">
        <f t="shared" si="16"/>
        <v>0</v>
      </c>
      <c r="H48">
        <f t="shared" si="17"/>
        <v>0</v>
      </c>
      <c r="I48">
        <f t="shared" si="18"/>
        <v>0</v>
      </c>
      <c r="J48">
        <f t="shared" si="19"/>
        <v>0</v>
      </c>
      <c r="K48">
        <f>数据调研!G48</f>
        <v>111</v>
      </c>
      <c r="L48" s="199">
        <f t="shared" si="20"/>
        <v>111</v>
      </c>
      <c r="M48" s="199">
        <f t="shared" si="21"/>
        <v>13.98</v>
      </c>
      <c r="O48" s="55"/>
      <c r="P48" s="56"/>
      <c r="Q48" s="56"/>
      <c r="R48" s="55"/>
      <c r="S48" s="213"/>
      <c r="T48" s="213"/>
      <c r="U48" s="213"/>
      <c r="V48" s="213"/>
      <c r="W48" s="213"/>
      <c r="X48" s="213"/>
      <c r="Y48" s="215"/>
      <c r="Z48" s="215"/>
    </row>
    <row r="49" ht="20.1" customHeight="1" spans="1:26">
      <c r="A49" s="194">
        <f>数据调研!D49</f>
        <v>12.99</v>
      </c>
      <c r="B49" s="195">
        <f t="shared" si="11"/>
        <v>0</v>
      </c>
      <c r="C49" s="195">
        <f t="shared" si="12"/>
        <v>1</v>
      </c>
      <c r="D49" s="195">
        <f t="shared" si="13"/>
        <v>0</v>
      </c>
      <c r="E49" s="195">
        <f t="shared" si="14"/>
        <v>0</v>
      </c>
      <c r="F49" s="195">
        <f t="shared" si="15"/>
        <v>0</v>
      </c>
      <c r="G49">
        <f t="shared" si="16"/>
        <v>0</v>
      </c>
      <c r="H49">
        <f t="shared" si="17"/>
        <v>0</v>
      </c>
      <c r="I49">
        <f t="shared" si="18"/>
        <v>0</v>
      </c>
      <c r="J49">
        <f t="shared" si="19"/>
        <v>0</v>
      </c>
      <c r="K49">
        <f>数据调研!G49</f>
        <v>111</v>
      </c>
      <c r="L49" s="199">
        <f t="shared" si="20"/>
        <v>111</v>
      </c>
      <c r="M49" s="199">
        <f t="shared" si="21"/>
        <v>12.99</v>
      </c>
      <c r="O49" s="55"/>
      <c r="P49" s="56"/>
      <c r="Q49" s="56"/>
      <c r="R49" s="55"/>
      <c r="S49" s="213"/>
      <c r="T49" s="213"/>
      <c r="U49" s="213"/>
      <c r="V49" s="213"/>
      <c r="W49" s="213"/>
      <c r="X49" s="213"/>
      <c r="Y49" s="215"/>
      <c r="Z49" s="215"/>
    </row>
    <row r="50" ht="20.1" customHeight="1" spans="1:26">
      <c r="A50" s="194">
        <f>数据调研!D50</f>
        <v>10.99</v>
      </c>
      <c r="B50" s="195">
        <f t="shared" si="11"/>
        <v>0</v>
      </c>
      <c r="C50" s="195">
        <f t="shared" si="12"/>
        <v>1</v>
      </c>
      <c r="D50" s="195">
        <f t="shared" si="13"/>
        <v>0</v>
      </c>
      <c r="E50" s="195">
        <f t="shared" si="14"/>
        <v>0</v>
      </c>
      <c r="F50" s="195">
        <f t="shared" si="15"/>
        <v>0</v>
      </c>
      <c r="G50">
        <f t="shared" si="16"/>
        <v>0</v>
      </c>
      <c r="H50">
        <f t="shared" si="17"/>
        <v>0</v>
      </c>
      <c r="I50">
        <f t="shared" si="18"/>
        <v>0</v>
      </c>
      <c r="J50">
        <f t="shared" si="19"/>
        <v>0</v>
      </c>
      <c r="K50">
        <f>数据调研!G50</f>
        <v>109</v>
      </c>
      <c r="L50" s="199">
        <f t="shared" si="20"/>
        <v>109</v>
      </c>
      <c r="M50" s="199">
        <f t="shared" si="21"/>
        <v>10.99</v>
      </c>
      <c r="O50" s="55"/>
      <c r="P50" s="56"/>
      <c r="Q50" s="56"/>
      <c r="R50" s="55"/>
      <c r="S50" s="213"/>
      <c r="T50" s="213"/>
      <c r="U50" s="213"/>
      <c r="V50" s="213"/>
      <c r="W50" s="213"/>
      <c r="X50" s="213"/>
      <c r="Y50" s="215"/>
      <c r="Z50" s="215"/>
    </row>
    <row r="51" ht="20.1" customHeight="1" spans="1:26">
      <c r="A51" s="194">
        <f>数据调研!D51</f>
        <v>11.99</v>
      </c>
      <c r="B51" s="195">
        <f t="shared" si="11"/>
        <v>0</v>
      </c>
      <c r="C51" s="195">
        <f t="shared" si="12"/>
        <v>1</v>
      </c>
      <c r="D51" s="195">
        <f t="shared" si="13"/>
        <v>0</v>
      </c>
      <c r="E51" s="195">
        <f t="shared" si="14"/>
        <v>0</v>
      </c>
      <c r="F51" s="195">
        <f t="shared" si="15"/>
        <v>0</v>
      </c>
      <c r="G51">
        <f t="shared" si="16"/>
        <v>0</v>
      </c>
      <c r="H51">
        <f t="shared" si="17"/>
        <v>0</v>
      </c>
      <c r="I51">
        <f t="shared" si="18"/>
        <v>0</v>
      </c>
      <c r="J51">
        <f t="shared" si="19"/>
        <v>0</v>
      </c>
      <c r="K51">
        <f>数据调研!G51</f>
        <v>109</v>
      </c>
      <c r="L51" s="199">
        <f t="shared" si="20"/>
        <v>109</v>
      </c>
      <c r="M51" s="199">
        <f t="shared" si="21"/>
        <v>11.99</v>
      </c>
      <c r="O51" s="55"/>
      <c r="P51" s="56"/>
      <c r="Q51" s="56"/>
      <c r="R51" s="55"/>
      <c r="S51" s="55"/>
      <c r="T51" s="55"/>
      <c r="U51" s="55"/>
      <c r="V51" s="55"/>
      <c r="W51" s="55"/>
      <c r="X51" s="55"/>
      <c r="Y51" s="215"/>
      <c r="Z51" s="215"/>
    </row>
    <row r="52" ht="20.1" customHeight="1" spans="1:26">
      <c r="A52" s="194">
        <f>数据调研!D52</f>
        <v>12.99</v>
      </c>
      <c r="B52" s="195">
        <f t="shared" si="11"/>
        <v>0</v>
      </c>
      <c r="C52" s="195">
        <f t="shared" si="12"/>
        <v>1</v>
      </c>
      <c r="D52" s="195">
        <f t="shared" si="13"/>
        <v>0</v>
      </c>
      <c r="E52" s="195">
        <f t="shared" si="14"/>
        <v>0</v>
      </c>
      <c r="F52" s="195">
        <f t="shared" si="15"/>
        <v>0</v>
      </c>
      <c r="G52">
        <f t="shared" si="16"/>
        <v>0</v>
      </c>
      <c r="H52">
        <f t="shared" si="17"/>
        <v>0</v>
      </c>
      <c r="I52">
        <f t="shared" si="18"/>
        <v>0</v>
      </c>
      <c r="J52">
        <f t="shared" si="19"/>
        <v>0</v>
      </c>
      <c r="K52">
        <f>数据调研!G52</f>
        <v>109</v>
      </c>
      <c r="L52" s="199">
        <f t="shared" si="20"/>
        <v>109</v>
      </c>
      <c r="M52" s="199">
        <f t="shared" si="21"/>
        <v>12.99</v>
      </c>
      <c r="O52" s="55"/>
      <c r="P52" s="56"/>
      <c r="Q52" s="56"/>
      <c r="R52" s="55"/>
      <c r="S52" s="55"/>
      <c r="T52" s="55"/>
      <c r="U52" s="55"/>
      <c r="V52" s="55"/>
      <c r="W52" s="55"/>
      <c r="X52" s="55"/>
      <c r="Y52" s="215"/>
      <c r="Z52" s="215"/>
    </row>
    <row r="53" ht="20.1" customHeight="1" spans="1:26">
      <c r="A53" s="194">
        <f>数据调研!D53</f>
        <v>12.99</v>
      </c>
      <c r="B53" s="195">
        <f t="shared" si="11"/>
        <v>0</v>
      </c>
      <c r="C53" s="195">
        <f t="shared" si="12"/>
        <v>1</v>
      </c>
      <c r="D53" s="195">
        <f t="shared" si="13"/>
        <v>0</v>
      </c>
      <c r="E53" s="195">
        <f t="shared" si="14"/>
        <v>0</v>
      </c>
      <c r="F53" s="195">
        <f t="shared" si="15"/>
        <v>0</v>
      </c>
      <c r="G53">
        <f t="shared" si="16"/>
        <v>0</v>
      </c>
      <c r="H53">
        <f t="shared" si="17"/>
        <v>0</v>
      </c>
      <c r="I53">
        <f t="shared" si="18"/>
        <v>0</v>
      </c>
      <c r="J53">
        <f t="shared" si="19"/>
        <v>0</v>
      </c>
      <c r="K53">
        <f>数据调研!G53</f>
        <v>109</v>
      </c>
      <c r="L53" s="199">
        <f t="shared" si="20"/>
        <v>109</v>
      </c>
      <c r="M53" s="199">
        <f t="shared" si="21"/>
        <v>12.99</v>
      </c>
      <c r="O53" s="55"/>
      <c r="P53" s="56"/>
      <c r="Q53" s="56"/>
      <c r="R53" s="55"/>
      <c r="Y53" s="215"/>
      <c r="Z53" s="215"/>
    </row>
    <row r="54" ht="20.1" customHeight="1" spans="1:26">
      <c r="A54" s="194">
        <f>数据调研!D54</f>
        <v>9.99</v>
      </c>
      <c r="B54" s="195">
        <f t="shared" si="11"/>
        <v>1</v>
      </c>
      <c r="C54" s="195">
        <f t="shared" si="12"/>
        <v>1</v>
      </c>
      <c r="D54" s="195">
        <f t="shared" si="13"/>
        <v>0</v>
      </c>
      <c r="E54" s="195">
        <f t="shared" si="14"/>
        <v>0</v>
      </c>
      <c r="F54" s="195">
        <f t="shared" si="15"/>
        <v>0</v>
      </c>
      <c r="G54">
        <f t="shared" si="16"/>
        <v>0</v>
      </c>
      <c r="H54">
        <f t="shared" si="17"/>
        <v>0</v>
      </c>
      <c r="I54">
        <f t="shared" si="18"/>
        <v>0</v>
      </c>
      <c r="J54">
        <f t="shared" si="19"/>
        <v>0</v>
      </c>
      <c r="K54">
        <f>数据调研!G54</f>
        <v>105</v>
      </c>
      <c r="L54" s="199">
        <f t="shared" si="20"/>
        <v>105</v>
      </c>
      <c r="M54" s="199">
        <f t="shared" si="21"/>
        <v>9.99</v>
      </c>
      <c r="O54" s="55"/>
      <c r="P54" s="56"/>
      <c r="Q54" s="56"/>
      <c r="R54" s="55"/>
      <c r="Y54" s="215"/>
      <c r="Z54" s="215"/>
    </row>
    <row r="55" ht="20.1" customHeight="1" spans="1:26">
      <c r="A55" s="194">
        <f>数据调研!D55</f>
        <v>5.29</v>
      </c>
      <c r="B55" s="195">
        <f t="shared" si="11"/>
        <v>1</v>
      </c>
      <c r="C55" s="195">
        <f t="shared" si="12"/>
        <v>0</v>
      </c>
      <c r="D55" s="195">
        <f t="shared" si="13"/>
        <v>0</v>
      </c>
      <c r="E55" s="195">
        <f t="shared" si="14"/>
        <v>0</v>
      </c>
      <c r="F55" s="195">
        <f t="shared" si="15"/>
        <v>0</v>
      </c>
      <c r="G55">
        <f t="shared" si="16"/>
        <v>0</v>
      </c>
      <c r="H55">
        <f t="shared" si="17"/>
        <v>0</v>
      </c>
      <c r="I55">
        <f t="shared" si="18"/>
        <v>0</v>
      </c>
      <c r="J55">
        <f t="shared" si="19"/>
        <v>0</v>
      </c>
      <c r="K55">
        <f>数据调研!G55</f>
        <v>104</v>
      </c>
      <c r="L55" s="199">
        <f t="shared" si="20"/>
        <v>104</v>
      </c>
      <c r="M55" s="199">
        <f t="shared" si="21"/>
        <v>5.29</v>
      </c>
      <c r="O55" s="55"/>
      <c r="P55" s="56"/>
      <c r="Q55" s="56"/>
      <c r="R55" s="55"/>
      <c r="Y55" s="215"/>
      <c r="Z55" s="215"/>
    </row>
    <row r="56" ht="20.1" customHeight="1" spans="1:26">
      <c r="A56" s="194">
        <f>数据调研!D56</f>
        <v>12.99</v>
      </c>
      <c r="B56" s="195">
        <f t="shared" si="11"/>
        <v>0</v>
      </c>
      <c r="C56" s="195">
        <f t="shared" si="12"/>
        <v>1</v>
      </c>
      <c r="D56" s="195">
        <f t="shared" si="13"/>
        <v>0</v>
      </c>
      <c r="E56" s="195">
        <f t="shared" si="14"/>
        <v>0</v>
      </c>
      <c r="F56" s="195">
        <f t="shared" si="15"/>
        <v>0</v>
      </c>
      <c r="G56">
        <f t="shared" si="16"/>
        <v>0</v>
      </c>
      <c r="H56">
        <f t="shared" si="17"/>
        <v>0</v>
      </c>
      <c r="I56">
        <f t="shared" si="18"/>
        <v>0</v>
      </c>
      <c r="J56">
        <f t="shared" si="19"/>
        <v>0</v>
      </c>
      <c r="K56">
        <f>数据调研!G56</f>
        <v>102</v>
      </c>
      <c r="L56" s="199">
        <f t="shared" si="20"/>
        <v>102</v>
      </c>
      <c r="M56" s="199">
        <f t="shared" si="21"/>
        <v>12.99</v>
      </c>
      <c r="O56" s="55"/>
      <c r="P56" s="56"/>
      <c r="Q56" s="56"/>
      <c r="R56" s="55"/>
      <c r="Y56" s="215"/>
      <c r="Z56" s="215"/>
    </row>
    <row r="57" ht="20.1" customHeight="1" spans="1:26">
      <c r="A57" s="194">
        <f>数据调研!D57</f>
        <v>12.48</v>
      </c>
      <c r="B57" s="195">
        <f t="shared" si="11"/>
        <v>0</v>
      </c>
      <c r="C57" s="195">
        <f t="shared" si="12"/>
        <v>1</v>
      </c>
      <c r="D57" s="195">
        <f t="shared" si="13"/>
        <v>0</v>
      </c>
      <c r="E57" s="195">
        <f t="shared" si="14"/>
        <v>0</v>
      </c>
      <c r="F57" s="195">
        <f t="shared" si="15"/>
        <v>0</v>
      </c>
      <c r="G57">
        <f t="shared" si="16"/>
        <v>0</v>
      </c>
      <c r="H57">
        <f t="shared" si="17"/>
        <v>0</v>
      </c>
      <c r="I57">
        <f t="shared" si="18"/>
        <v>0</v>
      </c>
      <c r="J57">
        <f t="shared" si="19"/>
        <v>0</v>
      </c>
      <c r="K57">
        <f>数据调研!G57</f>
        <v>96</v>
      </c>
      <c r="L57" s="199">
        <f t="shared" si="20"/>
        <v>96</v>
      </c>
      <c r="M57" s="199">
        <f t="shared" si="21"/>
        <v>12.48</v>
      </c>
      <c r="O57" s="55"/>
      <c r="P57" s="56"/>
      <c r="Q57" s="56"/>
      <c r="R57" s="55"/>
      <c r="Y57" s="215"/>
      <c r="Z57" s="215"/>
    </row>
    <row r="58" ht="20.1" customHeight="1" spans="1:26">
      <c r="A58" s="194">
        <f>数据调研!D58</f>
        <v>7.99</v>
      </c>
      <c r="B58" s="195">
        <f t="shared" si="11"/>
        <v>1</v>
      </c>
      <c r="C58" s="195">
        <f t="shared" si="12"/>
        <v>0</v>
      </c>
      <c r="D58" s="195">
        <f t="shared" si="13"/>
        <v>0</v>
      </c>
      <c r="E58" s="195">
        <f t="shared" si="14"/>
        <v>0</v>
      </c>
      <c r="F58" s="195">
        <f t="shared" si="15"/>
        <v>0</v>
      </c>
      <c r="G58">
        <f t="shared" si="16"/>
        <v>0</v>
      </c>
      <c r="H58">
        <f t="shared" si="17"/>
        <v>0</v>
      </c>
      <c r="I58">
        <f t="shared" si="18"/>
        <v>0</v>
      </c>
      <c r="J58">
        <f t="shared" si="19"/>
        <v>0</v>
      </c>
      <c r="K58">
        <f>数据调研!G58</f>
        <v>96</v>
      </c>
      <c r="L58" s="199">
        <f t="shared" si="20"/>
        <v>96</v>
      </c>
      <c r="M58" s="199">
        <f t="shared" si="21"/>
        <v>7.99</v>
      </c>
      <c r="O58" s="55"/>
      <c r="P58" s="56"/>
      <c r="Q58" s="56"/>
      <c r="R58" s="55"/>
      <c r="Y58" s="215"/>
      <c r="Z58" s="215"/>
    </row>
    <row r="59" ht="20.1" customHeight="1" spans="1:26">
      <c r="A59" s="194">
        <f>数据调研!D59</f>
        <v>28</v>
      </c>
      <c r="B59" s="195">
        <f t="shared" si="11"/>
        <v>0</v>
      </c>
      <c r="C59" s="195">
        <f t="shared" si="12"/>
        <v>0</v>
      </c>
      <c r="D59" s="195">
        <f t="shared" si="13"/>
        <v>0</v>
      </c>
      <c r="E59" s="195">
        <f t="shared" si="14"/>
        <v>1</v>
      </c>
      <c r="F59" s="195">
        <f t="shared" si="15"/>
        <v>0</v>
      </c>
      <c r="G59">
        <f t="shared" si="16"/>
        <v>0</v>
      </c>
      <c r="H59">
        <f t="shared" si="17"/>
        <v>0</v>
      </c>
      <c r="I59">
        <f t="shared" si="18"/>
        <v>0</v>
      </c>
      <c r="J59">
        <f t="shared" si="19"/>
        <v>0</v>
      </c>
      <c r="K59">
        <f>数据调研!G59</f>
        <v>96</v>
      </c>
      <c r="L59" s="199">
        <f t="shared" si="20"/>
        <v>96</v>
      </c>
      <c r="M59" s="199">
        <f t="shared" si="21"/>
        <v>28</v>
      </c>
      <c r="O59" s="55"/>
      <c r="P59" s="56"/>
      <c r="Q59" s="56"/>
      <c r="R59" s="55"/>
      <c r="Y59" s="215"/>
      <c r="Z59" s="215"/>
    </row>
    <row r="60" ht="20.1" customHeight="1" spans="1:26">
      <c r="A60" s="194">
        <f>数据调研!D60</f>
        <v>13.99</v>
      </c>
      <c r="B60" s="195">
        <f t="shared" si="11"/>
        <v>0</v>
      </c>
      <c r="C60" s="195">
        <f t="shared" si="12"/>
        <v>1</v>
      </c>
      <c r="D60" s="195">
        <f t="shared" si="13"/>
        <v>0</v>
      </c>
      <c r="E60" s="195">
        <f t="shared" si="14"/>
        <v>0</v>
      </c>
      <c r="F60" s="195">
        <f t="shared" si="15"/>
        <v>0</v>
      </c>
      <c r="G60">
        <f t="shared" si="16"/>
        <v>0</v>
      </c>
      <c r="H60">
        <f t="shared" si="17"/>
        <v>0</v>
      </c>
      <c r="I60">
        <f t="shared" si="18"/>
        <v>0</v>
      </c>
      <c r="J60">
        <f t="shared" si="19"/>
        <v>0</v>
      </c>
      <c r="K60">
        <f>数据调研!G60</f>
        <v>95</v>
      </c>
      <c r="L60" s="199">
        <f t="shared" si="20"/>
        <v>95</v>
      </c>
      <c r="M60" s="199">
        <f t="shared" si="21"/>
        <v>13.99</v>
      </c>
      <c r="O60" s="55"/>
      <c r="P60" s="56"/>
      <c r="Q60" s="56"/>
      <c r="R60" s="55"/>
      <c r="Y60" s="215"/>
      <c r="Z60" s="215"/>
    </row>
    <row r="61" ht="20.1" customHeight="1" spans="1:26">
      <c r="A61" s="194">
        <f>数据调研!D61</f>
        <v>10.99</v>
      </c>
      <c r="B61" s="195">
        <f t="shared" si="11"/>
        <v>0</v>
      </c>
      <c r="C61" s="195">
        <f t="shared" si="12"/>
        <v>1</v>
      </c>
      <c r="D61" s="195">
        <f t="shared" si="13"/>
        <v>0</v>
      </c>
      <c r="E61" s="195">
        <f t="shared" si="14"/>
        <v>0</v>
      </c>
      <c r="F61" s="195">
        <f t="shared" si="15"/>
        <v>0</v>
      </c>
      <c r="G61">
        <f t="shared" si="16"/>
        <v>0</v>
      </c>
      <c r="H61">
        <f t="shared" si="17"/>
        <v>0</v>
      </c>
      <c r="I61">
        <f t="shared" si="18"/>
        <v>0</v>
      </c>
      <c r="J61">
        <f t="shared" si="19"/>
        <v>0</v>
      </c>
      <c r="K61">
        <f>数据调研!G61</f>
        <v>84</v>
      </c>
      <c r="L61" s="199">
        <f t="shared" si="20"/>
        <v>84</v>
      </c>
      <c r="M61" s="199">
        <f t="shared" si="21"/>
        <v>10.99</v>
      </c>
      <c r="O61" s="55"/>
      <c r="P61" s="56"/>
      <c r="Q61" s="56"/>
      <c r="R61" s="55"/>
      <c r="Y61" s="215"/>
      <c r="Z61" s="215"/>
    </row>
    <row r="62" ht="20.1" customHeight="1" spans="1:26">
      <c r="A62" s="194">
        <f>数据调研!D62</f>
        <v>14.97</v>
      </c>
      <c r="B62" s="195">
        <f t="shared" si="11"/>
        <v>0</v>
      </c>
      <c r="C62" s="195">
        <f t="shared" si="12"/>
        <v>1</v>
      </c>
      <c r="D62" s="195">
        <f t="shared" si="13"/>
        <v>0</v>
      </c>
      <c r="E62" s="195">
        <f t="shared" si="14"/>
        <v>0</v>
      </c>
      <c r="F62" s="195">
        <f t="shared" si="15"/>
        <v>0</v>
      </c>
      <c r="G62">
        <f t="shared" si="16"/>
        <v>0</v>
      </c>
      <c r="H62">
        <f t="shared" si="17"/>
        <v>0</v>
      </c>
      <c r="I62">
        <f t="shared" si="18"/>
        <v>0</v>
      </c>
      <c r="J62">
        <f t="shared" si="19"/>
        <v>0</v>
      </c>
      <c r="K62">
        <f>数据调研!G62</f>
        <v>84</v>
      </c>
      <c r="L62" s="199">
        <f t="shared" si="20"/>
        <v>84</v>
      </c>
      <c r="M62" s="199">
        <f t="shared" si="21"/>
        <v>14.97</v>
      </c>
      <c r="O62" s="55"/>
      <c r="P62" s="56"/>
      <c r="Q62" s="56"/>
      <c r="R62" s="55"/>
      <c r="Y62" s="215"/>
      <c r="Z62" s="215"/>
    </row>
    <row r="63" ht="20.1" customHeight="1" spans="1:26">
      <c r="A63" s="194">
        <f>数据调研!D63</f>
        <v>11.99</v>
      </c>
      <c r="B63" s="195">
        <f t="shared" si="11"/>
        <v>0</v>
      </c>
      <c r="C63" s="195">
        <f t="shared" si="12"/>
        <v>1</v>
      </c>
      <c r="D63" s="195">
        <f t="shared" si="13"/>
        <v>0</v>
      </c>
      <c r="E63" s="195">
        <f t="shared" si="14"/>
        <v>0</v>
      </c>
      <c r="F63" s="195">
        <f t="shared" si="15"/>
        <v>0</v>
      </c>
      <c r="G63">
        <f t="shared" si="16"/>
        <v>0</v>
      </c>
      <c r="H63">
        <f t="shared" si="17"/>
        <v>0</v>
      </c>
      <c r="I63">
        <f t="shared" si="18"/>
        <v>0</v>
      </c>
      <c r="J63">
        <f t="shared" si="19"/>
        <v>0</v>
      </c>
      <c r="K63">
        <f>数据调研!G63</f>
        <v>84</v>
      </c>
      <c r="L63" s="199">
        <f t="shared" si="20"/>
        <v>84</v>
      </c>
      <c r="M63" s="199">
        <f t="shared" si="21"/>
        <v>11.99</v>
      </c>
      <c r="O63" s="55"/>
      <c r="P63" s="56"/>
      <c r="Q63" s="56"/>
      <c r="R63" s="55"/>
      <c r="Y63" s="215"/>
      <c r="Z63" s="215"/>
    </row>
    <row r="64" ht="20.1" customHeight="1" spans="1:26">
      <c r="A64" s="194">
        <f>数据调研!D64</f>
        <v>13.99</v>
      </c>
      <c r="B64" s="195">
        <f t="shared" si="11"/>
        <v>0</v>
      </c>
      <c r="C64" s="195">
        <f t="shared" si="12"/>
        <v>1</v>
      </c>
      <c r="D64" s="195">
        <f t="shared" si="13"/>
        <v>0</v>
      </c>
      <c r="E64" s="195">
        <f t="shared" si="14"/>
        <v>0</v>
      </c>
      <c r="F64" s="195">
        <f t="shared" si="15"/>
        <v>0</v>
      </c>
      <c r="G64">
        <f t="shared" si="16"/>
        <v>0</v>
      </c>
      <c r="H64">
        <f t="shared" si="17"/>
        <v>0</v>
      </c>
      <c r="I64">
        <f t="shared" si="18"/>
        <v>0</v>
      </c>
      <c r="J64">
        <f t="shared" si="19"/>
        <v>0</v>
      </c>
      <c r="K64">
        <f>数据调研!G64</f>
        <v>82</v>
      </c>
      <c r="L64" s="199">
        <f t="shared" si="20"/>
        <v>82</v>
      </c>
      <c r="M64" s="199">
        <f t="shared" si="21"/>
        <v>13.99</v>
      </c>
      <c r="O64" s="55"/>
      <c r="P64" s="56"/>
      <c r="Q64" s="56"/>
      <c r="R64" s="55"/>
      <c r="Y64" s="215"/>
      <c r="Z64" s="215"/>
    </row>
    <row r="65" ht="20.1" customHeight="1" spans="1:26">
      <c r="A65" s="194">
        <f>数据调研!D65</f>
        <v>23.99</v>
      </c>
      <c r="B65" s="195">
        <f t="shared" si="11"/>
        <v>0</v>
      </c>
      <c r="C65" s="195">
        <f t="shared" si="12"/>
        <v>0</v>
      </c>
      <c r="D65" s="195">
        <f t="shared" si="13"/>
        <v>1</v>
      </c>
      <c r="E65" s="195">
        <f t="shared" si="14"/>
        <v>1</v>
      </c>
      <c r="F65" s="195">
        <f t="shared" si="15"/>
        <v>0</v>
      </c>
      <c r="G65">
        <f t="shared" si="16"/>
        <v>0</v>
      </c>
      <c r="H65">
        <f t="shared" si="17"/>
        <v>0</v>
      </c>
      <c r="I65">
        <f t="shared" si="18"/>
        <v>0</v>
      </c>
      <c r="J65">
        <f t="shared" si="19"/>
        <v>0</v>
      </c>
      <c r="K65">
        <f>数据调研!G65</f>
        <v>81</v>
      </c>
      <c r="L65" s="199">
        <f t="shared" si="20"/>
        <v>81</v>
      </c>
      <c r="M65" s="199">
        <f t="shared" si="21"/>
        <v>23.99</v>
      </c>
      <c r="O65" s="55"/>
      <c r="P65" s="56"/>
      <c r="Q65" s="56"/>
      <c r="R65" s="55"/>
      <c r="Y65" s="215"/>
      <c r="Z65" s="215"/>
    </row>
    <row r="66" ht="20.1" customHeight="1" spans="1:26">
      <c r="A66" s="194">
        <f>数据调研!D66</f>
        <v>15.99</v>
      </c>
      <c r="B66" s="195">
        <f t="shared" si="11"/>
        <v>0</v>
      </c>
      <c r="C66" s="195">
        <f t="shared" si="12"/>
        <v>1</v>
      </c>
      <c r="D66" s="195">
        <f t="shared" si="13"/>
        <v>0</v>
      </c>
      <c r="E66" s="195">
        <f t="shared" si="14"/>
        <v>0</v>
      </c>
      <c r="F66" s="195">
        <f t="shared" si="15"/>
        <v>0</v>
      </c>
      <c r="G66">
        <f t="shared" si="16"/>
        <v>0</v>
      </c>
      <c r="H66">
        <f t="shared" si="17"/>
        <v>0</v>
      </c>
      <c r="I66">
        <f t="shared" si="18"/>
        <v>0</v>
      </c>
      <c r="J66">
        <f t="shared" si="19"/>
        <v>0</v>
      </c>
      <c r="K66">
        <f>数据调研!G66</f>
        <v>75</v>
      </c>
      <c r="L66" s="199">
        <f t="shared" si="20"/>
        <v>75</v>
      </c>
      <c r="M66" s="199">
        <f t="shared" si="21"/>
        <v>15.99</v>
      </c>
      <c r="O66" s="55"/>
      <c r="P66" s="56"/>
      <c r="Q66" s="56"/>
      <c r="R66" s="55"/>
      <c r="S66" s="55"/>
      <c r="T66" s="55"/>
      <c r="U66" s="55"/>
      <c r="V66" s="55"/>
      <c r="W66" s="55"/>
      <c r="X66" s="55"/>
      <c r="Y66" s="215"/>
      <c r="Z66" s="215"/>
    </row>
    <row r="67" ht="20.1" customHeight="1" spans="1:26">
      <c r="A67" s="194">
        <f>数据调研!D67</f>
        <v>10.99</v>
      </c>
      <c r="B67" s="195">
        <f t="shared" ref="B67:B98" si="22">IF(AND(A67&gt;0,A67&lt;10),1,0)</f>
        <v>0</v>
      </c>
      <c r="C67" s="195">
        <f t="shared" ref="C67:C98" si="23">IF(AND(A67&gt;9,A67&lt;17),1,0)</f>
        <v>1</v>
      </c>
      <c r="D67" s="195">
        <f t="shared" ref="D67:D98" si="24">IF(AND(A67&gt;16,A67&lt;24),1,0)</f>
        <v>0</v>
      </c>
      <c r="E67" s="195">
        <f t="shared" ref="E67:E98" si="25">IF(AND(A67&gt;23,A67&lt;30),1,0)</f>
        <v>0</v>
      </c>
      <c r="F67" s="195">
        <f t="shared" ref="F67:F98" si="26">IF(AND(A67&gt;29,A67&lt;35),1,0)</f>
        <v>0</v>
      </c>
      <c r="G67">
        <f t="shared" ref="G67:G98" si="27">IF(AND(A67&gt;34,A67&lt;40),1,0)</f>
        <v>0</v>
      </c>
      <c r="H67">
        <f t="shared" ref="H67:H98" si="28">IF(AND(A67&gt;39,A67&lt;50),1,0)</f>
        <v>0</v>
      </c>
      <c r="I67">
        <f t="shared" ref="I67:I98" si="29">IF(AND(A67&gt;49,A67&lt;61),1,0)</f>
        <v>0</v>
      </c>
      <c r="J67">
        <f t="shared" ref="J67:J98" si="30">IF(AND(A67&gt;60,A67&lt;&gt;"N.A."),1,0)</f>
        <v>0</v>
      </c>
      <c r="K67">
        <f>数据调研!G67</f>
        <v>74</v>
      </c>
      <c r="L67" s="199">
        <f t="shared" ref="L67:L98" si="31">IF(OR(K67="N.A.",K67="&lt; 5"),0,K67)</f>
        <v>74</v>
      </c>
      <c r="M67" s="199">
        <f t="shared" ref="M67:M98" si="32">IF(OR(A67="N.A.",A67="&lt; 5",A67&gt;300,L67=0),0,A67)</f>
        <v>10.99</v>
      </c>
      <c r="O67" s="55"/>
      <c r="P67" s="56"/>
      <c r="Q67" s="56"/>
      <c r="R67" s="55"/>
      <c r="S67" s="55"/>
      <c r="T67" s="55"/>
      <c r="U67" s="55"/>
      <c r="V67" s="55"/>
      <c r="W67" s="55"/>
      <c r="X67" s="55"/>
      <c r="Y67" s="215"/>
      <c r="Z67" s="215"/>
    </row>
    <row r="68" ht="20.1" customHeight="1" spans="1:26">
      <c r="A68" s="194">
        <f>数据调研!D68</f>
        <v>12.99</v>
      </c>
      <c r="B68" s="195">
        <f t="shared" si="22"/>
        <v>0</v>
      </c>
      <c r="C68" s="195">
        <f t="shared" si="23"/>
        <v>1</v>
      </c>
      <c r="D68" s="195">
        <f t="shared" si="24"/>
        <v>0</v>
      </c>
      <c r="E68" s="195">
        <f t="shared" si="25"/>
        <v>0</v>
      </c>
      <c r="F68" s="195">
        <f t="shared" si="26"/>
        <v>0</v>
      </c>
      <c r="G68">
        <f t="shared" si="27"/>
        <v>0</v>
      </c>
      <c r="H68">
        <f t="shared" si="28"/>
        <v>0</v>
      </c>
      <c r="I68">
        <f t="shared" si="29"/>
        <v>0</v>
      </c>
      <c r="J68">
        <f t="shared" si="30"/>
        <v>0</v>
      </c>
      <c r="K68">
        <f>数据调研!G68</f>
        <v>74</v>
      </c>
      <c r="L68" s="199">
        <f t="shared" si="31"/>
        <v>74</v>
      </c>
      <c r="M68" s="199">
        <f t="shared" si="32"/>
        <v>12.99</v>
      </c>
      <c r="O68" s="55"/>
      <c r="P68" s="56"/>
      <c r="Q68" s="56"/>
      <c r="R68" s="55"/>
      <c r="S68" s="55"/>
      <c r="T68" s="55"/>
      <c r="U68" s="55"/>
      <c r="V68" s="55"/>
      <c r="W68" s="55"/>
      <c r="X68" s="55"/>
      <c r="Y68" s="215"/>
      <c r="Z68" s="215"/>
    </row>
    <row r="69" ht="20.1" customHeight="1" spans="1:26">
      <c r="A69" s="194">
        <f>数据调研!D69</f>
        <v>19.99</v>
      </c>
      <c r="B69" s="195">
        <f t="shared" si="22"/>
        <v>0</v>
      </c>
      <c r="C69" s="195">
        <f t="shared" si="23"/>
        <v>0</v>
      </c>
      <c r="D69" s="195">
        <f t="shared" si="24"/>
        <v>1</v>
      </c>
      <c r="E69" s="195">
        <f t="shared" si="25"/>
        <v>0</v>
      </c>
      <c r="F69" s="195">
        <f t="shared" si="26"/>
        <v>0</v>
      </c>
      <c r="G69">
        <f t="shared" si="27"/>
        <v>0</v>
      </c>
      <c r="H69">
        <f t="shared" si="28"/>
        <v>0</v>
      </c>
      <c r="I69">
        <f t="shared" si="29"/>
        <v>0</v>
      </c>
      <c r="J69">
        <f t="shared" si="30"/>
        <v>0</v>
      </c>
      <c r="K69">
        <f>数据调研!G69</f>
        <v>74</v>
      </c>
      <c r="L69" s="199">
        <f t="shared" si="31"/>
        <v>74</v>
      </c>
      <c r="M69" s="199">
        <f t="shared" si="32"/>
        <v>19.99</v>
      </c>
      <c r="O69" s="55"/>
      <c r="P69" s="56"/>
      <c r="Q69" s="56"/>
      <c r="R69" s="55"/>
      <c r="S69" s="55"/>
      <c r="T69" s="55"/>
      <c r="U69" s="55"/>
      <c r="V69" s="55"/>
      <c r="W69" s="55"/>
      <c r="X69" s="55"/>
      <c r="Y69" s="215"/>
      <c r="Z69" s="215"/>
    </row>
    <row r="70" ht="20.1" customHeight="1" spans="1:26">
      <c r="A70" s="194">
        <f>数据调研!D70</f>
        <v>12.99</v>
      </c>
      <c r="B70" s="195">
        <f t="shared" si="22"/>
        <v>0</v>
      </c>
      <c r="C70" s="195">
        <f t="shared" si="23"/>
        <v>1</v>
      </c>
      <c r="D70" s="195">
        <f t="shared" si="24"/>
        <v>0</v>
      </c>
      <c r="E70" s="195">
        <f t="shared" si="25"/>
        <v>0</v>
      </c>
      <c r="F70" s="195">
        <f t="shared" si="26"/>
        <v>0</v>
      </c>
      <c r="G70">
        <f t="shared" si="27"/>
        <v>0</v>
      </c>
      <c r="H70">
        <f t="shared" si="28"/>
        <v>0</v>
      </c>
      <c r="I70">
        <f t="shared" si="29"/>
        <v>0</v>
      </c>
      <c r="J70">
        <f t="shared" si="30"/>
        <v>0</v>
      </c>
      <c r="K70">
        <f>数据调研!G70</f>
        <v>74</v>
      </c>
      <c r="L70" s="199">
        <f t="shared" si="31"/>
        <v>74</v>
      </c>
      <c r="M70" s="199">
        <f t="shared" si="32"/>
        <v>12.99</v>
      </c>
      <c r="O70" s="55"/>
      <c r="P70" s="56"/>
      <c r="Q70" s="56"/>
      <c r="R70" s="55"/>
      <c r="S70" s="55"/>
      <c r="T70" s="55"/>
      <c r="U70" s="55"/>
      <c r="V70" s="55"/>
      <c r="W70" s="55"/>
      <c r="X70" s="55"/>
      <c r="Y70" s="215"/>
      <c r="Z70" s="215"/>
    </row>
    <row r="71" ht="20.1" customHeight="1" spans="1:26">
      <c r="A71" s="194">
        <f>数据调研!D71</f>
        <v>18.75</v>
      </c>
      <c r="B71" s="195">
        <f t="shared" si="22"/>
        <v>0</v>
      </c>
      <c r="C71" s="195">
        <f t="shared" si="23"/>
        <v>0</v>
      </c>
      <c r="D71" s="195">
        <f t="shared" si="24"/>
        <v>1</v>
      </c>
      <c r="E71" s="195">
        <f t="shared" si="25"/>
        <v>0</v>
      </c>
      <c r="F71" s="195">
        <f t="shared" si="26"/>
        <v>0</v>
      </c>
      <c r="G71">
        <f t="shared" si="27"/>
        <v>0</v>
      </c>
      <c r="H71">
        <f t="shared" si="28"/>
        <v>0</v>
      </c>
      <c r="I71">
        <f t="shared" si="29"/>
        <v>0</v>
      </c>
      <c r="J71">
        <f t="shared" si="30"/>
        <v>0</v>
      </c>
      <c r="K71">
        <f>数据调研!G71</f>
        <v>74</v>
      </c>
      <c r="L71" s="199">
        <f t="shared" si="31"/>
        <v>74</v>
      </c>
      <c r="M71" s="199">
        <f t="shared" si="32"/>
        <v>18.75</v>
      </c>
      <c r="O71" s="55"/>
      <c r="P71" s="56"/>
      <c r="Q71" s="56"/>
      <c r="R71" s="55"/>
      <c r="S71" s="55"/>
      <c r="T71" s="55"/>
      <c r="U71" s="55"/>
      <c r="V71" s="55"/>
      <c r="W71" s="55"/>
      <c r="X71" s="55"/>
      <c r="Y71" s="215"/>
      <c r="Z71" s="215"/>
    </row>
    <row r="72" ht="20.1" customHeight="1" spans="1:26">
      <c r="A72" s="194">
        <f>数据调研!D72</f>
        <v>14.99</v>
      </c>
      <c r="B72" s="195">
        <f t="shared" si="22"/>
        <v>0</v>
      </c>
      <c r="C72" s="195">
        <f t="shared" si="23"/>
        <v>1</v>
      </c>
      <c r="D72" s="195">
        <f t="shared" si="24"/>
        <v>0</v>
      </c>
      <c r="E72" s="195">
        <f t="shared" si="25"/>
        <v>0</v>
      </c>
      <c r="F72" s="195">
        <f t="shared" si="26"/>
        <v>0</v>
      </c>
      <c r="G72">
        <f t="shared" si="27"/>
        <v>0</v>
      </c>
      <c r="H72">
        <f t="shared" si="28"/>
        <v>0</v>
      </c>
      <c r="I72">
        <f t="shared" si="29"/>
        <v>0</v>
      </c>
      <c r="J72">
        <f t="shared" si="30"/>
        <v>0</v>
      </c>
      <c r="K72">
        <f>数据调研!G72</f>
        <v>69</v>
      </c>
      <c r="L72" s="199">
        <f t="shared" si="31"/>
        <v>69</v>
      </c>
      <c r="M72" s="199">
        <f t="shared" si="32"/>
        <v>14.99</v>
      </c>
      <c r="O72" s="55"/>
      <c r="P72" s="56"/>
      <c r="Q72" s="56"/>
      <c r="R72" s="55"/>
      <c r="S72" s="55"/>
      <c r="T72" s="55"/>
      <c r="U72" s="55"/>
      <c r="V72" s="55"/>
      <c r="W72" s="55"/>
      <c r="X72" s="55"/>
      <c r="Y72" s="215"/>
      <c r="Z72" s="215"/>
    </row>
    <row r="73" ht="20.1" customHeight="1" spans="1:26">
      <c r="A73" s="194">
        <f>数据调研!D73</f>
        <v>10.99</v>
      </c>
      <c r="B73" s="195">
        <f t="shared" si="22"/>
        <v>0</v>
      </c>
      <c r="C73" s="195">
        <f t="shared" si="23"/>
        <v>1</v>
      </c>
      <c r="D73" s="195">
        <f t="shared" si="24"/>
        <v>0</v>
      </c>
      <c r="E73" s="195">
        <f t="shared" si="25"/>
        <v>0</v>
      </c>
      <c r="F73" s="195">
        <f t="shared" si="26"/>
        <v>0</v>
      </c>
      <c r="G73">
        <f t="shared" si="27"/>
        <v>0</v>
      </c>
      <c r="H73">
        <f t="shared" si="28"/>
        <v>0</v>
      </c>
      <c r="I73">
        <f t="shared" si="29"/>
        <v>0</v>
      </c>
      <c r="J73">
        <f t="shared" si="30"/>
        <v>0</v>
      </c>
      <c r="K73">
        <f>数据调研!G73</f>
        <v>68</v>
      </c>
      <c r="L73" s="199">
        <f t="shared" si="31"/>
        <v>68</v>
      </c>
      <c r="M73" s="199">
        <f t="shared" si="32"/>
        <v>10.99</v>
      </c>
      <c r="O73" s="55"/>
      <c r="P73" s="56"/>
      <c r="Q73" s="56"/>
      <c r="R73" s="55"/>
      <c r="S73" s="55"/>
      <c r="T73" s="55"/>
      <c r="U73" s="55"/>
      <c r="V73" s="55"/>
      <c r="W73" s="55"/>
      <c r="X73" s="55"/>
      <c r="Y73" s="215"/>
      <c r="Z73" s="215"/>
    </row>
    <row r="74" ht="20.1" customHeight="1" spans="1:26">
      <c r="A74" s="194">
        <f>数据调研!D74</f>
        <v>10.99</v>
      </c>
      <c r="B74" s="195">
        <f t="shared" si="22"/>
        <v>0</v>
      </c>
      <c r="C74" s="195">
        <f t="shared" si="23"/>
        <v>1</v>
      </c>
      <c r="D74" s="195">
        <f t="shared" si="24"/>
        <v>0</v>
      </c>
      <c r="E74" s="195">
        <f t="shared" si="25"/>
        <v>0</v>
      </c>
      <c r="F74" s="195">
        <f t="shared" si="26"/>
        <v>0</v>
      </c>
      <c r="G74">
        <f t="shared" si="27"/>
        <v>0</v>
      </c>
      <c r="H74">
        <f t="shared" si="28"/>
        <v>0</v>
      </c>
      <c r="I74">
        <f t="shared" si="29"/>
        <v>0</v>
      </c>
      <c r="J74">
        <f t="shared" si="30"/>
        <v>0</v>
      </c>
      <c r="K74">
        <f>数据调研!G74</f>
        <v>68</v>
      </c>
      <c r="L74" s="199">
        <f t="shared" si="31"/>
        <v>68</v>
      </c>
      <c r="M74" s="199">
        <f t="shared" si="32"/>
        <v>10.99</v>
      </c>
      <c r="O74" s="55"/>
      <c r="P74" s="56"/>
      <c r="Q74" s="56"/>
      <c r="R74" s="55"/>
      <c r="S74" s="55"/>
      <c r="T74" s="55"/>
      <c r="U74" s="55"/>
      <c r="V74" s="55"/>
      <c r="W74" s="55"/>
      <c r="X74" s="55"/>
      <c r="Y74" s="215"/>
      <c r="Z74" s="215"/>
    </row>
    <row r="75" ht="20.1" customHeight="1" spans="1:26">
      <c r="A75" s="194">
        <f>数据调研!D75</f>
        <v>13.92</v>
      </c>
      <c r="B75" s="195">
        <f t="shared" si="22"/>
        <v>0</v>
      </c>
      <c r="C75" s="195">
        <f t="shared" si="23"/>
        <v>1</v>
      </c>
      <c r="D75" s="195">
        <f t="shared" si="24"/>
        <v>0</v>
      </c>
      <c r="E75" s="195">
        <f t="shared" si="25"/>
        <v>0</v>
      </c>
      <c r="F75" s="195">
        <f t="shared" si="26"/>
        <v>0</v>
      </c>
      <c r="G75">
        <f t="shared" si="27"/>
        <v>0</v>
      </c>
      <c r="H75">
        <f t="shared" si="28"/>
        <v>0</v>
      </c>
      <c r="I75">
        <f t="shared" si="29"/>
        <v>0</v>
      </c>
      <c r="J75">
        <f t="shared" si="30"/>
        <v>0</v>
      </c>
      <c r="K75">
        <f>数据调研!G75</f>
        <v>68</v>
      </c>
      <c r="L75" s="199">
        <f t="shared" si="31"/>
        <v>68</v>
      </c>
      <c r="M75" s="199">
        <f t="shared" si="32"/>
        <v>13.92</v>
      </c>
      <c r="O75" s="55"/>
      <c r="P75" s="56"/>
      <c r="Q75" s="56"/>
      <c r="R75" s="55"/>
      <c r="S75" s="55"/>
      <c r="T75" s="55"/>
      <c r="U75" s="55"/>
      <c r="V75" s="55"/>
      <c r="W75" s="55"/>
      <c r="X75" s="55"/>
      <c r="Y75" s="215"/>
      <c r="Z75" s="215"/>
    </row>
    <row r="76" ht="20.1" customHeight="1" spans="1:26">
      <c r="A76" s="194">
        <f>数据调研!D76</f>
        <v>9.99</v>
      </c>
      <c r="B76" s="195">
        <f t="shared" si="22"/>
        <v>1</v>
      </c>
      <c r="C76" s="195">
        <f t="shared" si="23"/>
        <v>1</v>
      </c>
      <c r="D76" s="195">
        <f t="shared" si="24"/>
        <v>0</v>
      </c>
      <c r="E76" s="195">
        <f t="shared" si="25"/>
        <v>0</v>
      </c>
      <c r="F76" s="195">
        <f t="shared" si="26"/>
        <v>0</v>
      </c>
      <c r="G76">
        <f t="shared" si="27"/>
        <v>0</v>
      </c>
      <c r="H76">
        <f t="shared" si="28"/>
        <v>0</v>
      </c>
      <c r="I76">
        <f t="shared" si="29"/>
        <v>0</v>
      </c>
      <c r="J76">
        <f t="shared" si="30"/>
        <v>0</v>
      </c>
      <c r="K76">
        <f>数据调研!G76</f>
        <v>63</v>
      </c>
      <c r="L76" s="199">
        <f t="shared" si="31"/>
        <v>63</v>
      </c>
      <c r="M76" s="199">
        <f t="shared" si="32"/>
        <v>9.99</v>
      </c>
      <c r="O76" s="55"/>
      <c r="P76" s="56"/>
      <c r="Q76" s="56"/>
      <c r="R76" s="55"/>
      <c r="S76" s="55"/>
      <c r="T76" s="55"/>
      <c r="U76" s="55"/>
      <c r="V76" s="55"/>
      <c r="W76" s="55"/>
      <c r="X76" s="55"/>
      <c r="Y76" s="215"/>
      <c r="Z76" s="215"/>
    </row>
    <row r="77" ht="20.1" customHeight="1" spans="1:26">
      <c r="A77" s="194">
        <f>数据调研!D77</f>
        <v>11.59</v>
      </c>
      <c r="B77" s="195">
        <f t="shared" si="22"/>
        <v>0</v>
      </c>
      <c r="C77" s="195">
        <f t="shared" si="23"/>
        <v>1</v>
      </c>
      <c r="D77" s="195">
        <f t="shared" si="24"/>
        <v>0</v>
      </c>
      <c r="E77" s="195">
        <f t="shared" si="25"/>
        <v>0</v>
      </c>
      <c r="F77" s="195">
        <f t="shared" si="26"/>
        <v>0</v>
      </c>
      <c r="G77">
        <f t="shared" si="27"/>
        <v>0</v>
      </c>
      <c r="H77">
        <f t="shared" si="28"/>
        <v>0</v>
      </c>
      <c r="I77">
        <f t="shared" si="29"/>
        <v>0</v>
      </c>
      <c r="J77">
        <f t="shared" si="30"/>
        <v>0</v>
      </c>
      <c r="K77">
        <f>数据调研!G77</f>
        <v>63</v>
      </c>
      <c r="L77" s="199">
        <f t="shared" si="31"/>
        <v>63</v>
      </c>
      <c r="M77" s="199">
        <f t="shared" si="32"/>
        <v>11.59</v>
      </c>
      <c r="O77" s="55"/>
      <c r="P77" s="56"/>
      <c r="Q77" s="56"/>
      <c r="R77" s="55"/>
      <c r="S77" s="55"/>
      <c r="T77" s="55"/>
      <c r="U77" s="55"/>
      <c r="V77" s="55"/>
      <c r="W77" s="55"/>
      <c r="X77" s="55"/>
      <c r="Y77" s="215"/>
      <c r="Z77" s="215"/>
    </row>
    <row r="78" ht="20.1" customHeight="1" spans="1:26">
      <c r="A78" s="194">
        <f>数据调研!D78</f>
        <v>2.99</v>
      </c>
      <c r="B78" s="195">
        <f t="shared" si="22"/>
        <v>1</v>
      </c>
      <c r="C78" s="195">
        <f t="shared" si="23"/>
        <v>0</v>
      </c>
      <c r="D78" s="195">
        <f t="shared" si="24"/>
        <v>0</v>
      </c>
      <c r="E78" s="195">
        <f t="shared" si="25"/>
        <v>0</v>
      </c>
      <c r="F78" s="195">
        <f t="shared" si="26"/>
        <v>0</v>
      </c>
      <c r="G78">
        <f t="shared" si="27"/>
        <v>0</v>
      </c>
      <c r="H78">
        <f t="shared" si="28"/>
        <v>0</v>
      </c>
      <c r="I78">
        <f t="shared" si="29"/>
        <v>0</v>
      </c>
      <c r="J78">
        <f t="shared" si="30"/>
        <v>0</v>
      </c>
      <c r="K78">
        <f>数据调研!G78</f>
        <v>63</v>
      </c>
      <c r="L78" s="199">
        <f t="shared" si="31"/>
        <v>63</v>
      </c>
      <c r="M78" s="199">
        <f t="shared" si="32"/>
        <v>2.99</v>
      </c>
      <c r="O78" s="55"/>
      <c r="P78" s="56"/>
      <c r="Q78" s="56"/>
      <c r="R78" s="55"/>
      <c r="S78" s="55"/>
      <c r="T78" s="55"/>
      <c r="U78" s="55"/>
      <c r="V78" s="55"/>
      <c r="W78" s="55"/>
      <c r="X78" s="55"/>
      <c r="Y78" s="215"/>
      <c r="Z78" s="215"/>
    </row>
    <row r="79" ht="20.1" customHeight="1" spans="1:26">
      <c r="A79" s="194">
        <f>数据调研!D79</f>
        <v>15.9</v>
      </c>
      <c r="B79" s="195">
        <f t="shared" si="22"/>
        <v>0</v>
      </c>
      <c r="C79" s="195">
        <f t="shared" si="23"/>
        <v>1</v>
      </c>
      <c r="D79" s="195">
        <f t="shared" si="24"/>
        <v>0</v>
      </c>
      <c r="E79" s="195">
        <f t="shared" si="25"/>
        <v>0</v>
      </c>
      <c r="F79" s="195">
        <f t="shared" si="26"/>
        <v>0</v>
      </c>
      <c r="G79">
        <f t="shared" si="27"/>
        <v>0</v>
      </c>
      <c r="H79">
        <f t="shared" si="28"/>
        <v>0</v>
      </c>
      <c r="I79">
        <f t="shared" si="29"/>
        <v>0</v>
      </c>
      <c r="J79">
        <f t="shared" si="30"/>
        <v>0</v>
      </c>
      <c r="K79">
        <f>数据调研!G79</f>
        <v>63</v>
      </c>
      <c r="L79" s="199">
        <f t="shared" si="31"/>
        <v>63</v>
      </c>
      <c r="M79" s="199">
        <f t="shared" si="32"/>
        <v>15.9</v>
      </c>
      <c r="O79" s="55"/>
      <c r="P79" s="56"/>
      <c r="Q79" s="56"/>
      <c r="R79" s="55"/>
      <c r="S79" s="55"/>
      <c r="T79" s="55"/>
      <c r="U79" s="55"/>
      <c r="V79" s="55"/>
      <c r="W79" s="55"/>
      <c r="X79" s="55"/>
      <c r="Y79" s="215"/>
      <c r="Z79" s="215"/>
    </row>
    <row r="80" ht="20.1" customHeight="1" spans="1:26">
      <c r="A80" s="194">
        <f>数据调研!D80</f>
        <v>16.99</v>
      </c>
      <c r="B80" s="195">
        <f t="shared" si="22"/>
        <v>0</v>
      </c>
      <c r="C80" s="195">
        <f t="shared" si="23"/>
        <v>1</v>
      </c>
      <c r="D80" s="195">
        <f t="shared" si="24"/>
        <v>1</v>
      </c>
      <c r="E80" s="195">
        <f t="shared" si="25"/>
        <v>0</v>
      </c>
      <c r="F80" s="195">
        <f t="shared" si="26"/>
        <v>0</v>
      </c>
      <c r="G80">
        <f t="shared" si="27"/>
        <v>0</v>
      </c>
      <c r="H80">
        <f t="shared" si="28"/>
        <v>0</v>
      </c>
      <c r="I80">
        <f t="shared" si="29"/>
        <v>0</v>
      </c>
      <c r="J80">
        <f t="shared" si="30"/>
        <v>0</v>
      </c>
      <c r="K80">
        <f>数据调研!G80</f>
        <v>60</v>
      </c>
      <c r="L80" s="199">
        <f t="shared" si="31"/>
        <v>60</v>
      </c>
      <c r="M80" s="199">
        <f t="shared" si="32"/>
        <v>16.99</v>
      </c>
      <c r="O80" s="55"/>
      <c r="P80" s="56"/>
      <c r="Q80" s="56"/>
      <c r="R80" s="55"/>
      <c r="S80" s="55"/>
      <c r="T80" s="55"/>
      <c r="U80" s="55"/>
      <c r="V80" s="55"/>
      <c r="W80" s="55"/>
      <c r="X80" s="55"/>
      <c r="Y80" s="215"/>
      <c r="Z80" s="215"/>
    </row>
    <row r="81" ht="20.1" customHeight="1" spans="1:26">
      <c r="A81" s="194">
        <f>数据调研!D81</f>
        <v>11.99</v>
      </c>
      <c r="B81" s="195">
        <f t="shared" si="22"/>
        <v>0</v>
      </c>
      <c r="C81" s="195">
        <f t="shared" si="23"/>
        <v>1</v>
      </c>
      <c r="D81" s="195">
        <f t="shared" si="24"/>
        <v>0</v>
      </c>
      <c r="E81" s="195">
        <f t="shared" si="25"/>
        <v>0</v>
      </c>
      <c r="F81" s="195">
        <f t="shared" si="26"/>
        <v>0</v>
      </c>
      <c r="G81">
        <f t="shared" si="27"/>
        <v>0</v>
      </c>
      <c r="H81">
        <f t="shared" si="28"/>
        <v>0</v>
      </c>
      <c r="I81">
        <f t="shared" si="29"/>
        <v>0</v>
      </c>
      <c r="J81">
        <f t="shared" si="30"/>
        <v>0</v>
      </c>
      <c r="K81">
        <f>数据调研!G81</f>
        <v>60</v>
      </c>
      <c r="L81" s="199">
        <f t="shared" si="31"/>
        <v>60</v>
      </c>
      <c r="M81" s="199">
        <f t="shared" si="32"/>
        <v>11.99</v>
      </c>
      <c r="O81" s="55"/>
      <c r="P81" s="56"/>
      <c r="Q81" s="56"/>
      <c r="R81" s="55"/>
      <c r="S81" s="55"/>
      <c r="T81" s="55"/>
      <c r="U81" s="55"/>
      <c r="V81" s="55"/>
      <c r="W81" s="55"/>
      <c r="X81" s="55"/>
      <c r="Y81" s="215"/>
      <c r="Z81" s="215"/>
    </row>
    <row r="82" ht="20.1" customHeight="1" spans="1:26">
      <c r="A82" s="194">
        <f>数据调研!D82</f>
        <v>13.99</v>
      </c>
      <c r="B82" s="195">
        <f t="shared" si="22"/>
        <v>0</v>
      </c>
      <c r="C82" s="195">
        <f t="shared" si="23"/>
        <v>1</v>
      </c>
      <c r="D82" s="195">
        <f t="shared" si="24"/>
        <v>0</v>
      </c>
      <c r="E82" s="195">
        <f t="shared" si="25"/>
        <v>0</v>
      </c>
      <c r="F82" s="195">
        <f t="shared" si="26"/>
        <v>0</v>
      </c>
      <c r="G82">
        <f t="shared" si="27"/>
        <v>0</v>
      </c>
      <c r="H82">
        <f t="shared" si="28"/>
        <v>0</v>
      </c>
      <c r="I82">
        <f t="shared" si="29"/>
        <v>0</v>
      </c>
      <c r="J82">
        <f t="shared" si="30"/>
        <v>0</v>
      </c>
      <c r="K82">
        <f>数据调研!G82</f>
        <v>60</v>
      </c>
      <c r="L82" s="199">
        <f t="shared" si="31"/>
        <v>60</v>
      </c>
      <c r="M82" s="199">
        <f t="shared" si="32"/>
        <v>13.99</v>
      </c>
      <c r="O82" s="55"/>
      <c r="P82" s="56"/>
      <c r="Q82" s="56"/>
      <c r="R82" s="55"/>
      <c r="S82" s="55"/>
      <c r="T82" s="55"/>
      <c r="U82" s="55"/>
      <c r="V82" s="55"/>
      <c r="W82" s="55"/>
      <c r="X82" s="55"/>
      <c r="Y82" s="215"/>
      <c r="Z82" s="215"/>
    </row>
    <row r="83" ht="20.1" customHeight="1" spans="1:26">
      <c r="A83" s="194">
        <f>数据调研!D83</f>
        <v>11.99</v>
      </c>
      <c r="B83" s="195">
        <f t="shared" si="22"/>
        <v>0</v>
      </c>
      <c r="C83" s="195">
        <f t="shared" si="23"/>
        <v>1</v>
      </c>
      <c r="D83" s="195">
        <f t="shared" si="24"/>
        <v>0</v>
      </c>
      <c r="E83" s="195">
        <f t="shared" si="25"/>
        <v>0</v>
      </c>
      <c r="F83" s="195">
        <f t="shared" si="26"/>
        <v>0</v>
      </c>
      <c r="G83">
        <f t="shared" si="27"/>
        <v>0</v>
      </c>
      <c r="H83">
        <f t="shared" si="28"/>
        <v>0</v>
      </c>
      <c r="I83">
        <f t="shared" si="29"/>
        <v>0</v>
      </c>
      <c r="J83">
        <f t="shared" si="30"/>
        <v>0</v>
      </c>
      <c r="K83">
        <f>数据调研!G83</f>
        <v>58</v>
      </c>
      <c r="L83" s="199">
        <f t="shared" si="31"/>
        <v>58</v>
      </c>
      <c r="M83" s="199">
        <f t="shared" si="32"/>
        <v>11.99</v>
      </c>
      <c r="O83" s="55"/>
      <c r="P83" s="56"/>
      <c r="Q83" s="56"/>
      <c r="R83" s="55"/>
      <c r="S83" s="55"/>
      <c r="T83" s="55"/>
      <c r="U83" s="55"/>
      <c r="V83" s="55"/>
      <c r="W83" s="55"/>
      <c r="X83" s="55"/>
      <c r="Y83" s="215"/>
      <c r="Z83" s="215"/>
    </row>
    <row r="84" ht="20.1" customHeight="1" spans="1:26">
      <c r="A84" s="194">
        <f>数据调研!D84</f>
        <v>11.69</v>
      </c>
      <c r="B84" s="195">
        <f t="shared" si="22"/>
        <v>0</v>
      </c>
      <c r="C84" s="195">
        <f t="shared" si="23"/>
        <v>1</v>
      </c>
      <c r="D84" s="195">
        <f t="shared" si="24"/>
        <v>0</v>
      </c>
      <c r="E84" s="195">
        <f t="shared" si="25"/>
        <v>0</v>
      </c>
      <c r="F84" s="195">
        <f t="shared" si="26"/>
        <v>0</v>
      </c>
      <c r="G84">
        <f t="shared" si="27"/>
        <v>0</v>
      </c>
      <c r="H84">
        <f t="shared" si="28"/>
        <v>0</v>
      </c>
      <c r="I84">
        <f t="shared" si="29"/>
        <v>0</v>
      </c>
      <c r="J84">
        <f t="shared" si="30"/>
        <v>0</v>
      </c>
      <c r="K84">
        <f>数据调研!G84</f>
        <v>58</v>
      </c>
      <c r="L84" s="199">
        <f t="shared" si="31"/>
        <v>58</v>
      </c>
      <c r="M84" s="199">
        <f t="shared" si="32"/>
        <v>11.69</v>
      </c>
      <c r="O84" s="55"/>
      <c r="P84" s="56"/>
      <c r="Q84" s="56"/>
      <c r="R84" s="55"/>
      <c r="S84" s="55"/>
      <c r="T84" s="55"/>
      <c r="U84" s="55"/>
      <c r="V84" s="55"/>
      <c r="W84" s="55"/>
      <c r="X84" s="55"/>
      <c r="Y84" s="215"/>
      <c r="Z84" s="215"/>
    </row>
    <row r="85" ht="20.1" customHeight="1" spans="1:26">
      <c r="A85" s="194">
        <f>数据调研!D85</f>
        <v>19.99</v>
      </c>
      <c r="B85" s="195">
        <f t="shared" si="22"/>
        <v>0</v>
      </c>
      <c r="C85" s="195">
        <f t="shared" si="23"/>
        <v>0</v>
      </c>
      <c r="D85" s="195">
        <f t="shared" si="24"/>
        <v>1</v>
      </c>
      <c r="E85" s="195">
        <f t="shared" si="25"/>
        <v>0</v>
      </c>
      <c r="F85" s="195">
        <f t="shared" si="26"/>
        <v>0</v>
      </c>
      <c r="G85">
        <f t="shared" si="27"/>
        <v>0</v>
      </c>
      <c r="H85">
        <f t="shared" si="28"/>
        <v>0</v>
      </c>
      <c r="I85">
        <f t="shared" si="29"/>
        <v>0</v>
      </c>
      <c r="J85">
        <f t="shared" si="30"/>
        <v>0</v>
      </c>
      <c r="K85">
        <f>数据调研!G85</f>
        <v>51</v>
      </c>
      <c r="L85" s="199">
        <f t="shared" si="31"/>
        <v>51</v>
      </c>
      <c r="M85" s="199">
        <f t="shared" si="32"/>
        <v>19.99</v>
      </c>
      <c r="O85" s="55"/>
      <c r="P85" s="56"/>
      <c r="Q85" s="56"/>
      <c r="R85" s="55"/>
      <c r="S85" s="55"/>
      <c r="T85" s="55"/>
      <c r="U85" s="55"/>
      <c r="V85" s="55"/>
      <c r="W85" s="55"/>
      <c r="X85" s="55"/>
      <c r="Y85" s="215"/>
      <c r="Z85" s="215"/>
    </row>
    <row r="86" ht="20.1" customHeight="1" spans="1:26">
      <c r="A86" s="194">
        <f>数据调研!D86</f>
        <v>7.99</v>
      </c>
      <c r="B86" s="195">
        <f t="shared" si="22"/>
        <v>1</v>
      </c>
      <c r="C86" s="195">
        <f t="shared" si="23"/>
        <v>0</v>
      </c>
      <c r="D86" s="195">
        <f t="shared" si="24"/>
        <v>0</v>
      </c>
      <c r="E86" s="195">
        <f t="shared" si="25"/>
        <v>0</v>
      </c>
      <c r="F86" s="195">
        <f t="shared" si="26"/>
        <v>0</v>
      </c>
      <c r="G86">
        <f t="shared" si="27"/>
        <v>0</v>
      </c>
      <c r="H86">
        <f t="shared" si="28"/>
        <v>0</v>
      </c>
      <c r="I86">
        <f t="shared" si="29"/>
        <v>0</v>
      </c>
      <c r="J86">
        <f t="shared" si="30"/>
        <v>0</v>
      </c>
      <c r="K86">
        <f>数据调研!G86</f>
        <v>43</v>
      </c>
      <c r="L86" s="199">
        <f t="shared" si="31"/>
        <v>43</v>
      </c>
      <c r="M86" s="199">
        <f t="shared" si="32"/>
        <v>7.99</v>
      </c>
      <c r="O86" s="55"/>
      <c r="P86" s="56"/>
      <c r="Q86" s="56"/>
      <c r="R86" s="55"/>
      <c r="S86" s="55"/>
      <c r="T86" s="55"/>
      <c r="U86" s="55"/>
      <c r="V86" s="55"/>
      <c r="W86" s="55"/>
      <c r="X86" s="55"/>
      <c r="Y86" s="215"/>
      <c r="Z86" s="215"/>
    </row>
    <row r="87" ht="20.1" customHeight="1" spans="1:26">
      <c r="A87" s="194">
        <f>数据调研!D87</f>
        <v>20.16</v>
      </c>
      <c r="B87" s="195">
        <f t="shared" si="22"/>
        <v>0</v>
      </c>
      <c r="C87" s="195">
        <f t="shared" si="23"/>
        <v>0</v>
      </c>
      <c r="D87" s="195">
        <f t="shared" si="24"/>
        <v>1</v>
      </c>
      <c r="E87" s="195">
        <f t="shared" si="25"/>
        <v>0</v>
      </c>
      <c r="F87" s="195">
        <f t="shared" si="26"/>
        <v>0</v>
      </c>
      <c r="G87">
        <f t="shared" si="27"/>
        <v>0</v>
      </c>
      <c r="H87">
        <f t="shared" si="28"/>
        <v>0</v>
      </c>
      <c r="I87">
        <f t="shared" si="29"/>
        <v>0</v>
      </c>
      <c r="J87">
        <f t="shared" si="30"/>
        <v>0</v>
      </c>
      <c r="K87">
        <f>数据调研!G87</f>
        <v>43</v>
      </c>
      <c r="L87" s="199">
        <f t="shared" si="31"/>
        <v>43</v>
      </c>
      <c r="M87" s="199">
        <f t="shared" si="32"/>
        <v>20.16</v>
      </c>
      <c r="O87" s="55"/>
      <c r="P87" s="56"/>
      <c r="Q87" s="56"/>
      <c r="R87" s="55"/>
      <c r="S87" s="55"/>
      <c r="T87" s="55"/>
      <c r="U87" s="55"/>
      <c r="V87" s="55"/>
      <c r="W87" s="55"/>
      <c r="X87" s="55"/>
      <c r="Y87" s="215"/>
      <c r="Z87" s="215"/>
    </row>
    <row r="88" ht="20.1" customHeight="1" spans="1:26">
      <c r="A88" s="194">
        <f>数据调研!D88</f>
        <v>23.9</v>
      </c>
      <c r="B88" s="195">
        <f t="shared" si="22"/>
        <v>0</v>
      </c>
      <c r="C88" s="195">
        <f t="shared" si="23"/>
        <v>0</v>
      </c>
      <c r="D88" s="195">
        <f t="shared" si="24"/>
        <v>1</v>
      </c>
      <c r="E88" s="195">
        <f t="shared" si="25"/>
        <v>1</v>
      </c>
      <c r="F88" s="195">
        <f t="shared" si="26"/>
        <v>0</v>
      </c>
      <c r="G88">
        <f t="shared" si="27"/>
        <v>0</v>
      </c>
      <c r="H88">
        <f t="shared" si="28"/>
        <v>0</v>
      </c>
      <c r="I88">
        <f t="shared" si="29"/>
        <v>0</v>
      </c>
      <c r="J88">
        <f t="shared" si="30"/>
        <v>0</v>
      </c>
      <c r="K88">
        <f>数据调研!G88</f>
        <v>43</v>
      </c>
      <c r="L88" s="199">
        <f t="shared" si="31"/>
        <v>43</v>
      </c>
      <c r="M88" s="199">
        <f t="shared" si="32"/>
        <v>23.9</v>
      </c>
      <c r="O88" s="55"/>
      <c r="P88" s="56"/>
      <c r="Q88" s="56"/>
      <c r="R88" s="55"/>
      <c r="S88" s="55"/>
      <c r="T88" s="55"/>
      <c r="U88" s="55"/>
      <c r="V88" s="55"/>
      <c r="W88" s="55"/>
      <c r="X88" s="55"/>
      <c r="Y88" s="215"/>
      <c r="Z88" s="215"/>
    </row>
    <row r="89" ht="20.1" customHeight="1" spans="1:26">
      <c r="A89" s="194">
        <f>数据调研!D89</f>
        <v>10.99</v>
      </c>
      <c r="B89" s="195">
        <f t="shared" si="22"/>
        <v>0</v>
      </c>
      <c r="C89" s="195">
        <f t="shared" si="23"/>
        <v>1</v>
      </c>
      <c r="D89" s="195">
        <f t="shared" si="24"/>
        <v>0</v>
      </c>
      <c r="E89" s="195">
        <f t="shared" si="25"/>
        <v>0</v>
      </c>
      <c r="F89" s="195">
        <f t="shared" si="26"/>
        <v>0</v>
      </c>
      <c r="G89">
        <f t="shared" si="27"/>
        <v>0</v>
      </c>
      <c r="H89">
        <f t="shared" si="28"/>
        <v>0</v>
      </c>
      <c r="I89">
        <f t="shared" si="29"/>
        <v>0</v>
      </c>
      <c r="J89">
        <f t="shared" si="30"/>
        <v>0</v>
      </c>
      <c r="K89">
        <f>数据调研!G89</f>
        <v>43</v>
      </c>
      <c r="L89" s="199">
        <f t="shared" si="31"/>
        <v>43</v>
      </c>
      <c r="M89" s="199">
        <f t="shared" si="32"/>
        <v>10.99</v>
      </c>
      <c r="O89" s="55"/>
      <c r="P89" s="56"/>
      <c r="Q89" s="56"/>
      <c r="R89" s="55"/>
      <c r="S89" s="55"/>
      <c r="T89" s="55"/>
      <c r="U89" s="55"/>
      <c r="V89" s="55"/>
      <c r="W89" s="55"/>
      <c r="X89" s="55"/>
      <c r="Y89" s="215"/>
      <c r="Z89" s="215"/>
    </row>
    <row r="90" ht="20.1" customHeight="1" spans="1:26">
      <c r="A90" s="194">
        <f>数据调研!D90</f>
        <v>26.25</v>
      </c>
      <c r="B90" s="195">
        <f t="shared" si="22"/>
        <v>0</v>
      </c>
      <c r="C90" s="195">
        <f t="shared" si="23"/>
        <v>0</v>
      </c>
      <c r="D90" s="195">
        <f t="shared" si="24"/>
        <v>0</v>
      </c>
      <c r="E90" s="195">
        <f t="shared" si="25"/>
        <v>1</v>
      </c>
      <c r="F90" s="195">
        <f t="shared" si="26"/>
        <v>0</v>
      </c>
      <c r="G90">
        <f t="shared" si="27"/>
        <v>0</v>
      </c>
      <c r="H90">
        <f t="shared" si="28"/>
        <v>0</v>
      </c>
      <c r="I90">
        <f t="shared" si="29"/>
        <v>0</v>
      </c>
      <c r="J90">
        <f t="shared" si="30"/>
        <v>0</v>
      </c>
      <c r="K90">
        <f>数据调研!G90</f>
        <v>43</v>
      </c>
      <c r="L90" s="199">
        <f t="shared" si="31"/>
        <v>43</v>
      </c>
      <c r="M90" s="199">
        <f t="shared" si="32"/>
        <v>26.25</v>
      </c>
      <c r="O90" s="55"/>
      <c r="P90" s="56"/>
      <c r="Q90" s="56"/>
      <c r="R90" s="55"/>
      <c r="S90" s="55"/>
      <c r="T90" s="55"/>
      <c r="U90" s="55"/>
      <c r="V90" s="55"/>
      <c r="W90" s="55"/>
      <c r="X90" s="55"/>
      <c r="Y90" s="215"/>
      <c r="Z90" s="215"/>
    </row>
    <row r="91" ht="20.1" customHeight="1" spans="1:26">
      <c r="A91" s="194">
        <f>数据调研!D91</f>
        <v>28</v>
      </c>
      <c r="B91" s="195">
        <f t="shared" si="22"/>
        <v>0</v>
      </c>
      <c r="C91" s="195">
        <f t="shared" si="23"/>
        <v>0</v>
      </c>
      <c r="D91" s="195">
        <f t="shared" si="24"/>
        <v>0</v>
      </c>
      <c r="E91" s="195">
        <f t="shared" si="25"/>
        <v>1</v>
      </c>
      <c r="F91" s="195">
        <f t="shared" si="26"/>
        <v>0</v>
      </c>
      <c r="G91">
        <f t="shared" si="27"/>
        <v>0</v>
      </c>
      <c r="H91">
        <f t="shared" si="28"/>
        <v>0</v>
      </c>
      <c r="I91">
        <f t="shared" si="29"/>
        <v>0</v>
      </c>
      <c r="J91">
        <f t="shared" si="30"/>
        <v>0</v>
      </c>
      <c r="K91">
        <f>数据调研!G91</f>
        <v>43</v>
      </c>
      <c r="L91" s="199">
        <f t="shared" si="31"/>
        <v>43</v>
      </c>
      <c r="M91" s="199">
        <f t="shared" si="32"/>
        <v>28</v>
      </c>
      <c r="O91" s="55"/>
      <c r="P91" s="56"/>
      <c r="Q91" s="56"/>
      <c r="R91" s="55"/>
      <c r="S91" s="55"/>
      <c r="T91" s="55"/>
      <c r="U91" s="55"/>
      <c r="V91" s="55"/>
      <c r="W91" s="55"/>
      <c r="X91" s="55"/>
      <c r="Y91" s="215"/>
      <c r="Z91" s="215"/>
    </row>
    <row r="92" ht="20.1" customHeight="1" spans="1:26">
      <c r="A92" s="194">
        <f>数据调研!D92</f>
        <v>21.98</v>
      </c>
      <c r="B92" s="195">
        <f t="shared" si="22"/>
        <v>0</v>
      </c>
      <c r="C92" s="195">
        <f t="shared" si="23"/>
        <v>0</v>
      </c>
      <c r="D92" s="195">
        <f t="shared" si="24"/>
        <v>1</v>
      </c>
      <c r="E92" s="195">
        <f t="shared" si="25"/>
        <v>0</v>
      </c>
      <c r="F92" s="195">
        <f t="shared" si="26"/>
        <v>0</v>
      </c>
      <c r="G92">
        <f t="shared" si="27"/>
        <v>0</v>
      </c>
      <c r="H92">
        <f t="shared" si="28"/>
        <v>0</v>
      </c>
      <c r="I92">
        <f t="shared" si="29"/>
        <v>0</v>
      </c>
      <c r="J92">
        <f t="shared" si="30"/>
        <v>0</v>
      </c>
      <c r="K92">
        <f>数据调研!G92</f>
        <v>43</v>
      </c>
      <c r="L92" s="199">
        <f t="shared" si="31"/>
        <v>43</v>
      </c>
      <c r="M92" s="199">
        <f t="shared" si="32"/>
        <v>21.98</v>
      </c>
      <c r="O92" s="55"/>
      <c r="P92" s="56"/>
      <c r="Q92" s="56"/>
      <c r="R92" s="55"/>
      <c r="S92" s="55"/>
      <c r="T92" s="55"/>
      <c r="U92" s="55"/>
      <c r="V92" s="55"/>
      <c r="W92" s="55"/>
      <c r="X92" s="55"/>
      <c r="Y92" s="215"/>
      <c r="Z92" s="215"/>
    </row>
    <row r="93" ht="20.1" customHeight="1" spans="1:26">
      <c r="A93" s="194">
        <f>数据调研!D93</f>
        <v>12.99</v>
      </c>
      <c r="B93" s="195">
        <f t="shared" si="22"/>
        <v>0</v>
      </c>
      <c r="C93" s="195">
        <f t="shared" si="23"/>
        <v>1</v>
      </c>
      <c r="D93" s="195">
        <f t="shared" si="24"/>
        <v>0</v>
      </c>
      <c r="E93" s="195">
        <f t="shared" si="25"/>
        <v>0</v>
      </c>
      <c r="F93" s="195">
        <f t="shared" si="26"/>
        <v>0</v>
      </c>
      <c r="G93">
        <f t="shared" si="27"/>
        <v>0</v>
      </c>
      <c r="H93">
        <f t="shared" si="28"/>
        <v>0</v>
      </c>
      <c r="I93">
        <f t="shared" si="29"/>
        <v>0</v>
      </c>
      <c r="J93">
        <f t="shared" si="30"/>
        <v>0</v>
      </c>
      <c r="K93">
        <f>数据调研!G93</f>
        <v>43</v>
      </c>
      <c r="L93" s="199">
        <f t="shared" si="31"/>
        <v>43</v>
      </c>
      <c r="M93" s="199">
        <f t="shared" si="32"/>
        <v>12.99</v>
      </c>
      <c r="O93" s="55"/>
      <c r="P93" s="56"/>
      <c r="Q93" s="56"/>
      <c r="R93" s="55"/>
      <c r="S93" s="55"/>
      <c r="T93" s="55"/>
      <c r="U93" s="55"/>
      <c r="V93" s="55"/>
      <c r="W93" s="55"/>
      <c r="X93" s="55"/>
      <c r="Y93" s="215"/>
      <c r="Z93" s="215"/>
    </row>
    <row r="94" ht="20.1" customHeight="1" spans="1:26">
      <c r="A94" s="194">
        <f>数据调研!D94</f>
        <v>23.99</v>
      </c>
      <c r="B94" s="195">
        <f t="shared" si="22"/>
        <v>0</v>
      </c>
      <c r="C94" s="195">
        <f t="shared" si="23"/>
        <v>0</v>
      </c>
      <c r="D94" s="195">
        <f t="shared" si="24"/>
        <v>1</v>
      </c>
      <c r="E94" s="195">
        <f t="shared" si="25"/>
        <v>1</v>
      </c>
      <c r="F94" s="195">
        <f t="shared" si="26"/>
        <v>0</v>
      </c>
      <c r="G94">
        <f t="shared" si="27"/>
        <v>0</v>
      </c>
      <c r="H94">
        <f t="shared" si="28"/>
        <v>0</v>
      </c>
      <c r="I94">
        <f t="shared" si="29"/>
        <v>0</v>
      </c>
      <c r="J94">
        <f t="shared" si="30"/>
        <v>0</v>
      </c>
      <c r="K94">
        <f>数据调研!G94</f>
        <v>43</v>
      </c>
      <c r="L94" s="199">
        <f t="shared" si="31"/>
        <v>43</v>
      </c>
      <c r="M94" s="199">
        <f t="shared" si="32"/>
        <v>23.99</v>
      </c>
      <c r="O94" s="55"/>
      <c r="P94" s="56"/>
      <c r="Q94" s="56"/>
      <c r="R94" s="55"/>
      <c r="S94" s="55"/>
      <c r="T94" s="55"/>
      <c r="U94" s="55"/>
      <c r="V94" s="55"/>
      <c r="W94" s="55"/>
      <c r="X94" s="55"/>
      <c r="Y94" s="215"/>
      <c r="Z94" s="215"/>
    </row>
    <row r="95" ht="20.1" customHeight="1" spans="1:26">
      <c r="A95" s="194">
        <f>数据调研!D95</f>
        <v>9.99</v>
      </c>
      <c r="B95" s="195">
        <f t="shared" si="22"/>
        <v>1</v>
      </c>
      <c r="C95" s="195">
        <f t="shared" si="23"/>
        <v>1</v>
      </c>
      <c r="D95" s="195">
        <f t="shared" si="24"/>
        <v>0</v>
      </c>
      <c r="E95" s="195">
        <f t="shared" si="25"/>
        <v>0</v>
      </c>
      <c r="F95" s="195">
        <f t="shared" si="26"/>
        <v>0</v>
      </c>
      <c r="G95">
        <f t="shared" si="27"/>
        <v>0</v>
      </c>
      <c r="H95">
        <f t="shared" si="28"/>
        <v>0</v>
      </c>
      <c r="I95">
        <f t="shared" si="29"/>
        <v>0</v>
      </c>
      <c r="J95">
        <f t="shared" si="30"/>
        <v>0</v>
      </c>
      <c r="K95">
        <f>数据调研!G95</f>
        <v>43</v>
      </c>
      <c r="L95" s="199">
        <f t="shared" si="31"/>
        <v>43</v>
      </c>
      <c r="M95" s="199">
        <f t="shared" si="32"/>
        <v>9.99</v>
      </c>
      <c r="O95" s="55"/>
      <c r="P95" s="56"/>
      <c r="Q95" s="56"/>
      <c r="R95" s="55"/>
      <c r="S95" s="55"/>
      <c r="T95" s="55"/>
      <c r="U95" s="55"/>
      <c r="V95" s="55"/>
      <c r="W95" s="55"/>
      <c r="X95" s="55"/>
      <c r="Y95" s="215"/>
      <c r="Z95" s="215"/>
    </row>
    <row r="96" ht="20.1" customHeight="1" spans="1:26">
      <c r="A96" s="194">
        <f>数据调研!D96</f>
        <v>10.99</v>
      </c>
      <c r="B96" s="195">
        <f t="shared" si="22"/>
        <v>0</v>
      </c>
      <c r="C96" s="195">
        <f t="shared" si="23"/>
        <v>1</v>
      </c>
      <c r="D96" s="195">
        <f t="shared" si="24"/>
        <v>0</v>
      </c>
      <c r="E96" s="195">
        <f t="shared" si="25"/>
        <v>0</v>
      </c>
      <c r="F96" s="195">
        <f t="shared" si="26"/>
        <v>0</v>
      </c>
      <c r="G96">
        <f t="shared" si="27"/>
        <v>0</v>
      </c>
      <c r="H96">
        <f t="shared" si="28"/>
        <v>0</v>
      </c>
      <c r="I96">
        <f t="shared" si="29"/>
        <v>0</v>
      </c>
      <c r="J96">
        <f t="shared" si="30"/>
        <v>0</v>
      </c>
      <c r="K96">
        <f>数据调研!G96</f>
        <v>42</v>
      </c>
      <c r="L96" s="199">
        <f t="shared" si="31"/>
        <v>42</v>
      </c>
      <c r="M96" s="199">
        <f t="shared" si="32"/>
        <v>10.99</v>
      </c>
      <c r="O96" s="55"/>
      <c r="P96" s="56"/>
      <c r="Q96" s="56"/>
      <c r="R96" s="55"/>
      <c r="S96" s="55"/>
      <c r="T96" s="55"/>
      <c r="U96" s="55"/>
      <c r="V96" s="55"/>
      <c r="W96" s="55"/>
      <c r="X96" s="55"/>
      <c r="Y96" s="215"/>
      <c r="Z96" s="215"/>
    </row>
    <row r="97" ht="20.1" customHeight="1" spans="1:26">
      <c r="A97" s="194">
        <f>数据调研!D97</f>
        <v>9.98</v>
      </c>
      <c r="B97" s="195">
        <f t="shared" si="22"/>
        <v>1</v>
      </c>
      <c r="C97" s="195">
        <f t="shared" si="23"/>
        <v>1</v>
      </c>
      <c r="D97" s="195">
        <f t="shared" si="24"/>
        <v>0</v>
      </c>
      <c r="E97" s="195">
        <f t="shared" si="25"/>
        <v>0</v>
      </c>
      <c r="F97" s="195">
        <f t="shared" si="26"/>
        <v>0</v>
      </c>
      <c r="G97">
        <f t="shared" si="27"/>
        <v>0</v>
      </c>
      <c r="H97">
        <f t="shared" si="28"/>
        <v>0</v>
      </c>
      <c r="I97">
        <f t="shared" si="29"/>
        <v>0</v>
      </c>
      <c r="J97">
        <f t="shared" si="30"/>
        <v>0</v>
      </c>
      <c r="K97">
        <f>数据调研!G97</f>
        <v>42</v>
      </c>
      <c r="L97" s="199">
        <f t="shared" si="31"/>
        <v>42</v>
      </c>
      <c r="M97" s="199">
        <f t="shared" si="32"/>
        <v>9.98</v>
      </c>
      <c r="O97" s="55"/>
      <c r="P97" s="56"/>
      <c r="Q97" s="56"/>
      <c r="R97" s="55"/>
      <c r="S97" s="55"/>
      <c r="T97" s="55"/>
      <c r="U97" s="55"/>
      <c r="V97" s="55"/>
      <c r="W97" s="55"/>
      <c r="X97" s="55"/>
      <c r="Y97" s="215"/>
      <c r="Z97" s="215"/>
    </row>
    <row r="98" ht="20.1" customHeight="1" spans="1:26">
      <c r="A98" s="194">
        <f>数据调研!D98</f>
        <v>6.99</v>
      </c>
      <c r="B98" s="195">
        <f t="shared" si="22"/>
        <v>1</v>
      </c>
      <c r="C98" s="195">
        <f t="shared" si="23"/>
        <v>0</v>
      </c>
      <c r="D98" s="195">
        <f t="shared" si="24"/>
        <v>0</v>
      </c>
      <c r="E98" s="195">
        <f t="shared" si="25"/>
        <v>0</v>
      </c>
      <c r="F98" s="195">
        <f t="shared" si="26"/>
        <v>0</v>
      </c>
      <c r="G98">
        <f t="shared" si="27"/>
        <v>0</v>
      </c>
      <c r="H98">
        <f t="shared" si="28"/>
        <v>0</v>
      </c>
      <c r="I98">
        <f t="shared" si="29"/>
        <v>0</v>
      </c>
      <c r="J98">
        <f t="shared" si="30"/>
        <v>0</v>
      </c>
      <c r="K98">
        <f>数据调研!G98</f>
        <v>35</v>
      </c>
      <c r="L98" s="199">
        <f t="shared" si="31"/>
        <v>35</v>
      </c>
      <c r="M98" s="199">
        <f t="shared" si="32"/>
        <v>6.99</v>
      </c>
      <c r="O98" s="55"/>
      <c r="P98" s="56"/>
      <c r="Q98" s="56"/>
      <c r="R98" s="55"/>
      <c r="S98" s="55"/>
      <c r="T98" s="55"/>
      <c r="U98" s="55"/>
      <c r="V98" s="55"/>
      <c r="W98" s="55"/>
      <c r="X98" s="55"/>
      <c r="Y98" s="215"/>
      <c r="Z98" s="215"/>
    </row>
    <row r="99" ht="20.1" customHeight="1" spans="1:26">
      <c r="A99" s="194">
        <f>数据调研!D99</f>
        <v>9.99</v>
      </c>
      <c r="B99" s="195">
        <f t="shared" ref="B99:B130" si="33">IF(AND(A99&gt;0,A99&lt;10),1,0)</f>
        <v>1</v>
      </c>
      <c r="C99" s="195">
        <f t="shared" ref="C99:C130" si="34">IF(AND(A99&gt;9,A99&lt;17),1,0)</f>
        <v>1</v>
      </c>
      <c r="D99" s="195">
        <f t="shared" ref="D99:D130" si="35">IF(AND(A99&gt;16,A99&lt;24),1,0)</f>
        <v>0</v>
      </c>
      <c r="E99" s="195">
        <f t="shared" ref="E99:E130" si="36">IF(AND(A99&gt;23,A99&lt;30),1,0)</f>
        <v>0</v>
      </c>
      <c r="F99" s="195">
        <f t="shared" ref="F99:F130" si="37">IF(AND(A99&gt;29,A99&lt;35),1,0)</f>
        <v>0</v>
      </c>
      <c r="G99">
        <f t="shared" ref="G99:G130" si="38">IF(AND(A99&gt;34,A99&lt;40),1,0)</f>
        <v>0</v>
      </c>
      <c r="H99">
        <f t="shared" ref="H99:H130" si="39">IF(AND(A99&gt;39,A99&lt;50),1,0)</f>
        <v>0</v>
      </c>
      <c r="I99">
        <f t="shared" ref="I99:I130" si="40">IF(AND(A99&gt;49,A99&lt;61),1,0)</f>
        <v>0</v>
      </c>
      <c r="J99">
        <f t="shared" ref="J99:J130" si="41">IF(AND(A99&gt;60,A99&lt;&gt;"N.A."),1,0)</f>
        <v>0</v>
      </c>
      <c r="K99">
        <f>数据调研!G99</f>
        <v>34</v>
      </c>
      <c r="L99" s="199">
        <f t="shared" ref="L99:L130" si="42">IF(OR(K99="N.A.",K99="&lt; 5"),0,K99)</f>
        <v>34</v>
      </c>
      <c r="M99" s="199">
        <f t="shared" ref="M99:M130" si="43">IF(OR(A99="N.A.",A99="&lt; 5",A99&gt;300,L99=0),0,A99)</f>
        <v>9.99</v>
      </c>
      <c r="O99" s="55"/>
      <c r="P99" s="56"/>
      <c r="Q99" s="56"/>
      <c r="R99" s="55"/>
      <c r="S99" s="55"/>
      <c r="T99" s="55"/>
      <c r="U99" s="55"/>
      <c r="V99" s="55"/>
      <c r="W99" s="55"/>
      <c r="X99" s="55"/>
      <c r="Y99" s="215"/>
      <c r="Z99" s="215"/>
    </row>
    <row r="100" ht="20.1" customHeight="1" spans="1:26">
      <c r="A100" s="194">
        <f>数据调研!D100</f>
        <v>13.99</v>
      </c>
      <c r="B100" s="195">
        <f t="shared" si="33"/>
        <v>0</v>
      </c>
      <c r="C100" s="195">
        <f t="shared" si="34"/>
        <v>1</v>
      </c>
      <c r="D100" s="195">
        <f t="shared" si="35"/>
        <v>0</v>
      </c>
      <c r="E100" s="195">
        <f t="shared" si="36"/>
        <v>0</v>
      </c>
      <c r="F100" s="195">
        <f t="shared" si="37"/>
        <v>0</v>
      </c>
      <c r="G100">
        <f t="shared" si="38"/>
        <v>0</v>
      </c>
      <c r="H100">
        <f t="shared" si="39"/>
        <v>0</v>
      </c>
      <c r="I100">
        <f t="shared" si="40"/>
        <v>0</v>
      </c>
      <c r="J100">
        <f t="shared" si="41"/>
        <v>0</v>
      </c>
      <c r="K100">
        <f>数据调研!G100</f>
        <v>34</v>
      </c>
      <c r="L100" s="199">
        <f t="shared" si="42"/>
        <v>34</v>
      </c>
      <c r="M100" s="199">
        <f t="shared" si="43"/>
        <v>13.99</v>
      </c>
      <c r="O100" s="55"/>
      <c r="P100" s="56"/>
      <c r="Q100" s="56"/>
      <c r="R100" s="55"/>
      <c r="S100" s="55"/>
      <c r="T100" s="55"/>
      <c r="U100" s="55"/>
      <c r="V100" s="55"/>
      <c r="W100" s="55"/>
      <c r="X100" s="55"/>
      <c r="Y100" s="215"/>
      <c r="Z100" s="215"/>
    </row>
    <row r="101" ht="20.1" customHeight="1" spans="1:26">
      <c r="A101" s="194">
        <f>数据调研!D101</f>
        <v>28</v>
      </c>
      <c r="B101" s="195">
        <f t="shared" si="33"/>
        <v>0</v>
      </c>
      <c r="C101" s="195">
        <f t="shared" si="34"/>
        <v>0</v>
      </c>
      <c r="D101" s="195">
        <f t="shared" si="35"/>
        <v>0</v>
      </c>
      <c r="E101" s="195">
        <f t="shared" si="36"/>
        <v>1</v>
      </c>
      <c r="F101" s="195">
        <f t="shared" si="37"/>
        <v>0</v>
      </c>
      <c r="G101">
        <f t="shared" si="38"/>
        <v>0</v>
      </c>
      <c r="H101">
        <f t="shared" si="39"/>
        <v>0</v>
      </c>
      <c r="I101">
        <f t="shared" si="40"/>
        <v>0</v>
      </c>
      <c r="J101">
        <f t="shared" si="41"/>
        <v>0</v>
      </c>
      <c r="K101">
        <f>数据调研!G101</f>
        <v>34</v>
      </c>
      <c r="L101" s="199">
        <f t="shared" si="42"/>
        <v>34</v>
      </c>
      <c r="M101" s="199">
        <f t="shared" si="43"/>
        <v>28</v>
      </c>
      <c r="O101" s="55"/>
      <c r="P101" s="56"/>
      <c r="Q101" s="56"/>
      <c r="R101" s="55"/>
      <c r="S101" s="55"/>
      <c r="T101" s="55"/>
      <c r="U101" s="55"/>
      <c r="V101" s="55"/>
      <c r="W101" s="55"/>
      <c r="X101" s="55"/>
      <c r="Y101" s="215"/>
      <c r="Z101" s="215"/>
    </row>
    <row r="102" ht="20.1" customHeight="1" spans="1:26">
      <c r="A102" s="194">
        <f>数据调研!D102</f>
        <v>16</v>
      </c>
      <c r="B102" s="195">
        <f t="shared" si="33"/>
        <v>0</v>
      </c>
      <c r="C102" s="195">
        <f t="shared" si="34"/>
        <v>1</v>
      </c>
      <c r="D102" s="195">
        <f t="shared" si="35"/>
        <v>0</v>
      </c>
      <c r="E102" s="195">
        <f t="shared" si="36"/>
        <v>0</v>
      </c>
      <c r="F102" s="195">
        <f t="shared" si="37"/>
        <v>0</v>
      </c>
      <c r="G102">
        <f t="shared" si="38"/>
        <v>0</v>
      </c>
      <c r="H102">
        <f t="shared" si="39"/>
        <v>0</v>
      </c>
      <c r="I102">
        <f t="shared" si="40"/>
        <v>0</v>
      </c>
      <c r="J102">
        <f t="shared" si="41"/>
        <v>0</v>
      </c>
      <c r="K102">
        <f>数据调研!G102</f>
        <v>34</v>
      </c>
      <c r="L102" s="199">
        <f t="shared" si="42"/>
        <v>34</v>
      </c>
      <c r="M102" s="199">
        <f t="shared" si="43"/>
        <v>16</v>
      </c>
      <c r="O102" s="55"/>
      <c r="P102" s="56"/>
      <c r="Q102" s="56"/>
      <c r="R102" s="55"/>
      <c r="S102" s="55"/>
      <c r="T102" s="55"/>
      <c r="U102" s="55"/>
      <c r="V102" s="55"/>
      <c r="W102" s="55"/>
      <c r="X102" s="55"/>
      <c r="Y102" s="215"/>
      <c r="Z102" s="215"/>
    </row>
    <row r="103" ht="20.1" customHeight="1" spans="1:26">
      <c r="A103" s="194">
        <f>数据调研!D103</f>
        <v>7.99</v>
      </c>
      <c r="B103" s="195">
        <f t="shared" si="33"/>
        <v>1</v>
      </c>
      <c r="C103" s="195">
        <f t="shared" si="34"/>
        <v>0</v>
      </c>
      <c r="D103" s="195">
        <f t="shared" si="35"/>
        <v>0</v>
      </c>
      <c r="E103" s="195">
        <f t="shared" si="36"/>
        <v>0</v>
      </c>
      <c r="F103" s="195">
        <f t="shared" si="37"/>
        <v>0</v>
      </c>
      <c r="G103">
        <f t="shared" si="38"/>
        <v>0</v>
      </c>
      <c r="H103">
        <f t="shared" si="39"/>
        <v>0</v>
      </c>
      <c r="I103">
        <f t="shared" si="40"/>
        <v>0</v>
      </c>
      <c r="J103">
        <f t="shared" si="41"/>
        <v>0</v>
      </c>
      <c r="K103">
        <f>数据调研!G103</f>
        <v>34</v>
      </c>
      <c r="L103" s="199">
        <f t="shared" si="42"/>
        <v>34</v>
      </c>
      <c r="M103" s="199">
        <f t="shared" si="43"/>
        <v>7.99</v>
      </c>
      <c r="O103" s="55"/>
      <c r="P103" s="56"/>
      <c r="Q103" s="56"/>
      <c r="R103" s="55"/>
      <c r="S103" s="55"/>
      <c r="T103" s="55"/>
      <c r="U103" s="55"/>
      <c r="V103" s="55"/>
      <c r="W103" s="55"/>
      <c r="X103" s="55"/>
      <c r="Y103" s="215"/>
      <c r="Z103" s="215"/>
    </row>
    <row r="104" ht="20.1" customHeight="1" spans="1:26">
      <c r="A104" s="194">
        <f>数据调研!D104</f>
        <v>5.99</v>
      </c>
      <c r="B104" s="195">
        <f t="shared" si="33"/>
        <v>1</v>
      </c>
      <c r="C104" s="195">
        <f t="shared" si="34"/>
        <v>0</v>
      </c>
      <c r="D104" s="195">
        <f t="shared" si="35"/>
        <v>0</v>
      </c>
      <c r="E104" s="195">
        <f t="shared" si="36"/>
        <v>0</v>
      </c>
      <c r="F104" s="195">
        <f t="shared" si="37"/>
        <v>0</v>
      </c>
      <c r="G104">
        <f t="shared" si="38"/>
        <v>0</v>
      </c>
      <c r="H104">
        <f t="shared" si="39"/>
        <v>0</v>
      </c>
      <c r="I104">
        <f t="shared" si="40"/>
        <v>0</v>
      </c>
      <c r="J104">
        <f t="shared" si="41"/>
        <v>0</v>
      </c>
      <c r="K104">
        <f>数据调研!G104</f>
        <v>34</v>
      </c>
      <c r="L104" s="199">
        <f t="shared" si="42"/>
        <v>34</v>
      </c>
      <c r="M104" s="199">
        <f t="shared" si="43"/>
        <v>5.99</v>
      </c>
      <c r="O104" s="55"/>
      <c r="P104" s="56"/>
      <c r="Q104" s="56"/>
      <c r="R104" s="55"/>
      <c r="S104" s="55"/>
      <c r="T104" s="55"/>
      <c r="U104" s="55"/>
      <c r="V104" s="55"/>
      <c r="W104" s="55"/>
      <c r="X104" s="55"/>
      <c r="Y104" s="215"/>
      <c r="Z104" s="215"/>
    </row>
    <row r="105" ht="20.1" customHeight="1" spans="1:26">
      <c r="A105" s="194">
        <f>数据调研!D105</f>
        <v>9.99</v>
      </c>
      <c r="B105" s="195">
        <f t="shared" si="33"/>
        <v>1</v>
      </c>
      <c r="C105" s="195">
        <f t="shared" si="34"/>
        <v>1</v>
      </c>
      <c r="D105" s="195">
        <f t="shared" si="35"/>
        <v>0</v>
      </c>
      <c r="E105" s="195">
        <f t="shared" si="36"/>
        <v>0</v>
      </c>
      <c r="F105" s="195">
        <f t="shared" si="37"/>
        <v>0</v>
      </c>
      <c r="G105">
        <f t="shared" si="38"/>
        <v>0</v>
      </c>
      <c r="H105">
        <f t="shared" si="39"/>
        <v>0</v>
      </c>
      <c r="I105">
        <f t="shared" si="40"/>
        <v>0</v>
      </c>
      <c r="J105">
        <f t="shared" si="41"/>
        <v>0</v>
      </c>
      <c r="K105">
        <f>数据调研!G105</f>
        <v>34</v>
      </c>
      <c r="L105" s="199">
        <f t="shared" si="42"/>
        <v>34</v>
      </c>
      <c r="M105" s="199">
        <f t="shared" si="43"/>
        <v>9.99</v>
      </c>
      <c r="O105" s="55"/>
      <c r="P105" s="56"/>
      <c r="Q105" s="56"/>
      <c r="R105" s="55"/>
      <c r="S105" s="55"/>
      <c r="T105" s="55"/>
      <c r="U105" s="55"/>
      <c r="V105" s="55"/>
      <c r="W105" s="55"/>
      <c r="X105" s="55"/>
      <c r="Y105" s="215"/>
      <c r="Z105" s="215"/>
    </row>
    <row r="106" ht="20.1" customHeight="1" spans="1:26">
      <c r="A106" s="194">
        <f>数据调研!D106</f>
        <v>11.99</v>
      </c>
      <c r="B106" s="195">
        <f t="shared" si="33"/>
        <v>0</v>
      </c>
      <c r="C106" s="195">
        <f t="shared" si="34"/>
        <v>1</v>
      </c>
      <c r="D106" s="195">
        <f t="shared" si="35"/>
        <v>0</v>
      </c>
      <c r="E106" s="195">
        <f t="shared" si="36"/>
        <v>0</v>
      </c>
      <c r="F106" s="195">
        <f t="shared" si="37"/>
        <v>0</v>
      </c>
      <c r="G106">
        <f t="shared" si="38"/>
        <v>0</v>
      </c>
      <c r="H106">
        <f t="shared" si="39"/>
        <v>0</v>
      </c>
      <c r="I106">
        <f t="shared" si="40"/>
        <v>0</v>
      </c>
      <c r="J106">
        <f t="shared" si="41"/>
        <v>0</v>
      </c>
      <c r="K106">
        <f>数据调研!G106</f>
        <v>34</v>
      </c>
      <c r="L106" s="199">
        <f t="shared" si="42"/>
        <v>34</v>
      </c>
      <c r="M106" s="199">
        <f t="shared" si="43"/>
        <v>11.99</v>
      </c>
      <c r="O106" s="55"/>
      <c r="P106" s="56"/>
      <c r="Q106" s="56"/>
      <c r="R106" s="55"/>
      <c r="S106" s="55"/>
      <c r="T106" s="55"/>
      <c r="U106" s="55"/>
      <c r="V106" s="55"/>
      <c r="W106" s="55"/>
      <c r="X106" s="55"/>
      <c r="Y106" s="215"/>
      <c r="Z106" s="215"/>
    </row>
    <row r="107" ht="20.1" customHeight="1" spans="1:26">
      <c r="A107" s="194">
        <f>数据调研!D107</f>
        <v>14.95</v>
      </c>
      <c r="B107" s="195">
        <f t="shared" si="33"/>
        <v>0</v>
      </c>
      <c r="C107" s="195">
        <f t="shared" si="34"/>
        <v>1</v>
      </c>
      <c r="D107" s="195">
        <f t="shared" si="35"/>
        <v>0</v>
      </c>
      <c r="E107" s="195">
        <f t="shared" si="36"/>
        <v>0</v>
      </c>
      <c r="F107" s="195">
        <f t="shared" si="37"/>
        <v>0</v>
      </c>
      <c r="G107">
        <f t="shared" si="38"/>
        <v>0</v>
      </c>
      <c r="H107">
        <f t="shared" si="39"/>
        <v>0</v>
      </c>
      <c r="I107">
        <f t="shared" si="40"/>
        <v>0</v>
      </c>
      <c r="J107">
        <f t="shared" si="41"/>
        <v>0</v>
      </c>
      <c r="K107">
        <f>数据调研!G107</f>
        <v>34</v>
      </c>
      <c r="L107" s="199">
        <f t="shared" si="42"/>
        <v>34</v>
      </c>
      <c r="M107" s="199">
        <f t="shared" si="43"/>
        <v>14.95</v>
      </c>
      <c r="O107" s="55"/>
      <c r="P107" s="56"/>
      <c r="Q107" s="56"/>
      <c r="R107" s="55"/>
      <c r="S107" s="55"/>
      <c r="T107" s="55"/>
      <c r="U107" s="55"/>
      <c r="V107" s="55"/>
      <c r="W107" s="55"/>
      <c r="X107" s="55"/>
      <c r="Y107" s="215"/>
      <c r="Z107" s="215"/>
    </row>
    <row r="108" ht="20.1" customHeight="1" spans="1:26">
      <c r="A108" s="194">
        <f>数据调研!D108</f>
        <v>13.99</v>
      </c>
      <c r="B108" s="195">
        <f t="shared" si="33"/>
        <v>0</v>
      </c>
      <c r="C108" s="195">
        <f t="shared" si="34"/>
        <v>1</v>
      </c>
      <c r="D108" s="195">
        <f t="shared" si="35"/>
        <v>0</v>
      </c>
      <c r="E108" s="195">
        <f t="shared" si="36"/>
        <v>0</v>
      </c>
      <c r="F108" s="195">
        <f t="shared" si="37"/>
        <v>0</v>
      </c>
      <c r="G108">
        <f t="shared" si="38"/>
        <v>0</v>
      </c>
      <c r="H108">
        <f t="shared" si="39"/>
        <v>0</v>
      </c>
      <c r="I108">
        <f t="shared" si="40"/>
        <v>0</v>
      </c>
      <c r="J108">
        <f t="shared" si="41"/>
        <v>0</v>
      </c>
      <c r="K108">
        <f>数据调研!G108</f>
        <v>34</v>
      </c>
      <c r="L108" s="199">
        <f t="shared" si="42"/>
        <v>34</v>
      </c>
      <c r="M108" s="199">
        <f t="shared" si="43"/>
        <v>13.99</v>
      </c>
      <c r="O108" s="55"/>
      <c r="P108" s="56"/>
      <c r="Q108" s="56"/>
      <c r="R108" s="55"/>
      <c r="S108" s="55"/>
      <c r="T108" s="55"/>
      <c r="U108" s="55"/>
      <c r="V108" s="55"/>
      <c r="W108" s="55"/>
      <c r="X108" s="55"/>
      <c r="Y108" s="215"/>
      <c r="Z108" s="215"/>
    </row>
    <row r="109" ht="20.1" customHeight="1" spans="1:26">
      <c r="A109" s="194">
        <f>数据调研!D109</f>
        <v>8.99</v>
      </c>
      <c r="B109" s="195">
        <f t="shared" si="33"/>
        <v>1</v>
      </c>
      <c r="C109" s="195">
        <f t="shared" si="34"/>
        <v>0</v>
      </c>
      <c r="D109" s="195">
        <f t="shared" si="35"/>
        <v>0</v>
      </c>
      <c r="E109" s="195">
        <f t="shared" si="36"/>
        <v>0</v>
      </c>
      <c r="F109" s="195">
        <f t="shared" si="37"/>
        <v>0</v>
      </c>
      <c r="G109">
        <f t="shared" si="38"/>
        <v>0</v>
      </c>
      <c r="H109">
        <f t="shared" si="39"/>
        <v>0</v>
      </c>
      <c r="I109">
        <f t="shared" si="40"/>
        <v>0</v>
      </c>
      <c r="J109">
        <f t="shared" si="41"/>
        <v>0</v>
      </c>
      <c r="K109">
        <f>数据调研!G109</f>
        <v>34</v>
      </c>
      <c r="L109" s="199">
        <f t="shared" si="42"/>
        <v>34</v>
      </c>
      <c r="M109" s="199">
        <f t="shared" si="43"/>
        <v>8.99</v>
      </c>
      <c r="O109" s="55"/>
      <c r="P109" s="56"/>
      <c r="Q109" s="56"/>
      <c r="R109" s="55"/>
      <c r="S109" s="55"/>
      <c r="T109" s="55"/>
      <c r="U109" s="55"/>
      <c r="V109" s="55"/>
      <c r="W109" s="55"/>
      <c r="X109" s="55"/>
      <c r="Y109" s="215"/>
      <c r="Z109" s="215"/>
    </row>
    <row r="110" ht="20.1" customHeight="1" spans="1:26">
      <c r="A110" s="194">
        <f>数据调研!D110</f>
        <v>13.9</v>
      </c>
      <c r="B110" s="195">
        <f t="shared" si="33"/>
        <v>0</v>
      </c>
      <c r="C110" s="195">
        <f t="shared" si="34"/>
        <v>1</v>
      </c>
      <c r="D110" s="195">
        <f t="shared" si="35"/>
        <v>0</v>
      </c>
      <c r="E110" s="195">
        <f t="shared" si="36"/>
        <v>0</v>
      </c>
      <c r="F110" s="195">
        <f t="shared" si="37"/>
        <v>0</v>
      </c>
      <c r="G110">
        <f t="shared" si="38"/>
        <v>0</v>
      </c>
      <c r="H110">
        <f t="shared" si="39"/>
        <v>0</v>
      </c>
      <c r="I110">
        <f t="shared" si="40"/>
        <v>0</v>
      </c>
      <c r="J110">
        <f t="shared" si="41"/>
        <v>0</v>
      </c>
      <c r="K110">
        <f>数据调研!G110</f>
        <v>34</v>
      </c>
      <c r="L110" s="199">
        <f t="shared" si="42"/>
        <v>34</v>
      </c>
      <c r="M110" s="199">
        <f t="shared" si="43"/>
        <v>13.9</v>
      </c>
      <c r="O110" s="55"/>
      <c r="P110" s="56"/>
      <c r="Q110" s="56"/>
      <c r="R110" s="55"/>
      <c r="S110" s="55"/>
      <c r="T110" s="55"/>
      <c r="U110" s="55"/>
      <c r="V110" s="55"/>
      <c r="W110" s="55"/>
      <c r="X110" s="55"/>
      <c r="Y110" s="215"/>
      <c r="Z110" s="215"/>
    </row>
    <row r="111" ht="20.1" customHeight="1" spans="1:26">
      <c r="A111" s="194">
        <f>数据调研!D111</f>
        <v>13.99</v>
      </c>
      <c r="B111" s="195">
        <f t="shared" si="33"/>
        <v>0</v>
      </c>
      <c r="C111" s="195">
        <f t="shared" si="34"/>
        <v>1</v>
      </c>
      <c r="D111" s="195">
        <f t="shared" si="35"/>
        <v>0</v>
      </c>
      <c r="E111" s="195">
        <f t="shared" si="36"/>
        <v>0</v>
      </c>
      <c r="F111" s="195">
        <f t="shared" si="37"/>
        <v>0</v>
      </c>
      <c r="G111">
        <f t="shared" si="38"/>
        <v>0</v>
      </c>
      <c r="H111">
        <f t="shared" si="39"/>
        <v>0</v>
      </c>
      <c r="I111">
        <f t="shared" si="40"/>
        <v>0</v>
      </c>
      <c r="J111">
        <f t="shared" si="41"/>
        <v>0</v>
      </c>
      <c r="K111">
        <f>数据调研!G111</f>
        <v>34</v>
      </c>
      <c r="L111" s="199">
        <f t="shared" si="42"/>
        <v>34</v>
      </c>
      <c r="M111" s="199">
        <f t="shared" si="43"/>
        <v>13.99</v>
      </c>
      <c r="O111" s="55"/>
      <c r="P111" s="56"/>
      <c r="Q111" s="56"/>
      <c r="R111" s="55"/>
      <c r="S111" s="55"/>
      <c r="T111" s="55"/>
      <c r="U111" s="55"/>
      <c r="V111" s="55"/>
      <c r="W111" s="55"/>
      <c r="X111" s="55"/>
      <c r="Y111" s="215"/>
      <c r="Z111" s="215"/>
    </row>
    <row r="112" ht="20.1" customHeight="1" spans="1:26">
      <c r="A112" s="194">
        <f>数据调研!D112</f>
        <v>11.69</v>
      </c>
      <c r="B112" s="195">
        <f t="shared" si="33"/>
        <v>0</v>
      </c>
      <c r="C112" s="195">
        <f t="shared" si="34"/>
        <v>1</v>
      </c>
      <c r="D112" s="195">
        <f t="shared" si="35"/>
        <v>0</v>
      </c>
      <c r="E112" s="195">
        <f t="shared" si="36"/>
        <v>0</v>
      </c>
      <c r="F112" s="195">
        <f t="shared" si="37"/>
        <v>0</v>
      </c>
      <c r="G112">
        <f t="shared" si="38"/>
        <v>0</v>
      </c>
      <c r="H112">
        <f t="shared" si="39"/>
        <v>0</v>
      </c>
      <c r="I112">
        <f t="shared" si="40"/>
        <v>0</v>
      </c>
      <c r="J112">
        <f t="shared" si="41"/>
        <v>0</v>
      </c>
      <c r="K112">
        <f>数据调研!G112</f>
        <v>34</v>
      </c>
      <c r="L112" s="199">
        <f t="shared" si="42"/>
        <v>34</v>
      </c>
      <c r="M112" s="199">
        <f t="shared" si="43"/>
        <v>11.69</v>
      </c>
      <c r="O112" s="55"/>
      <c r="P112" s="56"/>
      <c r="Q112" s="56"/>
      <c r="R112" s="55"/>
      <c r="S112" s="55"/>
      <c r="T112" s="55"/>
      <c r="U112" s="55"/>
      <c r="V112" s="55"/>
      <c r="W112" s="55"/>
      <c r="X112" s="55"/>
      <c r="Y112" s="215"/>
      <c r="Z112" s="215"/>
    </row>
    <row r="113" ht="20.1" customHeight="1" spans="1:26">
      <c r="A113" s="194">
        <f>数据调研!D113</f>
        <v>11.99</v>
      </c>
      <c r="B113" s="195">
        <f t="shared" si="33"/>
        <v>0</v>
      </c>
      <c r="C113" s="195">
        <f t="shared" si="34"/>
        <v>1</v>
      </c>
      <c r="D113" s="195">
        <f t="shared" si="35"/>
        <v>0</v>
      </c>
      <c r="E113" s="195">
        <f t="shared" si="36"/>
        <v>0</v>
      </c>
      <c r="F113" s="195">
        <f t="shared" si="37"/>
        <v>0</v>
      </c>
      <c r="G113">
        <f t="shared" si="38"/>
        <v>0</v>
      </c>
      <c r="H113">
        <f t="shared" si="39"/>
        <v>0</v>
      </c>
      <c r="I113">
        <f t="shared" si="40"/>
        <v>0</v>
      </c>
      <c r="J113">
        <f t="shared" si="41"/>
        <v>0</v>
      </c>
      <c r="K113">
        <f>数据调研!G113</f>
        <v>34</v>
      </c>
      <c r="L113" s="199">
        <f t="shared" si="42"/>
        <v>34</v>
      </c>
      <c r="M113" s="199">
        <f t="shared" si="43"/>
        <v>11.99</v>
      </c>
      <c r="O113" s="55"/>
      <c r="P113" s="56"/>
      <c r="Q113" s="56"/>
      <c r="R113" s="55"/>
      <c r="S113" s="55"/>
      <c r="T113" s="55"/>
      <c r="U113" s="55"/>
      <c r="V113" s="55"/>
      <c r="W113" s="55"/>
      <c r="X113" s="55"/>
      <c r="Y113" s="215"/>
      <c r="Z113" s="215"/>
    </row>
    <row r="114" ht="20.1" customHeight="1" spans="1:26">
      <c r="A114" s="194">
        <f>数据调研!D114</f>
        <v>10.99</v>
      </c>
      <c r="B114" s="195">
        <f t="shared" si="33"/>
        <v>0</v>
      </c>
      <c r="C114" s="195">
        <f t="shared" si="34"/>
        <v>1</v>
      </c>
      <c r="D114" s="195">
        <f t="shared" si="35"/>
        <v>0</v>
      </c>
      <c r="E114" s="195">
        <f t="shared" si="36"/>
        <v>0</v>
      </c>
      <c r="F114" s="195">
        <f t="shared" si="37"/>
        <v>0</v>
      </c>
      <c r="G114">
        <f t="shared" si="38"/>
        <v>0</v>
      </c>
      <c r="H114">
        <f t="shared" si="39"/>
        <v>0</v>
      </c>
      <c r="I114">
        <f t="shared" si="40"/>
        <v>0</v>
      </c>
      <c r="J114">
        <f t="shared" si="41"/>
        <v>0</v>
      </c>
      <c r="K114">
        <f>数据调研!G114</f>
        <v>32</v>
      </c>
      <c r="L114" s="199">
        <f t="shared" si="42"/>
        <v>32</v>
      </c>
      <c r="M114" s="199">
        <f t="shared" si="43"/>
        <v>10.99</v>
      </c>
      <c r="O114" s="55"/>
      <c r="P114" s="56"/>
      <c r="Q114" s="56"/>
      <c r="R114" s="55"/>
      <c r="S114" s="55"/>
      <c r="T114" s="55"/>
      <c r="U114" s="55"/>
      <c r="V114" s="55"/>
      <c r="W114" s="55"/>
      <c r="X114" s="55"/>
      <c r="Y114" s="215"/>
      <c r="Z114" s="215"/>
    </row>
    <row r="115" ht="20.1" customHeight="1" spans="1:26">
      <c r="A115" s="194">
        <f>数据调研!D115</f>
        <v>15.99</v>
      </c>
      <c r="B115" s="195">
        <f t="shared" si="33"/>
        <v>0</v>
      </c>
      <c r="C115" s="195">
        <f t="shared" si="34"/>
        <v>1</v>
      </c>
      <c r="D115" s="195">
        <f t="shared" si="35"/>
        <v>0</v>
      </c>
      <c r="E115" s="195">
        <f t="shared" si="36"/>
        <v>0</v>
      </c>
      <c r="F115" s="195">
        <f t="shared" si="37"/>
        <v>0</v>
      </c>
      <c r="G115">
        <f t="shared" si="38"/>
        <v>0</v>
      </c>
      <c r="H115">
        <f t="shared" si="39"/>
        <v>0</v>
      </c>
      <c r="I115">
        <f t="shared" si="40"/>
        <v>0</v>
      </c>
      <c r="J115">
        <f t="shared" si="41"/>
        <v>0</v>
      </c>
      <c r="K115">
        <f>数据调研!G115</f>
        <v>28</v>
      </c>
      <c r="L115" s="199">
        <f t="shared" si="42"/>
        <v>28</v>
      </c>
      <c r="M115" s="199">
        <f t="shared" si="43"/>
        <v>15.99</v>
      </c>
      <c r="O115" s="55"/>
      <c r="P115" s="56"/>
      <c r="Q115" s="56"/>
      <c r="R115" s="55"/>
      <c r="S115" s="55"/>
      <c r="T115" s="55"/>
      <c r="U115" s="55"/>
      <c r="V115" s="55"/>
      <c r="W115" s="55"/>
      <c r="X115" s="55"/>
      <c r="Y115" s="215"/>
      <c r="Z115" s="215"/>
    </row>
    <row r="116" ht="20.1" customHeight="1" spans="1:26">
      <c r="A116" s="194">
        <f>数据调研!D116</f>
        <v>10.99</v>
      </c>
      <c r="B116" s="195">
        <f t="shared" si="33"/>
        <v>0</v>
      </c>
      <c r="C116" s="195">
        <f t="shared" si="34"/>
        <v>1</v>
      </c>
      <c r="D116" s="195">
        <f t="shared" si="35"/>
        <v>0</v>
      </c>
      <c r="E116" s="195">
        <f t="shared" si="36"/>
        <v>0</v>
      </c>
      <c r="F116" s="195">
        <f t="shared" si="37"/>
        <v>0</v>
      </c>
      <c r="G116">
        <f t="shared" si="38"/>
        <v>0</v>
      </c>
      <c r="H116">
        <f t="shared" si="39"/>
        <v>0</v>
      </c>
      <c r="I116">
        <f t="shared" si="40"/>
        <v>0</v>
      </c>
      <c r="J116">
        <f t="shared" si="41"/>
        <v>0</v>
      </c>
      <c r="K116">
        <f>数据调研!G116</f>
        <v>28</v>
      </c>
      <c r="L116" s="199">
        <f t="shared" si="42"/>
        <v>28</v>
      </c>
      <c r="M116" s="199">
        <f t="shared" si="43"/>
        <v>10.99</v>
      </c>
      <c r="O116" s="55"/>
      <c r="P116" s="56"/>
      <c r="Q116" s="56"/>
      <c r="R116" s="55"/>
      <c r="S116" s="55"/>
      <c r="T116" s="55"/>
      <c r="U116" s="55"/>
      <c r="V116" s="55"/>
      <c r="W116" s="55"/>
      <c r="X116" s="55"/>
      <c r="Y116" s="215"/>
      <c r="Z116" s="215"/>
    </row>
    <row r="117" ht="20.1" customHeight="1" spans="1:26">
      <c r="A117" s="194">
        <f>数据调研!D117</f>
        <v>23.99</v>
      </c>
      <c r="B117" s="195">
        <f t="shared" si="33"/>
        <v>0</v>
      </c>
      <c r="C117" s="195">
        <f t="shared" si="34"/>
        <v>0</v>
      </c>
      <c r="D117" s="195">
        <f t="shared" si="35"/>
        <v>1</v>
      </c>
      <c r="E117" s="195">
        <f t="shared" si="36"/>
        <v>1</v>
      </c>
      <c r="F117" s="195">
        <f t="shared" si="37"/>
        <v>0</v>
      </c>
      <c r="G117">
        <f t="shared" si="38"/>
        <v>0</v>
      </c>
      <c r="H117">
        <f t="shared" si="39"/>
        <v>0</v>
      </c>
      <c r="I117">
        <f t="shared" si="40"/>
        <v>0</v>
      </c>
      <c r="J117">
        <f t="shared" si="41"/>
        <v>0</v>
      </c>
      <c r="K117">
        <f>数据调研!G117</f>
        <v>28</v>
      </c>
      <c r="L117" s="199">
        <f t="shared" si="42"/>
        <v>28</v>
      </c>
      <c r="M117" s="199">
        <f t="shared" si="43"/>
        <v>23.99</v>
      </c>
      <c r="O117" s="55"/>
      <c r="P117" s="56"/>
      <c r="Q117" s="56"/>
      <c r="R117" s="55"/>
      <c r="S117" s="55"/>
      <c r="T117" s="55"/>
      <c r="U117" s="55"/>
      <c r="V117" s="55"/>
      <c r="W117" s="55"/>
      <c r="X117" s="55"/>
      <c r="Y117" s="215"/>
      <c r="Z117" s="215"/>
    </row>
    <row r="118" ht="20.1" customHeight="1" spans="1:26">
      <c r="A118" s="194">
        <f>数据调研!D118</f>
        <v>11.99</v>
      </c>
      <c r="B118" s="195">
        <f t="shared" si="33"/>
        <v>0</v>
      </c>
      <c r="C118" s="195">
        <f t="shared" si="34"/>
        <v>1</v>
      </c>
      <c r="D118" s="195">
        <f t="shared" si="35"/>
        <v>0</v>
      </c>
      <c r="E118" s="195">
        <f t="shared" si="36"/>
        <v>0</v>
      </c>
      <c r="F118" s="195">
        <f t="shared" si="37"/>
        <v>0</v>
      </c>
      <c r="G118">
        <f t="shared" si="38"/>
        <v>0</v>
      </c>
      <c r="H118">
        <f t="shared" si="39"/>
        <v>0</v>
      </c>
      <c r="I118">
        <f t="shared" si="40"/>
        <v>0</v>
      </c>
      <c r="J118">
        <f t="shared" si="41"/>
        <v>0</v>
      </c>
      <c r="K118">
        <f>数据调研!G118</f>
        <v>28</v>
      </c>
      <c r="L118" s="199">
        <f t="shared" si="42"/>
        <v>28</v>
      </c>
      <c r="M118" s="199">
        <f t="shared" si="43"/>
        <v>11.99</v>
      </c>
      <c r="O118" s="55"/>
      <c r="P118" s="56"/>
      <c r="Q118" s="56"/>
      <c r="R118" s="55"/>
      <c r="S118" s="55"/>
      <c r="T118" s="55"/>
      <c r="U118" s="55"/>
      <c r="V118" s="55"/>
      <c r="W118" s="55"/>
      <c r="X118" s="55"/>
      <c r="Y118" s="215"/>
      <c r="Z118" s="215"/>
    </row>
    <row r="119" ht="20.1" customHeight="1" spans="1:26">
      <c r="A119" s="194">
        <f>数据调研!D119</f>
        <v>18.4</v>
      </c>
      <c r="B119" s="195">
        <f t="shared" si="33"/>
        <v>0</v>
      </c>
      <c r="C119" s="195">
        <f t="shared" si="34"/>
        <v>0</v>
      </c>
      <c r="D119" s="195">
        <f t="shared" si="35"/>
        <v>1</v>
      </c>
      <c r="E119" s="195">
        <f t="shared" si="36"/>
        <v>0</v>
      </c>
      <c r="F119" s="195">
        <f t="shared" si="37"/>
        <v>0</v>
      </c>
      <c r="G119">
        <f t="shared" si="38"/>
        <v>0</v>
      </c>
      <c r="H119">
        <f t="shared" si="39"/>
        <v>0</v>
      </c>
      <c r="I119">
        <f t="shared" si="40"/>
        <v>0</v>
      </c>
      <c r="J119">
        <f t="shared" si="41"/>
        <v>0</v>
      </c>
      <c r="K119">
        <f>数据调研!G119</f>
        <v>28</v>
      </c>
      <c r="L119" s="199">
        <f t="shared" si="42"/>
        <v>28</v>
      </c>
      <c r="M119" s="199">
        <f t="shared" si="43"/>
        <v>18.4</v>
      </c>
      <c r="O119" s="55"/>
      <c r="P119" s="56"/>
      <c r="Q119" s="56"/>
      <c r="R119" s="55"/>
      <c r="S119" s="55"/>
      <c r="T119" s="55"/>
      <c r="U119" s="55"/>
      <c r="V119" s="55"/>
      <c r="W119" s="55"/>
      <c r="X119" s="55"/>
      <c r="Y119" s="215"/>
      <c r="Z119" s="215"/>
    </row>
    <row r="120" ht="20.1" customHeight="1" spans="1:26">
      <c r="A120" s="194">
        <f>数据调研!D120</f>
        <v>9.99</v>
      </c>
      <c r="B120" s="195">
        <f t="shared" si="33"/>
        <v>1</v>
      </c>
      <c r="C120" s="195">
        <f t="shared" si="34"/>
        <v>1</v>
      </c>
      <c r="D120" s="195">
        <f t="shared" si="35"/>
        <v>0</v>
      </c>
      <c r="E120" s="195">
        <f t="shared" si="36"/>
        <v>0</v>
      </c>
      <c r="F120" s="195">
        <f t="shared" si="37"/>
        <v>0</v>
      </c>
      <c r="G120">
        <f t="shared" si="38"/>
        <v>0</v>
      </c>
      <c r="H120">
        <f t="shared" si="39"/>
        <v>0</v>
      </c>
      <c r="I120">
        <f t="shared" si="40"/>
        <v>0</v>
      </c>
      <c r="J120">
        <f t="shared" si="41"/>
        <v>0</v>
      </c>
      <c r="K120">
        <f>数据调研!G120</f>
        <v>28</v>
      </c>
      <c r="L120" s="199">
        <f t="shared" si="42"/>
        <v>28</v>
      </c>
      <c r="M120" s="199">
        <f t="shared" si="43"/>
        <v>9.99</v>
      </c>
      <c r="O120" s="55"/>
      <c r="P120" s="56"/>
      <c r="Q120" s="56"/>
      <c r="R120" s="55"/>
      <c r="S120" s="55"/>
      <c r="T120" s="55"/>
      <c r="U120" s="55"/>
      <c r="V120" s="55"/>
      <c r="W120" s="55"/>
      <c r="X120" s="55"/>
      <c r="Y120" s="215"/>
      <c r="Z120" s="215"/>
    </row>
    <row r="121" ht="20.1" customHeight="1" spans="1:26">
      <c r="A121" s="194">
        <f>数据调研!D121</f>
        <v>24.95</v>
      </c>
      <c r="B121" s="195">
        <f t="shared" si="33"/>
        <v>0</v>
      </c>
      <c r="C121" s="195">
        <f t="shared" si="34"/>
        <v>0</v>
      </c>
      <c r="D121" s="195">
        <f t="shared" si="35"/>
        <v>0</v>
      </c>
      <c r="E121" s="195">
        <f t="shared" si="36"/>
        <v>1</v>
      </c>
      <c r="F121" s="195">
        <f t="shared" si="37"/>
        <v>0</v>
      </c>
      <c r="G121">
        <f t="shared" si="38"/>
        <v>0</v>
      </c>
      <c r="H121">
        <f t="shared" si="39"/>
        <v>0</v>
      </c>
      <c r="I121">
        <f t="shared" si="40"/>
        <v>0</v>
      </c>
      <c r="J121">
        <f t="shared" si="41"/>
        <v>0</v>
      </c>
      <c r="K121">
        <f>数据调研!G121</f>
        <v>28</v>
      </c>
      <c r="L121" s="199">
        <f t="shared" si="42"/>
        <v>28</v>
      </c>
      <c r="M121" s="199">
        <f t="shared" si="43"/>
        <v>24.95</v>
      </c>
      <c r="O121" s="55"/>
      <c r="P121" s="56"/>
      <c r="Q121" s="56"/>
      <c r="R121" s="55"/>
      <c r="S121" s="55"/>
      <c r="T121" s="55"/>
      <c r="U121" s="55"/>
      <c r="V121" s="55"/>
      <c r="W121" s="55"/>
      <c r="X121" s="55"/>
      <c r="Y121" s="215"/>
      <c r="Z121" s="215"/>
    </row>
    <row r="122" ht="20.1" customHeight="1" spans="1:26">
      <c r="A122" s="194">
        <f>数据调研!D122</f>
        <v>28</v>
      </c>
      <c r="B122" s="195">
        <f t="shared" si="33"/>
        <v>0</v>
      </c>
      <c r="C122" s="195">
        <f t="shared" si="34"/>
        <v>0</v>
      </c>
      <c r="D122" s="195">
        <f t="shared" si="35"/>
        <v>0</v>
      </c>
      <c r="E122" s="195">
        <f t="shared" si="36"/>
        <v>1</v>
      </c>
      <c r="F122" s="195">
        <f t="shared" si="37"/>
        <v>0</v>
      </c>
      <c r="G122">
        <f t="shared" si="38"/>
        <v>0</v>
      </c>
      <c r="H122">
        <f t="shared" si="39"/>
        <v>0</v>
      </c>
      <c r="I122">
        <f t="shared" si="40"/>
        <v>0</v>
      </c>
      <c r="J122">
        <f t="shared" si="41"/>
        <v>0</v>
      </c>
      <c r="K122">
        <f>数据调研!G122</f>
        <v>28</v>
      </c>
      <c r="L122" s="199">
        <f t="shared" si="42"/>
        <v>28</v>
      </c>
      <c r="M122" s="199">
        <f t="shared" si="43"/>
        <v>28</v>
      </c>
      <c r="O122" s="55"/>
      <c r="P122" s="56"/>
      <c r="Q122" s="56"/>
      <c r="R122" s="55"/>
      <c r="S122" s="55"/>
      <c r="T122" s="55"/>
      <c r="U122" s="55"/>
      <c r="V122" s="55"/>
      <c r="W122" s="55"/>
      <c r="X122" s="55"/>
      <c r="Y122" s="215"/>
      <c r="Z122" s="215"/>
    </row>
    <row r="123" ht="20.1" customHeight="1" spans="1:26">
      <c r="A123" s="194">
        <f>数据调研!D123</f>
        <v>21.99</v>
      </c>
      <c r="B123" s="195">
        <f t="shared" si="33"/>
        <v>0</v>
      </c>
      <c r="C123" s="195">
        <f t="shared" si="34"/>
        <v>0</v>
      </c>
      <c r="D123" s="195">
        <f t="shared" si="35"/>
        <v>1</v>
      </c>
      <c r="E123" s="195">
        <f t="shared" si="36"/>
        <v>0</v>
      </c>
      <c r="F123" s="195">
        <f t="shared" si="37"/>
        <v>0</v>
      </c>
      <c r="G123">
        <f t="shared" si="38"/>
        <v>0</v>
      </c>
      <c r="H123">
        <f t="shared" si="39"/>
        <v>0</v>
      </c>
      <c r="I123">
        <f t="shared" si="40"/>
        <v>0</v>
      </c>
      <c r="J123">
        <f t="shared" si="41"/>
        <v>0</v>
      </c>
      <c r="K123">
        <f>数据调研!G123</f>
        <v>28</v>
      </c>
      <c r="L123" s="199">
        <f t="shared" si="42"/>
        <v>28</v>
      </c>
      <c r="M123" s="199">
        <f t="shared" si="43"/>
        <v>21.99</v>
      </c>
      <c r="O123" s="55"/>
      <c r="P123" s="56"/>
      <c r="Q123" s="56"/>
      <c r="R123" s="55"/>
      <c r="S123" s="55"/>
      <c r="T123" s="55"/>
      <c r="U123" s="55"/>
      <c r="V123" s="55"/>
      <c r="W123" s="55"/>
      <c r="X123" s="55"/>
      <c r="Y123" s="215"/>
      <c r="Z123" s="215"/>
    </row>
    <row r="124" ht="20.1" customHeight="1" spans="1:26">
      <c r="A124" s="194">
        <f>数据调研!D124</f>
        <v>19.99</v>
      </c>
      <c r="B124" s="195">
        <f t="shared" si="33"/>
        <v>0</v>
      </c>
      <c r="C124" s="195">
        <f t="shared" si="34"/>
        <v>0</v>
      </c>
      <c r="D124" s="195">
        <f t="shared" si="35"/>
        <v>1</v>
      </c>
      <c r="E124" s="195">
        <f t="shared" si="36"/>
        <v>0</v>
      </c>
      <c r="F124" s="195">
        <f t="shared" si="37"/>
        <v>0</v>
      </c>
      <c r="G124">
        <f t="shared" si="38"/>
        <v>0</v>
      </c>
      <c r="H124">
        <f t="shared" si="39"/>
        <v>0</v>
      </c>
      <c r="I124">
        <f t="shared" si="40"/>
        <v>0</v>
      </c>
      <c r="J124">
        <f t="shared" si="41"/>
        <v>0</v>
      </c>
      <c r="K124">
        <f>数据调研!G124</f>
        <v>28</v>
      </c>
      <c r="L124" s="199">
        <f t="shared" si="42"/>
        <v>28</v>
      </c>
      <c r="M124" s="199">
        <f t="shared" si="43"/>
        <v>19.99</v>
      </c>
      <c r="O124" s="55"/>
      <c r="P124" s="56"/>
      <c r="Q124" s="56"/>
      <c r="R124" s="55"/>
      <c r="S124" s="55"/>
      <c r="T124" s="55"/>
      <c r="U124" s="55"/>
      <c r="V124" s="55"/>
      <c r="W124" s="55"/>
      <c r="X124" s="55"/>
      <c r="Y124" s="215"/>
      <c r="Z124" s="215"/>
    </row>
    <row r="125" ht="20.1" customHeight="1" spans="1:26">
      <c r="A125" s="194">
        <f>数据调研!D125</f>
        <v>19.99</v>
      </c>
      <c r="B125" s="195">
        <f t="shared" si="33"/>
        <v>0</v>
      </c>
      <c r="C125" s="195">
        <f t="shared" si="34"/>
        <v>0</v>
      </c>
      <c r="D125" s="195">
        <f t="shared" si="35"/>
        <v>1</v>
      </c>
      <c r="E125" s="195">
        <f t="shared" si="36"/>
        <v>0</v>
      </c>
      <c r="F125" s="195">
        <f t="shared" si="37"/>
        <v>0</v>
      </c>
      <c r="G125">
        <f t="shared" si="38"/>
        <v>0</v>
      </c>
      <c r="H125">
        <f t="shared" si="39"/>
        <v>0</v>
      </c>
      <c r="I125">
        <f t="shared" si="40"/>
        <v>0</v>
      </c>
      <c r="J125">
        <f t="shared" si="41"/>
        <v>0</v>
      </c>
      <c r="K125">
        <f>数据调研!G125</f>
        <v>27</v>
      </c>
      <c r="L125" s="199">
        <f t="shared" si="42"/>
        <v>27</v>
      </c>
      <c r="M125" s="199">
        <f t="shared" si="43"/>
        <v>19.99</v>
      </c>
      <c r="O125" s="55"/>
      <c r="P125" s="56"/>
      <c r="Q125" s="56"/>
      <c r="R125" s="55"/>
      <c r="S125" s="55"/>
      <c r="T125" s="55"/>
      <c r="U125" s="55"/>
      <c r="V125" s="55"/>
      <c r="W125" s="55"/>
      <c r="X125" s="55"/>
      <c r="Y125" s="215"/>
      <c r="Z125" s="215"/>
    </row>
    <row r="126" ht="20.1" customHeight="1" spans="1:26">
      <c r="A126" s="194">
        <f>数据调研!D126</f>
        <v>19.99</v>
      </c>
      <c r="B126" s="195">
        <f t="shared" si="33"/>
        <v>0</v>
      </c>
      <c r="C126" s="195">
        <f t="shared" si="34"/>
        <v>0</v>
      </c>
      <c r="D126" s="195">
        <f t="shared" si="35"/>
        <v>1</v>
      </c>
      <c r="E126" s="195">
        <f t="shared" si="36"/>
        <v>0</v>
      </c>
      <c r="F126" s="195">
        <f t="shared" si="37"/>
        <v>0</v>
      </c>
      <c r="G126">
        <f t="shared" si="38"/>
        <v>0</v>
      </c>
      <c r="H126">
        <f t="shared" si="39"/>
        <v>0</v>
      </c>
      <c r="I126">
        <f t="shared" si="40"/>
        <v>0</v>
      </c>
      <c r="J126">
        <f t="shared" si="41"/>
        <v>0</v>
      </c>
      <c r="K126">
        <f>数据调研!G126</f>
        <v>27</v>
      </c>
      <c r="L126" s="199">
        <f t="shared" si="42"/>
        <v>27</v>
      </c>
      <c r="M126" s="199">
        <f t="shared" si="43"/>
        <v>19.99</v>
      </c>
      <c r="O126" s="55"/>
      <c r="P126" s="56"/>
      <c r="Q126" s="56"/>
      <c r="R126" s="55"/>
      <c r="S126" s="55"/>
      <c r="T126" s="55"/>
      <c r="U126" s="55"/>
      <c r="V126" s="55"/>
      <c r="W126" s="55"/>
      <c r="X126" s="55"/>
      <c r="Y126" s="215"/>
      <c r="Z126" s="215"/>
    </row>
    <row r="127" ht="20.1" customHeight="1" spans="1:26">
      <c r="A127" s="194">
        <f>数据调研!D127</f>
        <v>12.99</v>
      </c>
      <c r="B127" s="195">
        <f t="shared" si="33"/>
        <v>0</v>
      </c>
      <c r="C127" s="195">
        <f t="shared" si="34"/>
        <v>1</v>
      </c>
      <c r="D127" s="195">
        <f t="shared" si="35"/>
        <v>0</v>
      </c>
      <c r="E127" s="195">
        <f t="shared" si="36"/>
        <v>0</v>
      </c>
      <c r="F127" s="195">
        <f t="shared" si="37"/>
        <v>0</v>
      </c>
      <c r="G127">
        <f t="shared" si="38"/>
        <v>0</v>
      </c>
      <c r="H127">
        <f t="shared" si="39"/>
        <v>0</v>
      </c>
      <c r="I127">
        <f t="shared" si="40"/>
        <v>0</v>
      </c>
      <c r="J127">
        <f t="shared" si="41"/>
        <v>0</v>
      </c>
      <c r="K127">
        <f>数据调研!G127</f>
        <v>27</v>
      </c>
      <c r="L127" s="199">
        <f t="shared" si="42"/>
        <v>27</v>
      </c>
      <c r="M127" s="199">
        <f t="shared" si="43"/>
        <v>12.99</v>
      </c>
      <c r="O127" s="55"/>
      <c r="P127" s="56"/>
      <c r="Q127" s="56"/>
      <c r="R127" s="55"/>
      <c r="S127" s="55"/>
      <c r="T127" s="55"/>
      <c r="U127" s="55"/>
      <c r="V127" s="55"/>
      <c r="W127" s="55"/>
      <c r="X127" s="55"/>
      <c r="Y127" s="215"/>
      <c r="Z127" s="215"/>
    </row>
    <row r="128" ht="20.1" customHeight="1" spans="1:26">
      <c r="A128" s="194">
        <f>数据调研!D128</f>
        <v>9.95</v>
      </c>
      <c r="B128" s="195">
        <f t="shared" si="33"/>
        <v>1</v>
      </c>
      <c r="C128" s="195">
        <f t="shared" si="34"/>
        <v>1</v>
      </c>
      <c r="D128" s="195">
        <f t="shared" si="35"/>
        <v>0</v>
      </c>
      <c r="E128" s="195">
        <f t="shared" si="36"/>
        <v>0</v>
      </c>
      <c r="F128" s="195">
        <f t="shared" si="37"/>
        <v>0</v>
      </c>
      <c r="G128">
        <f t="shared" si="38"/>
        <v>0</v>
      </c>
      <c r="H128">
        <f t="shared" si="39"/>
        <v>0</v>
      </c>
      <c r="I128">
        <f t="shared" si="40"/>
        <v>0</v>
      </c>
      <c r="J128">
        <f t="shared" si="41"/>
        <v>0</v>
      </c>
      <c r="K128">
        <f>数据调研!G128</f>
        <v>27</v>
      </c>
      <c r="L128" s="199">
        <f t="shared" si="42"/>
        <v>27</v>
      </c>
      <c r="M128" s="199">
        <f t="shared" si="43"/>
        <v>9.95</v>
      </c>
      <c r="O128" s="55"/>
      <c r="P128" s="56"/>
      <c r="Q128" s="56"/>
      <c r="R128" s="55"/>
      <c r="S128" s="55"/>
      <c r="T128" s="55"/>
      <c r="U128" s="55"/>
      <c r="V128" s="55"/>
      <c r="W128" s="55"/>
      <c r="X128" s="55"/>
      <c r="Y128" s="215"/>
      <c r="Z128" s="215"/>
    </row>
    <row r="129" ht="20.1" customHeight="1" spans="1:26">
      <c r="A129" s="194">
        <f>数据调研!D129</f>
        <v>23.9</v>
      </c>
      <c r="B129" s="195">
        <f t="shared" si="33"/>
        <v>0</v>
      </c>
      <c r="C129" s="195">
        <f t="shared" si="34"/>
        <v>0</v>
      </c>
      <c r="D129" s="195">
        <f t="shared" si="35"/>
        <v>1</v>
      </c>
      <c r="E129" s="195">
        <f t="shared" si="36"/>
        <v>1</v>
      </c>
      <c r="F129" s="195">
        <f t="shared" si="37"/>
        <v>0</v>
      </c>
      <c r="G129">
        <f t="shared" si="38"/>
        <v>0</v>
      </c>
      <c r="H129">
        <f t="shared" si="39"/>
        <v>0</v>
      </c>
      <c r="I129">
        <f t="shared" si="40"/>
        <v>0</v>
      </c>
      <c r="J129">
        <f t="shared" si="41"/>
        <v>0</v>
      </c>
      <c r="K129">
        <f>数据调研!G129</f>
        <v>27</v>
      </c>
      <c r="L129" s="199">
        <f t="shared" si="42"/>
        <v>27</v>
      </c>
      <c r="M129" s="199">
        <f t="shared" si="43"/>
        <v>23.9</v>
      </c>
      <c r="O129" s="55"/>
      <c r="P129" s="56"/>
      <c r="Q129" s="56"/>
      <c r="R129" s="55"/>
      <c r="S129" s="55"/>
      <c r="T129" s="55"/>
      <c r="U129" s="55"/>
      <c r="V129" s="55"/>
      <c r="W129" s="55"/>
      <c r="X129" s="55"/>
      <c r="Y129" s="215"/>
      <c r="Z129" s="215"/>
    </row>
    <row r="130" ht="20.1" customHeight="1" spans="1:26">
      <c r="A130" s="194">
        <f>数据调研!D130</f>
        <v>19.99</v>
      </c>
      <c r="B130" s="195">
        <f t="shared" si="33"/>
        <v>0</v>
      </c>
      <c r="C130" s="195">
        <f t="shared" si="34"/>
        <v>0</v>
      </c>
      <c r="D130" s="195">
        <f t="shared" si="35"/>
        <v>1</v>
      </c>
      <c r="E130" s="195">
        <f t="shared" si="36"/>
        <v>0</v>
      </c>
      <c r="F130" s="195">
        <f t="shared" si="37"/>
        <v>0</v>
      </c>
      <c r="G130">
        <f t="shared" si="38"/>
        <v>0</v>
      </c>
      <c r="H130">
        <f t="shared" si="39"/>
        <v>0</v>
      </c>
      <c r="I130">
        <f t="shared" si="40"/>
        <v>0</v>
      </c>
      <c r="J130">
        <f t="shared" si="41"/>
        <v>0</v>
      </c>
      <c r="K130">
        <f>数据调研!G130</f>
        <v>27</v>
      </c>
      <c r="L130" s="199">
        <f t="shared" si="42"/>
        <v>27</v>
      </c>
      <c r="M130" s="199">
        <f t="shared" si="43"/>
        <v>19.99</v>
      </c>
      <c r="O130" s="55"/>
      <c r="P130" s="56"/>
      <c r="Q130" s="56"/>
      <c r="R130" s="55"/>
      <c r="S130" s="55"/>
      <c r="T130" s="55"/>
      <c r="U130" s="55"/>
      <c r="V130" s="55"/>
      <c r="W130" s="55"/>
      <c r="X130" s="55"/>
      <c r="Y130" s="215"/>
      <c r="Z130" s="215"/>
    </row>
    <row r="131" ht="20.1" customHeight="1" spans="1:26">
      <c r="A131" s="194">
        <f>数据调研!D131</f>
        <v>14.99</v>
      </c>
      <c r="B131" s="195">
        <f t="shared" ref="B131:B161" si="44">IF(AND(A131&gt;0,A131&lt;10),1,0)</f>
        <v>0</v>
      </c>
      <c r="C131" s="195">
        <f t="shared" ref="C131:C161" si="45">IF(AND(A131&gt;9,A131&lt;17),1,0)</f>
        <v>1</v>
      </c>
      <c r="D131" s="195">
        <f t="shared" ref="D131:D161" si="46">IF(AND(A131&gt;16,A131&lt;24),1,0)</f>
        <v>0</v>
      </c>
      <c r="E131" s="195">
        <f t="shared" ref="E131:E161" si="47">IF(AND(A131&gt;23,A131&lt;30),1,0)</f>
        <v>0</v>
      </c>
      <c r="F131" s="195">
        <f t="shared" ref="F131:F161" si="48">IF(AND(A131&gt;29,A131&lt;35),1,0)</f>
        <v>0</v>
      </c>
      <c r="G131">
        <f t="shared" ref="G131:G161" si="49">IF(AND(A131&gt;34,A131&lt;40),1,0)</f>
        <v>0</v>
      </c>
      <c r="H131">
        <f t="shared" ref="H131:H161" si="50">IF(AND(A131&gt;39,A131&lt;50),1,0)</f>
        <v>0</v>
      </c>
      <c r="I131">
        <f t="shared" ref="I131:I161" si="51">IF(AND(A131&gt;49,A131&lt;61),1,0)</f>
        <v>0</v>
      </c>
      <c r="J131">
        <f t="shared" ref="J131:J161" si="52">IF(AND(A131&gt;60,A131&lt;&gt;"N.A."),1,0)</f>
        <v>0</v>
      </c>
      <c r="K131">
        <f>数据调研!G131</f>
        <v>27</v>
      </c>
      <c r="L131" s="199">
        <f t="shared" ref="L131:L161" si="53">IF(OR(K131="N.A.",K131="&lt; 5"),0,K131)</f>
        <v>27</v>
      </c>
      <c r="M131" s="199">
        <f t="shared" ref="M131:M161" si="54">IF(OR(A131="N.A.",A131="&lt; 5",A131&gt;300,L131=0),0,A131)</f>
        <v>14.99</v>
      </c>
      <c r="O131" s="55"/>
      <c r="P131" s="56"/>
      <c r="Q131" s="56"/>
      <c r="R131" s="55"/>
      <c r="S131" s="55"/>
      <c r="T131" s="55"/>
      <c r="U131" s="55"/>
      <c r="V131" s="55"/>
      <c r="W131" s="55"/>
      <c r="X131" s="55"/>
      <c r="Y131" s="215"/>
      <c r="Z131" s="215"/>
    </row>
    <row r="132" ht="20.1" customHeight="1" spans="1:26">
      <c r="A132" s="194">
        <f>数据调研!D132</f>
        <v>10.99</v>
      </c>
      <c r="B132" s="195">
        <f t="shared" si="44"/>
        <v>0</v>
      </c>
      <c r="C132" s="195">
        <f t="shared" si="45"/>
        <v>1</v>
      </c>
      <c r="D132" s="195">
        <f t="shared" si="46"/>
        <v>0</v>
      </c>
      <c r="E132" s="195">
        <f t="shared" si="47"/>
        <v>0</v>
      </c>
      <c r="F132" s="195">
        <f t="shared" si="48"/>
        <v>0</v>
      </c>
      <c r="G132">
        <f t="shared" si="49"/>
        <v>0</v>
      </c>
      <c r="H132">
        <f t="shared" si="50"/>
        <v>0</v>
      </c>
      <c r="I132">
        <f t="shared" si="51"/>
        <v>0</v>
      </c>
      <c r="J132">
        <f t="shared" si="52"/>
        <v>0</v>
      </c>
      <c r="K132">
        <f>数据调研!G132</f>
        <v>25</v>
      </c>
      <c r="L132" s="199">
        <f t="shared" si="53"/>
        <v>25</v>
      </c>
      <c r="M132" s="199">
        <f t="shared" si="54"/>
        <v>10.99</v>
      </c>
      <c r="O132" s="55"/>
      <c r="P132" s="56"/>
      <c r="Q132" s="56"/>
      <c r="R132" s="55"/>
      <c r="S132" s="55"/>
      <c r="T132" s="55"/>
      <c r="U132" s="55"/>
      <c r="V132" s="55"/>
      <c r="W132" s="55"/>
      <c r="X132" s="55"/>
      <c r="Y132" s="215"/>
      <c r="Z132" s="215"/>
    </row>
    <row r="133" ht="20.1" customHeight="1" spans="1:26">
      <c r="A133" s="194">
        <f>数据调研!D133</f>
        <v>28</v>
      </c>
      <c r="B133" s="195">
        <f t="shared" si="44"/>
        <v>0</v>
      </c>
      <c r="C133" s="195">
        <f t="shared" si="45"/>
        <v>0</v>
      </c>
      <c r="D133" s="195">
        <f t="shared" si="46"/>
        <v>0</v>
      </c>
      <c r="E133" s="195">
        <f t="shared" si="47"/>
        <v>1</v>
      </c>
      <c r="F133" s="195">
        <f t="shared" si="48"/>
        <v>0</v>
      </c>
      <c r="G133">
        <f t="shared" si="49"/>
        <v>0</v>
      </c>
      <c r="H133">
        <f t="shared" si="50"/>
        <v>0</v>
      </c>
      <c r="I133">
        <f t="shared" si="51"/>
        <v>0</v>
      </c>
      <c r="J133">
        <f t="shared" si="52"/>
        <v>0</v>
      </c>
      <c r="K133">
        <f>数据调研!G133</f>
        <v>25</v>
      </c>
      <c r="L133" s="199">
        <f t="shared" si="53"/>
        <v>25</v>
      </c>
      <c r="M133" s="199">
        <f t="shared" si="54"/>
        <v>28</v>
      </c>
      <c r="O133" s="55"/>
      <c r="P133" s="56"/>
      <c r="Q133" s="56"/>
      <c r="R133" s="55"/>
      <c r="S133" s="55"/>
      <c r="T133" s="55"/>
      <c r="U133" s="55"/>
      <c r="V133" s="55"/>
      <c r="W133" s="55"/>
      <c r="X133" s="55"/>
      <c r="Y133" s="215"/>
      <c r="Z133" s="215"/>
    </row>
    <row r="134" ht="20.1" customHeight="1" spans="1:26">
      <c r="A134" s="194">
        <f>数据调研!D134</f>
        <v>9.94</v>
      </c>
      <c r="B134" s="195">
        <f t="shared" si="44"/>
        <v>1</v>
      </c>
      <c r="C134" s="195">
        <f t="shared" si="45"/>
        <v>1</v>
      </c>
      <c r="D134" s="195">
        <f t="shared" si="46"/>
        <v>0</v>
      </c>
      <c r="E134" s="195">
        <f t="shared" si="47"/>
        <v>0</v>
      </c>
      <c r="F134" s="195">
        <f t="shared" si="48"/>
        <v>0</v>
      </c>
      <c r="G134">
        <f t="shared" si="49"/>
        <v>0</v>
      </c>
      <c r="H134">
        <f t="shared" si="50"/>
        <v>0</v>
      </c>
      <c r="I134">
        <f t="shared" si="51"/>
        <v>0</v>
      </c>
      <c r="J134">
        <f t="shared" si="52"/>
        <v>0</v>
      </c>
      <c r="K134">
        <f>数据调研!G134</f>
        <v>25</v>
      </c>
      <c r="L134" s="199">
        <f t="shared" si="53"/>
        <v>25</v>
      </c>
      <c r="M134" s="199">
        <f t="shared" si="54"/>
        <v>9.94</v>
      </c>
      <c r="O134" s="55"/>
      <c r="P134" s="56"/>
      <c r="Q134" s="56"/>
      <c r="R134" s="55"/>
      <c r="S134" s="55"/>
      <c r="T134" s="55"/>
      <c r="U134" s="55"/>
      <c r="V134" s="55"/>
      <c r="W134" s="55"/>
      <c r="X134" s="55"/>
      <c r="Y134" s="215"/>
      <c r="Z134" s="215"/>
    </row>
    <row r="135" ht="20.1" customHeight="1" spans="1:26">
      <c r="A135" s="194">
        <f>数据调研!D135</f>
        <v>24.95</v>
      </c>
      <c r="B135" s="195">
        <f t="shared" si="44"/>
        <v>0</v>
      </c>
      <c r="C135" s="195">
        <f t="shared" si="45"/>
        <v>0</v>
      </c>
      <c r="D135" s="195">
        <f t="shared" si="46"/>
        <v>0</v>
      </c>
      <c r="E135" s="195">
        <f t="shared" si="47"/>
        <v>1</v>
      </c>
      <c r="F135" s="195">
        <f t="shared" si="48"/>
        <v>0</v>
      </c>
      <c r="G135">
        <f t="shared" si="49"/>
        <v>0</v>
      </c>
      <c r="H135">
        <f t="shared" si="50"/>
        <v>0</v>
      </c>
      <c r="I135">
        <f t="shared" si="51"/>
        <v>0</v>
      </c>
      <c r="J135">
        <f t="shared" si="52"/>
        <v>0</v>
      </c>
      <c r="K135">
        <f>数据调研!G135</f>
        <v>25</v>
      </c>
      <c r="L135" s="199">
        <f t="shared" si="53"/>
        <v>25</v>
      </c>
      <c r="M135" s="199">
        <f t="shared" si="54"/>
        <v>24.95</v>
      </c>
      <c r="O135" s="55"/>
      <c r="P135" s="56"/>
      <c r="Q135" s="56"/>
      <c r="R135" s="55"/>
      <c r="S135" s="55"/>
      <c r="T135" s="55"/>
      <c r="U135" s="55"/>
      <c r="V135" s="55"/>
      <c r="W135" s="55"/>
      <c r="X135" s="55"/>
      <c r="Y135" s="215"/>
      <c r="Z135" s="215"/>
    </row>
    <row r="136" ht="20.1" customHeight="1" spans="1:26">
      <c r="A136" s="194">
        <f>数据调研!D136</f>
        <v>12.99</v>
      </c>
      <c r="B136" s="195">
        <f t="shared" si="44"/>
        <v>0</v>
      </c>
      <c r="C136" s="195">
        <f t="shared" si="45"/>
        <v>1</v>
      </c>
      <c r="D136" s="195">
        <f t="shared" si="46"/>
        <v>0</v>
      </c>
      <c r="E136" s="195">
        <f t="shared" si="47"/>
        <v>0</v>
      </c>
      <c r="F136" s="195">
        <f t="shared" si="48"/>
        <v>0</v>
      </c>
      <c r="G136">
        <f t="shared" si="49"/>
        <v>0</v>
      </c>
      <c r="H136">
        <f t="shared" si="50"/>
        <v>0</v>
      </c>
      <c r="I136">
        <f t="shared" si="51"/>
        <v>0</v>
      </c>
      <c r="J136">
        <f t="shared" si="52"/>
        <v>0</v>
      </c>
      <c r="K136">
        <f>数据调研!G136</f>
        <v>25</v>
      </c>
      <c r="L136" s="199">
        <f t="shared" si="53"/>
        <v>25</v>
      </c>
      <c r="M136" s="199">
        <f t="shared" si="54"/>
        <v>12.99</v>
      </c>
      <c r="O136" s="55"/>
      <c r="P136" s="56"/>
      <c r="Q136" s="56"/>
      <c r="R136" s="55"/>
      <c r="S136" s="55"/>
      <c r="T136" s="55"/>
      <c r="U136" s="55"/>
      <c r="V136" s="55"/>
      <c r="W136" s="55"/>
      <c r="X136" s="55"/>
      <c r="Y136" s="215"/>
      <c r="Z136" s="215"/>
    </row>
    <row r="137" ht="20.1" customHeight="1" spans="1:26">
      <c r="A137" s="194">
        <f>数据调研!D137</f>
        <v>16.99</v>
      </c>
      <c r="B137" s="195">
        <f t="shared" si="44"/>
        <v>0</v>
      </c>
      <c r="C137" s="195">
        <f t="shared" si="45"/>
        <v>1</v>
      </c>
      <c r="D137" s="195">
        <f t="shared" si="46"/>
        <v>1</v>
      </c>
      <c r="E137" s="195">
        <f t="shared" si="47"/>
        <v>0</v>
      </c>
      <c r="F137" s="195">
        <f t="shared" si="48"/>
        <v>0</v>
      </c>
      <c r="G137">
        <f t="shared" si="49"/>
        <v>0</v>
      </c>
      <c r="H137">
        <f t="shared" si="50"/>
        <v>0</v>
      </c>
      <c r="I137">
        <f t="shared" si="51"/>
        <v>0</v>
      </c>
      <c r="J137">
        <f t="shared" si="52"/>
        <v>0</v>
      </c>
      <c r="K137">
        <f>数据调研!G137</f>
        <v>25</v>
      </c>
      <c r="L137" s="199">
        <f t="shared" si="53"/>
        <v>25</v>
      </c>
      <c r="M137" s="199">
        <f t="shared" si="54"/>
        <v>16.99</v>
      </c>
      <c r="O137" s="55"/>
      <c r="P137" s="56"/>
      <c r="Q137" s="56"/>
      <c r="R137" s="55"/>
      <c r="S137" s="55"/>
      <c r="T137" s="55"/>
      <c r="U137" s="55"/>
      <c r="V137" s="55"/>
      <c r="W137" s="55"/>
      <c r="X137" s="55"/>
      <c r="Y137" s="215"/>
      <c r="Z137" s="215"/>
    </row>
    <row r="138" ht="20.1" customHeight="1" spans="1:26">
      <c r="A138" s="194">
        <f>数据调研!D138</f>
        <v>8.99</v>
      </c>
      <c r="B138" s="195">
        <f t="shared" si="44"/>
        <v>1</v>
      </c>
      <c r="C138" s="195">
        <f t="shared" si="45"/>
        <v>0</v>
      </c>
      <c r="D138" s="195">
        <f t="shared" si="46"/>
        <v>0</v>
      </c>
      <c r="E138" s="195">
        <f t="shared" si="47"/>
        <v>0</v>
      </c>
      <c r="F138" s="195">
        <f t="shared" si="48"/>
        <v>0</v>
      </c>
      <c r="G138">
        <f t="shared" si="49"/>
        <v>0</v>
      </c>
      <c r="H138">
        <f t="shared" si="50"/>
        <v>0</v>
      </c>
      <c r="I138">
        <f t="shared" si="51"/>
        <v>0</v>
      </c>
      <c r="J138">
        <f t="shared" si="52"/>
        <v>0</v>
      </c>
      <c r="K138">
        <f>数据调研!G138</f>
        <v>25</v>
      </c>
      <c r="L138" s="199">
        <f t="shared" si="53"/>
        <v>25</v>
      </c>
      <c r="M138" s="199">
        <f t="shared" si="54"/>
        <v>8.99</v>
      </c>
      <c r="O138" s="55"/>
      <c r="P138" s="56"/>
      <c r="Q138" s="56"/>
      <c r="R138" s="55"/>
      <c r="S138" s="55"/>
      <c r="T138" s="55"/>
      <c r="U138" s="55"/>
      <c r="V138" s="55"/>
      <c r="W138" s="55"/>
      <c r="X138" s="55"/>
      <c r="Y138" s="215"/>
      <c r="Z138" s="215"/>
    </row>
    <row r="139" ht="20.1" customHeight="1" spans="1:26">
      <c r="A139" s="194">
        <f>数据调研!D139</f>
        <v>8.99</v>
      </c>
      <c r="B139" s="195">
        <f t="shared" si="44"/>
        <v>1</v>
      </c>
      <c r="C139" s="195">
        <f t="shared" si="45"/>
        <v>0</v>
      </c>
      <c r="D139" s="195">
        <f t="shared" si="46"/>
        <v>0</v>
      </c>
      <c r="E139" s="195">
        <f t="shared" si="47"/>
        <v>0</v>
      </c>
      <c r="F139" s="195">
        <f t="shared" si="48"/>
        <v>0</v>
      </c>
      <c r="G139">
        <f t="shared" si="49"/>
        <v>0</v>
      </c>
      <c r="H139">
        <f t="shared" si="50"/>
        <v>0</v>
      </c>
      <c r="I139">
        <f t="shared" si="51"/>
        <v>0</v>
      </c>
      <c r="J139">
        <f t="shared" si="52"/>
        <v>0</v>
      </c>
      <c r="K139">
        <f>数据调研!G139</f>
        <v>25</v>
      </c>
      <c r="L139" s="199">
        <f t="shared" si="53"/>
        <v>25</v>
      </c>
      <c r="M139" s="199">
        <f t="shared" si="54"/>
        <v>8.99</v>
      </c>
      <c r="O139" s="55"/>
      <c r="P139" s="56"/>
      <c r="Q139" s="56"/>
      <c r="R139" s="55"/>
      <c r="S139" s="55"/>
      <c r="T139" s="55"/>
      <c r="U139" s="55"/>
      <c r="V139" s="55"/>
      <c r="W139" s="55"/>
      <c r="X139" s="55"/>
      <c r="Y139" s="215"/>
      <c r="Z139" s="215"/>
    </row>
    <row r="140" ht="20.1" customHeight="1" spans="1:26">
      <c r="A140" s="194">
        <f>数据调研!D140</f>
        <v>9.69</v>
      </c>
      <c r="B140" s="195">
        <f t="shared" si="44"/>
        <v>1</v>
      </c>
      <c r="C140" s="195">
        <f t="shared" si="45"/>
        <v>1</v>
      </c>
      <c r="D140" s="195">
        <f t="shared" si="46"/>
        <v>0</v>
      </c>
      <c r="E140" s="195">
        <f t="shared" si="47"/>
        <v>0</v>
      </c>
      <c r="F140" s="195">
        <f t="shared" si="48"/>
        <v>0</v>
      </c>
      <c r="G140">
        <f t="shared" si="49"/>
        <v>0</v>
      </c>
      <c r="H140">
        <f t="shared" si="50"/>
        <v>0</v>
      </c>
      <c r="I140">
        <f t="shared" si="51"/>
        <v>0</v>
      </c>
      <c r="J140">
        <f t="shared" si="52"/>
        <v>0</v>
      </c>
      <c r="K140">
        <f>数据调研!G140</f>
        <v>25</v>
      </c>
      <c r="L140" s="199">
        <f t="shared" si="53"/>
        <v>25</v>
      </c>
      <c r="M140" s="199">
        <f t="shared" si="54"/>
        <v>9.69</v>
      </c>
      <c r="O140" s="55"/>
      <c r="P140" s="56"/>
      <c r="Q140" s="56"/>
      <c r="R140" s="55"/>
      <c r="S140" s="55"/>
      <c r="T140" s="55"/>
      <c r="U140" s="55"/>
      <c r="V140" s="55"/>
      <c r="W140" s="55"/>
      <c r="X140" s="55"/>
      <c r="Y140" s="215"/>
      <c r="Z140" s="215"/>
    </row>
    <row r="141" ht="20.1" customHeight="1" spans="1:26">
      <c r="A141" s="194">
        <f>数据调研!D141</f>
        <v>18.99</v>
      </c>
      <c r="B141" s="195">
        <f t="shared" si="44"/>
        <v>0</v>
      </c>
      <c r="C141" s="195">
        <f t="shared" si="45"/>
        <v>0</v>
      </c>
      <c r="D141" s="195">
        <f t="shared" si="46"/>
        <v>1</v>
      </c>
      <c r="E141" s="195">
        <f t="shared" si="47"/>
        <v>0</v>
      </c>
      <c r="F141" s="195">
        <f t="shared" si="48"/>
        <v>0</v>
      </c>
      <c r="G141">
        <f t="shared" si="49"/>
        <v>0</v>
      </c>
      <c r="H141">
        <f t="shared" si="50"/>
        <v>0</v>
      </c>
      <c r="I141">
        <f t="shared" si="51"/>
        <v>0</v>
      </c>
      <c r="J141">
        <f t="shared" si="52"/>
        <v>0</v>
      </c>
      <c r="K141">
        <f>数据调研!G141</f>
        <v>25</v>
      </c>
      <c r="L141" s="199">
        <f t="shared" si="53"/>
        <v>25</v>
      </c>
      <c r="M141" s="199">
        <f t="shared" si="54"/>
        <v>18.99</v>
      </c>
      <c r="O141" s="55"/>
      <c r="P141" s="56"/>
      <c r="Q141" s="56"/>
      <c r="R141" s="55"/>
      <c r="S141" s="55"/>
      <c r="T141" s="55"/>
      <c r="U141" s="55"/>
      <c r="V141" s="55"/>
      <c r="W141" s="55"/>
      <c r="X141" s="55"/>
      <c r="Y141" s="215"/>
      <c r="Z141" s="215"/>
    </row>
    <row r="142" ht="20.1" customHeight="1" spans="1:26">
      <c r="A142" s="194">
        <f>数据调研!D142</f>
        <v>11.99</v>
      </c>
      <c r="B142" s="195">
        <f t="shared" si="44"/>
        <v>0</v>
      </c>
      <c r="C142" s="195">
        <f t="shared" si="45"/>
        <v>1</v>
      </c>
      <c r="D142" s="195">
        <f t="shared" si="46"/>
        <v>0</v>
      </c>
      <c r="E142" s="195">
        <f t="shared" si="47"/>
        <v>0</v>
      </c>
      <c r="F142" s="195">
        <f t="shared" si="48"/>
        <v>0</v>
      </c>
      <c r="G142">
        <f t="shared" si="49"/>
        <v>0</v>
      </c>
      <c r="H142">
        <f t="shared" si="50"/>
        <v>0</v>
      </c>
      <c r="I142">
        <f t="shared" si="51"/>
        <v>0</v>
      </c>
      <c r="J142">
        <f t="shared" si="52"/>
        <v>0</v>
      </c>
      <c r="K142">
        <f>数据调研!G142</f>
        <v>25</v>
      </c>
      <c r="L142" s="199">
        <f t="shared" si="53"/>
        <v>25</v>
      </c>
      <c r="M142" s="199">
        <f t="shared" si="54"/>
        <v>11.99</v>
      </c>
      <c r="O142" s="55"/>
      <c r="P142" s="56"/>
      <c r="Q142" s="56"/>
      <c r="R142" s="55"/>
      <c r="S142" s="55"/>
      <c r="T142" s="55"/>
      <c r="U142" s="55"/>
      <c r="V142" s="55"/>
      <c r="W142" s="55"/>
      <c r="X142" s="55"/>
      <c r="Y142" s="215"/>
      <c r="Z142" s="215"/>
    </row>
    <row r="143" ht="20.1" customHeight="1" spans="1:26">
      <c r="A143" s="194">
        <f>数据调研!D143</f>
        <v>0</v>
      </c>
      <c r="B143" s="195">
        <f t="shared" si="44"/>
        <v>0</v>
      </c>
      <c r="C143" s="195">
        <f t="shared" si="45"/>
        <v>0</v>
      </c>
      <c r="D143" s="195">
        <f t="shared" si="46"/>
        <v>0</v>
      </c>
      <c r="E143" s="195">
        <f t="shared" si="47"/>
        <v>0</v>
      </c>
      <c r="F143" s="195">
        <f t="shared" si="48"/>
        <v>0</v>
      </c>
      <c r="G143">
        <f t="shared" si="49"/>
        <v>0</v>
      </c>
      <c r="H143">
        <f t="shared" si="50"/>
        <v>0</v>
      </c>
      <c r="I143">
        <f t="shared" si="51"/>
        <v>0</v>
      </c>
      <c r="J143">
        <f t="shared" si="52"/>
        <v>0</v>
      </c>
      <c r="K143">
        <f>数据调研!G143</f>
        <v>0</v>
      </c>
      <c r="L143" s="199">
        <f t="shared" si="53"/>
        <v>0</v>
      </c>
      <c r="M143" s="199">
        <f t="shared" si="54"/>
        <v>0</v>
      </c>
      <c r="O143" s="55"/>
      <c r="P143" s="56"/>
      <c r="Q143" s="56"/>
      <c r="R143" s="55"/>
      <c r="S143" s="55"/>
      <c r="T143" s="55"/>
      <c r="U143" s="55"/>
      <c r="V143" s="55"/>
      <c r="W143" s="55"/>
      <c r="X143" s="55"/>
      <c r="Y143" s="215"/>
      <c r="Z143" s="215"/>
    </row>
    <row r="144" ht="20.1" customHeight="1" spans="1:26">
      <c r="A144" s="194">
        <f>数据调研!D144</f>
        <v>0</v>
      </c>
      <c r="B144" s="195">
        <f t="shared" si="44"/>
        <v>0</v>
      </c>
      <c r="C144" s="195">
        <f t="shared" si="45"/>
        <v>0</v>
      </c>
      <c r="D144" s="195">
        <f t="shared" si="46"/>
        <v>0</v>
      </c>
      <c r="E144" s="195">
        <f t="shared" si="47"/>
        <v>0</v>
      </c>
      <c r="F144" s="195">
        <f t="shared" si="48"/>
        <v>0</v>
      </c>
      <c r="G144">
        <f t="shared" si="49"/>
        <v>0</v>
      </c>
      <c r="H144">
        <f t="shared" si="50"/>
        <v>0</v>
      </c>
      <c r="I144">
        <f t="shared" si="51"/>
        <v>0</v>
      </c>
      <c r="J144">
        <f t="shared" si="52"/>
        <v>0</v>
      </c>
      <c r="K144">
        <f>数据调研!G144</f>
        <v>0</v>
      </c>
      <c r="L144" s="199">
        <f t="shared" si="53"/>
        <v>0</v>
      </c>
      <c r="M144" s="199">
        <f t="shared" si="54"/>
        <v>0</v>
      </c>
      <c r="O144" s="55"/>
      <c r="P144" s="56"/>
      <c r="Q144" s="56"/>
      <c r="R144" s="55"/>
      <c r="S144" s="55"/>
      <c r="T144" s="55"/>
      <c r="U144" s="55"/>
      <c r="V144" s="55"/>
      <c r="W144" s="55"/>
      <c r="X144" s="55"/>
      <c r="Y144" s="215"/>
      <c r="Z144" s="215"/>
    </row>
    <row r="145" ht="20.1" customHeight="1" spans="1:26">
      <c r="A145" s="194">
        <f>数据调研!D145</f>
        <v>0</v>
      </c>
      <c r="B145" s="195">
        <f t="shared" si="44"/>
        <v>0</v>
      </c>
      <c r="C145" s="195">
        <f t="shared" si="45"/>
        <v>0</v>
      </c>
      <c r="D145" s="195">
        <f t="shared" si="46"/>
        <v>0</v>
      </c>
      <c r="E145" s="195">
        <f t="shared" si="47"/>
        <v>0</v>
      </c>
      <c r="F145" s="195">
        <f t="shared" si="48"/>
        <v>0</v>
      </c>
      <c r="G145">
        <f t="shared" si="49"/>
        <v>0</v>
      </c>
      <c r="H145">
        <f t="shared" si="50"/>
        <v>0</v>
      </c>
      <c r="I145">
        <f t="shared" si="51"/>
        <v>0</v>
      </c>
      <c r="J145">
        <f t="shared" si="52"/>
        <v>0</v>
      </c>
      <c r="K145">
        <f>数据调研!G145</f>
        <v>0</v>
      </c>
      <c r="L145" s="199">
        <f t="shared" si="53"/>
        <v>0</v>
      </c>
      <c r="M145" s="199">
        <f t="shared" si="54"/>
        <v>0</v>
      </c>
      <c r="O145" s="55"/>
      <c r="P145" s="56"/>
      <c r="Q145" s="56"/>
      <c r="R145" s="55"/>
      <c r="S145" s="55"/>
      <c r="T145" s="55"/>
      <c r="U145" s="55"/>
      <c r="V145" s="55"/>
      <c r="W145" s="55"/>
      <c r="X145" s="55"/>
      <c r="Y145" s="215"/>
      <c r="Z145" s="215"/>
    </row>
    <row r="146" ht="20.1" customHeight="1" spans="1:26">
      <c r="A146" s="194">
        <f>数据调研!D146</f>
        <v>0</v>
      </c>
      <c r="B146" s="195">
        <f t="shared" si="44"/>
        <v>0</v>
      </c>
      <c r="C146" s="195">
        <f t="shared" si="45"/>
        <v>0</v>
      </c>
      <c r="D146" s="195">
        <f t="shared" si="46"/>
        <v>0</v>
      </c>
      <c r="E146" s="195">
        <f t="shared" si="47"/>
        <v>0</v>
      </c>
      <c r="F146" s="195">
        <f t="shared" si="48"/>
        <v>0</v>
      </c>
      <c r="G146">
        <f t="shared" si="49"/>
        <v>0</v>
      </c>
      <c r="H146">
        <f t="shared" si="50"/>
        <v>0</v>
      </c>
      <c r="I146">
        <f t="shared" si="51"/>
        <v>0</v>
      </c>
      <c r="J146">
        <f t="shared" si="52"/>
        <v>0</v>
      </c>
      <c r="K146">
        <f>数据调研!G146</f>
        <v>0</v>
      </c>
      <c r="L146" s="199">
        <f t="shared" si="53"/>
        <v>0</v>
      </c>
      <c r="M146" s="199">
        <f t="shared" si="54"/>
        <v>0</v>
      </c>
      <c r="O146" s="55"/>
      <c r="P146" s="56"/>
      <c r="Q146" s="56"/>
      <c r="R146" s="55"/>
      <c r="S146" s="55"/>
      <c r="T146" s="55"/>
      <c r="U146" s="55"/>
      <c r="V146" s="55"/>
      <c r="W146" s="55"/>
      <c r="X146" s="55"/>
      <c r="Y146" s="215"/>
      <c r="Z146" s="215"/>
    </row>
    <row r="147" ht="20.1" customHeight="1" spans="1:26">
      <c r="A147" s="194">
        <f>数据调研!D147</f>
        <v>0</v>
      </c>
      <c r="B147" s="195">
        <f t="shared" si="44"/>
        <v>0</v>
      </c>
      <c r="C147" s="195">
        <f t="shared" si="45"/>
        <v>0</v>
      </c>
      <c r="D147" s="195">
        <f t="shared" si="46"/>
        <v>0</v>
      </c>
      <c r="E147" s="195">
        <f t="shared" si="47"/>
        <v>0</v>
      </c>
      <c r="F147" s="195">
        <f t="shared" si="48"/>
        <v>0</v>
      </c>
      <c r="G147">
        <f t="shared" si="49"/>
        <v>0</v>
      </c>
      <c r="H147">
        <f t="shared" si="50"/>
        <v>0</v>
      </c>
      <c r="I147">
        <f t="shared" si="51"/>
        <v>0</v>
      </c>
      <c r="J147">
        <f t="shared" si="52"/>
        <v>0</v>
      </c>
      <c r="K147">
        <f>数据调研!G147</f>
        <v>0</v>
      </c>
      <c r="L147" s="199">
        <f t="shared" si="53"/>
        <v>0</v>
      </c>
      <c r="M147" s="199">
        <f t="shared" si="54"/>
        <v>0</v>
      </c>
      <c r="O147" s="55"/>
      <c r="P147" s="56"/>
      <c r="Q147" s="56"/>
      <c r="R147" s="55"/>
      <c r="S147" s="55"/>
      <c r="T147" s="55"/>
      <c r="U147" s="55"/>
      <c r="V147" s="55"/>
      <c r="W147" s="55"/>
      <c r="X147" s="55"/>
      <c r="Y147" s="215"/>
      <c r="Z147" s="215"/>
    </row>
    <row r="148" ht="20.1" customHeight="1" spans="1:26">
      <c r="A148" s="194">
        <f>数据调研!D148</f>
        <v>0</v>
      </c>
      <c r="B148" s="195">
        <f t="shared" si="44"/>
        <v>0</v>
      </c>
      <c r="C148" s="195">
        <f t="shared" si="45"/>
        <v>0</v>
      </c>
      <c r="D148" s="195">
        <f t="shared" si="46"/>
        <v>0</v>
      </c>
      <c r="E148" s="195">
        <f t="shared" si="47"/>
        <v>0</v>
      </c>
      <c r="F148" s="195">
        <f t="shared" si="48"/>
        <v>0</v>
      </c>
      <c r="G148">
        <f t="shared" si="49"/>
        <v>0</v>
      </c>
      <c r="H148">
        <f t="shared" si="50"/>
        <v>0</v>
      </c>
      <c r="I148">
        <f t="shared" si="51"/>
        <v>0</v>
      </c>
      <c r="J148">
        <f t="shared" si="52"/>
        <v>0</v>
      </c>
      <c r="K148">
        <f>数据调研!G148</f>
        <v>0</v>
      </c>
      <c r="L148" s="199">
        <f t="shared" si="53"/>
        <v>0</v>
      </c>
      <c r="M148" s="199">
        <f t="shared" si="54"/>
        <v>0</v>
      </c>
      <c r="O148" s="55"/>
      <c r="P148" s="56"/>
      <c r="Q148" s="56"/>
      <c r="R148" s="55"/>
      <c r="S148" s="55"/>
      <c r="T148" s="55"/>
      <c r="U148" s="55"/>
      <c r="V148" s="55"/>
      <c r="W148" s="55"/>
      <c r="X148" s="55"/>
      <c r="Y148" s="215"/>
      <c r="Z148" s="215"/>
    </row>
    <row r="149" ht="20.1" customHeight="1" spans="1:26">
      <c r="A149" s="194">
        <f>数据调研!D149</f>
        <v>0</v>
      </c>
      <c r="B149" s="195">
        <f t="shared" si="44"/>
        <v>0</v>
      </c>
      <c r="C149" s="195">
        <f t="shared" si="45"/>
        <v>0</v>
      </c>
      <c r="D149" s="195">
        <f t="shared" si="46"/>
        <v>0</v>
      </c>
      <c r="E149" s="195">
        <f t="shared" si="47"/>
        <v>0</v>
      </c>
      <c r="F149" s="195">
        <f t="shared" si="48"/>
        <v>0</v>
      </c>
      <c r="G149">
        <f t="shared" si="49"/>
        <v>0</v>
      </c>
      <c r="H149">
        <f t="shared" si="50"/>
        <v>0</v>
      </c>
      <c r="I149">
        <f t="shared" si="51"/>
        <v>0</v>
      </c>
      <c r="J149">
        <f t="shared" si="52"/>
        <v>0</v>
      </c>
      <c r="K149">
        <f>数据调研!G149</f>
        <v>0</v>
      </c>
      <c r="L149" s="199">
        <f t="shared" si="53"/>
        <v>0</v>
      </c>
      <c r="M149" s="199">
        <f t="shared" si="54"/>
        <v>0</v>
      </c>
      <c r="O149" s="55"/>
      <c r="P149" s="56"/>
      <c r="Q149" s="56"/>
      <c r="R149" s="55"/>
      <c r="S149" s="55"/>
      <c r="T149" s="55"/>
      <c r="U149" s="55"/>
      <c r="V149" s="55"/>
      <c r="W149" s="55"/>
      <c r="X149" s="55"/>
      <c r="Y149" s="215"/>
      <c r="Z149" s="215"/>
    </row>
    <row r="150" ht="20.1" customHeight="1" spans="1:26">
      <c r="A150" s="194">
        <f>数据调研!D150</f>
        <v>0</v>
      </c>
      <c r="B150" s="195">
        <f t="shared" si="44"/>
        <v>0</v>
      </c>
      <c r="C150" s="195">
        <f t="shared" si="45"/>
        <v>0</v>
      </c>
      <c r="D150" s="195">
        <f t="shared" si="46"/>
        <v>0</v>
      </c>
      <c r="E150" s="195">
        <f t="shared" si="47"/>
        <v>0</v>
      </c>
      <c r="F150" s="195">
        <f t="shared" si="48"/>
        <v>0</v>
      </c>
      <c r="G150">
        <f t="shared" si="49"/>
        <v>0</v>
      </c>
      <c r="H150">
        <f t="shared" si="50"/>
        <v>0</v>
      </c>
      <c r="I150">
        <f t="shared" si="51"/>
        <v>0</v>
      </c>
      <c r="J150">
        <f t="shared" si="52"/>
        <v>0</v>
      </c>
      <c r="K150">
        <f>数据调研!G150</f>
        <v>0</v>
      </c>
      <c r="L150" s="199">
        <f t="shared" si="53"/>
        <v>0</v>
      </c>
      <c r="M150" s="199">
        <f t="shared" si="54"/>
        <v>0</v>
      </c>
      <c r="O150" s="55"/>
      <c r="P150" s="56"/>
      <c r="Q150" s="56"/>
      <c r="R150" s="55"/>
      <c r="S150" s="55"/>
      <c r="T150" s="55"/>
      <c r="U150" s="55"/>
      <c r="V150" s="55"/>
      <c r="W150" s="55"/>
      <c r="X150" s="55"/>
      <c r="Y150" s="215"/>
      <c r="Z150" s="215"/>
    </row>
    <row r="151" ht="20.1" customHeight="1" spans="1:26">
      <c r="A151" s="194">
        <f>数据调研!D151</f>
        <v>0</v>
      </c>
      <c r="B151" s="195">
        <f t="shared" si="44"/>
        <v>0</v>
      </c>
      <c r="C151" s="195">
        <f t="shared" si="45"/>
        <v>0</v>
      </c>
      <c r="D151" s="195">
        <f t="shared" si="46"/>
        <v>0</v>
      </c>
      <c r="E151" s="195">
        <f t="shared" si="47"/>
        <v>0</v>
      </c>
      <c r="F151" s="195">
        <f t="shared" si="48"/>
        <v>0</v>
      </c>
      <c r="G151">
        <f t="shared" si="49"/>
        <v>0</v>
      </c>
      <c r="H151">
        <f t="shared" si="50"/>
        <v>0</v>
      </c>
      <c r="I151">
        <f t="shared" si="51"/>
        <v>0</v>
      </c>
      <c r="J151">
        <f t="shared" si="52"/>
        <v>0</v>
      </c>
      <c r="K151">
        <f>数据调研!G151</f>
        <v>0</v>
      </c>
      <c r="L151" s="199">
        <f t="shared" si="53"/>
        <v>0</v>
      </c>
      <c r="M151" s="199">
        <f t="shared" si="54"/>
        <v>0</v>
      </c>
      <c r="O151" s="55"/>
      <c r="P151" s="56"/>
      <c r="Q151" s="56"/>
      <c r="R151" s="55"/>
      <c r="S151" s="55"/>
      <c r="T151" s="55"/>
      <c r="U151" s="55"/>
      <c r="V151" s="55"/>
      <c r="W151" s="55"/>
      <c r="X151" s="55"/>
      <c r="Y151" s="215"/>
      <c r="Z151" s="215"/>
    </row>
    <row r="152" ht="20.1" customHeight="1" spans="1:26">
      <c r="A152" s="194">
        <f>数据调研!D152</f>
        <v>0</v>
      </c>
      <c r="B152" s="195">
        <f t="shared" si="44"/>
        <v>0</v>
      </c>
      <c r="C152" s="195">
        <f t="shared" si="45"/>
        <v>0</v>
      </c>
      <c r="D152" s="195">
        <f t="shared" si="46"/>
        <v>0</v>
      </c>
      <c r="E152" s="195">
        <f t="shared" si="47"/>
        <v>0</v>
      </c>
      <c r="F152" s="195">
        <f t="shared" si="48"/>
        <v>0</v>
      </c>
      <c r="G152">
        <f t="shared" si="49"/>
        <v>0</v>
      </c>
      <c r="H152">
        <f t="shared" si="50"/>
        <v>0</v>
      </c>
      <c r="I152">
        <f t="shared" si="51"/>
        <v>0</v>
      </c>
      <c r="J152">
        <f t="shared" si="52"/>
        <v>0</v>
      </c>
      <c r="K152">
        <f>数据调研!G152</f>
        <v>0</v>
      </c>
      <c r="L152" s="199">
        <f t="shared" si="53"/>
        <v>0</v>
      </c>
      <c r="M152" s="199">
        <f t="shared" si="54"/>
        <v>0</v>
      </c>
      <c r="O152" s="55"/>
      <c r="P152" s="56"/>
      <c r="Q152" s="56"/>
      <c r="R152" s="55"/>
      <c r="S152" s="55"/>
      <c r="T152" s="55"/>
      <c r="U152" s="55"/>
      <c r="V152" s="55"/>
      <c r="W152" s="55"/>
      <c r="X152" s="55"/>
      <c r="Y152" s="215"/>
      <c r="Z152" s="215"/>
    </row>
    <row r="153" ht="20.1" customHeight="1" spans="1:26">
      <c r="A153" s="194">
        <f>数据调研!D153</f>
        <v>0</v>
      </c>
      <c r="B153" s="195">
        <f t="shared" si="44"/>
        <v>0</v>
      </c>
      <c r="C153" s="195">
        <f t="shared" si="45"/>
        <v>0</v>
      </c>
      <c r="D153" s="195">
        <f t="shared" si="46"/>
        <v>0</v>
      </c>
      <c r="E153" s="195">
        <f t="shared" si="47"/>
        <v>0</v>
      </c>
      <c r="F153" s="195">
        <f t="shared" si="48"/>
        <v>0</v>
      </c>
      <c r="G153">
        <f t="shared" si="49"/>
        <v>0</v>
      </c>
      <c r="H153">
        <f t="shared" si="50"/>
        <v>0</v>
      </c>
      <c r="I153">
        <f t="shared" si="51"/>
        <v>0</v>
      </c>
      <c r="J153">
        <f t="shared" si="52"/>
        <v>0</v>
      </c>
      <c r="K153">
        <f>数据调研!G153</f>
        <v>0</v>
      </c>
      <c r="L153" s="199">
        <f t="shared" si="53"/>
        <v>0</v>
      </c>
      <c r="M153" s="199">
        <f t="shared" si="54"/>
        <v>0</v>
      </c>
      <c r="O153" s="55"/>
      <c r="P153" s="56"/>
      <c r="Q153" s="56"/>
      <c r="R153" s="55"/>
      <c r="S153" s="55"/>
      <c r="T153" s="55"/>
      <c r="U153" s="55"/>
      <c r="V153" s="55"/>
      <c r="W153" s="55"/>
      <c r="X153" s="55"/>
      <c r="Y153" s="215"/>
      <c r="Z153" s="215"/>
    </row>
    <row r="154" ht="20.1" customHeight="1" spans="1:26">
      <c r="A154" s="194">
        <f>数据调研!D154</f>
        <v>0</v>
      </c>
      <c r="B154" s="195">
        <f t="shared" si="44"/>
        <v>0</v>
      </c>
      <c r="C154" s="195">
        <f t="shared" si="45"/>
        <v>0</v>
      </c>
      <c r="D154" s="195">
        <f t="shared" si="46"/>
        <v>0</v>
      </c>
      <c r="E154" s="195">
        <f t="shared" si="47"/>
        <v>0</v>
      </c>
      <c r="F154" s="195">
        <f t="shared" si="48"/>
        <v>0</v>
      </c>
      <c r="G154">
        <f t="shared" si="49"/>
        <v>0</v>
      </c>
      <c r="H154">
        <f t="shared" si="50"/>
        <v>0</v>
      </c>
      <c r="I154">
        <f t="shared" si="51"/>
        <v>0</v>
      </c>
      <c r="J154">
        <f t="shared" si="52"/>
        <v>0</v>
      </c>
      <c r="K154">
        <f>数据调研!G154</f>
        <v>0</v>
      </c>
      <c r="L154" s="199">
        <f t="shared" si="53"/>
        <v>0</v>
      </c>
      <c r="M154" s="199">
        <f t="shared" si="54"/>
        <v>0</v>
      </c>
      <c r="O154" s="55"/>
      <c r="P154" s="56"/>
      <c r="Q154" s="56"/>
      <c r="R154" s="55"/>
      <c r="S154" s="55"/>
      <c r="T154" s="55"/>
      <c r="U154" s="55"/>
      <c r="V154" s="55"/>
      <c r="W154" s="55"/>
      <c r="X154" s="55"/>
      <c r="Y154" s="215"/>
      <c r="Z154" s="215"/>
    </row>
    <row r="155" ht="20.1" customHeight="1" spans="1:26">
      <c r="A155" s="194">
        <f>数据调研!D155</f>
        <v>0</v>
      </c>
      <c r="B155" s="195">
        <f t="shared" si="44"/>
        <v>0</v>
      </c>
      <c r="C155" s="195">
        <f t="shared" si="45"/>
        <v>0</v>
      </c>
      <c r="D155" s="195">
        <f t="shared" si="46"/>
        <v>0</v>
      </c>
      <c r="E155" s="195">
        <f t="shared" si="47"/>
        <v>0</v>
      </c>
      <c r="F155" s="195">
        <f t="shared" si="48"/>
        <v>0</v>
      </c>
      <c r="G155">
        <f t="shared" si="49"/>
        <v>0</v>
      </c>
      <c r="H155">
        <f t="shared" si="50"/>
        <v>0</v>
      </c>
      <c r="I155">
        <f t="shared" si="51"/>
        <v>0</v>
      </c>
      <c r="J155">
        <f t="shared" si="52"/>
        <v>0</v>
      </c>
      <c r="K155">
        <f>数据调研!G155</f>
        <v>0</v>
      </c>
      <c r="L155" s="199">
        <f t="shared" si="53"/>
        <v>0</v>
      </c>
      <c r="M155" s="199">
        <f t="shared" si="54"/>
        <v>0</v>
      </c>
      <c r="O155" s="55"/>
      <c r="P155" s="56"/>
      <c r="Q155" s="56"/>
      <c r="R155" s="55"/>
      <c r="S155" s="55"/>
      <c r="T155" s="55"/>
      <c r="U155" s="55"/>
      <c r="V155" s="55"/>
      <c r="W155" s="55"/>
      <c r="X155" s="55"/>
      <c r="Y155" s="215"/>
      <c r="Z155" s="215"/>
    </row>
    <row r="156" ht="20.1" customHeight="1" spans="1:26">
      <c r="A156" s="194">
        <f>数据调研!D156</f>
        <v>0</v>
      </c>
      <c r="B156" s="195">
        <f t="shared" si="44"/>
        <v>0</v>
      </c>
      <c r="C156" s="195">
        <f t="shared" si="45"/>
        <v>0</v>
      </c>
      <c r="D156" s="195">
        <f t="shared" si="46"/>
        <v>0</v>
      </c>
      <c r="E156" s="195">
        <f t="shared" si="47"/>
        <v>0</v>
      </c>
      <c r="F156" s="195">
        <f t="shared" si="48"/>
        <v>0</v>
      </c>
      <c r="G156">
        <f t="shared" si="49"/>
        <v>0</v>
      </c>
      <c r="H156">
        <f t="shared" si="50"/>
        <v>0</v>
      </c>
      <c r="I156">
        <f t="shared" si="51"/>
        <v>0</v>
      </c>
      <c r="J156">
        <f t="shared" si="52"/>
        <v>0</v>
      </c>
      <c r="K156">
        <f>数据调研!G156</f>
        <v>0</v>
      </c>
      <c r="L156" s="199">
        <f t="shared" si="53"/>
        <v>0</v>
      </c>
      <c r="M156" s="199">
        <f t="shared" si="54"/>
        <v>0</v>
      </c>
      <c r="O156" s="55"/>
      <c r="P156" s="56"/>
      <c r="Q156" s="56"/>
      <c r="R156" s="55"/>
      <c r="S156" s="55"/>
      <c r="T156" s="55"/>
      <c r="U156" s="55"/>
      <c r="V156" s="55"/>
      <c r="W156" s="55"/>
      <c r="X156" s="55"/>
      <c r="Y156" s="215"/>
      <c r="Z156" s="215"/>
    </row>
    <row r="157" ht="20.1" customHeight="1" spans="1:26">
      <c r="A157" s="194">
        <f>数据调研!D157</f>
        <v>0</v>
      </c>
      <c r="B157" s="195">
        <f t="shared" si="44"/>
        <v>0</v>
      </c>
      <c r="C157" s="195">
        <f t="shared" si="45"/>
        <v>0</v>
      </c>
      <c r="D157" s="195">
        <f t="shared" si="46"/>
        <v>0</v>
      </c>
      <c r="E157" s="195">
        <f t="shared" si="47"/>
        <v>0</v>
      </c>
      <c r="F157" s="195">
        <f t="shared" si="48"/>
        <v>0</v>
      </c>
      <c r="G157">
        <f t="shared" si="49"/>
        <v>0</v>
      </c>
      <c r="H157">
        <f t="shared" si="50"/>
        <v>0</v>
      </c>
      <c r="I157">
        <f t="shared" si="51"/>
        <v>0</v>
      </c>
      <c r="J157">
        <f t="shared" si="52"/>
        <v>0</v>
      </c>
      <c r="K157">
        <f>数据调研!G157</f>
        <v>0</v>
      </c>
      <c r="L157" s="199">
        <f t="shared" si="53"/>
        <v>0</v>
      </c>
      <c r="M157" s="199">
        <f t="shared" si="54"/>
        <v>0</v>
      </c>
      <c r="O157" s="55"/>
      <c r="P157" s="56"/>
      <c r="Q157" s="56"/>
      <c r="R157" s="55"/>
      <c r="S157" s="55"/>
      <c r="T157" s="55"/>
      <c r="U157" s="55"/>
      <c r="V157" s="55"/>
      <c r="W157" s="55"/>
      <c r="X157" s="55"/>
      <c r="Y157" s="215"/>
      <c r="Z157" s="215"/>
    </row>
    <row r="158" ht="20.1" customHeight="1" spans="1:26">
      <c r="A158" s="194">
        <f>数据调研!D158</f>
        <v>0</v>
      </c>
      <c r="B158" s="195">
        <f t="shared" si="44"/>
        <v>0</v>
      </c>
      <c r="C158" s="195">
        <f t="shared" si="45"/>
        <v>0</v>
      </c>
      <c r="D158" s="195">
        <f t="shared" si="46"/>
        <v>0</v>
      </c>
      <c r="E158" s="195">
        <f t="shared" si="47"/>
        <v>0</v>
      </c>
      <c r="F158" s="195">
        <f t="shared" si="48"/>
        <v>0</v>
      </c>
      <c r="G158">
        <f t="shared" si="49"/>
        <v>0</v>
      </c>
      <c r="H158">
        <f t="shared" si="50"/>
        <v>0</v>
      </c>
      <c r="I158">
        <f t="shared" si="51"/>
        <v>0</v>
      </c>
      <c r="J158">
        <f t="shared" si="52"/>
        <v>0</v>
      </c>
      <c r="K158">
        <f>数据调研!G158</f>
        <v>0</v>
      </c>
      <c r="L158" s="199">
        <f t="shared" si="53"/>
        <v>0</v>
      </c>
      <c r="M158" s="199">
        <f t="shared" si="54"/>
        <v>0</v>
      </c>
      <c r="O158" s="55"/>
      <c r="P158" s="56"/>
      <c r="Q158" s="56"/>
      <c r="R158" s="55"/>
      <c r="S158" s="55"/>
      <c r="T158" s="55"/>
      <c r="U158" s="55"/>
      <c r="V158" s="55"/>
      <c r="W158" s="55"/>
      <c r="X158" s="55"/>
      <c r="Y158" s="215"/>
      <c r="Z158" s="215"/>
    </row>
    <row r="159" ht="20.1" customHeight="1" spans="1:26">
      <c r="A159" s="194">
        <f>数据调研!D159</f>
        <v>0</v>
      </c>
      <c r="B159" s="195">
        <f t="shared" si="44"/>
        <v>0</v>
      </c>
      <c r="C159" s="195">
        <f t="shared" si="45"/>
        <v>0</v>
      </c>
      <c r="D159" s="195">
        <f t="shared" si="46"/>
        <v>0</v>
      </c>
      <c r="E159" s="195">
        <f t="shared" si="47"/>
        <v>0</v>
      </c>
      <c r="F159" s="195">
        <f t="shared" si="48"/>
        <v>0</v>
      </c>
      <c r="G159">
        <f t="shared" si="49"/>
        <v>0</v>
      </c>
      <c r="H159">
        <f t="shared" si="50"/>
        <v>0</v>
      </c>
      <c r="I159">
        <f t="shared" si="51"/>
        <v>0</v>
      </c>
      <c r="J159">
        <f t="shared" si="52"/>
        <v>0</v>
      </c>
      <c r="K159">
        <f>数据调研!G159</f>
        <v>0</v>
      </c>
      <c r="L159" s="199">
        <f t="shared" si="53"/>
        <v>0</v>
      </c>
      <c r="M159" s="199">
        <f t="shared" si="54"/>
        <v>0</v>
      </c>
      <c r="O159" s="55"/>
      <c r="P159" s="56"/>
      <c r="Q159" s="56"/>
      <c r="R159" s="55"/>
      <c r="S159" s="55"/>
      <c r="T159" s="55"/>
      <c r="U159" s="55"/>
      <c r="V159" s="55"/>
      <c r="W159" s="55"/>
      <c r="X159" s="55"/>
      <c r="Y159" s="215"/>
      <c r="Z159" s="215"/>
    </row>
    <row r="160" ht="20.1" customHeight="1" spans="1:26">
      <c r="A160" s="194">
        <f>数据调研!D160</f>
        <v>0</v>
      </c>
      <c r="B160" s="195">
        <f t="shared" si="44"/>
        <v>0</v>
      </c>
      <c r="C160" s="195">
        <f t="shared" si="45"/>
        <v>0</v>
      </c>
      <c r="D160" s="195">
        <f t="shared" si="46"/>
        <v>0</v>
      </c>
      <c r="E160" s="195">
        <f t="shared" si="47"/>
        <v>0</v>
      </c>
      <c r="F160" s="195">
        <f t="shared" si="48"/>
        <v>0</v>
      </c>
      <c r="G160">
        <f t="shared" si="49"/>
        <v>0</v>
      </c>
      <c r="H160">
        <f t="shared" si="50"/>
        <v>0</v>
      </c>
      <c r="I160">
        <f t="shared" si="51"/>
        <v>0</v>
      </c>
      <c r="J160">
        <f t="shared" si="52"/>
        <v>0</v>
      </c>
      <c r="K160">
        <f>数据调研!G160</f>
        <v>0</v>
      </c>
      <c r="L160" s="199">
        <f t="shared" si="53"/>
        <v>0</v>
      </c>
      <c r="M160" s="199">
        <f t="shared" si="54"/>
        <v>0</v>
      </c>
      <c r="O160" s="55"/>
      <c r="P160" s="56"/>
      <c r="Q160" s="56"/>
      <c r="R160" s="55"/>
      <c r="S160" s="55"/>
      <c r="T160" s="55"/>
      <c r="U160" s="55"/>
      <c r="V160" s="55"/>
      <c r="W160" s="55"/>
      <c r="X160" s="55"/>
      <c r="Y160" s="215"/>
      <c r="Z160" s="215"/>
    </row>
    <row r="161" ht="20.1" customHeight="1" spans="1:26">
      <c r="A161" s="194">
        <f>数据调研!D161</f>
        <v>0</v>
      </c>
      <c r="B161" s="195">
        <f t="shared" si="44"/>
        <v>0</v>
      </c>
      <c r="C161" s="195">
        <f t="shared" si="45"/>
        <v>0</v>
      </c>
      <c r="D161" s="195">
        <f t="shared" si="46"/>
        <v>0</v>
      </c>
      <c r="E161" s="195">
        <f t="shared" si="47"/>
        <v>0</v>
      </c>
      <c r="F161" s="195">
        <f t="shared" si="48"/>
        <v>0</v>
      </c>
      <c r="G161">
        <f t="shared" si="49"/>
        <v>0</v>
      </c>
      <c r="H161">
        <f t="shared" si="50"/>
        <v>0</v>
      </c>
      <c r="I161">
        <f t="shared" si="51"/>
        <v>0</v>
      </c>
      <c r="J161">
        <f t="shared" si="52"/>
        <v>0</v>
      </c>
      <c r="K161">
        <f>数据调研!G161</f>
        <v>0</v>
      </c>
      <c r="L161" s="199">
        <f t="shared" si="53"/>
        <v>0</v>
      </c>
      <c r="M161" s="199">
        <f t="shared" si="54"/>
        <v>0</v>
      </c>
      <c r="O161" s="55"/>
      <c r="P161" s="56"/>
      <c r="Q161" s="56"/>
      <c r="R161" s="55"/>
      <c r="S161" s="55"/>
      <c r="T161" s="55"/>
      <c r="U161" s="55"/>
      <c r="V161" s="55"/>
      <c r="W161" s="55"/>
      <c r="X161" s="55"/>
      <c r="Y161" s="215"/>
      <c r="Z161" s="215"/>
    </row>
    <row r="162" spans="13:26">
      <c r="M162" s="216"/>
      <c r="N162" s="215"/>
      <c r="O162" s="215"/>
      <c r="P162" s="216"/>
      <c r="Q162" s="216"/>
      <c r="R162" s="215"/>
      <c r="S162" s="215"/>
      <c r="T162" s="215"/>
      <c r="U162" s="215"/>
      <c r="V162" s="215"/>
      <c r="W162" s="215"/>
      <c r="X162" s="215"/>
      <c r="Y162" s="215"/>
      <c r="Z162" s="215"/>
    </row>
    <row r="163" spans="2:26">
      <c r="B163" s="55">
        <f t="shared" ref="B163:J163" si="55">SUM(B2:B162)</f>
        <v>27</v>
      </c>
      <c r="C163" s="55">
        <f t="shared" si="55"/>
        <v>99</v>
      </c>
      <c r="D163" s="55">
        <f t="shared" si="55"/>
        <v>20</v>
      </c>
      <c r="E163" s="55">
        <f t="shared" si="55"/>
        <v>16</v>
      </c>
      <c r="F163" s="55">
        <f t="shared" si="55"/>
        <v>1</v>
      </c>
      <c r="G163" s="55">
        <f t="shared" si="55"/>
        <v>0</v>
      </c>
      <c r="H163" s="55">
        <f t="shared" si="55"/>
        <v>0</v>
      </c>
      <c r="I163" s="55">
        <f t="shared" si="55"/>
        <v>0</v>
      </c>
      <c r="J163" s="55">
        <f t="shared" si="55"/>
        <v>0</v>
      </c>
      <c r="K163" s="55"/>
      <c r="L163" s="56"/>
      <c r="M163" s="217"/>
      <c r="N163" s="214"/>
      <c r="O163" s="215"/>
      <c r="P163" s="216"/>
      <c r="Q163" s="216"/>
      <c r="R163" s="215"/>
      <c r="S163" s="215"/>
      <c r="T163" s="215"/>
      <c r="U163" s="215"/>
      <c r="V163" s="215"/>
      <c r="W163" s="215"/>
      <c r="X163" s="215"/>
      <c r="Y163" s="215"/>
      <c r="Z163" s="215"/>
    </row>
    <row r="164" spans="13:26">
      <c r="M164" s="216"/>
      <c r="N164" s="215"/>
      <c r="O164" s="215"/>
      <c r="P164" s="216"/>
      <c r="Q164" s="216"/>
      <c r="R164" s="215"/>
      <c r="S164" s="215"/>
      <c r="T164" s="215"/>
      <c r="U164" s="215"/>
      <c r="V164" s="215"/>
      <c r="W164" s="215"/>
      <c r="X164" s="215"/>
      <c r="Y164" s="215"/>
      <c r="Z164" s="215"/>
    </row>
    <row r="165" spans="13:26">
      <c r="M165" s="216"/>
      <c r="N165" s="215"/>
      <c r="O165" s="215"/>
      <c r="P165" s="216"/>
      <c r="Q165" s="216"/>
      <c r="R165" s="215"/>
      <c r="S165" s="215"/>
      <c r="T165" s="215"/>
      <c r="U165" s="215"/>
      <c r="V165" s="215"/>
      <c r="W165" s="215"/>
      <c r="X165" s="215"/>
      <c r="Y165" s="215"/>
      <c r="Z165" s="215"/>
    </row>
    <row r="166" spans="13:26">
      <c r="M166" s="216"/>
      <c r="N166" s="215"/>
      <c r="O166" s="215"/>
      <c r="P166" s="216"/>
      <c r="Q166" s="216"/>
      <c r="R166" s="215"/>
      <c r="S166" s="215"/>
      <c r="T166" s="215"/>
      <c r="U166" s="215"/>
      <c r="V166" s="215"/>
      <c r="W166" s="215"/>
      <c r="X166" s="215"/>
      <c r="Y166" s="215"/>
      <c r="Z166" s="215"/>
    </row>
    <row r="167" spans="13:26">
      <c r="M167" s="216"/>
      <c r="N167" s="215"/>
      <c r="O167" s="215"/>
      <c r="P167" s="216"/>
      <c r="Q167" s="216"/>
      <c r="R167" s="215"/>
      <c r="S167" s="215"/>
      <c r="T167" s="215"/>
      <c r="U167" s="215"/>
      <c r="V167" s="215"/>
      <c r="W167" s="215"/>
      <c r="X167" s="215"/>
      <c r="Y167" s="215"/>
      <c r="Z167" s="215"/>
    </row>
    <row r="168" spans="13:26">
      <c r="M168" s="216"/>
      <c r="N168" s="215"/>
      <c r="O168" s="215"/>
      <c r="P168" s="216"/>
      <c r="Q168" s="216"/>
      <c r="R168" s="215"/>
      <c r="S168" s="215"/>
      <c r="T168" s="215"/>
      <c r="U168" s="215"/>
      <c r="V168" s="215"/>
      <c r="W168" s="215"/>
      <c r="X168" s="215"/>
      <c r="Y168" s="215"/>
      <c r="Z168" s="215"/>
    </row>
    <row r="169" spans="13:26">
      <c r="M169" s="216"/>
      <c r="N169" s="215"/>
      <c r="O169" s="215"/>
      <c r="P169" s="216"/>
      <c r="Q169" s="216"/>
      <c r="R169" s="215"/>
      <c r="S169" s="215"/>
      <c r="T169" s="215"/>
      <c r="U169" s="215"/>
      <c r="V169" s="215"/>
      <c r="W169" s="215"/>
      <c r="X169" s="215"/>
      <c r="Y169" s="215"/>
      <c r="Z169" s="215"/>
    </row>
  </sheetData>
  <sheetProtection selectLockedCells="1"/>
  <protectedRanges>
    <protectedRange sqref="S40" name="区域6"/>
    <protectedRange sqref="A2:A161" name="区域5"/>
  </protectedRanges>
  <mergeCells count="5">
    <mergeCell ref="O1:X1"/>
    <mergeCell ref="O39:Q47"/>
    <mergeCell ref="O37:Q38"/>
    <mergeCell ref="S37:X38"/>
    <mergeCell ref="S39:X47"/>
  </mergeCells>
  <pageMargins left="0.699305555555556" right="0.699305555555556"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8"/>
  <sheetViews>
    <sheetView showGridLines="0" topLeftCell="A33" workbookViewId="0">
      <selection activeCell="A1" sqref="A1:P37"/>
    </sheetView>
  </sheetViews>
  <sheetFormatPr defaultColWidth="9" defaultRowHeight="13.5"/>
  <cols>
    <col min="1" max="2" width="16.2583333333333" style="173" customWidth="1"/>
    <col min="3" max="3" width="13.5" style="2" customWidth="1"/>
    <col min="11" max="11" width="7.5" customWidth="1"/>
    <col min="16" max="16" width="10.375" customWidth="1"/>
    <col min="17" max="17" width="7" customWidth="1"/>
    <col min="18" max="22" width="9" customWidth="1"/>
  </cols>
  <sheetData>
    <row r="1" ht="21" customHeight="1" spans="1:17">
      <c r="A1" s="174" t="s">
        <v>758</v>
      </c>
      <c r="B1" s="174"/>
      <c r="C1" s="175"/>
      <c r="D1" s="175"/>
      <c r="E1" s="175"/>
      <c r="F1" s="175"/>
      <c r="G1" s="175"/>
      <c r="H1" s="175"/>
      <c r="I1" s="175"/>
      <c r="J1" s="175"/>
      <c r="K1" s="175"/>
      <c r="L1" s="175"/>
      <c r="M1" s="175"/>
      <c r="N1" s="175"/>
      <c r="O1" s="175"/>
      <c r="P1" s="175"/>
      <c r="Q1" s="175"/>
    </row>
    <row r="2" ht="21" customHeight="1" spans="1:17">
      <c r="A2" s="174"/>
      <c r="B2" s="174"/>
      <c r="C2" s="175"/>
      <c r="D2" s="175"/>
      <c r="E2" s="175"/>
      <c r="F2" s="175"/>
      <c r="G2" s="175"/>
      <c r="H2" s="175"/>
      <c r="I2" s="175"/>
      <c r="J2" s="175"/>
      <c r="K2" s="175"/>
      <c r="L2" s="175"/>
      <c r="M2" s="175"/>
      <c r="N2" s="175"/>
      <c r="O2" s="175"/>
      <c r="P2" s="175"/>
      <c r="Q2" s="175"/>
    </row>
    <row r="4" ht="18.75" spans="1:22">
      <c r="A4" s="176" t="s">
        <v>759</v>
      </c>
      <c r="B4" s="176"/>
      <c r="C4" s="177"/>
      <c r="D4" s="177"/>
      <c r="E4" s="177"/>
      <c r="F4" s="177"/>
      <c r="G4" s="177"/>
      <c r="H4" s="177"/>
      <c r="I4" s="177"/>
      <c r="J4" s="177"/>
      <c r="L4" s="177" t="s">
        <v>760</v>
      </c>
      <c r="M4" s="177"/>
      <c r="N4" s="177"/>
      <c r="O4" s="177"/>
      <c r="P4" s="177"/>
      <c r="Q4" s="177"/>
      <c r="R4" s="187" t="s">
        <v>761</v>
      </c>
      <c r="S4" s="187"/>
      <c r="T4" s="187"/>
      <c r="U4" s="187"/>
      <c r="V4" s="187"/>
    </row>
    <row r="5" ht="18.75" spans="1:22">
      <c r="A5" s="176"/>
      <c r="B5" s="176"/>
      <c r="C5" s="177"/>
      <c r="D5" s="177"/>
      <c r="E5" s="177"/>
      <c r="F5" s="177"/>
      <c r="G5" s="177"/>
      <c r="H5" s="177"/>
      <c r="I5" s="177"/>
      <c r="J5" s="177"/>
      <c r="L5" s="177"/>
      <c r="M5" s="177"/>
      <c r="N5" s="177"/>
      <c r="O5" s="177"/>
      <c r="P5" s="177"/>
      <c r="Q5" s="177"/>
      <c r="R5" s="187"/>
      <c r="S5" s="187"/>
      <c r="T5" s="187"/>
      <c r="U5" s="187"/>
      <c r="V5" s="187"/>
    </row>
    <row r="6" ht="18.75" spans="1:22">
      <c r="A6" s="176"/>
      <c r="B6" s="176"/>
      <c r="C6" s="177"/>
      <c r="D6" s="177"/>
      <c r="E6" s="177"/>
      <c r="F6" s="177"/>
      <c r="G6" s="177"/>
      <c r="H6" s="177"/>
      <c r="I6" s="177"/>
      <c r="J6" s="177"/>
      <c r="L6" s="177"/>
      <c r="M6" s="177"/>
      <c r="N6" s="177"/>
      <c r="O6" s="177"/>
      <c r="P6" s="177"/>
      <c r="Q6" s="177"/>
      <c r="R6" s="187"/>
      <c r="S6" s="187"/>
      <c r="T6" s="187"/>
      <c r="U6" s="187"/>
      <c r="V6" s="187"/>
    </row>
    <row r="7" ht="15" customHeight="1" spans="1:22">
      <c r="A7" s="178"/>
      <c r="B7" s="178"/>
      <c r="C7" s="179"/>
      <c r="D7" s="179"/>
      <c r="L7" s="185"/>
      <c r="M7" s="185"/>
      <c r="N7" s="185"/>
      <c r="O7" s="185"/>
      <c r="P7" s="185"/>
      <c r="Q7" s="185"/>
      <c r="R7" s="187"/>
      <c r="S7" s="187"/>
      <c r="T7" s="187"/>
      <c r="U7" s="187"/>
      <c r="V7" s="187"/>
    </row>
    <row r="8" spans="1:22">
      <c r="A8" s="32"/>
      <c r="B8" s="32"/>
      <c r="C8" s="31"/>
      <c r="D8" s="31"/>
      <c r="E8" s="31"/>
      <c r="F8" s="31"/>
      <c r="G8" s="31"/>
      <c r="H8" s="31"/>
      <c r="I8" s="31"/>
      <c r="J8" s="31"/>
      <c r="L8" s="186" t="s">
        <v>762</v>
      </c>
      <c r="M8" s="54"/>
      <c r="N8" s="54"/>
      <c r="O8" s="54"/>
      <c r="P8" s="54"/>
      <c r="Q8" s="188"/>
      <c r="R8" s="187"/>
      <c r="S8" s="187"/>
      <c r="T8" s="187"/>
      <c r="U8" s="187"/>
      <c r="V8" s="187"/>
    </row>
    <row r="9" spans="1:22">
      <c r="A9" s="32"/>
      <c r="B9" s="32"/>
      <c r="C9" s="31"/>
      <c r="D9" s="31"/>
      <c r="E9" s="31"/>
      <c r="F9" s="31"/>
      <c r="G9" s="31"/>
      <c r="H9" s="31"/>
      <c r="I9" s="31"/>
      <c r="J9" s="31"/>
      <c r="L9" s="54"/>
      <c r="M9" s="54"/>
      <c r="N9" s="54"/>
      <c r="O9" s="54"/>
      <c r="P9" s="54"/>
      <c r="Q9" s="188"/>
      <c r="R9" s="187"/>
      <c r="S9" s="187"/>
      <c r="T9" s="187"/>
      <c r="U9" s="187"/>
      <c r="V9" s="187"/>
    </row>
    <row r="10" spans="1:22">
      <c r="A10" s="32"/>
      <c r="B10" s="32"/>
      <c r="C10" s="31"/>
      <c r="D10" s="31"/>
      <c r="E10" s="31"/>
      <c r="F10" s="31"/>
      <c r="G10" s="31"/>
      <c r="H10" s="31"/>
      <c r="I10" s="31"/>
      <c r="J10" s="31"/>
      <c r="L10" s="54"/>
      <c r="M10" s="54"/>
      <c r="N10" s="54"/>
      <c r="O10" s="54"/>
      <c r="P10" s="54"/>
      <c r="Q10" s="188"/>
      <c r="R10" s="187"/>
      <c r="S10" s="187"/>
      <c r="T10" s="187"/>
      <c r="U10" s="187"/>
      <c r="V10" s="187"/>
    </row>
    <row r="11" spans="1:22">
      <c r="A11" s="32"/>
      <c r="B11" s="32"/>
      <c r="C11" s="31"/>
      <c r="D11" s="31"/>
      <c r="E11" s="31"/>
      <c r="F11" s="31"/>
      <c r="G11" s="31"/>
      <c r="H11" s="31"/>
      <c r="I11" s="31"/>
      <c r="J11" s="31"/>
      <c r="L11" s="54"/>
      <c r="M11" s="54"/>
      <c r="N11" s="54"/>
      <c r="O11" s="54"/>
      <c r="P11" s="54"/>
      <c r="Q11" s="188"/>
      <c r="R11" s="187"/>
      <c r="S11" s="187"/>
      <c r="T11" s="187"/>
      <c r="U11" s="187"/>
      <c r="V11" s="187"/>
    </row>
    <row r="12" spans="1:22">
      <c r="A12" s="32"/>
      <c r="B12" s="32"/>
      <c r="C12" s="31"/>
      <c r="D12" s="31"/>
      <c r="E12" s="31"/>
      <c r="F12" s="31"/>
      <c r="G12" s="31"/>
      <c r="H12" s="31"/>
      <c r="I12" s="31"/>
      <c r="J12" s="31"/>
      <c r="L12" s="54"/>
      <c r="M12" s="54"/>
      <c r="N12" s="54"/>
      <c r="O12" s="54"/>
      <c r="P12" s="54"/>
      <c r="Q12" s="188"/>
      <c r="R12" s="187"/>
      <c r="S12" s="187"/>
      <c r="T12" s="187"/>
      <c r="U12" s="187"/>
      <c r="V12" s="187"/>
    </row>
    <row r="13" spans="1:22">
      <c r="A13" s="32"/>
      <c r="B13" s="32"/>
      <c r="C13" s="31"/>
      <c r="D13" s="31"/>
      <c r="E13" s="31"/>
      <c r="F13" s="31"/>
      <c r="G13" s="31"/>
      <c r="H13" s="31"/>
      <c r="I13" s="31"/>
      <c r="J13" s="31"/>
      <c r="L13" s="54"/>
      <c r="M13" s="54"/>
      <c r="N13" s="54"/>
      <c r="O13" s="54"/>
      <c r="P13" s="54"/>
      <c r="Q13" s="188"/>
      <c r="R13" s="187"/>
      <c r="S13" s="187"/>
      <c r="T13" s="187"/>
      <c r="U13" s="187"/>
      <c r="V13" s="187"/>
    </row>
    <row r="14" spans="1:22">
      <c r="A14" s="32"/>
      <c r="B14" s="32"/>
      <c r="C14" s="31"/>
      <c r="D14" s="31"/>
      <c r="E14" s="31"/>
      <c r="F14" s="31"/>
      <c r="G14" s="31"/>
      <c r="H14" s="31"/>
      <c r="I14" s="31"/>
      <c r="J14" s="31"/>
      <c r="L14" s="54"/>
      <c r="M14" s="54"/>
      <c r="N14" s="54"/>
      <c r="O14" s="54"/>
      <c r="P14" s="54"/>
      <c r="Q14" s="188"/>
      <c r="R14" s="187"/>
      <c r="S14" s="187"/>
      <c r="T14" s="187"/>
      <c r="U14" s="187"/>
      <c r="V14" s="187"/>
    </row>
    <row r="15" spans="1:22">
      <c r="A15" s="32"/>
      <c r="B15" s="32"/>
      <c r="C15" s="31"/>
      <c r="D15" s="31"/>
      <c r="E15" s="31"/>
      <c r="F15" s="31"/>
      <c r="G15" s="31"/>
      <c r="H15" s="31"/>
      <c r="I15" s="31"/>
      <c r="J15" s="31"/>
      <c r="L15" s="54"/>
      <c r="M15" s="54"/>
      <c r="N15" s="54"/>
      <c r="O15" s="54"/>
      <c r="P15" s="54"/>
      <c r="Q15" s="188"/>
      <c r="R15" s="187"/>
      <c r="S15" s="187"/>
      <c r="T15" s="187"/>
      <c r="U15" s="187"/>
      <c r="V15" s="187"/>
    </row>
    <row r="16" spans="1:22">
      <c r="A16" s="32"/>
      <c r="B16" s="32"/>
      <c r="C16" s="31"/>
      <c r="D16" s="31"/>
      <c r="E16" s="31"/>
      <c r="F16" s="31"/>
      <c r="G16" s="31"/>
      <c r="H16" s="31"/>
      <c r="I16" s="31"/>
      <c r="J16" s="31"/>
      <c r="L16" s="54"/>
      <c r="M16" s="54"/>
      <c r="N16" s="54"/>
      <c r="O16" s="54"/>
      <c r="P16" s="54"/>
      <c r="Q16" s="188"/>
      <c r="R16" s="187"/>
      <c r="S16" s="187"/>
      <c r="T16" s="187"/>
      <c r="U16" s="187"/>
      <c r="V16" s="187"/>
    </row>
    <row r="17" spans="1:22">
      <c r="A17" s="32"/>
      <c r="B17" s="32"/>
      <c r="C17" s="31"/>
      <c r="D17" s="31"/>
      <c r="E17" s="31"/>
      <c r="F17" s="31"/>
      <c r="G17" s="31"/>
      <c r="H17" s="31"/>
      <c r="I17" s="31"/>
      <c r="J17" s="31"/>
      <c r="L17" s="54"/>
      <c r="M17" s="54"/>
      <c r="N17" s="54"/>
      <c r="O17" s="54"/>
      <c r="P17" s="54"/>
      <c r="Q17" s="188"/>
      <c r="R17" s="187"/>
      <c r="S17" s="187"/>
      <c r="T17" s="187"/>
      <c r="U17" s="187"/>
      <c r="V17" s="187"/>
    </row>
    <row r="18" spans="1:22">
      <c r="A18" s="32"/>
      <c r="B18" s="32"/>
      <c r="C18" s="31"/>
      <c r="D18" s="31"/>
      <c r="E18" s="31"/>
      <c r="F18" s="31"/>
      <c r="G18" s="31"/>
      <c r="H18" s="31"/>
      <c r="I18" s="31"/>
      <c r="J18" s="31"/>
      <c r="L18" s="54"/>
      <c r="M18" s="54"/>
      <c r="N18" s="54"/>
      <c r="O18" s="54"/>
      <c r="P18" s="54"/>
      <c r="Q18" s="188"/>
      <c r="R18" s="187"/>
      <c r="S18" s="187"/>
      <c r="T18" s="187"/>
      <c r="U18" s="187"/>
      <c r="V18" s="187"/>
    </row>
    <row r="19" spans="1:22">
      <c r="A19" s="32"/>
      <c r="B19" s="32"/>
      <c r="C19" s="31"/>
      <c r="D19" s="31"/>
      <c r="E19" s="31"/>
      <c r="F19" s="31"/>
      <c r="G19" s="31"/>
      <c r="H19" s="31"/>
      <c r="I19" s="31"/>
      <c r="J19" s="31"/>
      <c r="L19" s="54"/>
      <c r="M19" s="54"/>
      <c r="N19" s="54"/>
      <c r="O19" s="54"/>
      <c r="P19" s="54"/>
      <c r="Q19" s="188"/>
      <c r="R19" s="187"/>
      <c r="S19" s="187"/>
      <c r="T19" s="187"/>
      <c r="U19" s="187"/>
      <c r="V19" s="187"/>
    </row>
    <row r="20" spans="1:22">
      <c r="A20" s="32"/>
      <c r="B20" s="32"/>
      <c r="C20" s="31"/>
      <c r="D20" s="31"/>
      <c r="E20" s="31"/>
      <c r="F20" s="31"/>
      <c r="G20" s="31"/>
      <c r="H20" s="31"/>
      <c r="I20" s="31"/>
      <c r="J20" s="31"/>
      <c r="L20" s="54"/>
      <c r="M20" s="54"/>
      <c r="N20" s="54"/>
      <c r="O20" s="54"/>
      <c r="P20" s="54"/>
      <c r="Q20" s="188"/>
      <c r="R20" s="187"/>
      <c r="S20" s="187"/>
      <c r="T20" s="187"/>
      <c r="U20" s="187"/>
      <c r="V20" s="187"/>
    </row>
    <row r="21" spans="1:22">
      <c r="A21" s="32"/>
      <c r="B21" s="32"/>
      <c r="C21" s="31"/>
      <c r="D21" s="31"/>
      <c r="E21" s="31"/>
      <c r="F21" s="31"/>
      <c r="G21" s="31"/>
      <c r="H21" s="31"/>
      <c r="I21" s="31"/>
      <c r="J21" s="31"/>
      <c r="L21" s="54"/>
      <c r="M21" s="54"/>
      <c r="N21" s="54"/>
      <c r="O21" s="54"/>
      <c r="P21" s="54"/>
      <c r="Q21" s="188"/>
      <c r="R21" s="187"/>
      <c r="S21" s="187"/>
      <c r="T21" s="187"/>
      <c r="U21" s="187"/>
      <c r="V21" s="187"/>
    </row>
    <row r="22" spans="1:22">
      <c r="A22" s="32"/>
      <c r="B22" s="32"/>
      <c r="C22" s="31"/>
      <c r="D22" s="31"/>
      <c r="E22" s="31"/>
      <c r="F22" s="31"/>
      <c r="G22" s="31"/>
      <c r="H22" s="31"/>
      <c r="I22" s="31"/>
      <c r="J22" s="31"/>
      <c r="L22" s="54"/>
      <c r="M22" s="54"/>
      <c r="N22" s="54"/>
      <c r="O22" s="54"/>
      <c r="P22" s="54"/>
      <c r="Q22" s="188"/>
      <c r="R22" s="187"/>
      <c r="S22" s="187"/>
      <c r="T22" s="187"/>
      <c r="U22" s="187"/>
      <c r="V22" s="187"/>
    </row>
    <row r="23" spans="1:22">
      <c r="A23" s="32"/>
      <c r="B23" s="32"/>
      <c r="C23" s="31"/>
      <c r="D23" s="31"/>
      <c r="E23" s="31"/>
      <c r="F23" s="31"/>
      <c r="G23" s="31"/>
      <c r="H23" s="31"/>
      <c r="I23" s="31"/>
      <c r="J23" s="31"/>
      <c r="L23" s="54"/>
      <c r="M23" s="54"/>
      <c r="N23" s="54"/>
      <c r="O23" s="54"/>
      <c r="P23" s="54"/>
      <c r="Q23" s="188"/>
      <c r="R23" s="187"/>
      <c r="S23" s="187"/>
      <c r="T23" s="187"/>
      <c r="U23" s="187"/>
      <c r="V23" s="187"/>
    </row>
    <row r="24" spans="1:22">
      <c r="A24" s="32"/>
      <c r="B24" s="32"/>
      <c r="C24" s="31"/>
      <c r="D24" s="31"/>
      <c r="E24" s="31"/>
      <c r="F24" s="31"/>
      <c r="G24" s="31"/>
      <c r="H24" s="31"/>
      <c r="I24" s="31"/>
      <c r="J24" s="31"/>
      <c r="L24" s="54"/>
      <c r="M24" s="54"/>
      <c r="N24" s="54"/>
      <c r="O24" s="54"/>
      <c r="P24" s="54"/>
      <c r="Q24" s="188"/>
      <c r="R24" s="187"/>
      <c r="S24" s="187"/>
      <c r="T24" s="187"/>
      <c r="U24" s="187"/>
      <c r="V24" s="187"/>
    </row>
    <row r="25" spans="1:22">
      <c r="A25" s="32"/>
      <c r="B25" s="32"/>
      <c r="C25" s="31"/>
      <c r="D25" s="31"/>
      <c r="E25" s="31"/>
      <c r="F25" s="31"/>
      <c r="G25" s="31"/>
      <c r="H25" s="31"/>
      <c r="I25" s="31"/>
      <c r="J25" s="31"/>
      <c r="L25" s="54"/>
      <c r="M25" s="54"/>
      <c r="N25" s="54"/>
      <c r="O25" s="54"/>
      <c r="P25" s="54"/>
      <c r="Q25" s="188"/>
      <c r="R25" s="187"/>
      <c r="S25" s="187"/>
      <c r="T25" s="187"/>
      <c r="U25" s="187"/>
      <c r="V25" s="187"/>
    </row>
    <row r="26" spans="1:22">
      <c r="A26" s="32"/>
      <c r="B26" s="32"/>
      <c r="C26" s="31"/>
      <c r="D26" s="31"/>
      <c r="E26" s="31"/>
      <c r="F26" s="31"/>
      <c r="G26" s="31"/>
      <c r="H26" s="31"/>
      <c r="I26" s="31"/>
      <c r="J26" s="31"/>
      <c r="L26" s="54"/>
      <c r="M26" s="54"/>
      <c r="N26" s="54"/>
      <c r="O26" s="54"/>
      <c r="P26" s="54"/>
      <c r="Q26" s="188"/>
      <c r="R26" s="187"/>
      <c r="S26" s="187"/>
      <c r="T26" s="187"/>
      <c r="U26" s="187"/>
      <c r="V26" s="187"/>
    </row>
    <row r="27" spans="1:22">
      <c r="A27" s="32"/>
      <c r="B27" s="32"/>
      <c r="C27" s="31"/>
      <c r="D27" s="31"/>
      <c r="E27" s="31"/>
      <c r="F27" s="31"/>
      <c r="G27" s="31"/>
      <c r="H27" s="31"/>
      <c r="I27" s="31"/>
      <c r="J27" s="31"/>
      <c r="L27" s="54"/>
      <c r="M27" s="54"/>
      <c r="N27" s="54"/>
      <c r="O27" s="54"/>
      <c r="P27" s="54"/>
      <c r="Q27" s="188"/>
      <c r="R27" s="187"/>
      <c r="S27" s="187"/>
      <c r="T27" s="187"/>
      <c r="U27" s="187"/>
      <c r="V27" s="187"/>
    </row>
    <row r="28" spans="12:22">
      <c r="L28" s="54"/>
      <c r="M28" s="54"/>
      <c r="N28" s="54"/>
      <c r="O28" s="54"/>
      <c r="P28" s="54"/>
      <c r="Q28" s="188"/>
      <c r="R28" s="187"/>
      <c r="S28" s="187"/>
      <c r="T28" s="187"/>
      <c r="U28" s="187"/>
      <c r="V28" s="187"/>
    </row>
    <row r="29" spans="1:17">
      <c r="A29" s="176" t="s">
        <v>763</v>
      </c>
      <c r="B29" s="176"/>
      <c r="C29" s="177"/>
      <c r="D29" s="177"/>
      <c r="E29" s="177"/>
      <c r="F29" s="177"/>
      <c r="G29" s="177"/>
      <c r="H29" s="177"/>
      <c r="I29" s="177"/>
      <c r="J29" s="177"/>
      <c r="L29" s="54"/>
      <c r="M29" s="54"/>
      <c r="N29" s="54"/>
      <c r="O29" s="54"/>
      <c r="P29" s="54"/>
      <c r="Q29" s="189"/>
    </row>
    <row r="30" spans="1:17">
      <c r="A30" s="176"/>
      <c r="B30" s="176"/>
      <c r="C30" s="177"/>
      <c r="D30" s="177"/>
      <c r="E30" s="177"/>
      <c r="F30" s="177"/>
      <c r="G30" s="177"/>
      <c r="H30" s="177"/>
      <c r="I30" s="177"/>
      <c r="J30" s="177"/>
      <c r="L30" s="54"/>
      <c r="M30" s="54"/>
      <c r="N30" s="54"/>
      <c r="O30" s="54"/>
      <c r="P30" s="54"/>
      <c r="Q30" s="189"/>
    </row>
    <row r="31" spans="1:17">
      <c r="A31" s="176"/>
      <c r="B31" s="176"/>
      <c r="C31" s="177"/>
      <c r="D31" s="177"/>
      <c r="E31" s="177"/>
      <c r="F31" s="177"/>
      <c r="G31" s="177"/>
      <c r="H31" s="177"/>
      <c r="I31" s="177"/>
      <c r="J31" s="177"/>
      <c r="L31" s="54"/>
      <c r="M31" s="54"/>
      <c r="N31" s="54"/>
      <c r="O31" s="54"/>
      <c r="P31" s="54"/>
      <c r="Q31" s="189"/>
    </row>
    <row r="32" spans="5:17">
      <c r="E32" s="85"/>
      <c r="F32" s="85"/>
      <c r="G32" s="85"/>
      <c r="H32" s="85"/>
      <c r="I32" s="85"/>
      <c r="J32" s="85"/>
      <c r="L32" s="54"/>
      <c r="M32" s="54"/>
      <c r="N32" s="54"/>
      <c r="O32" s="54"/>
      <c r="P32" s="54"/>
      <c r="Q32" s="189"/>
    </row>
    <row r="33" ht="26.1" customHeight="1" spans="1:17">
      <c r="A33" s="180" t="s">
        <v>764</v>
      </c>
      <c r="B33" s="180" t="s">
        <v>765</v>
      </c>
      <c r="C33" s="59" t="s">
        <v>766</v>
      </c>
      <c r="D33" s="59" t="s">
        <v>767</v>
      </c>
      <c r="E33" s="59"/>
      <c r="F33" s="59"/>
      <c r="G33" s="59"/>
      <c r="H33" s="59"/>
      <c r="I33" s="59"/>
      <c r="J33" s="59"/>
      <c r="L33" s="54"/>
      <c r="M33" s="54"/>
      <c r="N33" s="54"/>
      <c r="O33" s="54"/>
      <c r="P33" s="54"/>
      <c r="Q33" s="189"/>
    </row>
    <row r="34" ht="120" customHeight="1" spans="1:17">
      <c r="A34" s="47" t="s">
        <v>548</v>
      </c>
      <c r="B34" s="181"/>
      <c r="C34" s="31" t="s">
        <v>768</v>
      </c>
      <c r="D34" s="31"/>
      <c r="E34" s="31"/>
      <c r="F34" s="31"/>
      <c r="G34" s="31"/>
      <c r="H34" s="31"/>
      <c r="I34" s="31"/>
      <c r="J34" s="31"/>
      <c r="L34" s="54"/>
      <c r="M34" s="54"/>
      <c r="N34" s="54"/>
      <c r="O34" s="54"/>
      <c r="P34" s="54"/>
      <c r="Q34" s="189"/>
    </row>
    <row r="35" ht="120" customHeight="1" spans="1:17">
      <c r="A35" s="47" t="s">
        <v>548</v>
      </c>
      <c r="B35" s="182"/>
      <c r="C35" s="31" t="s">
        <v>768</v>
      </c>
      <c r="D35" s="31"/>
      <c r="E35" s="31"/>
      <c r="F35" s="31"/>
      <c r="G35" s="31"/>
      <c r="H35" s="31"/>
      <c r="I35" s="31"/>
      <c r="J35" s="31"/>
      <c r="Q35" s="190"/>
    </row>
    <row r="36" ht="120" customHeight="1" spans="1:17">
      <c r="A36" s="47" t="s">
        <v>548</v>
      </c>
      <c r="B36" s="183"/>
      <c r="C36" s="31" t="s">
        <v>769</v>
      </c>
      <c r="D36" s="31"/>
      <c r="E36" s="31"/>
      <c r="F36" s="31"/>
      <c r="G36" s="31"/>
      <c r="H36" s="31"/>
      <c r="I36" s="31"/>
      <c r="J36" s="31"/>
      <c r="Q36" s="190"/>
    </row>
    <row r="37" ht="120" customHeight="1" spans="1:17">
      <c r="A37" s="47" t="s">
        <v>548</v>
      </c>
      <c r="B37" s="184"/>
      <c r="C37" s="31" t="s">
        <v>770</v>
      </c>
      <c r="D37" s="31"/>
      <c r="E37" s="31"/>
      <c r="F37" s="31"/>
      <c r="G37" s="31"/>
      <c r="H37" s="31"/>
      <c r="I37" s="31"/>
      <c r="J37" s="31"/>
      <c r="Q37" s="190"/>
    </row>
    <row r="38" ht="120" customHeight="1" spans="1:17">
      <c r="A38" s="47"/>
      <c r="B38" s="182"/>
      <c r="C38" s="31"/>
      <c r="D38" s="31"/>
      <c r="E38" s="31"/>
      <c r="F38" s="31"/>
      <c r="G38" s="31"/>
      <c r="H38" s="31"/>
      <c r="I38" s="31"/>
      <c r="J38" s="31"/>
      <c r="Q38" s="190"/>
    </row>
    <row r="39" ht="120" customHeight="1" spans="1:17">
      <c r="A39" s="47"/>
      <c r="B39" s="182"/>
      <c r="C39" s="31"/>
      <c r="D39" s="31"/>
      <c r="E39" s="31"/>
      <c r="F39" s="31"/>
      <c r="G39" s="31"/>
      <c r="H39" s="31"/>
      <c r="I39" s="31"/>
      <c r="J39" s="31"/>
      <c r="Q39" s="190"/>
    </row>
    <row r="40" ht="120" customHeight="1" spans="1:17">
      <c r="A40" s="32"/>
      <c r="B40" s="32"/>
      <c r="C40" s="31"/>
      <c r="D40" s="31"/>
      <c r="E40" s="31"/>
      <c r="F40" s="31"/>
      <c r="G40" s="31"/>
      <c r="H40" s="31"/>
      <c r="I40" s="31"/>
      <c r="J40" s="31"/>
      <c r="Q40" s="190"/>
    </row>
    <row r="41" ht="120" customHeight="1" spans="1:17">
      <c r="A41" s="181"/>
      <c r="B41" s="181"/>
      <c r="C41" s="31"/>
      <c r="D41" s="31"/>
      <c r="E41" s="31"/>
      <c r="F41" s="31"/>
      <c r="G41" s="31"/>
      <c r="H41" s="31"/>
      <c r="I41" s="31"/>
      <c r="J41" s="31"/>
      <c r="Q41" s="190"/>
    </row>
    <row r="42" ht="120" customHeight="1" spans="1:17">
      <c r="A42" s="181"/>
      <c r="B42" s="181"/>
      <c r="C42" s="31"/>
      <c r="D42" s="31"/>
      <c r="E42" s="31"/>
      <c r="F42" s="31"/>
      <c r="G42" s="31"/>
      <c r="H42" s="31"/>
      <c r="I42" s="31"/>
      <c r="J42" s="31"/>
      <c r="Q42" s="190"/>
    </row>
    <row r="43" ht="120" customHeight="1" spans="1:17">
      <c r="A43" s="32"/>
      <c r="B43" s="32"/>
      <c r="C43" s="31"/>
      <c r="D43" s="31"/>
      <c r="E43" s="31"/>
      <c r="F43" s="31"/>
      <c r="G43" s="31"/>
      <c r="H43" s="31"/>
      <c r="I43" s="31"/>
      <c r="J43" s="31"/>
      <c r="Q43" s="190"/>
    </row>
    <row r="44" ht="120" customHeight="1" spans="1:17">
      <c r="A44" s="181"/>
      <c r="B44" s="181"/>
      <c r="C44" s="31"/>
      <c r="D44" s="31"/>
      <c r="E44" s="31"/>
      <c r="F44" s="31"/>
      <c r="G44" s="31"/>
      <c r="H44" s="31"/>
      <c r="I44" s="31"/>
      <c r="J44" s="31"/>
      <c r="Q44" s="190"/>
    </row>
    <row r="45" ht="120" customHeight="1" spans="1:17">
      <c r="A45" s="181"/>
      <c r="B45" s="181"/>
      <c r="C45" s="31"/>
      <c r="D45" s="31"/>
      <c r="E45" s="31"/>
      <c r="F45" s="31"/>
      <c r="G45" s="31"/>
      <c r="H45" s="31"/>
      <c r="I45" s="31"/>
      <c r="J45" s="31"/>
      <c r="Q45" s="190"/>
    </row>
    <row r="46" ht="120" customHeight="1" spans="1:17">
      <c r="A46" s="32"/>
      <c r="B46" s="32"/>
      <c r="C46" s="31"/>
      <c r="D46" s="31"/>
      <c r="E46" s="31"/>
      <c r="F46" s="31"/>
      <c r="G46" s="31"/>
      <c r="H46" s="31"/>
      <c r="I46" s="31"/>
      <c r="J46" s="31"/>
      <c r="Q46" s="190"/>
    </row>
    <row r="47" ht="120" customHeight="1" spans="1:17">
      <c r="A47" s="32"/>
      <c r="B47" s="32"/>
      <c r="C47" s="31"/>
      <c r="D47" s="31"/>
      <c r="E47" s="31"/>
      <c r="F47" s="31"/>
      <c r="G47" s="31"/>
      <c r="H47" s="31"/>
      <c r="I47" s="31"/>
      <c r="J47" s="31"/>
      <c r="Q47" s="190"/>
    </row>
    <row r="48" spans="17:17">
      <c r="Q48" s="190"/>
    </row>
    <row r="49" spans="17:17">
      <c r="Q49" s="190"/>
    </row>
    <row r="50" spans="17:17">
      <c r="Q50" s="190"/>
    </row>
    <row r="51" spans="17:17">
      <c r="Q51" s="190"/>
    </row>
    <row r="52" spans="17:17">
      <c r="Q52" s="190"/>
    </row>
    <row r="53" spans="17:17">
      <c r="Q53" s="190"/>
    </row>
    <row r="54" spans="17:17">
      <c r="Q54" s="190"/>
    </row>
    <row r="55" spans="17:17">
      <c r="Q55" s="190"/>
    </row>
    <row r="56" spans="17:17">
      <c r="Q56" s="190"/>
    </row>
    <row r="57" spans="17:17">
      <c r="Q57" s="190"/>
    </row>
    <row r="58" spans="17:17">
      <c r="Q58" s="190"/>
    </row>
    <row r="59" spans="17:17">
      <c r="Q59" s="190"/>
    </row>
    <row r="60" spans="17:17">
      <c r="Q60" s="190"/>
    </row>
    <row r="61" spans="17:17">
      <c r="Q61" s="190"/>
    </row>
    <row r="62" spans="17:17">
      <c r="Q62" s="190"/>
    </row>
    <row r="63" spans="17:17">
      <c r="Q63" s="190"/>
    </row>
    <row r="64" spans="17:17">
      <c r="Q64" s="190"/>
    </row>
    <row r="65" spans="17:17">
      <c r="Q65" s="190"/>
    </row>
    <row r="66" spans="17:17">
      <c r="Q66" s="190"/>
    </row>
    <row r="67" spans="17:17">
      <c r="Q67" s="190"/>
    </row>
    <row r="68" spans="17:17">
      <c r="Q68" s="190"/>
    </row>
  </sheetData>
  <sheetProtection selectLockedCells="1"/>
  <mergeCells count="22">
    <mergeCell ref="D33:J33"/>
    <mergeCell ref="D34:J34"/>
    <mergeCell ref="D35:J35"/>
    <mergeCell ref="D36:J36"/>
    <mergeCell ref="D37:J37"/>
    <mergeCell ref="D38:J38"/>
    <mergeCell ref="D39:J39"/>
    <mergeCell ref="D40:J40"/>
    <mergeCell ref="D41:J41"/>
    <mergeCell ref="D42:J42"/>
    <mergeCell ref="D43:J43"/>
    <mergeCell ref="D44:J44"/>
    <mergeCell ref="D45:J45"/>
    <mergeCell ref="D46:J46"/>
    <mergeCell ref="D47:J47"/>
    <mergeCell ref="A1:P2"/>
    <mergeCell ref="A4:J6"/>
    <mergeCell ref="L4:P6"/>
    <mergeCell ref="R4:V28"/>
    <mergeCell ref="A29:J31"/>
    <mergeCell ref="A8:J27"/>
    <mergeCell ref="L8:P34"/>
  </mergeCells>
  <dataValidations count="1">
    <dataValidation type="list" allowBlank="1" showInputMessage="1" showErrorMessage="1" sqref="C34:C47">
      <formula1>"萌芽期,成长期,稳定期,成熟期,衰退期"</formula1>
    </dataValidation>
  </dataValidations>
  <hyperlinks>
    <hyperlink ref="A34" r:id="rId2" display="点此"/>
    <hyperlink ref="A35" r:id="rId3" display="点此"/>
    <hyperlink ref="A36" r:id="rId4" display="点此"/>
    <hyperlink ref="A37" r:id="rId5" display="点此"/>
  </hyperlinks>
  <pageMargins left="0.75" right="0.75" top="1" bottom="1" header="0.511805555555556" footer="0.511805555555556"/>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7F92C"/>
  </sheetPr>
  <dimension ref="A1:AC63"/>
  <sheetViews>
    <sheetView showGridLines="0" tabSelected="1" workbookViewId="0">
      <selection activeCell="A1" sqref="A1:R50"/>
    </sheetView>
  </sheetViews>
  <sheetFormatPr defaultColWidth="9" defaultRowHeight="13.5"/>
  <cols>
    <col min="1" max="1" width="15.125" customWidth="1"/>
    <col min="2" max="2" width="23.625" style="2" customWidth="1"/>
    <col min="3" max="3" width="12.625" style="2" customWidth="1"/>
    <col min="4" max="4" width="9.75833333333333" style="2" customWidth="1"/>
    <col min="5" max="5" width="11.125" style="2" customWidth="1"/>
    <col min="6" max="6" width="12.625" style="2" customWidth="1"/>
    <col min="7" max="7" width="9.75833333333333" style="2" customWidth="1"/>
    <col min="8" max="8" width="13.125" style="2" customWidth="1"/>
    <col min="10" max="13" width="9.25833333333333" customWidth="1"/>
    <col min="14" max="14" width="9" customWidth="1"/>
    <col min="15" max="18" width="9.25833333333333" customWidth="1"/>
    <col min="19" max="19" width="12.375" style="3" customWidth="1"/>
    <col min="20" max="28" width="9" style="3" customWidth="1"/>
    <col min="29" max="29" width="9" style="3"/>
  </cols>
  <sheetData>
    <row r="1" ht="31.5" spans="1:18">
      <c r="A1" s="4" t="s">
        <v>771</v>
      </c>
      <c r="B1" s="5"/>
      <c r="C1" s="5"/>
      <c r="D1" s="5"/>
      <c r="E1" s="5"/>
      <c r="F1" s="5"/>
      <c r="G1" s="5"/>
      <c r="H1" s="5"/>
      <c r="I1" s="5"/>
      <c r="J1" s="5"/>
      <c r="K1" s="5"/>
      <c r="L1" s="5"/>
      <c r="M1" s="5"/>
      <c r="N1" s="5"/>
      <c r="O1" s="5"/>
      <c r="P1" s="5"/>
      <c r="Q1" s="5"/>
      <c r="R1" s="5"/>
    </row>
    <row r="2" ht="31.5" spans="1:18">
      <c r="A2" s="6" t="s">
        <v>772</v>
      </c>
      <c r="B2" s="6"/>
      <c r="C2" s="6"/>
      <c r="D2" s="6"/>
      <c r="E2" s="6"/>
      <c r="F2" s="6"/>
      <c r="G2" s="6"/>
      <c r="H2" s="6"/>
      <c r="I2" s="57"/>
      <c r="J2" s="6" t="s">
        <v>773</v>
      </c>
      <c r="K2" s="6"/>
      <c r="L2" s="6"/>
      <c r="M2" s="6"/>
      <c r="N2" s="6"/>
      <c r="O2" s="6"/>
      <c r="P2" s="6"/>
      <c r="Q2" s="6"/>
      <c r="R2" s="6"/>
    </row>
    <row r="3" ht="24.95" customHeight="1" spans="1:18">
      <c r="A3" s="7" t="s">
        <v>774</v>
      </c>
      <c r="B3" s="8"/>
      <c r="C3" s="8"/>
      <c r="D3" s="8"/>
      <c r="E3" s="8"/>
      <c r="F3" s="8"/>
      <c r="G3" s="8"/>
      <c r="H3" s="9"/>
      <c r="I3" s="58"/>
      <c r="J3" s="59" t="s">
        <v>775</v>
      </c>
      <c r="K3" s="59" t="s">
        <v>776</v>
      </c>
      <c r="L3" s="59" t="s">
        <v>777</v>
      </c>
      <c r="M3" s="59" t="s">
        <v>778</v>
      </c>
      <c r="N3" s="59" t="s">
        <v>779</v>
      </c>
      <c r="O3" s="59" t="s">
        <v>780</v>
      </c>
      <c r="P3" s="59" t="s">
        <v>781</v>
      </c>
      <c r="Q3" s="59" t="s">
        <v>782</v>
      </c>
      <c r="R3" s="59" t="s">
        <v>783</v>
      </c>
    </row>
    <row r="4" ht="27" customHeight="1" spans="1:18">
      <c r="A4" s="10" t="s">
        <v>784</v>
      </c>
      <c r="B4" s="11"/>
      <c r="C4" s="11"/>
      <c r="D4" s="11"/>
      <c r="E4" s="11"/>
      <c r="F4" s="11"/>
      <c r="G4" s="11"/>
      <c r="H4" s="12"/>
      <c r="I4" s="60"/>
      <c r="J4" s="61">
        <v>10</v>
      </c>
      <c r="K4" s="61">
        <v>10</v>
      </c>
      <c r="L4" s="61">
        <v>2</v>
      </c>
      <c r="M4" s="62">
        <v>0.1</v>
      </c>
      <c r="N4" s="63" t="s">
        <v>785</v>
      </c>
      <c r="O4" s="64" t="s">
        <v>786</v>
      </c>
      <c r="P4" s="64" t="s">
        <v>536</v>
      </c>
      <c r="Q4" s="145">
        <f>IF(N4="海运",M4,J4*K4*L4/6000)</f>
        <v>0.0333333333333333</v>
      </c>
      <c r="R4" s="146">
        <f>IF(M4&gt;Q4,M4,Q4)</f>
        <v>0.1</v>
      </c>
    </row>
    <row r="5" ht="27" customHeight="1" spans="1:18">
      <c r="A5" s="13"/>
      <c r="B5" s="14"/>
      <c r="C5" s="14"/>
      <c r="D5" s="14"/>
      <c r="E5" s="14"/>
      <c r="F5" s="14"/>
      <c r="G5" s="14"/>
      <c r="H5" s="15"/>
      <c r="I5" s="60"/>
      <c r="J5" s="65" t="s">
        <v>785</v>
      </c>
      <c r="K5" s="66">
        <f>(O5+P5)*R4</f>
        <v>3.2</v>
      </c>
      <c r="L5" s="65" t="s">
        <v>787</v>
      </c>
      <c r="M5" s="66">
        <f>IF(P4="EU",R4*17,R4*12)</f>
        <v>1.2</v>
      </c>
      <c r="N5" s="67"/>
      <c r="O5" s="67">
        <f>IF(O4="普货",0,IF(O4="带电",2,))</f>
        <v>0</v>
      </c>
      <c r="P5" s="67">
        <f>IF(P4="US",32,IF(P4="EU",35,IF(P4="JP",18)))</f>
        <v>32</v>
      </c>
      <c r="Q5" s="147" t="s">
        <v>773</v>
      </c>
      <c r="R5" s="148">
        <f>IF(N4="海运",M5,K5)</f>
        <v>3.2</v>
      </c>
    </row>
    <row r="6" ht="27" customHeight="1" spans="1:18">
      <c r="A6" s="16"/>
      <c r="B6" s="17"/>
      <c r="C6" s="17"/>
      <c r="D6" s="17"/>
      <c r="E6" s="17"/>
      <c r="F6" s="17"/>
      <c r="G6" s="17"/>
      <c r="H6" s="18"/>
      <c r="I6" s="68"/>
      <c r="J6" s="69" t="s">
        <v>788</v>
      </c>
      <c r="K6" s="69"/>
      <c r="L6" s="69"/>
      <c r="M6" s="69"/>
      <c r="N6" s="69"/>
      <c r="O6" s="69"/>
      <c r="P6" s="69"/>
      <c r="Q6" s="69"/>
      <c r="R6" s="69"/>
    </row>
    <row r="7" ht="27" customHeight="1" spans="1:21">
      <c r="A7" s="19" t="s">
        <v>789</v>
      </c>
      <c r="B7" s="20"/>
      <c r="C7" s="20"/>
      <c r="D7" s="20"/>
      <c r="E7" s="20"/>
      <c r="F7" s="20"/>
      <c r="G7" s="20"/>
      <c r="H7" s="21"/>
      <c r="I7" s="68"/>
      <c r="J7" s="70"/>
      <c r="K7" s="70"/>
      <c r="L7" s="70"/>
      <c r="M7" s="70"/>
      <c r="N7" s="70"/>
      <c r="O7" s="70"/>
      <c r="P7" s="70"/>
      <c r="Q7" s="70"/>
      <c r="R7" s="70"/>
      <c r="U7" s="149" t="s">
        <v>785</v>
      </c>
    </row>
    <row r="8" s="1" customFormat="1" ht="27" customHeight="1" spans="1:29">
      <c r="A8" s="22" t="s">
        <v>790</v>
      </c>
      <c r="B8" s="23"/>
      <c r="C8" s="24"/>
      <c r="D8" s="22" t="s">
        <v>791</v>
      </c>
      <c r="E8" s="23"/>
      <c r="F8" s="23"/>
      <c r="G8" s="23"/>
      <c r="H8" s="24"/>
      <c r="I8" s="68"/>
      <c r="J8" s="71" t="s">
        <v>526</v>
      </c>
      <c r="K8" s="71" t="s">
        <v>792</v>
      </c>
      <c r="L8" s="71" t="s">
        <v>793</v>
      </c>
      <c r="M8" s="71" t="s">
        <v>794</v>
      </c>
      <c r="N8" s="72" t="s">
        <v>795</v>
      </c>
      <c r="O8" s="72" t="s">
        <v>796</v>
      </c>
      <c r="P8" s="71" t="s">
        <v>797</v>
      </c>
      <c r="Q8" s="72" t="s">
        <v>798</v>
      </c>
      <c r="R8" s="72" t="s">
        <v>799</v>
      </c>
      <c r="S8" s="150"/>
      <c r="T8" s="150"/>
      <c r="U8" s="151" t="s">
        <v>787</v>
      </c>
      <c r="V8" s="150"/>
      <c r="W8" s="150"/>
      <c r="X8" s="150"/>
      <c r="Y8" s="150"/>
      <c r="Z8" s="150"/>
      <c r="AA8" s="150"/>
      <c r="AB8" s="150"/>
      <c r="AC8" s="150"/>
    </row>
    <row r="9" s="1" customFormat="1" ht="27" customHeight="1" spans="1:29">
      <c r="A9" s="22" t="s">
        <v>800</v>
      </c>
      <c r="B9" s="23"/>
      <c r="C9" s="24"/>
      <c r="D9" s="22" t="s">
        <v>801</v>
      </c>
      <c r="E9" s="23"/>
      <c r="F9" s="23"/>
      <c r="G9" s="23"/>
      <c r="H9" s="24"/>
      <c r="I9" s="68"/>
      <c r="J9" s="73" t="s">
        <v>536</v>
      </c>
      <c r="K9" s="74">
        <v>8</v>
      </c>
      <c r="L9" s="74">
        <v>3.2</v>
      </c>
      <c r="M9" s="75">
        <v>12.99</v>
      </c>
      <c r="N9" s="76">
        <v>0.15</v>
      </c>
      <c r="O9" s="77">
        <v>0.05</v>
      </c>
      <c r="P9" s="78">
        <v>3.19</v>
      </c>
      <c r="Q9" s="80">
        <v>6.7</v>
      </c>
      <c r="R9" s="152">
        <f>((M9-M9*(N9+O9)-P9)*Q9-K9-L9)/Q9/M9</f>
        <v>0.4257396619673</v>
      </c>
      <c r="S9" s="150"/>
      <c r="T9" s="150"/>
      <c r="U9" s="150"/>
      <c r="V9" s="150"/>
      <c r="W9" s="150"/>
      <c r="X9" s="150"/>
      <c r="Y9" s="150"/>
      <c r="Z9" s="150"/>
      <c r="AA9" s="150"/>
      <c r="AB9" s="150"/>
      <c r="AC9" s="150"/>
    </row>
    <row r="10" s="1" customFormat="1" ht="27" customHeight="1" spans="1:29">
      <c r="A10" s="22" t="s">
        <v>802</v>
      </c>
      <c r="B10" s="23"/>
      <c r="C10" s="24"/>
      <c r="D10" s="22" t="s">
        <v>803</v>
      </c>
      <c r="E10" s="23"/>
      <c r="F10" s="23"/>
      <c r="G10" s="23"/>
      <c r="H10" s="24"/>
      <c r="I10" s="68"/>
      <c r="J10" s="79" t="s">
        <v>546</v>
      </c>
      <c r="K10" s="74">
        <v>8</v>
      </c>
      <c r="L10" s="74">
        <v>3.2</v>
      </c>
      <c r="M10" s="75">
        <v>13.99</v>
      </c>
      <c r="N10" s="76">
        <v>0.34</v>
      </c>
      <c r="O10" s="77">
        <v>0.05</v>
      </c>
      <c r="P10" s="80">
        <v>1.98</v>
      </c>
      <c r="Q10" s="80">
        <v>8.7</v>
      </c>
      <c r="R10" s="152">
        <f t="shared" ref="R10:R11" si="0">((M10-M10*(N10+O10)-P10)*Q10-K10-L10)/Q10/M10</f>
        <v>0.376450584571903</v>
      </c>
      <c r="S10" s="150"/>
      <c r="T10" s="150"/>
      <c r="U10" s="150"/>
      <c r="V10" s="150"/>
      <c r="W10" s="150"/>
      <c r="X10" s="150"/>
      <c r="Y10" s="150"/>
      <c r="Z10" s="150"/>
      <c r="AA10" s="150"/>
      <c r="AB10" s="150"/>
      <c r="AC10" s="150"/>
    </row>
    <row r="11" s="1" customFormat="1" ht="27" customHeight="1" spans="1:29">
      <c r="A11" s="22" t="s">
        <v>804</v>
      </c>
      <c r="B11" s="23"/>
      <c r="C11" s="24"/>
      <c r="D11" s="22" t="s">
        <v>805</v>
      </c>
      <c r="E11" s="23"/>
      <c r="F11" s="23"/>
      <c r="G11" s="23"/>
      <c r="H11" s="24"/>
      <c r="I11" s="68"/>
      <c r="J11" s="79" t="s">
        <v>806</v>
      </c>
      <c r="K11" s="74">
        <v>20</v>
      </c>
      <c r="L11" s="74">
        <v>3</v>
      </c>
      <c r="M11" s="80"/>
      <c r="N11" s="76">
        <v>0.15</v>
      </c>
      <c r="O11" s="77">
        <v>0.05</v>
      </c>
      <c r="P11" s="80">
        <v>260</v>
      </c>
      <c r="Q11" s="80">
        <v>0.06</v>
      </c>
      <c r="R11" s="152" t="e">
        <f t="shared" si="0"/>
        <v>#DIV/0!</v>
      </c>
      <c r="S11" s="150"/>
      <c r="T11" s="150"/>
      <c r="U11" s="150"/>
      <c r="V11" s="150"/>
      <c r="W11" s="150"/>
      <c r="X11" s="150"/>
      <c r="Y11" s="150"/>
      <c r="Z11" s="150"/>
      <c r="AA11" s="150"/>
      <c r="AB11" s="150"/>
      <c r="AC11" s="150"/>
    </row>
    <row r="12" s="1" customFormat="1" ht="27" customHeight="1" spans="1:29">
      <c r="A12" s="22" t="s">
        <v>807</v>
      </c>
      <c r="B12" s="23"/>
      <c r="C12" s="24"/>
      <c r="D12" s="22"/>
      <c r="E12" s="23"/>
      <c r="F12" s="23"/>
      <c r="G12" s="23"/>
      <c r="H12" s="24"/>
      <c r="I12" s="81"/>
      <c r="J12" s="82" t="s">
        <v>808</v>
      </c>
      <c r="K12" s="82"/>
      <c r="L12" s="82"/>
      <c r="M12" s="82"/>
      <c r="N12" s="82"/>
      <c r="O12" s="82"/>
      <c r="P12" s="82"/>
      <c r="Q12" s="82"/>
      <c r="R12" s="82"/>
      <c r="S12" s="150"/>
      <c r="T12" s="150"/>
      <c r="U12" s="150"/>
      <c r="V12" s="150"/>
      <c r="W12" s="150"/>
      <c r="X12" s="150"/>
      <c r="Y12" s="150"/>
      <c r="Z12" s="150"/>
      <c r="AA12" s="150"/>
      <c r="AB12" s="150"/>
      <c r="AC12" s="150"/>
    </row>
    <row r="13" s="1" customFormat="1" ht="27" customHeight="1" spans="1:29">
      <c r="A13" s="22" t="s">
        <v>809</v>
      </c>
      <c r="B13" s="23"/>
      <c r="C13" s="24"/>
      <c r="D13" s="22"/>
      <c r="E13" s="23"/>
      <c r="F13" s="23"/>
      <c r="G13" s="23"/>
      <c r="H13" s="24"/>
      <c r="I13" s="81"/>
      <c r="J13" s="83"/>
      <c r="K13" s="83"/>
      <c r="L13" s="83"/>
      <c r="M13" s="83"/>
      <c r="N13" s="83"/>
      <c r="O13" s="83"/>
      <c r="P13" s="83"/>
      <c r="Q13" s="83"/>
      <c r="R13" s="83"/>
      <c r="S13" s="150"/>
      <c r="T13" s="150"/>
      <c r="U13" s="150"/>
      <c r="V13" s="150"/>
      <c r="W13" s="150"/>
      <c r="X13" s="150"/>
      <c r="Y13" s="150"/>
      <c r="Z13" s="150"/>
      <c r="AA13" s="150"/>
      <c r="AB13" s="150"/>
      <c r="AC13" s="150"/>
    </row>
    <row r="14" s="1" customFormat="1" ht="27" customHeight="1" spans="1:29">
      <c r="A14" s="22" t="s">
        <v>810</v>
      </c>
      <c r="B14" s="23"/>
      <c r="C14" s="24"/>
      <c r="D14" s="22"/>
      <c r="E14" s="23"/>
      <c r="F14" s="23"/>
      <c r="G14" s="23"/>
      <c r="H14" s="24"/>
      <c r="I14" s="81"/>
      <c r="J14" s="84" t="s">
        <v>811</v>
      </c>
      <c r="K14" s="84"/>
      <c r="L14" s="84"/>
      <c r="M14" s="84"/>
      <c r="N14" s="84"/>
      <c r="O14" s="84"/>
      <c r="P14" s="84"/>
      <c r="Q14" s="84"/>
      <c r="R14" s="84"/>
      <c r="S14" s="150"/>
      <c r="T14" s="150"/>
      <c r="U14" s="150"/>
      <c r="V14" s="150"/>
      <c r="W14" s="150"/>
      <c r="X14" s="150"/>
      <c r="Y14" s="150"/>
      <c r="Z14" s="150"/>
      <c r="AA14" s="150"/>
      <c r="AB14" s="150"/>
      <c r="AC14" s="150"/>
    </row>
    <row r="15" s="1" customFormat="1" ht="27" customHeight="1" spans="1:29">
      <c r="A15" s="22" t="s">
        <v>812</v>
      </c>
      <c r="B15" s="23"/>
      <c r="C15" s="24"/>
      <c r="D15" s="22"/>
      <c r="E15" s="23"/>
      <c r="F15" s="23"/>
      <c r="G15" s="23"/>
      <c r="H15" s="24"/>
      <c r="I15" s="81"/>
      <c r="J15" s="84"/>
      <c r="K15" s="84"/>
      <c r="L15" s="84"/>
      <c r="M15" s="84"/>
      <c r="N15" s="84"/>
      <c r="O15" s="84"/>
      <c r="P15" s="84"/>
      <c r="Q15" s="84"/>
      <c r="R15" s="84"/>
      <c r="S15" s="150"/>
      <c r="T15" s="150"/>
      <c r="U15" s="150"/>
      <c r="V15" s="150"/>
      <c r="W15" s="150"/>
      <c r="X15" s="150"/>
      <c r="Y15" s="150"/>
      <c r="Z15" s="150"/>
      <c r="AA15" s="150"/>
      <c r="AB15" s="150"/>
      <c r="AC15" s="150"/>
    </row>
    <row r="16" ht="27" customHeight="1" spans="1:18">
      <c r="A16" s="25" t="s">
        <v>813</v>
      </c>
      <c r="B16" s="26"/>
      <c r="C16" s="27"/>
      <c r="D16" s="25"/>
      <c r="E16" s="26"/>
      <c r="F16" s="26"/>
      <c r="G16" s="26"/>
      <c r="H16" s="27"/>
      <c r="I16" s="85"/>
      <c r="J16" s="84"/>
      <c r="K16" s="84"/>
      <c r="L16" s="84"/>
      <c r="M16" s="84"/>
      <c r="N16" s="84"/>
      <c r="O16" s="84"/>
      <c r="P16" s="84"/>
      <c r="Q16" s="84"/>
      <c r="R16" s="84"/>
    </row>
    <row r="17" ht="22.5" customHeight="1" spans="1:18">
      <c r="A17" s="6" t="s">
        <v>814</v>
      </c>
      <c r="B17" s="6"/>
      <c r="C17" s="6"/>
      <c r="D17" s="6"/>
      <c r="E17" s="6"/>
      <c r="F17" s="6"/>
      <c r="G17" s="6"/>
      <c r="H17" s="6"/>
      <c r="I17" s="55"/>
      <c r="J17" s="69" t="s">
        <v>815</v>
      </c>
      <c r="K17" s="69"/>
      <c r="L17" s="69"/>
      <c r="M17" s="69"/>
      <c r="N17" s="69"/>
      <c r="O17" s="69"/>
      <c r="P17" s="69"/>
      <c r="Q17" s="69"/>
      <c r="R17" s="69"/>
    </row>
    <row r="18" ht="22.5" customHeight="1" spans="1:18">
      <c r="A18" s="6"/>
      <c r="B18" s="6"/>
      <c r="C18" s="6"/>
      <c r="D18" s="6"/>
      <c r="E18" s="6"/>
      <c r="F18" s="6"/>
      <c r="G18" s="6"/>
      <c r="H18" s="6"/>
      <c r="I18" s="55"/>
      <c r="J18" s="70"/>
      <c r="K18" s="70"/>
      <c r="L18" s="70"/>
      <c r="M18" s="70"/>
      <c r="N18" s="70"/>
      <c r="O18" s="70"/>
      <c r="P18" s="70"/>
      <c r="Q18" s="70"/>
      <c r="R18" s="70"/>
    </row>
    <row r="19" ht="30.75" customHeight="1" spans="1:18">
      <c r="A19" s="28" t="s">
        <v>816</v>
      </c>
      <c r="B19" s="29"/>
      <c r="C19" s="29"/>
      <c r="D19" s="29"/>
      <c r="E19" s="29"/>
      <c r="F19" s="29"/>
      <c r="G19" s="29"/>
      <c r="H19" s="30"/>
      <c r="I19" s="55"/>
      <c r="J19" s="86" t="s">
        <v>817</v>
      </c>
      <c r="K19" s="87"/>
      <c r="L19" s="88"/>
      <c r="M19" s="89">
        <v>2000</v>
      </c>
      <c r="N19" s="90"/>
      <c r="O19" s="86" t="s">
        <v>818</v>
      </c>
      <c r="P19" s="88"/>
      <c r="Q19" s="89">
        <v>85058</v>
      </c>
      <c r="R19" s="90"/>
    </row>
    <row r="20" ht="24" customHeight="1" spans="1:18">
      <c r="A20" s="31"/>
      <c r="B20" s="31"/>
      <c r="C20" s="31"/>
      <c r="D20" s="31"/>
      <c r="E20" s="31"/>
      <c r="F20" s="31"/>
      <c r="G20" s="31"/>
      <c r="H20" s="31"/>
      <c r="I20" s="55"/>
      <c r="J20" s="86" t="s">
        <v>819</v>
      </c>
      <c r="K20" s="87"/>
      <c r="L20" s="88"/>
      <c r="M20" s="91">
        <f>Q19/M19</f>
        <v>42.529</v>
      </c>
      <c r="N20" s="92"/>
      <c r="O20" s="86" t="s">
        <v>820</v>
      </c>
      <c r="P20" s="88"/>
      <c r="Q20" s="86" t="s">
        <v>821</v>
      </c>
      <c r="R20" s="88"/>
    </row>
    <row r="21" ht="24" customHeight="1" spans="1:18">
      <c r="A21" s="31"/>
      <c r="B21" s="32"/>
      <c r="C21" s="32"/>
      <c r="D21" s="31"/>
      <c r="E21" s="31"/>
      <c r="F21" s="31"/>
      <c r="G21" s="31"/>
      <c r="H21" s="31"/>
      <c r="I21" s="55"/>
      <c r="J21" s="93" t="s">
        <v>822</v>
      </c>
      <c r="K21" s="94"/>
      <c r="L21" s="95"/>
      <c r="M21" s="93" t="s">
        <v>823</v>
      </c>
      <c r="N21" s="95"/>
      <c r="O21" s="93" t="s">
        <v>824</v>
      </c>
      <c r="P21" s="95"/>
      <c r="Q21" s="93" t="s">
        <v>825</v>
      </c>
      <c r="R21" s="95"/>
    </row>
    <row r="22" ht="24" customHeight="1" spans="1:18">
      <c r="A22" s="33"/>
      <c r="B22" s="32"/>
      <c r="C22" s="32"/>
      <c r="D22" s="31"/>
      <c r="E22" s="31"/>
      <c r="F22" s="31"/>
      <c r="G22" s="31"/>
      <c r="H22" s="31"/>
      <c r="I22" s="55"/>
      <c r="J22" s="96" t="s">
        <v>826</v>
      </c>
      <c r="K22" s="97"/>
      <c r="L22" s="98"/>
      <c r="M22" s="96">
        <v>2000</v>
      </c>
      <c r="N22" s="98"/>
      <c r="O22" s="99">
        <v>804400</v>
      </c>
      <c r="P22" s="100"/>
      <c r="Q22" s="153">
        <f>O22/M22</f>
        <v>402.2</v>
      </c>
      <c r="R22" s="154"/>
    </row>
    <row r="23" ht="24" customHeight="1" spans="1:18">
      <c r="A23" s="34"/>
      <c r="B23" s="31"/>
      <c r="C23" s="31"/>
      <c r="D23" s="31"/>
      <c r="E23" s="31"/>
      <c r="F23" s="31"/>
      <c r="G23" s="31"/>
      <c r="H23" s="31"/>
      <c r="I23" s="55"/>
      <c r="J23" s="96" t="s">
        <v>827</v>
      </c>
      <c r="K23" s="97"/>
      <c r="L23" s="98"/>
      <c r="M23" s="96">
        <v>252</v>
      </c>
      <c r="N23" s="98"/>
      <c r="O23" s="99">
        <v>24300</v>
      </c>
      <c r="P23" s="100"/>
      <c r="Q23" s="153">
        <f t="shared" ref="Q23:Q25" si="1">O23/M23</f>
        <v>96.4285714285714</v>
      </c>
      <c r="R23" s="154"/>
    </row>
    <row r="24" ht="24" customHeight="1" spans="1:18">
      <c r="A24" s="34"/>
      <c r="B24" s="31"/>
      <c r="C24" s="31"/>
      <c r="D24" s="31"/>
      <c r="E24" s="31"/>
      <c r="F24" s="31"/>
      <c r="G24" s="31"/>
      <c r="H24" s="31"/>
      <c r="I24" s="55"/>
      <c r="J24" s="96" t="s">
        <v>828</v>
      </c>
      <c r="K24" s="97"/>
      <c r="L24" s="98"/>
      <c r="M24" s="96">
        <v>1000</v>
      </c>
      <c r="N24" s="98"/>
      <c r="O24" s="99">
        <v>13800</v>
      </c>
      <c r="P24" s="100"/>
      <c r="Q24" s="153">
        <f t="shared" si="1"/>
        <v>13.8</v>
      </c>
      <c r="R24" s="154"/>
    </row>
    <row r="25" ht="24" customHeight="1" spans="1:18">
      <c r="A25" s="34"/>
      <c r="B25" s="31"/>
      <c r="C25" s="31"/>
      <c r="D25" s="31"/>
      <c r="E25" s="31"/>
      <c r="F25" s="31"/>
      <c r="G25" s="31"/>
      <c r="H25" s="31"/>
      <c r="I25" s="55"/>
      <c r="J25" s="96"/>
      <c r="K25" s="97"/>
      <c r="L25" s="98"/>
      <c r="M25" s="96"/>
      <c r="N25" s="98"/>
      <c r="O25" s="99"/>
      <c r="P25" s="100"/>
      <c r="Q25" s="153" t="e">
        <f t="shared" si="1"/>
        <v>#DIV/0!</v>
      </c>
      <c r="R25" s="154"/>
    </row>
    <row r="26" ht="24" customHeight="1" spans="1:18">
      <c r="A26" s="35" t="s">
        <v>829</v>
      </c>
      <c r="B26" s="35"/>
      <c r="C26" s="35"/>
      <c r="D26" s="35"/>
      <c r="E26" s="35"/>
      <c r="F26" s="35"/>
      <c r="G26" s="35"/>
      <c r="H26" s="35"/>
      <c r="I26" s="55"/>
      <c r="J26" s="96"/>
      <c r="K26" s="97"/>
      <c r="L26" s="98"/>
      <c r="M26" s="96"/>
      <c r="N26" s="98"/>
      <c r="O26" s="99"/>
      <c r="P26" s="100"/>
      <c r="Q26" s="153" t="e">
        <f t="shared" ref="Q26" si="2">O26/M26</f>
        <v>#DIV/0!</v>
      </c>
      <c r="R26" s="154"/>
    </row>
    <row r="27" ht="24" customHeight="1" spans="1:18">
      <c r="A27" s="36"/>
      <c r="B27" s="36"/>
      <c r="C27" s="36"/>
      <c r="D27" s="36"/>
      <c r="E27" s="36"/>
      <c r="F27" s="36"/>
      <c r="G27" s="36"/>
      <c r="H27" s="36"/>
      <c r="I27" s="55"/>
      <c r="J27" s="96"/>
      <c r="K27" s="97"/>
      <c r="L27" s="98"/>
      <c r="M27" s="96"/>
      <c r="N27" s="98"/>
      <c r="O27" s="99"/>
      <c r="P27" s="100"/>
      <c r="Q27" s="153"/>
      <c r="R27" s="154"/>
    </row>
    <row r="28" ht="34.5" customHeight="1" spans="1:18">
      <c r="A28" s="37" t="s">
        <v>830</v>
      </c>
      <c r="B28" s="37" t="s">
        <v>831</v>
      </c>
      <c r="C28" s="37" t="s">
        <v>832</v>
      </c>
      <c r="D28" s="38" t="s">
        <v>833</v>
      </c>
      <c r="E28" s="39"/>
      <c r="F28" s="40"/>
      <c r="G28" s="37" t="s">
        <v>834</v>
      </c>
      <c r="H28" s="41" t="s">
        <v>835</v>
      </c>
      <c r="I28" s="55"/>
      <c r="J28" s="101" t="s">
        <v>836</v>
      </c>
      <c r="K28" s="101"/>
      <c r="L28" s="101"/>
      <c r="M28" s="101"/>
      <c r="N28" s="101"/>
      <c r="O28" s="101"/>
      <c r="P28" s="101"/>
      <c r="Q28" s="101"/>
      <c r="R28" s="101"/>
    </row>
    <row r="29" ht="24" customHeight="1" spans="1:18">
      <c r="A29" s="42" t="s">
        <v>837</v>
      </c>
      <c r="B29" s="43" t="s">
        <v>838</v>
      </c>
      <c r="C29" s="42"/>
      <c r="D29" s="44"/>
      <c r="E29" s="45"/>
      <c r="F29" s="46"/>
      <c r="G29" s="47" t="s">
        <v>548</v>
      </c>
      <c r="H29" s="42" t="s">
        <v>839</v>
      </c>
      <c r="I29" s="55"/>
      <c r="J29" s="102" t="s">
        <v>840</v>
      </c>
      <c r="K29" s="103"/>
      <c r="L29" s="103"/>
      <c r="M29" s="103"/>
      <c r="N29" s="103"/>
      <c r="O29" s="103"/>
      <c r="P29" s="103"/>
      <c r="Q29" s="103"/>
      <c r="R29" s="155"/>
    </row>
    <row r="30" ht="24" customHeight="1" spans="1:18">
      <c r="A30" s="42" t="s">
        <v>841</v>
      </c>
      <c r="B30" s="42"/>
      <c r="C30" s="42"/>
      <c r="D30" s="48"/>
      <c r="E30" s="49"/>
      <c r="F30" s="50"/>
      <c r="G30" s="47" t="s">
        <v>548</v>
      </c>
      <c r="H30" s="42" t="s">
        <v>842</v>
      </c>
      <c r="I30" s="55"/>
      <c r="J30" s="102" t="s">
        <v>843</v>
      </c>
      <c r="K30" s="103"/>
      <c r="L30" s="103"/>
      <c r="M30" s="103"/>
      <c r="N30" s="103"/>
      <c r="O30" s="103"/>
      <c r="P30" s="103"/>
      <c r="Q30" s="103"/>
      <c r="R30" s="155"/>
    </row>
    <row r="31" ht="24" customHeight="1" spans="1:18">
      <c r="A31" s="42" t="s">
        <v>844</v>
      </c>
      <c r="B31" s="42"/>
      <c r="C31" s="42"/>
      <c r="D31" s="48"/>
      <c r="E31" s="49"/>
      <c r="F31" s="50"/>
      <c r="G31" s="31"/>
      <c r="H31" s="42"/>
      <c r="I31" s="55"/>
      <c r="J31" s="102"/>
      <c r="K31" s="103"/>
      <c r="L31" s="103"/>
      <c r="M31" s="103"/>
      <c r="N31" s="103"/>
      <c r="O31" s="103"/>
      <c r="P31" s="103"/>
      <c r="Q31" s="103"/>
      <c r="R31" s="155"/>
    </row>
    <row r="32" ht="24" customHeight="1" spans="1:18">
      <c r="A32" s="42" t="s">
        <v>845</v>
      </c>
      <c r="B32" s="42"/>
      <c r="C32" s="42"/>
      <c r="D32" s="48"/>
      <c r="E32" s="49"/>
      <c r="F32" s="50"/>
      <c r="G32" s="42"/>
      <c r="H32" s="42"/>
      <c r="I32" s="55"/>
      <c r="J32" s="104"/>
      <c r="K32" s="105"/>
      <c r="L32" s="105"/>
      <c r="M32" s="105"/>
      <c r="N32" s="105"/>
      <c r="O32" s="105"/>
      <c r="P32" s="105"/>
      <c r="Q32" s="105"/>
      <c r="R32" s="156"/>
    </row>
    <row r="33" ht="24" customHeight="1" spans="1:18">
      <c r="A33" s="42" t="s">
        <v>846</v>
      </c>
      <c r="B33" s="42"/>
      <c r="C33" s="42"/>
      <c r="D33" s="48"/>
      <c r="E33" s="49"/>
      <c r="F33" s="50"/>
      <c r="G33" s="42"/>
      <c r="H33" s="42"/>
      <c r="I33" s="55"/>
      <c r="J33" s="102"/>
      <c r="K33" s="103"/>
      <c r="L33" s="103"/>
      <c r="M33" s="103"/>
      <c r="N33" s="103"/>
      <c r="O33" s="103"/>
      <c r="P33" s="103"/>
      <c r="Q33" s="103"/>
      <c r="R33" s="155"/>
    </row>
    <row r="34" ht="24" customHeight="1" spans="1:18">
      <c r="A34" s="31" t="s">
        <v>847</v>
      </c>
      <c r="B34" s="31"/>
      <c r="C34" s="31"/>
      <c r="D34" s="31"/>
      <c r="E34" s="31"/>
      <c r="F34" s="31"/>
      <c r="G34" s="31"/>
      <c r="H34" s="31"/>
      <c r="I34" s="55"/>
      <c r="J34" s="102"/>
      <c r="K34" s="103"/>
      <c r="L34" s="103"/>
      <c r="M34" s="103"/>
      <c r="N34" s="103"/>
      <c r="O34" s="103"/>
      <c r="P34" s="103"/>
      <c r="Q34" s="103"/>
      <c r="R34" s="155"/>
    </row>
    <row r="35" ht="18.95" customHeight="1" spans="1:18">
      <c r="A35" s="35" t="s">
        <v>848</v>
      </c>
      <c r="B35" s="35"/>
      <c r="C35" s="35"/>
      <c r="D35" s="35"/>
      <c r="E35" s="35"/>
      <c r="F35" s="35"/>
      <c r="G35" s="35"/>
      <c r="H35" s="35"/>
      <c r="J35" s="106" t="s">
        <v>849</v>
      </c>
      <c r="K35" s="106"/>
      <c r="L35" s="106"/>
      <c r="M35" s="106"/>
      <c r="N35" s="106"/>
      <c r="O35" s="106"/>
      <c r="P35" s="106"/>
      <c r="Q35" s="106"/>
      <c r="R35" s="106"/>
    </row>
    <row r="36" ht="18.95" customHeight="1" spans="1:18">
      <c r="A36" s="36"/>
      <c r="B36" s="36"/>
      <c r="C36" s="36"/>
      <c r="D36" s="36"/>
      <c r="E36" s="36"/>
      <c r="F36" s="36"/>
      <c r="G36" s="36"/>
      <c r="H36" s="36"/>
      <c r="J36" s="35"/>
      <c r="K36" s="35"/>
      <c r="L36" s="35"/>
      <c r="M36" s="35"/>
      <c r="N36" s="35"/>
      <c r="O36" s="35"/>
      <c r="P36" s="35"/>
      <c r="Q36" s="35"/>
      <c r="R36" s="35"/>
    </row>
    <row r="37" ht="21" customHeight="1" spans="1:18">
      <c r="A37" s="51" t="s">
        <v>850</v>
      </c>
      <c r="B37" s="52"/>
      <c r="C37" s="52"/>
      <c r="D37" s="52"/>
      <c r="E37" s="52"/>
      <c r="F37" s="52"/>
      <c r="G37" s="52"/>
      <c r="H37" s="53"/>
      <c r="I37" s="55"/>
      <c r="J37" s="107" t="s">
        <v>851</v>
      </c>
      <c r="K37" s="108"/>
      <c r="L37" s="108"/>
      <c r="M37" s="108"/>
      <c r="N37" s="108"/>
      <c r="O37" s="109"/>
      <c r="P37" s="110" t="s">
        <v>852</v>
      </c>
      <c r="Q37" s="157" t="s">
        <v>853</v>
      </c>
      <c r="R37" s="158"/>
    </row>
    <row r="38" ht="21" customHeight="1" spans="1:18">
      <c r="A38" s="51"/>
      <c r="B38" s="52"/>
      <c r="C38" s="52"/>
      <c r="D38" s="52"/>
      <c r="E38" s="52"/>
      <c r="F38" s="52"/>
      <c r="G38" s="52"/>
      <c r="H38" s="53"/>
      <c r="I38" s="55"/>
      <c r="J38" s="111"/>
      <c r="K38" s="112"/>
      <c r="L38" s="112"/>
      <c r="M38" s="112"/>
      <c r="N38" s="112"/>
      <c r="O38" s="113"/>
      <c r="P38" s="114"/>
      <c r="Q38" s="159"/>
      <c r="R38" s="160"/>
    </row>
    <row r="39" ht="21" customHeight="1" spans="1:18">
      <c r="A39" s="51"/>
      <c r="B39" s="52"/>
      <c r="C39" s="52"/>
      <c r="D39" s="52"/>
      <c r="E39" s="52"/>
      <c r="F39" s="52"/>
      <c r="G39" s="52"/>
      <c r="H39" s="53"/>
      <c r="I39" s="55"/>
      <c r="J39" s="115"/>
      <c r="K39" s="116"/>
      <c r="L39" s="116"/>
      <c r="M39" s="116"/>
      <c r="N39" s="116"/>
      <c r="O39" s="117"/>
      <c r="P39" s="118"/>
      <c r="Q39" s="161"/>
      <c r="R39" s="162"/>
    </row>
    <row r="40" ht="21" customHeight="1" spans="1:18">
      <c r="A40" s="51"/>
      <c r="B40" s="52"/>
      <c r="C40" s="52"/>
      <c r="D40" s="52"/>
      <c r="E40" s="52"/>
      <c r="F40" s="52"/>
      <c r="G40" s="52"/>
      <c r="H40" s="53"/>
      <c r="I40" s="55"/>
      <c r="J40" s="119" t="s">
        <v>854</v>
      </c>
      <c r="K40" s="119"/>
      <c r="L40" s="119"/>
      <c r="M40" s="119"/>
      <c r="N40" s="119"/>
      <c r="O40" s="119"/>
      <c r="P40" s="120">
        <v>3</v>
      </c>
      <c r="Q40" s="163">
        <v>3</v>
      </c>
      <c r="R40" s="164"/>
    </row>
    <row r="41" ht="21" customHeight="1" spans="1:18">
      <c r="A41" s="51"/>
      <c r="B41" s="52"/>
      <c r="C41" s="52"/>
      <c r="D41" s="52"/>
      <c r="E41" s="52"/>
      <c r="F41" s="52"/>
      <c r="G41" s="52"/>
      <c r="H41" s="53"/>
      <c r="I41" s="55"/>
      <c r="J41" s="119"/>
      <c r="K41" s="119"/>
      <c r="L41" s="119"/>
      <c r="M41" s="119"/>
      <c r="N41" s="119"/>
      <c r="O41" s="119"/>
      <c r="P41" s="121"/>
      <c r="Q41" s="165"/>
      <c r="R41" s="166"/>
    </row>
    <row r="42" ht="21" customHeight="1" spans="1:18">
      <c r="A42" s="51"/>
      <c r="B42" s="52"/>
      <c r="C42" s="52"/>
      <c r="D42" s="52"/>
      <c r="E42" s="52"/>
      <c r="F42" s="52"/>
      <c r="G42" s="52"/>
      <c r="H42" s="53"/>
      <c r="I42" s="55"/>
      <c r="J42" s="119" t="s">
        <v>855</v>
      </c>
      <c r="K42" s="119"/>
      <c r="L42" s="119"/>
      <c r="M42" s="119"/>
      <c r="N42" s="119"/>
      <c r="O42" s="119"/>
      <c r="P42" s="120">
        <v>3</v>
      </c>
      <c r="Q42" s="163">
        <v>3</v>
      </c>
      <c r="R42" s="164"/>
    </row>
    <row r="43" ht="18.95" customHeight="1" spans="1:18">
      <c r="A43" s="6" t="s">
        <v>856</v>
      </c>
      <c r="B43" s="6"/>
      <c r="C43" s="6"/>
      <c r="D43" s="6"/>
      <c r="E43" s="6"/>
      <c r="F43" s="6"/>
      <c r="G43" s="6"/>
      <c r="H43" s="6"/>
      <c r="I43" s="55"/>
      <c r="J43" s="119"/>
      <c r="K43" s="119"/>
      <c r="L43" s="119"/>
      <c r="M43" s="119"/>
      <c r="N43" s="119"/>
      <c r="O43" s="119"/>
      <c r="P43" s="121"/>
      <c r="Q43" s="165"/>
      <c r="R43" s="166"/>
    </row>
    <row r="44" ht="18.95" customHeight="1" spans="1:18">
      <c r="A44" s="6"/>
      <c r="B44" s="6"/>
      <c r="C44" s="6"/>
      <c r="D44" s="6"/>
      <c r="E44" s="6"/>
      <c r="F44" s="6"/>
      <c r="G44" s="6"/>
      <c r="H44" s="6"/>
      <c r="I44" s="55"/>
      <c r="J44" s="119" t="s">
        <v>857</v>
      </c>
      <c r="K44" s="119"/>
      <c r="L44" s="119"/>
      <c r="M44" s="119"/>
      <c r="N44" s="119"/>
      <c r="O44" s="119"/>
      <c r="P44" s="120">
        <v>2</v>
      </c>
      <c r="Q44" s="163">
        <v>1.6</v>
      </c>
      <c r="R44" s="164"/>
    </row>
    <row r="45" ht="21" customHeight="1" spans="1:18">
      <c r="A45" s="54" t="s">
        <v>858</v>
      </c>
      <c r="B45" s="54"/>
      <c r="C45" s="54"/>
      <c r="D45" s="54"/>
      <c r="E45" s="54"/>
      <c r="F45" s="54"/>
      <c r="G45" s="54"/>
      <c r="H45" s="54"/>
      <c r="I45" s="55"/>
      <c r="J45" s="119"/>
      <c r="K45" s="119"/>
      <c r="L45" s="119"/>
      <c r="M45" s="119"/>
      <c r="N45" s="119"/>
      <c r="O45" s="119"/>
      <c r="P45" s="121"/>
      <c r="Q45" s="165"/>
      <c r="R45" s="166"/>
    </row>
    <row r="46" ht="21" customHeight="1" spans="1:18">
      <c r="A46" s="54" t="s">
        <v>859</v>
      </c>
      <c r="B46" s="54"/>
      <c r="C46" s="54"/>
      <c r="D46" s="54"/>
      <c r="E46" s="54"/>
      <c r="F46" s="54"/>
      <c r="G46" s="54"/>
      <c r="H46" s="54"/>
      <c r="I46" s="55"/>
      <c r="J46" s="122" t="s">
        <v>860</v>
      </c>
      <c r="K46" s="123"/>
      <c r="L46" s="123"/>
      <c r="M46" s="123"/>
      <c r="N46" s="123"/>
      <c r="O46" s="123"/>
      <c r="P46" s="120">
        <v>2</v>
      </c>
      <c r="Q46" s="163">
        <v>1.5</v>
      </c>
      <c r="R46" s="164"/>
    </row>
    <row r="47" ht="21" customHeight="1" spans="1:18">
      <c r="A47" s="51" t="s">
        <v>861</v>
      </c>
      <c r="B47" s="52"/>
      <c r="C47" s="52"/>
      <c r="D47" s="52"/>
      <c r="E47" s="52"/>
      <c r="F47" s="52"/>
      <c r="G47" s="52"/>
      <c r="H47" s="53"/>
      <c r="I47" s="55"/>
      <c r="J47" s="123"/>
      <c r="K47" s="123"/>
      <c r="L47" s="123"/>
      <c r="M47" s="123"/>
      <c r="N47" s="123"/>
      <c r="O47" s="123"/>
      <c r="P47" s="121"/>
      <c r="Q47" s="165"/>
      <c r="R47" s="166"/>
    </row>
    <row r="48" ht="21" customHeight="1" spans="1:18">
      <c r="A48" s="51" t="s">
        <v>862</v>
      </c>
      <c r="B48" s="52"/>
      <c r="C48" s="52"/>
      <c r="D48" s="52"/>
      <c r="E48" s="52"/>
      <c r="F48" s="52"/>
      <c r="G48" s="52"/>
      <c r="H48" s="53"/>
      <c r="I48" s="55"/>
      <c r="J48" s="124" t="s">
        <v>863</v>
      </c>
      <c r="K48" s="125"/>
      <c r="L48" s="126"/>
      <c r="M48" s="127">
        <f>竞争程度分析!O19*0.35+总结!Q48*0.65/10</f>
        <v>0.644</v>
      </c>
      <c r="N48" s="128"/>
      <c r="O48" s="129"/>
      <c r="P48" s="130" t="s">
        <v>714</v>
      </c>
      <c r="Q48" s="167">
        <f>SUM(Q40:R47)</f>
        <v>9.1</v>
      </c>
      <c r="R48" s="168"/>
    </row>
    <row r="49" ht="21" customHeight="1" spans="1:18">
      <c r="A49" s="51"/>
      <c r="B49" s="52"/>
      <c r="C49" s="52"/>
      <c r="D49" s="52"/>
      <c r="E49" s="52"/>
      <c r="F49" s="52"/>
      <c r="G49" s="52"/>
      <c r="H49" s="53"/>
      <c r="I49" s="55"/>
      <c r="J49" s="131"/>
      <c r="K49" s="132"/>
      <c r="L49" s="133"/>
      <c r="M49" s="134"/>
      <c r="N49" s="135"/>
      <c r="O49" s="136"/>
      <c r="P49" s="137"/>
      <c r="Q49" s="169"/>
      <c r="R49" s="170"/>
    </row>
    <row r="50" ht="21" customHeight="1" spans="1:18">
      <c r="A50" s="51"/>
      <c r="B50" s="52"/>
      <c r="C50" s="52"/>
      <c r="D50" s="52"/>
      <c r="E50" s="52"/>
      <c r="F50" s="52"/>
      <c r="G50" s="52"/>
      <c r="H50" s="53"/>
      <c r="I50" s="55"/>
      <c r="J50" s="138"/>
      <c r="K50" s="139"/>
      <c r="L50" s="140"/>
      <c r="M50" s="141"/>
      <c r="N50" s="142"/>
      <c r="O50" s="143"/>
      <c r="P50" s="144"/>
      <c r="Q50" s="171"/>
      <c r="R50" s="172"/>
    </row>
    <row r="51" spans="1:19">
      <c r="A51" s="55"/>
      <c r="B51" s="56"/>
      <c r="C51" s="56"/>
      <c r="D51" s="56"/>
      <c r="E51" s="56"/>
      <c r="F51" s="56"/>
      <c r="G51" s="56"/>
      <c r="H51" s="56"/>
      <c r="I51" s="55"/>
      <c r="J51" s="55"/>
      <c r="K51" s="55"/>
      <c r="L51" s="55"/>
      <c r="M51" s="55"/>
      <c r="N51" s="55"/>
      <c r="O51" s="55"/>
      <c r="P51" s="55"/>
      <c r="Q51" s="55"/>
      <c r="R51" s="55"/>
      <c r="S51" s="55"/>
    </row>
    <row r="52" customHeight="1" spans="1:19">
      <c r="A52" s="55"/>
      <c r="B52" s="56"/>
      <c r="C52" s="56"/>
      <c r="D52" s="56"/>
      <c r="E52" s="56"/>
      <c r="F52" s="56"/>
      <c r="G52" s="56"/>
      <c r="H52" s="56"/>
      <c r="I52" s="55"/>
      <c r="J52" s="55"/>
      <c r="K52" s="55"/>
      <c r="L52" s="55"/>
      <c r="M52" s="55"/>
      <c r="N52" s="55"/>
      <c r="O52" s="55"/>
      <c r="P52" s="55"/>
      <c r="Q52" s="55"/>
      <c r="R52" s="55"/>
      <c r="S52" s="55"/>
    </row>
    <row r="53" customHeight="1" spans="1:19">
      <c r="A53" s="55"/>
      <c r="B53" s="56"/>
      <c r="C53" s="56"/>
      <c r="D53" s="56"/>
      <c r="E53" s="56"/>
      <c r="F53" s="56"/>
      <c r="G53" s="56"/>
      <c r="H53" s="56"/>
      <c r="I53" s="55"/>
      <c r="J53" s="55"/>
      <c r="K53" s="55"/>
      <c r="L53" s="55"/>
      <c r="M53" s="55"/>
      <c r="N53" s="55"/>
      <c r="O53" s="55"/>
      <c r="P53" s="55"/>
      <c r="Q53" s="55"/>
      <c r="R53" s="55"/>
      <c r="S53" s="55"/>
    </row>
    <row r="54" customHeight="1" spans="1:19">
      <c r="A54" s="55"/>
      <c r="B54" s="56"/>
      <c r="C54" s="56"/>
      <c r="D54" s="56"/>
      <c r="E54" s="56"/>
      <c r="F54" s="56"/>
      <c r="G54" s="56"/>
      <c r="H54" s="56"/>
      <c r="I54" s="55"/>
      <c r="J54" s="55"/>
      <c r="K54" s="55"/>
      <c r="L54" s="55"/>
      <c r="M54" s="55"/>
      <c r="N54" s="55"/>
      <c r="O54" s="55"/>
      <c r="P54" s="55"/>
      <c r="Q54" s="55"/>
      <c r="R54" s="55"/>
      <c r="S54" s="55"/>
    </row>
    <row r="55" customHeight="1" spans="1:19">
      <c r="A55" s="55"/>
      <c r="B55" s="56"/>
      <c r="C55" s="56"/>
      <c r="D55" s="56"/>
      <c r="E55" s="56"/>
      <c r="F55" s="56"/>
      <c r="G55" s="56"/>
      <c r="H55" s="56"/>
      <c r="I55" s="55"/>
      <c r="J55" s="55"/>
      <c r="K55" s="55"/>
      <c r="L55" s="55"/>
      <c r="M55" s="55"/>
      <c r="N55" s="55"/>
      <c r="O55" s="55"/>
      <c r="P55" s="55"/>
      <c r="Q55" s="55"/>
      <c r="R55" s="55"/>
      <c r="S55" s="55"/>
    </row>
    <row r="56" customHeight="1" spans="1:9">
      <c r="A56" s="55"/>
      <c r="B56" s="56"/>
      <c r="C56" s="56"/>
      <c r="D56" s="56"/>
      <c r="E56" s="56"/>
      <c r="F56" s="56"/>
      <c r="G56" s="56"/>
      <c r="H56" s="56"/>
      <c r="I56" s="55"/>
    </row>
    <row r="57" customHeight="1" spans="1:9">
      <c r="A57" s="55"/>
      <c r="B57" s="56"/>
      <c r="C57" s="56"/>
      <c r="D57" s="56"/>
      <c r="E57" s="56"/>
      <c r="F57" s="56"/>
      <c r="G57" s="56"/>
      <c r="H57" s="56"/>
      <c r="I57" s="55"/>
    </row>
    <row r="58" spans="1:9">
      <c r="A58" s="55"/>
      <c r="B58" s="56"/>
      <c r="C58" s="56"/>
      <c r="D58" s="56"/>
      <c r="E58" s="56"/>
      <c r="F58" s="56"/>
      <c r="G58" s="56"/>
      <c r="H58" s="56"/>
      <c r="I58" s="55"/>
    </row>
    <row r="59" spans="1:9">
      <c r="A59" s="55"/>
      <c r="B59" s="56"/>
      <c r="C59" s="56"/>
      <c r="D59" s="56"/>
      <c r="E59" s="56"/>
      <c r="F59" s="56"/>
      <c r="G59" s="56"/>
      <c r="H59" s="56"/>
      <c r="I59" s="55"/>
    </row>
    <row r="60" spans="1:9">
      <c r="A60" s="55"/>
      <c r="B60" s="56"/>
      <c r="C60" s="56"/>
      <c r="D60" s="56"/>
      <c r="E60" s="56"/>
      <c r="F60" s="56"/>
      <c r="G60" s="56"/>
      <c r="H60" s="56"/>
      <c r="I60" s="55"/>
    </row>
    <row r="61" spans="1:9">
      <c r="A61" s="55"/>
      <c r="B61" s="56"/>
      <c r="C61" s="56"/>
      <c r="D61" s="56"/>
      <c r="E61" s="56"/>
      <c r="F61" s="56"/>
      <c r="G61" s="56"/>
      <c r="H61" s="56"/>
      <c r="I61" s="55"/>
    </row>
    <row r="62" spans="1:9">
      <c r="A62" s="55"/>
      <c r="B62" s="56"/>
      <c r="C62" s="56"/>
      <c r="D62" s="56"/>
      <c r="E62" s="56"/>
      <c r="F62" s="56"/>
      <c r="G62" s="56"/>
      <c r="H62" s="56"/>
      <c r="I62" s="55"/>
    </row>
    <row r="63" customHeight="1" spans="1:9">
      <c r="A63" s="55"/>
      <c r="B63" s="56"/>
      <c r="C63" s="56"/>
      <c r="D63" s="56"/>
      <c r="E63" s="56"/>
      <c r="F63" s="56"/>
      <c r="G63" s="56"/>
      <c r="H63" s="56"/>
      <c r="I63" s="55"/>
    </row>
  </sheetData>
  <sheetProtection selectLockedCells="1"/>
  <mergeCells count="133">
    <mergeCell ref="A1:R1"/>
    <mergeCell ref="A2:H2"/>
    <mergeCell ref="J2:R2"/>
    <mergeCell ref="A3:H3"/>
    <mergeCell ref="A7:H7"/>
    <mergeCell ref="A8:C8"/>
    <mergeCell ref="D8:H8"/>
    <mergeCell ref="A9:C9"/>
    <mergeCell ref="D9:H9"/>
    <mergeCell ref="A10:C10"/>
    <mergeCell ref="D10:H10"/>
    <mergeCell ref="A11:C11"/>
    <mergeCell ref="D11:H11"/>
    <mergeCell ref="A12:C12"/>
    <mergeCell ref="D12:H12"/>
    <mergeCell ref="A13:C13"/>
    <mergeCell ref="D13:H13"/>
    <mergeCell ref="A14:C14"/>
    <mergeCell ref="D14:H14"/>
    <mergeCell ref="A15:C15"/>
    <mergeCell ref="D15:H15"/>
    <mergeCell ref="A16:C16"/>
    <mergeCell ref="D16:H16"/>
    <mergeCell ref="A19:H19"/>
    <mergeCell ref="J19:L19"/>
    <mergeCell ref="M19:N19"/>
    <mergeCell ref="O19:P19"/>
    <mergeCell ref="Q19:R19"/>
    <mergeCell ref="B20:C20"/>
    <mergeCell ref="D20:E20"/>
    <mergeCell ref="F20:H20"/>
    <mergeCell ref="J20:L20"/>
    <mergeCell ref="M20:N20"/>
    <mergeCell ref="O20:P20"/>
    <mergeCell ref="Q20:R20"/>
    <mergeCell ref="B21:C21"/>
    <mergeCell ref="D21:E21"/>
    <mergeCell ref="F21:H21"/>
    <mergeCell ref="J21:L21"/>
    <mergeCell ref="M21:N21"/>
    <mergeCell ref="O21:P21"/>
    <mergeCell ref="Q21:R21"/>
    <mergeCell ref="B22:C22"/>
    <mergeCell ref="D22:E22"/>
    <mergeCell ref="F22:H22"/>
    <mergeCell ref="J22:L22"/>
    <mergeCell ref="M22:N22"/>
    <mergeCell ref="O22:P22"/>
    <mergeCell ref="Q22:R22"/>
    <mergeCell ref="B23:C23"/>
    <mergeCell ref="D23:E23"/>
    <mergeCell ref="F23:H23"/>
    <mergeCell ref="J23:L23"/>
    <mergeCell ref="M23:N23"/>
    <mergeCell ref="O23:P23"/>
    <mergeCell ref="Q23:R23"/>
    <mergeCell ref="B24:C24"/>
    <mergeCell ref="D24:E24"/>
    <mergeCell ref="F24:H24"/>
    <mergeCell ref="J24:L24"/>
    <mergeCell ref="M24:N24"/>
    <mergeCell ref="O24:P24"/>
    <mergeCell ref="Q24:R24"/>
    <mergeCell ref="B25:C25"/>
    <mergeCell ref="D25:E25"/>
    <mergeCell ref="F25:H25"/>
    <mergeCell ref="J25:L25"/>
    <mergeCell ref="M25:N25"/>
    <mergeCell ref="O25:P25"/>
    <mergeCell ref="Q25:R25"/>
    <mergeCell ref="J26:L26"/>
    <mergeCell ref="M26:N26"/>
    <mergeCell ref="O26:P26"/>
    <mergeCell ref="Q26:R26"/>
    <mergeCell ref="J27:L27"/>
    <mergeCell ref="M27:N27"/>
    <mergeCell ref="O27:P27"/>
    <mergeCell ref="Q27:R27"/>
    <mergeCell ref="D28:F28"/>
    <mergeCell ref="J28:R28"/>
    <mergeCell ref="D29:F29"/>
    <mergeCell ref="J29:R29"/>
    <mergeCell ref="D30:F30"/>
    <mergeCell ref="J30:R30"/>
    <mergeCell ref="D31:F31"/>
    <mergeCell ref="J31:R31"/>
    <mergeCell ref="D32:F32"/>
    <mergeCell ref="J32:R32"/>
    <mergeCell ref="D33:F33"/>
    <mergeCell ref="J33:R33"/>
    <mergeCell ref="D34:F34"/>
    <mergeCell ref="J34:R34"/>
    <mergeCell ref="A37:H37"/>
    <mergeCell ref="A38:H38"/>
    <mergeCell ref="A39:H39"/>
    <mergeCell ref="A40:H40"/>
    <mergeCell ref="A41:H41"/>
    <mergeCell ref="A42:H42"/>
    <mergeCell ref="A45:H45"/>
    <mergeCell ref="A46:H46"/>
    <mergeCell ref="A47:H47"/>
    <mergeCell ref="A48:H48"/>
    <mergeCell ref="A49:H49"/>
    <mergeCell ref="A50:H50"/>
    <mergeCell ref="P37:P39"/>
    <mergeCell ref="P40:P41"/>
    <mergeCell ref="P42:P43"/>
    <mergeCell ref="P44:P45"/>
    <mergeCell ref="P46:P47"/>
    <mergeCell ref="P48:P50"/>
    <mergeCell ref="A43:H44"/>
    <mergeCell ref="A35:H36"/>
    <mergeCell ref="J6:R7"/>
    <mergeCell ref="J12:R13"/>
    <mergeCell ref="J14:R16"/>
    <mergeCell ref="A17:H18"/>
    <mergeCell ref="A4:H6"/>
    <mergeCell ref="A26:H27"/>
    <mergeCell ref="J17:R18"/>
    <mergeCell ref="Q40:R41"/>
    <mergeCell ref="Q42:R43"/>
    <mergeCell ref="Q44:R45"/>
    <mergeCell ref="Q46:R47"/>
    <mergeCell ref="Q48:R50"/>
    <mergeCell ref="J35:R36"/>
    <mergeCell ref="J37:O39"/>
    <mergeCell ref="Q37:R39"/>
    <mergeCell ref="J40:O41"/>
    <mergeCell ref="J44:O45"/>
    <mergeCell ref="J46:O47"/>
    <mergeCell ref="J42:O43"/>
    <mergeCell ref="J48:L50"/>
    <mergeCell ref="M48:O50"/>
  </mergeCells>
  <dataValidations count="3">
    <dataValidation type="list" allowBlank="1" showInputMessage="1" showErrorMessage="1" sqref="N4">
      <formula1>$U$7:$U$8</formula1>
    </dataValidation>
    <dataValidation type="list" allowBlank="1" showInputMessage="1" showErrorMessage="1" sqref="P4">
      <formula1>"US,EU,JP"</formula1>
    </dataValidation>
    <dataValidation type="list" allowBlank="1" showInputMessage="1" showErrorMessage="1" sqref="O4">
      <formula1>"普货,带电"</formula1>
    </dataValidation>
  </dataValidations>
  <hyperlinks>
    <hyperlink ref="G29" r:id="rId2" display="点此"/>
    <hyperlink ref="G30" r:id="rId3" display="点此"/>
  </hyperlinks>
  <pageMargins left="0.75" right="0.75" top="1" bottom="1" header="0.511805555555556" footer="0.511805555555556"/>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rangeList sheetStid="3" master=""/>
  <rangeList sheetStid="8" master=""/>
  <rangeList sheetStid="4" master="">
    <arrUserId title="区域6" rangeCreator="" othersAccessPermission="edit"/>
    <arrUserId title="区域5" rangeCreator="" othersAccessPermission="edit"/>
    <arrUserId title="区域5_1" rangeCreator="" othersAccessPermission="edit"/>
  </rangeList>
  <rangeList sheetStid="5" master=""/>
  <rangeList sheetStid="6" master="">
    <arrUserId title="区域6" rangeCreator="" othersAccessPermission="edit"/>
    <arrUserId title="区域5" rangeCreator="" othersAccessPermission="edit"/>
  </rangeList>
  <rangeList sheetStid="7" master=""/>
  <rangeList sheetStid="9"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使用说明</vt:lpstr>
      <vt:lpstr>数据调研</vt:lpstr>
      <vt:lpstr>竞品分析</vt:lpstr>
      <vt:lpstr>市场容量分析</vt:lpstr>
      <vt:lpstr>竞争程度分析</vt:lpstr>
      <vt:lpstr>价格参考</vt:lpstr>
      <vt:lpstr>产品生命周期分析</vt:lpstr>
      <vt:lpstr>总结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cp:lastModifiedBy>
  <dcterms:created xsi:type="dcterms:W3CDTF">2018-08-20T00:48:00Z</dcterms:created>
  <dcterms:modified xsi:type="dcterms:W3CDTF">2022-09-27T09:03:20Z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2052-11.1.0.12156</vt:lpwstr>
  </property>
  <property fmtid="{D5CDD505-2E9C-101B-9397-08002B2CF9AE}" pid="3" name="ICV">
    <vt:lpwstr>9F5BA2DF268B4C9F91B898CB4BC003FA</vt:lpwstr>
  </property>
</Properties>
</file>