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T260\"/>
    </mc:Choice>
  </mc:AlternateContent>
  <bookViews>
    <workbookView xWindow="0" yWindow="0" windowWidth="16305" windowHeight="8055"/>
  </bookViews>
  <sheets>
    <sheet name="Technician Treemap" sheetId="2" r:id="rId1"/>
    <sheet name="8-Sep-17 Service Calls" sheetId="1" r:id="rId2"/>
  </sheets>
  <definedNames>
    <definedName name="_xlnm._FilterDatabase" localSheetId="1" hidden="1">'8-Sep-17 Service Calls'!$A$8:$I$22</definedName>
    <definedName name="_xlchart.v1.0" hidden="1">'8-Sep-17 Service Calls'!$B$9:$D$22</definedName>
    <definedName name="_xlchart.v1.1" hidden="1">'8-Sep-17 Service Calls'!$E$8</definedName>
    <definedName name="_xlchart.v1.2" hidden="1">'8-Sep-17 Service Calls'!$E$9:$E$22</definedName>
    <definedName name="_xlchart.v1.3" hidden="1">'8-Sep-17 Service Calls'!$B$9:$D$22</definedName>
    <definedName name="_xlchart.v1.4" hidden="1">'8-Sep-17 Service Calls'!$E$8</definedName>
    <definedName name="_xlchart.v1.5" hidden="1">'8-Sep-17 Service Calls'!$E$9:$E$22</definedName>
    <definedName name="_xlnm.Criteria">'8-Sep-17 Service Calls'!$A$2:$I$3</definedName>
    <definedName name="_xlnm.Extract">'8-Sep-17 Service Calls'!$A$25:$I$44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9" i="1"/>
  <c r="Q6" i="1"/>
  <c r="Q5" i="1"/>
  <c r="I19" i="1"/>
  <c r="I17" i="1"/>
  <c r="I11" i="1"/>
  <c r="I18" i="1"/>
  <c r="I12" i="1"/>
  <c r="I15" i="1"/>
  <c r="I10" i="1"/>
  <c r="I22" i="1"/>
  <c r="I20" i="1"/>
  <c r="I9" i="1"/>
  <c r="I16" i="1"/>
  <c r="I13" i="1"/>
  <c r="I21" i="1"/>
  <c r="I14" i="1"/>
  <c r="H19" i="1"/>
  <c r="H17" i="1"/>
  <c r="H11" i="1"/>
  <c r="H18" i="1"/>
  <c r="H12" i="1"/>
  <c r="H15" i="1"/>
  <c r="H10" i="1"/>
  <c r="H22" i="1"/>
  <c r="H20" i="1"/>
  <c r="H9" i="1"/>
  <c r="H16" i="1"/>
  <c r="H13" i="1"/>
  <c r="H21" i="1"/>
  <c r="H14" i="1"/>
  <c r="G17" i="1"/>
  <c r="G19" i="1"/>
  <c r="G11" i="1"/>
  <c r="G18" i="1"/>
  <c r="G12" i="1"/>
  <c r="G15" i="1"/>
  <c r="G10" i="1"/>
  <c r="Q7" i="1" s="1"/>
  <c r="G22" i="1"/>
  <c r="G20" i="1"/>
  <c r="G9" i="1"/>
  <c r="G16" i="1"/>
  <c r="G13" i="1"/>
  <c r="G21" i="1"/>
  <c r="G14" i="1"/>
  <c r="Q8" i="1" l="1"/>
</calcChain>
</file>

<file path=xl/sharedStrings.xml><?xml version="1.0" encoding="utf-8"?>
<sst xmlns="http://schemas.openxmlformats.org/spreadsheetml/2006/main" count="112" uniqueCount="44">
  <si>
    <t>Technician</t>
  </si>
  <si>
    <t>Calloway, Mike</t>
  </si>
  <si>
    <t>Dey, Rene</t>
  </si>
  <si>
    <t>Lattimore, John</t>
  </si>
  <si>
    <t>Wu, Huanmei</t>
  </si>
  <si>
    <t>Booth, Reggie</t>
  </si>
  <si>
    <t>Rodriquez, Javier</t>
  </si>
  <si>
    <t>Jones, Latisha</t>
  </si>
  <si>
    <t>QSR</t>
  </si>
  <si>
    <t>Customer ID</t>
  </si>
  <si>
    <t>Coffee Shop</t>
  </si>
  <si>
    <t>Restaurant/Hotel</t>
  </si>
  <si>
    <t>Customer Type</t>
  </si>
  <si>
    <t>Service Type</t>
  </si>
  <si>
    <t>Warranty</t>
  </si>
  <si>
    <t>Repair</t>
  </si>
  <si>
    <t>Sched. Maint.</t>
  </si>
  <si>
    <t>Install</t>
  </si>
  <si>
    <t>Coffee Craft Daily Service for Sept. 8, 2017</t>
  </si>
  <si>
    <t>Satisfaction Survey</t>
  </si>
  <si>
    <t>Time Billed</t>
  </si>
  <si>
    <t>Franklin,Nathan</t>
  </si>
  <si>
    <t>Post-Service Rating</t>
  </si>
  <si>
    <t>% of Technician’s Work Day</t>
  </si>
  <si>
    <t>Customer Bill</t>
  </si>
  <si>
    <t>Rating Table</t>
  </si>
  <si>
    <t>Survey</t>
  </si>
  <si>
    <t>Rating</t>
  </si>
  <si>
    <t>*Generate Report</t>
  </si>
  <si>
    <t>Bronze</t>
  </si>
  <si>
    <t>Silver</t>
  </si>
  <si>
    <t>Gold</t>
  </si>
  <si>
    <t>Criteria Range</t>
  </si>
  <si>
    <t>&gt;2</t>
  </si>
  <si>
    <t>&gt;=8</t>
  </si>
  <si>
    <t>Extract Area</t>
  </si>
  <si>
    <t>Output Area</t>
  </si>
  <si>
    <t>Avg.Coffee Shop Satisfication Rating:</t>
  </si>
  <si>
    <t>Avg.QSR Satisfication Rating:</t>
  </si>
  <si>
    <t>Gold Standing Count:</t>
  </si>
  <si>
    <t>Count of QSR Customers:</t>
  </si>
  <si>
    <t>Customer ID:</t>
  </si>
  <si>
    <t>Time Billed:</t>
  </si>
  <si>
    <t>Billing to Restaurant/Hotel: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</si>
</sst>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NumberFormat="1" applyFont="1" applyFill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2" fontId="0" fillId="2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0" fillId="0" borderId="0" xfId="0" applyNumberFormat="1" applyFo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2" fontId="0" fillId="2" borderId="0" xfId="0" applyNumberFormat="1" applyFont="1" applyFill="1"/>
    <xf numFmtId="0" fontId="0" fillId="2" borderId="0" xfId="0" applyNumberFormat="1" applyFont="1" applyFill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NumberFormat="1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0" xfId="0" applyFont="1" applyFill="1"/>
    <xf numFmtId="0" fontId="0" fillId="0" borderId="0" xfId="0" applyAlignment="1">
      <alignment horizontal="centerContinuous"/>
    </xf>
    <xf numFmtId="0" fontId="5" fillId="0" borderId="0" xfId="2" applyFont="1" applyAlignment="1">
      <alignment horizontal="centerContinuous"/>
    </xf>
    <xf numFmtId="0" fontId="6" fillId="0" borderId="0" xfId="2" applyFont="1" applyAlignment="1">
      <alignment horizontal="centerContinuous"/>
    </xf>
    <xf numFmtId="10" fontId="0" fillId="2" borderId="0" xfId="1" applyNumberFormat="1" applyFont="1" applyFill="1"/>
    <xf numFmtId="10" fontId="4" fillId="0" borderId="0" xfId="0" applyNumberFormat="1" applyFont="1" applyFill="1"/>
    <xf numFmtId="10" fontId="0" fillId="0" borderId="0" xfId="0" applyNumberFormat="1" applyFont="1"/>
    <xf numFmtId="10" fontId="0" fillId="2" borderId="0" xfId="0" applyNumberFormat="1" applyFont="1" applyFill="1"/>
    <xf numFmtId="44" fontId="0" fillId="0" borderId="0" xfId="0" applyNumberFormat="1" applyFont="1" applyFill="1"/>
    <xf numFmtId="44" fontId="0" fillId="2" borderId="0" xfId="0" applyNumberFormat="1" applyFont="1" applyFill="1"/>
    <xf numFmtId="44" fontId="0" fillId="0" borderId="0" xfId="0" applyNumberFormat="1" applyFont="1"/>
    <xf numFmtId="44" fontId="0" fillId="0" borderId="0" xfId="0" applyNumberFormat="1"/>
    <xf numFmtId="2" fontId="0" fillId="0" borderId="0" xfId="0" applyNumberFormat="1"/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2" fontId="0" fillId="2" borderId="2" xfId="0" applyNumberFormat="1" applyFont="1" applyFill="1" applyBorder="1"/>
    <xf numFmtId="0" fontId="0" fillId="2" borderId="2" xfId="0" applyNumberFormat="1" applyFont="1" applyFill="1" applyBorder="1"/>
    <xf numFmtId="10" fontId="0" fillId="2" borderId="2" xfId="0" applyNumberFormat="1" applyFont="1" applyFill="1" applyBorder="1"/>
    <xf numFmtId="44" fontId="0" fillId="2" borderId="2" xfId="0" applyNumberFormat="1" applyFont="1" applyFill="1" applyBorder="1"/>
    <xf numFmtId="10" fontId="0" fillId="2" borderId="0" xfId="0" applyNumberFormat="1" applyFont="1" applyFill="1" applyBorder="1"/>
    <xf numFmtId="44" fontId="0" fillId="2" borderId="0" xfId="0" applyNumberFormat="1" applyFont="1" applyFill="1" applyBorder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2400"/>
              <a:t>Technician Workday</a:t>
            </a:r>
          </a:p>
        </cx:rich>
      </cx:tx>
    </cx:title>
    <cx:plotArea>
      <cx:plotAreaRegion>
        <cx:series layoutId="treemap" uniqueId="{DF3C3BBF-D2D3-41DE-8BE2-801C61FBECDC}">
          <cx:tx>
            <cx:txData>
              <cx:f>_xlchart.v1.1</cx:f>
              <cx:v>Time Billed</cx:v>
            </cx:txData>
          </cx:tx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/>
                </a:pPr>
                <a:endParaRPr lang="en-US" sz="1400"/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C7" zoomScale="120" zoomScaleNormal="120" workbookViewId="0">
      <selection activeCell="B8" sqref="B8:E22"/>
    </sheetView>
  </sheetViews>
  <sheetFormatPr defaultRowHeight="15" x14ac:dyDescent="0.25"/>
  <cols>
    <col min="1" max="1" width="13.7109375" customWidth="1"/>
    <col min="2" max="2" width="17" customWidth="1"/>
    <col min="3" max="3" width="17.7109375" customWidth="1"/>
    <col min="4" max="4" width="14.42578125" customWidth="1"/>
    <col min="5" max="5" width="12.7109375" customWidth="1"/>
    <col min="6" max="6" width="11.5703125" customWidth="1"/>
    <col min="7" max="7" width="16.7109375" customWidth="1"/>
    <col min="8" max="8" width="17.28515625" customWidth="1"/>
    <col min="9" max="9" width="11.7109375" customWidth="1"/>
    <col min="13" max="13" width="17.28515625" customWidth="1"/>
    <col min="15" max="17" width="18.7109375" customWidth="1"/>
  </cols>
  <sheetData>
    <row r="1" spans="1:17" ht="27" thickBot="1" x14ac:dyDescent="0.45">
      <c r="A1" s="25" t="s">
        <v>32</v>
      </c>
      <c r="B1" s="25"/>
      <c r="C1" s="25"/>
      <c r="D1" s="25"/>
      <c r="E1" s="25"/>
      <c r="F1" s="25"/>
      <c r="G1" s="25"/>
      <c r="H1" s="25"/>
      <c r="I1" s="25"/>
      <c r="L1" s="26" t="s">
        <v>25</v>
      </c>
      <c r="M1" s="24"/>
      <c r="O1" s="26" t="s">
        <v>36</v>
      </c>
      <c r="P1" s="26"/>
      <c r="Q1" s="26"/>
    </row>
    <row r="2" spans="1:17" ht="30.75" thickBot="1" x14ac:dyDescent="0.3">
      <c r="A2" s="21" t="s">
        <v>9</v>
      </c>
      <c r="B2" s="21" t="s">
        <v>0</v>
      </c>
      <c r="C2" s="21" t="s">
        <v>12</v>
      </c>
      <c r="D2" s="21" t="s">
        <v>13</v>
      </c>
      <c r="E2" s="21" t="s">
        <v>20</v>
      </c>
      <c r="F2" s="22" t="s">
        <v>19</v>
      </c>
      <c r="G2" s="22" t="s">
        <v>22</v>
      </c>
      <c r="H2" s="22" t="s">
        <v>23</v>
      </c>
      <c r="I2" s="22" t="s">
        <v>24</v>
      </c>
      <c r="L2" s="22" t="s">
        <v>26</v>
      </c>
      <c r="M2" s="22" t="s">
        <v>27</v>
      </c>
      <c r="O2" s="22" t="s">
        <v>12</v>
      </c>
      <c r="P2" s="22" t="s">
        <v>12</v>
      </c>
      <c r="Q2" s="22" t="s">
        <v>22</v>
      </c>
    </row>
    <row r="3" spans="1:17" x14ac:dyDescent="0.25">
      <c r="D3" t="s">
        <v>15</v>
      </c>
      <c r="E3" t="s">
        <v>33</v>
      </c>
      <c r="F3" t="s">
        <v>34</v>
      </c>
      <c r="L3">
        <v>0</v>
      </c>
      <c r="M3" t="s">
        <v>28</v>
      </c>
      <c r="O3" t="s">
        <v>10</v>
      </c>
      <c r="P3" t="s">
        <v>8</v>
      </c>
      <c r="Q3" t="s">
        <v>31</v>
      </c>
    </row>
    <row r="4" spans="1:17" x14ac:dyDescent="0.25">
      <c r="L4">
        <v>7</v>
      </c>
      <c r="M4" t="s">
        <v>29</v>
      </c>
    </row>
    <row r="5" spans="1:17" x14ac:dyDescent="0.25">
      <c r="L5">
        <v>8</v>
      </c>
      <c r="M5" t="s">
        <v>30</v>
      </c>
      <c r="O5" t="s">
        <v>37</v>
      </c>
      <c r="Q5">
        <f>DAVERAGE(A8:I22,"Satisfaction Survey",O2:O3)</f>
        <v>8.75</v>
      </c>
    </row>
    <row r="6" spans="1:17" x14ac:dyDescent="0.25">
      <c r="L6">
        <v>9</v>
      </c>
      <c r="M6" t="s">
        <v>31</v>
      </c>
      <c r="O6" t="s">
        <v>38</v>
      </c>
      <c r="Q6">
        <f>DAVERAGE(A8:I22,"Satisfaction Survey",P2:P3)</f>
        <v>9</v>
      </c>
    </row>
    <row r="7" spans="1:17" ht="27" thickBot="1" x14ac:dyDescent="0.45">
      <c r="A7" s="25" t="s">
        <v>18</v>
      </c>
      <c r="B7" s="25"/>
      <c r="C7" s="25"/>
      <c r="D7" s="25"/>
      <c r="E7" s="25"/>
      <c r="F7" s="25"/>
      <c r="G7" s="25"/>
      <c r="H7" s="25"/>
      <c r="I7" s="25"/>
      <c r="O7" t="s">
        <v>39</v>
      </c>
      <c r="Q7">
        <f>DCOUNT(A8:I22,"Satisfaction Survey",Q2:Q3)</f>
        <v>7</v>
      </c>
    </row>
    <row r="8" spans="1:17" ht="30.75" thickBot="1" x14ac:dyDescent="0.3">
      <c r="A8" s="36" t="s">
        <v>9</v>
      </c>
      <c r="B8" s="36" t="s">
        <v>0</v>
      </c>
      <c r="C8" s="36" t="s">
        <v>12</v>
      </c>
      <c r="D8" s="36" t="s">
        <v>13</v>
      </c>
      <c r="E8" s="36" t="s">
        <v>20</v>
      </c>
      <c r="F8" s="37" t="s">
        <v>19</v>
      </c>
      <c r="G8" s="37" t="s">
        <v>22</v>
      </c>
      <c r="H8" s="37" t="s">
        <v>23</v>
      </c>
      <c r="I8" s="37" t="s">
        <v>24</v>
      </c>
      <c r="O8" t="s">
        <v>43</v>
      </c>
      <c r="Q8" s="34">
        <f>SUMIF(C9:C22,"Restaurant/Hotel",I9:I22)</f>
        <v>450</v>
      </c>
    </row>
    <row r="9" spans="1:17" x14ac:dyDescent="0.25">
      <c r="A9" s="38">
        <v>70607</v>
      </c>
      <c r="B9" s="39" t="s">
        <v>5</v>
      </c>
      <c r="C9" s="39" t="s">
        <v>11</v>
      </c>
      <c r="D9" s="39" t="s">
        <v>15</v>
      </c>
      <c r="E9" s="40">
        <v>4</v>
      </c>
      <c r="F9" s="41">
        <v>9</v>
      </c>
      <c r="G9" s="39" t="str">
        <f>VLOOKUP(F9,$L$3:$M$6,2)</f>
        <v>Gold</v>
      </c>
      <c r="H9" s="42">
        <f>'8-Sep-17 Service Calls'!$E$9:$E$22/6.5</f>
        <v>0.61538461538461542</v>
      </c>
      <c r="I9" s="43">
        <f>IF(D9="Warranty",0,'8-Sep-17 Service Calls'!$E$9:$E$22*75)</f>
        <v>300</v>
      </c>
      <c r="O9" t="s">
        <v>40</v>
      </c>
      <c r="Q9">
        <f>COUNTIF(C9:C22,"QSR")</f>
        <v>6</v>
      </c>
    </row>
    <row r="10" spans="1:17" x14ac:dyDescent="0.25">
      <c r="A10" s="5">
        <v>68679</v>
      </c>
      <c r="B10" s="6" t="s">
        <v>1</v>
      </c>
      <c r="C10" s="6" t="s">
        <v>10</v>
      </c>
      <c r="D10" s="6" t="s">
        <v>15</v>
      </c>
      <c r="E10" s="7">
        <v>4.25</v>
      </c>
      <c r="F10" s="8">
        <v>9</v>
      </c>
      <c r="G10" s="6" t="str">
        <f>VLOOKUP(F10,$L$3:$M$6,2)</f>
        <v>Gold</v>
      </c>
      <c r="H10" s="44">
        <f>'8-Sep-17 Service Calls'!$E$9:$E$22/6.5</f>
        <v>0.65384615384615385</v>
      </c>
      <c r="I10" s="45">
        <f>IF(D10="Warranty",0,'8-Sep-17 Service Calls'!$E$9:$E$22*75)</f>
        <v>318.75</v>
      </c>
      <c r="O10" t="s">
        <v>41</v>
      </c>
      <c r="Q10">
        <v>69203</v>
      </c>
    </row>
    <row r="11" spans="1:17" x14ac:dyDescent="0.25">
      <c r="A11" s="9">
        <v>18481</v>
      </c>
      <c r="B11" s="10" t="s">
        <v>2</v>
      </c>
      <c r="C11" s="10" t="s">
        <v>8</v>
      </c>
      <c r="D11" s="10" t="s">
        <v>16</v>
      </c>
      <c r="E11" s="11">
        <v>1</v>
      </c>
      <c r="F11" s="12">
        <v>8.5</v>
      </c>
      <c r="G11" s="10" t="str">
        <f>VLOOKUP(F11,$L$3:$M$6,2)</f>
        <v>Silver</v>
      </c>
      <c r="H11" s="29">
        <f>'8-Sep-17 Service Calls'!$E$9:$E$22/6.5</f>
        <v>0.15384615384615385</v>
      </c>
      <c r="I11" s="33">
        <f>IF(D11="Warranty",0,'8-Sep-17 Service Calls'!$E$9:$E$22*75)</f>
        <v>75</v>
      </c>
      <c r="O11" t="s">
        <v>42</v>
      </c>
      <c r="Q11" s="35">
        <f>INDEX(A9:I22,MATCH(Q10,A9:A22,0),5)</f>
        <v>1.5</v>
      </c>
    </row>
    <row r="12" spans="1:17" x14ac:dyDescent="0.25">
      <c r="A12" s="9">
        <v>54319</v>
      </c>
      <c r="B12" s="10" t="s">
        <v>2</v>
      </c>
      <c r="C12" s="10" t="s">
        <v>8</v>
      </c>
      <c r="D12" s="10" t="s">
        <v>14</v>
      </c>
      <c r="E12" s="11">
        <v>1.5</v>
      </c>
      <c r="F12" s="12">
        <v>7</v>
      </c>
      <c r="G12" s="10" t="str">
        <f>VLOOKUP(F12,$L$3:$M$6,2)</f>
        <v>Bronze</v>
      </c>
      <c r="H12" s="29">
        <f>'8-Sep-17 Service Calls'!$E$9:$E$22/6.5</f>
        <v>0.23076923076923078</v>
      </c>
      <c r="I12" s="33">
        <f>IF(D12="Warranty",0,'8-Sep-17 Service Calls'!$E$9:$E$22*75)</f>
        <v>0</v>
      </c>
    </row>
    <row r="13" spans="1:17" x14ac:dyDescent="0.25">
      <c r="A13" s="9">
        <v>86897</v>
      </c>
      <c r="B13" s="10" t="s">
        <v>2</v>
      </c>
      <c r="C13" s="10" t="s">
        <v>11</v>
      </c>
      <c r="D13" s="10" t="s">
        <v>15</v>
      </c>
      <c r="E13" s="11">
        <v>1</v>
      </c>
      <c r="F13" s="12">
        <v>8</v>
      </c>
      <c r="G13" s="10" t="str">
        <f>VLOOKUP(F13,$L$3:$M$6,2)</f>
        <v>Silver</v>
      </c>
      <c r="H13" s="29">
        <f>'8-Sep-17 Service Calls'!$E$9:$E$22/6.5</f>
        <v>0.15384615384615385</v>
      </c>
      <c r="I13" s="33">
        <f>IF(D13="Warranty",0,'8-Sep-17 Service Calls'!$E$9:$E$22*75)</f>
        <v>75</v>
      </c>
    </row>
    <row r="14" spans="1:17" x14ac:dyDescent="0.25">
      <c r="A14" s="13">
        <v>42724</v>
      </c>
      <c r="B14" s="14" t="s">
        <v>21</v>
      </c>
      <c r="C14" s="14" t="s">
        <v>10</v>
      </c>
      <c r="D14" s="14" t="s">
        <v>15</v>
      </c>
      <c r="E14" s="15">
        <v>2</v>
      </c>
      <c r="F14" s="16">
        <v>9.5</v>
      </c>
      <c r="G14" s="14" t="str">
        <f>VLOOKUP(F14,$L$3:$M$6,2)</f>
        <v>Gold</v>
      </c>
      <c r="H14" s="30">
        <f>'8-Sep-17 Service Calls'!$E$9:$E$22/6.5</f>
        <v>0.30769230769230771</v>
      </c>
      <c r="I14" s="32">
        <f>IF(D14="Warranty",0,'8-Sep-17 Service Calls'!$E$9:$E$22*75)</f>
        <v>150</v>
      </c>
    </row>
    <row r="15" spans="1:17" x14ac:dyDescent="0.25">
      <c r="A15" s="9">
        <v>59828</v>
      </c>
      <c r="B15" s="10" t="s">
        <v>7</v>
      </c>
      <c r="C15" s="10" t="s">
        <v>8</v>
      </c>
      <c r="D15" s="10" t="s">
        <v>15</v>
      </c>
      <c r="E15" s="11">
        <v>3</v>
      </c>
      <c r="F15" s="12">
        <v>10</v>
      </c>
      <c r="G15" s="10" t="str">
        <f>VLOOKUP(F15,$L$3:$M$6,2)</f>
        <v>Gold</v>
      </c>
      <c r="H15" s="29">
        <f>'8-Sep-17 Service Calls'!$E$9:$E$22/6.5</f>
        <v>0.46153846153846156</v>
      </c>
      <c r="I15" s="33">
        <f>IF(D15="Warranty",0,'8-Sep-17 Service Calls'!$E$9:$E$22*75)</f>
        <v>225</v>
      </c>
    </row>
    <row r="16" spans="1:17" x14ac:dyDescent="0.25">
      <c r="A16" s="13">
        <v>79201</v>
      </c>
      <c r="B16" s="14" t="s">
        <v>7</v>
      </c>
      <c r="C16" s="14" t="s">
        <v>8</v>
      </c>
      <c r="D16" s="14" t="s">
        <v>16</v>
      </c>
      <c r="E16" s="15">
        <v>2</v>
      </c>
      <c r="F16" s="16">
        <v>9.5</v>
      </c>
      <c r="G16" s="14" t="str">
        <f>VLOOKUP(F16,$L$3:$M$6,2)</f>
        <v>Gold</v>
      </c>
      <c r="H16" s="30">
        <f>'8-Sep-17 Service Calls'!$E$9:$E$22/6.5</f>
        <v>0.30769230769230771</v>
      </c>
      <c r="I16" s="32">
        <f>IF(D16="Warranty",0,'8-Sep-17 Service Calls'!$E$9:$E$22*75)</f>
        <v>150</v>
      </c>
    </row>
    <row r="17" spans="1:9" x14ac:dyDescent="0.25">
      <c r="A17" s="5">
        <v>13205</v>
      </c>
      <c r="B17" s="6" t="s">
        <v>7</v>
      </c>
      <c r="C17" s="6" t="s">
        <v>8</v>
      </c>
      <c r="D17" s="6" t="s">
        <v>14</v>
      </c>
      <c r="E17" s="7">
        <v>1.5</v>
      </c>
      <c r="F17" s="8">
        <v>10</v>
      </c>
      <c r="G17" s="14" t="str">
        <f>VLOOKUP(F17,$L$3:$M$6,2)</f>
        <v>Gold</v>
      </c>
      <c r="H17" s="27">
        <f>'8-Sep-17 Service Calls'!$E$9:$E$22/6.5</f>
        <v>0.23076923076923078</v>
      </c>
      <c r="I17" s="32">
        <f>IF(D17="Warranty",0,'8-Sep-17 Service Calls'!$E$9:$E$22*75)</f>
        <v>0</v>
      </c>
    </row>
    <row r="18" spans="1:9" x14ac:dyDescent="0.25">
      <c r="A18" s="13">
        <v>26550</v>
      </c>
      <c r="B18" s="14" t="s">
        <v>3</v>
      </c>
      <c r="C18" s="14" t="s">
        <v>8</v>
      </c>
      <c r="D18" s="14" t="s">
        <v>17</v>
      </c>
      <c r="E18" s="15">
        <v>5</v>
      </c>
      <c r="F18" s="16">
        <v>9</v>
      </c>
      <c r="G18" s="14" t="str">
        <f>VLOOKUP(F18,$L$3:$M$6,2)</f>
        <v>Gold</v>
      </c>
      <c r="H18" s="30">
        <f>'8-Sep-17 Service Calls'!$E$9:$E$22/6.5</f>
        <v>0.76923076923076927</v>
      </c>
      <c r="I18" s="32">
        <f>IF(D18="Warranty",0,'8-Sep-17 Service Calls'!$E$9:$E$22*75)</f>
        <v>375</v>
      </c>
    </row>
    <row r="19" spans="1:9" x14ac:dyDescent="0.25">
      <c r="A19" s="9">
        <v>17208</v>
      </c>
      <c r="B19" s="10" t="s">
        <v>6</v>
      </c>
      <c r="C19" s="10" t="s">
        <v>10</v>
      </c>
      <c r="D19" s="10" t="s">
        <v>15</v>
      </c>
      <c r="E19" s="11">
        <v>3.75</v>
      </c>
      <c r="F19" s="12">
        <v>8.5</v>
      </c>
      <c r="G19" s="10" t="str">
        <f>VLOOKUP(F19,$L$3:$M$6,2)</f>
        <v>Silver</v>
      </c>
      <c r="H19" s="29">
        <f>'8-Sep-17 Service Calls'!$E$9:$E$22/6.5</f>
        <v>0.57692307692307687</v>
      </c>
      <c r="I19" s="33">
        <f>IF(D19="Warranty",0,'8-Sep-17 Service Calls'!$E$9:$E$22*75)</f>
        <v>281.25</v>
      </c>
    </row>
    <row r="20" spans="1:9" x14ac:dyDescent="0.25">
      <c r="A20" s="17">
        <v>69203</v>
      </c>
      <c r="B20" s="18" t="s">
        <v>6</v>
      </c>
      <c r="C20" s="18" t="s">
        <v>10</v>
      </c>
      <c r="D20" s="18" t="s">
        <v>15</v>
      </c>
      <c r="E20" s="19">
        <v>1.5</v>
      </c>
      <c r="F20" s="20">
        <v>8</v>
      </c>
      <c r="G20" s="10" t="str">
        <f>VLOOKUP(F20,$L$3:$M$6,2)</f>
        <v>Silver</v>
      </c>
      <c r="H20" s="29">
        <f>'8-Sep-17 Service Calls'!$E$9:$E$22/6.5</f>
        <v>0.23076923076923078</v>
      </c>
      <c r="I20" s="33">
        <f>IF(D20="Warranty",0,'8-Sep-17 Service Calls'!$E$9:$E$22*75)</f>
        <v>112.5</v>
      </c>
    </row>
    <row r="21" spans="1:9" x14ac:dyDescent="0.25">
      <c r="A21" s="13">
        <v>91090</v>
      </c>
      <c r="B21" s="14" t="s">
        <v>4</v>
      </c>
      <c r="C21" s="14" t="s">
        <v>11</v>
      </c>
      <c r="D21" s="14" t="s">
        <v>16</v>
      </c>
      <c r="E21" s="15">
        <v>1</v>
      </c>
      <c r="F21" s="16">
        <v>7.5</v>
      </c>
      <c r="G21" s="14" t="str">
        <f>VLOOKUP(F21,$L$3:$M$6,2)</f>
        <v>Bronze</v>
      </c>
      <c r="H21" s="30">
        <f>'8-Sep-17 Service Calls'!$E$9:$E$22/6.5</f>
        <v>0.15384615384615385</v>
      </c>
      <c r="I21" s="32">
        <f>IF(D21="Warranty",0,'8-Sep-17 Service Calls'!$E$9:$E$22*75)</f>
        <v>75</v>
      </c>
    </row>
    <row r="22" spans="1:9" x14ac:dyDescent="0.25">
      <c r="A22" s="9">
        <v>68835</v>
      </c>
      <c r="B22" s="10" t="s">
        <v>4</v>
      </c>
      <c r="C22" s="10" t="s">
        <v>11</v>
      </c>
      <c r="D22" s="10" t="s">
        <v>14</v>
      </c>
      <c r="E22" s="11">
        <v>0.5</v>
      </c>
      <c r="F22" s="12">
        <v>6.5</v>
      </c>
      <c r="G22" s="10" t="str">
        <f>VLOOKUP(F22,$L$3:$M$6,2)</f>
        <v>*Generate Report</v>
      </c>
      <c r="H22" s="29">
        <f>'8-Sep-17 Service Calls'!$E$9:$E$22/6.5</f>
        <v>7.6923076923076927E-2</v>
      </c>
      <c r="I22" s="33">
        <f>IF(D22="Warranty",0,'8-Sep-17 Service Calls'!$E$9:$E$22*75)</f>
        <v>0</v>
      </c>
    </row>
    <row r="24" spans="1:9" ht="27" thickBot="1" x14ac:dyDescent="0.45">
      <c r="A24" s="25" t="s">
        <v>35</v>
      </c>
      <c r="B24" s="25"/>
      <c r="C24" s="25"/>
      <c r="D24" s="25"/>
      <c r="E24" s="25"/>
      <c r="F24" s="25"/>
      <c r="G24" s="25"/>
      <c r="H24" s="25"/>
      <c r="I24" s="25"/>
    </row>
    <row r="25" spans="1:9" ht="30.75" thickBot="1" x14ac:dyDescent="0.3">
      <c r="A25" s="21" t="s">
        <v>9</v>
      </c>
      <c r="B25" s="21" t="s">
        <v>0</v>
      </c>
      <c r="C25" s="21" t="s">
        <v>12</v>
      </c>
      <c r="D25" s="21" t="s">
        <v>13</v>
      </c>
      <c r="E25" s="21" t="s">
        <v>20</v>
      </c>
      <c r="F25" s="22" t="s">
        <v>19</v>
      </c>
      <c r="G25" s="22" t="s">
        <v>22</v>
      </c>
      <c r="H25" s="22" t="s">
        <v>23</v>
      </c>
      <c r="I25" s="22" t="s">
        <v>24</v>
      </c>
    </row>
    <row r="26" spans="1:9" x14ac:dyDescent="0.25">
      <c r="A26" s="1">
        <v>68679</v>
      </c>
      <c r="B26" s="2" t="s">
        <v>1</v>
      </c>
      <c r="C26" s="2" t="s">
        <v>10</v>
      </c>
      <c r="D26" s="2" t="s">
        <v>15</v>
      </c>
      <c r="E26" s="3">
        <v>4.25</v>
      </c>
      <c r="F26" s="4">
        <v>9</v>
      </c>
      <c r="G26" s="23" t="s">
        <v>31</v>
      </c>
      <c r="H26" s="28">
        <v>0.65384615384615385</v>
      </c>
      <c r="I26" s="31">
        <v>318.75</v>
      </c>
    </row>
    <row r="27" spans="1:9" x14ac:dyDescent="0.25">
      <c r="A27" s="1">
        <v>70607</v>
      </c>
      <c r="B27" s="2" t="s">
        <v>5</v>
      </c>
      <c r="C27" s="2" t="s">
        <v>11</v>
      </c>
      <c r="D27" s="2" t="s">
        <v>15</v>
      </c>
      <c r="E27" s="3">
        <v>4</v>
      </c>
      <c r="F27" s="4">
        <v>9</v>
      </c>
      <c r="G27" s="23" t="s">
        <v>31</v>
      </c>
      <c r="H27" s="28">
        <v>0.61538461538461542</v>
      </c>
      <c r="I27" s="31">
        <v>300</v>
      </c>
    </row>
    <row r="28" spans="1:9" x14ac:dyDescent="0.25">
      <c r="A28" s="1">
        <v>17208</v>
      </c>
      <c r="B28" s="2" t="s">
        <v>6</v>
      </c>
      <c r="C28" s="2" t="s">
        <v>10</v>
      </c>
      <c r="D28" s="2" t="s">
        <v>15</v>
      </c>
      <c r="E28" s="3">
        <v>3.75</v>
      </c>
      <c r="F28" s="4">
        <v>8.5</v>
      </c>
      <c r="G28" s="23" t="s">
        <v>30</v>
      </c>
      <c r="H28" s="28">
        <v>0.57692307692307687</v>
      </c>
      <c r="I28" s="31">
        <v>281.25</v>
      </c>
    </row>
    <row r="29" spans="1:9" x14ac:dyDescent="0.25">
      <c r="A29" s="1">
        <v>59828</v>
      </c>
      <c r="B29" s="2" t="s">
        <v>7</v>
      </c>
      <c r="C29" s="2" t="s">
        <v>8</v>
      </c>
      <c r="D29" s="2" t="s">
        <v>15</v>
      </c>
      <c r="E29" s="3">
        <v>3</v>
      </c>
      <c r="F29" s="4">
        <v>10</v>
      </c>
      <c r="G29" s="23" t="s">
        <v>31</v>
      </c>
      <c r="H29" s="28">
        <v>0.46153846153846156</v>
      </c>
      <c r="I29" s="31">
        <v>225</v>
      </c>
    </row>
  </sheetData>
  <autoFilter ref="A8:I22">
    <sortState ref="A9:I22">
      <sortCondition ref="B8:B22"/>
    </sortState>
  </autoFilter>
  <sortState ref="A9:F22">
    <sortCondition ref="A9"/>
  </sortState>
  <conditionalFormatting sqref="F9:F22">
    <cfRule type="iconSet" priority="5">
      <iconSet iconSet="3Symbols">
        <cfvo type="percent" val="0"/>
        <cfvo type="num" val="7"/>
        <cfvo type="num" val="9"/>
      </iconSet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8-Sep-17 Service Calls</vt:lpstr>
      <vt:lpstr>Technician Treemap</vt:lpstr>
      <vt:lpstr>Criteria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Starks</dc:creator>
  <cp:lastModifiedBy>Admin</cp:lastModifiedBy>
  <dcterms:created xsi:type="dcterms:W3CDTF">2015-10-09T15:32:35Z</dcterms:created>
  <dcterms:modified xsi:type="dcterms:W3CDTF">2019-02-17T01:29:11Z</dcterms:modified>
</cp:coreProperties>
</file>