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060" xr2:uid="{F8A117F0-DA97-4D8A-86E7-1F4BDFE8B70D}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30" i="1"/>
  <c r="B28" i="1"/>
  <c r="B29" i="1"/>
  <c r="B27" i="1"/>
  <c r="B26" i="1"/>
  <c r="B23" i="1"/>
  <c r="B22" i="1"/>
  <c r="B21" i="1"/>
  <c r="B19" i="1"/>
  <c r="B18" i="1"/>
  <c r="B17" i="1"/>
  <c r="B16" i="1"/>
  <c r="B15" i="1"/>
  <c r="B14" i="1"/>
  <c r="B13" i="1"/>
  <c r="B12" i="1"/>
  <c r="B11" i="1"/>
  <c r="B8" i="1"/>
</calcChain>
</file>

<file path=xl/sharedStrings.xml><?xml version="1.0" encoding="utf-8"?>
<sst xmlns="http://schemas.openxmlformats.org/spreadsheetml/2006/main" count="60" uniqueCount="48">
  <si>
    <t>Specs</t>
  </si>
  <si>
    <t>N1</t>
  </si>
  <si>
    <t>N2</t>
  </si>
  <si>
    <t>V1</t>
  </si>
  <si>
    <t>V2</t>
  </si>
  <si>
    <t>J</t>
  </si>
  <si>
    <t>I</t>
  </si>
  <si>
    <t>S</t>
  </si>
  <si>
    <t>B</t>
  </si>
  <si>
    <t>A</t>
  </si>
  <si>
    <t>L1</t>
  </si>
  <si>
    <t>d_wire</t>
  </si>
  <si>
    <t>turns</t>
  </si>
  <si>
    <t>V</t>
  </si>
  <si>
    <t>VA</t>
  </si>
  <si>
    <t>A/mm^2</t>
  </si>
  <si>
    <t>T</t>
  </si>
  <si>
    <t>cross_section</t>
  </si>
  <si>
    <t>m^2</t>
  </si>
  <si>
    <t>m</t>
  </si>
  <si>
    <t>mm</t>
  </si>
  <si>
    <t>Unit</t>
  </si>
  <si>
    <t>L2</t>
  </si>
  <si>
    <t>fill factor</t>
  </si>
  <si>
    <t>L3</t>
  </si>
  <si>
    <t>L4</t>
  </si>
  <si>
    <t>core_volume</t>
  </si>
  <si>
    <t>m^3</t>
  </si>
  <si>
    <t>core_mass</t>
  </si>
  <si>
    <t>kg</t>
  </si>
  <si>
    <t>wire_length</t>
  </si>
  <si>
    <t>R1</t>
  </si>
  <si>
    <t>cu_cond</t>
  </si>
  <si>
    <t>ohm.m</t>
  </si>
  <si>
    <t>ohm</t>
  </si>
  <si>
    <t>R2</t>
  </si>
  <si>
    <t>Pcu</t>
  </si>
  <si>
    <t>W</t>
  </si>
  <si>
    <t>cu_volume</t>
  </si>
  <si>
    <t>cu_mass</t>
  </si>
  <si>
    <t>core_cost</t>
  </si>
  <si>
    <t>cu_cost</t>
  </si>
  <si>
    <t>usd</t>
  </si>
  <si>
    <t>total_cost</t>
  </si>
  <si>
    <t>Pcore</t>
  </si>
  <si>
    <t>Eff</t>
  </si>
  <si>
    <t>%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</si>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</sst>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445346</xdr:colOff>
      <xdr:row>4</xdr:row>
      <xdr:rowOff>83820</xdr:rowOff>
    </xdr:from>
    <xdr:to>
      <xdr:col>11</xdr:col>
      <xdr:colOff>289559</xdr:colOff>
      <xdr:row>17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674F4D5-E094-4EFF-8046-CBECAA0B7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8086" y="815340"/>
          <a:ext cx="4111413" cy="2312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13B4-ECAD-4028-8876-BDE98787E5B6}">
  <dimension ref="A1:G30"/>
  <sheetViews>
    <sheetView tabSelected="1" workbookViewId="0">
      <selection activeCell="I21" sqref="I21"/>
    </sheetView>
  </sheetViews>
  <sheetFormatPr defaultRowHeight="14.4" x14ac:dyDescent="0.3"/>
  <cols>
    <col min="1" max="1" width="12.109375" bestFit="1" customWidth="1"/>
    <col min="2" max="2" width="12" bestFit="1" customWidth="1"/>
  </cols>
  <sheetData>
    <row r="1" spans="1:3" x14ac:dyDescent="0.3">
      <c r="A1" t="s">
        <v>0</v>
      </c>
      <c r="C1" t="s">
        <v>21</v>
      </c>
    </row>
    <row r="2" spans="1:3" x14ac:dyDescent="0.3">
      <c r="A2" t="s">
        <v>1</v>
      </c>
      <c r="B2">
        <v>3450</v>
      </c>
      <c r="C2" t="s">
        <v>12</v>
      </c>
    </row>
    <row r="3" spans="1:3" x14ac:dyDescent="0.3">
      <c r="A3" t="s">
        <v>2</v>
      </c>
      <c r="B3">
        <v>40</v>
      </c>
      <c r="C3" t="s">
        <v>12</v>
      </c>
    </row>
    <row r="4" spans="1:3" x14ac:dyDescent="0.3">
      <c r="A4" t="s">
        <v>3</v>
      </c>
      <c r="B4">
        <v>34500</v>
      </c>
      <c r="C4" t="s">
        <v>13</v>
      </c>
    </row>
    <row r="5" spans="1:3" x14ac:dyDescent="0.3">
      <c r="A5" t="s">
        <v>4</v>
      </c>
      <c r="B5">
        <v>400</v>
      </c>
      <c r="C5" t="s">
        <v>13</v>
      </c>
    </row>
    <row r="6" spans="1:3" x14ac:dyDescent="0.3">
      <c r="A6" t="s">
        <v>7</v>
      </c>
      <c r="B6">
        <v>1000000</v>
      </c>
      <c r="C6" t="s">
        <v>14</v>
      </c>
    </row>
    <row r="7" spans="1:3" x14ac:dyDescent="0.3">
      <c r="A7" t="s">
        <v>5</v>
      </c>
      <c r="B7">
        <v>3</v>
      </c>
      <c r="C7" t="s">
        <v>15</v>
      </c>
    </row>
    <row r="8" spans="1:3" x14ac:dyDescent="0.3">
      <c r="A8" t="s">
        <v>6</v>
      </c>
      <c r="B8">
        <f>B6/B4</f>
        <v>28.985507246376812</v>
      </c>
      <c r="C8" t="s">
        <v>9</v>
      </c>
    </row>
    <row r="9" spans="1:3" x14ac:dyDescent="0.3">
      <c r="A9" t="s">
        <v>23</v>
      </c>
      <c r="B9">
        <v>0.6</v>
      </c>
    </row>
    <row r="10" spans="1:3" x14ac:dyDescent="0.3">
      <c r="A10" t="s">
        <v>8</v>
      </c>
      <c r="B10">
        <v>1.5</v>
      </c>
      <c r="C10" t="s">
        <v>16</v>
      </c>
    </row>
    <row r="11" spans="1:3" x14ac:dyDescent="0.3">
      <c r="A11" t="s">
        <v>17</v>
      </c>
      <c r="B11">
        <f>B4/(4.44*50*B10*B2)</f>
        <v>3.0030030030030023E-2</v>
      </c>
      <c r="C11" t="s">
        <v>18</v>
      </c>
    </row>
    <row r="12" spans="1:3" x14ac:dyDescent="0.3">
      <c r="A12" t="s">
        <v>10</v>
      </c>
      <c r="B12">
        <f>SQRT(B11)</f>
        <v>0.17329174830334543</v>
      </c>
      <c r="C12" t="s">
        <v>19</v>
      </c>
    </row>
    <row r="13" spans="1:3" x14ac:dyDescent="0.3">
      <c r="A13" t="s">
        <v>11</v>
      </c>
      <c r="B13">
        <f>SQRT(B8/B7/PI())*2</f>
        <v>3.5073966627825532</v>
      </c>
      <c r="C13" t="s">
        <v>20</v>
      </c>
    </row>
    <row r="14" spans="1:3" x14ac:dyDescent="0.3">
      <c r="A14" t="s">
        <v>22</v>
      </c>
      <c r="B14">
        <f>69*B13/0.6/1000</f>
        <v>0.40335061621999363</v>
      </c>
      <c r="C14" t="s">
        <v>19</v>
      </c>
    </row>
    <row r="15" spans="1:3" x14ac:dyDescent="0.3">
      <c r="A15" t="s">
        <v>24</v>
      </c>
      <c r="B15">
        <f>B14/69*50</f>
        <v>0.29228305523187942</v>
      </c>
      <c r="C15" t="s">
        <v>19</v>
      </c>
    </row>
    <row r="16" spans="1:3" x14ac:dyDescent="0.3">
      <c r="A16" t="s">
        <v>25</v>
      </c>
      <c r="B16">
        <f>B15*2.2</f>
        <v>0.64302272151013473</v>
      </c>
      <c r="C16" t="s">
        <v>19</v>
      </c>
    </row>
    <row r="17" spans="1:7" x14ac:dyDescent="0.3">
      <c r="A17" t="s">
        <v>26</v>
      </c>
      <c r="B17">
        <f>(B16+2*B12)*(B14+2*B12)-B16*B14</f>
        <v>0.48277585026664188</v>
      </c>
      <c r="C17" t="s">
        <v>27</v>
      </c>
    </row>
    <row r="18" spans="1:7" x14ac:dyDescent="0.3">
      <c r="A18" t="s">
        <v>28</v>
      </c>
      <c r="B18">
        <f>7850*B17</f>
        <v>3789.7904245931386</v>
      </c>
      <c r="C18" t="s">
        <v>29</v>
      </c>
    </row>
    <row r="19" spans="1:7" x14ac:dyDescent="0.3">
      <c r="A19" t="s">
        <v>30</v>
      </c>
      <c r="B19">
        <f>(2*B12*(PI()+1)+B15)*B2</f>
        <v>5960.5329792859657</v>
      </c>
      <c r="C19" t="s">
        <v>19</v>
      </c>
      <c r="G19" t="s">
        <v>47</v>
      </c>
    </row>
    <row r="20" spans="1:7" x14ac:dyDescent="0.3">
      <c r="A20" t="s">
        <v>32</v>
      </c>
      <c r="B20" s="1">
        <v>1.7E-8</v>
      </c>
      <c r="C20" t="s">
        <v>33</v>
      </c>
    </row>
    <row r="21" spans="1:7" x14ac:dyDescent="0.3">
      <c r="A21" t="s">
        <v>31</v>
      </c>
      <c r="B21">
        <f>B20*B19/(B13^2*0.25*PI()*0.000001)</f>
        <v>10.487557777053654</v>
      </c>
      <c r="C21" t="s">
        <v>34</v>
      </c>
    </row>
    <row r="22" spans="1:7" x14ac:dyDescent="0.3">
      <c r="A22" t="s">
        <v>35</v>
      </c>
      <c r="B22">
        <f>B21*(B3/B2)^2</f>
        <v>1.409795626405028E-3</v>
      </c>
      <c r="C22" t="s">
        <v>34</v>
      </c>
    </row>
    <row r="23" spans="1:7" x14ac:dyDescent="0.3">
      <c r="A23" t="s">
        <v>36</v>
      </c>
      <c r="B23">
        <f>B8*B8*B21*2</f>
        <v>17622.445330062852</v>
      </c>
      <c r="C23" t="s">
        <v>37</v>
      </c>
    </row>
    <row r="24" spans="1:7" x14ac:dyDescent="0.3">
      <c r="A24" t="s">
        <v>44</v>
      </c>
      <c r="B24">
        <f>1*B18</f>
        <v>3789.7904245931386</v>
      </c>
      <c r="C24" t="s">
        <v>37</v>
      </c>
    </row>
    <row r="25" spans="1:7" x14ac:dyDescent="0.3">
      <c r="A25" t="s">
        <v>45</v>
      </c>
      <c r="B25">
        <f>1000000/(1000000+B23+B24)*100</f>
        <v>97.903663672206164</v>
      </c>
      <c r="C25" t="s">
        <v>46</v>
      </c>
    </row>
    <row r="26" spans="1:7" x14ac:dyDescent="0.3">
      <c r="A26" t="s">
        <v>38</v>
      </c>
      <c r="B26">
        <f>B19*2*(B13^2*0.25*0.000001*PI())</f>
        <v>0.11517938124224088</v>
      </c>
      <c r="C26" t="s">
        <v>27</v>
      </c>
    </row>
    <row r="27" spans="1:7" x14ac:dyDescent="0.3">
      <c r="A27" t="s">
        <v>39</v>
      </c>
      <c r="B27">
        <f>B26*8940</f>
        <v>1029.7036683056335</v>
      </c>
      <c r="C27" t="s">
        <v>29</v>
      </c>
    </row>
    <row r="28" spans="1:7" x14ac:dyDescent="0.3">
      <c r="A28" t="s">
        <v>40</v>
      </c>
      <c r="B28">
        <f>3*B18</f>
        <v>11369.371273779416</v>
      </c>
      <c r="C28" t="s">
        <v>42</v>
      </c>
    </row>
    <row r="29" spans="1:7" x14ac:dyDescent="0.3">
      <c r="A29" t="s">
        <v>41</v>
      </c>
      <c r="B29">
        <f>B27*10</f>
        <v>10297.036683056336</v>
      </c>
      <c r="C29" t="s">
        <v>42</v>
      </c>
    </row>
    <row r="30" spans="1:7" x14ac:dyDescent="0.3">
      <c r="A30" t="s">
        <v>43</v>
      </c>
      <c r="B30">
        <f>B28+B29</f>
        <v>21666.407956835752</v>
      </c>
      <c r="C30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Goksenin Hande Bayazit</dc:creator>
  <cp:lastModifiedBy>Goksenin Hande Bayazit</cp:lastModifiedBy>
  <dcterms:created xsi:type="dcterms:W3CDTF">2017-11-16T23:45:17Z</dcterms:created>
  <dcterms:modified xsi:type="dcterms:W3CDTF">2017-11-17T01:23:06Z</dcterms:modified>
</cp:coreProperties>
</file>