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4층\슬래브2\"/>
    </mc:Choice>
  </mc:AlternateContent>
  <xr:revisionPtr revIDLastSave="0" documentId="13_ncr:1_{E8D82DA9-6E11-4DB3-8420-1627BF5D093E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'1'!$D$12:$D$54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4" i="43" s="1"/>
  <c r="C20" i="43"/>
  <c r="C19" i="43"/>
  <c r="C18" i="43"/>
  <c r="C17" i="43"/>
  <c r="C14" i="43"/>
  <c r="C13" i="43"/>
  <c r="C12" i="43"/>
  <c r="C11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AT43" i="3"/>
  <c r="AT29" i="3" l="1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55" i="26"/>
  <c r="E55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55" i="25"/>
  <c r="E55" i="25"/>
  <c r="D249" i="33"/>
  <c r="E249" i="33"/>
  <c r="D55" i="24"/>
  <c r="E55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9" i="26"/>
  <c r="D9" i="26" s="1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C48" i="26"/>
  <c r="E48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C10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47" i="24"/>
  <c r="E47" i="24"/>
  <c r="E39" i="24"/>
  <c r="C39" i="24"/>
  <c r="E31" i="24"/>
  <c r="C31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C47" i="25"/>
  <c r="E47" i="25"/>
  <c r="C39" i="25"/>
  <c r="E39" i="25"/>
  <c r="C27" i="25"/>
  <c r="E27" i="25"/>
  <c r="C19" i="25"/>
  <c r="E19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51" i="25"/>
  <c r="E51" i="25"/>
  <c r="C43" i="25"/>
  <c r="E43" i="25"/>
  <c r="C35" i="25"/>
  <c r="E35" i="25"/>
  <c r="C31" i="25"/>
  <c r="E31" i="25"/>
  <c r="C23" i="25"/>
  <c r="E23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7" i="25" l="1"/>
  <c r="D15" i="40"/>
  <c r="D15" i="32"/>
  <c r="D16" i="33"/>
  <c r="D18" i="27"/>
  <c r="D11" i="34"/>
  <c r="D12" i="35"/>
  <c r="Q54" i="25"/>
  <c r="I54" i="25"/>
  <c r="P54" i="25"/>
  <c r="H54" i="25"/>
  <c r="U54" i="25"/>
  <c r="M54" i="25"/>
  <c r="T54" i="25"/>
  <c r="L54" i="25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19" i="25"/>
  <c r="I19" i="25"/>
  <c r="P19" i="25"/>
  <c r="H19" i="25"/>
  <c r="U19" i="25"/>
  <c r="M19" i="25"/>
  <c r="T19" i="25"/>
  <c r="L19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37" i="24"/>
  <c r="I37" i="24"/>
  <c r="P37" i="24"/>
  <c r="H37" i="24"/>
  <c r="U37" i="24"/>
  <c r="M37" i="24"/>
  <c r="T37" i="24"/>
  <c r="L37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S26" i="26"/>
  <c r="K26" i="26"/>
  <c r="R26" i="26"/>
  <c r="J26" i="26"/>
  <c r="O26" i="26"/>
  <c r="G26" i="26"/>
  <c r="N26" i="26"/>
  <c r="F26" i="26"/>
  <c r="U36" i="26"/>
  <c r="M36" i="26"/>
  <c r="T36" i="26"/>
  <c r="L36" i="26"/>
  <c r="Q36" i="26"/>
  <c r="I36" i="26"/>
  <c r="P36" i="26"/>
  <c r="H36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27" i="25"/>
  <c r="I27" i="25"/>
  <c r="P27" i="25"/>
  <c r="H27" i="25"/>
  <c r="U27" i="25"/>
  <c r="M27" i="25"/>
  <c r="T27" i="25"/>
  <c r="L27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24" i="24"/>
  <c r="I24" i="24"/>
  <c r="P24" i="24"/>
  <c r="H24" i="24"/>
  <c r="U24" i="24"/>
  <c r="M24" i="24"/>
  <c r="T24" i="24"/>
  <c r="L24" i="24"/>
  <c r="Q31" i="24"/>
  <c r="I31" i="24"/>
  <c r="P31" i="24"/>
  <c r="H31" i="24"/>
  <c r="U31" i="24"/>
  <c r="M31" i="24"/>
  <c r="T31" i="24"/>
  <c r="L31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27" i="24"/>
  <c r="I27" i="24"/>
  <c r="P27" i="24"/>
  <c r="H27" i="24"/>
  <c r="U27" i="24"/>
  <c r="M27" i="24"/>
  <c r="T27" i="24"/>
  <c r="L27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U20" i="26"/>
  <c r="M20" i="26"/>
  <c r="T20" i="26"/>
  <c r="L20" i="26"/>
  <c r="Q20" i="26"/>
  <c r="I20" i="26"/>
  <c r="P20" i="26"/>
  <c r="H20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43" i="25"/>
  <c r="I43" i="25"/>
  <c r="P43" i="25"/>
  <c r="H43" i="25"/>
  <c r="U43" i="25"/>
  <c r="M43" i="25"/>
  <c r="T43" i="25"/>
  <c r="L43" i="25"/>
  <c r="R27" i="25"/>
  <c r="J27" i="25"/>
  <c r="S27" i="25"/>
  <c r="O27" i="25"/>
  <c r="G27" i="25"/>
  <c r="K27" i="25"/>
  <c r="N27" i="25"/>
  <c r="F27" i="25"/>
  <c r="Q44" i="24"/>
  <c r="I44" i="24"/>
  <c r="P44" i="24"/>
  <c r="H44" i="24"/>
  <c r="U44" i="24"/>
  <c r="M44" i="24"/>
  <c r="T44" i="24"/>
  <c r="L44" i="24"/>
  <c r="Q29" i="24"/>
  <c r="I29" i="24"/>
  <c r="P29" i="24"/>
  <c r="H29" i="24"/>
  <c r="U29" i="24"/>
  <c r="M29" i="24"/>
  <c r="T29" i="24"/>
  <c r="L29" i="24"/>
  <c r="Q38" i="24"/>
  <c r="I38" i="24"/>
  <c r="P38" i="24"/>
  <c r="H38" i="24"/>
  <c r="U38" i="24"/>
  <c r="M38" i="24"/>
  <c r="T38" i="24"/>
  <c r="L38" i="24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34" i="24"/>
  <c r="I34" i="24"/>
  <c r="P34" i="24"/>
  <c r="H34" i="24"/>
  <c r="U34" i="24"/>
  <c r="M34" i="24"/>
  <c r="T34" i="24"/>
  <c r="L34" i="24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39" i="25"/>
  <c r="I39" i="25"/>
  <c r="P39" i="25"/>
  <c r="H39" i="25"/>
  <c r="U39" i="25"/>
  <c r="M39" i="25"/>
  <c r="T39" i="25"/>
  <c r="L39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28" i="24"/>
  <c r="I28" i="24"/>
  <c r="P28" i="24"/>
  <c r="H28" i="24"/>
  <c r="U28" i="24"/>
  <c r="M28" i="24"/>
  <c r="T28" i="24"/>
  <c r="L28" i="24"/>
  <c r="Q39" i="24"/>
  <c r="I39" i="24"/>
  <c r="P39" i="24"/>
  <c r="H39" i="24"/>
  <c r="U39" i="24"/>
  <c r="M39" i="24"/>
  <c r="T39" i="24"/>
  <c r="L39" i="24"/>
  <c r="Q45" i="24"/>
  <c r="I45" i="24"/>
  <c r="P45" i="24"/>
  <c r="H45" i="24"/>
  <c r="U45" i="24"/>
  <c r="M45" i="24"/>
  <c r="T45" i="24"/>
  <c r="L45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40" i="24"/>
  <c r="I40" i="24"/>
  <c r="P40" i="24"/>
  <c r="H40" i="24"/>
  <c r="U40" i="24"/>
  <c r="M40" i="24"/>
  <c r="T40" i="24"/>
  <c r="L40" i="24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32" i="24"/>
  <c r="I32" i="24"/>
  <c r="P32" i="24"/>
  <c r="H32" i="24"/>
  <c r="U32" i="24"/>
  <c r="M32" i="24"/>
  <c r="T32" i="24"/>
  <c r="L32" i="24"/>
  <c r="Q47" i="24"/>
  <c r="I47" i="24"/>
  <c r="P47" i="24"/>
  <c r="H47" i="24"/>
  <c r="U47" i="24"/>
  <c r="M47" i="24"/>
  <c r="T47" i="24"/>
  <c r="L47" i="24"/>
  <c r="Q49" i="24"/>
  <c r="I49" i="24"/>
  <c r="P49" i="24"/>
  <c r="H49" i="24"/>
  <c r="U49" i="24"/>
  <c r="M49" i="24"/>
  <c r="T49" i="24"/>
  <c r="L49" i="24"/>
  <c r="Q35" i="24"/>
  <c r="I35" i="24"/>
  <c r="P35" i="24"/>
  <c r="H35" i="24"/>
  <c r="U35" i="24"/>
  <c r="M35" i="24"/>
  <c r="T35" i="24"/>
  <c r="L35" i="24"/>
  <c r="S34" i="26"/>
  <c r="K34" i="26"/>
  <c r="R34" i="26"/>
  <c r="J34" i="26"/>
  <c r="O34" i="26"/>
  <c r="G34" i="26"/>
  <c r="N34" i="26"/>
  <c r="F34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47" i="25"/>
  <c r="I47" i="25"/>
  <c r="P47" i="25"/>
  <c r="H47" i="25"/>
  <c r="U47" i="25"/>
  <c r="M47" i="25"/>
  <c r="T47" i="25"/>
  <c r="L47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48" i="24"/>
  <c r="I48" i="24"/>
  <c r="P48" i="24"/>
  <c r="H48" i="24"/>
  <c r="U48" i="24"/>
  <c r="M48" i="24"/>
  <c r="T48" i="24"/>
  <c r="L48" i="24"/>
  <c r="Q33" i="24"/>
  <c r="I33" i="24"/>
  <c r="P33" i="24"/>
  <c r="H33" i="24"/>
  <c r="U33" i="24"/>
  <c r="M33" i="24"/>
  <c r="T33" i="24"/>
  <c r="L33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31" i="25"/>
  <c r="I31" i="25"/>
  <c r="P31" i="25"/>
  <c r="H31" i="25"/>
  <c r="U31" i="25"/>
  <c r="M31" i="25"/>
  <c r="T31" i="25"/>
  <c r="L31" i="25"/>
  <c r="Q53" i="25"/>
  <c r="I53" i="25"/>
  <c r="P53" i="25"/>
  <c r="H53" i="25"/>
  <c r="U53" i="25"/>
  <c r="M53" i="25"/>
  <c r="T53" i="25"/>
  <c r="L53" i="25"/>
  <c r="Q36" i="24"/>
  <c r="I36" i="24"/>
  <c r="P36" i="24"/>
  <c r="H36" i="24"/>
  <c r="U36" i="24"/>
  <c r="M36" i="24"/>
  <c r="T36" i="24"/>
  <c r="L36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43" i="24"/>
  <c r="I43" i="24"/>
  <c r="P43" i="24"/>
  <c r="H43" i="24"/>
  <c r="U43" i="24"/>
  <c r="M43" i="24"/>
  <c r="T43" i="24"/>
  <c r="L43" i="24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47" i="25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12" i="26"/>
  <c r="D10" i="37"/>
  <c r="D11" i="37"/>
  <c r="D15" i="36"/>
  <c r="D16" i="36"/>
  <c r="D13" i="30"/>
  <c r="D14" i="30"/>
  <c r="D11" i="32"/>
  <c r="D12" i="32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19" i="25"/>
  <c r="D35" i="25"/>
  <c r="D51" i="25"/>
  <c r="D13" i="25"/>
  <c r="D11" i="24"/>
  <c r="D15" i="26"/>
  <c r="D25" i="26"/>
  <c r="D33" i="26"/>
  <c r="D41" i="26"/>
  <c r="D49" i="26"/>
  <c r="D14" i="25"/>
  <c r="D24" i="24"/>
  <c r="D46" i="26"/>
  <c r="D27" i="26"/>
  <c r="D35" i="26"/>
  <c r="D11" i="26"/>
  <c r="D21" i="26"/>
  <c r="D29" i="26"/>
  <c r="D37" i="26"/>
  <c r="D45" i="26"/>
  <c r="D53" i="26"/>
  <c r="D19" i="26"/>
  <c r="D18" i="26"/>
  <c r="D43" i="26"/>
  <c r="D42" i="26"/>
  <c r="D51" i="26"/>
  <c r="D50" i="26"/>
  <c r="D47" i="26"/>
  <c r="D48" i="26"/>
  <c r="D24" i="26"/>
  <c r="D32" i="26"/>
  <c r="D40" i="26"/>
  <c r="D52" i="26"/>
  <c r="D23" i="26"/>
  <c r="D22" i="26"/>
  <c r="D31" i="26"/>
  <c r="D30" i="26"/>
  <c r="D39" i="26"/>
  <c r="D38" i="26"/>
  <c r="D54" i="26"/>
  <c r="D20" i="26"/>
  <c r="D28" i="26"/>
  <c r="D36" i="26"/>
  <c r="D44" i="26"/>
  <c r="D21" i="24"/>
  <c r="D47" i="24"/>
  <c r="D46" i="24"/>
  <c r="D36" i="24"/>
  <c r="D13" i="24"/>
  <c r="D25" i="24"/>
  <c r="D33" i="24"/>
  <c r="D41" i="24"/>
  <c r="D19" i="24"/>
  <c r="D18" i="24"/>
  <c r="D27" i="24"/>
  <c r="D26" i="24"/>
  <c r="D42" i="24"/>
  <c r="D50" i="24"/>
  <c r="D52" i="24"/>
  <c r="D51" i="24"/>
  <c r="D29" i="24"/>
  <c r="D31" i="24"/>
  <c r="D30" i="24"/>
  <c r="D32" i="24"/>
  <c r="D17" i="24"/>
  <c r="D49" i="24"/>
  <c r="D35" i="24"/>
  <c r="D34" i="24"/>
  <c r="D44" i="24"/>
  <c r="D43" i="24"/>
  <c r="D53" i="24"/>
  <c r="D39" i="24"/>
  <c r="D38" i="24"/>
  <c r="D40" i="24"/>
  <c r="D48" i="24"/>
  <c r="D37" i="24"/>
  <c r="D45" i="24"/>
  <c r="D23" i="24"/>
  <c r="D22" i="24"/>
  <c r="D54" i="24"/>
  <c r="D20" i="24"/>
  <c r="D28" i="24"/>
  <c r="D21" i="25"/>
  <c r="D20" i="25"/>
  <c r="D29" i="25"/>
  <c r="D28" i="25"/>
  <c r="D37" i="25"/>
  <c r="D36" i="25"/>
  <c r="D45" i="25"/>
  <c r="D44" i="25"/>
  <c r="D53" i="25"/>
  <c r="D52" i="25"/>
  <c r="D31" i="25"/>
  <c r="D17" i="25"/>
  <c r="D39" i="25"/>
  <c r="D18" i="25"/>
  <c r="D26" i="25"/>
  <c r="D34" i="25"/>
  <c r="D42" i="25"/>
  <c r="D50" i="25"/>
  <c r="D22" i="25"/>
  <c r="D30" i="25"/>
  <c r="D38" i="25"/>
  <c r="D46" i="25"/>
  <c r="D25" i="25"/>
  <c r="D24" i="25"/>
  <c r="D33" i="25"/>
  <c r="D32" i="25"/>
  <c r="D41" i="25"/>
  <c r="D40" i="25"/>
  <c r="D49" i="25"/>
  <c r="D48" i="25"/>
  <c r="D23" i="25"/>
  <c r="D54" i="25"/>
  <c r="U249" i="31" l="1"/>
  <c r="U7" i="31" s="1"/>
  <c r="I249" i="30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51" i="26"/>
  <c r="K51" i="26"/>
  <c r="R51" i="26"/>
  <c r="J51" i="26"/>
  <c r="O51" i="26"/>
  <c r="G51" i="26"/>
  <c r="N51" i="26"/>
  <c r="F51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" i="25"/>
  <c r="J18" i="25"/>
  <c r="K18" i="25"/>
  <c r="O18" i="25"/>
  <c r="G18" i="25"/>
  <c r="N18" i="25"/>
  <c r="F18" i="25"/>
  <c r="S18" i="25"/>
  <c r="R37" i="25"/>
  <c r="J37" i="25"/>
  <c r="S37" i="25"/>
  <c r="O37" i="25"/>
  <c r="G37" i="25"/>
  <c r="N37" i="25"/>
  <c r="F37" i="25"/>
  <c r="K37" i="25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42" i="24"/>
  <c r="J42" i="24"/>
  <c r="O42" i="24"/>
  <c r="G42" i="24"/>
  <c r="N42" i="24"/>
  <c r="F42" i="24"/>
  <c r="K42" i="24"/>
  <c r="S42" i="24"/>
  <c r="R25" i="24"/>
  <c r="J25" i="24"/>
  <c r="S25" i="24"/>
  <c r="O25" i="24"/>
  <c r="G25" i="24"/>
  <c r="N25" i="24"/>
  <c r="F25" i="24"/>
  <c r="K25" i="24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52" i="26"/>
  <c r="K52" i="26"/>
  <c r="R52" i="26"/>
  <c r="J52" i="26"/>
  <c r="O52" i="26"/>
  <c r="G52" i="26"/>
  <c r="N52" i="26"/>
  <c r="F52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46" i="26"/>
  <c r="K46" i="26"/>
  <c r="R46" i="26"/>
  <c r="J46" i="26"/>
  <c r="O46" i="26"/>
  <c r="G46" i="26"/>
  <c r="N46" i="26"/>
  <c r="F46" i="26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N11" i="32"/>
  <c r="K11" i="32"/>
  <c r="J11" i="32"/>
  <c r="G11" i="32"/>
  <c r="F11" i="32"/>
  <c r="S11" i="32"/>
  <c r="R11" i="32"/>
  <c r="O11" i="32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55" i="25"/>
  <c r="N13" i="32"/>
  <c r="K13" i="32"/>
  <c r="J13" i="32"/>
  <c r="G13" i="32"/>
  <c r="F13" i="32"/>
  <c r="S13" i="32"/>
  <c r="R13" i="32"/>
  <c r="O13" i="32"/>
  <c r="Q249" i="30"/>
  <c r="M249" i="29"/>
  <c r="M7" i="29" s="1"/>
  <c r="I55" i="26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55" i="24"/>
  <c r="I7" i="24" s="1"/>
  <c r="M249" i="40"/>
  <c r="I249" i="38"/>
  <c r="I7" i="38" s="1"/>
  <c r="R29" i="24"/>
  <c r="J29" i="24"/>
  <c r="K29" i="24"/>
  <c r="O29" i="24"/>
  <c r="G29" i="24"/>
  <c r="N29" i="24"/>
  <c r="F29" i="24"/>
  <c r="S29" i="24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55" i="25"/>
  <c r="O211" i="29"/>
  <c r="G211" i="29"/>
  <c r="N211" i="29"/>
  <c r="F211" i="29"/>
  <c r="S211" i="29"/>
  <c r="K211" i="29"/>
  <c r="R211" i="29"/>
  <c r="J211" i="29"/>
  <c r="U249" i="29"/>
  <c r="Q55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55" i="24"/>
  <c r="Q7" i="24" s="1"/>
  <c r="U249" i="40"/>
  <c r="Q249" i="38"/>
  <c r="M249" i="28"/>
  <c r="M7" i="28" s="1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36" i="24"/>
  <c r="J36" i="24"/>
  <c r="S36" i="24"/>
  <c r="O36" i="24"/>
  <c r="G36" i="24"/>
  <c r="K36" i="24"/>
  <c r="N36" i="24"/>
  <c r="F36" i="24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25" i="25"/>
  <c r="J25" i="25"/>
  <c r="O25" i="25"/>
  <c r="G25" i="25"/>
  <c r="N25" i="25"/>
  <c r="F25" i="25"/>
  <c r="K25" i="25"/>
  <c r="S25" i="25"/>
  <c r="R29" i="25"/>
  <c r="J29" i="25"/>
  <c r="S29" i="25"/>
  <c r="O29" i="25"/>
  <c r="G29" i="25"/>
  <c r="N29" i="25"/>
  <c r="F29" i="25"/>
  <c r="K29" i="25"/>
  <c r="R54" i="24"/>
  <c r="J54" i="24"/>
  <c r="K54" i="24"/>
  <c r="O54" i="24"/>
  <c r="G54" i="24"/>
  <c r="N54" i="24"/>
  <c r="F54" i="24"/>
  <c r="S54" i="24"/>
  <c r="R38" i="24"/>
  <c r="J38" i="24"/>
  <c r="K38" i="24"/>
  <c r="O38" i="24"/>
  <c r="G38" i="24"/>
  <c r="N38" i="24"/>
  <c r="F38" i="24"/>
  <c r="S38" i="24"/>
  <c r="R27" i="24"/>
  <c r="J27" i="24"/>
  <c r="K27" i="24"/>
  <c r="O27" i="24"/>
  <c r="G27" i="24"/>
  <c r="N27" i="24"/>
  <c r="F27" i="24"/>
  <c r="S27" i="24"/>
  <c r="R46" i="24"/>
  <c r="J46" i="24"/>
  <c r="S46" i="24"/>
  <c r="O46" i="24"/>
  <c r="G46" i="24"/>
  <c r="N46" i="24"/>
  <c r="F46" i="24"/>
  <c r="K46" i="24"/>
  <c r="S22" i="26"/>
  <c r="K22" i="26"/>
  <c r="R22" i="26"/>
  <c r="J22" i="26"/>
  <c r="O22" i="26"/>
  <c r="G22" i="26"/>
  <c r="N22" i="26"/>
  <c r="F22" i="26"/>
  <c r="S32" i="26"/>
  <c r="K32" i="26"/>
  <c r="R32" i="26"/>
  <c r="J32" i="26"/>
  <c r="O32" i="26"/>
  <c r="G32" i="26"/>
  <c r="N32" i="26"/>
  <c r="F32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K14" i="30"/>
  <c r="J14" i="30"/>
  <c r="G14" i="30"/>
  <c r="F14" i="30"/>
  <c r="S14" i="30"/>
  <c r="R14" i="30"/>
  <c r="O14" i="30"/>
  <c r="N14" i="30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S47" i="26"/>
  <c r="K47" i="26"/>
  <c r="R47" i="26"/>
  <c r="J47" i="26"/>
  <c r="O47" i="26"/>
  <c r="G47" i="26"/>
  <c r="N47" i="26"/>
  <c r="F47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30" i="24"/>
  <c r="J30" i="24"/>
  <c r="O30" i="24"/>
  <c r="G30" i="24"/>
  <c r="N30" i="24"/>
  <c r="F30" i="24"/>
  <c r="K30" i="24"/>
  <c r="S30" i="24"/>
  <c r="R18" i="24"/>
  <c r="J18" i="24"/>
  <c r="S18" i="24"/>
  <c r="O18" i="24"/>
  <c r="G18" i="24"/>
  <c r="N18" i="24"/>
  <c r="F18" i="24"/>
  <c r="K18" i="24"/>
  <c r="R47" i="24"/>
  <c r="J47" i="24"/>
  <c r="K47" i="24"/>
  <c r="O47" i="24"/>
  <c r="G47" i="24"/>
  <c r="S47" i="24"/>
  <c r="N47" i="24"/>
  <c r="F47" i="24"/>
  <c r="S23" i="26"/>
  <c r="K23" i="26"/>
  <c r="R23" i="26"/>
  <c r="J23" i="26"/>
  <c r="O23" i="26"/>
  <c r="G23" i="26"/>
  <c r="N23" i="26"/>
  <c r="F23" i="26"/>
  <c r="S24" i="26"/>
  <c r="K24" i="26"/>
  <c r="R24" i="26"/>
  <c r="J24" i="26"/>
  <c r="O24" i="26"/>
  <c r="G24" i="26"/>
  <c r="N24" i="26"/>
  <c r="F24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K13" i="30"/>
  <c r="J13" i="30"/>
  <c r="G13" i="30"/>
  <c r="F13" i="30"/>
  <c r="S13" i="30"/>
  <c r="R13" i="30"/>
  <c r="O13" i="30"/>
  <c r="N13" i="30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S53" i="26"/>
  <c r="K53" i="26"/>
  <c r="R53" i="26"/>
  <c r="J53" i="26"/>
  <c r="O53" i="26"/>
  <c r="G53" i="26"/>
  <c r="N53" i="26"/>
  <c r="F53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39" i="25"/>
  <c r="J39" i="25"/>
  <c r="O39" i="25"/>
  <c r="G39" i="25"/>
  <c r="N39" i="25"/>
  <c r="F39" i="25"/>
  <c r="K39" i="25"/>
  <c r="S39" i="25"/>
  <c r="R49" i="25"/>
  <c r="J49" i="25"/>
  <c r="K49" i="25"/>
  <c r="S49" i="25"/>
  <c r="O49" i="25"/>
  <c r="G49" i="25"/>
  <c r="N49" i="25"/>
  <c r="F49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22" i="24"/>
  <c r="J22" i="24"/>
  <c r="S22" i="24"/>
  <c r="O22" i="24"/>
  <c r="G22" i="24"/>
  <c r="N22" i="24"/>
  <c r="F22" i="24"/>
  <c r="K22" i="24"/>
  <c r="R37" i="24"/>
  <c r="J37" i="24"/>
  <c r="K37" i="24"/>
  <c r="O37" i="24"/>
  <c r="G37" i="24"/>
  <c r="N37" i="24"/>
  <c r="F37" i="24"/>
  <c r="S37" i="24"/>
  <c r="R31" i="24"/>
  <c r="J31" i="24"/>
  <c r="K31" i="24"/>
  <c r="O31" i="24"/>
  <c r="G31" i="24"/>
  <c r="S31" i="24"/>
  <c r="N31" i="24"/>
  <c r="F31" i="24"/>
  <c r="R51" i="24"/>
  <c r="J51" i="24"/>
  <c r="S51" i="24"/>
  <c r="O51" i="24"/>
  <c r="G51" i="24"/>
  <c r="N51" i="24"/>
  <c r="F51" i="24"/>
  <c r="K51" i="24"/>
  <c r="R19" i="24"/>
  <c r="J19" i="24"/>
  <c r="K19" i="24"/>
  <c r="O19" i="24"/>
  <c r="G19" i="24"/>
  <c r="N19" i="24"/>
  <c r="F19" i="24"/>
  <c r="S19" i="24"/>
  <c r="R21" i="24"/>
  <c r="J21" i="24"/>
  <c r="O21" i="24"/>
  <c r="G21" i="24"/>
  <c r="K21" i="24"/>
  <c r="N21" i="24"/>
  <c r="F21" i="24"/>
  <c r="S21" i="24"/>
  <c r="S54" i="26"/>
  <c r="K54" i="26"/>
  <c r="R54" i="26"/>
  <c r="J54" i="26"/>
  <c r="O54" i="26"/>
  <c r="G54" i="26"/>
  <c r="N54" i="26"/>
  <c r="F54" i="26"/>
  <c r="S48" i="26"/>
  <c r="K48" i="26"/>
  <c r="R48" i="26"/>
  <c r="J48" i="26"/>
  <c r="O48" i="26"/>
  <c r="G48" i="26"/>
  <c r="N48" i="26"/>
  <c r="F48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6" i="36"/>
  <c r="R16" i="36"/>
  <c r="O16" i="36"/>
  <c r="N16" i="36"/>
  <c r="K16" i="36"/>
  <c r="J16" i="36"/>
  <c r="G16" i="36"/>
  <c r="F16" i="36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55" i="25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55" i="26"/>
  <c r="M7" i="26" s="1"/>
  <c r="I249" i="37"/>
  <c r="M249" i="27"/>
  <c r="M249" i="36"/>
  <c r="I249" i="35"/>
  <c r="I7" i="35" s="1"/>
  <c r="M55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36" i="25"/>
  <c r="J36" i="25"/>
  <c r="S36" i="25"/>
  <c r="O36" i="25"/>
  <c r="G36" i="25"/>
  <c r="N36" i="25"/>
  <c r="F36" i="25"/>
  <c r="K36" i="25"/>
  <c r="R34" i="24"/>
  <c r="J34" i="24"/>
  <c r="S34" i="24"/>
  <c r="O34" i="24"/>
  <c r="G34" i="24"/>
  <c r="N34" i="24"/>
  <c r="F34" i="24"/>
  <c r="K34" i="24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N12" i="39"/>
  <c r="K12" i="39"/>
  <c r="J12" i="39"/>
  <c r="G12" i="39"/>
  <c r="F12" i="39"/>
  <c r="S12" i="39"/>
  <c r="R12" i="39"/>
  <c r="O12" i="39"/>
  <c r="R28" i="25"/>
  <c r="J28" i="25"/>
  <c r="O28" i="25"/>
  <c r="G28" i="25"/>
  <c r="N28" i="25"/>
  <c r="F28" i="25"/>
  <c r="K28" i="25"/>
  <c r="S28" i="25"/>
  <c r="N17" i="24"/>
  <c r="O17" i="24"/>
  <c r="K17" i="24"/>
  <c r="J17" i="24"/>
  <c r="G17" i="24"/>
  <c r="F17" i="24"/>
  <c r="S17" i="24"/>
  <c r="R17" i="24"/>
  <c r="S43" i="26"/>
  <c r="K43" i="26"/>
  <c r="R43" i="26"/>
  <c r="J43" i="26"/>
  <c r="O43" i="26"/>
  <c r="G43" i="26"/>
  <c r="N43" i="26"/>
  <c r="F43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R54" i="25"/>
  <c r="J54" i="25"/>
  <c r="O54" i="25"/>
  <c r="G54" i="25"/>
  <c r="N54" i="25"/>
  <c r="F54" i="25"/>
  <c r="S54" i="25"/>
  <c r="K54" i="25"/>
  <c r="R40" i="25"/>
  <c r="J40" i="25"/>
  <c r="O40" i="25"/>
  <c r="G40" i="25"/>
  <c r="S40" i="25"/>
  <c r="N40" i="25"/>
  <c r="F40" i="25"/>
  <c r="K40" i="25"/>
  <c r="R42" i="25"/>
  <c r="J42" i="25"/>
  <c r="K42" i="25"/>
  <c r="O42" i="25"/>
  <c r="G42" i="25"/>
  <c r="N42" i="25"/>
  <c r="F42" i="25"/>
  <c r="S42" i="25"/>
  <c r="R53" i="24"/>
  <c r="J53" i="24"/>
  <c r="K53" i="24"/>
  <c r="O53" i="24"/>
  <c r="G53" i="24"/>
  <c r="S53" i="24"/>
  <c r="N53" i="24"/>
  <c r="F53" i="24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S15" i="36"/>
  <c r="R15" i="36"/>
  <c r="O15" i="36"/>
  <c r="N15" i="36"/>
  <c r="K15" i="36"/>
  <c r="J15" i="36"/>
  <c r="G15" i="36"/>
  <c r="F15" i="36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7" i="39" s="1"/>
  <c r="Q55" i="25"/>
  <c r="Q249" i="29"/>
  <c r="Q7" i="29" s="1"/>
  <c r="N108" i="37"/>
  <c r="K108" i="37"/>
  <c r="J108" i="37"/>
  <c r="S108" i="37"/>
  <c r="R108" i="37"/>
  <c r="G108" i="37"/>
  <c r="F108" i="37"/>
  <c r="O108" i="37"/>
  <c r="U55" i="26"/>
  <c r="U7" i="26" s="1"/>
  <c r="Q249" i="37"/>
  <c r="U249" i="27"/>
  <c r="U249" i="36"/>
  <c r="U7" i="36" s="1"/>
  <c r="Q249" i="35"/>
  <c r="Q7" i="35" s="1"/>
  <c r="U55" i="24"/>
  <c r="U7" i="24" s="1"/>
  <c r="Q249" i="40"/>
  <c r="Q7" i="40" s="1"/>
  <c r="U249" i="38"/>
  <c r="U7" i="38" s="1"/>
  <c r="I249" i="28"/>
  <c r="I7" i="28" s="1"/>
  <c r="O91" i="30"/>
  <c r="G91" i="30"/>
  <c r="N91" i="30"/>
  <c r="F91" i="30"/>
  <c r="S91" i="30"/>
  <c r="K91" i="30"/>
  <c r="J91" i="30"/>
  <c r="R91" i="30"/>
  <c r="R30" i="25"/>
  <c r="J30" i="25"/>
  <c r="S30" i="25"/>
  <c r="K30" i="25"/>
  <c r="O30" i="25"/>
  <c r="G30" i="25"/>
  <c r="N30" i="25"/>
  <c r="F30" i="25"/>
  <c r="R44" i="24"/>
  <c r="J44" i="24"/>
  <c r="S44" i="24"/>
  <c r="O44" i="24"/>
  <c r="G44" i="24"/>
  <c r="K44" i="24"/>
  <c r="N44" i="24"/>
  <c r="F4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S37" i="26"/>
  <c r="K37" i="26"/>
  <c r="R37" i="26"/>
  <c r="J37" i="26"/>
  <c r="O37" i="26"/>
  <c r="G37" i="26"/>
  <c r="N37" i="26"/>
  <c r="F37" i="26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103" i="29"/>
  <c r="F103" i="29"/>
  <c r="S103" i="29"/>
  <c r="K103" i="29"/>
  <c r="R103" i="29"/>
  <c r="J103" i="29"/>
  <c r="O103" i="29"/>
  <c r="G103" i="29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46" i="25"/>
  <c r="J46" i="25"/>
  <c r="S46" i="25"/>
  <c r="O46" i="25"/>
  <c r="G46" i="25"/>
  <c r="K46" i="25"/>
  <c r="N46" i="25"/>
  <c r="F46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23" i="24"/>
  <c r="J23" i="24"/>
  <c r="S23" i="24"/>
  <c r="O23" i="24"/>
  <c r="G23" i="24"/>
  <c r="N23" i="24"/>
  <c r="F23" i="24"/>
  <c r="K23" i="24"/>
  <c r="R40" i="24"/>
  <c r="J40" i="24"/>
  <c r="K40" i="24"/>
  <c r="O40" i="24"/>
  <c r="G40" i="24"/>
  <c r="S40" i="24"/>
  <c r="N40" i="24"/>
  <c r="F40" i="24"/>
  <c r="R52" i="24"/>
  <c r="J52" i="24"/>
  <c r="O52" i="24"/>
  <c r="G52" i="24"/>
  <c r="N52" i="24"/>
  <c r="F52" i="24"/>
  <c r="S52" i="24"/>
  <c r="K52" i="24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34" i="25"/>
  <c r="J34" i="25"/>
  <c r="K34" i="25"/>
  <c r="O34" i="25"/>
  <c r="G34" i="25"/>
  <c r="S34" i="25"/>
  <c r="N34" i="25"/>
  <c r="F34" i="25"/>
  <c r="R31" i="25"/>
  <c r="J31" i="25"/>
  <c r="O31" i="25"/>
  <c r="G31" i="25"/>
  <c r="K31" i="25"/>
  <c r="N31" i="25"/>
  <c r="F31" i="25"/>
  <c r="S31" i="25"/>
  <c r="R45" i="25"/>
  <c r="J45" i="25"/>
  <c r="S45" i="25"/>
  <c r="O45" i="25"/>
  <c r="G45" i="25"/>
  <c r="N45" i="25"/>
  <c r="F45" i="25"/>
  <c r="K45" i="25"/>
  <c r="R43" i="24"/>
  <c r="J43" i="24"/>
  <c r="S43" i="24"/>
  <c r="O43" i="24"/>
  <c r="G43" i="24"/>
  <c r="N43" i="24"/>
  <c r="F43" i="24"/>
  <c r="K43" i="24"/>
  <c r="R32" i="24"/>
  <c r="J32" i="24"/>
  <c r="S32" i="24"/>
  <c r="O32" i="24"/>
  <c r="G32" i="24"/>
  <c r="N32" i="24"/>
  <c r="F32" i="24"/>
  <c r="K32" i="24"/>
  <c r="R41" i="24"/>
  <c r="J41" i="24"/>
  <c r="S41" i="24"/>
  <c r="K41" i="24"/>
  <c r="O41" i="24"/>
  <c r="G41" i="24"/>
  <c r="N41" i="24"/>
  <c r="F41" i="24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0" i="26"/>
  <c r="K50" i="26"/>
  <c r="R50" i="26"/>
  <c r="J50" i="26"/>
  <c r="O50" i="26"/>
  <c r="G50" i="26"/>
  <c r="N50" i="26"/>
  <c r="F50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N11" i="37"/>
  <c r="K11" i="37"/>
  <c r="J11" i="37"/>
  <c r="G11" i="37"/>
  <c r="F11" i="37"/>
  <c r="S11" i="37"/>
  <c r="R11" i="37"/>
  <c r="O11" i="37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55" i="24"/>
  <c r="T249" i="38"/>
  <c r="T7" i="38" s="1"/>
  <c r="P249" i="39"/>
  <c r="P7" i="39" s="1"/>
  <c r="T249" i="34"/>
  <c r="T7" i="34" s="1"/>
  <c r="T249" i="37"/>
  <c r="T7" i="37" s="1"/>
  <c r="T249" i="30"/>
  <c r="T7" i="30" s="1"/>
  <c r="L55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55" i="24"/>
  <c r="P249" i="30"/>
  <c r="P7" i="30" s="1"/>
  <c r="H55" i="24"/>
  <c r="H7" i="24" s="1"/>
  <c r="T55" i="26"/>
  <c r="T7" i="26" s="1"/>
  <c r="T55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55" i="26"/>
  <c r="H7" i="26" s="1"/>
  <c r="P55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55" i="26"/>
  <c r="P7" i="26" s="1"/>
  <c r="L55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55" i="26"/>
  <c r="L7" i="26" s="1"/>
  <c r="H55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Q7" i="34"/>
  <c r="I7" i="34"/>
  <c r="U7" i="33"/>
  <c r="M7" i="33"/>
  <c r="M7" i="32"/>
  <c r="Q7" i="32"/>
  <c r="U7" i="29"/>
  <c r="Q7" i="25"/>
  <c r="M7" i="25"/>
  <c r="I7" i="25"/>
  <c r="U7" i="25"/>
  <c r="I7" i="40"/>
  <c r="M7" i="40"/>
  <c r="U7" i="40"/>
  <c r="M7" i="39"/>
  <c r="I7" i="37"/>
  <c r="M7" i="37"/>
  <c r="Q7" i="37"/>
  <c r="U7" i="37"/>
  <c r="I7" i="36"/>
  <c r="M7" i="36"/>
  <c r="Q7" i="36"/>
  <c r="M7" i="35"/>
  <c r="Q7" i="33"/>
  <c r="I7" i="31"/>
  <c r="M7" i="30"/>
  <c r="Q7" i="30"/>
  <c r="I7" i="30"/>
  <c r="M7" i="27"/>
  <c r="Q7" i="27"/>
  <c r="U7" i="27"/>
  <c r="I7" i="26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55" i="26"/>
  <c r="G7" i="26" s="1"/>
  <c r="AC25" i="3" s="1"/>
  <c r="AC24" i="3" s="1"/>
  <c r="G249" i="40"/>
  <c r="G7" i="40" s="1"/>
  <c r="AQ25" i="3" s="1"/>
  <c r="AQ24" i="3" s="1"/>
  <c r="K249" i="33"/>
  <c r="K249" i="31"/>
  <c r="S55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O55" i="26"/>
  <c r="O7" i="26" s="1"/>
  <c r="AC33" i="3" s="1"/>
  <c r="AC32" i="3" s="1"/>
  <c r="G249" i="31"/>
  <c r="G7" i="31" s="1"/>
  <c r="AH25" i="3" s="1"/>
  <c r="AH24" i="3" s="1"/>
  <c r="G55" i="24"/>
  <c r="G7" i="24" s="1"/>
  <c r="AA25" i="3" s="1"/>
  <c r="AA24" i="3" s="1"/>
  <c r="S55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S249" i="27"/>
  <c r="S7" i="27" s="1"/>
  <c r="AD37" i="3" s="1"/>
  <c r="AD36" i="3" s="1"/>
  <c r="K55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55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249" i="37"/>
  <c r="K7" i="37" s="1"/>
  <c r="AN29" i="3" s="1"/>
  <c r="AN28" i="3" s="1"/>
  <c r="S249" i="28"/>
  <c r="S7" i="28" s="1"/>
  <c r="AE37" i="3" s="1"/>
  <c r="AE36" i="3" s="1"/>
  <c r="G249" i="28"/>
  <c r="K55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K249" i="38"/>
  <c r="K7" i="38" s="1"/>
  <c r="AO29" i="3" s="1"/>
  <c r="AO28" i="3" s="1"/>
  <c r="S249" i="34"/>
  <c r="S7" i="34" s="1"/>
  <c r="AK37" i="3" s="1"/>
  <c r="AK36" i="3" s="1"/>
  <c r="O55" i="25"/>
  <c r="O7" i="25" s="1"/>
  <c r="AB33" i="3" s="1"/>
  <c r="AB32" i="3" s="1"/>
  <c r="O249" i="38"/>
  <c r="O7" i="38" s="1"/>
  <c r="AO33" i="3" s="1"/>
  <c r="AO32" i="3" s="1"/>
  <c r="S249" i="30"/>
  <c r="S55" i="25"/>
  <c r="S7" i="25" s="1"/>
  <c r="AB37" i="3" s="1"/>
  <c r="AB36" i="3" s="1"/>
  <c r="O249" i="30"/>
  <c r="O7" i="30" s="1"/>
  <c r="AG33" i="3" s="1"/>
  <c r="AG32" i="3" s="1"/>
  <c r="S249" i="38"/>
  <c r="G249" i="30"/>
  <c r="G7" i="30" s="1"/>
  <c r="AG25" i="3" s="1"/>
  <c r="AG24" i="3" s="1"/>
  <c r="G55" i="25"/>
  <c r="G7" i="25" s="1"/>
  <c r="AB25" i="3" s="1"/>
  <c r="AB24" i="3" s="1"/>
  <c r="G249" i="38"/>
  <c r="G7" i="38" s="1"/>
  <c r="AO25" i="3" s="1"/>
  <c r="AO24" i="3" s="1"/>
  <c r="K249" i="30"/>
  <c r="K7" i="30" s="1"/>
  <c r="AG29" i="3" s="1"/>
  <c r="AG28" i="3" s="1"/>
  <c r="K55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J249" i="35"/>
  <c r="J7" i="35" s="1"/>
  <c r="N249" i="28"/>
  <c r="N7" i="28" s="1"/>
  <c r="F249" i="36"/>
  <c r="F7" i="36" s="1"/>
  <c r="N55" i="26"/>
  <c r="N7" i="26" s="1"/>
  <c r="R55" i="26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55" i="24"/>
  <c r="F249" i="28"/>
  <c r="F7" i="28" s="1"/>
  <c r="N249" i="40"/>
  <c r="N7" i="40" s="1"/>
  <c r="F249" i="38"/>
  <c r="F7" i="38" s="1"/>
  <c r="F55" i="26"/>
  <c r="F7" i="26" s="1"/>
  <c r="R249" i="30"/>
  <c r="R7" i="30" s="1"/>
  <c r="J55" i="26"/>
  <c r="J7" i="26" s="1"/>
  <c r="Q35" i="3"/>
  <c r="R35" i="3"/>
  <c r="U35" i="3"/>
  <c r="J39" i="3"/>
  <c r="N39" i="3"/>
  <c r="O39" i="3"/>
  <c r="L27" i="3"/>
  <c r="G35" i="3"/>
  <c r="N55" i="24"/>
  <c r="R249" i="34"/>
  <c r="R7" i="34" s="1"/>
  <c r="N249" i="39"/>
  <c r="N7" i="39" s="1"/>
  <c r="N249" i="29"/>
  <c r="N7" i="29" s="1"/>
  <c r="N249" i="27"/>
  <c r="N7" i="27" s="1"/>
  <c r="N249" i="33"/>
  <c r="N7" i="33" s="1"/>
  <c r="R55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55" i="25"/>
  <c r="F7" i="25" s="1"/>
  <c r="N249" i="31"/>
  <c r="N7" i="31" s="1"/>
  <c r="J55" i="25"/>
  <c r="J7" i="25" s="1"/>
  <c r="N249" i="37"/>
  <c r="N7" i="37" s="1"/>
  <c r="N249" i="36"/>
  <c r="N7" i="36" s="1"/>
  <c r="F249" i="39"/>
  <c r="F7" i="39" s="1"/>
  <c r="F55" i="24"/>
  <c r="N55" i="25"/>
  <c r="N7" i="25" s="1"/>
  <c r="F249" i="37"/>
  <c r="F7" i="37" s="1"/>
  <c r="R249" i="36"/>
  <c r="R7" i="36" s="1"/>
  <c r="R249" i="33"/>
  <c r="R7" i="33" s="1"/>
  <c r="R55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O7" i="35"/>
  <c r="AL33" i="3" s="1"/>
  <c r="AL32" i="3" s="1"/>
  <c r="S7" i="38"/>
  <c r="AO37" i="3" s="1"/>
  <c r="AO36" i="3" s="1"/>
  <c r="K7" i="36"/>
  <c r="AM29" i="3" s="1"/>
  <c r="AM28" i="3" s="1"/>
  <c r="K7" i="39"/>
  <c r="AP29" i="3" s="1"/>
  <c r="AP28" i="3" s="1"/>
  <c r="G7" i="39"/>
  <c r="AP25" i="3" s="1"/>
  <c r="AP24" i="3" s="1"/>
  <c r="O7" i="37"/>
  <c r="AN33" i="3" s="1"/>
  <c r="AN32" i="3" s="1"/>
  <c r="F7" i="35"/>
  <c r="O7" i="34"/>
  <c r="AK33" i="3" s="1"/>
  <c r="AK32" i="3" s="1"/>
  <c r="J7" i="34"/>
  <c r="O7" i="33"/>
  <c r="AJ33" i="3" s="1"/>
  <c r="AJ32" i="3" s="1"/>
  <c r="K7" i="33"/>
  <c r="AJ29" i="3" s="1"/>
  <c r="AJ28" i="3" s="1"/>
  <c r="K7" i="31"/>
  <c r="AH29" i="3" s="1"/>
  <c r="AH28" i="3" s="1"/>
  <c r="G7" i="28"/>
  <c r="AE25" i="3" s="1"/>
  <c r="AE24" i="3" s="1"/>
  <c r="R7" i="26"/>
  <c r="K7" i="25"/>
  <c r="AB29" i="3" s="1"/>
  <c r="AB28" i="3" s="1"/>
  <c r="O7" i="40"/>
  <c r="R7" i="40"/>
  <c r="F7" i="32"/>
  <c r="K7" i="32"/>
  <c r="AI29" i="3" s="1"/>
  <c r="AI28" i="3" s="1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O7" i="27"/>
  <c r="AD33" i="3" s="1"/>
  <c r="AD32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55" i="2"/>
  <c r="E55" i="2"/>
  <c r="C14" i="2"/>
  <c r="C15" i="2"/>
  <c r="C11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19" i="2"/>
  <c r="I19" i="2"/>
  <c r="Q19" i="2"/>
  <c r="U19" i="2"/>
  <c r="M35" i="2"/>
  <c r="I35" i="2"/>
  <c r="Q35" i="2"/>
  <c r="U35" i="2"/>
  <c r="M51" i="2"/>
  <c r="I51" i="2"/>
  <c r="Q51" i="2"/>
  <c r="U51" i="2"/>
  <c r="M24" i="2"/>
  <c r="I24" i="2"/>
  <c r="Q24" i="2"/>
  <c r="U24" i="2"/>
  <c r="M40" i="2"/>
  <c r="I40" i="2"/>
  <c r="Q40" i="2"/>
  <c r="U40" i="2"/>
  <c r="U29" i="2"/>
  <c r="M29" i="2"/>
  <c r="I29" i="2"/>
  <c r="Q29" i="2"/>
  <c r="U45" i="2"/>
  <c r="M45" i="2"/>
  <c r="I45" i="2"/>
  <c r="Q45" i="2"/>
  <c r="D46" i="2"/>
  <c r="Q23" i="2"/>
  <c r="M23" i="2"/>
  <c r="U23" i="2"/>
  <c r="I23" i="2"/>
  <c r="Q39" i="2"/>
  <c r="U39" i="2"/>
  <c r="I39" i="2"/>
  <c r="M39" i="2"/>
  <c r="U30" i="2"/>
  <c r="Q30" i="2"/>
  <c r="M30" i="2"/>
  <c r="I30" i="2"/>
  <c r="U46" i="2"/>
  <c r="M46" i="2"/>
  <c r="I46" i="2"/>
  <c r="Q46" i="2"/>
  <c r="M28" i="2"/>
  <c r="I28" i="2"/>
  <c r="Q28" i="2"/>
  <c r="U28" i="2"/>
  <c r="M44" i="2"/>
  <c r="I44" i="2"/>
  <c r="Q44" i="2"/>
  <c r="U44" i="2"/>
  <c r="M33" i="2"/>
  <c r="I33" i="2"/>
  <c r="Q33" i="2"/>
  <c r="U33" i="2"/>
  <c r="M49" i="2"/>
  <c r="I49" i="2"/>
  <c r="Q49" i="2"/>
  <c r="U49" i="2"/>
  <c r="D30" i="2"/>
  <c r="M27" i="2"/>
  <c r="I27" i="2"/>
  <c r="Q27" i="2"/>
  <c r="U27" i="2"/>
  <c r="M43" i="2"/>
  <c r="I43" i="2"/>
  <c r="Q43" i="2"/>
  <c r="U43" i="2"/>
  <c r="K10" i="2"/>
  <c r="G10" i="2"/>
  <c r="O10" i="2"/>
  <c r="S10" i="2"/>
  <c r="M48" i="2"/>
  <c r="I48" i="2"/>
  <c r="Q48" i="2"/>
  <c r="U48" i="2"/>
  <c r="M21" i="2"/>
  <c r="I21" i="2"/>
  <c r="U21" i="2"/>
  <c r="Q21" i="2"/>
  <c r="U37" i="2"/>
  <c r="M37" i="2"/>
  <c r="I37" i="2"/>
  <c r="Q37" i="2"/>
  <c r="M53" i="2"/>
  <c r="I53" i="2"/>
  <c r="Q53" i="2"/>
  <c r="U53" i="2"/>
  <c r="M50" i="2"/>
  <c r="I50" i="2"/>
  <c r="Q50" i="2"/>
  <c r="U50" i="2"/>
  <c r="M32" i="2"/>
  <c r="I32" i="2"/>
  <c r="Q32" i="2"/>
  <c r="U32" i="2"/>
  <c r="Q31" i="2"/>
  <c r="U31" i="2"/>
  <c r="I31" i="2"/>
  <c r="M31" i="2"/>
  <c r="Q47" i="2"/>
  <c r="U47" i="2"/>
  <c r="M47" i="2"/>
  <c r="I47" i="2"/>
  <c r="M34" i="2"/>
  <c r="I34" i="2"/>
  <c r="Q34" i="2"/>
  <c r="U34" i="2"/>
  <c r="U22" i="2"/>
  <c r="Q22" i="2"/>
  <c r="M22" i="2"/>
  <c r="I22" i="2"/>
  <c r="U38" i="2"/>
  <c r="Q38" i="2"/>
  <c r="M38" i="2"/>
  <c r="I38" i="2"/>
  <c r="U54" i="2"/>
  <c r="Q54" i="2"/>
  <c r="M54" i="2"/>
  <c r="I54" i="2"/>
  <c r="M20" i="2"/>
  <c r="I20" i="2"/>
  <c r="Q20" i="2"/>
  <c r="U20" i="2"/>
  <c r="M36" i="2"/>
  <c r="I36" i="2"/>
  <c r="Q36" i="2"/>
  <c r="U36" i="2"/>
  <c r="M52" i="2"/>
  <c r="I52" i="2"/>
  <c r="Q52" i="2"/>
  <c r="U52" i="2"/>
  <c r="M25" i="2"/>
  <c r="I25" i="2"/>
  <c r="Q25" i="2"/>
  <c r="U25" i="2"/>
  <c r="M41" i="2"/>
  <c r="I41" i="2"/>
  <c r="Q41" i="2"/>
  <c r="U41" i="2"/>
  <c r="D12" i="2"/>
  <c r="D26" i="2"/>
  <c r="D42" i="2"/>
  <c r="D14" i="2"/>
  <c r="D34" i="2"/>
  <c r="D50" i="2"/>
  <c r="D18" i="2"/>
  <c r="D16" i="2"/>
  <c r="D22" i="2"/>
  <c r="D38" i="2"/>
  <c r="D54" i="2"/>
  <c r="D15" i="2"/>
  <c r="D19" i="2"/>
  <c r="D35" i="2"/>
  <c r="D51" i="2"/>
  <c r="J51" i="2" s="1"/>
  <c r="D24" i="2"/>
  <c r="D32" i="2"/>
  <c r="D40" i="2"/>
  <c r="D48" i="2"/>
  <c r="D27" i="2"/>
  <c r="D43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20" i="2"/>
  <c r="D28" i="2"/>
  <c r="D36" i="2"/>
  <c r="D44" i="2"/>
  <c r="D52" i="2"/>
  <c r="D13" i="2"/>
  <c r="J13" i="2" s="1"/>
  <c r="D25" i="2"/>
  <c r="D33" i="2"/>
  <c r="D41" i="2"/>
  <c r="D49" i="2"/>
  <c r="P18" i="2"/>
  <c r="L18" i="2"/>
  <c r="H18" i="2"/>
  <c r="T18" i="2"/>
  <c r="D11" i="2"/>
  <c r="D23" i="2"/>
  <c r="D31" i="2"/>
  <c r="D39" i="2"/>
  <c r="D47" i="2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21" i="2"/>
  <c r="D29" i="2"/>
  <c r="D37" i="2"/>
  <c r="D45" i="2"/>
  <c r="D53" i="2"/>
  <c r="T19" i="2"/>
  <c r="P19" i="2"/>
  <c r="L19" i="2"/>
  <c r="H19" i="2"/>
  <c r="H24" i="2"/>
  <c r="T24" i="2"/>
  <c r="P24" i="2"/>
  <c r="L24" i="2"/>
  <c r="L21" i="2"/>
  <c r="H21" i="2"/>
  <c r="T21" i="2"/>
  <c r="P21" i="2"/>
  <c r="P28" i="2"/>
  <c r="L28" i="2"/>
  <c r="T28" i="2"/>
  <c r="H28" i="2"/>
  <c r="P33" i="2"/>
  <c r="L33" i="2"/>
  <c r="T33" i="2"/>
  <c r="H33" i="2"/>
  <c r="T52" i="2"/>
  <c r="L52" i="2"/>
  <c r="P52" i="2"/>
  <c r="H52" i="2"/>
  <c r="T36" i="2"/>
  <c r="L36" i="2"/>
  <c r="H36" i="2"/>
  <c r="P36" i="2"/>
  <c r="T39" i="2"/>
  <c r="P39" i="2"/>
  <c r="H39" i="2"/>
  <c r="L39" i="2"/>
  <c r="T42" i="2"/>
  <c r="P42" i="2"/>
  <c r="H42" i="2"/>
  <c r="L42" i="2"/>
  <c r="P29" i="2"/>
  <c r="T29" i="2"/>
  <c r="L29" i="2"/>
  <c r="H29" i="2"/>
  <c r="P41" i="2"/>
  <c r="L41" i="2"/>
  <c r="H41" i="2"/>
  <c r="T41" i="2"/>
  <c r="P53" i="2"/>
  <c r="T53" i="2"/>
  <c r="L53" i="2"/>
  <c r="H53" i="2"/>
  <c r="L48" i="2"/>
  <c r="P48" i="2"/>
  <c r="T48" i="2"/>
  <c r="H48" i="2"/>
  <c r="L32" i="2"/>
  <c r="P32" i="2"/>
  <c r="T32" i="2"/>
  <c r="H32" i="2"/>
  <c r="T51" i="2"/>
  <c r="H51" i="2"/>
  <c r="P51" i="2"/>
  <c r="L51" i="2"/>
  <c r="T35" i="2"/>
  <c r="H35" i="2"/>
  <c r="P35" i="2"/>
  <c r="L35" i="2"/>
  <c r="T54" i="2"/>
  <c r="P54" i="2"/>
  <c r="H54" i="2"/>
  <c r="L54" i="2"/>
  <c r="T38" i="2"/>
  <c r="P38" i="2"/>
  <c r="H38" i="2"/>
  <c r="L38" i="2"/>
  <c r="P37" i="2"/>
  <c r="T37" i="2"/>
  <c r="L37" i="2"/>
  <c r="H37" i="2"/>
  <c r="T44" i="2"/>
  <c r="L44" i="2"/>
  <c r="P44" i="2"/>
  <c r="H44" i="2"/>
  <c r="T47" i="2"/>
  <c r="P47" i="2"/>
  <c r="H47" i="2"/>
  <c r="L47" i="2"/>
  <c r="T31" i="2"/>
  <c r="P31" i="2"/>
  <c r="H31" i="2"/>
  <c r="L31" i="2"/>
  <c r="T50" i="2"/>
  <c r="P50" i="2"/>
  <c r="H50" i="2"/>
  <c r="L50" i="2"/>
  <c r="T34" i="2"/>
  <c r="P34" i="2"/>
  <c r="H34" i="2"/>
  <c r="L34" i="2"/>
  <c r="P45" i="2"/>
  <c r="T45" i="2"/>
  <c r="L45" i="2"/>
  <c r="H45" i="2"/>
  <c r="P49" i="2"/>
  <c r="L49" i="2"/>
  <c r="H49" i="2"/>
  <c r="T49" i="2"/>
  <c r="L40" i="2"/>
  <c r="P40" i="2"/>
  <c r="T40" i="2"/>
  <c r="H40" i="2"/>
  <c r="T43" i="2"/>
  <c r="H43" i="2"/>
  <c r="P43" i="2"/>
  <c r="L43" i="2"/>
  <c r="T46" i="2"/>
  <c r="P46" i="2"/>
  <c r="H46" i="2"/>
  <c r="L46" i="2"/>
  <c r="T30" i="2"/>
  <c r="P30" i="2"/>
  <c r="H30" i="2"/>
  <c r="L30" i="2"/>
  <c r="N12" i="2"/>
  <c r="R12" i="2"/>
  <c r="J12" i="2"/>
  <c r="F12" i="2"/>
  <c r="V23" i="3"/>
  <c r="M55" i="2" l="1"/>
  <c r="M7" i="2" s="1"/>
  <c r="Z31" i="3" s="1"/>
  <c r="Z30" i="3" s="1"/>
  <c r="Q55" i="2"/>
  <c r="Q7" i="2" s="1"/>
  <c r="Z35" i="3" s="1"/>
  <c r="Z34" i="3" s="1"/>
  <c r="U55" i="2"/>
  <c r="U7" i="2" s="1"/>
  <c r="Z39" i="3" s="1"/>
  <c r="Z38" i="3" s="1"/>
  <c r="N13" i="2"/>
  <c r="I55" i="2"/>
  <c r="I7" i="2" s="1"/>
  <c r="Z27" i="3" s="1"/>
  <c r="Z26" i="3" s="1"/>
  <c r="K34" i="2"/>
  <c r="G34" i="2"/>
  <c r="O34" i="2"/>
  <c r="S34" i="2"/>
  <c r="S37" i="2"/>
  <c r="K37" i="2"/>
  <c r="G37" i="2"/>
  <c r="O37" i="2"/>
  <c r="K44" i="2"/>
  <c r="G44" i="2"/>
  <c r="O44" i="2"/>
  <c r="S44" i="2"/>
  <c r="K40" i="2"/>
  <c r="O40" i="2"/>
  <c r="S40" i="2"/>
  <c r="G40" i="2"/>
  <c r="O16" i="2"/>
  <c r="S16" i="2"/>
  <c r="G16" i="2"/>
  <c r="K16" i="2"/>
  <c r="S14" i="2"/>
  <c r="O14" i="2"/>
  <c r="K14" i="2"/>
  <c r="G14" i="2"/>
  <c r="S45" i="2"/>
  <c r="K45" i="2"/>
  <c r="G45" i="2"/>
  <c r="O45" i="2"/>
  <c r="S29" i="2"/>
  <c r="K29" i="2"/>
  <c r="G29" i="2"/>
  <c r="O29" i="2"/>
  <c r="K17" i="2"/>
  <c r="G17" i="2"/>
  <c r="O17" i="2"/>
  <c r="S17" i="2"/>
  <c r="O47" i="2"/>
  <c r="S47" i="2"/>
  <c r="K47" i="2"/>
  <c r="G47" i="2"/>
  <c r="K36" i="2"/>
  <c r="G36" i="2"/>
  <c r="O36" i="2"/>
  <c r="S36" i="2"/>
  <c r="O32" i="2"/>
  <c r="S32" i="2"/>
  <c r="K32" i="2"/>
  <c r="G32" i="2"/>
  <c r="K18" i="2"/>
  <c r="G18" i="2"/>
  <c r="O18" i="2"/>
  <c r="S18" i="2"/>
  <c r="K21" i="2"/>
  <c r="G21" i="2"/>
  <c r="O21" i="2"/>
  <c r="S21" i="2"/>
  <c r="O39" i="2"/>
  <c r="S39" i="2"/>
  <c r="K39" i="2"/>
  <c r="G39" i="2"/>
  <c r="K49" i="2"/>
  <c r="G49" i="2"/>
  <c r="O49" i="2"/>
  <c r="S49" i="2"/>
  <c r="K28" i="2"/>
  <c r="G28" i="2"/>
  <c r="O28" i="2"/>
  <c r="S28" i="2"/>
  <c r="K43" i="2"/>
  <c r="G43" i="2"/>
  <c r="O43" i="2"/>
  <c r="S43" i="2"/>
  <c r="O24" i="2"/>
  <c r="S24" i="2"/>
  <c r="K24" i="2"/>
  <c r="G24" i="2"/>
  <c r="R51" i="2"/>
  <c r="K51" i="2"/>
  <c r="G51" i="2"/>
  <c r="O51" i="2"/>
  <c r="S51" i="2"/>
  <c r="S54" i="2"/>
  <c r="K54" i="2"/>
  <c r="G54" i="2"/>
  <c r="O54" i="2"/>
  <c r="K42" i="2"/>
  <c r="G42" i="2"/>
  <c r="O42" i="2"/>
  <c r="S42" i="2"/>
  <c r="O31" i="2"/>
  <c r="S31" i="2"/>
  <c r="K31" i="2"/>
  <c r="G31" i="2"/>
  <c r="K41" i="2"/>
  <c r="G41" i="2"/>
  <c r="O41" i="2"/>
  <c r="S41" i="2"/>
  <c r="K20" i="2"/>
  <c r="G20" i="2"/>
  <c r="O20" i="2"/>
  <c r="S20" i="2"/>
  <c r="K27" i="2"/>
  <c r="G27" i="2"/>
  <c r="O27" i="2"/>
  <c r="S27" i="2"/>
  <c r="K35" i="2"/>
  <c r="G35" i="2"/>
  <c r="O35" i="2"/>
  <c r="S35" i="2"/>
  <c r="S38" i="2"/>
  <c r="O38" i="2"/>
  <c r="K38" i="2"/>
  <c r="G38" i="2"/>
  <c r="K26" i="2"/>
  <c r="G26" i="2"/>
  <c r="O26" i="2"/>
  <c r="S26" i="2"/>
  <c r="S30" i="2"/>
  <c r="O30" i="2"/>
  <c r="K30" i="2"/>
  <c r="G30" i="2"/>
  <c r="O23" i="2"/>
  <c r="S23" i="2"/>
  <c r="K23" i="2"/>
  <c r="G23" i="2"/>
  <c r="K33" i="2"/>
  <c r="G33" i="2"/>
  <c r="O33" i="2"/>
  <c r="S33" i="2"/>
  <c r="K19" i="2"/>
  <c r="G19" i="2"/>
  <c r="O19" i="2"/>
  <c r="S19" i="2"/>
  <c r="S22" i="2"/>
  <c r="O22" i="2"/>
  <c r="K22" i="2"/>
  <c r="G22" i="2"/>
  <c r="K12" i="2"/>
  <c r="G12" i="2"/>
  <c r="O12" i="2"/>
  <c r="S12" i="2"/>
  <c r="K52" i="2"/>
  <c r="G52" i="2"/>
  <c r="O52" i="2"/>
  <c r="S52" i="2"/>
  <c r="K11" i="2"/>
  <c r="G11" i="2"/>
  <c r="O11" i="2"/>
  <c r="S11" i="2"/>
  <c r="K25" i="2"/>
  <c r="G25" i="2"/>
  <c r="O25" i="2"/>
  <c r="S25" i="2"/>
  <c r="O15" i="2"/>
  <c r="S15" i="2"/>
  <c r="K15" i="2"/>
  <c r="G15" i="2"/>
  <c r="S46" i="2"/>
  <c r="K46" i="2"/>
  <c r="G46" i="2"/>
  <c r="O46" i="2"/>
  <c r="G48" i="2"/>
  <c r="O48" i="2"/>
  <c r="S48" i="2"/>
  <c r="K48" i="2"/>
  <c r="K53" i="2"/>
  <c r="G53" i="2"/>
  <c r="S53" i="2"/>
  <c r="O53" i="2"/>
  <c r="R13" i="2"/>
  <c r="K13" i="2"/>
  <c r="G13" i="2"/>
  <c r="S13" i="2"/>
  <c r="O13" i="2"/>
  <c r="F50" i="2"/>
  <c r="K50" i="2"/>
  <c r="G50" i="2"/>
  <c r="O50" i="2"/>
  <c r="S50" i="2"/>
  <c r="H55" i="2"/>
  <c r="H7" i="2" s="1"/>
  <c r="T55" i="2"/>
  <c r="T7" i="2" s="1"/>
  <c r="L55" i="2"/>
  <c r="L7" i="2" s="1"/>
  <c r="P55" i="2"/>
  <c r="P7" i="2" s="1"/>
  <c r="N50" i="2"/>
  <c r="F13" i="2"/>
  <c r="J50" i="2"/>
  <c r="R50" i="2"/>
  <c r="N51" i="2"/>
  <c r="F51" i="2"/>
  <c r="N11" i="2"/>
  <c r="J11" i="2"/>
  <c r="F11" i="2"/>
  <c r="R11" i="2"/>
  <c r="R20" i="2"/>
  <c r="N20" i="2"/>
  <c r="J20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29" i="2"/>
  <c r="N29" i="2"/>
  <c r="J29" i="2"/>
  <c r="R36" i="2"/>
  <c r="N36" i="2"/>
  <c r="J36" i="2"/>
  <c r="R26" i="2"/>
  <c r="N26" i="2"/>
  <c r="J26" i="2"/>
  <c r="R24" i="2"/>
  <c r="N24" i="2"/>
  <c r="J24" i="2"/>
  <c r="R15" i="2"/>
  <c r="N15" i="2"/>
  <c r="J15" i="2"/>
  <c r="R21" i="2"/>
  <c r="N21" i="2"/>
  <c r="J21" i="2"/>
  <c r="R27" i="2"/>
  <c r="N27" i="2"/>
  <c r="J27" i="2"/>
  <c r="R33" i="2"/>
  <c r="N33" i="2"/>
  <c r="J33" i="2"/>
  <c r="R19" i="2"/>
  <c r="J19" i="2"/>
  <c r="N19" i="2"/>
  <c r="R48" i="2"/>
  <c r="N48" i="2"/>
  <c r="J48" i="2"/>
  <c r="R14" i="2"/>
  <c r="N14" i="2"/>
  <c r="J14" i="2"/>
  <c r="R54" i="2"/>
  <c r="N54" i="2"/>
  <c r="J54" i="2"/>
  <c r="R38" i="2"/>
  <c r="N38" i="2"/>
  <c r="J38" i="2"/>
  <c r="R42" i="2"/>
  <c r="N42" i="2"/>
  <c r="J42" i="2"/>
  <c r="R16" i="2"/>
  <c r="N16" i="2"/>
  <c r="J16" i="2"/>
  <c r="R40" i="2"/>
  <c r="N40" i="2"/>
  <c r="J40" i="2"/>
  <c r="R25" i="2"/>
  <c r="N25" i="2"/>
  <c r="J25" i="2"/>
  <c r="R43" i="2"/>
  <c r="J43" i="2"/>
  <c r="N43" i="2"/>
  <c r="R31" i="2"/>
  <c r="N31" i="2"/>
  <c r="J31" i="2"/>
  <c r="N47" i="2"/>
  <c r="R47" i="2"/>
  <c r="J47" i="2"/>
  <c r="R37" i="2"/>
  <c r="N37" i="2"/>
  <c r="J37" i="2"/>
  <c r="R22" i="2"/>
  <c r="N22" i="2"/>
  <c r="J22" i="2"/>
  <c r="R41" i="2"/>
  <c r="N41" i="2"/>
  <c r="J41" i="2"/>
  <c r="R45" i="2"/>
  <c r="N45" i="2"/>
  <c r="J45" i="2"/>
  <c r="R35" i="2"/>
  <c r="J35" i="2"/>
  <c r="N35" i="2"/>
  <c r="R18" i="2"/>
  <c r="N18" i="2"/>
  <c r="J18" i="2"/>
  <c r="R30" i="2"/>
  <c r="N30" i="2"/>
  <c r="J30" i="2"/>
  <c r="R17" i="2"/>
  <c r="N17" i="2"/>
  <c r="J17" i="2"/>
  <c r="R23" i="2"/>
  <c r="N23" i="2"/>
  <c r="J23" i="2"/>
  <c r="R52" i="2"/>
  <c r="N52" i="2"/>
  <c r="J52" i="2"/>
  <c r="R53" i="2"/>
  <c r="N53" i="2"/>
  <c r="J53" i="2"/>
  <c r="R34" i="2"/>
  <c r="N34" i="2"/>
  <c r="J34" i="2"/>
  <c r="R32" i="2"/>
  <c r="N32" i="2"/>
  <c r="J32" i="2"/>
  <c r="R46" i="2"/>
  <c r="N46" i="2"/>
  <c r="J46" i="2"/>
  <c r="F38" i="2"/>
  <c r="F39" i="2"/>
  <c r="F34" i="2"/>
  <c r="F18" i="2"/>
  <c r="F14" i="2"/>
  <c r="F37" i="2"/>
  <c r="F22" i="2"/>
  <c r="F33" i="2"/>
  <c r="F41" i="2"/>
  <c r="F20" i="2"/>
  <c r="F19" i="2"/>
  <c r="F48" i="2"/>
  <c r="F26" i="2"/>
  <c r="F27" i="2"/>
  <c r="F46" i="2"/>
  <c r="F30" i="2"/>
  <c r="F49" i="2"/>
  <c r="F44" i="2"/>
  <c r="F23" i="2"/>
  <c r="F29" i="2"/>
  <c r="F36" i="2"/>
  <c r="F43" i="2"/>
  <c r="F31" i="2"/>
  <c r="F47" i="2"/>
  <c r="F17" i="2"/>
  <c r="F52" i="2"/>
  <c r="F40" i="2"/>
  <c r="F54" i="2"/>
  <c r="F25" i="2"/>
  <c r="F45" i="2"/>
  <c r="F42" i="2"/>
  <c r="F53" i="2"/>
  <c r="F16" i="2"/>
  <c r="F35" i="2"/>
  <c r="F24" i="2"/>
  <c r="F15" i="2"/>
  <c r="F21" i="2"/>
  <c r="F32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7" i="44" l="1"/>
  <c r="V31" i="42" s="1"/>
  <c r="V30" i="42" s="1"/>
  <c r="D31" i="42"/>
  <c r="D30" i="42" s="1"/>
  <c r="D27" i="42"/>
  <c r="D26" i="42" s="1"/>
  <c r="B7" i="44"/>
  <c r="D39" i="42"/>
  <c r="D38" i="42" s="1"/>
  <c r="H7" i="44"/>
  <c r="D35" i="42"/>
  <c r="D34" i="42" s="1"/>
  <c r="F7" i="44"/>
  <c r="K55" i="2"/>
  <c r="K7" i="2" s="1"/>
  <c r="Z29" i="3" s="1"/>
  <c r="Z28" i="3" s="1"/>
  <c r="O55" i="2"/>
  <c r="O7" i="2" s="1"/>
  <c r="G55" i="2"/>
  <c r="G7" i="2" s="1"/>
  <c r="S55" i="2"/>
  <c r="S7" i="2" s="1"/>
  <c r="Z37" i="3" s="1"/>
  <c r="Z36" i="3" s="1"/>
  <c r="H7" i="13"/>
  <c r="D7" i="13"/>
  <c r="R55" i="2"/>
  <c r="R7" i="2" s="1"/>
  <c r="N55" i="2"/>
  <c r="N7" i="2" s="1"/>
  <c r="F7" i="13"/>
  <c r="F55" i="2"/>
  <c r="F7" i="2" s="1"/>
  <c r="A7" i="13" s="1"/>
  <c r="J55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AR31" i="3" l="1"/>
  <c r="AR30" i="3" s="1"/>
  <c r="V35" i="42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<sst xmlns="http://schemas.openxmlformats.org/spreadsheetml/2006/main" count="937" uniqueCount="132">
  <si>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</si>
  <si>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</si>
  <si>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</si>
  <si>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</si>
  <si>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</si>
  <si>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</si>
  <si>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</si>
  <si>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</si>
  <si>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</si>
  <si>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</si>
  <si>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</si>
  <si>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</si>
  <si>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</si>
  <si>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</si>
  <si>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</si>
  <si>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</si>
  <si>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</si>
  <si>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</si>
  <si>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</si>
  <si>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</si>
  <si>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</si>
  <si>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</si>
  <si>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</si>
  <si>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</si>
  <si>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</si>
  <si>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</si>
  <si>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</si>
  <si>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</si>
  <si>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</si>
  <si>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</si>
  <si>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</si>
  <si>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</si>
  <si>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</si>
  <si>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</si>
  <si>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</si>
  <si>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</si>
  <si>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</si>
  <si>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</si>
  <si>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</si>
  <si>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</si>
  <si>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</si>
  <si>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</si>
  <si>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</si>
  <si>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</si>
  <si>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</si>
  <si>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</si>
  <si>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</si>
  <si>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</si>
  <si>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</si>
  <si>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</si>
  <si>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</si>
  <si>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</si>
  <si>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</si>
  <si>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</si>
  <si>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</si>
  <si>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</si>
  <si>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</si>
  <si>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</si>
  <si>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</si>
  <si>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</si>
  <si>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</si>
  <si>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</si>
  <si>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</si>
  <si>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</si>
  <si>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</si>
  <si>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</si>
  <si>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</si>
  <si>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</si>
  <si>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</si>
  <si>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</si>
  <si>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</si>
  <si>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</si>
  <si>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</si>
  <si>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</si>
  <si>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</si>
  <si>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</si>
  <si>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</si>
  <si>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</si>
  <si>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</si>
  <si>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</si>
  <si>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</si>
  <si>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</si>
  <si>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</si>
  <si>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</si>
  <si>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</si>
  <si>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</si>
  <si>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</si>
  <si>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</si>
  <si>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</si>
  <si>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</si>
  <si>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</si>
  <si>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</si>
  <si>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</si>
  <si>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</si>
  <si>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</si>
  <si>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</si>
  <si>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</si>
  <si>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</si>
  <si>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</si>
  <si>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</si>
  <si>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</si>
  <si>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</si>
  <si>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</si>
  <si>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</si>
  <si>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</si>
  <si>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</si>
  <si>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</si>
  <si>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</si>
  <si>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</si>
  <si>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</si>
  <si>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</si>
  <si>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</si>
  <si>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</si>
  <si>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</si>
  <si>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01:07 UTC</t>
  </si>
  <si>
    <t>01:11 UTC</t>
  </si>
  <si>
    <t>01:14 UTC</t>
  </si>
  <si>
    <t>01:17 UTC</t>
  </si>
  <si>
    <t>&lt;25.5-37.3&gt;</t>
  </si>
  <si>
    <t>&lt;31.6-46.4&gt;</t>
  </si>
  <si>
    <t>&lt;32.8-48.2&gt;</t>
  </si>
  <si>
    <t>&lt;26.0-38.0&gt;</t>
  </si>
  <si>
    <t>&lt;12.4-19.0&gt;</t>
  </si>
  <si>
    <t>&lt;16.4-25.0&gt;</t>
  </si>
  <si>
    <t>&lt;10.7-16.3&gt;</t>
  </si>
  <si>
    <t>&lt;16.7-25.5&gt;</t>
  </si>
  <si>
    <t>인천 도화 물류센터</t>
    <phoneticPr fontId="15" type="noConversion"/>
  </si>
  <si>
    <t>-</t>
    <phoneticPr fontId="15" type="noConversion"/>
  </si>
  <si>
    <t>HEB</t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</si>
  <si>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</si>
  <si>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</si>
  <si>
    <r>
      <t xml:space="preserve">지상4층 1공구 </t>
    </r>
    <r>
      <rPr>
        <sz val="11"/>
        <color rgb="FFFF0000"/>
        <rFont val="돋움"/>
        <family val="3"/>
        <charset val="129"/>
      </rPr>
      <t>#12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</si>
</sst>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3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7" fillId="0" borderId="0" xfId="0" applyFont="1"/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177" fontId="27" fillId="0" borderId="0" xfId="0" applyNumberFormat="1" applyFont="1"/>
    <xf numFmtId="0" fontId="29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'1'!$D$8:$D$54</c:f>
              <c:numCache>
                <c:formatCode>0.00</c:formatCode>
                <c:ptCount val="47"/>
                <c:pt idx="1">
                  <c:v>-2.080000000000001</c:v>
                </c:pt>
                <c:pt idx="2">
                  <c:v>2.1800000000000015</c:v>
                </c:pt>
                <c:pt idx="3">
                  <c:v>-0.28000000000000025</c:v>
                </c:pt>
                <c:pt idx="4">
                  <c:v>-0.17000000000000082</c:v>
                </c:pt>
                <c:pt idx="5">
                  <c:v>-0.33999999999999897</c:v>
                </c:pt>
                <c:pt idx="6">
                  <c:v>-0.32000000000000117</c:v>
                </c:pt>
                <c:pt idx="7">
                  <c:v>1.9700000000000006</c:v>
                </c:pt>
                <c:pt idx="8">
                  <c:v>-0.29999999999999982</c:v>
                </c:pt>
                <c:pt idx="9">
                  <c:v>-0.88999999999999968</c:v>
                </c:pt>
                <c:pt idx="10">
                  <c:v>-0.45000000000000107</c:v>
                </c:pt>
                <c:pt idx="11">
                  <c:v>0.55000000000000071</c:v>
                </c:pt>
                <c:pt idx="12">
                  <c:v>-0.34999999999999964</c:v>
                </c:pt>
                <c:pt idx="13">
                  <c:v>-0.61000000000000076</c:v>
                </c:pt>
                <c:pt idx="14">
                  <c:v>-7.9999999999999627E-2</c:v>
                </c:pt>
                <c:pt idx="15">
                  <c:v>-5.0000000000000044E-2</c:v>
                </c:pt>
                <c:pt idx="16">
                  <c:v>0.86999999999999988</c:v>
                </c:pt>
                <c:pt idx="17">
                  <c:v>0.25000000000000022</c:v>
                </c:pt>
                <c:pt idx="18">
                  <c:v>-3.0000000000000249E-2</c:v>
                </c:pt>
                <c:pt idx="19">
                  <c:v>-9.9999999999999867E-2</c:v>
                </c:pt>
                <c:pt idx="20">
                  <c:v>0.38</c:v>
                </c:pt>
                <c:pt idx="21">
                  <c:v>9.9999999999999867E-2</c:v>
                </c:pt>
                <c:pt idx="22">
                  <c:v>-0.12999999999999978</c:v>
                </c:pt>
                <c:pt idx="23">
                  <c:v>-2.0000000000000018E-2</c:v>
                </c:pt>
                <c:pt idx="24">
                  <c:v>9.9999999999999867E-2</c:v>
                </c:pt>
                <c:pt idx="25">
                  <c:v>0</c:v>
                </c:pt>
                <c:pt idx="26">
                  <c:v>-6.0000000000000053E-2</c:v>
                </c:pt>
                <c:pt idx="27">
                  <c:v>6.0000000000000275E-2</c:v>
                </c:pt>
                <c:pt idx="28">
                  <c:v>-6.0000000000000053E-2</c:v>
                </c:pt>
                <c:pt idx="29">
                  <c:v>7.9999999999999627E-2</c:v>
                </c:pt>
                <c:pt idx="30">
                  <c:v>-0.36999999999999966</c:v>
                </c:pt>
                <c:pt idx="31">
                  <c:v>4.9999999999999822E-2</c:v>
                </c:pt>
                <c:pt idx="32">
                  <c:v>-0.11999999999999988</c:v>
                </c:pt>
                <c:pt idx="33">
                  <c:v>0.17999999999999994</c:v>
                </c:pt>
                <c:pt idx="34">
                  <c:v>0.24</c:v>
                </c:pt>
                <c:pt idx="35">
                  <c:v>-5.0000000000000044E-2</c:v>
                </c:pt>
                <c:pt idx="36">
                  <c:v>-0.24999999999999956</c:v>
                </c:pt>
                <c:pt idx="37">
                  <c:v>-0.14000000000000057</c:v>
                </c:pt>
                <c:pt idx="38">
                  <c:v>2.000000000000024E-2</c:v>
                </c:pt>
                <c:pt idx="39">
                  <c:v>0.20999999999999996</c:v>
                </c:pt>
                <c:pt idx="40">
                  <c:v>-7.0000000000000062E-2</c:v>
                </c:pt>
                <c:pt idx="41">
                  <c:v>-3.9999999999999813E-2</c:v>
                </c:pt>
                <c:pt idx="42">
                  <c:v>-0.1100000000000001</c:v>
                </c:pt>
                <c:pt idx="43">
                  <c:v>0.17999999999999994</c:v>
                </c:pt>
                <c:pt idx="44">
                  <c:v>0.19999999999999996</c:v>
                </c:pt>
                <c:pt idx="45">
                  <c:v>-4.9999999999999822E-2</c:v>
                </c:pt>
                <c:pt idx="46">
                  <c:v>0.12999999999999989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8-44D5-A094-D22BBCD8378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D28-44D5-A094-D22BBCD83785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28-44D5-A094-D22BBCD8378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28-44D5-A094-D22BBCD8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'1'!$E$8:$E$54</c:f>
              <c:numCache>
                <c:formatCode>0.00</c:formatCode>
                <c:ptCount val="47"/>
                <c:pt idx="10">
                  <c:v>-3.5000000000000009</c:v>
                </c:pt>
                <c:pt idx="11">
                  <c:v>-1.5499999999999998</c:v>
                </c:pt>
                <c:pt idx="12">
                  <c:v>-2.13</c:v>
                </c:pt>
                <c:pt idx="13">
                  <c:v>-3.0400000000000005</c:v>
                </c:pt>
                <c:pt idx="14">
                  <c:v>-3.86</c:v>
                </c:pt>
                <c:pt idx="15">
                  <c:v>-4.3900000000000006</c:v>
                </c:pt>
                <c:pt idx="16">
                  <c:v>-3.7299999999999995</c:v>
                </c:pt>
                <c:pt idx="17">
                  <c:v>-4.7899999999999991</c:v>
                </c:pt>
                <c:pt idx="18">
                  <c:v>-5.58</c:v>
                </c:pt>
                <c:pt idx="19">
                  <c:v>-5.58</c:v>
                </c:pt>
                <c:pt idx="20">
                  <c:v>-4.75</c:v>
                </c:pt>
                <c:pt idx="21">
                  <c:v>-4.37</c:v>
                </c:pt>
                <c:pt idx="22">
                  <c:v>-3.7700000000000005</c:v>
                </c:pt>
                <c:pt idx="23">
                  <c:v>-2.58</c:v>
                </c:pt>
                <c:pt idx="24">
                  <c:v>-1.21</c:v>
                </c:pt>
                <c:pt idx="25">
                  <c:v>0.20999999999999996</c:v>
                </c:pt>
                <c:pt idx="26">
                  <c:v>0.7</c:v>
                </c:pt>
                <c:pt idx="27">
                  <c:v>1</c:v>
                </c:pt>
                <c:pt idx="28">
                  <c:v>1.2700000000000002</c:v>
                </c:pt>
                <c:pt idx="29">
                  <c:v>1.72</c:v>
                </c:pt>
                <c:pt idx="30">
                  <c:v>1.42</c:v>
                </c:pt>
                <c:pt idx="31">
                  <c:v>1.07</c:v>
                </c:pt>
                <c:pt idx="32">
                  <c:v>0.73</c:v>
                </c:pt>
                <c:pt idx="33">
                  <c:v>0.58999999999999986</c:v>
                </c:pt>
                <c:pt idx="34">
                  <c:v>0.58999999999999986</c:v>
                </c:pt>
                <c:pt idx="35">
                  <c:v>0.53999999999999981</c:v>
                </c:pt>
                <c:pt idx="36">
                  <c:v>0.30000000000000027</c:v>
                </c:pt>
                <c:pt idx="37">
                  <c:v>-0.14000000000000012</c:v>
                </c:pt>
                <c:pt idx="38">
                  <c:v>-0.50000000000000022</c:v>
                </c:pt>
                <c:pt idx="39">
                  <c:v>-0.73</c:v>
                </c:pt>
                <c:pt idx="40">
                  <c:v>-0.66000000000000014</c:v>
                </c:pt>
                <c:pt idx="41">
                  <c:v>-0.67999999999999994</c:v>
                </c:pt>
                <c:pt idx="42">
                  <c:v>-0.69</c:v>
                </c:pt>
                <c:pt idx="43">
                  <c:v>-0.7</c:v>
                </c:pt>
                <c:pt idx="44">
                  <c:v>-0.75</c:v>
                </c:pt>
                <c:pt idx="45">
                  <c:v>-0.79999999999999982</c:v>
                </c:pt>
                <c:pt idx="46">
                  <c:v>-0.4700000000000002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A-4E71-927A-9424F86DEFD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FA-4E71-927A-9424F86DEFD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FA-4E71-927A-9424F86DE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'2'!$D$8:$D$54</c:f>
              <c:numCache>
                <c:formatCode>0.00</c:formatCode>
                <c:ptCount val="47"/>
                <c:pt idx="1">
                  <c:v>-0.14999999999999947</c:v>
                </c:pt>
                <c:pt idx="2">
                  <c:v>0.75999999999999979</c:v>
                </c:pt>
                <c:pt idx="3">
                  <c:v>0.42999999999999883</c:v>
                </c:pt>
                <c:pt idx="4">
                  <c:v>-0.98999999999999844</c:v>
                </c:pt>
                <c:pt idx="5">
                  <c:v>-0.66000000000000103</c:v>
                </c:pt>
                <c:pt idx="6">
                  <c:v>-4.9999999999999822E-2</c:v>
                </c:pt>
                <c:pt idx="7">
                  <c:v>1.4000000000000004</c:v>
                </c:pt>
                <c:pt idx="8">
                  <c:v>0.94</c:v>
                </c:pt>
                <c:pt idx="9">
                  <c:v>-0.16000000000000014</c:v>
                </c:pt>
                <c:pt idx="10">
                  <c:v>-1.2600000000000002</c:v>
                </c:pt>
                <c:pt idx="11">
                  <c:v>-0.11999999999999988</c:v>
                </c:pt>
                <c:pt idx="12">
                  <c:v>-9.9999999999997868E-3</c:v>
                </c:pt>
                <c:pt idx="13">
                  <c:v>-3.0000000000000027E-2</c:v>
                </c:pt>
                <c:pt idx="14">
                  <c:v>-2.000000000000024E-2</c:v>
                </c:pt>
                <c:pt idx="15">
                  <c:v>4.0000000000000258E-2</c:v>
                </c:pt>
                <c:pt idx="16">
                  <c:v>2.9999999999999805E-2</c:v>
                </c:pt>
                <c:pt idx="17">
                  <c:v>-2.9999999999999805E-2</c:v>
                </c:pt>
                <c:pt idx="18">
                  <c:v>9.9999999999997868E-3</c:v>
                </c:pt>
                <c:pt idx="19">
                  <c:v>0.12000000000000011</c:v>
                </c:pt>
                <c:pt idx="20">
                  <c:v>-0.13</c:v>
                </c:pt>
                <c:pt idx="21">
                  <c:v>9.0000000000000024E-2</c:v>
                </c:pt>
                <c:pt idx="22">
                  <c:v>3.999999999999998E-2</c:v>
                </c:pt>
                <c:pt idx="23">
                  <c:v>8.0000000000000016E-2</c:v>
                </c:pt>
                <c:pt idx="24">
                  <c:v>-0.06</c:v>
                </c:pt>
                <c:pt idx="25">
                  <c:v>7.999999999999996E-2</c:v>
                </c:pt>
                <c:pt idx="26">
                  <c:v>-7.999999999999996E-2</c:v>
                </c:pt>
                <c:pt idx="27">
                  <c:v>-4.0000000000000036E-2</c:v>
                </c:pt>
                <c:pt idx="28">
                  <c:v>-0.20999999999999996</c:v>
                </c:pt>
                <c:pt idx="29">
                  <c:v>1.0000000000000009E-2</c:v>
                </c:pt>
                <c:pt idx="30">
                  <c:v>-7.0000000000000062E-2</c:v>
                </c:pt>
                <c:pt idx="31">
                  <c:v>0.17999999999999994</c:v>
                </c:pt>
                <c:pt idx="32">
                  <c:v>-6.999999999999984E-2</c:v>
                </c:pt>
                <c:pt idx="33">
                  <c:v>2.0000000000000018E-2</c:v>
                </c:pt>
                <c:pt idx="34">
                  <c:v>9.9999999999999867E-2</c:v>
                </c:pt>
                <c:pt idx="35">
                  <c:v>-0.31000000000000005</c:v>
                </c:pt>
                <c:pt idx="36">
                  <c:v>0.5</c:v>
                </c:pt>
                <c:pt idx="37">
                  <c:v>-0.28999999999999959</c:v>
                </c:pt>
                <c:pt idx="38">
                  <c:v>-0.2000000000000004</c:v>
                </c:pt>
                <c:pt idx="39">
                  <c:v>-3.9999999999999813E-2</c:v>
                </c:pt>
                <c:pt idx="40">
                  <c:v>3.9999999999999813E-2</c:v>
                </c:pt>
                <c:pt idx="41">
                  <c:v>2.2204460492503131E-16</c:v>
                </c:pt>
                <c:pt idx="42">
                  <c:v>-9.0000000000000302E-2</c:v>
                </c:pt>
                <c:pt idx="43">
                  <c:v>2.000000000000024E-2</c:v>
                </c:pt>
                <c:pt idx="44">
                  <c:v>0.12999999999999989</c:v>
                </c:pt>
                <c:pt idx="45">
                  <c:v>-0.19999999999999996</c:v>
                </c:pt>
                <c:pt idx="46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5-4D17-8839-955724BE929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35-4D17-8839-955724BE9295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35-4D17-8839-955724BE929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35-4D17-8839-955724BE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'2'!$E$8:$E$54</c:f>
              <c:numCache>
                <c:formatCode>0.00</c:formatCode>
                <c:ptCount val="47"/>
                <c:pt idx="10">
                  <c:v>4.4800000000000004</c:v>
                </c:pt>
                <c:pt idx="11">
                  <c:v>4.7699999999999996</c:v>
                </c:pt>
                <c:pt idx="12">
                  <c:v>4.2899999999999991</c:v>
                </c:pt>
                <c:pt idx="13">
                  <c:v>3.3500000000000005</c:v>
                </c:pt>
                <c:pt idx="14">
                  <c:v>3.38</c:v>
                </c:pt>
                <c:pt idx="15">
                  <c:v>4.1100000000000003</c:v>
                </c:pt>
                <c:pt idx="16">
                  <c:v>4.92</c:v>
                </c:pt>
                <c:pt idx="17">
                  <c:v>4.3</c:v>
                </c:pt>
                <c:pt idx="18">
                  <c:v>2.75</c:v>
                </c:pt>
                <c:pt idx="19">
                  <c:v>1.4799999999999998</c:v>
                </c:pt>
                <c:pt idx="20">
                  <c:v>1.3399999999999999</c:v>
                </c:pt>
                <c:pt idx="21">
                  <c:v>1.4100000000000001</c:v>
                </c:pt>
                <c:pt idx="22">
                  <c:v>1.53</c:v>
                </c:pt>
                <c:pt idx="23">
                  <c:v>1.7599999999999998</c:v>
                </c:pt>
                <c:pt idx="24">
                  <c:v>1.9500000000000002</c:v>
                </c:pt>
                <c:pt idx="25">
                  <c:v>2.1799999999999997</c:v>
                </c:pt>
                <c:pt idx="26">
                  <c:v>2.2999999999999998</c:v>
                </c:pt>
                <c:pt idx="27">
                  <c:v>2.41</c:v>
                </c:pt>
                <c:pt idx="28">
                  <c:v>2.2999999999999998</c:v>
                </c:pt>
                <c:pt idx="29">
                  <c:v>2.08</c:v>
                </c:pt>
                <c:pt idx="30">
                  <c:v>1.92</c:v>
                </c:pt>
                <c:pt idx="31">
                  <c:v>1.8499999999999999</c:v>
                </c:pt>
                <c:pt idx="32">
                  <c:v>1.67</c:v>
                </c:pt>
                <c:pt idx="33">
                  <c:v>1.4300000000000002</c:v>
                </c:pt>
                <c:pt idx="34">
                  <c:v>1.35</c:v>
                </c:pt>
                <c:pt idx="35">
                  <c:v>0.87999999999999989</c:v>
                </c:pt>
                <c:pt idx="36">
                  <c:v>0.98999999999999977</c:v>
                </c:pt>
                <c:pt idx="37">
                  <c:v>0.85000000000000009</c:v>
                </c:pt>
                <c:pt idx="38">
                  <c:v>0.72</c:v>
                </c:pt>
                <c:pt idx="39">
                  <c:v>0.54</c:v>
                </c:pt>
                <c:pt idx="40">
                  <c:v>0.47</c:v>
                </c:pt>
                <c:pt idx="41">
                  <c:v>0.2200000000000002</c:v>
                </c:pt>
                <c:pt idx="42">
                  <c:v>-5.0000000000000044E-2</c:v>
                </c:pt>
                <c:pt idx="43">
                  <c:v>-0.32000000000000006</c:v>
                </c:pt>
                <c:pt idx="44">
                  <c:v>-0.56000000000000005</c:v>
                </c:pt>
                <c:pt idx="45">
                  <c:v>-0.69</c:v>
                </c:pt>
                <c:pt idx="46">
                  <c:v>-0.80999999999999983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D0-44E6-802E-3AE622E2E15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D0-44E6-802E-3AE622E2E15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D0-44E6-802E-3AE622E2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'3'!$D$8:$D$54</c:f>
              <c:numCache>
                <c:formatCode>0.00</c:formatCode>
                <c:ptCount val="47"/>
                <c:pt idx="1">
                  <c:v>1.1400000000000006</c:v>
                </c:pt>
                <c:pt idx="2">
                  <c:v>-0.8100000000000005</c:v>
                </c:pt>
                <c:pt idx="3">
                  <c:v>0.70999999999999908</c:v>
                </c:pt>
                <c:pt idx="4">
                  <c:v>0.44000000000000128</c:v>
                </c:pt>
                <c:pt idx="5">
                  <c:v>8.9999999999999858E-2</c:v>
                </c:pt>
                <c:pt idx="6">
                  <c:v>-0.78000000000000114</c:v>
                </c:pt>
                <c:pt idx="7">
                  <c:v>0.68000000000000149</c:v>
                </c:pt>
                <c:pt idx="8">
                  <c:v>-1.8800000000000008</c:v>
                </c:pt>
                <c:pt idx="9">
                  <c:v>-0.34999999999999964</c:v>
                </c:pt>
                <c:pt idx="10">
                  <c:v>0.37999999999999989</c:v>
                </c:pt>
                <c:pt idx="11">
                  <c:v>0.85999999999999943</c:v>
                </c:pt>
                <c:pt idx="12">
                  <c:v>0.90000000000000036</c:v>
                </c:pt>
                <c:pt idx="13">
                  <c:v>-0.76999999999999957</c:v>
                </c:pt>
                <c:pt idx="14">
                  <c:v>9.9999999999999645E-2</c:v>
                </c:pt>
                <c:pt idx="15">
                  <c:v>0.60999999999999988</c:v>
                </c:pt>
                <c:pt idx="16">
                  <c:v>-2.08</c:v>
                </c:pt>
                <c:pt idx="17">
                  <c:v>-1.1000000000000001</c:v>
                </c:pt>
                <c:pt idx="18">
                  <c:v>0.46000000000000019</c:v>
                </c:pt>
                <c:pt idx="19">
                  <c:v>1.9099999999999997</c:v>
                </c:pt>
                <c:pt idx="20">
                  <c:v>1.0900000000000003</c:v>
                </c:pt>
                <c:pt idx="21">
                  <c:v>0.20999999999999996</c:v>
                </c:pt>
                <c:pt idx="22">
                  <c:v>0.70000000000000018</c:v>
                </c:pt>
                <c:pt idx="23">
                  <c:v>-0.2200000000000002</c:v>
                </c:pt>
                <c:pt idx="24">
                  <c:v>-2.73</c:v>
                </c:pt>
                <c:pt idx="25">
                  <c:v>0.26999999999999957</c:v>
                </c:pt>
                <c:pt idx="26">
                  <c:v>1.0600000000000005</c:v>
                </c:pt>
                <c:pt idx="27">
                  <c:v>0.63000000000000034</c:v>
                </c:pt>
                <c:pt idx="28">
                  <c:v>7.9999999999999183E-2</c:v>
                </c:pt>
                <c:pt idx="29">
                  <c:v>-0.42999999999999883</c:v>
                </c:pt>
                <c:pt idx="30">
                  <c:v>-0.51000000000000245</c:v>
                </c:pt>
                <c:pt idx="31">
                  <c:v>-0.4599999999999973</c:v>
                </c:pt>
                <c:pt idx="32">
                  <c:v>-0.4800000000000022</c:v>
                </c:pt>
                <c:pt idx="33">
                  <c:v>0.36000000000000121</c:v>
                </c:pt>
                <c:pt idx="34">
                  <c:v>0.60000000000000142</c:v>
                </c:pt>
                <c:pt idx="35">
                  <c:v>-1.9200000000000017</c:v>
                </c:pt>
                <c:pt idx="36">
                  <c:v>0.58000000000000007</c:v>
                </c:pt>
                <c:pt idx="37">
                  <c:v>-0.45999999999999996</c:v>
                </c:pt>
                <c:pt idx="38">
                  <c:v>-0.21999999999999975</c:v>
                </c:pt>
                <c:pt idx="39">
                  <c:v>0.11999999999999922</c:v>
                </c:pt>
                <c:pt idx="40">
                  <c:v>0.71000000000000085</c:v>
                </c:pt>
                <c:pt idx="41">
                  <c:v>-1.5500000000000003</c:v>
                </c:pt>
                <c:pt idx="42">
                  <c:v>0.54</c:v>
                </c:pt>
                <c:pt idx="43">
                  <c:v>1.79</c:v>
                </c:pt>
                <c:pt idx="44">
                  <c:v>-7.0000000000000062E-2</c:v>
                </c:pt>
                <c:pt idx="45">
                  <c:v>0</c:v>
                </c:pt>
                <c:pt idx="46">
                  <c:v>0.19999999999999984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D-4C61-AB4E-68381A93783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0D-4C61-AB4E-68381A93783F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D-4C61-AB4E-68381A93783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D-4C61-AB4E-68381A937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'3'!$E$8:$E$54</c:f>
              <c:numCache>
                <c:formatCode>0.00</c:formatCode>
                <c:ptCount val="47"/>
                <c:pt idx="10">
                  <c:v>6.2700000000000005</c:v>
                </c:pt>
                <c:pt idx="11">
                  <c:v>5.6099999999999994</c:v>
                </c:pt>
                <c:pt idx="12">
                  <c:v>6.6599999999999993</c:v>
                </c:pt>
                <c:pt idx="13">
                  <c:v>6.23</c:v>
                </c:pt>
                <c:pt idx="14">
                  <c:v>5.46</c:v>
                </c:pt>
                <c:pt idx="15">
                  <c:v>5.2099999999999991</c:v>
                </c:pt>
                <c:pt idx="16">
                  <c:v>3.66</c:v>
                </c:pt>
                <c:pt idx="17">
                  <c:v>0.32999999999999963</c:v>
                </c:pt>
                <c:pt idx="18">
                  <c:v>-0.66000000000000014</c:v>
                </c:pt>
                <c:pt idx="19">
                  <c:v>0.60999999999999943</c:v>
                </c:pt>
                <c:pt idx="20">
                  <c:v>2.5899999999999994</c:v>
                </c:pt>
                <c:pt idx="21">
                  <c:v>3.92</c:v>
                </c:pt>
                <c:pt idx="22">
                  <c:v>5.0500000000000007</c:v>
                </c:pt>
                <c:pt idx="23">
                  <c:v>6.73</c:v>
                </c:pt>
                <c:pt idx="24">
                  <c:v>5.58</c:v>
                </c:pt>
                <c:pt idx="25">
                  <c:v>4.09</c:v>
                </c:pt>
                <c:pt idx="26">
                  <c:v>5.74</c:v>
                </c:pt>
                <c:pt idx="27">
                  <c:v>9.120000000000001</c:v>
                </c:pt>
                <c:pt idx="28">
                  <c:v>12.120000000000001</c:v>
                </c:pt>
                <c:pt idx="29">
                  <c:v>12.780000000000001</c:v>
                </c:pt>
                <c:pt idx="30">
                  <c:v>11.84</c:v>
                </c:pt>
                <c:pt idx="31">
                  <c:v>10.23</c:v>
                </c:pt>
                <c:pt idx="32">
                  <c:v>7.4399999999999995</c:v>
                </c:pt>
                <c:pt idx="33">
                  <c:v>5.2299999999999986</c:v>
                </c:pt>
                <c:pt idx="34">
                  <c:v>6.3500000000000005</c:v>
                </c:pt>
                <c:pt idx="35">
                  <c:v>5.2800000000000011</c:v>
                </c:pt>
                <c:pt idx="36">
                  <c:v>3.7300000000000004</c:v>
                </c:pt>
                <c:pt idx="37">
                  <c:v>1.0899999999999999</c:v>
                </c:pt>
                <c:pt idx="38">
                  <c:v>-1.8499999999999996</c:v>
                </c:pt>
                <c:pt idx="39">
                  <c:v>-4.2400000000000011</c:v>
                </c:pt>
                <c:pt idx="40">
                  <c:v>-5.4099999999999993</c:v>
                </c:pt>
                <c:pt idx="41">
                  <c:v>-7.67</c:v>
                </c:pt>
                <c:pt idx="42">
                  <c:v>-8.9099999999999984</c:v>
                </c:pt>
                <c:pt idx="43">
                  <c:v>-8.7199999999999989</c:v>
                </c:pt>
                <c:pt idx="44">
                  <c:v>-9.2000000000000011</c:v>
                </c:pt>
                <c:pt idx="45">
                  <c:v>-7.7600000000000007</c:v>
                </c:pt>
                <c:pt idx="46">
                  <c:v>-6.7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1-455E-8F37-B8C122C2F22D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F1-455E-8F37-B8C122C2F22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F1-455E-8F37-B8C122C2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'4'!$D$8:$D$54</c:f>
              <c:numCache>
                <c:formatCode>0.00</c:formatCode>
                <c:ptCount val="47"/>
                <c:pt idx="1">
                  <c:v>0.22999999999999954</c:v>
                </c:pt>
                <c:pt idx="2">
                  <c:v>0.19000000000000039</c:v>
                </c:pt>
                <c:pt idx="3">
                  <c:v>-0.20999999999999996</c:v>
                </c:pt>
                <c:pt idx="4">
                  <c:v>-0.25999999999999979</c:v>
                </c:pt>
                <c:pt idx="5">
                  <c:v>0.46999999999999975</c:v>
                </c:pt>
                <c:pt idx="6">
                  <c:v>-0.20000000000000018</c:v>
                </c:pt>
                <c:pt idx="7">
                  <c:v>0.25000000000000089</c:v>
                </c:pt>
                <c:pt idx="8">
                  <c:v>-0.15000000000000124</c:v>
                </c:pt>
                <c:pt idx="9">
                  <c:v>-9.9999999999998757E-2</c:v>
                </c:pt>
                <c:pt idx="10">
                  <c:v>-0.12000000000000099</c:v>
                </c:pt>
                <c:pt idx="11">
                  <c:v>-2.9999999999999361E-2</c:v>
                </c:pt>
                <c:pt idx="12">
                  <c:v>0.17999999999999972</c:v>
                </c:pt>
                <c:pt idx="13">
                  <c:v>5.9999999999999609E-2</c:v>
                </c:pt>
                <c:pt idx="14">
                  <c:v>-6.9999999999999396E-2</c:v>
                </c:pt>
                <c:pt idx="15">
                  <c:v>-3.0000000000000249E-2</c:v>
                </c:pt>
                <c:pt idx="16">
                  <c:v>0.12999999999999989</c:v>
                </c:pt>
                <c:pt idx="17">
                  <c:v>-9.9999999999999645E-2</c:v>
                </c:pt>
                <c:pt idx="18">
                  <c:v>3.9999999999999591E-2</c:v>
                </c:pt>
                <c:pt idx="19">
                  <c:v>-6.999999999999984E-2</c:v>
                </c:pt>
                <c:pt idx="20">
                  <c:v>0.14000000000000012</c:v>
                </c:pt>
                <c:pt idx="21">
                  <c:v>-0.18999999999999995</c:v>
                </c:pt>
                <c:pt idx="22">
                  <c:v>0.14999999999999991</c:v>
                </c:pt>
                <c:pt idx="23">
                  <c:v>-0.13000000000000034</c:v>
                </c:pt>
                <c:pt idx="24">
                  <c:v>8.0000000000000515E-2</c:v>
                </c:pt>
                <c:pt idx="25">
                  <c:v>-0.11000000000000032</c:v>
                </c:pt>
                <c:pt idx="26">
                  <c:v>-4.9999999999999822E-2</c:v>
                </c:pt>
                <c:pt idx="27">
                  <c:v>0.21999999999999997</c:v>
                </c:pt>
                <c:pt idx="28">
                  <c:v>-3.0000000000000249E-2</c:v>
                </c:pt>
                <c:pt idx="29">
                  <c:v>-0.13999999999999968</c:v>
                </c:pt>
                <c:pt idx="30">
                  <c:v>-2.2204460492503131E-16</c:v>
                </c:pt>
                <c:pt idx="31">
                  <c:v>1.2000000000000002</c:v>
                </c:pt>
                <c:pt idx="32">
                  <c:v>-1.02</c:v>
                </c:pt>
                <c:pt idx="33">
                  <c:v>0.16000000000000009</c:v>
                </c:pt>
                <c:pt idx="34">
                  <c:v>-0.19000000000000028</c:v>
                </c:pt>
                <c:pt idx="35">
                  <c:v>-0.50999999999999979</c:v>
                </c:pt>
                <c:pt idx="36">
                  <c:v>-3.0000000000000027E-2</c:v>
                </c:pt>
                <c:pt idx="37">
                  <c:v>-1.01</c:v>
                </c:pt>
                <c:pt idx="38">
                  <c:v>-0.19999999999999996</c:v>
                </c:pt>
                <c:pt idx="39">
                  <c:v>1.78</c:v>
                </c:pt>
                <c:pt idx="40">
                  <c:v>9.9999999999999867E-2</c:v>
                </c:pt>
                <c:pt idx="41">
                  <c:v>0.18000000000000005</c:v>
                </c:pt>
                <c:pt idx="42">
                  <c:v>0.7400000000000001</c:v>
                </c:pt>
                <c:pt idx="43">
                  <c:v>0.24999999999999978</c:v>
                </c:pt>
                <c:pt idx="44">
                  <c:v>-1.8799999999999997</c:v>
                </c:pt>
                <c:pt idx="45">
                  <c:v>-2.72</c:v>
                </c:pt>
                <c:pt idx="46">
                  <c:v>0.33999999999999986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1-44EB-811C-9451B059AC6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F81-44EB-811C-9451B059AC62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81-44EB-811C-9451B059AC6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81-44EB-811C-9451B059A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'4'!$E$8:$E$54</c:f>
              <c:numCache>
                <c:formatCode>0.00</c:formatCode>
                <c:ptCount val="47"/>
                <c:pt idx="10">
                  <c:v>2.5599999999999996</c:v>
                </c:pt>
                <c:pt idx="11">
                  <c:v>2.4000000000000004</c:v>
                </c:pt>
                <c:pt idx="12">
                  <c:v>2.2300000000000004</c:v>
                </c:pt>
                <c:pt idx="13">
                  <c:v>2.33</c:v>
                </c:pt>
                <c:pt idx="14">
                  <c:v>2.62</c:v>
                </c:pt>
                <c:pt idx="15">
                  <c:v>2.41</c:v>
                </c:pt>
                <c:pt idx="16">
                  <c:v>2.5300000000000002</c:v>
                </c:pt>
                <c:pt idx="17">
                  <c:v>2.2999999999999998</c:v>
                </c:pt>
                <c:pt idx="18">
                  <c:v>2.2600000000000002</c:v>
                </c:pt>
                <c:pt idx="19">
                  <c:v>2.2499999999999996</c:v>
                </c:pt>
                <c:pt idx="20">
                  <c:v>2.5</c:v>
                </c:pt>
                <c:pt idx="21">
                  <c:v>2.59</c:v>
                </c:pt>
                <c:pt idx="22">
                  <c:v>2.65</c:v>
                </c:pt>
                <c:pt idx="23">
                  <c:v>2.52</c:v>
                </c:pt>
                <c:pt idx="24">
                  <c:v>2.54</c:v>
                </c:pt>
                <c:pt idx="25">
                  <c:v>2.48</c:v>
                </c:pt>
                <c:pt idx="26">
                  <c:v>2.2400000000000002</c:v>
                </c:pt>
                <c:pt idx="27">
                  <c:v>2.3200000000000003</c:v>
                </c:pt>
                <c:pt idx="28">
                  <c:v>2.33</c:v>
                </c:pt>
                <c:pt idx="29">
                  <c:v>2.2700000000000005</c:v>
                </c:pt>
                <c:pt idx="30">
                  <c:v>2.0700000000000003</c:v>
                </c:pt>
                <c:pt idx="31">
                  <c:v>3.26</c:v>
                </c:pt>
                <c:pt idx="32">
                  <c:v>3.28</c:v>
                </c:pt>
                <c:pt idx="33">
                  <c:v>3.5900000000000003</c:v>
                </c:pt>
                <c:pt idx="34">
                  <c:v>3.63</c:v>
                </c:pt>
                <c:pt idx="35">
                  <c:v>3.27</c:v>
                </c:pt>
                <c:pt idx="36">
                  <c:v>2.9299999999999997</c:v>
                </c:pt>
                <c:pt idx="37">
                  <c:v>1.3599999999999999</c:v>
                </c:pt>
                <c:pt idx="38">
                  <c:v>-0.37999999999999989</c:v>
                </c:pt>
                <c:pt idx="39">
                  <c:v>-0.19999999999999996</c:v>
                </c:pt>
                <c:pt idx="40">
                  <c:v>8.0000000000000071E-2</c:v>
                </c:pt>
                <c:pt idx="41">
                  <c:v>-0.65999999999999992</c:v>
                </c:pt>
                <c:pt idx="42">
                  <c:v>0.36</c:v>
                </c:pt>
                <c:pt idx="43">
                  <c:v>1.4699999999999998</c:v>
                </c:pt>
                <c:pt idx="44">
                  <c:v>0.89000000000000012</c:v>
                </c:pt>
                <c:pt idx="45">
                  <c:v>-1.9</c:v>
                </c:pt>
                <c:pt idx="46">
                  <c:v>-4.32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C-46DB-ACAA-4F118EF5AE9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C-46DB-ACAA-4F118EF5AE9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C-46DB-ACAA-4F118EF5A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'1'!$D$8:$D$54</c:f>
              <c:numCache>
                <c:formatCode>0.00</c:formatCode>
                <c:ptCount val="47"/>
                <c:pt idx="1">
                  <c:v>-2.080000000000001</c:v>
                </c:pt>
                <c:pt idx="2">
                  <c:v>2.1800000000000015</c:v>
                </c:pt>
                <c:pt idx="3">
                  <c:v>-0.28000000000000025</c:v>
                </c:pt>
                <c:pt idx="4">
                  <c:v>-0.17000000000000082</c:v>
                </c:pt>
                <c:pt idx="5">
                  <c:v>-0.33999999999999897</c:v>
                </c:pt>
                <c:pt idx="6">
                  <c:v>-0.32000000000000117</c:v>
                </c:pt>
                <c:pt idx="7">
                  <c:v>1.9700000000000006</c:v>
                </c:pt>
                <c:pt idx="8">
                  <c:v>-0.29999999999999982</c:v>
                </c:pt>
                <c:pt idx="9">
                  <c:v>-0.88999999999999968</c:v>
                </c:pt>
                <c:pt idx="10">
                  <c:v>-0.45000000000000107</c:v>
                </c:pt>
                <c:pt idx="11">
                  <c:v>0.55000000000000071</c:v>
                </c:pt>
                <c:pt idx="12">
                  <c:v>-0.34999999999999964</c:v>
                </c:pt>
                <c:pt idx="13">
                  <c:v>-0.61000000000000076</c:v>
                </c:pt>
                <c:pt idx="14">
                  <c:v>-7.9999999999999627E-2</c:v>
                </c:pt>
                <c:pt idx="15">
                  <c:v>-5.0000000000000044E-2</c:v>
                </c:pt>
                <c:pt idx="16">
                  <c:v>0.86999999999999988</c:v>
                </c:pt>
                <c:pt idx="17">
                  <c:v>0.25000000000000022</c:v>
                </c:pt>
                <c:pt idx="18">
                  <c:v>-3.0000000000000249E-2</c:v>
                </c:pt>
                <c:pt idx="19">
                  <c:v>-9.9999999999999867E-2</c:v>
                </c:pt>
                <c:pt idx="20">
                  <c:v>0.38</c:v>
                </c:pt>
                <c:pt idx="21">
                  <c:v>9.9999999999999867E-2</c:v>
                </c:pt>
                <c:pt idx="22">
                  <c:v>-0.12999999999999978</c:v>
                </c:pt>
                <c:pt idx="23">
                  <c:v>-2.0000000000000018E-2</c:v>
                </c:pt>
                <c:pt idx="24">
                  <c:v>9.9999999999999867E-2</c:v>
                </c:pt>
                <c:pt idx="25">
                  <c:v>0</c:v>
                </c:pt>
                <c:pt idx="26">
                  <c:v>-6.0000000000000053E-2</c:v>
                </c:pt>
                <c:pt idx="27">
                  <c:v>6.0000000000000275E-2</c:v>
                </c:pt>
                <c:pt idx="28">
                  <c:v>-6.0000000000000053E-2</c:v>
                </c:pt>
                <c:pt idx="29">
                  <c:v>7.9999999999999627E-2</c:v>
                </c:pt>
                <c:pt idx="30">
                  <c:v>-0.36999999999999966</c:v>
                </c:pt>
                <c:pt idx="31">
                  <c:v>4.9999999999999822E-2</c:v>
                </c:pt>
                <c:pt idx="32">
                  <c:v>-0.11999999999999988</c:v>
                </c:pt>
                <c:pt idx="33">
                  <c:v>0.17999999999999994</c:v>
                </c:pt>
                <c:pt idx="34">
                  <c:v>0.24</c:v>
                </c:pt>
                <c:pt idx="35">
                  <c:v>-5.0000000000000044E-2</c:v>
                </c:pt>
                <c:pt idx="36">
                  <c:v>-0.24999999999999956</c:v>
                </c:pt>
                <c:pt idx="37">
                  <c:v>-0.14000000000000057</c:v>
                </c:pt>
                <c:pt idx="38">
                  <c:v>2.000000000000024E-2</c:v>
                </c:pt>
                <c:pt idx="39">
                  <c:v>0.20999999999999996</c:v>
                </c:pt>
                <c:pt idx="40">
                  <c:v>-7.0000000000000062E-2</c:v>
                </c:pt>
                <c:pt idx="41">
                  <c:v>-3.9999999999999813E-2</c:v>
                </c:pt>
                <c:pt idx="42">
                  <c:v>-0.1100000000000001</c:v>
                </c:pt>
                <c:pt idx="43">
                  <c:v>0.17999999999999994</c:v>
                </c:pt>
                <c:pt idx="44">
                  <c:v>0.19999999999999996</c:v>
                </c:pt>
                <c:pt idx="45">
                  <c:v>-4.9999999999999822E-2</c:v>
                </c:pt>
                <c:pt idx="46">
                  <c:v>0.12999999999999989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E-4687-83D0-63A2006A64B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8E-4687-83D0-63A2006A64B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8E-4687-83D0-63A2006A64B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8E-4687-83D0-63A2006A6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'1'!$E$8:$E$54</c:f>
              <c:numCache>
                <c:formatCode>0.00</c:formatCode>
                <c:ptCount val="47"/>
                <c:pt idx="10">
                  <c:v>-3.5000000000000009</c:v>
                </c:pt>
                <c:pt idx="11">
                  <c:v>-1.5499999999999998</c:v>
                </c:pt>
                <c:pt idx="12">
                  <c:v>-2.13</c:v>
                </c:pt>
                <c:pt idx="13">
                  <c:v>-3.0400000000000005</c:v>
                </c:pt>
                <c:pt idx="14">
                  <c:v>-3.86</c:v>
                </c:pt>
                <c:pt idx="15">
                  <c:v>-4.3900000000000006</c:v>
                </c:pt>
                <c:pt idx="16">
                  <c:v>-3.7299999999999995</c:v>
                </c:pt>
                <c:pt idx="17">
                  <c:v>-4.7899999999999991</c:v>
                </c:pt>
                <c:pt idx="18">
                  <c:v>-5.58</c:v>
                </c:pt>
                <c:pt idx="19">
                  <c:v>-5.58</c:v>
                </c:pt>
                <c:pt idx="20">
                  <c:v>-4.75</c:v>
                </c:pt>
                <c:pt idx="21">
                  <c:v>-4.37</c:v>
                </c:pt>
                <c:pt idx="22">
                  <c:v>-3.7700000000000005</c:v>
                </c:pt>
                <c:pt idx="23">
                  <c:v>-2.58</c:v>
                </c:pt>
                <c:pt idx="24">
                  <c:v>-1.21</c:v>
                </c:pt>
                <c:pt idx="25">
                  <c:v>0.20999999999999996</c:v>
                </c:pt>
                <c:pt idx="26">
                  <c:v>0.7</c:v>
                </c:pt>
                <c:pt idx="27">
                  <c:v>1</c:v>
                </c:pt>
                <c:pt idx="28">
                  <c:v>1.2700000000000002</c:v>
                </c:pt>
                <c:pt idx="29">
                  <c:v>1.72</c:v>
                </c:pt>
                <c:pt idx="30">
                  <c:v>1.42</c:v>
                </c:pt>
                <c:pt idx="31">
                  <c:v>1.07</c:v>
                </c:pt>
                <c:pt idx="32">
                  <c:v>0.73</c:v>
                </c:pt>
                <c:pt idx="33">
                  <c:v>0.58999999999999986</c:v>
                </c:pt>
                <c:pt idx="34">
                  <c:v>0.58999999999999986</c:v>
                </c:pt>
                <c:pt idx="35">
                  <c:v>0.53999999999999981</c:v>
                </c:pt>
                <c:pt idx="36">
                  <c:v>0.30000000000000027</c:v>
                </c:pt>
                <c:pt idx="37">
                  <c:v>-0.14000000000000012</c:v>
                </c:pt>
                <c:pt idx="38">
                  <c:v>-0.50000000000000022</c:v>
                </c:pt>
                <c:pt idx="39">
                  <c:v>-0.73</c:v>
                </c:pt>
                <c:pt idx="40">
                  <c:v>-0.66000000000000014</c:v>
                </c:pt>
                <c:pt idx="41">
                  <c:v>-0.67999999999999994</c:v>
                </c:pt>
                <c:pt idx="42">
                  <c:v>-0.69</c:v>
                </c:pt>
                <c:pt idx="43">
                  <c:v>-0.7</c:v>
                </c:pt>
                <c:pt idx="44">
                  <c:v>-0.75</c:v>
                </c:pt>
                <c:pt idx="45">
                  <c:v>-0.79999999999999982</c:v>
                </c:pt>
                <c:pt idx="46">
                  <c:v>-0.4700000000000002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8-46ED-828E-947FA7A3D6C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78-46ED-828E-947FA7A3D6C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78-46ED-828E-947FA7A3D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'2'!$D$8:$D$54</c:f>
              <c:numCache>
                <c:formatCode>0.00</c:formatCode>
                <c:ptCount val="47"/>
                <c:pt idx="1">
                  <c:v>-0.14999999999999947</c:v>
                </c:pt>
                <c:pt idx="2">
                  <c:v>0.75999999999999979</c:v>
                </c:pt>
                <c:pt idx="3">
                  <c:v>0.42999999999999883</c:v>
                </c:pt>
                <c:pt idx="4">
                  <c:v>-0.98999999999999844</c:v>
                </c:pt>
                <c:pt idx="5">
                  <c:v>-0.66000000000000103</c:v>
                </c:pt>
                <c:pt idx="6">
                  <c:v>-4.9999999999999822E-2</c:v>
                </c:pt>
                <c:pt idx="7">
                  <c:v>1.4000000000000004</c:v>
                </c:pt>
                <c:pt idx="8">
                  <c:v>0.94</c:v>
                </c:pt>
                <c:pt idx="9">
                  <c:v>-0.16000000000000014</c:v>
                </c:pt>
                <c:pt idx="10">
                  <c:v>-1.2600000000000002</c:v>
                </c:pt>
                <c:pt idx="11">
                  <c:v>-0.11999999999999988</c:v>
                </c:pt>
                <c:pt idx="12">
                  <c:v>-9.9999999999997868E-3</c:v>
                </c:pt>
                <c:pt idx="13">
                  <c:v>-3.0000000000000027E-2</c:v>
                </c:pt>
                <c:pt idx="14">
                  <c:v>-2.000000000000024E-2</c:v>
                </c:pt>
                <c:pt idx="15">
                  <c:v>4.0000000000000258E-2</c:v>
                </c:pt>
                <c:pt idx="16">
                  <c:v>2.9999999999999805E-2</c:v>
                </c:pt>
                <c:pt idx="17">
                  <c:v>-2.9999999999999805E-2</c:v>
                </c:pt>
                <c:pt idx="18">
                  <c:v>9.9999999999997868E-3</c:v>
                </c:pt>
                <c:pt idx="19">
                  <c:v>0.12000000000000011</c:v>
                </c:pt>
                <c:pt idx="20">
                  <c:v>-0.13</c:v>
                </c:pt>
                <c:pt idx="21">
                  <c:v>9.0000000000000024E-2</c:v>
                </c:pt>
                <c:pt idx="22">
                  <c:v>3.999999999999998E-2</c:v>
                </c:pt>
                <c:pt idx="23">
                  <c:v>8.0000000000000016E-2</c:v>
                </c:pt>
                <c:pt idx="24">
                  <c:v>-0.06</c:v>
                </c:pt>
                <c:pt idx="25">
                  <c:v>7.999999999999996E-2</c:v>
                </c:pt>
                <c:pt idx="26">
                  <c:v>-7.999999999999996E-2</c:v>
                </c:pt>
                <c:pt idx="27">
                  <c:v>-4.0000000000000036E-2</c:v>
                </c:pt>
                <c:pt idx="28">
                  <c:v>-0.20999999999999996</c:v>
                </c:pt>
                <c:pt idx="29">
                  <c:v>1.0000000000000009E-2</c:v>
                </c:pt>
                <c:pt idx="30">
                  <c:v>-7.0000000000000062E-2</c:v>
                </c:pt>
                <c:pt idx="31">
                  <c:v>0.17999999999999994</c:v>
                </c:pt>
                <c:pt idx="32">
                  <c:v>-6.999999999999984E-2</c:v>
                </c:pt>
                <c:pt idx="33">
                  <c:v>2.0000000000000018E-2</c:v>
                </c:pt>
                <c:pt idx="34">
                  <c:v>9.9999999999999867E-2</c:v>
                </c:pt>
                <c:pt idx="35">
                  <c:v>-0.31000000000000005</c:v>
                </c:pt>
                <c:pt idx="36">
                  <c:v>0.5</c:v>
                </c:pt>
                <c:pt idx="37">
                  <c:v>-0.28999999999999959</c:v>
                </c:pt>
                <c:pt idx="38">
                  <c:v>-0.2000000000000004</c:v>
                </c:pt>
                <c:pt idx="39">
                  <c:v>-3.9999999999999813E-2</c:v>
                </c:pt>
                <c:pt idx="40">
                  <c:v>3.9999999999999813E-2</c:v>
                </c:pt>
                <c:pt idx="41">
                  <c:v>2.2204460492503131E-16</c:v>
                </c:pt>
                <c:pt idx="42">
                  <c:v>-9.0000000000000302E-2</c:v>
                </c:pt>
                <c:pt idx="43">
                  <c:v>2.000000000000024E-2</c:v>
                </c:pt>
                <c:pt idx="44">
                  <c:v>0.12999999999999989</c:v>
                </c:pt>
                <c:pt idx="45">
                  <c:v>-0.19999999999999996</c:v>
                </c:pt>
                <c:pt idx="46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E-4F5A-8A09-886ADEF820B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46E-4F5A-8A09-886ADEF820B7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E-4F5A-8A09-886ADEF820B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E-4F5A-8A09-886ADEF8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'2'!$E$8:$E$54</c:f>
              <c:numCache>
                <c:formatCode>0.00</c:formatCode>
                <c:ptCount val="47"/>
                <c:pt idx="10">
                  <c:v>4.4800000000000004</c:v>
                </c:pt>
                <c:pt idx="11">
                  <c:v>4.7699999999999996</c:v>
                </c:pt>
                <c:pt idx="12">
                  <c:v>4.2899999999999991</c:v>
                </c:pt>
                <c:pt idx="13">
                  <c:v>3.3500000000000005</c:v>
                </c:pt>
                <c:pt idx="14">
                  <c:v>3.38</c:v>
                </c:pt>
                <c:pt idx="15">
                  <c:v>4.1100000000000003</c:v>
                </c:pt>
                <c:pt idx="16">
                  <c:v>4.92</c:v>
                </c:pt>
                <c:pt idx="17">
                  <c:v>4.3</c:v>
                </c:pt>
                <c:pt idx="18">
                  <c:v>2.75</c:v>
                </c:pt>
                <c:pt idx="19">
                  <c:v>1.4799999999999998</c:v>
                </c:pt>
                <c:pt idx="20">
                  <c:v>1.3399999999999999</c:v>
                </c:pt>
                <c:pt idx="21">
                  <c:v>1.4100000000000001</c:v>
                </c:pt>
                <c:pt idx="22">
                  <c:v>1.53</c:v>
                </c:pt>
                <c:pt idx="23">
                  <c:v>1.7599999999999998</c:v>
                </c:pt>
                <c:pt idx="24">
                  <c:v>1.9500000000000002</c:v>
                </c:pt>
                <c:pt idx="25">
                  <c:v>2.1799999999999997</c:v>
                </c:pt>
                <c:pt idx="26">
                  <c:v>2.2999999999999998</c:v>
                </c:pt>
                <c:pt idx="27">
                  <c:v>2.41</c:v>
                </c:pt>
                <c:pt idx="28">
                  <c:v>2.2999999999999998</c:v>
                </c:pt>
                <c:pt idx="29">
                  <c:v>2.08</c:v>
                </c:pt>
                <c:pt idx="30">
                  <c:v>1.92</c:v>
                </c:pt>
                <c:pt idx="31">
                  <c:v>1.8499999999999999</c:v>
                </c:pt>
                <c:pt idx="32">
                  <c:v>1.67</c:v>
                </c:pt>
                <c:pt idx="33">
                  <c:v>1.4300000000000002</c:v>
                </c:pt>
                <c:pt idx="34">
                  <c:v>1.35</c:v>
                </c:pt>
                <c:pt idx="35">
                  <c:v>0.87999999999999989</c:v>
                </c:pt>
                <c:pt idx="36">
                  <c:v>0.98999999999999977</c:v>
                </c:pt>
                <c:pt idx="37">
                  <c:v>0.85000000000000009</c:v>
                </c:pt>
                <c:pt idx="38">
                  <c:v>0.72</c:v>
                </c:pt>
                <c:pt idx="39">
                  <c:v>0.54</c:v>
                </c:pt>
                <c:pt idx="40">
                  <c:v>0.47</c:v>
                </c:pt>
                <c:pt idx="41">
                  <c:v>0.2200000000000002</c:v>
                </c:pt>
                <c:pt idx="42">
                  <c:v>-5.0000000000000044E-2</c:v>
                </c:pt>
                <c:pt idx="43">
                  <c:v>-0.32000000000000006</c:v>
                </c:pt>
                <c:pt idx="44">
                  <c:v>-0.56000000000000005</c:v>
                </c:pt>
                <c:pt idx="45">
                  <c:v>-0.69</c:v>
                </c:pt>
                <c:pt idx="46">
                  <c:v>-0.80999999999999983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9-4322-921B-C0FAB4E22C8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9-4322-921B-C0FAB4E22C8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9-4322-921B-C0FAB4E2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'3'!$D$8:$D$54</c:f>
              <c:numCache>
                <c:formatCode>0.00</c:formatCode>
                <c:ptCount val="47"/>
                <c:pt idx="1">
                  <c:v>1.1400000000000006</c:v>
                </c:pt>
                <c:pt idx="2">
                  <c:v>-0.8100000000000005</c:v>
                </c:pt>
                <c:pt idx="3">
                  <c:v>0.70999999999999908</c:v>
                </c:pt>
                <c:pt idx="4">
                  <c:v>0.44000000000000128</c:v>
                </c:pt>
                <c:pt idx="5">
                  <c:v>8.9999999999999858E-2</c:v>
                </c:pt>
                <c:pt idx="6">
                  <c:v>-0.78000000000000114</c:v>
                </c:pt>
                <c:pt idx="7">
                  <c:v>0.68000000000000149</c:v>
                </c:pt>
                <c:pt idx="8">
                  <c:v>-1.8800000000000008</c:v>
                </c:pt>
                <c:pt idx="9">
                  <c:v>-0.34999999999999964</c:v>
                </c:pt>
                <c:pt idx="10">
                  <c:v>0.37999999999999989</c:v>
                </c:pt>
                <c:pt idx="11">
                  <c:v>0.85999999999999943</c:v>
                </c:pt>
                <c:pt idx="12">
                  <c:v>0.90000000000000036</c:v>
                </c:pt>
                <c:pt idx="13">
                  <c:v>-0.76999999999999957</c:v>
                </c:pt>
                <c:pt idx="14">
                  <c:v>9.9999999999999645E-2</c:v>
                </c:pt>
                <c:pt idx="15">
                  <c:v>0.60999999999999988</c:v>
                </c:pt>
                <c:pt idx="16">
                  <c:v>-2.08</c:v>
                </c:pt>
                <c:pt idx="17">
                  <c:v>-1.1000000000000001</c:v>
                </c:pt>
                <c:pt idx="18">
                  <c:v>0.46000000000000019</c:v>
                </c:pt>
                <c:pt idx="19">
                  <c:v>1.9099999999999997</c:v>
                </c:pt>
                <c:pt idx="20">
                  <c:v>1.0900000000000003</c:v>
                </c:pt>
                <c:pt idx="21">
                  <c:v>0.20999999999999996</c:v>
                </c:pt>
                <c:pt idx="22">
                  <c:v>0.70000000000000018</c:v>
                </c:pt>
                <c:pt idx="23">
                  <c:v>-0.2200000000000002</c:v>
                </c:pt>
                <c:pt idx="24">
                  <c:v>-2.73</c:v>
                </c:pt>
                <c:pt idx="25">
                  <c:v>0.26999999999999957</c:v>
                </c:pt>
                <c:pt idx="26">
                  <c:v>1.0600000000000005</c:v>
                </c:pt>
                <c:pt idx="27">
                  <c:v>0.63000000000000034</c:v>
                </c:pt>
                <c:pt idx="28">
                  <c:v>7.9999999999999183E-2</c:v>
                </c:pt>
                <c:pt idx="29">
                  <c:v>-0.42999999999999883</c:v>
                </c:pt>
                <c:pt idx="30">
                  <c:v>-0.51000000000000245</c:v>
                </c:pt>
                <c:pt idx="31">
                  <c:v>-0.4599999999999973</c:v>
                </c:pt>
                <c:pt idx="32">
                  <c:v>-0.4800000000000022</c:v>
                </c:pt>
                <c:pt idx="33">
                  <c:v>0.36000000000000121</c:v>
                </c:pt>
                <c:pt idx="34">
                  <c:v>0.60000000000000142</c:v>
                </c:pt>
                <c:pt idx="35">
                  <c:v>-1.9200000000000017</c:v>
                </c:pt>
                <c:pt idx="36">
                  <c:v>0.58000000000000007</c:v>
                </c:pt>
                <c:pt idx="37">
                  <c:v>-0.45999999999999996</c:v>
                </c:pt>
                <c:pt idx="38">
                  <c:v>-0.21999999999999975</c:v>
                </c:pt>
                <c:pt idx="39">
                  <c:v>0.11999999999999922</c:v>
                </c:pt>
                <c:pt idx="40">
                  <c:v>0.71000000000000085</c:v>
                </c:pt>
                <c:pt idx="41">
                  <c:v>-1.5500000000000003</c:v>
                </c:pt>
                <c:pt idx="42">
                  <c:v>0.54</c:v>
                </c:pt>
                <c:pt idx="43">
                  <c:v>1.79</c:v>
                </c:pt>
                <c:pt idx="44">
                  <c:v>-7.0000000000000062E-2</c:v>
                </c:pt>
                <c:pt idx="45">
                  <c:v>0</c:v>
                </c:pt>
                <c:pt idx="46">
                  <c:v>0.19999999999999984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F-45B3-8C37-1FFBD83D31C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18F-45B3-8C37-1FFBD83D31C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8F-45B3-8C37-1FFBD83D31C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8F-45B3-8C37-1FFBD83D3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'3'!$E$8:$E$54</c:f>
              <c:numCache>
                <c:formatCode>0.00</c:formatCode>
                <c:ptCount val="47"/>
                <c:pt idx="10">
                  <c:v>6.2700000000000005</c:v>
                </c:pt>
                <c:pt idx="11">
                  <c:v>5.6099999999999994</c:v>
                </c:pt>
                <c:pt idx="12">
                  <c:v>6.6599999999999993</c:v>
                </c:pt>
                <c:pt idx="13">
                  <c:v>6.23</c:v>
                </c:pt>
                <c:pt idx="14">
                  <c:v>5.46</c:v>
                </c:pt>
                <c:pt idx="15">
                  <c:v>5.2099999999999991</c:v>
                </c:pt>
                <c:pt idx="16">
                  <c:v>3.66</c:v>
                </c:pt>
                <c:pt idx="17">
                  <c:v>0.32999999999999963</c:v>
                </c:pt>
                <c:pt idx="18">
                  <c:v>-0.66000000000000014</c:v>
                </c:pt>
                <c:pt idx="19">
                  <c:v>0.60999999999999943</c:v>
                </c:pt>
                <c:pt idx="20">
                  <c:v>2.5899999999999994</c:v>
                </c:pt>
                <c:pt idx="21">
                  <c:v>3.92</c:v>
                </c:pt>
                <c:pt idx="22">
                  <c:v>5.0500000000000007</c:v>
                </c:pt>
                <c:pt idx="23">
                  <c:v>6.73</c:v>
                </c:pt>
                <c:pt idx="24">
                  <c:v>5.58</c:v>
                </c:pt>
                <c:pt idx="25">
                  <c:v>4.09</c:v>
                </c:pt>
                <c:pt idx="26">
                  <c:v>5.74</c:v>
                </c:pt>
                <c:pt idx="27">
                  <c:v>9.120000000000001</c:v>
                </c:pt>
                <c:pt idx="28">
                  <c:v>12.120000000000001</c:v>
                </c:pt>
                <c:pt idx="29">
                  <c:v>12.780000000000001</c:v>
                </c:pt>
                <c:pt idx="30">
                  <c:v>11.84</c:v>
                </c:pt>
                <c:pt idx="31">
                  <c:v>10.23</c:v>
                </c:pt>
                <c:pt idx="32">
                  <c:v>7.4399999999999995</c:v>
                </c:pt>
                <c:pt idx="33">
                  <c:v>5.2299999999999986</c:v>
                </c:pt>
                <c:pt idx="34">
                  <c:v>6.3500000000000005</c:v>
                </c:pt>
                <c:pt idx="35">
                  <c:v>5.2800000000000011</c:v>
                </c:pt>
                <c:pt idx="36">
                  <c:v>3.7300000000000004</c:v>
                </c:pt>
                <c:pt idx="37">
                  <c:v>1.0899999999999999</c:v>
                </c:pt>
                <c:pt idx="38">
                  <c:v>-1.8499999999999996</c:v>
                </c:pt>
                <c:pt idx="39">
                  <c:v>-4.2400000000000011</c:v>
                </c:pt>
                <c:pt idx="40">
                  <c:v>-5.4099999999999993</c:v>
                </c:pt>
                <c:pt idx="41">
                  <c:v>-7.67</c:v>
                </c:pt>
                <c:pt idx="42">
                  <c:v>-8.9099999999999984</c:v>
                </c:pt>
                <c:pt idx="43">
                  <c:v>-8.7199999999999989</c:v>
                </c:pt>
                <c:pt idx="44">
                  <c:v>-9.2000000000000011</c:v>
                </c:pt>
                <c:pt idx="45">
                  <c:v>-7.7600000000000007</c:v>
                </c:pt>
                <c:pt idx="46">
                  <c:v>-6.7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7-4983-BB3A-C32F0B24D4D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7-4983-BB3A-C32F0B24D4D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7-4983-BB3A-C32F0B24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'4'!$D$8:$D$54</c:f>
              <c:numCache>
                <c:formatCode>0.00</c:formatCode>
                <c:ptCount val="47"/>
                <c:pt idx="1">
                  <c:v>0.22999999999999954</c:v>
                </c:pt>
                <c:pt idx="2">
                  <c:v>0.19000000000000039</c:v>
                </c:pt>
                <c:pt idx="3">
                  <c:v>-0.20999999999999996</c:v>
                </c:pt>
                <c:pt idx="4">
                  <c:v>-0.25999999999999979</c:v>
                </c:pt>
                <c:pt idx="5">
                  <c:v>0.46999999999999975</c:v>
                </c:pt>
                <c:pt idx="6">
                  <c:v>-0.20000000000000018</c:v>
                </c:pt>
                <c:pt idx="7">
                  <c:v>0.25000000000000089</c:v>
                </c:pt>
                <c:pt idx="8">
                  <c:v>-0.15000000000000124</c:v>
                </c:pt>
                <c:pt idx="9">
                  <c:v>-9.9999999999998757E-2</c:v>
                </c:pt>
                <c:pt idx="10">
                  <c:v>-0.12000000000000099</c:v>
                </c:pt>
                <c:pt idx="11">
                  <c:v>-2.9999999999999361E-2</c:v>
                </c:pt>
                <c:pt idx="12">
                  <c:v>0.17999999999999972</c:v>
                </c:pt>
                <c:pt idx="13">
                  <c:v>5.9999999999999609E-2</c:v>
                </c:pt>
                <c:pt idx="14">
                  <c:v>-6.9999999999999396E-2</c:v>
                </c:pt>
                <c:pt idx="15">
                  <c:v>-3.0000000000000249E-2</c:v>
                </c:pt>
                <c:pt idx="16">
                  <c:v>0.12999999999999989</c:v>
                </c:pt>
                <c:pt idx="17">
                  <c:v>-9.9999999999999645E-2</c:v>
                </c:pt>
                <c:pt idx="18">
                  <c:v>3.9999999999999591E-2</c:v>
                </c:pt>
                <c:pt idx="19">
                  <c:v>-6.999999999999984E-2</c:v>
                </c:pt>
                <c:pt idx="20">
                  <c:v>0.14000000000000012</c:v>
                </c:pt>
                <c:pt idx="21">
                  <c:v>-0.18999999999999995</c:v>
                </c:pt>
                <c:pt idx="22">
                  <c:v>0.14999999999999991</c:v>
                </c:pt>
                <c:pt idx="23">
                  <c:v>-0.13000000000000034</c:v>
                </c:pt>
                <c:pt idx="24">
                  <c:v>8.0000000000000515E-2</c:v>
                </c:pt>
                <c:pt idx="25">
                  <c:v>-0.11000000000000032</c:v>
                </c:pt>
                <c:pt idx="26">
                  <c:v>-4.9999999999999822E-2</c:v>
                </c:pt>
                <c:pt idx="27">
                  <c:v>0.21999999999999997</c:v>
                </c:pt>
                <c:pt idx="28">
                  <c:v>-3.0000000000000249E-2</c:v>
                </c:pt>
                <c:pt idx="29">
                  <c:v>-0.13999999999999968</c:v>
                </c:pt>
                <c:pt idx="30">
                  <c:v>-2.2204460492503131E-16</c:v>
                </c:pt>
                <c:pt idx="31">
                  <c:v>1.2000000000000002</c:v>
                </c:pt>
                <c:pt idx="32">
                  <c:v>-1.02</c:v>
                </c:pt>
                <c:pt idx="33">
                  <c:v>0.16000000000000009</c:v>
                </c:pt>
                <c:pt idx="34">
                  <c:v>-0.19000000000000028</c:v>
                </c:pt>
                <c:pt idx="35">
                  <c:v>-0.50999999999999979</c:v>
                </c:pt>
                <c:pt idx="36">
                  <c:v>-3.0000000000000027E-2</c:v>
                </c:pt>
                <c:pt idx="37">
                  <c:v>-1.01</c:v>
                </c:pt>
                <c:pt idx="38">
                  <c:v>-0.19999999999999996</c:v>
                </c:pt>
                <c:pt idx="39">
                  <c:v>1.78</c:v>
                </c:pt>
                <c:pt idx="40">
                  <c:v>9.9999999999999867E-2</c:v>
                </c:pt>
                <c:pt idx="41">
                  <c:v>0.18000000000000005</c:v>
                </c:pt>
                <c:pt idx="42">
                  <c:v>0.7400000000000001</c:v>
                </c:pt>
                <c:pt idx="43">
                  <c:v>0.24999999999999978</c:v>
                </c:pt>
                <c:pt idx="44">
                  <c:v>-1.8799999999999997</c:v>
                </c:pt>
                <c:pt idx="45">
                  <c:v>-2.72</c:v>
                </c:pt>
                <c:pt idx="46">
                  <c:v>0.33999999999999986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2-4376-87DD-32E9F01112A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B2-4376-87DD-32E9F01112A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B2-4376-87DD-32E9F01112A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B2-4376-87DD-32E9F0111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'4'!$E$8:$E$54</c:f>
              <c:numCache>
                <c:formatCode>0.00</c:formatCode>
                <c:ptCount val="47"/>
                <c:pt idx="10">
                  <c:v>2.5599999999999996</c:v>
                </c:pt>
                <c:pt idx="11">
                  <c:v>2.4000000000000004</c:v>
                </c:pt>
                <c:pt idx="12">
                  <c:v>2.2300000000000004</c:v>
                </c:pt>
                <c:pt idx="13">
                  <c:v>2.33</c:v>
                </c:pt>
                <c:pt idx="14">
                  <c:v>2.62</c:v>
                </c:pt>
                <c:pt idx="15">
                  <c:v>2.41</c:v>
                </c:pt>
                <c:pt idx="16">
                  <c:v>2.5300000000000002</c:v>
                </c:pt>
                <c:pt idx="17">
                  <c:v>2.2999999999999998</c:v>
                </c:pt>
                <c:pt idx="18">
                  <c:v>2.2600000000000002</c:v>
                </c:pt>
                <c:pt idx="19">
                  <c:v>2.2499999999999996</c:v>
                </c:pt>
                <c:pt idx="20">
                  <c:v>2.5</c:v>
                </c:pt>
                <c:pt idx="21">
                  <c:v>2.59</c:v>
                </c:pt>
                <c:pt idx="22">
                  <c:v>2.65</c:v>
                </c:pt>
                <c:pt idx="23">
                  <c:v>2.52</c:v>
                </c:pt>
                <c:pt idx="24">
                  <c:v>2.54</c:v>
                </c:pt>
                <c:pt idx="25">
                  <c:v>2.48</c:v>
                </c:pt>
                <c:pt idx="26">
                  <c:v>2.2400000000000002</c:v>
                </c:pt>
                <c:pt idx="27">
                  <c:v>2.3200000000000003</c:v>
                </c:pt>
                <c:pt idx="28">
                  <c:v>2.33</c:v>
                </c:pt>
                <c:pt idx="29">
                  <c:v>2.2700000000000005</c:v>
                </c:pt>
                <c:pt idx="30">
                  <c:v>2.0700000000000003</c:v>
                </c:pt>
                <c:pt idx="31">
                  <c:v>3.26</c:v>
                </c:pt>
                <c:pt idx="32">
                  <c:v>3.28</c:v>
                </c:pt>
                <c:pt idx="33">
                  <c:v>3.5900000000000003</c:v>
                </c:pt>
                <c:pt idx="34">
                  <c:v>3.63</c:v>
                </c:pt>
                <c:pt idx="35">
                  <c:v>3.27</c:v>
                </c:pt>
                <c:pt idx="36">
                  <c:v>2.9299999999999997</c:v>
                </c:pt>
                <c:pt idx="37">
                  <c:v>1.3599999999999999</c:v>
                </c:pt>
                <c:pt idx="38">
                  <c:v>-0.37999999999999989</c:v>
                </c:pt>
                <c:pt idx="39">
                  <c:v>-0.19999999999999996</c:v>
                </c:pt>
                <c:pt idx="40">
                  <c:v>8.0000000000000071E-2</c:v>
                </c:pt>
                <c:pt idx="41">
                  <c:v>-0.65999999999999992</c:v>
                </c:pt>
                <c:pt idx="42">
                  <c:v>0.36</c:v>
                </c:pt>
                <c:pt idx="43">
                  <c:v>1.4699999999999998</c:v>
                </c:pt>
                <c:pt idx="44">
                  <c:v>0.89000000000000012</c:v>
                </c:pt>
                <c:pt idx="45">
                  <c:v>-1.9</c:v>
                </c:pt>
                <c:pt idx="46">
                  <c:v>-4.32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A-4533-B440-05F6A2A6521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A-4533-B440-05F6A2A6521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A-4533-B440-05F6A2A65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9-4484-BB79-92E1EA88470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369-4484-BB79-92E1EA88470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69-4484-BB79-92E1EA88470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69-4484-BB79-92E1EA884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3-467C-8DBB-DDF49D23C13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3-467C-8DBB-DDF49D23C13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3-467C-8DBB-DDF49D23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D-4E76-A680-3DCF3929B27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5D-4E76-A680-3DCF3929B279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5D-4E76-A680-3DCF3929B27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5D-4E76-A680-3DCF3929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F-457F-BF63-404CC15C27F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F-457F-BF63-404CC15C27F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2F-457F-BF63-404CC15C2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B9-404B-AE5C-79BBAE6F5FE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0B9-404B-AE5C-79BBAE6F5FE7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B9-404B-AE5C-79BBAE6F5FE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B9-404B-AE5C-79BBAE6F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2-4D36-A7AD-8F49A45C39E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C2-4D36-A7AD-8F49A45C39E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C2-4D36-A7AD-8F49A45C3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61-489C-B617-67D937AD12A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B61-489C-B617-67D937AD12A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61-489C-B617-67D937AD12A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61-489C-B617-67D937AD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1-474E-928C-6C88EC2F25B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D1-474E-928C-6C88EC2F25B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D1-474E-928C-6C88EC2F2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0-441C-80A1-A6920DB170B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70-441C-80A1-A6920DB170B9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70-441C-80A1-A6920DB170B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70-441C-80A1-A6920DB1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F-49B6-8C09-65298483BA1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7F-49B6-8C09-65298483BA1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7F-49B6-8C09-65298483B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1-4F4D-8460-4BAAB5B6A19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D51-4F4D-8460-4BAAB5B6A19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1-4F4D-8460-4BAAB5B6A19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1-4F4D-8460-4BAAB5B6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CD-4E49-A02B-55A98EEBC18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D-4E49-A02B-55A98EEBC18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CD-4E49-A02B-55A98EEBC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5-4F70-B943-00C33536D66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245-4F70-B943-00C33536D66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45-4F70-B943-00C33536D66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45-4F70-B943-00C33536D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C-49EB-A340-B51E6EDC9D2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C-49EB-A340-B51E6EDC9D2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C-49EB-A340-B51E6EDC9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4-4413-B8A6-6F39C6FE113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B24-4413-B8A6-6F39C6FE1139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24-4413-B8A6-6F39C6FE113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24-4413-B8A6-6F39C6FE1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F-4454-872D-D6AB0C4E66A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F-4454-872D-D6AB0C4E66A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F-4454-872D-D6AB0C4E6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9-4800-AC61-D6DD4588F60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69-4800-AC61-D6DD4588F60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69-4800-AC61-D6DD4588F60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69-4800-AC61-D6DD4588F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6-4992-B8E1-47BC0818A81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6-4992-B8E1-47BC0818A81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56-4992-B8E1-47BC0818A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E-4D15-9166-F452E711D25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64E-4D15-9166-F452E711D25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E-4D15-9166-F452E711D25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4E-4D15-9166-F452E711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F-4452-84F1-127549F9983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F-4452-84F1-127549F9983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F-4452-84F1-127549F99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A-4E87-B7FC-F34603FC82D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83A-4E87-B7FC-F34603FC82D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3A-4E87-B7FC-F34603FC82D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3A-4E87-B7FC-F34603FC8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1-4970-8D12-0F4C81E661D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61-4970-8D12-0F4C81E661D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61-4970-8D12-0F4C81E66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A-459A-8CBE-12891A46A79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46A-459A-8CBE-12891A46A79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A-459A-8CBE-12891A46A79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A-459A-8CBE-12891A46A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AC-4ADC-B3EC-677276A5BBAD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AC-4ADC-B3EC-677276A5BBA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AC-4ADC-B3EC-677276A5B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E3-47FD-B901-BF51814D693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3E3-47FD-B901-BF51814D693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E3-47FD-B901-BF51814D693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E3-47FD-B901-BF51814D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3-4553-BB5D-741DF7FC6A6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43-4553-BB5D-741DF7FC6A6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43-4553-BB5D-741DF7FC6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FB-40FB-A6E3-3065FE203C8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6FB-40FB-A6E3-3065FE203C8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FB-40FB-A6E3-3065FE203C8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FB-40FB-A6E3-3065FE20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'1'!$A$8:$A$54</c:f>
              <c:numCache>
                <c:formatCode>0.00</c:formatCode>
                <c:ptCount val="47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BE-4AB6-B42E-B5C2B2A2248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BE-4AB6-B42E-B5C2B2A2248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BE-4AB6-B42E-B5C2B2A22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26" Type="http://schemas.openxmlformats.org/officeDocument/2006/relationships/chart" Target="../charts/chart34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34" Type="http://schemas.openxmlformats.org/officeDocument/2006/relationships/chart" Target="../charts/chart42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5" Type="http://schemas.openxmlformats.org/officeDocument/2006/relationships/chart" Target="../charts/chart33.xml"/><Relationship Id="rId33" Type="http://schemas.openxmlformats.org/officeDocument/2006/relationships/chart" Target="../charts/chart41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29" Type="http://schemas.openxmlformats.org/officeDocument/2006/relationships/chart" Target="../charts/chart37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24" Type="http://schemas.openxmlformats.org/officeDocument/2006/relationships/chart" Target="../charts/chart32.xml"/><Relationship Id="rId32" Type="http://schemas.openxmlformats.org/officeDocument/2006/relationships/chart" Target="../charts/chart40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23" Type="http://schemas.openxmlformats.org/officeDocument/2006/relationships/chart" Target="../charts/chart31.xml"/><Relationship Id="rId28" Type="http://schemas.openxmlformats.org/officeDocument/2006/relationships/chart" Target="../charts/chart36.xml"/><Relationship Id="rId36" Type="http://schemas.openxmlformats.org/officeDocument/2006/relationships/chart" Target="../charts/chart44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31" Type="http://schemas.openxmlformats.org/officeDocument/2006/relationships/chart" Target="../charts/chart39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Relationship Id="rId27" Type="http://schemas.openxmlformats.org/officeDocument/2006/relationships/chart" Target="../charts/chart35.xml"/><Relationship Id="rId30" Type="http://schemas.openxmlformats.org/officeDocument/2006/relationships/chart" Target="../charts/chart38.xml"/><Relationship Id="rId35" Type="http://schemas.openxmlformats.org/officeDocument/2006/relationships/chart" Target="../charts/chart43.xml"/><Relationship Id="rId8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B12" sqref="B12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7" t="s">
        <v>98</v>
      </c>
      <c r="B1" s="137"/>
    </row>
    <row r="2" spans="1:2" ht="24.9" customHeight="1">
      <c r="A2" s="45"/>
      <c r="B2" s="45"/>
    </row>
    <row r="3" spans="1:2" ht="24.9" customHeight="1">
      <c r="A3" s="138" t="s">
        <v>108</v>
      </c>
      <c r="B3" s="46" t="s">
        <v>99</v>
      </c>
    </row>
    <row r="4" spans="1:2" ht="24.9" customHeight="1">
      <c r="A4" s="139"/>
      <c r="B4" s="46" t="s">
        <v>100</v>
      </c>
    </row>
    <row r="5" spans="1:2" ht="24.9" customHeight="1">
      <c r="A5" s="140"/>
      <c r="B5" s="46" t="s">
        <v>101</v>
      </c>
    </row>
    <row r="6" spans="1:2" ht="24.9" customHeight="1">
      <c r="A6" s="138" t="s">
        <v>35</v>
      </c>
      <c r="B6" s="127" t="s">
        <v>102</v>
      </c>
    </row>
    <row r="7" spans="1:2" ht="24.9" customHeight="1">
      <c r="A7" s="140"/>
      <c r="B7" s="127" t="s">
        <v>103</v>
      </c>
    </row>
    <row r="8" spans="1:2" ht="24.9" customHeight="1">
      <c r="A8" s="46" t="s">
        <v>37</v>
      </c>
      <c r="B8" s="50" t="s">
        <v>126</v>
      </c>
    </row>
    <row r="9" spans="1:2" ht="24.9" customHeight="1">
      <c r="A9" s="46" t="s">
        <v>109</v>
      </c>
      <c r="B9" s="50" t="s">
        <v>127</v>
      </c>
    </row>
    <row r="10" spans="1:2" ht="24.9" customHeight="1">
      <c r="A10" s="46" t="s">
        <v>36</v>
      </c>
      <c r="B10" s="50" t="s">
        <v>128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131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112</v>
      </c>
    </row>
    <row r="15" spans="1:2" ht="24.9" customHeight="1">
      <c r="A15" s="46" t="s">
        <v>43</v>
      </c>
      <c r="B15" s="135" t="s">
        <v>130</v>
      </c>
    </row>
    <row r="16" spans="1:2" ht="24.9" customHeight="1">
      <c r="A16" s="46" t="s">
        <v>110</v>
      </c>
      <c r="B16" s="49">
        <v>363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129</v>
      </c>
    </row>
    <row r="19" spans="1:2" ht="24.9" customHeight="1">
      <c r="A19" s="46" t="s">
        <v>61</v>
      </c>
      <c r="B19" s="135" t="s">
        <v>130</v>
      </c>
    </row>
    <row r="20" spans="1:2" ht="24.9" customHeight="1">
      <c r="A20" s="46" t="s">
        <v>78</v>
      </c>
      <c r="B20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54" activePane="bottomRight" state="frozen"/>
      <selection sqref="A1:XFD1048576"/>
      <selection pane="topRight" sqref="A1:XFD1048576"/>
      <selection pane="bottomLeft" sqref="A1:XFD1048576"/>
      <selection pane="bottomRight" activeCell="E61" sqref="E61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지상4층 1공구 #12</v>
      </c>
    </row>
    <row r="3" spans="1:19">
      <c r="A3" s="124" t="s">
        <v>22</v>
      </c>
      <c r="B3" s="130">
        <v>5</v>
      </c>
      <c r="C3" s="130">
        <v>6</v>
      </c>
      <c r="D3" s="130">
        <v>7</v>
      </c>
      <c r="E3" s="130">
        <v>8</v>
      </c>
      <c r="F3" s="131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32"/>
      <c r="C4" s="132"/>
      <c r="D4" s="132"/>
      <c r="E4" s="132"/>
      <c r="F4"/>
    </row>
    <row r="5" spans="1:19">
      <c r="A5" s="61" t="s">
        <v>23</v>
      </c>
      <c r="B5" s="132">
        <v>13.799999999999999</v>
      </c>
      <c r="C5" s="132">
        <v>13.799999999999999</v>
      </c>
      <c r="D5" s="132">
        <v>13.799999999999999</v>
      </c>
      <c r="E5" s="132">
        <v>13.799999999999999</v>
      </c>
      <c r="F5"/>
    </row>
    <row r="6" spans="1:19">
      <c r="B6" s="132"/>
      <c r="C6" s="132"/>
      <c r="D6" s="132"/>
      <c r="E6" s="132"/>
      <c r="F6"/>
    </row>
    <row r="7" spans="1:19">
      <c r="A7" s="61" t="s">
        <v>24</v>
      </c>
      <c r="B7" s="132" t="s">
        <v>113</v>
      </c>
      <c r="C7" s="132" t="s">
        <v>113</v>
      </c>
      <c r="D7" s="132" t="s">
        <v>113</v>
      </c>
      <c r="E7" s="132" t="s">
        <v>113</v>
      </c>
      <c r="F7"/>
    </row>
    <row r="8" spans="1:19">
      <c r="A8" s="61" t="s">
        <v>25</v>
      </c>
      <c r="B8" s="132" t="s">
        <v>114</v>
      </c>
      <c r="C8" s="132" t="s">
        <v>115</v>
      </c>
      <c r="D8" s="132" t="s">
        <v>116</v>
      </c>
      <c r="E8" s="132" t="s">
        <v>117</v>
      </c>
      <c r="F8"/>
    </row>
    <row r="9" spans="1:19">
      <c r="B9" s="132"/>
      <c r="C9" s="132"/>
      <c r="D9" s="132"/>
      <c r="E9" s="132"/>
      <c r="F9"/>
    </row>
    <row r="10" spans="1:19" s="126" customFormat="1">
      <c r="A10" s="125" t="s">
        <v>26</v>
      </c>
      <c r="B10" s="133">
        <v>31.4</v>
      </c>
      <c r="C10" s="133">
        <v>39</v>
      </c>
      <c r="D10" s="133">
        <v>40.5</v>
      </c>
      <c r="E10" s="133">
        <v>32</v>
      </c>
      <c r="F10" s="134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32" t="s">
        <v>118</v>
      </c>
      <c r="C11" s="132" t="s">
        <v>119</v>
      </c>
      <c r="D11" s="132" t="s">
        <v>120</v>
      </c>
      <c r="E11" s="132" t="s">
        <v>121</v>
      </c>
      <c r="F11"/>
    </row>
    <row r="12" spans="1:19">
      <c r="B12" s="132"/>
      <c r="C12" s="132"/>
      <c r="D12" s="132"/>
      <c r="E12" s="132"/>
      <c r="F12"/>
    </row>
    <row r="13" spans="1:19" s="126" customFormat="1">
      <c r="A13" s="125" t="s">
        <v>28</v>
      </c>
      <c r="B13" s="133">
        <v>15.7</v>
      </c>
      <c r="C13" s="133">
        <v>20.7</v>
      </c>
      <c r="D13" s="133">
        <v>13.5</v>
      </c>
      <c r="E13" s="133">
        <v>21.1</v>
      </c>
      <c r="F13" s="134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32" t="s">
        <v>122</v>
      </c>
      <c r="C14" s="132" t="s">
        <v>123</v>
      </c>
      <c r="D14" s="132" t="s">
        <v>124</v>
      </c>
      <c r="E14" s="132" t="s">
        <v>125</v>
      </c>
      <c r="F14"/>
    </row>
    <row r="15" spans="1:19">
      <c r="B15" s="132"/>
      <c r="C15" s="132"/>
      <c r="D15" s="132"/>
      <c r="E15" s="132"/>
      <c r="F15"/>
    </row>
    <row r="16" spans="1:19">
      <c r="A16" s="61" t="s">
        <v>29</v>
      </c>
      <c r="B16" s="132" t="s">
        <v>30</v>
      </c>
      <c r="C16" s="132" t="s">
        <v>30</v>
      </c>
      <c r="D16" s="132" t="s">
        <v>30</v>
      </c>
      <c r="E16" s="132" t="s">
        <v>30</v>
      </c>
      <c r="F16"/>
    </row>
    <row r="17" spans="1:19">
      <c r="B17" s="132"/>
      <c r="C17" s="132"/>
      <c r="D17" s="132"/>
      <c r="E17" s="132"/>
      <c r="F17"/>
    </row>
    <row r="18" spans="1:19">
      <c r="A18" s="124" t="s">
        <v>31</v>
      </c>
      <c r="B18" s="130" t="s">
        <v>32</v>
      </c>
      <c r="C18" s="130" t="s">
        <v>32</v>
      </c>
      <c r="D18" s="130" t="s">
        <v>32</v>
      </c>
      <c r="E18" s="130" t="s">
        <v>32</v>
      </c>
      <c r="F18" s="131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32" t="s">
        <v>34</v>
      </c>
      <c r="C19" s="132" t="s">
        <v>34</v>
      </c>
      <c r="D19" s="132" t="s">
        <v>34</v>
      </c>
      <c r="E19" s="132" t="s">
        <v>34</v>
      </c>
      <c r="F19"/>
    </row>
    <row r="20" spans="1:19">
      <c r="B20" s="132"/>
      <c r="C20" s="132"/>
      <c r="D20" s="132"/>
      <c r="E20" s="132"/>
      <c r="F20"/>
    </row>
    <row r="21" spans="1:19">
      <c r="A21" s="62">
        <v>0</v>
      </c>
      <c r="B21" s="132">
        <v>914</v>
      </c>
      <c r="C21" s="132">
        <v>-648</v>
      </c>
      <c r="D21" s="136">
        <v>-1158</v>
      </c>
      <c r="E21" s="132">
        <v>-818</v>
      </c>
      <c r="F21"/>
    </row>
    <row r="22" spans="1:19">
      <c r="A22" s="62">
        <v>0.3</v>
      </c>
      <c r="B22" s="132">
        <v>706</v>
      </c>
      <c r="C22" s="132">
        <v>-663</v>
      </c>
      <c r="D22" s="132">
        <v>-1044</v>
      </c>
      <c r="E22" s="132">
        <v>-795</v>
      </c>
      <c r="F22"/>
    </row>
    <row r="23" spans="1:19">
      <c r="A23" s="62">
        <v>0.6</v>
      </c>
      <c r="B23" s="132">
        <v>716</v>
      </c>
      <c r="C23" s="132">
        <v>-602</v>
      </c>
      <c r="D23" s="132">
        <v>-1011</v>
      </c>
      <c r="E23" s="132">
        <v>-753</v>
      </c>
      <c r="F23"/>
    </row>
    <row r="24" spans="1:19">
      <c r="A24" s="62">
        <v>0.89999999999999991</v>
      </c>
      <c r="B24" s="132">
        <v>698</v>
      </c>
      <c r="C24" s="132">
        <v>-498</v>
      </c>
      <c r="D24" s="132">
        <v>-907</v>
      </c>
      <c r="E24" s="132">
        <v>-732</v>
      </c>
      <c r="F24"/>
    </row>
    <row r="25" spans="1:19">
      <c r="A25" s="62">
        <v>1.2</v>
      </c>
      <c r="B25" s="132">
        <v>663</v>
      </c>
      <c r="C25" s="132">
        <v>-493</v>
      </c>
      <c r="D25" s="132">
        <v>-759</v>
      </c>
      <c r="E25" s="132">
        <v>-737</v>
      </c>
      <c r="F25"/>
    </row>
    <row r="26" spans="1:19">
      <c r="A26" s="62">
        <v>1.5</v>
      </c>
      <c r="B26" s="132">
        <v>594</v>
      </c>
      <c r="C26" s="132">
        <v>-554</v>
      </c>
      <c r="D26" s="132">
        <v>-602</v>
      </c>
      <c r="E26" s="132">
        <v>-695</v>
      </c>
      <c r="F26"/>
    </row>
    <row r="27" spans="1:19">
      <c r="A27" s="62">
        <v>1.7999999999999998</v>
      </c>
      <c r="B27" s="132">
        <v>493</v>
      </c>
      <c r="C27" s="132">
        <v>-620</v>
      </c>
      <c r="D27" s="132">
        <v>-523</v>
      </c>
      <c r="E27" s="132">
        <v>-673</v>
      </c>
      <c r="F27"/>
    </row>
    <row r="28" spans="1:19">
      <c r="A28" s="62">
        <v>2.1</v>
      </c>
      <c r="B28" s="132">
        <v>589</v>
      </c>
      <c r="C28" s="132">
        <v>-546</v>
      </c>
      <c r="D28" s="132">
        <v>-376</v>
      </c>
      <c r="E28" s="132">
        <v>-626</v>
      </c>
      <c r="F28"/>
    </row>
    <row r="29" spans="1:19">
      <c r="A29" s="62">
        <v>2.4</v>
      </c>
      <c r="B29" s="132">
        <v>655</v>
      </c>
      <c r="C29" s="132">
        <v>-378</v>
      </c>
      <c r="D29" s="132">
        <v>-417</v>
      </c>
      <c r="E29" s="132">
        <v>-594</v>
      </c>
      <c r="F29"/>
    </row>
    <row r="30" spans="1:19">
      <c r="A30" s="62">
        <v>2.7</v>
      </c>
      <c r="B30" s="132">
        <v>632</v>
      </c>
      <c r="C30" s="132">
        <v>-226</v>
      </c>
      <c r="D30" s="132">
        <v>-493</v>
      </c>
      <c r="E30" s="132">
        <v>-572</v>
      </c>
      <c r="F30"/>
    </row>
    <row r="31" spans="1:19">
      <c r="A31" s="62">
        <v>3</v>
      </c>
      <c r="B31" s="132">
        <v>564</v>
      </c>
      <c r="C31" s="132">
        <v>-200</v>
      </c>
      <c r="D31" s="132">
        <v>-531</v>
      </c>
      <c r="E31" s="132">
        <v>-562</v>
      </c>
      <c r="F31"/>
    </row>
    <row r="32" spans="1:19">
      <c r="A32" s="62">
        <v>3.3</v>
      </c>
      <c r="B32" s="132">
        <v>551</v>
      </c>
      <c r="C32" s="132">
        <v>-186</v>
      </c>
      <c r="D32" s="132">
        <v>-483</v>
      </c>
      <c r="E32" s="132">
        <v>-555</v>
      </c>
      <c r="F32"/>
    </row>
    <row r="33" spans="1:6">
      <c r="A33" s="62">
        <v>3.5999999999999996</v>
      </c>
      <c r="B33" s="132">
        <v>503</v>
      </c>
      <c r="C33" s="132">
        <v>-173</v>
      </c>
      <c r="D33" s="132">
        <v>-345</v>
      </c>
      <c r="E33" s="132">
        <v>-530</v>
      </c>
      <c r="F33"/>
    </row>
    <row r="34" spans="1:6">
      <c r="A34" s="62">
        <v>3.9</v>
      </c>
      <c r="B34" s="132">
        <v>394</v>
      </c>
      <c r="C34" s="132">
        <v>-163</v>
      </c>
      <c r="D34" s="132">
        <v>-284</v>
      </c>
      <c r="E34" s="132">
        <v>-499</v>
      </c>
      <c r="F34"/>
    </row>
    <row r="35" spans="1:6">
      <c r="A35" s="62">
        <v>4.2</v>
      </c>
      <c r="B35" s="132">
        <v>277</v>
      </c>
      <c r="C35" s="132">
        <v>-155</v>
      </c>
      <c r="D35" s="132">
        <v>-213</v>
      </c>
      <c r="E35" s="132">
        <v>-475</v>
      </c>
      <c r="F35"/>
    </row>
    <row r="36" spans="1:6">
      <c r="A36" s="62">
        <v>4.5</v>
      </c>
      <c r="B36" s="132">
        <v>155</v>
      </c>
      <c r="C36" s="132">
        <v>-143</v>
      </c>
      <c r="D36" s="132">
        <v>-81</v>
      </c>
      <c r="E36" s="132">
        <v>-454</v>
      </c>
      <c r="F36"/>
    </row>
    <row r="37" spans="1:6">
      <c r="A37" s="62">
        <v>4.8</v>
      </c>
      <c r="B37" s="132">
        <v>120</v>
      </c>
      <c r="C37" s="132">
        <v>-128</v>
      </c>
      <c r="D37" s="132">
        <v>-157</v>
      </c>
      <c r="E37" s="132">
        <v>-420</v>
      </c>
      <c r="F37"/>
    </row>
    <row r="38" spans="1:6">
      <c r="A38" s="62">
        <v>5.0999999999999996</v>
      </c>
      <c r="B38" s="132">
        <v>110</v>
      </c>
      <c r="C38" s="132">
        <v>-116</v>
      </c>
      <c r="D38" s="132">
        <v>-343</v>
      </c>
      <c r="E38" s="132">
        <v>-396</v>
      </c>
      <c r="F38"/>
    </row>
    <row r="39" spans="1:6">
      <c r="A39" s="62">
        <v>5.4</v>
      </c>
      <c r="B39" s="132">
        <v>97</v>
      </c>
      <c r="C39" s="132">
        <v>-103</v>
      </c>
      <c r="D39" s="132">
        <v>-483</v>
      </c>
      <c r="E39" s="132">
        <v>-368</v>
      </c>
      <c r="F39"/>
    </row>
    <row r="40" spans="1:6">
      <c r="A40" s="62">
        <v>5.7</v>
      </c>
      <c r="B40" s="132">
        <v>74</v>
      </c>
      <c r="C40" s="132">
        <v>-78</v>
      </c>
      <c r="D40" s="132">
        <v>-432</v>
      </c>
      <c r="E40" s="132">
        <v>-347</v>
      </c>
      <c r="F40"/>
    </row>
    <row r="41" spans="1:6">
      <c r="A41" s="62">
        <v>6</v>
      </c>
      <c r="B41" s="132">
        <v>89</v>
      </c>
      <c r="C41" s="132">
        <v>-66</v>
      </c>
      <c r="D41" s="132">
        <v>-272</v>
      </c>
      <c r="E41" s="132">
        <v>-312</v>
      </c>
      <c r="F41"/>
    </row>
    <row r="42" spans="1:6">
      <c r="A42" s="62">
        <v>6.3</v>
      </c>
      <c r="B42" s="132">
        <v>114</v>
      </c>
      <c r="C42" s="132">
        <v>-45</v>
      </c>
      <c r="D42" s="132">
        <v>-91</v>
      </c>
      <c r="E42" s="132">
        <v>-296</v>
      </c>
      <c r="F42"/>
    </row>
    <row r="43" spans="1:6">
      <c r="A43" s="62">
        <v>6.6</v>
      </c>
      <c r="B43" s="132">
        <v>126</v>
      </c>
      <c r="C43" s="132">
        <v>-20</v>
      </c>
      <c r="D43" s="132">
        <v>160</v>
      </c>
      <c r="E43" s="132">
        <v>-265</v>
      </c>
      <c r="F43"/>
    </row>
    <row r="44" spans="1:6">
      <c r="A44" s="62">
        <v>6.9</v>
      </c>
      <c r="B44" s="132">
        <v>136</v>
      </c>
      <c r="C44" s="132">
        <v>13</v>
      </c>
      <c r="D44" s="132">
        <v>389</v>
      </c>
      <c r="E44" s="132">
        <v>-247</v>
      </c>
      <c r="F44"/>
    </row>
    <row r="45" spans="1:6">
      <c r="A45" s="62">
        <v>7.1999999999999993</v>
      </c>
      <c r="B45" s="132">
        <v>156</v>
      </c>
      <c r="C45" s="132">
        <v>40</v>
      </c>
      <c r="D45" s="132">
        <v>345</v>
      </c>
      <c r="E45" s="132">
        <v>-221</v>
      </c>
      <c r="F45"/>
    </row>
    <row r="46" spans="1:6">
      <c r="A46" s="62">
        <v>7.5</v>
      </c>
      <c r="B46" s="132">
        <v>176</v>
      </c>
      <c r="C46" s="132">
        <v>75</v>
      </c>
      <c r="D46" s="132">
        <v>328</v>
      </c>
      <c r="E46" s="132">
        <v>-206</v>
      </c>
      <c r="F46"/>
    </row>
    <row r="47" spans="1:6">
      <c r="A47" s="62">
        <v>7.8</v>
      </c>
      <c r="B47" s="132">
        <v>190</v>
      </c>
      <c r="C47" s="132">
        <v>102</v>
      </c>
      <c r="D47" s="132">
        <v>417</v>
      </c>
      <c r="E47" s="132">
        <v>-196</v>
      </c>
      <c r="F47"/>
    </row>
    <row r="48" spans="1:6">
      <c r="A48" s="62">
        <v>8.1</v>
      </c>
      <c r="B48" s="132">
        <v>210</v>
      </c>
      <c r="C48" s="132">
        <v>125</v>
      </c>
      <c r="D48" s="132">
        <v>569</v>
      </c>
      <c r="E48" s="132">
        <v>-164</v>
      </c>
      <c r="F48"/>
    </row>
    <row r="49" spans="1:6">
      <c r="A49" s="62">
        <v>8.4</v>
      </c>
      <c r="B49" s="132">
        <v>224</v>
      </c>
      <c r="C49" s="132">
        <v>127</v>
      </c>
      <c r="D49" s="132">
        <v>729</v>
      </c>
      <c r="E49" s="132">
        <v>-135</v>
      </c>
      <c r="F49"/>
    </row>
    <row r="50" spans="1:6">
      <c r="A50" s="62">
        <v>8.6999999999999993</v>
      </c>
      <c r="B50" s="132">
        <v>246</v>
      </c>
      <c r="C50" s="132">
        <v>130</v>
      </c>
      <c r="D50" s="132">
        <v>846</v>
      </c>
      <c r="E50" s="132">
        <v>-120</v>
      </c>
      <c r="F50"/>
    </row>
    <row r="51" spans="1:6">
      <c r="A51" s="62">
        <v>9</v>
      </c>
      <c r="B51" s="132">
        <v>231</v>
      </c>
      <c r="C51" s="132">
        <v>126</v>
      </c>
      <c r="D51" s="132">
        <v>912</v>
      </c>
      <c r="E51" s="132">
        <v>-105</v>
      </c>
      <c r="F51"/>
    </row>
    <row r="52" spans="1:6">
      <c r="A52" s="62">
        <v>9.2999999999999989</v>
      </c>
      <c r="B52" s="132">
        <v>221</v>
      </c>
      <c r="C52" s="132">
        <v>140</v>
      </c>
      <c r="D52" s="132">
        <v>932</v>
      </c>
      <c r="E52" s="132">
        <v>30</v>
      </c>
      <c r="F52"/>
    </row>
    <row r="53" spans="1:6">
      <c r="A53" s="62">
        <v>9.6</v>
      </c>
      <c r="B53" s="132">
        <v>199</v>
      </c>
      <c r="C53" s="132">
        <v>147</v>
      </c>
      <c r="D53" s="132">
        <v>904</v>
      </c>
      <c r="E53" s="132">
        <v>63</v>
      </c>
      <c r="F53"/>
    </row>
    <row r="54" spans="1:6">
      <c r="A54" s="62">
        <v>9.9</v>
      </c>
      <c r="B54" s="132">
        <v>195</v>
      </c>
      <c r="C54" s="132">
        <v>156</v>
      </c>
      <c r="D54" s="132">
        <v>912</v>
      </c>
      <c r="E54" s="132">
        <v>112</v>
      </c>
      <c r="F54"/>
    </row>
    <row r="55" spans="1:6">
      <c r="A55" s="62">
        <v>10.199999999999999</v>
      </c>
      <c r="B55" s="132">
        <v>215</v>
      </c>
      <c r="C55" s="132">
        <v>175</v>
      </c>
      <c r="D55" s="136">
        <v>980</v>
      </c>
      <c r="E55" s="132">
        <v>142</v>
      </c>
      <c r="F55"/>
    </row>
    <row r="56" spans="1:6">
      <c r="A56" s="62">
        <v>10.5</v>
      </c>
      <c r="B56" s="132">
        <v>230</v>
      </c>
      <c r="C56" s="132">
        <v>163</v>
      </c>
      <c r="D56" s="132">
        <v>856</v>
      </c>
      <c r="E56" s="132">
        <v>121</v>
      </c>
      <c r="F56"/>
    </row>
    <row r="57" spans="1:6">
      <c r="A57" s="62">
        <v>10.8</v>
      </c>
      <c r="B57" s="132">
        <v>220</v>
      </c>
      <c r="C57" s="132">
        <v>201</v>
      </c>
      <c r="D57" s="132">
        <v>790</v>
      </c>
      <c r="E57" s="132">
        <v>97</v>
      </c>
      <c r="F57"/>
    </row>
    <row r="58" spans="1:6">
      <c r="A58" s="62">
        <v>11.1</v>
      </c>
      <c r="B58" s="132">
        <v>196</v>
      </c>
      <c r="C58" s="132">
        <v>210</v>
      </c>
      <c r="D58" s="132">
        <v>678</v>
      </c>
      <c r="E58" s="132">
        <v>-28</v>
      </c>
      <c r="F58"/>
    </row>
    <row r="59" spans="1:6">
      <c r="A59" s="62">
        <v>11.4</v>
      </c>
      <c r="B59" s="132">
        <v>174</v>
      </c>
      <c r="C59" s="132">
        <v>199</v>
      </c>
      <c r="D59" s="132">
        <v>544</v>
      </c>
      <c r="E59" s="132">
        <v>-173</v>
      </c>
      <c r="F59"/>
    </row>
    <row r="60" spans="1:6">
      <c r="A60" s="62">
        <v>11.7</v>
      </c>
      <c r="B60" s="132">
        <v>173</v>
      </c>
      <c r="C60" s="132">
        <v>184</v>
      </c>
      <c r="D60" s="132">
        <v>422</v>
      </c>
      <c r="E60" s="132">
        <v>-140</v>
      </c>
      <c r="F60"/>
    </row>
    <row r="61" spans="1:6">
      <c r="A61" s="62">
        <v>12</v>
      </c>
      <c r="B61" s="132">
        <v>165</v>
      </c>
      <c r="C61" s="132">
        <v>173</v>
      </c>
      <c r="D61" s="132">
        <v>371</v>
      </c>
      <c r="E61" s="132">
        <v>-97</v>
      </c>
      <c r="F61"/>
    </row>
    <row r="62" spans="1:6">
      <c r="A62" s="62">
        <v>12.3</v>
      </c>
      <c r="B62" s="132">
        <v>153</v>
      </c>
      <c r="C62" s="132">
        <v>162</v>
      </c>
      <c r="D62" s="132">
        <v>165</v>
      </c>
      <c r="E62" s="132">
        <v>-36</v>
      </c>
      <c r="F62"/>
    </row>
    <row r="63" spans="1:6">
      <c r="A63" s="62">
        <v>12.6</v>
      </c>
      <c r="B63" s="132">
        <v>130</v>
      </c>
      <c r="C63" s="132">
        <v>142</v>
      </c>
      <c r="D63" s="132">
        <v>13</v>
      </c>
      <c r="E63" s="132">
        <v>99</v>
      </c>
      <c r="F63"/>
    </row>
    <row r="64" spans="1:6">
      <c r="A64" s="62">
        <v>12.9</v>
      </c>
      <c r="B64" s="132">
        <v>125</v>
      </c>
      <c r="C64" s="132">
        <v>124</v>
      </c>
      <c r="D64" s="132">
        <v>40</v>
      </c>
      <c r="E64" s="132">
        <v>259</v>
      </c>
      <c r="F64"/>
    </row>
    <row r="65" spans="1:6">
      <c r="A65" s="62">
        <v>13.2</v>
      </c>
      <c r="B65" s="132">
        <v>140</v>
      </c>
      <c r="C65" s="132">
        <v>119</v>
      </c>
      <c r="D65" s="132">
        <v>60</v>
      </c>
      <c r="E65" s="132">
        <v>231</v>
      </c>
      <c r="F65"/>
    </row>
    <row r="66" spans="1:6">
      <c r="A66" s="62">
        <v>13.5</v>
      </c>
      <c r="B66" s="132">
        <v>150</v>
      </c>
      <c r="C66" s="132">
        <v>94</v>
      </c>
      <c r="D66" s="132">
        <v>80</v>
      </c>
      <c r="E66" s="132">
        <v>-69</v>
      </c>
      <c r="F66"/>
    </row>
    <row r="67" spans="1:6">
      <c r="A67" s="62">
        <v>13.8</v>
      </c>
      <c r="B67" s="132">
        <v>173</v>
      </c>
      <c r="C67" s="132">
        <v>120</v>
      </c>
      <c r="D67" s="132">
        <v>120</v>
      </c>
      <c r="E67" s="132">
        <v>-335</v>
      </c>
      <c r="F67"/>
    </row>
    <row r="68" spans="1:6">
      <c r="A68" s="62"/>
      <c r="B68" s="132"/>
      <c r="C68" s="132"/>
      <c r="D68" s="132"/>
      <c r="E68" s="132"/>
      <c r="F68"/>
    </row>
    <row r="69" spans="1:6">
      <c r="A69" s="62"/>
      <c r="B69" s="132"/>
      <c r="C69" s="132"/>
      <c r="D69" s="132"/>
      <c r="E69" s="132"/>
      <c r="F69"/>
    </row>
    <row r="70" spans="1:6">
      <c r="A70" s="62"/>
      <c r="B70" s="132"/>
      <c r="C70" s="132"/>
      <c r="D70" s="132"/>
      <c r="E70" s="132"/>
      <c r="F70"/>
    </row>
    <row r="71" spans="1:6">
      <c r="A71" s="62"/>
      <c r="B71" s="132"/>
      <c r="C71" s="132"/>
      <c r="D71" s="132"/>
      <c r="E71" s="132"/>
      <c r="F71"/>
    </row>
    <row r="72" spans="1:6">
      <c r="A72" s="62"/>
      <c r="B72" s="132"/>
      <c r="C72" s="132"/>
      <c r="D72" s="132"/>
      <c r="E72" s="132"/>
      <c r="F72"/>
    </row>
    <row r="73" spans="1:6">
      <c r="A73" s="62"/>
      <c r="B73" s="132"/>
      <c r="C73" s="132"/>
      <c r="D73" s="132"/>
      <c r="E73" s="132"/>
      <c r="F73"/>
    </row>
    <row r="74" spans="1:6">
      <c r="A74" s="62"/>
      <c r="B74" s="132"/>
      <c r="C74" s="132"/>
      <c r="D74" s="132"/>
      <c r="E74" s="132"/>
      <c r="F74"/>
    </row>
    <row r="75" spans="1:6">
      <c r="A75" s="62"/>
      <c r="B75" s="132"/>
      <c r="C75" s="132"/>
      <c r="D75" s="132"/>
      <c r="E75" s="132"/>
      <c r="F75"/>
    </row>
    <row r="76" spans="1:6">
      <c r="A76" s="62"/>
      <c r="B76" s="132"/>
      <c r="C76" s="132"/>
      <c r="D76" s="132"/>
      <c r="E76" s="132"/>
      <c r="F76"/>
    </row>
    <row r="77" spans="1:6">
      <c r="A77" s="62"/>
      <c r="B77" s="132"/>
      <c r="C77" s="132"/>
      <c r="D77" s="132"/>
      <c r="E77" s="132"/>
      <c r="F77"/>
    </row>
    <row r="78" spans="1:6">
      <c r="A78" s="62"/>
      <c r="B78" s="132"/>
      <c r="C78" s="132"/>
      <c r="D78" s="132"/>
      <c r="E78" s="132"/>
      <c r="F78"/>
    </row>
    <row r="79" spans="1:6">
      <c r="A79" s="62"/>
      <c r="B79" s="132"/>
      <c r="C79" s="132"/>
      <c r="D79" s="132"/>
      <c r="E79" s="132"/>
      <c r="F79"/>
    </row>
    <row r="80" spans="1:6">
      <c r="A80" s="62"/>
      <c r="B80" s="132"/>
      <c r="C80" s="132"/>
      <c r="D80" s="132"/>
      <c r="E80" s="132"/>
      <c r="F80"/>
    </row>
    <row r="81" spans="1:6">
      <c r="A81" s="62"/>
      <c r="B81" s="132"/>
      <c r="C81" s="132"/>
      <c r="D81" s="132"/>
      <c r="E81" s="132"/>
      <c r="F81"/>
    </row>
    <row r="82" spans="1:6">
      <c r="A82" s="62"/>
      <c r="B82" s="132"/>
      <c r="C82" s="132"/>
      <c r="D82" s="132"/>
      <c r="E82" s="132"/>
      <c r="F82"/>
    </row>
    <row r="83" spans="1:6">
      <c r="A83" s="62"/>
      <c r="B83" s="132"/>
      <c r="C83" s="132"/>
      <c r="D83" s="132"/>
      <c r="E83" s="132"/>
      <c r="F83"/>
    </row>
    <row r="84" spans="1:6">
      <c r="A84" s="62"/>
      <c r="B84" s="132"/>
      <c r="C84" s="132"/>
      <c r="D84" s="132"/>
      <c r="E84" s="132"/>
      <c r="F84"/>
    </row>
    <row r="85" spans="1:6">
      <c r="A85" s="62"/>
      <c r="B85" s="132"/>
      <c r="C85" s="132"/>
      <c r="D85" s="132"/>
      <c r="E85" s="132"/>
      <c r="F85"/>
    </row>
    <row r="86" spans="1:6">
      <c r="A86" s="62"/>
      <c r="B86" s="132"/>
      <c r="C86" s="132"/>
      <c r="D86" s="132"/>
      <c r="E86" s="132"/>
      <c r="F86"/>
    </row>
    <row r="87" spans="1:6">
      <c r="A87" s="62"/>
    </row>
    <row r="88" spans="1:6">
      <c r="A88" s="62"/>
    </row>
    <row r="89" spans="1:6">
      <c r="A89" s="62"/>
    </row>
    <row r="90" spans="1:6">
      <c r="A90" s="62"/>
    </row>
    <row r="91" spans="1:6">
      <c r="A91" s="62"/>
    </row>
    <row r="92" spans="1:6">
      <c r="A92" s="62"/>
    </row>
    <row r="93" spans="1:6">
      <c r="A93" s="62"/>
    </row>
    <row r="94" spans="1:6">
      <c r="A94" s="62"/>
    </row>
    <row r="95" spans="1:6">
      <c r="A95" s="62"/>
    </row>
    <row r="96" spans="1:6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E51"/>
  <sheetViews>
    <sheetView tabSelected="1" zoomScale="75" zoomScaleNormal="75" zoomScaleSheetLayoutView="100" workbookViewId="0">
      <selection activeCell="I44" sqref="I44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23" width="4.91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57" ht="15" customHeight="1">
      <c r="A1" s="145" t="s">
        <v>73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 t="s">
        <v>73</v>
      </c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31" t="s">
        <v>8</v>
      </c>
      <c r="AT1" s="31">
        <f>'Raw Data Input'!B3</f>
        <v>5</v>
      </c>
    </row>
    <row r="2" spans="1:57" ht="1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31" t="s">
        <v>74</v>
      </c>
      <c r="BE2" s="31" t="s">
        <v>75</v>
      </c>
    </row>
    <row r="3" spans="1:57" ht="15" customHeight="1">
      <c r="A3" s="32"/>
      <c r="B3" s="32"/>
      <c r="C3" s="32"/>
      <c r="D3" s="32"/>
      <c r="E3" s="32"/>
      <c r="F3" s="32"/>
      <c r="G3" s="177" t="s">
        <v>62</v>
      </c>
      <c r="H3" s="178"/>
      <c r="I3" s="178"/>
      <c r="J3" s="178"/>
      <c r="K3" s="178"/>
      <c r="L3" s="178"/>
      <c r="M3" s="178"/>
      <c r="N3" s="178"/>
      <c r="O3" s="178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7" t="s">
        <v>62</v>
      </c>
      <c r="AD3" s="178"/>
      <c r="AE3" s="178"/>
      <c r="AF3" s="178"/>
      <c r="AG3" s="178"/>
      <c r="AH3" s="178"/>
      <c r="AI3" s="178"/>
      <c r="AJ3" s="178"/>
      <c r="AK3" s="178"/>
      <c r="AL3" s="32"/>
      <c r="AM3" s="32"/>
      <c r="AN3" s="32"/>
      <c r="AO3" s="32"/>
      <c r="AP3" s="32"/>
      <c r="AQ3" s="32"/>
      <c r="AR3" s="32"/>
    </row>
    <row r="4" spans="1:5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57" ht="15" customHeight="1">
      <c r="A5" s="42" t="s">
        <v>47</v>
      </c>
      <c r="B5" s="142" t="s">
        <v>37</v>
      </c>
      <c r="C5" s="142"/>
      <c r="D5" s="36"/>
      <c r="E5" s="190" t="str">
        <f>Instructions!B8</f>
        <v>인천 도화 물류센터</v>
      </c>
      <c r="F5" s="190"/>
      <c r="G5" s="190"/>
      <c r="H5" s="190"/>
      <c r="I5" s="190"/>
      <c r="J5" s="190"/>
      <c r="K5" s="67" t="s">
        <v>48</v>
      </c>
      <c r="L5" s="174" t="s">
        <v>39</v>
      </c>
      <c r="M5" s="174"/>
      <c r="N5" s="174"/>
      <c r="O5" s="173" t="str">
        <f>Instructions!B12</f>
        <v>지상4층 1공구 #12</v>
      </c>
      <c r="P5" s="173"/>
      <c r="Q5" s="173"/>
      <c r="R5" s="173"/>
      <c r="S5" s="173"/>
      <c r="T5" s="173"/>
      <c r="U5" s="173"/>
      <c r="V5" s="173"/>
      <c r="W5" s="42" t="s">
        <v>47</v>
      </c>
      <c r="X5" s="142" t="s">
        <v>37</v>
      </c>
      <c r="Y5" s="142"/>
      <c r="Z5" s="36"/>
      <c r="AA5" s="190" t="str">
        <f>E5</f>
        <v>인천 도화 물류센터</v>
      </c>
      <c r="AB5" s="190"/>
      <c r="AC5" s="190"/>
      <c r="AD5" s="190"/>
      <c r="AE5" s="190"/>
      <c r="AF5" s="190"/>
      <c r="AG5" s="67" t="s">
        <v>48</v>
      </c>
      <c r="AH5" s="174" t="s">
        <v>39</v>
      </c>
      <c r="AI5" s="174"/>
      <c r="AJ5" s="174"/>
      <c r="AK5" s="173" t="str">
        <f t="shared" ref="AK5:AK10" si="0">O5</f>
        <v>지상4층 1공구 #12</v>
      </c>
      <c r="AL5" s="173"/>
      <c r="AM5" s="173"/>
      <c r="AN5" s="173"/>
      <c r="AO5" s="173"/>
      <c r="AP5" s="173"/>
      <c r="AQ5" s="173"/>
      <c r="AR5" s="173"/>
    </row>
    <row r="6" spans="1:57" ht="15" customHeight="1">
      <c r="A6" s="42"/>
      <c r="B6" s="142" t="s">
        <v>38</v>
      </c>
      <c r="C6" s="142"/>
      <c r="D6" s="36"/>
      <c r="E6" s="190" t="str">
        <f>Instructions!B9</f>
        <v>-</v>
      </c>
      <c r="F6" s="190"/>
      <c r="G6" s="190"/>
      <c r="H6" s="190"/>
      <c r="I6" s="190"/>
      <c r="J6" s="190"/>
      <c r="K6" s="52"/>
      <c r="L6" s="174" t="s">
        <v>40</v>
      </c>
      <c r="M6" s="174"/>
      <c r="N6" s="174"/>
      <c r="O6" s="173" t="e">
        <f>Instructions!#REF!</f>
        <v>#REF!</v>
      </c>
      <c r="P6" s="173"/>
      <c r="Q6" s="173"/>
      <c r="R6" s="173"/>
      <c r="S6" s="173"/>
      <c r="T6" s="173"/>
      <c r="U6" s="173"/>
      <c r="V6" s="173"/>
      <c r="W6" s="42"/>
      <c r="X6" s="142" t="s">
        <v>38</v>
      </c>
      <c r="Y6" s="142"/>
      <c r="Z6" s="36"/>
      <c r="AA6" s="190" t="str">
        <f>E6</f>
        <v>-</v>
      </c>
      <c r="AB6" s="190"/>
      <c r="AC6" s="190"/>
      <c r="AD6" s="190"/>
      <c r="AE6" s="190"/>
      <c r="AF6" s="190"/>
      <c r="AG6" s="52"/>
      <c r="AH6" s="174" t="s">
        <v>40</v>
      </c>
      <c r="AI6" s="174"/>
      <c r="AJ6" s="174"/>
      <c r="AK6" s="173" t="e">
        <f t="shared" si="0"/>
        <v>#REF!</v>
      </c>
      <c r="AL6" s="173"/>
      <c r="AM6" s="173"/>
      <c r="AN6" s="173"/>
      <c r="AO6" s="173"/>
      <c r="AP6" s="173"/>
      <c r="AQ6" s="173"/>
      <c r="AR6" s="173"/>
    </row>
    <row r="7" spans="1:5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74" t="s">
        <v>41</v>
      </c>
      <c r="M7" s="174"/>
      <c r="N7" s="174"/>
      <c r="O7" s="173">
        <f>Instructions!B13</f>
        <v>45363</v>
      </c>
      <c r="P7" s="173"/>
      <c r="Q7" s="173"/>
      <c r="R7" s="173"/>
      <c r="S7" s="173"/>
      <c r="T7" s="173"/>
      <c r="U7" s="173"/>
      <c r="V7" s="173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74" t="s">
        <v>41</v>
      </c>
      <c r="AI7" s="174"/>
      <c r="AJ7" s="174"/>
      <c r="AK7" s="173">
        <f t="shared" si="0"/>
        <v>45363</v>
      </c>
      <c r="AL7" s="173"/>
      <c r="AM7" s="173"/>
      <c r="AN7" s="173"/>
      <c r="AO7" s="173"/>
      <c r="AP7" s="173"/>
      <c r="AQ7" s="173"/>
      <c r="AR7" s="173"/>
    </row>
    <row r="8" spans="1:57" ht="15" customHeight="1">
      <c r="A8" s="42" t="s">
        <v>51</v>
      </c>
      <c r="B8" s="142" t="s">
        <v>36</v>
      </c>
      <c r="C8" s="142"/>
      <c r="D8" s="35"/>
      <c r="E8" s="190" t="str">
        <f>Instructions!B10</f>
        <v>HEB</v>
      </c>
      <c r="F8" s="190"/>
      <c r="G8" s="190"/>
      <c r="H8" s="190"/>
      <c r="I8" s="190"/>
      <c r="J8" s="190"/>
      <c r="K8" s="53"/>
      <c r="L8" s="174" t="s">
        <v>42</v>
      </c>
      <c r="M8" s="174"/>
      <c r="N8" s="174"/>
      <c r="O8" s="190" t="str">
        <f>Instructions!B14</f>
        <v>D-Meter® Manufactured by Allen Face&amp;Company, Serial Number: 448</v>
      </c>
      <c r="P8" s="190"/>
      <c r="Q8" s="190"/>
      <c r="R8" s="190"/>
      <c r="S8" s="190"/>
      <c r="T8" s="190"/>
      <c r="U8" s="190"/>
      <c r="V8" s="190"/>
      <c r="W8" s="42" t="s">
        <v>51</v>
      </c>
      <c r="X8" s="142" t="s">
        <v>36</v>
      </c>
      <c r="Y8" s="142"/>
      <c r="Z8" s="35"/>
      <c r="AA8" s="190" t="str">
        <f>E8</f>
        <v>HEB</v>
      </c>
      <c r="AB8" s="190"/>
      <c r="AC8" s="190"/>
      <c r="AD8" s="190"/>
      <c r="AE8" s="190"/>
      <c r="AF8" s="190"/>
      <c r="AG8" s="53"/>
      <c r="AH8" s="174" t="s">
        <v>42</v>
      </c>
      <c r="AI8" s="174"/>
      <c r="AJ8" s="174"/>
      <c r="AK8" s="190" t="str">
        <f t="shared" si="0"/>
        <v>D-Meter® Manufactured by Allen Face&amp;Company, Serial Number: 448</v>
      </c>
      <c r="AL8" s="190"/>
      <c r="AM8" s="190"/>
      <c r="AN8" s="190"/>
      <c r="AO8" s="190"/>
      <c r="AP8" s="190"/>
      <c r="AQ8" s="190"/>
      <c r="AR8" s="190"/>
    </row>
    <row r="9" spans="1:57" ht="15" customHeight="1">
      <c r="B9" s="59"/>
      <c r="C9" s="59"/>
      <c r="E9" s="56"/>
      <c r="F9" s="55"/>
      <c r="G9" s="55"/>
      <c r="H9" s="55"/>
      <c r="I9" s="55"/>
      <c r="J9" s="55"/>
      <c r="K9" s="53"/>
      <c r="L9" s="174" t="s">
        <v>43</v>
      </c>
      <c r="M9" s="174"/>
      <c r="N9" s="174"/>
      <c r="O9" s="190" t="str">
        <f>Instructions!B15</f>
        <v>최동현 (ALLEN FACE KOREA)</v>
      </c>
      <c r="P9" s="190"/>
      <c r="Q9" s="190"/>
      <c r="R9" s="190"/>
      <c r="S9" s="190"/>
      <c r="T9" s="190"/>
      <c r="U9" s="190"/>
      <c r="V9" s="190"/>
      <c r="X9" s="59"/>
      <c r="Y9" s="59"/>
      <c r="AA9" s="56"/>
      <c r="AB9" s="55"/>
      <c r="AC9" s="55"/>
      <c r="AD9" s="55"/>
      <c r="AE9" s="55"/>
      <c r="AF9" s="55"/>
      <c r="AG9" s="53"/>
      <c r="AH9" s="174" t="s">
        <v>43</v>
      </c>
      <c r="AI9" s="174"/>
      <c r="AJ9" s="174"/>
      <c r="AK9" s="190" t="str">
        <f t="shared" si="0"/>
        <v>최동현 (ALLEN FACE KOREA)</v>
      </c>
      <c r="AL9" s="190"/>
      <c r="AM9" s="190"/>
      <c r="AN9" s="190"/>
      <c r="AO9" s="190"/>
      <c r="AP9" s="190"/>
      <c r="AQ9" s="190"/>
      <c r="AR9" s="190"/>
    </row>
    <row r="10" spans="1:57" ht="15" customHeight="1" thickBot="1">
      <c r="A10" s="42" t="s">
        <v>52</v>
      </c>
      <c r="B10" s="142" t="s">
        <v>46</v>
      </c>
      <c r="C10" s="142"/>
      <c r="D10" s="35"/>
      <c r="E10" s="190" t="str">
        <f>Instructions!B11</f>
        <v>ALLEN FACE KOREA</v>
      </c>
      <c r="F10" s="190"/>
      <c r="G10" s="190"/>
      <c r="H10" s="190"/>
      <c r="I10" s="190"/>
      <c r="J10" s="190"/>
      <c r="K10" s="53"/>
      <c r="L10" s="174" t="s">
        <v>44</v>
      </c>
      <c r="M10" s="174"/>
      <c r="N10" s="174"/>
      <c r="O10" s="60">
        <f>Instructions!B16</f>
        <v>363</v>
      </c>
      <c r="P10" s="54" t="s">
        <v>84</v>
      </c>
      <c r="Q10" s="190" t="s">
        <v>56</v>
      </c>
      <c r="R10" s="190"/>
      <c r="S10" s="190"/>
      <c r="T10" s="190"/>
      <c r="U10" s="190"/>
      <c r="V10" s="190"/>
      <c r="W10" s="42" t="s">
        <v>52</v>
      </c>
      <c r="X10" s="142" t="s">
        <v>46</v>
      </c>
      <c r="Y10" s="142"/>
      <c r="Z10" s="35"/>
      <c r="AA10" s="190" t="str">
        <f>E10</f>
        <v>ALLEN FACE KOREA</v>
      </c>
      <c r="AB10" s="190"/>
      <c r="AC10" s="190"/>
      <c r="AD10" s="190"/>
      <c r="AE10" s="190"/>
      <c r="AF10" s="190"/>
      <c r="AG10" s="53"/>
      <c r="AH10" s="174" t="s">
        <v>44</v>
      </c>
      <c r="AI10" s="174"/>
      <c r="AJ10" s="174"/>
      <c r="AK10" s="60">
        <f t="shared" si="0"/>
        <v>363</v>
      </c>
      <c r="AL10" s="54" t="s">
        <v>84</v>
      </c>
      <c r="AM10" s="190" t="s">
        <v>56</v>
      </c>
      <c r="AN10" s="190"/>
      <c r="AO10" s="190"/>
      <c r="AP10" s="190"/>
      <c r="AQ10" s="190"/>
      <c r="AR10" s="190"/>
    </row>
    <row r="11" spans="1:57" ht="15" customHeight="1">
      <c r="A11" s="42" t="s">
        <v>49</v>
      </c>
      <c r="B11" s="142" t="s">
        <v>58</v>
      </c>
      <c r="C11" s="142"/>
      <c r="E11" s="146" t="s">
        <v>83</v>
      </c>
      <c r="F11" s="147"/>
      <c r="G11" s="147"/>
      <c r="H11" s="147"/>
      <c r="I11" s="147"/>
      <c r="J11" s="148"/>
      <c r="L11" s="34"/>
      <c r="W11" s="42" t="s">
        <v>49</v>
      </c>
      <c r="X11" s="142" t="s">
        <v>58</v>
      </c>
      <c r="Y11" s="142"/>
      <c r="AA11" s="146" t="s">
        <v>83</v>
      </c>
      <c r="AB11" s="147"/>
      <c r="AC11" s="147"/>
      <c r="AD11" s="147"/>
      <c r="AE11" s="147"/>
      <c r="AF11" s="148"/>
      <c r="AH11" s="34"/>
    </row>
    <row r="12" spans="1:57" ht="15" customHeight="1">
      <c r="A12" s="44"/>
      <c r="B12" s="38"/>
      <c r="E12" s="149"/>
      <c r="F12" s="150"/>
      <c r="G12" s="150"/>
      <c r="H12" s="150"/>
      <c r="I12" s="150"/>
      <c r="J12" s="151"/>
      <c r="L12" s="39"/>
      <c r="W12" s="44"/>
      <c r="X12" s="38"/>
      <c r="AA12" s="149"/>
      <c r="AB12" s="150"/>
      <c r="AC12" s="150"/>
      <c r="AD12" s="150"/>
      <c r="AE12" s="150"/>
      <c r="AF12" s="151"/>
      <c r="AH12" s="39"/>
    </row>
    <row r="13" spans="1:57" ht="15" customHeight="1">
      <c r="A13" s="44"/>
      <c r="B13" s="38"/>
      <c r="E13" s="170" t="s">
        <v>18</v>
      </c>
      <c r="F13" s="167"/>
      <c r="G13" s="167" t="s">
        <v>65</v>
      </c>
      <c r="H13" s="167"/>
      <c r="I13" s="168" t="s">
        <v>66</v>
      </c>
      <c r="J13" s="169"/>
      <c r="M13" s="33"/>
      <c r="N13" s="34"/>
      <c r="O13" s="35"/>
      <c r="P13" s="36"/>
      <c r="Q13" s="37"/>
      <c r="W13" s="44"/>
      <c r="X13" s="38"/>
      <c r="AA13" s="170" t="s">
        <v>18</v>
      </c>
      <c r="AB13" s="167"/>
      <c r="AC13" s="167" t="s">
        <v>65</v>
      </c>
      <c r="AD13" s="167"/>
      <c r="AE13" s="168" t="s">
        <v>66</v>
      </c>
      <c r="AF13" s="169"/>
      <c r="AI13" s="33"/>
      <c r="AJ13" s="34"/>
      <c r="AK13" s="35"/>
      <c r="AL13" s="36"/>
      <c r="AM13" s="37"/>
    </row>
    <row r="14" spans="1:57" ht="15" customHeight="1">
      <c r="A14" s="44"/>
      <c r="B14" s="38"/>
      <c r="E14" s="170"/>
      <c r="F14" s="167"/>
      <c r="G14" s="167" t="s">
        <v>3</v>
      </c>
      <c r="H14" s="167"/>
      <c r="I14" s="168" t="s">
        <v>3</v>
      </c>
      <c r="J14" s="169"/>
      <c r="M14" s="33"/>
      <c r="N14" s="34"/>
      <c r="O14" s="35"/>
      <c r="P14" s="36"/>
      <c r="Q14" s="37"/>
      <c r="W14" s="44"/>
      <c r="X14" s="38"/>
      <c r="AA14" s="170"/>
      <c r="AB14" s="167"/>
      <c r="AC14" s="167" t="s">
        <v>91</v>
      </c>
      <c r="AD14" s="167"/>
      <c r="AE14" s="168" t="s">
        <v>91</v>
      </c>
      <c r="AF14" s="169"/>
      <c r="AI14" s="33"/>
      <c r="AJ14" s="34"/>
      <c r="AK14" s="35"/>
      <c r="AL14" s="36"/>
      <c r="AM14" s="37"/>
    </row>
    <row r="15" spans="1:57" ht="15" customHeight="1">
      <c r="A15" s="44"/>
      <c r="B15" s="38"/>
      <c r="E15" s="170" t="s">
        <v>0</v>
      </c>
      <c r="F15" s="167"/>
      <c r="G15" s="181">
        <v>1.8</v>
      </c>
      <c r="H15" s="181"/>
      <c r="I15" s="184">
        <v>4.5</v>
      </c>
      <c r="J15" s="185"/>
      <c r="M15" s="33"/>
      <c r="N15" s="34"/>
      <c r="O15" s="35"/>
      <c r="P15" s="36"/>
      <c r="Q15" s="37"/>
      <c r="W15" s="44"/>
      <c r="X15" s="38"/>
      <c r="AA15" s="170" t="s">
        <v>0</v>
      </c>
      <c r="AB15" s="167"/>
      <c r="AC15" s="181">
        <v>4</v>
      </c>
      <c r="AD15" s="181"/>
      <c r="AE15" s="184">
        <v>15</v>
      </c>
      <c r="AF15" s="185"/>
      <c r="AH15" s="191" t="s">
        <v>105</v>
      </c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31" t="s">
        <v>8</v>
      </c>
      <c r="AT15" s="31">
        <f>'Raw Data Input'!C3</f>
        <v>6</v>
      </c>
    </row>
    <row r="16" spans="1:57" ht="15" customHeight="1">
      <c r="A16" s="44"/>
      <c r="B16" s="38"/>
      <c r="E16" s="170" t="s">
        <v>1</v>
      </c>
      <c r="F16" s="167"/>
      <c r="G16" s="181">
        <v>2</v>
      </c>
      <c r="H16" s="181"/>
      <c r="I16" s="184">
        <v>6.5</v>
      </c>
      <c r="J16" s="185"/>
      <c r="W16" s="44"/>
      <c r="X16" s="38"/>
      <c r="AA16" s="170" t="s">
        <v>1</v>
      </c>
      <c r="AB16" s="167"/>
      <c r="AC16" s="181">
        <v>4.5</v>
      </c>
      <c r="AD16" s="181"/>
      <c r="AE16" s="184">
        <v>15</v>
      </c>
      <c r="AF16" s="185"/>
      <c r="AS16" s="31" t="s">
        <v>74</v>
      </c>
      <c r="BE16" s="31" t="s">
        <v>75</v>
      </c>
    </row>
    <row r="17" spans="1:57" ht="15" customHeight="1">
      <c r="A17" s="44"/>
      <c r="B17" s="38"/>
      <c r="E17" s="171" t="s">
        <v>2</v>
      </c>
      <c r="F17" s="172"/>
      <c r="G17" s="182">
        <v>2.2000000000000002</v>
      </c>
      <c r="H17" s="182"/>
      <c r="I17" s="186">
        <v>8</v>
      </c>
      <c r="J17" s="187"/>
      <c r="W17" s="44"/>
      <c r="X17" s="38"/>
      <c r="AA17" s="171" t="s">
        <v>2</v>
      </c>
      <c r="AB17" s="172"/>
      <c r="AC17" s="182">
        <v>5.5</v>
      </c>
      <c r="AD17" s="182"/>
      <c r="AE17" s="186">
        <v>15</v>
      </c>
      <c r="AF17" s="187"/>
    </row>
    <row r="18" spans="1:57" ht="15" customHeight="1" thickBot="1">
      <c r="A18" s="44"/>
      <c r="B18" s="38"/>
      <c r="E18" s="179" t="s">
        <v>63</v>
      </c>
      <c r="F18" s="180"/>
      <c r="G18" s="183">
        <v>2.4</v>
      </c>
      <c r="H18" s="183"/>
      <c r="I18" s="188">
        <v>10</v>
      </c>
      <c r="J18" s="189"/>
      <c r="W18" s="44"/>
      <c r="X18" s="38"/>
      <c r="AA18" s="179" t="s">
        <v>63</v>
      </c>
      <c r="AB18" s="180"/>
      <c r="AC18" s="183">
        <v>7.5</v>
      </c>
      <c r="AD18" s="183"/>
      <c r="AE18" s="188">
        <v>15</v>
      </c>
      <c r="AF18" s="189"/>
    </row>
    <row r="19" spans="1:57" ht="15" customHeight="1" thickBot="1">
      <c r="A19" s="42" t="s">
        <v>50</v>
      </c>
      <c r="B19" s="175" t="s">
        <v>45</v>
      </c>
      <c r="C19" s="175"/>
      <c r="W19" s="42" t="s">
        <v>50</v>
      </c>
      <c r="X19" s="175" t="s">
        <v>45</v>
      </c>
      <c r="Y19" s="175"/>
    </row>
    <row r="20" spans="1:57" ht="15" customHeight="1">
      <c r="B20" s="161" t="s">
        <v>20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3"/>
      <c r="X20" s="161" t="s">
        <v>20</v>
      </c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62"/>
      <c r="AL20" s="162"/>
      <c r="AM20" s="162"/>
      <c r="AN20" s="162"/>
      <c r="AO20" s="162"/>
      <c r="AP20" s="162"/>
      <c r="AQ20" s="162"/>
      <c r="AR20" s="163"/>
    </row>
    <row r="21" spans="1:57" ht="15.75" customHeight="1" thickBot="1">
      <c r="B21" s="164"/>
      <c r="C21" s="165"/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6"/>
      <c r="X21" s="164"/>
      <c r="Y21" s="165"/>
      <c r="Z21" s="165"/>
      <c r="AA21" s="165"/>
      <c r="AB21" s="165"/>
      <c r="AC21" s="165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  <c r="AN21" s="165"/>
      <c r="AO21" s="165"/>
      <c r="AP21" s="165"/>
      <c r="AQ21" s="165"/>
      <c r="AR21" s="166"/>
    </row>
    <row r="22" spans="1:57" ht="15" customHeight="1">
      <c r="B22" s="157" t="s">
        <v>8</v>
      </c>
      <c r="C22" s="158"/>
      <c r="D22" s="68">
        <f>IF(ISNUMBER('Raw Data Input'!B3),'Raw Data Input'!B3,"")</f>
        <v>5</v>
      </c>
      <c r="E22" s="69">
        <f>IF(ISNUMBER('Raw Data Input'!C3),'Raw Data Input'!C3,"")</f>
        <v>6</v>
      </c>
      <c r="F22" s="69">
        <f>IF(ISNUMBER('Raw Data Input'!D3),'Raw Data Input'!D3,"")</f>
        <v>7</v>
      </c>
      <c r="G22" s="69">
        <f>IF(ISNUMBER('Raw Data Input'!E3),'Raw Data Input'!E3,"")</f>
        <v>8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7" t="s">
        <v>8</v>
      </c>
      <c r="Y22" s="158"/>
      <c r="Z22" s="68">
        <f>IF(ISNUMBER('Raw Data Input'!B3),'Raw Data Input'!B3,"")</f>
        <v>5</v>
      </c>
      <c r="AA22" s="68">
        <f>IF(ISNUMBER('Raw Data Input'!C3),'Raw Data Input'!C3,"")</f>
        <v>6</v>
      </c>
      <c r="AB22" s="68">
        <f>IF(ISNUMBER('Raw Data Input'!D3),'Raw Data Input'!D3,"")</f>
        <v>7</v>
      </c>
      <c r="AC22" s="68">
        <f>IF(ISNUMBER('Raw Data Input'!E3),'Raw Data Input'!E3,"")</f>
        <v>8</v>
      </c>
      <c r="AD22" s="68" t="str">
        <f>IF(ISNUMBER('Raw Data Input'!F3),'Raw Data Input'!F3,"")</f>
        <v/>
      </c>
      <c r="AE22" s="68" t="str">
        <f>IF(ISNUMBER('Raw Data Input'!G3),'Raw Data Input'!G3,"")</f>
        <v/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57" ht="15" customHeight="1" thickBot="1">
      <c r="B23" s="159" t="s">
        <v>19</v>
      </c>
      <c r="C23" s="160"/>
      <c r="D23" s="73">
        <f>IF(ISNUMBER(D22),'Raw Data Input'!B5,"")</f>
        <v>13.799999999999999</v>
      </c>
      <c r="E23" s="74">
        <f>IF(ISNUMBER(E22),'Raw Data Input'!C5,"")</f>
        <v>13.799999999999999</v>
      </c>
      <c r="F23" s="74">
        <f>IF(ISNUMBER(F22),'Raw Data Input'!D5,"")</f>
        <v>13.799999999999999</v>
      </c>
      <c r="G23" s="74">
        <f>IF(ISNUMBER(G22),'Raw Data Input'!E5,"")</f>
        <v>13.799999999999999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55.199999999999996</v>
      </c>
      <c r="X23" s="159" t="s">
        <v>19</v>
      </c>
      <c r="Y23" s="160"/>
      <c r="Z23" s="73">
        <f>IF(ISNUMBER(Z22),'Raw Data Input'!B5,"")</f>
        <v>13.799999999999999</v>
      </c>
      <c r="AA23" s="74">
        <f>IF(ISNUMBER(AA22),'Raw Data Input'!C5,"")</f>
        <v>13.799999999999999</v>
      </c>
      <c r="AB23" s="73">
        <f>IF(ISNUMBER(AB22),'Raw Data Input'!D5,"")</f>
        <v>13.799999999999999</v>
      </c>
      <c r="AC23" s="74">
        <f>IF(ISNUMBER(AC22),'Raw Data Input'!E5,"")</f>
        <v>13.799999999999999</v>
      </c>
      <c r="AD23" s="73" t="str">
        <f>IF(ISNUMBER(AD22),'Raw Data Input'!F5,"")</f>
        <v/>
      </c>
      <c r="AE23" s="74" t="str">
        <f>IF(ISNUMBER(AE22),'Raw Data Input'!G5,"")</f>
        <v/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55.199999999999996</v>
      </c>
    </row>
    <row r="24" spans="1:57" ht="15" customHeight="1">
      <c r="B24" s="152" t="s">
        <v>0</v>
      </c>
      <c r="C24" s="78" t="s">
        <v>80</v>
      </c>
      <c r="D24" s="79" t="str">
        <f t="shared" ref="D24:F24" si="1">IF(ISNUMBER(D$22),IF(D25&gt;0.05,"NO","YES"),"")</f>
        <v>NO</v>
      </c>
      <c r="E24" s="80" t="str">
        <f>IF(ISNUMBER(E$22),IF(E25&gt;0.05,"NO","YES"),"")</f>
        <v>YES</v>
      </c>
      <c r="F24" s="80" t="str">
        <f t="shared" si="1"/>
        <v>NO</v>
      </c>
      <c r="G24" s="80" t="str">
        <f>IF(ISNUMBER(G$22),IF(G25&gt;0.05,"NO","YES"),"")</f>
        <v>YES</v>
      </c>
      <c r="H24" s="80" t="str">
        <f t="shared" ref="H24:U24" si="2">IF(ISNUMBER(H$22),IF(H25&gt;0.05,"NO","YES"),"")</f>
        <v/>
      </c>
      <c r="I24" s="80" t="str">
        <f t="shared" si="2"/>
        <v/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NO</v>
      </c>
      <c r="X24" s="152" t="s">
        <v>0</v>
      </c>
      <c r="Y24" s="78" t="s">
        <v>106</v>
      </c>
      <c r="Z24" s="79" t="str">
        <f>IF(ISNUMBER(Z$22),IF(Z25&gt;0,"NO","YES"),"")</f>
        <v>YES</v>
      </c>
      <c r="AA24" s="80" t="str">
        <f>IF(ISNUMBER(AA$22),IF(AA25&gt;0,"NO","YES"),"")</f>
        <v>YES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/>
      </c>
      <c r="AE24" s="80" t="str">
        <f t="shared" si="3"/>
        <v/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YES</v>
      </c>
    </row>
    <row r="25" spans="1:57" ht="15" customHeight="1">
      <c r="B25" s="153"/>
      <c r="C25" s="83" t="s">
        <v>6</v>
      </c>
      <c r="D25" s="84">
        <f>IF(ISNUMBER('Raw Data Input'!$B$3),'1'!$F$7,"")</f>
        <v>6.8181818181818177E-2</v>
      </c>
      <c r="E25" s="85">
        <f>IF(ISNUMBER('Raw Data Input'!$C$3),'2'!$F$7,"")</f>
        <v>0</v>
      </c>
      <c r="F25" s="85">
        <f>IF(ISNUMBER('Raw Data Input'!$D$3),'3'!$F$7,"")</f>
        <v>0.11363636363636363</v>
      </c>
      <c r="G25" s="85">
        <f>IF(ISNUMBER('Raw Data Input'!$E$3),'4'!$F$7,"")</f>
        <v>4.5454545454545456E-2</v>
      </c>
      <c r="H25" s="85" t="str">
        <f>IF(ISNUMBER('Raw Data Input'!$F$3),'5'!$F$7,"")</f>
        <v/>
      </c>
      <c r="I25" s="85" t="str">
        <f>IF(ISNUMBER('Raw Data Input'!$G$3),'6'!$F$7,"")</f>
        <v/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5.6818181818181809E-2</v>
      </c>
      <c r="X25" s="153"/>
      <c r="Y25" s="83" t="s">
        <v>6</v>
      </c>
      <c r="Z25" s="84">
        <f>IF(ISNUMBER('Raw Data Input'!$B$3),'1'!$G$7,"")</f>
        <v>0</v>
      </c>
      <c r="AA25" s="85">
        <f>IF(ISNUMBER('Raw Data Input'!$C$3),'2'!$G$7,"")</f>
        <v>0</v>
      </c>
      <c r="AB25" s="85">
        <f>IF(ISNUMBER('Raw Data Input'!$D$3),'3'!$G$7,"")</f>
        <v>0</v>
      </c>
      <c r="AC25" s="85">
        <f>IF(ISNUMBER('Raw Data Input'!$E$3),'4'!$G$7,"")</f>
        <v>0</v>
      </c>
      <c r="AD25" s="85" t="str">
        <f>IF(ISNUMBER('Raw Data Input'!$F$3),'5'!$G$7,"")</f>
        <v/>
      </c>
      <c r="AE25" s="85" t="str">
        <f>IF(ISNUMBER('Raw Data Input'!$G$3),'6'!$G$7,"")</f>
        <v/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0</v>
      </c>
    </row>
    <row r="26" spans="1:57" ht="15" customHeight="1">
      <c r="B26" s="153"/>
      <c r="C26" s="88" t="s">
        <v>81</v>
      </c>
      <c r="D26" s="89" t="str">
        <f>IF(ISNUMBER(D$22),IF(D27&gt;0.05,"NO","YES"),"")</f>
        <v>NO</v>
      </c>
      <c r="E26" s="90" t="str">
        <f t="shared" ref="E26" si="4">IF(ISNUMBER(E$22),IF(E27&gt;0.05,"NO","YES"),"")</f>
        <v>NO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YES</v>
      </c>
      <c r="H26" s="91" t="str">
        <f>IF(ISNUMBER(H$22),IF(H27&gt;0.05,"NO","YES"),"")</f>
        <v/>
      </c>
      <c r="I26" s="91" t="str">
        <f t="shared" ref="I26" si="7">IF(ISNUMBER(I$22),IF(I27&gt;0.05,"NO","YES"),"")</f>
        <v/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53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/>
      </c>
      <c r="AE26" s="90" t="str">
        <f t="shared" si="11"/>
        <v/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57" ht="15" customHeight="1" thickBot="1">
      <c r="B27" s="153"/>
      <c r="C27" s="83" t="s">
        <v>6</v>
      </c>
      <c r="D27" s="84">
        <f>IF(ISNUMBER('Raw Data Input'!$B$3),'1'!$H$7,"")</f>
        <v>0.1111111111111111</v>
      </c>
      <c r="E27" s="85">
        <f>IF(ISNUMBER('Raw Data Input'!$C$3),'2'!$H$7,"")</f>
        <v>5.5555555555555552E-2</v>
      </c>
      <c r="F27" s="85">
        <f>IF(ISNUMBER('Raw Data Input'!$D$3),'3'!$H$7,"")</f>
        <v>0.72222222222222221</v>
      </c>
      <c r="G27" s="85">
        <f>IF(ISNUMBER('Raw Data Input'!$E$3),'4'!$H$7,"")</f>
        <v>0</v>
      </c>
      <c r="H27" s="94" t="str">
        <f>IF(ISNUMBER('Raw Data Input'!$F$3),'5'!$H$7,"")</f>
        <v/>
      </c>
      <c r="I27" s="94" t="str">
        <f>IF(ISNUMBER('Raw Data Input'!$G$3),'6'!$H$7,"")</f>
        <v/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0.22222222222222221</v>
      </c>
      <c r="X27" s="153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 t="str">
        <f>IF(ISNUMBER('Raw Data Input'!$F$3),'5'!$I$7,"")</f>
        <v/>
      </c>
      <c r="AE27" s="94" t="str">
        <f>IF(ISNUMBER('Raw Data Input'!$G$3),'6'!$I$7,"")</f>
        <v/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57" ht="15" customHeight="1">
      <c r="B28" s="152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YES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YES</v>
      </c>
      <c r="H28" s="95" t="str">
        <f>IF(ISNUMBER(H$22),IF(H29&gt;0.05,"NO","YES"),"")</f>
        <v/>
      </c>
      <c r="I28" s="95" t="str">
        <f t="shared" ref="I28" si="14">IF(ISNUMBER(I$22),IF(I29&gt;0.05,"NO","YES"),"")</f>
        <v/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52" t="s">
        <v>1</v>
      </c>
      <c r="Y28" s="78" t="s">
        <v>106</v>
      </c>
      <c r="Z28" s="79" t="str">
        <f>IF(ISNUMBER(Z$22),IF(Z29&gt;0,"NO","YES"),"")</f>
        <v>YES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/>
      </c>
      <c r="AE28" s="80" t="str">
        <f t="shared" si="18"/>
        <v/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YES</v>
      </c>
    </row>
    <row r="29" spans="1:57" ht="15" customHeight="1">
      <c r="B29" s="153"/>
      <c r="C29" s="96" t="s">
        <v>6</v>
      </c>
      <c r="D29" s="84">
        <f>IF(ISNUMBER('Raw Data Input'!$B$3),'1'!$J$7,"")</f>
        <v>4.5454545454545456E-2</v>
      </c>
      <c r="E29" s="85">
        <f>IF(ISNUMBER('Raw Data Input'!$C$3),'2'!$J$7,"")</f>
        <v>0</v>
      </c>
      <c r="F29" s="85">
        <f>IF(ISNUMBER('Raw Data Input'!$D$3),'3'!$J$7,"")</f>
        <v>4.5454545454545456E-2</v>
      </c>
      <c r="G29" s="85">
        <f>IF(ISNUMBER('Raw Data Input'!$E$3),'4'!$J$7,"")</f>
        <v>2.2727272727272728E-2</v>
      </c>
      <c r="H29" s="94" t="str">
        <f>IF(ISNUMBER('Raw Data Input'!$F$3),'5'!$J$7,"")</f>
        <v/>
      </c>
      <c r="I29" s="94" t="str">
        <f>IF(ISNUMBER('Raw Data Input'!$G$3),'6'!$J$7,"")</f>
        <v/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2.8409090909090905E-2</v>
      </c>
      <c r="X29" s="153"/>
      <c r="Y29" s="83" t="s">
        <v>6</v>
      </c>
      <c r="Z29" s="84">
        <f>IF(ISNUMBER('Raw Data Input'!$B$3),'1'!$K$7,"")</f>
        <v>0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 t="str">
        <f>IF(ISNUMBER('Raw Data Input'!$F$3),'5'!$K$7,"")</f>
        <v/>
      </c>
      <c r="AE29" s="94" t="str">
        <f>IF(ISNUMBER('Raw Data Input'!$G$3),'6'!$K$7,"")</f>
        <v/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0</v>
      </c>
      <c r="AS29" s="31" t="s">
        <v>8</v>
      </c>
      <c r="AT29" s="31">
        <f>'Raw Data Input'!D3</f>
        <v>7</v>
      </c>
    </row>
    <row r="30" spans="1:57" ht="15" customHeight="1">
      <c r="B30" s="153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YES</v>
      </c>
      <c r="H30" s="91" t="str">
        <f>IF(ISNUMBER(H$22),IF(H31&gt;0.05,"NO","YES"),"")</f>
        <v/>
      </c>
      <c r="I30" s="91" t="str">
        <f t="shared" ref="I30" si="23">IF(ISNUMBER(I$22),IF(I31&gt;0.05,"NO","YES"),"")</f>
        <v/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53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/>
      </c>
      <c r="AE30" s="90" t="str">
        <f t="shared" si="27"/>
        <v/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</row>
    <row r="31" spans="1:57" ht="15" customHeight="1" thickBot="1">
      <c r="B31" s="153"/>
      <c r="C31" s="96" t="s">
        <v>6</v>
      </c>
      <c r="D31" s="84">
        <f>IF(ISNUMBER('Raw Data Input'!$B$3),'1'!$L$7,"")</f>
        <v>0</v>
      </c>
      <c r="E31" s="85">
        <f>IF(ISNUMBER('Raw Data Input'!$C$3),'2'!$L$7,"")</f>
        <v>0</v>
      </c>
      <c r="F31" s="85">
        <f>IF(ISNUMBER('Raw Data Input'!$D$3),'3'!$L$7,"")</f>
        <v>0.3888888888888889</v>
      </c>
      <c r="G31" s="85">
        <f>IF(ISNUMBER('Raw Data Input'!$E$3),'4'!$L$7,"")</f>
        <v>0</v>
      </c>
      <c r="H31" s="94" t="str">
        <f>IF(ISNUMBER('Raw Data Input'!$F$3),'5'!$L$7,"")</f>
        <v/>
      </c>
      <c r="I31" s="94" t="str">
        <f>IF(ISNUMBER('Raw Data Input'!$G$3),'6'!$L$7,"")</f>
        <v/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9.7222222222222224E-2</v>
      </c>
      <c r="X31" s="153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 t="str">
        <f>IF(ISNUMBER('Raw Data Input'!$F$3),'5'!$M$7,"")</f>
        <v/>
      </c>
      <c r="AE31" s="94" t="str">
        <f>IF(ISNUMBER('Raw Data Input'!$G$3),'6'!$M$7,"")</f>
        <v/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57" ht="15" customHeight="1">
      <c r="B32" s="154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/>
      </c>
      <c r="I32" s="108" t="str">
        <f t="shared" ref="I32" si="32">IF(ISNUMBER(I$22),IF(I33&gt;0.05,"NO","YES"),"")</f>
        <v/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54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/>
      </c>
      <c r="AE32" s="107" t="str">
        <f t="shared" si="36"/>
        <v/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57" ht="15" customHeight="1">
      <c r="B33" s="155"/>
      <c r="C33" s="111" t="s">
        <v>6</v>
      </c>
      <c r="D33" s="112">
        <f>IF(ISNUMBER('Raw Data Input'!$B$3),'1'!$N$7,"")</f>
        <v>0</v>
      </c>
      <c r="E33" s="113">
        <f>IF(ISNUMBER('Raw Data Input'!$C$3),'2'!$N$7,"")</f>
        <v>0</v>
      </c>
      <c r="F33" s="113">
        <f>IF(ISNUMBER('Raw Data Input'!$D$3),'3'!$N$7,"")</f>
        <v>2.2727272727272728E-2</v>
      </c>
      <c r="G33" s="113">
        <f>IF(ISNUMBER('Raw Data Input'!$E$3),'4'!$N$7,"")</f>
        <v>2.2727272727272728E-2</v>
      </c>
      <c r="H33" s="114" t="str">
        <f>IF(ISNUMBER('Raw Data Input'!$F$3),'5'!$N$7,"")</f>
        <v/>
      </c>
      <c r="I33" s="114" t="str">
        <f>IF(ISNUMBER('Raw Data Input'!$G$3),'6'!$N$7,"")</f>
        <v/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1.1363636363636364E-2</v>
      </c>
      <c r="X33" s="155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 t="str">
        <f>IF(ISNUMBER('Raw Data Input'!$F$3),'5'!$O$7,"")</f>
        <v/>
      </c>
      <c r="AE33" s="114" t="str">
        <f>IF(ISNUMBER('Raw Data Input'!$G$3),'6'!$O$7,"")</f>
        <v/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57" ht="15" customHeight="1">
      <c r="B34" s="155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NO</v>
      </c>
      <c r="G34" s="120" t="str">
        <f t="shared" ref="G34" si="40">IF(ISNUMBER(G$22),IF(G35&gt;0.05,"NO","YES"),"")</f>
        <v>YES</v>
      </c>
      <c r="H34" s="120" t="str">
        <f>IF(ISNUMBER(H$22),IF(H35&gt;0.05,"NO","YES"),"")</f>
        <v/>
      </c>
      <c r="I34" s="120" t="str">
        <f t="shared" ref="I34" si="41">IF(ISNUMBER(I$22),IF(I35&gt;0.05,"NO","YES"),"")</f>
        <v/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NO</v>
      </c>
      <c r="X34" s="155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/>
      </c>
      <c r="AE34" s="119" t="str">
        <f t="shared" si="45"/>
        <v/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57" ht="15" customHeight="1" thickBot="1">
      <c r="B35" s="155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</v>
      </c>
      <c r="F35" s="113">
        <f>IF(ISNUMBER('Raw Data Input'!$D$3),'3'!$P$7,"")</f>
        <v>0.22222222222222221</v>
      </c>
      <c r="G35" s="114">
        <f>IF(ISNUMBER('Raw Data Input'!$E$3),'4'!$P$7,"")</f>
        <v>0</v>
      </c>
      <c r="H35" s="114" t="str">
        <f>IF(ISNUMBER('Raw Data Input'!$F$3),'5'!$P$7,"")</f>
        <v/>
      </c>
      <c r="I35" s="114" t="str">
        <f>IF(ISNUMBER('Raw Data Input'!$G$3),'6'!$P$7,"")</f>
        <v/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5.5555555555555552E-2</v>
      </c>
      <c r="X35" s="155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 t="str">
        <f>IF(ISNUMBER('Raw Data Input'!$F$3),'5'!$Q$7,"")</f>
        <v/>
      </c>
      <c r="AE35" s="114" t="str">
        <f>IF(ISNUMBER('Raw Data Input'!$G$3),'6'!$Q$7,"")</f>
        <v/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57" ht="15" customHeight="1">
      <c r="B36" s="152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/>
      </c>
      <c r="I36" s="95" t="str">
        <f t="shared" si="49"/>
        <v/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52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/>
      </c>
      <c r="AE36" s="95" t="str">
        <f t="shared" si="50"/>
        <v/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57" ht="15" customHeight="1">
      <c r="B37" s="153"/>
      <c r="C37" s="96" t="s">
        <v>6</v>
      </c>
      <c r="D37" s="84">
        <f>IF(ISNUMBER('Raw Data Input'!$B$3),'1'!$R$7,"")</f>
        <v>0</v>
      </c>
      <c r="E37" s="94">
        <f>IF(ISNUMBER('Raw Data Input'!$C$3),'2'!$R$7,"")</f>
        <v>0</v>
      </c>
      <c r="F37" s="94">
        <f>IF(ISNUMBER('Raw Data Input'!$D$3),'3'!$R$7,"")</f>
        <v>2.2727272727272728E-2</v>
      </c>
      <c r="G37" s="94">
        <f>IF(ISNUMBER('Raw Data Input'!$E$3),'4'!$R$7,"")</f>
        <v>2.2727272727272728E-2</v>
      </c>
      <c r="H37" s="94" t="str">
        <f>IF(ISNUMBER('Raw Data Input'!$F$3),'5'!$R$7,"")</f>
        <v/>
      </c>
      <c r="I37" s="94" t="str">
        <f>IF(ISNUMBER('Raw Data Input'!$G$3),'6'!$R$7,"")</f>
        <v/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1.1363636363636364E-2</v>
      </c>
      <c r="X37" s="153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 t="str">
        <f>IF(ISNUMBER('Raw Data Input'!$F$3),'5'!$S$7,"")</f>
        <v/>
      </c>
      <c r="AE37" s="94" t="str">
        <f>IF(ISNUMBER('Raw Data Input'!$G$3),'6'!$S$7,"")</f>
        <v/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57" ht="15" customHeight="1">
      <c r="B38" s="153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NO</v>
      </c>
      <c r="G38" s="91" t="str">
        <f t="shared" ref="G38" si="54">IF(ISNUMBER(G$22),IF(G39&gt;0.05,"NO","YES"),"")</f>
        <v>YES</v>
      </c>
      <c r="H38" s="91" t="str">
        <f>IF(ISNUMBER(H$22),IF(H39&gt;0.05,"NO","YES"),"")</f>
        <v/>
      </c>
      <c r="I38" s="91" t="str">
        <f t="shared" ref="I38" si="55">IF(ISNUMBER(I$22),IF(I39&gt;0.05,"NO","YES"),"")</f>
        <v/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53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/>
      </c>
      <c r="AE38" s="91" t="str">
        <f t="shared" si="59"/>
        <v/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57" ht="15" customHeight="1" thickBot="1">
      <c r="B39" s="156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</v>
      </c>
      <c r="F39" s="102">
        <f>IF(ISNUMBER('Raw Data Input'!$D$3),'3'!$T$7,"")</f>
        <v>0.1111111111111111</v>
      </c>
      <c r="G39" s="102">
        <f>IF(ISNUMBER('Raw Data Input'!$E$3),'4'!$T$7,"")</f>
        <v>0</v>
      </c>
      <c r="H39" s="102" t="str">
        <f>IF(ISNUMBER('Raw Data Input'!$F$3),'5'!$T$7,"")</f>
        <v/>
      </c>
      <c r="I39" s="102" t="str">
        <f>IF(ISNUMBER('Raw Data Input'!$G$3),'6'!$T$7,"")</f>
        <v/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2.7777777777777776E-2</v>
      </c>
      <c r="X39" s="156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 t="str">
        <f>IF(ISNUMBER('Raw Data Input'!$F$3),'5'!$U$7,"")</f>
        <v/>
      </c>
      <c r="AE39" s="102" t="str">
        <f>IF(ISNUMBER('Raw Data Input'!$G$3),'6'!$U$7,"")</f>
        <v/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57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57" ht="15" customHeight="1">
      <c r="A41" s="42" t="s">
        <v>53</v>
      </c>
      <c r="B41" s="34" t="s">
        <v>54</v>
      </c>
      <c r="C41" s="176" t="s">
        <v>82</v>
      </c>
      <c r="D41" s="176"/>
      <c r="E41" s="176"/>
      <c r="F41" s="176"/>
      <c r="G41" s="176"/>
      <c r="H41" s="141" t="str">
        <f>IF(AND(V24="YES",V26="YES"),B24,IF(AND(V28="YES",V30="YES"),B28,IF(AND(V32="YES",V34="YES"),B32,IF(AND(V36="YES",V38="YES"),B36,"-"))))</f>
        <v>FM4</v>
      </c>
      <c r="I41" s="141"/>
      <c r="J41" s="176" t="s">
        <v>55</v>
      </c>
      <c r="K41" s="176"/>
      <c r="L41" s="176"/>
      <c r="M41" s="176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76" t="s">
        <v>82</v>
      </c>
      <c r="Z41" s="176"/>
      <c r="AA41" s="176"/>
      <c r="AB41" s="176"/>
      <c r="AC41" s="176"/>
      <c r="AD41" s="141" t="str">
        <f>IF(AND(AR24="YES",AR26="YES"),X24,IF(AND(AR28="YES",AR30="YES"),X28,IF(AND(AR32="YES",AR34="YES"),X32,IF(AND(AR36="YES",AR38="YES"),X36,"-"))))</f>
        <v>FM1</v>
      </c>
      <c r="AE41" s="141"/>
      <c r="AF41" s="176" t="s">
        <v>55</v>
      </c>
      <c r="AG41" s="176"/>
      <c r="AH41" s="176"/>
      <c r="AI41" s="176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57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57" ht="15" customHeight="1">
      <c r="AS43" s="31" t="s">
        <v>8</v>
      </c>
      <c r="AT43" s="31">
        <f>'Raw Data Input'!E3</f>
        <v>8</v>
      </c>
    </row>
    <row r="44" spans="1:57" ht="15" customHeight="1">
      <c r="AS44" s="31" t="s">
        <v>74</v>
      </c>
      <c r="BE44" s="31" t="s">
        <v>75</v>
      </c>
    </row>
    <row r="45" spans="1:57" ht="15" customHeight="1"/>
    <row r="46" spans="1:57" ht="17.5">
      <c r="B46" s="36"/>
      <c r="C46" s="143"/>
      <c r="D46" s="143"/>
      <c r="N46" s="144" t="str">
        <f>Instructions!B19</f>
        <v>최동현 (ALLEN FACE KOREA)</v>
      </c>
      <c r="O46" s="144"/>
      <c r="P46" s="144"/>
      <c r="Q46" s="144"/>
      <c r="X46" s="36"/>
      <c r="Y46" s="143"/>
      <c r="Z46" s="143"/>
      <c r="AJ46" s="144" t="str">
        <f>N46</f>
        <v>최동현 (ALLEN FACE KOREA)</v>
      </c>
      <c r="AK46" s="144"/>
      <c r="AL46" s="144"/>
      <c r="AM46" s="144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4" fitToWidth="0" orientation="landscape" horizontalDpi="300" verticalDpi="4294967295" r:id="rId1"/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45" t="s">
        <v>73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31" t="s">
        <v>8</v>
      </c>
      <c r="X1" s="31">
        <f>'Raw Data Input'!B3</f>
        <v>5</v>
      </c>
      <c r="AT1" s="31" t="s">
        <v>8</v>
      </c>
      <c r="AU1" s="31">
        <f>'Raw Data Input'!F3</f>
        <v>0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7" t="s">
        <v>62</v>
      </c>
      <c r="H3" s="178"/>
      <c r="I3" s="178"/>
      <c r="J3" s="178"/>
      <c r="K3" s="178"/>
      <c r="L3" s="178"/>
      <c r="M3" s="178"/>
      <c r="N3" s="178"/>
      <c r="O3" s="178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42" t="s">
        <v>37</v>
      </c>
      <c r="C5" s="142"/>
      <c r="D5" s="36"/>
      <c r="E5" s="190" t="str">
        <f>Instructions!B8</f>
        <v>인천 도화 물류센터</v>
      </c>
      <c r="F5" s="190"/>
      <c r="G5" s="190"/>
      <c r="H5" s="190"/>
      <c r="I5" s="190"/>
      <c r="J5" s="190"/>
      <c r="K5" s="67" t="s">
        <v>48</v>
      </c>
      <c r="L5" s="174" t="s">
        <v>39</v>
      </c>
      <c r="M5" s="174"/>
      <c r="N5" s="174"/>
      <c r="O5" s="173" t="str">
        <f>Instructions!B12</f>
        <v>지상4층 1공구 #12</v>
      </c>
      <c r="P5" s="173"/>
      <c r="Q5" s="173"/>
      <c r="R5" s="173"/>
      <c r="S5" s="173"/>
      <c r="T5" s="173"/>
      <c r="U5" s="173"/>
      <c r="V5" s="173"/>
    </row>
    <row r="6" spans="1:127" ht="15" customHeight="1">
      <c r="A6" s="42"/>
      <c r="B6" s="142" t="s">
        <v>38</v>
      </c>
      <c r="C6" s="142"/>
      <c r="D6" s="36"/>
      <c r="E6" s="190" t="str">
        <f>Instructions!B9</f>
        <v>-</v>
      </c>
      <c r="F6" s="190"/>
      <c r="G6" s="190"/>
      <c r="H6" s="190"/>
      <c r="I6" s="190"/>
      <c r="J6" s="190"/>
      <c r="K6" s="52"/>
      <c r="L6" s="174" t="s">
        <v>40</v>
      </c>
      <c r="M6" s="174"/>
      <c r="N6" s="174"/>
      <c r="O6" s="173" t="e">
        <f>Instructions!#REF!</f>
        <v>#REF!</v>
      </c>
      <c r="P6" s="173"/>
      <c r="Q6" s="173"/>
      <c r="R6" s="173"/>
      <c r="S6" s="173"/>
      <c r="T6" s="173"/>
      <c r="U6" s="173"/>
      <c r="V6" s="173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74" t="s">
        <v>41</v>
      </c>
      <c r="M7" s="174"/>
      <c r="N7" s="174"/>
      <c r="O7" s="173">
        <f>Instructions!B13</f>
        <v>45363</v>
      </c>
      <c r="P7" s="173"/>
      <c r="Q7" s="173"/>
      <c r="R7" s="173"/>
      <c r="S7" s="173"/>
      <c r="T7" s="173"/>
      <c r="U7" s="173"/>
      <c r="V7" s="173"/>
    </row>
    <row r="8" spans="1:127" ht="15" customHeight="1">
      <c r="A8" s="42" t="s">
        <v>51</v>
      </c>
      <c r="B8" s="142" t="s">
        <v>36</v>
      </c>
      <c r="C8" s="142"/>
      <c r="D8" s="35"/>
      <c r="E8" s="190" t="str">
        <f>Instructions!B10</f>
        <v>HEB</v>
      </c>
      <c r="F8" s="190"/>
      <c r="G8" s="190"/>
      <c r="H8" s="190"/>
      <c r="I8" s="190"/>
      <c r="J8" s="190"/>
      <c r="K8" s="53"/>
      <c r="L8" s="174" t="s">
        <v>42</v>
      </c>
      <c r="M8" s="174"/>
      <c r="N8" s="174"/>
      <c r="O8" s="190" t="str">
        <f>Instructions!B14</f>
        <v>D-Meter® Manufactured by Allen Face&amp;Company, Serial Number: 448</v>
      </c>
      <c r="P8" s="190"/>
      <c r="Q8" s="190"/>
      <c r="R8" s="190"/>
      <c r="S8" s="190"/>
      <c r="T8" s="190"/>
      <c r="U8" s="190"/>
      <c r="V8" s="190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74" t="s">
        <v>43</v>
      </c>
      <c r="M9" s="174"/>
      <c r="N9" s="174"/>
      <c r="O9" s="190" t="str">
        <f>Instructions!B15</f>
        <v>최동현 (ALLEN FACE KOREA)</v>
      </c>
      <c r="P9" s="190"/>
      <c r="Q9" s="190"/>
      <c r="R9" s="190"/>
      <c r="S9" s="190"/>
      <c r="T9" s="190"/>
      <c r="U9" s="190"/>
      <c r="V9" s="190"/>
    </row>
    <row r="10" spans="1:127" ht="15" customHeight="1" thickBot="1">
      <c r="A10" s="42" t="s">
        <v>52</v>
      </c>
      <c r="B10" s="142" t="s">
        <v>46</v>
      </c>
      <c r="C10" s="142"/>
      <c r="D10" s="35"/>
      <c r="E10" s="190" t="str">
        <f>Instructions!B11</f>
        <v>ALLEN FACE KOREA</v>
      </c>
      <c r="F10" s="190"/>
      <c r="G10" s="190"/>
      <c r="H10" s="190"/>
      <c r="I10" s="190"/>
      <c r="J10" s="190"/>
      <c r="K10" s="53"/>
      <c r="L10" s="174" t="s">
        <v>44</v>
      </c>
      <c r="M10" s="174"/>
      <c r="N10" s="174"/>
      <c r="O10" s="60">
        <f>Instructions!B16</f>
        <v>363</v>
      </c>
      <c r="P10" s="54" t="s">
        <v>84</v>
      </c>
      <c r="Q10" s="190" t="s">
        <v>56</v>
      </c>
      <c r="R10" s="190"/>
      <c r="S10" s="190"/>
      <c r="T10" s="190"/>
      <c r="U10" s="190"/>
      <c r="V10" s="190"/>
    </row>
    <row r="11" spans="1:127" ht="15" customHeight="1">
      <c r="A11" s="42" t="s">
        <v>49</v>
      </c>
      <c r="B11" s="142" t="s">
        <v>58</v>
      </c>
      <c r="C11" s="142"/>
      <c r="E11" s="146" t="s">
        <v>83</v>
      </c>
      <c r="F11" s="147"/>
      <c r="G11" s="147"/>
      <c r="H11" s="147"/>
      <c r="I11" s="147"/>
      <c r="J11" s="148"/>
      <c r="L11" s="34"/>
    </row>
    <row r="12" spans="1:127" ht="15" customHeight="1">
      <c r="A12" s="44"/>
      <c r="B12" s="38"/>
      <c r="E12" s="149"/>
      <c r="F12" s="150"/>
      <c r="G12" s="150"/>
      <c r="H12" s="150"/>
      <c r="I12" s="150"/>
      <c r="J12" s="151"/>
      <c r="L12" s="39"/>
    </row>
    <row r="13" spans="1:127" ht="15" customHeight="1">
      <c r="A13" s="44"/>
      <c r="B13" s="38"/>
      <c r="E13" s="170" t="s">
        <v>18</v>
      </c>
      <c r="F13" s="167"/>
      <c r="G13" s="167" t="s">
        <v>65</v>
      </c>
      <c r="H13" s="167"/>
      <c r="I13" s="168" t="s">
        <v>66</v>
      </c>
      <c r="J13" s="169"/>
      <c r="M13" s="33"/>
      <c r="N13" s="34"/>
      <c r="O13" s="35"/>
      <c r="P13" s="36"/>
      <c r="Q13" s="37"/>
    </row>
    <row r="14" spans="1:127" ht="15" customHeight="1">
      <c r="A14" s="44"/>
      <c r="B14" s="38"/>
      <c r="E14" s="170"/>
      <c r="F14" s="167"/>
      <c r="G14" s="167" t="s">
        <v>91</v>
      </c>
      <c r="H14" s="167"/>
      <c r="I14" s="168" t="s">
        <v>91</v>
      </c>
      <c r="J14" s="169"/>
      <c r="M14" s="33"/>
      <c r="N14" s="34"/>
      <c r="O14" s="35"/>
      <c r="P14" s="36"/>
      <c r="Q14" s="37"/>
    </row>
    <row r="15" spans="1:127" ht="15" customHeight="1">
      <c r="A15" s="44"/>
      <c r="B15" s="38"/>
      <c r="E15" s="170" t="s">
        <v>0</v>
      </c>
      <c r="F15" s="167"/>
      <c r="G15" s="181">
        <v>4</v>
      </c>
      <c r="H15" s="181"/>
      <c r="I15" s="184">
        <v>15</v>
      </c>
      <c r="J15" s="185"/>
      <c r="M15" s="33"/>
      <c r="N15" s="34"/>
      <c r="O15" s="35"/>
      <c r="P15" s="36"/>
      <c r="Q15" s="37"/>
      <c r="W15" s="31" t="s">
        <v>8</v>
      </c>
      <c r="X15" s="31">
        <f>'Raw Data Input'!C3</f>
        <v>6</v>
      </c>
      <c r="AT15" s="31" t="s">
        <v>8</v>
      </c>
      <c r="AU15" s="31">
        <f>'Raw Data Input'!G3</f>
        <v>0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70" t="s">
        <v>1</v>
      </c>
      <c r="F16" s="167"/>
      <c r="G16" s="181">
        <v>4.5</v>
      </c>
      <c r="H16" s="181"/>
      <c r="I16" s="184">
        <v>15</v>
      </c>
      <c r="J16" s="185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70" t="s">
        <v>2</v>
      </c>
      <c r="F17" s="167"/>
      <c r="G17" s="181">
        <v>5.5</v>
      </c>
      <c r="H17" s="181"/>
      <c r="I17" s="184">
        <v>15</v>
      </c>
      <c r="J17" s="185"/>
    </row>
    <row r="18" spans="1:104" ht="15" customHeight="1" thickBot="1">
      <c r="A18" s="44"/>
      <c r="B18" s="38"/>
      <c r="E18" s="192" t="s">
        <v>63</v>
      </c>
      <c r="F18" s="193"/>
      <c r="G18" s="194">
        <v>7.5</v>
      </c>
      <c r="H18" s="194"/>
      <c r="I18" s="195">
        <v>15</v>
      </c>
      <c r="J18" s="196"/>
    </row>
    <row r="19" spans="1:104" ht="15" customHeight="1" thickBot="1">
      <c r="A19" s="42" t="s">
        <v>50</v>
      </c>
      <c r="B19" s="175" t="s">
        <v>45</v>
      </c>
      <c r="C19" s="175"/>
    </row>
    <row r="20" spans="1:104" ht="15" customHeight="1">
      <c r="B20" s="161" t="s">
        <v>20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3"/>
    </row>
    <row r="21" spans="1:104" ht="15.75" customHeight="1" thickBot="1">
      <c r="B21" s="164"/>
      <c r="C21" s="165"/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6"/>
    </row>
    <row r="22" spans="1:104" ht="15" customHeight="1">
      <c r="B22" s="157" t="s">
        <v>8</v>
      </c>
      <c r="C22" s="158"/>
      <c r="D22" s="68">
        <f>IF(ISNUMBER('Raw Data Input'!B3),'Raw Data Input'!B3,"")</f>
        <v>5</v>
      </c>
      <c r="E22" s="69">
        <f>IF(ISNUMBER('Raw Data Input'!C3),'Raw Data Input'!C3,"")</f>
        <v>6</v>
      </c>
      <c r="F22" s="69">
        <f>IF(ISNUMBER('Raw Data Input'!D3),'Raw Data Input'!D3,"")</f>
        <v>7</v>
      </c>
      <c r="G22" s="69">
        <f>IF(ISNUMBER('Raw Data Input'!E3),'Raw Data Input'!E3,"")</f>
        <v>8</v>
      </c>
      <c r="H22" s="70" t="str">
        <f>IF(ISNUMBER('Raw Data Input'!F3),'Raw Data Input'!F3,"")</f>
        <v/>
      </c>
      <c r="I22" s="70" t="str">
        <f>IF(ISNUMBER('Raw Data Input'!G3),'Raw Data Input'!G3,"")</f>
        <v/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9" t="s">
        <v>19</v>
      </c>
      <c r="C23" s="160"/>
      <c r="D23" s="73">
        <f>IF(ISNUMBER(D22),'Raw Data Input'!B5,"")</f>
        <v>13.799999999999999</v>
      </c>
      <c r="E23" s="74">
        <f>IF(ISNUMBER(E22),'Raw Data Input'!C5,"")</f>
        <v>13.799999999999999</v>
      </c>
      <c r="F23" s="74">
        <f>IF(ISNUMBER(F22),'Raw Data Input'!D5,"")</f>
        <v>13.799999999999999</v>
      </c>
      <c r="G23" s="74">
        <f>IF(ISNUMBER(G22),'Raw Data Input'!E5,"")</f>
        <v>13.799999999999999</v>
      </c>
      <c r="H23" s="75" t="str">
        <f>IF(ISNUMBER(H22),'Raw Data Input'!F5,"")</f>
        <v/>
      </c>
      <c r="I23" s="75" t="str">
        <f>IF(ISNUMBER(I22),'Raw Data Input'!G5,"")</f>
        <v/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55.199999999999996</v>
      </c>
    </row>
    <row r="24" spans="1:104" ht="15" customHeight="1">
      <c r="B24" s="152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YES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/>
      </c>
      <c r="I24" s="80" t="str">
        <f t="shared" si="0"/>
        <v/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YES</v>
      </c>
    </row>
    <row r="25" spans="1:104" ht="15" customHeight="1">
      <c r="B25" s="153"/>
      <c r="C25" s="83" t="s">
        <v>6</v>
      </c>
      <c r="D25" s="84">
        <f>IF(ISNUMBER('Raw Data Input'!$B$3),'1'!$G$7,"")</f>
        <v>0</v>
      </c>
      <c r="E25" s="85">
        <f>IF(ISNUMBER('Raw Data Input'!$C$3),'2'!$G$7,"")</f>
        <v>0</v>
      </c>
      <c r="F25" s="85">
        <f>IF(ISNUMBER('Raw Data Input'!$D$3),'3'!$G$7,"")</f>
        <v>0</v>
      </c>
      <c r="G25" s="85">
        <f>IF(ISNUMBER('Raw Data Input'!$E$3),'4'!$G$7,"")</f>
        <v>0</v>
      </c>
      <c r="H25" s="85" t="str">
        <f>IF(ISNUMBER('Raw Data Input'!$F$3),'5'!$G$7,"")</f>
        <v/>
      </c>
      <c r="I25" s="85" t="str">
        <f>IF(ISNUMBER('Raw Data Input'!$G$3),'6'!$G$7,"")</f>
        <v/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0</v>
      </c>
    </row>
    <row r="26" spans="1:104" ht="15" customHeight="1">
      <c r="B26" s="153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/>
      </c>
      <c r="I26" s="90" t="str">
        <f t="shared" si="1"/>
        <v/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53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 t="str">
        <f>IF(ISNUMBER('Raw Data Input'!$F$3),'5'!$I$7,"")</f>
        <v/>
      </c>
      <c r="I27" s="94" t="str">
        <f>IF(ISNUMBER('Raw Data Input'!$G$3),'6'!$I$7,"")</f>
        <v/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52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/>
      </c>
      <c r="I28" s="80" t="str">
        <f t="shared" si="2"/>
        <v/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YES</v>
      </c>
    </row>
    <row r="29" spans="1:104" ht="15" customHeight="1">
      <c r="B29" s="153"/>
      <c r="C29" s="96" t="s">
        <v>6</v>
      </c>
      <c r="D29" s="84">
        <f>IF(ISNUMBER('Raw Data Input'!$B$3),'1'!$K$7,"")</f>
        <v>0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 t="str">
        <f>IF(ISNUMBER('Raw Data Input'!$F$3),'5'!$K$7,"")</f>
        <v/>
      </c>
      <c r="I29" s="94" t="str">
        <f>IF(ISNUMBER('Raw Data Input'!$G$3),'6'!$K$7,"")</f>
        <v/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0</v>
      </c>
      <c r="W29" s="31" t="s">
        <v>8</v>
      </c>
      <c r="X29" s="31">
        <f>'Raw Data Input'!D3</f>
        <v>7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53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/>
      </c>
      <c r="I30" s="90" t="str">
        <f t="shared" si="3"/>
        <v/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53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 t="str">
        <f>IF(ISNUMBER('Raw Data Input'!$F$3),'5'!$M$7,"")</f>
        <v/>
      </c>
      <c r="I31" s="94" t="str">
        <f>IF(ISNUMBER('Raw Data Input'!$G$3),'6'!$M$7,"")</f>
        <v/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54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/>
      </c>
      <c r="I32" s="107" t="str">
        <f t="shared" si="4"/>
        <v/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104" ht="15" customHeight="1">
      <c r="B33" s="155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 t="str">
        <f>IF(ISNUMBER('Raw Data Input'!$F$3),'5'!$O$7,"")</f>
        <v/>
      </c>
      <c r="I33" s="114" t="str">
        <f>IF(ISNUMBER('Raw Data Input'!$G$3),'6'!$O$7,"")</f>
        <v/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104" ht="15" customHeight="1">
      <c r="B34" s="155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/>
      </c>
      <c r="I34" s="119" t="str">
        <f t="shared" si="5"/>
        <v/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55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 t="str">
        <f>IF(ISNUMBER('Raw Data Input'!$F$3),'5'!$Q$7,"")</f>
        <v/>
      </c>
      <c r="I35" s="114" t="str">
        <f>IF(ISNUMBER('Raw Data Input'!$G$3),'6'!$Q$7,"")</f>
        <v/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52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/>
      </c>
      <c r="I36" s="95" t="str">
        <f t="shared" si="6"/>
        <v/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53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 t="str">
        <f>IF(ISNUMBER('Raw Data Input'!$F$3),'5'!$S$7,"")</f>
        <v/>
      </c>
      <c r="I37" s="94" t="str">
        <f>IF(ISNUMBER('Raw Data Input'!$G$3),'6'!$S$7,"")</f>
        <v/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53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/>
      </c>
      <c r="I38" s="91" t="str">
        <f t="shared" si="7"/>
        <v/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56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 t="str">
        <f>IF(ISNUMBER('Raw Data Input'!$F$3),'5'!$U$7,"")</f>
        <v/>
      </c>
      <c r="I39" s="102" t="str">
        <f>IF(ISNUMBER('Raw Data Input'!$G$3),'6'!$U$7,"")</f>
        <v/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76" t="s">
        <v>82</v>
      </c>
      <c r="D41" s="176"/>
      <c r="E41" s="176"/>
      <c r="F41" s="176"/>
      <c r="G41" s="176"/>
      <c r="H41" s="141" t="str">
        <f>IF(AND(V24="YES",V26="YES"),B24,IF(AND(V28="YES",V30="YES"),B28,IF(AND(V32="YES",V34="YES"),B32,IF(AND(V36="YES",V38="YES"),B36,"-"))))</f>
        <v>FM1</v>
      </c>
      <c r="I41" s="141"/>
      <c r="J41" s="176" t="s">
        <v>55</v>
      </c>
      <c r="K41" s="176"/>
      <c r="L41" s="176"/>
      <c r="M41" s="176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8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43"/>
      <c r="D46" s="143"/>
      <c r="N46" s="144" t="str">
        <f>Instructions!B19</f>
        <v>최동현 (ALLEN FACE KOREA)</v>
      </c>
      <c r="O46" s="144"/>
      <c r="P46" s="144"/>
      <c r="Q46" s="144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8" t="s">
        <v>59</v>
      </c>
      <c r="B3" s="198"/>
      <c r="C3" s="43">
        <f>'1'!C3+'2'!C3+'3'!C3+'4'!C3+'5'!C3+'6'!C3+'7'!C3+'8'!C3+'9'!C3+'10'!C3+'11'!C3+'12'!C3+'13'!C3+'14'!C3+'15'!C3+'16'!C3+'17'!C3+'18'!C3</f>
        <v>55.199999999999996</v>
      </c>
    </row>
    <row r="4" spans="1:8">
      <c r="A4" s="199" t="s">
        <v>90</v>
      </c>
      <c r="B4" s="199"/>
      <c r="C4" s="199"/>
      <c r="D4" s="199"/>
      <c r="E4" s="199"/>
      <c r="F4" s="199"/>
      <c r="G4" s="199"/>
      <c r="H4" s="199"/>
    </row>
    <row r="5" spans="1:8">
      <c r="A5" s="197" t="s">
        <v>85</v>
      </c>
      <c r="B5" s="197"/>
      <c r="C5" s="197" t="s">
        <v>86</v>
      </c>
      <c r="D5" s="197"/>
      <c r="E5" s="197" t="s">
        <v>87</v>
      </c>
      <c r="F5" s="197"/>
      <c r="G5" s="197" t="s">
        <v>88</v>
      </c>
      <c r="H5" s="197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5.6818181818181809E-2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0.22222222222222221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2.8409090909090905E-2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9.7222222222222224E-2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1.1363636363636364E-2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5.5555555555555552E-2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1.1363636363636364E-2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2.7777777777777776E-2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8" t="s">
        <v>59</v>
      </c>
      <c r="B3" s="198"/>
      <c r="C3" s="43">
        <f>'1'!C3+'2'!C3+'3'!C3+'4'!C3+'5'!C3+'6'!C3+'7'!C3+'8'!C3+'9'!C3+'10'!C3+'11'!C3+'12'!C3+'13'!C3+'14'!C3+'15'!C3+'16'!C3+'17'!C3+'18'!C3</f>
        <v>55.199999999999996</v>
      </c>
    </row>
    <row r="4" spans="1:8">
      <c r="A4" s="199" t="s">
        <v>90</v>
      </c>
      <c r="B4" s="199"/>
      <c r="C4" s="199"/>
      <c r="D4" s="199"/>
      <c r="E4" s="199"/>
      <c r="F4" s="199"/>
      <c r="G4" s="199"/>
      <c r="H4" s="199"/>
    </row>
    <row r="5" spans="1:8">
      <c r="A5" s="197" t="s">
        <v>85</v>
      </c>
      <c r="B5" s="197"/>
      <c r="C5" s="197" t="s">
        <v>86</v>
      </c>
      <c r="D5" s="197"/>
      <c r="E5" s="197" t="s">
        <v>87</v>
      </c>
      <c r="F5" s="197"/>
      <c r="G5" s="197" t="s">
        <v>88</v>
      </c>
      <c r="H5" s="197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0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0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73"/>
  <sheetViews>
    <sheetView workbookViewId="0">
      <pane xSplit="5" ySplit="6" topLeftCell="F34" activePane="bottomRight" state="frozen"/>
      <selection activeCell="H7" sqref="H7"/>
      <selection pane="topRight" activeCell="H7" sqref="H7"/>
      <selection pane="bottomLeft" activeCell="H7" sqref="H7"/>
      <selection pane="bottomRight" activeCell="A55" sqref="A55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5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13.799999999999999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F55/D55</f>
        <v>6.8181818181818177E-2</v>
      </c>
      <c r="G7" s="23">
        <f>G55/D55</f>
        <v>0</v>
      </c>
      <c r="H7" s="25">
        <f>H55/E55</f>
        <v>0.1111111111111111</v>
      </c>
      <c r="I7" s="25">
        <f>I55/E55</f>
        <v>0</v>
      </c>
      <c r="J7" s="27">
        <f>J55/D55</f>
        <v>4.5454545454545456E-2</v>
      </c>
      <c r="K7" s="27">
        <f>K55/D55</f>
        <v>0</v>
      </c>
      <c r="L7" s="24">
        <f>L55/E55</f>
        <v>0</v>
      </c>
      <c r="M7" s="24">
        <f>M55/E55</f>
        <v>0</v>
      </c>
      <c r="N7" s="23">
        <f>N55/D55</f>
        <v>0</v>
      </c>
      <c r="O7" s="23">
        <f>O55/D55</f>
        <v>0</v>
      </c>
      <c r="P7" s="24">
        <f>P55/E55</f>
        <v>0</v>
      </c>
      <c r="Q7" s="24">
        <f>Q55/E55</f>
        <v>0</v>
      </c>
      <c r="R7" s="23">
        <f>R55/D55</f>
        <v>0</v>
      </c>
      <c r="S7" s="23">
        <f>S55/D55</f>
        <v>0</v>
      </c>
      <c r="T7" s="24">
        <f>T55/E55</f>
        <v>0</v>
      </c>
      <c r="U7" s="24">
        <f>U55/E55</f>
        <v>0</v>
      </c>
    </row>
    <row r="8" spans="1:21">
      <c r="A8" s="6">
        <v>0</v>
      </c>
      <c r="B8" s="11">
        <f>'Raw Data Input'!B21/100</f>
        <v>9.14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7.06</v>
      </c>
      <c r="C9" s="9">
        <f>B9-B8</f>
        <v>-2.080000000000001</v>
      </c>
      <c r="D9" s="10">
        <f>C9</f>
        <v>-2.080000000000001</v>
      </c>
      <c r="E9" s="12"/>
      <c r="F9" s="13">
        <f>IF(OR(D9&gt;'95% Report'!$G$15,D9&lt;-'95% Report'!$G$15),D9,"")</f>
        <v>-2.080000000000001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-2.080000000000001</v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7.16</v>
      </c>
      <c r="C10" s="9">
        <f>B10-B9</f>
        <v>0.10000000000000053</v>
      </c>
      <c r="D10" s="9">
        <f>C10-C9</f>
        <v>2.1800000000000015</v>
      </c>
      <c r="E10" s="12"/>
      <c r="F10" s="13">
        <f>IF(OR(D10&gt;'95% Report'!$G$15,D10&lt;-'95% Report'!$G$15),D10,"")</f>
        <v>2.1800000000000015</v>
      </c>
      <c r="G10" s="13" t="str">
        <f>IF(OR(D10&gt;'100% Report'!$G$15,D10&lt;-'100% Report'!$G$15),D10,"")</f>
        <v/>
      </c>
      <c r="H10" s="8"/>
      <c r="I10" s="14"/>
      <c r="J10" s="13">
        <f>IF(OR(D10&gt;'95% Report'!$G$16,D10&lt;-'95% Report'!$G$16),D10,"")</f>
        <v>2.1800000000000015</v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6.98</v>
      </c>
      <c r="C11" s="9">
        <f t="shared" ref="C11:D54" si="0">B11-B10</f>
        <v>-0.17999999999999972</v>
      </c>
      <c r="D11" s="9">
        <f t="shared" si="0"/>
        <v>-0.28000000000000025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6.63</v>
      </c>
      <c r="C12" s="9">
        <f t="shared" si="0"/>
        <v>-0.35000000000000053</v>
      </c>
      <c r="D12" s="9">
        <f>C12-C11</f>
        <v>-0.17000000000000082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5.94</v>
      </c>
      <c r="C13" s="9">
        <f t="shared" si="0"/>
        <v>-0.6899999999999995</v>
      </c>
      <c r="D13" s="9">
        <f t="shared" si="0"/>
        <v>-0.33999999999999897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4.93</v>
      </c>
      <c r="C14" s="9">
        <f t="shared" si="0"/>
        <v>-1.0100000000000007</v>
      </c>
      <c r="D14" s="9">
        <f t="shared" si="0"/>
        <v>-0.32000000000000117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5.89</v>
      </c>
      <c r="C15" s="9">
        <f t="shared" si="0"/>
        <v>0.96</v>
      </c>
      <c r="D15" s="9">
        <f t="shared" si="0"/>
        <v>1.9700000000000006</v>
      </c>
      <c r="E15" s="12"/>
      <c r="F15" s="13">
        <f>IF(OR(D15&gt;'95% Report'!$G$15,D15&lt;-'95% Report'!$G$15),D15,"")</f>
        <v>1.9700000000000006</v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6.55</v>
      </c>
      <c r="C16" s="9">
        <f t="shared" si="0"/>
        <v>0.66000000000000014</v>
      </c>
      <c r="D16" s="9">
        <f t="shared" si="0"/>
        <v>-0.29999999999999982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6.32</v>
      </c>
      <c r="C17" s="9">
        <f t="shared" si="0"/>
        <v>-0.22999999999999954</v>
      </c>
      <c r="D17" s="9">
        <f t="shared" si="0"/>
        <v>-0.88999999999999968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5.64</v>
      </c>
      <c r="C18" s="9">
        <f t="shared" si="0"/>
        <v>-0.6800000000000006</v>
      </c>
      <c r="D18" s="9">
        <f t="shared" si="0"/>
        <v>-0.45000000000000107</v>
      </c>
      <c r="E18" s="12">
        <f>B18-B8</f>
        <v>-3.5000000000000009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5.51</v>
      </c>
      <c r="C19" s="9">
        <f t="shared" si="0"/>
        <v>-0.12999999999999989</v>
      </c>
      <c r="D19" s="9">
        <f t="shared" si="0"/>
        <v>0.55000000000000071</v>
      </c>
      <c r="E19" s="12">
        <f t="shared" ref="E19:E54" si="1">B19-B9</f>
        <v>-1.5499999999999998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5.03</v>
      </c>
      <c r="C20" s="9">
        <f t="shared" si="0"/>
        <v>-0.47999999999999954</v>
      </c>
      <c r="D20" s="9">
        <f t="shared" si="0"/>
        <v>-0.34999999999999964</v>
      </c>
      <c r="E20" s="12">
        <f t="shared" si="1"/>
        <v>-2.13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3.94</v>
      </c>
      <c r="C21" s="9">
        <f t="shared" si="0"/>
        <v>-1.0900000000000003</v>
      </c>
      <c r="D21" s="9">
        <f t="shared" si="0"/>
        <v>-0.61000000000000076</v>
      </c>
      <c r="E21" s="12">
        <f t="shared" si="1"/>
        <v>-3.0400000000000005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2.77</v>
      </c>
      <c r="C22" s="9">
        <f t="shared" si="0"/>
        <v>-1.17</v>
      </c>
      <c r="D22" s="9">
        <f t="shared" si="0"/>
        <v>-7.9999999999999627E-2</v>
      </c>
      <c r="E22" s="12">
        <f t="shared" si="1"/>
        <v>-3.86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1.55</v>
      </c>
      <c r="C23" s="9">
        <f t="shared" si="0"/>
        <v>-1.22</v>
      </c>
      <c r="D23" s="9">
        <f t="shared" si="0"/>
        <v>-5.0000000000000044E-2</v>
      </c>
      <c r="E23" s="12">
        <f t="shared" si="1"/>
        <v>-4.3900000000000006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1.2</v>
      </c>
      <c r="C24" s="9">
        <f t="shared" si="0"/>
        <v>-0.35000000000000009</v>
      </c>
      <c r="D24" s="9">
        <f t="shared" si="0"/>
        <v>0.86999999999999988</v>
      </c>
      <c r="E24" s="12">
        <f t="shared" si="1"/>
        <v>-3.7299999999999995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1.1000000000000001</v>
      </c>
      <c r="C25" s="9">
        <f t="shared" si="0"/>
        <v>-9.9999999999999867E-2</v>
      </c>
      <c r="D25" s="9">
        <f t="shared" si="0"/>
        <v>0.25000000000000022</v>
      </c>
      <c r="E25" s="12">
        <f t="shared" si="1"/>
        <v>-4.7899999999999991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-4.7899999999999991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0.97</v>
      </c>
      <c r="C26" s="9">
        <f t="shared" si="0"/>
        <v>-0.13000000000000012</v>
      </c>
      <c r="D26" s="9">
        <f t="shared" si="0"/>
        <v>-3.0000000000000249E-2</v>
      </c>
      <c r="E26" s="12">
        <f t="shared" si="1"/>
        <v>-5.58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-5.58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0.74</v>
      </c>
      <c r="C27" s="9">
        <f t="shared" si="0"/>
        <v>-0.22999999999999998</v>
      </c>
      <c r="D27" s="9">
        <f t="shared" si="0"/>
        <v>-9.9999999999999867E-2</v>
      </c>
      <c r="E27" s="12">
        <f t="shared" si="1"/>
        <v>-5.58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-5.58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0.89</v>
      </c>
      <c r="C28" s="9">
        <f t="shared" si="0"/>
        <v>0.15000000000000002</v>
      </c>
      <c r="D28" s="9">
        <f t="shared" si="0"/>
        <v>0.38</v>
      </c>
      <c r="E28" s="12">
        <f t="shared" si="1"/>
        <v>-4.75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-4.75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1.1399999999999999</v>
      </c>
      <c r="C29" s="9">
        <f t="shared" si="0"/>
        <v>0.24999999999999989</v>
      </c>
      <c r="D29" s="9">
        <f t="shared" si="0"/>
        <v>9.9999999999999867E-2</v>
      </c>
      <c r="E29" s="12">
        <f t="shared" si="1"/>
        <v>-4.37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1.26</v>
      </c>
      <c r="C30" s="9">
        <f t="shared" si="0"/>
        <v>0.12000000000000011</v>
      </c>
      <c r="D30" s="9">
        <f t="shared" si="0"/>
        <v>-0.12999999999999978</v>
      </c>
      <c r="E30" s="12">
        <f t="shared" si="1"/>
        <v>-3.7700000000000005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1.36</v>
      </c>
      <c r="C31" s="9">
        <f t="shared" si="0"/>
        <v>0.10000000000000009</v>
      </c>
      <c r="D31" s="9">
        <f t="shared" si="0"/>
        <v>-2.0000000000000018E-2</v>
      </c>
      <c r="E31" s="12">
        <f t="shared" si="1"/>
        <v>-2.58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1.56</v>
      </c>
      <c r="C32" s="9">
        <f t="shared" si="0"/>
        <v>0.19999999999999996</v>
      </c>
      <c r="D32" s="9">
        <f t="shared" si="0"/>
        <v>9.9999999999999867E-2</v>
      </c>
      <c r="E32" s="12">
        <f t="shared" si="1"/>
        <v>-1.21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1.76</v>
      </c>
      <c r="C33" s="9">
        <f t="shared" si="0"/>
        <v>0.19999999999999996</v>
      </c>
      <c r="D33" s="9">
        <f t="shared" si="0"/>
        <v>0</v>
      </c>
      <c r="E33" s="12">
        <f t="shared" si="1"/>
        <v>0.20999999999999996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1.9</v>
      </c>
      <c r="C34" s="9">
        <f t="shared" si="0"/>
        <v>0.1399999999999999</v>
      </c>
      <c r="D34" s="9">
        <f t="shared" si="0"/>
        <v>-6.0000000000000053E-2</v>
      </c>
      <c r="E34" s="12">
        <f t="shared" si="1"/>
        <v>0.7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2.1</v>
      </c>
      <c r="C35" s="9">
        <f t="shared" si="0"/>
        <v>0.20000000000000018</v>
      </c>
      <c r="D35" s="9">
        <f t="shared" si="0"/>
        <v>6.0000000000000275E-2</v>
      </c>
      <c r="E35" s="12">
        <f t="shared" si="1"/>
        <v>1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2.2400000000000002</v>
      </c>
      <c r="C36" s="9">
        <f t="shared" si="0"/>
        <v>0.14000000000000012</v>
      </c>
      <c r="D36" s="9">
        <f t="shared" si="0"/>
        <v>-6.0000000000000053E-2</v>
      </c>
      <c r="E36" s="12">
        <f t="shared" si="1"/>
        <v>1.2700000000000002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2.46</v>
      </c>
      <c r="C37" s="9">
        <f t="shared" si="0"/>
        <v>0.21999999999999975</v>
      </c>
      <c r="D37" s="9">
        <f t="shared" si="0"/>
        <v>7.9999999999999627E-2</v>
      </c>
      <c r="E37" s="12">
        <f t="shared" si="1"/>
        <v>1.72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2.31</v>
      </c>
      <c r="C38" s="9">
        <f t="shared" si="0"/>
        <v>-0.14999999999999991</v>
      </c>
      <c r="D38" s="9">
        <f t="shared" si="0"/>
        <v>-0.36999999999999966</v>
      </c>
      <c r="E38" s="12">
        <f t="shared" si="1"/>
        <v>1.42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2.21</v>
      </c>
      <c r="C39" s="9">
        <f t="shared" si="0"/>
        <v>-0.10000000000000009</v>
      </c>
      <c r="D39" s="9">
        <f t="shared" si="0"/>
        <v>4.9999999999999822E-2</v>
      </c>
      <c r="E39" s="12">
        <f t="shared" si="1"/>
        <v>1.07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1.99</v>
      </c>
      <c r="C40" s="9">
        <f t="shared" si="0"/>
        <v>-0.21999999999999997</v>
      </c>
      <c r="D40" s="9">
        <f t="shared" si="0"/>
        <v>-0.11999999999999988</v>
      </c>
      <c r="E40" s="12">
        <f t="shared" si="1"/>
        <v>0.73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1.95</v>
      </c>
      <c r="C41" s="9">
        <f t="shared" si="0"/>
        <v>-4.0000000000000036E-2</v>
      </c>
      <c r="D41" s="9">
        <f t="shared" si="0"/>
        <v>0.17999999999999994</v>
      </c>
      <c r="E41" s="12">
        <f t="shared" si="1"/>
        <v>0.58999999999999986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Input'!B55/100</f>
        <v>2.15</v>
      </c>
      <c r="C42" s="9">
        <f t="shared" si="0"/>
        <v>0.19999999999999996</v>
      </c>
      <c r="D42" s="9">
        <f t="shared" si="0"/>
        <v>0.24</v>
      </c>
      <c r="E42" s="12">
        <f t="shared" si="1"/>
        <v>0.58999999999999986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Input'!B56/100</f>
        <v>2.2999999999999998</v>
      </c>
      <c r="C43" s="9">
        <f t="shared" si="0"/>
        <v>0.14999999999999991</v>
      </c>
      <c r="D43" s="9">
        <f t="shared" si="0"/>
        <v>-5.0000000000000044E-2</v>
      </c>
      <c r="E43" s="12">
        <f t="shared" si="1"/>
        <v>0.53999999999999981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Input'!B57/100</f>
        <v>2.2000000000000002</v>
      </c>
      <c r="C44" s="9">
        <f t="shared" si="0"/>
        <v>-9.9999999999999645E-2</v>
      </c>
      <c r="D44" s="9">
        <f t="shared" si="0"/>
        <v>-0.24999999999999956</v>
      </c>
      <c r="E44" s="12">
        <f t="shared" si="1"/>
        <v>0.30000000000000027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Input'!B58/100</f>
        <v>1.96</v>
      </c>
      <c r="C45" s="9">
        <f t="shared" si="0"/>
        <v>-0.24000000000000021</v>
      </c>
      <c r="D45" s="9">
        <f t="shared" si="0"/>
        <v>-0.14000000000000057</v>
      </c>
      <c r="E45" s="12">
        <f t="shared" si="1"/>
        <v>-0.14000000000000012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Input'!B59/100</f>
        <v>1.74</v>
      </c>
      <c r="C46" s="9">
        <f t="shared" si="0"/>
        <v>-0.21999999999999997</v>
      </c>
      <c r="D46" s="9">
        <f t="shared" si="0"/>
        <v>2.000000000000024E-2</v>
      </c>
      <c r="E46" s="12">
        <f t="shared" si="1"/>
        <v>-0.50000000000000022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Input'!B60/100</f>
        <v>1.73</v>
      </c>
      <c r="C47" s="9">
        <f t="shared" si="0"/>
        <v>-1.0000000000000009E-2</v>
      </c>
      <c r="D47" s="9">
        <f t="shared" si="0"/>
        <v>0.20999999999999996</v>
      </c>
      <c r="E47" s="12">
        <f t="shared" si="1"/>
        <v>-0.73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Input'!B61/100</f>
        <v>1.65</v>
      </c>
      <c r="C48" s="9">
        <f t="shared" si="0"/>
        <v>-8.0000000000000071E-2</v>
      </c>
      <c r="D48" s="9">
        <f t="shared" si="0"/>
        <v>-7.0000000000000062E-2</v>
      </c>
      <c r="E48" s="12">
        <f t="shared" si="1"/>
        <v>-0.66000000000000014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Input'!B62/100</f>
        <v>1.53</v>
      </c>
      <c r="C49" s="9">
        <f t="shared" si="0"/>
        <v>-0.11999999999999988</v>
      </c>
      <c r="D49" s="9">
        <f t="shared" si="0"/>
        <v>-3.9999999999999813E-2</v>
      </c>
      <c r="E49" s="12">
        <f t="shared" si="1"/>
        <v>-0.67999999999999994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Input'!B63/100</f>
        <v>1.3</v>
      </c>
      <c r="C50" s="9">
        <f t="shared" si="0"/>
        <v>-0.22999999999999998</v>
      </c>
      <c r="D50" s="9">
        <f t="shared" si="0"/>
        <v>-0.1100000000000001</v>
      </c>
      <c r="E50" s="12">
        <f t="shared" si="1"/>
        <v>-0.69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Input'!B64/100</f>
        <v>1.25</v>
      </c>
      <c r="C51" s="9">
        <f t="shared" si="0"/>
        <v>-5.0000000000000044E-2</v>
      </c>
      <c r="D51" s="9">
        <f t="shared" si="0"/>
        <v>0.17999999999999994</v>
      </c>
      <c r="E51" s="12">
        <f t="shared" si="1"/>
        <v>-0.7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Input'!B65/100</f>
        <v>1.4</v>
      </c>
      <c r="C52" s="9">
        <f t="shared" si="0"/>
        <v>0.14999999999999991</v>
      </c>
      <c r="D52" s="9">
        <f t="shared" si="0"/>
        <v>0.19999999999999996</v>
      </c>
      <c r="E52" s="12">
        <f t="shared" si="1"/>
        <v>-0.75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Input'!B66/100</f>
        <v>1.5</v>
      </c>
      <c r="C53" s="9">
        <f t="shared" si="0"/>
        <v>0.10000000000000009</v>
      </c>
      <c r="D53" s="9">
        <f t="shared" si="0"/>
        <v>-4.9999999999999822E-2</v>
      </c>
      <c r="E53" s="12">
        <f t="shared" si="1"/>
        <v>-0.79999999999999982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Input'!B67/100</f>
        <v>1.73</v>
      </c>
      <c r="C54" s="9">
        <f t="shared" si="0"/>
        <v>0.22999999999999998</v>
      </c>
      <c r="D54" s="9">
        <f t="shared" si="0"/>
        <v>0.12999999999999989</v>
      </c>
      <c r="E54" s="12">
        <f t="shared" si="1"/>
        <v>-0.4700000000000002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201" t="s">
        <v>12</v>
      </c>
      <c r="B55" s="202"/>
      <c r="C55" s="202"/>
      <c r="D55" s="16">
        <f>C3/0.3-2</f>
        <v>44</v>
      </c>
      <c r="E55" s="28">
        <f>(C3/0.3)-10</f>
        <v>36</v>
      </c>
      <c r="F55" s="16">
        <f t="shared" ref="F55:U55" si="2">COUNT(F8:F54)</f>
        <v>3</v>
      </c>
      <c r="G55" s="16">
        <f t="shared" si="2"/>
        <v>0</v>
      </c>
      <c r="H55" s="16">
        <f t="shared" si="2"/>
        <v>4</v>
      </c>
      <c r="I55" s="16">
        <f t="shared" si="2"/>
        <v>0</v>
      </c>
      <c r="J55" s="16">
        <f t="shared" si="2"/>
        <v>2</v>
      </c>
      <c r="K55" s="16">
        <f t="shared" si="2"/>
        <v>0</v>
      </c>
      <c r="L55" s="16">
        <f t="shared" si="2"/>
        <v>0</v>
      </c>
      <c r="M55" s="16">
        <f t="shared" si="2"/>
        <v>0</v>
      </c>
      <c r="N55" s="16">
        <f t="shared" si="2"/>
        <v>0</v>
      </c>
      <c r="O55" s="16">
        <f t="shared" si="2"/>
        <v>0</v>
      </c>
      <c r="P55" s="16">
        <f t="shared" si="2"/>
        <v>0</v>
      </c>
      <c r="Q55" s="16">
        <f t="shared" si="2"/>
        <v>0</v>
      </c>
      <c r="R55" s="16">
        <f t="shared" si="2"/>
        <v>0</v>
      </c>
      <c r="S55" s="16">
        <f t="shared" si="2"/>
        <v>0</v>
      </c>
      <c r="T55" s="16">
        <f t="shared" si="2"/>
        <v>0</v>
      </c>
      <c r="U55" s="16">
        <f t="shared" si="2"/>
        <v>0</v>
      </c>
    </row>
    <row r="56" spans="1:21">
      <c r="A56" s="3"/>
      <c r="B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>
      <c r="A57" s="3"/>
      <c r="B57" s="3"/>
    </row>
    <row r="58" spans="1:21">
      <c r="A58" s="3"/>
      <c r="B58" s="3"/>
    </row>
    <row r="59" spans="1:21">
      <c r="A59" s="3"/>
      <c r="B59" s="3"/>
    </row>
    <row r="60" spans="1:21">
      <c r="A60" s="2"/>
      <c r="B60" s="2"/>
    </row>
    <row r="61" spans="1:21">
      <c r="A61" s="3"/>
      <c r="B61" s="3"/>
    </row>
    <row r="62" spans="1:21">
      <c r="A62" s="3"/>
      <c r="B62" s="3"/>
    </row>
    <row r="63" spans="1:21">
      <c r="A63" s="3"/>
      <c r="B63" s="3"/>
    </row>
    <row r="64" spans="1:21">
      <c r="A64" s="3"/>
      <c r="B64" s="3"/>
    </row>
    <row r="65" spans="1:2">
      <c r="A65" s="3"/>
      <c r="B65" s="3"/>
    </row>
    <row r="66" spans="1:2">
      <c r="A66" s="2"/>
      <c r="B66" s="2"/>
    </row>
    <row r="67" spans="1:2">
      <c r="A67" s="3"/>
      <c r="B67" s="3"/>
    </row>
    <row r="68" spans="1:2">
      <c r="A68" s="3"/>
      <c r="B68" s="3"/>
    </row>
    <row r="69" spans="1:2">
      <c r="A69" s="3"/>
      <c r="B69" s="3"/>
    </row>
    <row r="70" spans="1:2">
      <c r="A70" s="3"/>
      <c r="B70" s="3"/>
    </row>
    <row r="71" spans="1:2">
      <c r="A71" s="3"/>
      <c r="B71" s="3"/>
    </row>
    <row r="72" spans="1:2">
      <c r="A72" s="2"/>
      <c r="B72" s="2"/>
    </row>
    <row r="73" spans="1:2">
      <c r="A73" s="3"/>
      <c r="B73" s="3"/>
    </row>
  </sheetData>
  <sheetProtection selectLockedCells="1" selectUnlockedCells="1"/>
  <mergeCells count="6">
    <mergeCell ref="F5:I5"/>
    <mergeCell ref="J5:M5"/>
    <mergeCell ref="N5:Q5"/>
    <mergeCell ref="R5:U5"/>
    <mergeCell ref="A55:C55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73"/>
  <sheetViews>
    <sheetView workbookViewId="0">
      <selection activeCell="A20" sqref="A20:XFD2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6</v>
      </c>
    </row>
    <row r="3" spans="1:21">
      <c r="A3" s="29" t="s">
        <v>7</v>
      </c>
      <c r="C3" s="1">
        <f>IF(ISNUMBER('Raw Data Input'!C5),'Raw Data Input'!C5,'Raw Data Input'!C5)</f>
        <v>13.799999999999999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F55/D55</f>
        <v>0</v>
      </c>
      <c r="G7" s="24">
        <f>G55/D55</f>
        <v>0</v>
      </c>
      <c r="H7" s="25">
        <f>H55/E55</f>
        <v>5.5555555555555552E-2</v>
      </c>
      <c r="I7" s="26">
        <f>I55/E55</f>
        <v>0</v>
      </c>
      <c r="J7" s="27">
        <f>J55/D55</f>
        <v>0</v>
      </c>
      <c r="K7" s="25">
        <f>K55/D55</f>
        <v>0</v>
      </c>
      <c r="L7" s="24">
        <f>L55/E55</f>
        <v>0</v>
      </c>
      <c r="M7" s="26">
        <f>M55/E55</f>
        <v>0</v>
      </c>
      <c r="N7" s="23">
        <f>N55/D55</f>
        <v>0</v>
      </c>
      <c r="O7" s="24">
        <f>O55/D55</f>
        <v>0</v>
      </c>
      <c r="P7" s="24">
        <f>P55/E55</f>
        <v>0</v>
      </c>
      <c r="Q7" s="26">
        <f>Q55/E55</f>
        <v>0</v>
      </c>
      <c r="R7" s="23">
        <f>R55/D55</f>
        <v>0</v>
      </c>
      <c r="S7" s="24">
        <f>S55/D55</f>
        <v>0</v>
      </c>
      <c r="T7" s="24">
        <f>T55/E55</f>
        <v>0</v>
      </c>
      <c r="U7" s="26">
        <f>U55/E55</f>
        <v>0</v>
      </c>
    </row>
    <row r="8" spans="1:21">
      <c r="A8" s="6">
        <v>0</v>
      </c>
      <c r="B8" s="11">
        <f>'Raw Data Input'!C21/100</f>
        <v>-6.48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-6.63</v>
      </c>
      <c r="C9" s="9">
        <f>B9-B8</f>
        <v>-0.14999999999999947</v>
      </c>
      <c r="D9" s="9">
        <f>C9</f>
        <v>-0.14999999999999947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-6.02</v>
      </c>
      <c r="C10" s="9">
        <f t="shared" ref="C10:D24" si="0">B10-B9</f>
        <v>0.61000000000000032</v>
      </c>
      <c r="D10" s="9">
        <f>C10-C9</f>
        <v>0.75999999999999979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-4.9800000000000004</v>
      </c>
      <c r="C11" s="9">
        <f t="shared" si="0"/>
        <v>1.0399999999999991</v>
      </c>
      <c r="D11" s="9">
        <f t="shared" si="0"/>
        <v>0.42999999999999883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-4.93</v>
      </c>
      <c r="C12" s="9">
        <f t="shared" si="0"/>
        <v>5.0000000000000711E-2</v>
      </c>
      <c r="D12" s="9">
        <f t="shared" si="0"/>
        <v>-0.98999999999999844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-5.54</v>
      </c>
      <c r="C13" s="9">
        <f t="shared" si="0"/>
        <v>-0.61000000000000032</v>
      </c>
      <c r="D13" s="9">
        <f t="shared" si="0"/>
        <v>-0.66000000000000103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-6.2</v>
      </c>
      <c r="C14" s="9">
        <f t="shared" si="0"/>
        <v>-0.66000000000000014</v>
      </c>
      <c r="D14" s="9">
        <f t="shared" si="0"/>
        <v>-4.9999999999999822E-2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-5.46</v>
      </c>
      <c r="C15" s="9">
        <f t="shared" si="0"/>
        <v>0.74000000000000021</v>
      </c>
      <c r="D15" s="9">
        <f t="shared" si="0"/>
        <v>1.4000000000000004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-3.78</v>
      </c>
      <c r="C16" s="9">
        <f t="shared" si="0"/>
        <v>1.6800000000000002</v>
      </c>
      <c r="D16" s="9">
        <f t="shared" si="0"/>
        <v>0.94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-2.2599999999999998</v>
      </c>
      <c r="C17" s="9">
        <f t="shared" si="0"/>
        <v>1.52</v>
      </c>
      <c r="D17" s="9">
        <f t="shared" si="0"/>
        <v>-0.16000000000000014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-2</v>
      </c>
      <c r="C18" s="9">
        <f t="shared" si="0"/>
        <v>0.25999999999999979</v>
      </c>
      <c r="D18" s="9">
        <f t="shared" si="0"/>
        <v>-1.2600000000000002</v>
      </c>
      <c r="E18" s="12">
        <f>B18-B8</f>
        <v>4.4800000000000004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-1.86</v>
      </c>
      <c r="C19" s="9">
        <f t="shared" si="0"/>
        <v>0.1399999999999999</v>
      </c>
      <c r="D19" s="9">
        <f t="shared" si="0"/>
        <v>-0.11999999999999988</v>
      </c>
      <c r="E19" s="12">
        <f t="shared" ref="E19:E54" si="1">B19-B9</f>
        <v>4.7699999999999996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4.7699999999999996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-1.73</v>
      </c>
      <c r="C20" s="9">
        <f t="shared" si="0"/>
        <v>0.13000000000000012</v>
      </c>
      <c r="D20" s="9">
        <f t="shared" si="0"/>
        <v>-9.9999999999997868E-3</v>
      </c>
      <c r="E20" s="12">
        <f t="shared" si="1"/>
        <v>4.2899999999999991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-1.63</v>
      </c>
      <c r="C21" s="9">
        <f t="shared" si="0"/>
        <v>0.10000000000000009</v>
      </c>
      <c r="D21" s="9">
        <f t="shared" si="0"/>
        <v>-3.0000000000000027E-2</v>
      </c>
      <c r="E21" s="12">
        <f t="shared" si="1"/>
        <v>3.3500000000000005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-1.55</v>
      </c>
      <c r="C22" s="9">
        <f t="shared" si="0"/>
        <v>7.9999999999999849E-2</v>
      </c>
      <c r="D22" s="9">
        <f t="shared" si="0"/>
        <v>-2.000000000000024E-2</v>
      </c>
      <c r="E22" s="12">
        <f t="shared" si="1"/>
        <v>3.38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-1.43</v>
      </c>
      <c r="C23" s="9">
        <f t="shared" si="0"/>
        <v>0.12000000000000011</v>
      </c>
      <c r="D23" s="9">
        <f t="shared" si="0"/>
        <v>4.0000000000000258E-2</v>
      </c>
      <c r="E23" s="12">
        <f t="shared" si="1"/>
        <v>4.1100000000000003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-1.28</v>
      </c>
      <c r="C24" s="9">
        <f t="shared" si="0"/>
        <v>0.14999999999999991</v>
      </c>
      <c r="D24" s="9">
        <f t="shared" si="0"/>
        <v>2.9999999999999805E-2</v>
      </c>
      <c r="E24" s="12">
        <f t="shared" si="1"/>
        <v>4.92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4.92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-1.1599999999999999</v>
      </c>
      <c r="C25" s="9">
        <f t="shared" ref="C25:D40" si="2">B25-B24</f>
        <v>0.12000000000000011</v>
      </c>
      <c r="D25" s="9">
        <f t="shared" si="2"/>
        <v>-2.9999999999999805E-2</v>
      </c>
      <c r="E25" s="12">
        <f t="shared" si="1"/>
        <v>4.3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-1.03</v>
      </c>
      <c r="C26" s="9">
        <f t="shared" si="2"/>
        <v>0.12999999999999989</v>
      </c>
      <c r="D26" s="9">
        <f t="shared" si="2"/>
        <v>9.9999999999997868E-3</v>
      </c>
      <c r="E26" s="12">
        <f t="shared" si="1"/>
        <v>2.75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-0.78</v>
      </c>
      <c r="C27" s="9">
        <f t="shared" si="2"/>
        <v>0.25</v>
      </c>
      <c r="D27" s="9">
        <f t="shared" si="2"/>
        <v>0.12000000000000011</v>
      </c>
      <c r="E27" s="12">
        <f t="shared" si="1"/>
        <v>1.4799999999999998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-0.66</v>
      </c>
      <c r="C28" s="9">
        <f t="shared" si="2"/>
        <v>0.12</v>
      </c>
      <c r="D28" s="9">
        <f t="shared" si="2"/>
        <v>-0.13</v>
      </c>
      <c r="E28" s="12">
        <f t="shared" si="1"/>
        <v>1.3399999999999999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-0.45</v>
      </c>
      <c r="C29" s="9">
        <f t="shared" si="2"/>
        <v>0.21000000000000002</v>
      </c>
      <c r="D29" s="9">
        <f t="shared" si="2"/>
        <v>9.0000000000000024E-2</v>
      </c>
      <c r="E29" s="12">
        <f t="shared" si="1"/>
        <v>1.4100000000000001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-0.2</v>
      </c>
      <c r="C30" s="9">
        <f t="shared" si="2"/>
        <v>0.25</v>
      </c>
      <c r="D30" s="9">
        <f t="shared" si="2"/>
        <v>3.999999999999998E-2</v>
      </c>
      <c r="E30" s="12">
        <f t="shared" si="1"/>
        <v>1.53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0.13</v>
      </c>
      <c r="C31" s="9">
        <f t="shared" si="2"/>
        <v>0.33</v>
      </c>
      <c r="D31" s="9">
        <f t="shared" si="2"/>
        <v>8.0000000000000016E-2</v>
      </c>
      <c r="E31" s="12">
        <f t="shared" si="1"/>
        <v>1.7599999999999998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0.4</v>
      </c>
      <c r="C32" s="9">
        <f t="shared" si="2"/>
        <v>0.27</v>
      </c>
      <c r="D32" s="9">
        <f t="shared" si="2"/>
        <v>-0.06</v>
      </c>
      <c r="E32" s="12">
        <f t="shared" si="1"/>
        <v>1.9500000000000002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0.75</v>
      </c>
      <c r="C33" s="9">
        <f t="shared" si="2"/>
        <v>0.35</v>
      </c>
      <c r="D33" s="9">
        <f t="shared" si="2"/>
        <v>7.999999999999996E-2</v>
      </c>
      <c r="E33" s="12">
        <f t="shared" si="1"/>
        <v>2.1799999999999997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1.02</v>
      </c>
      <c r="C34" s="9">
        <f t="shared" si="2"/>
        <v>0.27</v>
      </c>
      <c r="D34" s="9">
        <f t="shared" si="2"/>
        <v>-7.999999999999996E-2</v>
      </c>
      <c r="E34" s="12">
        <f t="shared" si="1"/>
        <v>2.2999999999999998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1.25</v>
      </c>
      <c r="C35" s="9">
        <f t="shared" si="2"/>
        <v>0.22999999999999998</v>
      </c>
      <c r="D35" s="9">
        <f t="shared" si="2"/>
        <v>-4.0000000000000036E-2</v>
      </c>
      <c r="E35" s="12">
        <f t="shared" si="1"/>
        <v>2.41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1.27</v>
      </c>
      <c r="C36" s="9">
        <f t="shared" si="2"/>
        <v>2.0000000000000018E-2</v>
      </c>
      <c r="D36" s="9">
        <f t="shared" si="2"/>
        <v>-0.20999999999999996</v>
      </c>
      <c r="E36" s="12">
        <f t="shared" si="1"/>
        <v>2.2999999999999998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1.3</v>
      </c>
      <c r="C37" s="9">
        <f t="shared" si="2"/>
        <v>3.0000000000000027E-2</v>
      </c>
      <c r="D37" s="9">
        <f t="shared" si="2"/>
        <v>1.0000000000000009E-2</v>
      </c>
      <c r="E37" s="12">
        <f t="shared" si="1"/>
        <v>2.08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1.26</v>
      </c>
      <c r="C38" s="9">
        <f t="shared" si="2"/>
        <v>-4.0000000000000036E-2</v>
      </c>
      <c r="D38" s="9">
        <f t="shared" si="2"/>
        <v>-7.0000000000000062E-2</v>
      </c>
      <c r="E38" s="12">
        <f t="shared" si="1"/>
        <v>1.92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1.4</v>
      </c>
      <c r="C39" s="9">
        <f t="shared" si="2"/>
        <v>0.1399999999999999</v>
      </c>
      <c r="D39" s="9">
        <f t="shared" si="2"/>
        <v>0.17999999999999994</v>
      </c>
      <c r="E39" s="12">
        <f t="shared" si="1"/>
        <v>1.8499999999999999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1.47</v>
      </c>
      <c r="C40" s="9">
        <f t="shared" si="2"/>
        <v>7.0000000000000062E-2</v>
      </c>
      <c r="D40" s="9">
        <f t="shared" si="2"/>
        <v>-6.999999999999984E-2</v>
      </c>
      <c r="E40" s="12">
        <f t="shared" si="1"/>
        <v>1.67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1.56</v>
      </c>
      <c r="C41" s="9">
        <f t="shared" ref="C41:D54" si="3">B41-B40</f>
        <v>9.000000000000008E-2</v>
      </c>
      <c r="D41" s="9">
        <f t="shared" si="3"/>
        <v>2.0000000000000018E-2</v>
      </c>
      <c r="E41" s="12">
        <f t="shared" si="1"/>
        <v>1.4300000000000002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Input'!C55/100</f>
        <v>1.75</v>
      </c>
      <c r="C42" s="9">
        <f t="shared" si="3"/>
        <v>0.18999999999999995</v>
      </c>
      <c r="D42" s="9">
        <f t="shared" si="3"/>
        <v>9.9999999999999867E-2</v>
      </c>
      <c r="E42" s="12">
        <f t="shared" si="1"/>
        <v>1.35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Input'!C56/100</f>
        <v>1.63</v>
      </c>
      <c r="C43" s="9">
        <f t="shared" si="3"/>
        <v>-0.12000000000000011</v>
      </c>
      <c r="D43" s="9">
        <f t="shared" si="3"/>
        <v>-0.31000000000000005</v>
      </c>
      <c r="E43" s="12">
        <f t="shared" si="1"/>
        <v>0.87999999999999989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Input'!C57/100</f>
        <v>2.0099999999999998</v>
      </c>
      <c r="C44" s="9">
        <f t="shared" si="3"/>
        <v>0.37999999999999989</v>
      </c>
      <c r="D44" s="9">
        <f t="shared" si="3"/>
        <v>0.5</v>
      </c>
      <c r="E44" s="12">
        <f t="shared" si="1"/>
        <v>0.98999999999999977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Input'!C58/100</f>
        <v>2.1</v>
      </c>
      <c r="C45" s="9">
        <f t="shared" si="3"/>
        <v>9.0000000000000302E-2</v>
      </c>
      <c r="D45" s="9">
        <f t="shared" si="3"/>
        <v>-0.28999999999999959</v>
      </c>
      <c r="E45" s="12">
        <f t="shared" si="1"/>
        <v>0.85000000000000009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Input'!C59/100</f>
        <v>1.99</v>
      </c>
      <c r="C46" s="9">
        <f t="shared" si="3"/>
        <v>-0.1100000000000001</v>
      </c>
      <c r="D46" s="9">
        <f t="shared" si="3"/>
        <v>-0.2000000000000004</v>
      </c>
      <c r="E46" s="12">
        <f t="shared" si="1"/>
        <v>0.72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Input'!C60/100</f>
        <v>1.84</v>
      </c>
      <c r="C47" s="9">
        <f t="shared" si="3"/>
        <v>-0.14999999999999991</v>
      </c>
      <c r="D47" s="9">
        <f t="shared" si="3"/>
        <v>-3.9999999999999813E-2</v>
      </c>
      <c r="E47" s="12">
        <f t="shared" si="1"/>
        <v>0.54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Input'!C61/100</f>
        <v>1.73</v>
      </c>
      <c r="C48" s="9">
        <f t="shared" si="3"/>
        <v>-0.1100000000000001</v>
      </c>
      <c r="D48" s="9">
        <f t="shared" si="3"/>
        <v>3.9999999999999813E-2</v>
      </c>
      <c r="E48" s="12">
        <f t="shared" si="1"/>
        <v>0.47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Input'!C62/100</f>
        <v>1.62</v>
      </c>
      <c r="C49" s="9">
        <f t="shared" si="3"/>
        <v>-0.10999999999999988</v>
      </c>
      <c r="D49" s="9">
        <f t="shared" si="3"/>
        <v>2.2204460492503131E-16</v>
      </c>
      <c r="E49" s="12">
        <f t="shared" si="1"/>
        <v>0.2200000000000002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Input'!C63/100</f>
        <v>1.42</v>
      </c>
      <c r="C50" s="9">
        <f t="shared" si="3"/>
        <v>-0.20000000000000018</v>
      </c>
      <c r="D50" s="9">
        <f t="shared" si="3"/>
        <v>-9.0000000000000302E-2</v>
      </c>
      <c r="E50" s="12">
        <f t="shared" si="1"/>
        <v>-5.0000000000000044E-2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Input'!C64/100</f>
        <v>1.24</v>
      </c>
      <c r="C51" s="9">
        <f t="shared" si="3"/>
        <v>-0.17999999999999994</v>
      </c>
      <c r="D51" s="9">
        <f t="shared" si="3"/>
        <v>2.000000000000024E-2</v>
      </c>
      <c r="E51" s="12">
        <f t="shared" si="1"/>
        <v>-0.32000000000000006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Input'!C65/100</f>
        <v>1.19</v>
      </c>
      <c r="C52" s="9">
        <f t="shared" si="3"/>
        <v>-5.0000000000000044E-2</v>
      </c>
      <c r="D52" s="9">
        <f t="shared" si="3"/>
        <v>0.12999999999999989</v>
      </c>
      <c r="E52" s="12">
        <f t="shared" si="1"/>
        <v>-0.56000000000000005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Input'!C66/100</f>
        <v>0.94</v>
      </c>
      <c r="C53" s="9">
        <f t="shared" si="3"/>
        <v>-0.25</v>
      </c>
      <c r="D53" s="9">
        <f t="shared" si="3"/>
        <v>-0.19999999999999996</v>
      </c>
      <c r="E53" s="12">
        <f t="shared" si="1"/>
        <v>-0.69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Input'!C67/100</f>
        <v>1.2</v>
      </c>
      <c r="C54" s="9">
        <f t="shared" si="3"/>
        <v>0.26</v>
      </c>
      <c r="D54" s="9">
        <f t="shared" si="3"/>
        <v>0.51</v>
      </c>
      <c r="E54" s="12">
        <f t="shared" si="1"/>
        <v>-0.80999999999999983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201" t="s">
        <v>12</v>
      </c>
      <c r="B55" s="202"/>
      <c r="C55" s="202"/>
      <c r="D55" s="16">
        <f>C3/0.3-2</f>
        <v>44</v>
      </c>
      <c r="E55" s="28">
        <f>(C3/0.3)-10</f>
        <v>36</v>
      </c>
      <c r="F55" s="16">
        <f t="shared" ref="F55:U55" si="4">COUNT(F8:F54)</f>
        <v>0</v>
      </c>
      <c r="G55" s="16">
        <f t="shared" si="4"/>
        <v>0</v>
      </c>
      <c r="H55" s="16">
        <f t="shared" si="4"/>
        <v>2</v>
      </c>
      <c r="I55" s="16">
        <f t="shared" si="4"/>
        <v>0</v>
      </c>
      <c r="J55" s="16">
        <f t="shared" si="4"/>
        <v>0</v>
      </c>
      <c r="K55" s="16">
        <f t="shared" si="4"/>
        <v>0</v>
      </c>
      <c r="L55" s="16">
        <f t="shared" si="4"/>
        <v>0</v>
      </c>
      <c r="M55" s="16">
        <f t="shared" si="4"/>
        <v>0</v>
      </c>
      <c r="N55" s="16">
        <f t="shared" si="4"/>
        <v>0</v>
      </c>
      <c r="O55" s="16">
        <f t="shared" si="4"/>
        <v>0</v>
      </c>
      <c r="P55" s="16">
        <f t="shared" si="4"/>
        <v>0</v>
      </c>
      <c r="Q55" s="16">
        <f t="shared" si="4"/>
        <v>0</v>
      </c>
      <c r="R55" s="16">
        <f t="shared" si="4"/>
        <v>0</v>
      </c>
      <c r="S55" s="16">
        <f t="shared" si="4"/>
        <v>0</v>
      </c>
      <c r="T55" s="16">
        <f t="shared" si="4"/>
        <v>0</v>
      </c>
      <c r="U55" s="16">
        <f t="shared" si="4"/>
        <v>0</v>
      </c>
    </row>
    <row r="56" spans="1:21">
      <c r="A56" s="3"/>
      <c r="B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>
      <c r="A57" s="3"/>
      <c r="B57" s="3"/>
    </row>
    <row r="58" spans="1:21">
      <c r="A58" s="3"/>
      <c r="B58" s="3"/>
    </row>
    <row r="59" spans="1:21">
      <c r="A59" s="3"/>
      <c r="B59" s="3"/>
    </row>
    <row r="60" spans="1:21">
      <c r="A60" s="2"/>
      <c r="B60" s="2"/>
    </row>
    <row r="61" spans="1:21">
      <c r="A61" s="3"/>
      <c r="B61" s="3"/>
    </row>
    <row r="62" spans="1:21">
      <c r="A62" s="3"/>
      <c r="B62" s="3"/>
    </row>
    <row r="63" spans="1:21">
      <c r="A63" s="3"/>
      <c r="B63" s="3"/>
    </row>
    <row r="64" spans="1:21">
      <c r="A64" s="3"/>
      <c r="B64" s="3"/>
    </row>
    <row r="65" spans="1:2">
      <c r="A65" s="3"/>
      <c r="B65" s="3"/>
    </row>
    <row r="66" spans="1:2">
      <c r="A66" s="2"/>
      <c r="B66" s="2"/>
    </row>
    <row r="67" spans="1:2">
      <c r="A67" s="3"/>
      <c r="B67" s="3"/>
    </row>
    <row r="68" spans="1:2">
      <c r="A68" s="3"/>
      <c r="B68" s="3"/>
    </row>
    <row r="69" spans="1:2">
      <c r="A69" s="3"/>
      <c r="B69" s="3"/>
    </row>
    <row r="70" spans="1:2">
      <c r="A70" s="3"/>
      <c r="B70" s="3"/>
    </row>
    <row r="71" spans="1:2">
      <c r="A71" s="3"/>
      <c r="B71" s="3"/>
    </row>
    <row r="72" spans="1:2">
      <c r="A72" s="2"/>
      <c r="B72" s="2"/>
    </row>
    <row r="73" spans="1:2">
      <c r="A73" s="3"/>
      <c r="B73" s="3"/>
    </row>
  </sheetData>
  <mergeCells count="6">
    <mergeCell ref="R5:U5"/>
    <mergeCell ref="A55:C55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73"/>
  <sheetViews>
    <sheetView topLeftCell="A31" workbookViewId="0">
      <selection activeCell="A55" sqref="A55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7</v>
      </c>
    </row>
    <row r="3" spans="1:21">
      <c r="A3" s="29" t="s">
        <v>7</v>
      </c>
      <c r="C3" s="1">
        <f>IF(ISNUMBER('Raw Data Input'!D5),'Raw Data Input'!D5,'Raw Data Input'!D5)</f>
        <v>13.799999999999999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F55/D55</f>
        <v>0.11363636363636363</v>
      </c>
      <c r="G7" s="24">
        <f>G55/D55</f>
        <v>0</v>
      </c>
      <c r="H7" s="25">
        <f>H55/E55</f>
        <v>0.72222222222222221</v>
      </c>
      <c r="I7" s="26">
        <f>I55/E55</f>
        <v>0</v>
      </c>
      <c r="J7" s="27">
        <f>J55/D55</f>
        <v>4.5454545454545456E-2</v>
      </c>
      <c r="K7" s="25">
        <f>K55/D55</f>
        <v>0</v>
      </c>
      <c r="L7" s="24">
        <f>L55/E55</f>
        <v>0.3888888888888889</v>
      </c>
      <c r="M7" s="26">
        <f>M55/E55</f>
        <v>0</v>
      </c>
      <c r="N7" s="23">
        <f>N55/D55</f>
        <v>2.2727272727272728E-2</v>
      </c>
      <c r="O7" s="24">
        <f>O55/D55</f>
        <v>0</v>
      </c>
      <c r="P7" s="24">
        <f>P55/E55</f>
        <v>0.22222222222222221</v>
      </c>
      <c r="Q7" s="26">
        <f>Q55/E55</f>
        <v>0</v>
      </c>
      <c r="R7" s="23">
        <f>R55/D55</f>
        <v>2.2727272727272728E-2</v>
      </c>
      <c r="S7" s="24">
        <f>S55/D55</f>
        <v>0</v>
      </c>
      <c r="T7" s="24">
        <f>T55/E55</f>
        <v>0.1111111111111111</v>
      </c>
      <c r="U7" s="26">
        <f>U55/E55</f>
        <v>0</v>
      </c>
    </row>
    <row r="8" spans="1:21">
      <c r="A8" s="6">
        <v>0</v>
      </c>
      <c r="B8" s="11">
        <f>'Raw Data Input'!D21/100</f>
        <v>-11.58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-10.44</v>
      </c>
      <c r="C9" s="9">
        <f>B9-B8</f>
        <v>1.1400000000000006</v>
      </c>
      <c r="D9" s="9">
        <f>C9</f>
        <v>1.1400000000000006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-10.11</v>
      </c>
      <c r="C10" s="9">
        <f t="shared" ref="C10:D25" si="0">B10-B9</f>
        <v>0.33000000000000007</v>
      </c>
      <c r="D10" s="9">
        <f>C10-C9</f>
        <v>-0.8100000000000005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-9.07</v>
      </c>
      <c r="C11" s="9">
        <f t="shared" si="0"/>
        <v>1.0399999999999991</v>
      </c>
      <c r="D11" s="9">
        <f t="shared" si="0"/>
        <v>0.70999999999999908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-7.59</v>
      </c>
      <c r="C12" s="9">
        <f t="shared" si="0"/>
        <v>1.4800000000000004</v>
      </c>
      <c r="D12" s="9">
        <f t="shared" si="0"/>
        <v>0.44000000000000128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-6.02</v>
      </c>
      <c r="C13" s="9">
        <f t="shared" si="0"/>
        <v>1.5700000000000003</v>
      </c>
      <c r="D13" s="9">
        <f t="shared" si="0"/>
        <v>8.9999999999999858E-2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-5.23</v>
      </c>
      <c r="C14" s="9">
        <f t="shared" si="0"/>
        <v>0.78999999999999915</v>
      </c>
      <c r="D14" s="9">
        <f t="shared" si="0"/>
        <v>-0.78000000000000114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-3.76</v>
      </c>
      <c r="C15" s="9">
        <f t="shared" si="0"/>
        <v>1.4700000000000006</v>
      </c>
      <c r="D15" s="9">
        <f t="shared" si="0"/>
        <v>0.68000000000000149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-4.17</v>
      </c>
      <c r="C16" s="9">
        <f t="shared" si="0"/>
        <v>-0.41000000000000014</v>
      </c>
      <c r="D16" s="9">
        <f t="shared" si="0"/>
        <v>-1.8800000000000008</v>
      </c>
      <c r="E16" s="12"/>
      <c r="F16" s="13">
        <f>IF(OR(D16&gt;'95% Report'!$G$15,D16&lt;-'95% Report'!$G$15),D16,"")</f>
        <v>-1.8800000000000008</v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-4.93</v>
      </c>
      <c r="C17" s="9">
        <f t="shared" si="0"/>
        <v>-0.75999999999999979</v>
      </c>
      <c r="D17" s="9">
        <f t="shared" si="0"/>
        <v>-0.34999999999999964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-5.31</v>
      </c>
      <c r="C18" s="9">
        <f t="shared" si="0"/>
        <v>-0.37999999999999989</v>
      </c>
      <c r="D18" s="9">
        <f t="shared" si="0"/>
        <v>0.37999999999999989</v>
      </c>
      <c r="E18" s="12">
        <f>B18-B8</f>
        <v>6.2700000000000005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6.2700000000000005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-4.83</v>
      </c>
      <c r="C19" s="9">
        <f t="shared" si="0"/>
        <v>0.47999999999999954</v>
      </c>
      <c r="D19" s="9">
        <f t="shared" si="0"/>
        <v>0.85999999999999943</v>
      </c>
      <c r="E19" s="12">
        <f t="shared" ref="E19:E54" si="1">B19-B9</f>
        <v>5.6099999999999994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5.6099999999999994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-3.45</v>
      </c>
      <c r="C20" s="9">
        <f t="shared" si="0"/>
        <v>1.38</v>
      </c>
      <c r="D20" s="9">
        <f t="shared" si="0"/>
        <v>0.90000000000000036</v>
      </c>
      <c r="E20" s="12">
        <f t="shared" si="1"/>
        <v>6.6599999999999993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6.6599999999999993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6.6599999999999993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-2.84</v>
      </c>
      <c r="C21" s="9">
        <f t="shared" si="0"/>
        <v>0.61000000000000032</v>
      </c>
      <c r="D21" s="9">
        <f t="shared" si="0"/>
        <v>-0.76999999999999957</v>
      </c>
      <c r="E21" s="12">
        <f t="shared" si="1"/>
        <v>6.23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6.23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-2.13</v>
      </c>
      <c r="C22" s="9">
        <f t="shared" si="0"/>
        <v>0.71</v>
      </c>
      <c r="D22" s="9">
        <f t="shared" si="0"/>
        <v>9.9999999999999645E-2</v>
      </c>
      <c r="E22" s="12">
        <f t="shared" si="1"/>
        <v>5.46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5.46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-0.81</v>
      </c>
      <c r="C23" s="9">
        <f t="shared" si="0"/>
        <v>1.3199999999999998</v>
      </c>
      <c r="D23" s="9">
        <f t="shared" si="0"/>
        <v>0.60999999999999988</v>
      </c>
      <c r="E23" s="12">
        <f t="shared" si="1"/>
        <v>5.2099999999999991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5.2099999999999991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-1.57</v>
      </c>
      <c r="C24" s="9">
        <f t="shared" si="0"/>
        <v>-0.76</v>
      </c>
      <c r="D24" s="9">
        <f t="shared" si="0"/>
        <v>-2.08</v>
      </c>
      <c r="E24" s="12">
        <f t="shared" si="1"/>
        <v>3.66</v>
      </c>
      <c r="F24" s="13">
        <f>IF(OR(D24&gt;'95% Report'!$G$15,D24&lt;-'95% Report'!$G$15),D24,"")</f>
        <v>-2.08</v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>
        <f>IF(OR(D24&gt;'95% Report'!$G$16,D24&lt;-'95% Report'!$G$16),D24,"")</f>
        <v>-2.08</v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-3.43</v>
      </c>
      <c r="C25" s="9">
        <f t="shared" si="0"/>
        <v>-1.86</v>
      </c>
      <c r="D25" s="9">
        <f t="shared" si="0"/>
        <v>-1.1000000000000001</v>
      </c>
      <c r="E25" s="12">
        <f t="shared" si="1"/>
        <v>0.32999999999999963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-4.83</v>
      </c>
      <c r="C26" s="9">
        <f t="shared" ref="C26:D41" si="2">B26-B25</f>
        <v>-1.4</v>
      </c>
      <c r="D26" s="9">
        <f t="shared" si="2"/>
        <v>0.46000000000000019</v>
      </c>
      <c r="E26" s="12">
        <f t="shared" si="1"/>
        <v>-0.66000000000000014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-4.32</v>
      </c>
      <c r="C27" s="9">
        <f t="shared" si="2"/>
        <v>0.50999999999999979</v>
      </c>
      <c r="D27" s="9">
        <f t="shared" si="2"/>
        <v>1.9099999999999997</v>
      </c>
      <c r="E27" s="12">
        <f t="shared" si="1"/>
        <v>0.60999999999999943</v>
      </c>
      <c r="F27" s="13">
        <f>IF(OR(D27&gt;'95% Report'!$G$15,D27&lt;-'95% Report'!$G$15),D27,"")</f>
        <v>1.9099999999999997</v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-2.72</v>
      </c>
      <c r="C28" s="9">
        <f t="shared" si="2"/>
        <v>1.6</v>
      </c>
      <c r="D28" s="9">
        <f t="shared" si="2"/>
        <v>1.0900000000000003</v>
      </c>
      <c r="E28" s="12">
        <f t="shared" si="1"/>
        <v>2.5899999999999994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-0.91</v>
      </c>
      <c r="C29" s="9">
        <f t="shared" si="2"/>
        <v>1.81</v>
      </c>
      <c r="D29" s="9">
        <f t="shared" si="2"/>
        <v>0.20999999999999996</v>
      </c>
      <c r="E29" s="12">
        <f t="shared" si="1"/>
        <v>3.92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1.6</v>
      </c>
      <c r="C30" s="9">
        <f t="shared" si="2"/>
        <v>2.5100000000000002</v>
      </c>
      <c r="D30" s="9">
        <f t="shared" si="2"/>
        <v>0.70000000000000018</v>
      </c>
      <c r="E30" s="12">
        <f t="shared" si="1"/>
        <v>5.0500000000000007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5.0500000000000007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3.89</v>
      </c>
      <c r="C31" s="9">
        <f t="shared" si="2"/>
        <v>2.29</v>
      </c>
      <c r="D31" s="9">
        <f t="shared" si="2"/>
        <v>-0.2200000000000002</v>
      </c>
      <c r="E31" s="12">
        <f t="shared" si="1"/>
        <v>6.73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6.73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>
        <f>IF(OR(E31&gt;'95% Report'!$I$16,E31&lt;-'95% Report'!$I$16),E31,"")</f>
        <v>6.73</v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3.45</v>
      </c>
      <c r="C32" s="9">
        <f t="shared" si="2"/>
        <v>-0.43999999999999995</v>
      </c>
      <c r="D32" s="9">
        <f t="shared" si="2"/>
        <v>-2.73</v>
      </c>
      <c r="E32" s="12">
        <f t="shared" si="1"/>
        <v>5.58</v>
      </c>
      <c r="F32" s="13">
        <f>IF(OR(D32&gt;'95% Report'!$G$15,D32&lt;-'95% Report'!$G$15),D32,"")</f>
        <v>-2.73</v>
      </c>
      <c r="G32" s="13" t="str">
        <f>IF(OR(D32&gt;'100% Report'!$G$15,D32&lt;-'100% Report'!$G$15),D32,"")</f>
        <v/>
      </c>
      <c r="H32" s="9">
        <f>IF(OR(E32&gt;'95% Report'!$I$15,E32&lt;-'95% Report'!$I$15),E32,"")</f>
        <v>5.58</v>
      </c>
      <c r="I32" s="9" t="str">
        <f>IF(OR(E32&gt;'100% Report'!$I$15,E32&lt;-'100% Report'!$I$15),E32,"")</f>
        <v/>
      </c>
      <c r="J32" s="13">
        <f>IF(OR(D32&gt;'95% Report'!$G$16,D32&lt;-'95% Report'!$G$16),D32,"")</f>
        <v>-2.73</v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>
        <f>IF(OR(D32&gt;'95% Report'!$G$17,D32&lt;-'95% Report'!$G$17),D32,"")</f>
        <v>-2.73</v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>
        <f>IF(OR(D32&gt;'95% Report'!$G$18,D32&lt;-'95% Report'!$G$18),D32,"")</f>
        <v>-2.73</v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3.28</v>
      </c>
      <c r="C33" s="9">
        <f t="shared" si="2"/>
        <v>-0.17000000000000037</v>
      </c>
      <c r="D33" s="9">
        <f t="shared" si="2"/>
        <v>0.26999999999999957</v>
      </c>
      <c r="E33" s="12">
        <f t="shared" si="1"/>
        <v>4.09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4.17</v>
      </c>
      <c r="C34" s="9">
        <f t="shared" si="2"/>
        <v>0.89000000000000012</v>
      </c>
      <c r="D34" s="9">
        <f t="shared" si="2"/>
        <v>1.0600000000000005</v>
      </c>
      <c r="E34" s="12">
        <f t="shared" si="1"/>
        <v>5.74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5.74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5.69</v>
      </c>
      <c r="C35" s="9">
        <f t="shared" si="2"/>
        <v>1.5200000000000005</v>
      </c>
      <c r="D35" s="9">
        <f t="shared" si="2"/>
        <v>0.63000000000000034</v>
      </c>
      <c r="E35" s="12">
        <f t="shared" si="1"/>
        <v>9.120000000000001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>
        <f>IF(OR(E35&gt;'95% Report'!$I$15,E35&lt;-'95% Report'!$I$15),E35,"")</f>
        <v>9.120000000000001</v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>
        <f>IF(OR(E35&gt;'95% Report'!$I$16,E35&lt;-'95% Report'!$I$16),E35,"")</f>
        <v>9.120000000000001</v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>
        <f>IF(OR(E35&gt;'95% Report'!$I$17,E35&lt;-'95% Report'!$I$17),E35,"")</f>
        <v>9.120000000000001</v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7.29</v>
      </c>
      <c r="C36" s="9">
        <f t="shared" si="2"/>
        <v>1.5999999999999996</v>
      </c>
      <c r="D36" s="9">
        <f t="shared" si="2"/>
        <v>7.9999999999999183E-2</v>
      </c>
      <c r="E36" s="12">
        <f t="shared" si="1"/>
        <v>12.120000000000001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12.120000000000001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>
        <f>IF(OR(E36&gt;'95% Report'!$I$16,E36&lt;-'95% Report'!$I$16),E36,"")</f>
        <v>12.120000000000001</v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>
        <f>IF(OR(E36&gt;'95% Report'!$I$17,E36&lt;-'95% Report'!$I$17),E36,"")</f>
        <v>12.120000000000001</v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>
        <f>IF(OR(E36&gt;'95% Report'!$I$18,E36&lt;-'95% Report'!$I$18),E36,"")</f>
        <v>12.120000000000001</v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8.4600000000000009</v>
      </c>
      <c r="C37" s="9">
        <f t="shared" si="2"/>
        <v>1.1700000000000008</v>
      </c>
      <c r="D37" s="9">
        <f t="shared" si="2"/>
        <v>-0.42999999999999883</v>
      </c>
      <c r="E37" s="12">
        <f t="shared" si="1"/>
        <v>12.780000000000001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12.780000000000001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12.780000000000001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>
        <f>IF(OR(E37&gt;'95% Report'!$I$17,E37&lt;-'95% Report'!$I$17),E37,"")</f>
        <v>12.780000000000001</v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>
        <f>IF(OR(E37&gt;'95% Report'!$I$18,E37&lt;-'95% Report'!$I$18),E37,"")</f>
        <v>12.780000000000001</v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9.1199999999999992</v>
      </c>
      <c r="C38" s="9">
        <f t="shared" si="2"/>
        <v>0.65999999999999837</v>
      </c>
      <c r="D38" s="9">
        <f t="shared" si="2"/>
        <v>-0.51000000000000245</v>
      </c>
      <c r="E38" s="12">
        <f t="shared" si="1"/>
        <v>11.84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11.84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>
        <f>IF(OR(E38&gt;'95% Report'!$I$16,E38&lt;-'95% Report'!$I$16),E38,"")</f>
        <v>11.84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>
        <f>IF(OR(E38&gt;'95% Report'!$I$17,E38&lt;-'95% Report'!$I$17),E38,"")</f>
        <v>11.84</v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>
        <f>IF(OR(E38&gt;'95% Report'!$I$18,E38&lt;-'95% Report'!$I$18),E38,"")</f>
        <v>11.84</v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9.32</v>
      </c>
      <c r="C39" s="9">
        <f t="shared" si="2"/>
        <v>0.20000000000000107</v>
      </c>
      <c r="D39" s="9">
        <f t="shared" si="2"/>
        <v>-0.4599999999999973</v>
      </c>
      <c r="E39" s="12">
        <f t="shared" si="1"/>
        <v>10.23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10.23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10.23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>
        <f>IF(OR(E39&gt;'95% Report'!$I$17,E39&lt;-'95% Report'!$I$17),E39,"")</f>
        <v>10.23</v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>
        <f>IF(OR(E39&gt;'95% Report'!$I$18,E39&lt;-'95% Report'!$I$18),E39,"")</f>
        <v>10.23</v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9.0399999999999991</v>
      </c>
      <c r="C40" s="9">
        <f t="shared" si="2"/>
        <v>-0.28000000000000114</v>
      </c>
      <c r="D40" s="9">
        <f t="shared" si="2"/>
        <v>-0.4800000000000022</v>
      </c>
      <c r="E40" s="12">
        <f t="shared" si="1"/>
        <v>7.4399999999999995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7.4399999999999995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7.4399999999999995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9.1199999999999992</v>
      </c>
      <c r="C41" s="9">
        <f t="shared" si="2"/>
        <v>8.0000000000000071E-2</v>
      </c>
      <c r="D41" s="9">
        <f t="shared" si="2"/>
        <v>0.36000000000000121</v>
      </c>
      <c r="E41" s="12">
        <f t="shared" si="1"/>
        <v>5.2299999999999986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5.2299999999999986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Input'!D55/100</f>
        <v>9.8000000000000007</v>
      </c>
      <c r="C42" s="9">
        <f t="shared" ref="C42:D54" si="3">B42-B41</f>
        <v>0.68000000000000149</v>
      </c>
      <c r="D42" s="9">
        <f t="shared" si="3"/>
        <v>0.60000000000000142</v>
      </c>
      <c r="E42" s="12">
        <f t="shared" si="1"/>
        <v>6.3500000000000005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>
        <f>IF(OR(E42&gt;'95% Report'!$I$15,E42&lt;-'95% Report'!$I$15),E42,"")</f>
        <v>6.3500000000000005</v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Input'!D56/100</f>
        <v>8.56</v>
      </c>
      <c r="C43" s="9">
        <f t="shared" si="3"/>
        <v>-1.2400000000000002</v>
      </c>
      <c r="D43" s="9">
        <f t="shared" si="3"/>
        <v>-1.9200000000000017</v>
      </c>
      <c r="E43" s="12">
        <f t="shared" si="1"/>
        <v>5.2800000000000011</v>
      </c>
      <c r="F43" s="13">
        <f>IF(OR(D43&gt;'95% Report'!$G$15,D43&lt;-'95% Report'!$G$15),D43,"")</f>
        <v>-1.9200000000000017</v>
      </c>
      <c r="G43" s="13" t="str">
        <f>IF(OR(D43&gt;'100% Report'!$G$15,D43&lt;-'100% Report'!$G$15),D43,"")</f>
        <v/>
      </c>
      <c r="H43" s="9">
        <f>IF(OR(E43&gt;'95% Report'!$I$15,E43&lt;-'95% Report'!$I$15),E43,"")</f>
        <v>5.2800000000000011</v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Input'!D57/100</f>
        <v>7.9</v>
      </c>
      <c r="C44" s="9">
        <f t="shared" si="3"/>
        <v>-0.66000000000000014</v>
      </c>
      <c r="D44" s="9">
        <f t="shared" si="3"/>
        <v>0.58000000000000007</v>
      </c>
      <c r="E44" s="12">
        <f t="shared" si="1"/>
        <v>3.7300000000000004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Input'!D58/100</f>
        <v>6.78</v>
      </c>
      <c r="C45" s="9">
        <f t="shared" si="3"/>
        <v>-1.1200000000000001</v>
      </c>
      <c r="D45" s="9">
        <f t="shared" si="3"/>
        <v>-0.45999999999999996</v>
      </c>
      <c r="E45" s="12">
        <f t="shared" si="1"/>
        <v>1.0899999999999999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Input'!D59/100</f>
        <v>5.44</v>
      </c>
      <c r="C46" s="9">
        <f t="shared" si="3"/>
        <v>-1.3399999999999999</v>
      </c>
      <c r="D46" s="9">
        <f t="shared" si="3"/>
        <v>-0.21999999999999975</v>
      </c>
      <c r="E46" s="12">
        <f t="shared" si="1"/>
        <v>-1.8499999999999996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Input'!D60/100</f>
        <v>4.22</v>
      </c>
      <c r="C47" s="9">
        <f t="shared" si="3"/>
        <v>-1.2200000000000006</v>
      </c>
      <c r="D47" s="9">
        <f t="shared" si="3"/>
        <v>0.11999999999999922</v>
      </c>
      <c r="E47" s="12">
        <f t="shared" si="1"/>
        <v>-4.2400000000000011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Input'!D61/100</f>
        <v>3.71</v>
      </c>
      <c r="C48" s="9">
        <f t="shared" si="3"/>
        <v>-0.50999999999999979</v>
      </c>
      <c r="D48" s="9">
        <f t="shared" si="3"/>
        <v>0.71000000000000085</v>
      </c>
      <c r="E48" s="12">
        <f t="shared" si="1"/>
        <v>-5.4099999999999993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-5.4099999999999993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Input'!D62/100</f>
        <v>1.65</v>
      </c>
      <c r="C49" s="9">
        <f t="shared" si="3"/>
        <v>-2.06</v>
      </c>
      <c r="D49" s="9">
        <f t="shared" si="3"/>
        <v>-1.5500000000000003</v>
      </c>
      <c r="E49" s="12">
        <f t="shared" si="1"/>
        <v>-7.67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-7.67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>
        <f>IF(OR(E49&gt;'95% Report'!$I$16,E49&lt;-'95% Report'!$I$16),E49,"")</f>
        <v>-7.67</v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Input'!D63/100</f>
        <v>0.13</v>
      </c>
      <c r="C50" s="9">
        <f t="shared" si="3"/>
        <v>-1.52</v>
      </c>
      <c r="D50" s="9">
        <f t="shared" si="3"/>
        <v>0.54</v>
      </c>
      <c r="E50" s="12">
        <f t="shared" si="1"/>
        <v>-8.9099999999999984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-8.9099999999999984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>
        <f>IF(OR(E50&gt;'95% Report'!$I$16,E50&lt;-'95% Report'!$I$16),E50,"")</f>
        <v>-8.9099999999999984</v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>
        <f>IF(OR(E50&gt;'95% Report'!$I$17,E50&lt;-'95% Report'!$I$17),E50,"")</f>
        <v>-8.9099999999999984</v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Input'!D64/100</f>
        <v>0.4</v>
      </c>
      <c r="C51" s="9">
        <f t="shared" si="3"/>
        <v>0.27</v>
      </c>
      <c r="D51" s="9">
        <f t="shared" si="3"/>
        <v>1.79</v>
      </c>
      <c r="E51" s="12">
        <f t="shared" si="1"/>
        <v>-8.7199999999999989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-8.7199999999999989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>
        <f>IF(OR(E51&gt;'95% Report'!$I$16,E51&lt;-'95% Report'!$I$16),E51,"")</f>
        <v>-8.7199999999999989</v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>
        <f>IF(OR(E51&gt;'95% Report'!$I$17,E51&lt;-'95% Report'!$I$17),E51,"")</f>
        <v>-8.7199999999999989</v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Input'!D65/100</f>
        <v>0.6</v>
      </c>
      <c r="C52" s="9">
        <f t="shared" si="3"/>
        <v>0.19999999999999996</v>
      </c>
      <c r="D52" s="9">
        <f t="shared" si="3"/>
        <v>-7.0000000000000062E-2</v>
      </c>
      <c r="E52" s="12">
        <f t="shared" si="1"/>
        <v>-9.2000000000000011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>
        <f>IF(OR(E52&gt;'95% Report'!$I$15,E52&lt;-'95% Report'!$I$15),E52,"")</f>
        <v>-9.2000000000000011</v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>
        <f>IF(OR(E52&gt;'95% Report'!$I$16,E52&lt;-'95% Report'!$I$16),E52,"")</f>
        <v>-9.2000000000000011</v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>
        <f>IF(OR(E52&gt;'95% Report'!$I$17,E52&lt;-'95% Report'!$I$17),E52,"")</f>
        <v>-9.2000000000000011</v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Input'!D66/100</f>
        <v>0.8</v>
      </c>
      <c r="C53" s="9">
        <f t="shared" si="3"/>
        <v>0.20000000000000007</v>
      </c>
      <c r="D53" s="9">
        <f t="shared" si="3"/>
        <v>0</v>
      </c>
      <c r="E53" s="12">
        <f t="shared" si="1"/>
        <v>-7.7600000000000007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>
        <f>IF(OR(E53&gt;'95% Report'!$I$15,E53&lt;-'95% Report'!$I$15),E53,"")</f>
        <v>-7.7600000000000007</v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>
        <f>IF(OR(E53&gt;'95% Report'!$I$16,E53&lt;-'95% Report'!$I$16),E53,"")</f>
        <v>-7.7600000000000007</v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Input'!D67/100</f>
        <v>1.2</v>
      </c>
      <c r="C54" s="9">
        <f t="shared" si="3"/>
        <v>0.39999999999999991</v>
      </c>
      <c r="D54" s="9">
        <f t="shared" si="3"/>
        <v>0.19999999999999984</v>
      </c>
      <c r="E54" s="12">
        <f t="shared" si="1"/>
        <v>-6.7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>
        <f>IF(OR(E54&gt;'95% Report'!$I$15,E54&lt;-'95% Report'!$I$15),E54,"")</f>
        <v>-6.7</v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>
        <f>IF(OR(E54&gt;'95% Report'!$I$16,E54&lt;-'95% Report'!$I$16),E54,"")</f>
        <v>-6.7</v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201" t="s">
        <v>12</v>
      </c>
      <c r="B55" s="202"/>
      <c r="C55" s="202"/>
      <c r="D55" s="16">
        <f>C3/0.3-2</f>
        <v>44</v>
      </c>
      <c r="E55" s="28">
        <f>(C3/0.3)-10</f>
        <v>36</v>
      </c>
      <c r="F55" s="16">
        <f t="shared" ref="F55:U55" si="4">COUNT(F8:F54)</f>
        <v>5</v>
      </c>
      <c r="G55" s="16">
        <f t="shared" si="4"/>
        <v>0</v>
      </c>
      <c r="H55" s="16">
        <f t="shared" si="4"/>
        <v>26</v>
      </c>
      <c r="I55" s="16">
        <f t="shared" si="4"/>
        <v>0</v>
      </c>
      <c r="J55" s="16">
        <f t="shared" si="4"/>
        <v>2</v>
      </c>
      <c r="K55" s="16">
        <f t="shared" si="4"/>
        <v>0</v>
      </c>
      <c r="L55" s="16">
        <f t="shared" si="4"/>
        <v>14</v>
      </c>
      <c r="M55" s="16">
        <f t="shared" si="4"/>
        <v>0</v>
      </c>
      <c r="N55" s="16">
        <f t="shared" si="4"/>
        <v>1</v>
      </c>
      <c r="O55" s="16">
        <f t="shared" si="4"/>
        <v>0</v>
      </c>
      <c r="P55" s="16">
        <f t="shared" si="4"/>
        <v>8</v>
      </c>
      <c r="Q55" s="16">
        <f t="shared" si="4"/>
        <v>0</v>
      </c>
      <c r="R55" s="16">
        <f t="shared" si="4"/>
        <v>1</v>
      </c>
      <c r="S55" s="16">
        <f t="shared" si="4"/>
        <v>0</v>
      </c>
      <c r="T55" s="16">
        <f t="shared" si="4"/>
        <v>4</v>
      </c>
      <c r="U55" s="16">
        <f t="shared" si="4"/>
        <v>0</v>
      </c>
    </row>
    <row r="56" spans="1:21">
      <c r="A56" s="3"/>
      <c r="B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>
      <c r="A57" s="3"/>
      <c r="B57" s="3"/>
    </row>
    <row r="58" spans="1:21">
      <c r="A58" s="3"/>
      <c r="B58" s="3"/>
    </row>
    <row r="59" spans="1:21">
      <c r="A59" s="3"/>
      <c r="B59" s="3"/>
    </row>
    <row r="60" spans="1:21">
      <c r="A60" s="2"/>
      <c r="B60" s="2"/>
    </row>
    <row r="61" spans="1:21">
      <c r="A61" s="3"/>
      <c r="B61" s="3"/>
    </row>
    <row r="62" spans="1:21">
      <c r="A62" s="3"/>
      <c r="B62" s="3"/>
    </row>
    <row r="63" spans="1:21">
      <c r="A63" s="3"/>
      <c r="B63" s="3"/>
    </row>
    <row r="64" spans="1:21">
      <c r="A64" s="3"/>
      <c r="B64" s="3"/>
    </row>
    <row r="65" spans="1:2">
      <c r="A65" s="3"/>
      <c r="B65" s="3"/>
    </row>
    <row r="66" spans="1:2">
      <c r="A66" s="2"/>
      <c r="B66" s="2"/>
    </row>
    <row r="67" spans="1:2">
      <c r="A67" s="3"/>
      <c r="B67" s="3"/>
    </row>
    <row r="68" spans="1:2">
      <c r="A68" s="3"/>
      <c r="B68" s="3"/>
    </row>
    <row r="69" spans="1:2">
      <c r="A69" s="3"/>
      <c r="B69" s="3"/>
    </row>
    <row r="70" spans="1:2">
      <c r="A70" s="3"/>
      <c r="B70" s="3"/>
    </row>
    <row r="71" spans="1:2">
      <c r="A71" s="3"/>
      <c r="B71" s="3"/>
    </row>
    <row r="72" spans="1:2">
      <c r="A72" s="2"/>
      <c r="B72" s="2"/>
    </row>
    <row r="73" spans="1:2">
      <c r="A73" s="3"/>
      <c r="B73" s="3"/>
    </row>
  </sheetData>
  <mergeCells count="6">
    <mergeCell ref="R5:U5"/>
    <mergeCell ref="A55:C55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73"/>
  <sheetViews>
    <sheetView topLeftCell="A2" workbookViewId="0">
      <selection activeCell="G31" sqref="G31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8</v>
      </c>
    </row>
    <row r="3" spans="1:21">
      <c r="A3" s="29" t="s">
        <v>7</v>
      </c>
      <c r="C3" s="1">
        <f>IF(ISNUMBER('Raw Data Input'!E5),'Raw Data Input'!E5,'Raw Data Input'!E5)</f>
        <v>13.799999999999999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F55/D55</f>
        <v>4.5454545454545456E-2</v>
      </c>
      <c r="G7" s="24">
        <f>G55/D55</f>
        <v>0</v>
      </c>
      <c r="H7" s="25">
        <f>H55/E55</f>
        <v>0</v>
      </c>
      <c r="I7" s="26">
        <f>I55/E55</f>
        <v>0</v>
      </c>
      <c r="J7" s="27">
        <f>J55/D55</f>
        <v>2.2727272727272728E-2</v>
      </c>
      <c r="K7" s="25">
        <f>K55/D55</f>
        <v>0</v>
      </c>
      <c r="L7" s="24">
        <f>L55/E55</f>
        <v>0</v>
      </c>
      <c r="M7" s="26">
        <f>M55/E55</f>
        <v>0</v>
      </c>
      <c r="N7" s="23">
        <f>N55/D55</f>
        <v>2.2727272727272728E-2</v>
      </c>
      <c r="O7" s="24">
        <f>O55/D55</f>
        <v>0</v>
      </c>
      <c r="P7" s="24">
        <f>P55/E55</f>
        <v>0</v>
      </c>
      <c r="Q7" s="26">
        <f>Q55/E55</f>
        <v>0</v>
      </c>
      <c r="R7" s="23">
        <f>R55/D55</f>
        <v>2.2727272727272728E-2</v>
      </c>
      <c r="S7" s="24">
        <f>S55/D55</f>
        <v>0</v>
      </c>
      <c r="T7" s="24">
        <f>T55/E55</f>
        <v>0</v>
      </c>
      <c r="U7" s="26">
        <f>U55/E55</f>
        <v>0</v>
      </c>
    </row>
    <row r="8" spans="1:21">
      <c r="A8" s="6">
        <v>0</v>
      </c>
      <c r="B8" s="11">
        <f>'Raw Data Input'!E21/100</f>
        <v>-8.18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-7.95</v>
      </c>
      <c r="C9" s="9">
        <f>B9-B8</f>
        <v>0.22999999999999954</v>
      </c>
      <c r="D9" s="9">
        <f>C9</f>
        <v>0.22999999999999954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-7.53</v>
      </c>
      <c r="C10" s="9">
        <f t="shared" ref="C10:D25" si="0">B10-B9</f>
        <v>0.41999999999999993</v>
      </c>
      <c r="D10" s="9">
        <f>C10-C9</f>
        <v>0.19000000000000039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-7.32</v>
      </c>
      <c r="C11" s="9">
        <f t="shared" si="0"/>
        <v>0.20999999999999996</v>
      </c>
      <c r="D11" s="9">
        <f t="shared" si="0"/>
        <v>-0.20999999999999996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-7.37</v>
      </c>
      <c r="C12" s="9">
        <f t="shared" si="0"/>
        <v>-4.9999999999999822E-2</v>
      </c>
      <c r="D12" s="9">
        <f t="shared" si="0"/>
        <v>-0.25999999999999979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-6.95</v>
      </c>
      <c r="C13" s="9">
        <f t="shared" si="0"/>
        <v>0.41999999999999993</v>
      </c>
      <c r="D13" s="9">
        <f t="shared" si="0"/>
        <v>0.46999999999999975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-6.73</v>
      </c>
      <c r="C14" s="9">
        <f t="shared" si="0"/>
        <v>0.21999999999999975</v>
      </c>
      <c r="D14" s="9">
        <f t="shared" si="0"/>
        <v>-0.20000000000000018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-6.26</v>
      </c>
      <c r="C15" s="9">
        <f t="shared" si="0"/>
        <v>0.47000000000000064</v>
      </c>
      <c r="D15" s="9">
        <f t="shared" si="0"/>
        <v>0.25000000000000089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-5.94</v>
      </c>
      <c r="C16" s="9">
        <f t="shared" si="0"/>
        <v>0.3199999999999994</v>
      </c>
      <c r="D16" s="9">
        <f t="shared" si="0"/>
        <v>-0.15000000000000124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-5.72</v>
      </c>
      <c r="C17" s="9">
        <f t="shared" si="0"/>
        <v>0.22000000000000064</v>
      </c>
      <c r="D17" s="9">
        <f t="shared" si="0"/>
        <v>-9.9999999999998757E-2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-5.62</v>
      </c>
      <c r="C18" s="9">
        <f t="shared" si="0"/>
        <v>9.9999999999999645E-2</v>
      </c>
      <c r="D18" s="9">
        <f t="shared" si="0"/>
        <v>-0.12000000000000099</v>
      </c>
      <c r="E18" s="12">
        <f>B18-B8</f>
        <v>2.5599999999999996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-5.55</v>
      </c>
      <c r="C19" s="9">
        <f t="shared" si="0"/>
        <v>7.0000000000000284E-2</v>
      </c>
      <c r="D19" s="9">
        <f t="shared" si="0"/>
        <v>-2.9999999999999361E-2</v>
      </c>
      <c r="E19" s="12">
        <f t="shared" ref="E19:E54" si="1">B19-B9</f>
        <v>2.4000000000000004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-5.3</v>
      </c>
      <c r="C20" s="9">
        <f t="shared" si="0"/>
        <v>0.25</v>
      </c>
      <c r="D20" s="9">
        <f t="shared" si="0"/>
        <v>0.17999999999999972</v>
      </c>
      <c r="E20" s="12">
        <f t="shared" si="1"/>
        <v>2.2300000000000004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-4.99</v>
      </c>
      <c r="C21" s="9">
        <f t="shared" si="0"/>
        <v>0.30999999999999961</v>
      </c>
      <c r="D21" s="9">
        <f t="shared" si="0"/>
        <v>5.9999999999999609E-2</v>
      </c>
      <c r="E21" s="12">
        <f t="shared" si="1"/>
        <v>2.33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-4.75</v>
      </c>
      <c r="C22" s="9">
        <f t="shared" si="0"/>
        <v>0.24000000000000021</v>
      </c>
      <c r="D22" s="9">
        <f t="shared" si="0"/>
        <v>-6.9999999999999396E-2</v>
      </c>
      <c r="E22" s="12">
        <f t="shared" si="1"/>
        <v>2.62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-4.54</v>
      </c>
      <c r="C23" s="9">
        <f t="shared" si="0"/>
        <v>0.20999999999999996</v>
      </c>
      <c r="D23" s="9">
        <f t="shared" si="0"/>
        <v>-3.0000000000000249E-2</v>
      </c>
      <c r="E23" s="12">
        <f t="shared" si="1"/>
        <v>2.41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-4.2</v>
      </c>
      <c r="C24" s="9">
        <f t="shared" si="0"/>
        <v>0.33999999999999986</v>
      </c>
      <c r="D24" s="9">
        <f t="shared" si="0"/>
        <v>0.12999999999999989</v>
      </c>
      <c r="E24" s="12">
        <f t="shared" si="1"/>
        <v>2.5300000000000002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-3.96</v>
      </c>
      <c r="C25" s="9">
        <f t="shared" si="0"/>
        <v>0.24000000000000021</v>
      </c>
      <c r="D25" s="9">
        <f t="shared" si="0"/>
        <v>-9.9999999999999645E-2</v>
      </c>
      <c r="E25" s="12">
        <f t="shared" si="1"/>
        <v>2.2999999999999998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-3.68</v>
      </c>
      <c r="C26" s="9">
        <f t="shared" ref="C26:D41" si="2">B26-B25</f>
        <v>0.2799999999999998</v>
      </c>
      <c r="D26" s="9">
        <f t="shared" si="2"/>
        <v>3.9999999999999591E-2</v>
      </c>
      <c r="E26" s="12">
        <f t="shared" si="1"/>
        <v>2.2600000000000002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-3.47</v>
      </c>
      <c r="C27" s="9">
        <f t="shared" si="2"/>
        <v>0.20999999999999996</v>
      </c>
      <c r="D27" s="9">
        <f t="shared" si="2"/>
        <v>-6.999999999999984E-2</v>
      </c>
      <c r="E27" s="12">
        <f t="shared" si="1"/>
        <v>2.2499999999999996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-3.12</v>
      </c>
      <c r="C28" s="9">
        <f t="shared" si="2"/>
        <v>0.35000000000000009</v>
      </c>
      <c r="D28" s="9">
        <f t="shared" si="2"/>
        <v>0.14000000000000012</v>
      </c>
      <c r="E28" s="12">
        <f t="shared" si="1"/>
        <v>2.5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-2.96</v>
      </c>
      <c r="C29" s="9">
        <f t="shared" si="2"/>
        <v>0.16000000000000014</v>
      </c>
      <c r="D29" s="9">
        <f t="shared" si="2"/>
        <v>-0.18999999999999995</v>
      </c>
      <c r="E29" s="12">
        <f t="shared" si="1"/>
        <v>2.59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-2.65</v>
      </c>
      <c r="C30" s="9">
        <f t="shared" si="2"/>
        <v>0.31000000000000005</v>
      </c>
      <c r="D30" s="9">
        <f t="shared" si="2"/>
        <v>0.14999999999999991</v>
      </c>
      <c r="E30" s="12">
        <f t="shared" si="1"/>
        <v>2.65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-2.4700000000000002</v>
      </c>
      <c r="C31" s="9">
        <f t="shared" si="2"/>
        <v>0.17999999999999972</v>
      </c>
      <c r="D31" s="9">
        <f t="shared" si="2"/>
        <v>-0.13000000000000034</v>
      </c>
      <c r="E31" s="12">
        <f t="shared" si="1"/>
        <v>2.52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-2.21</v>
      </c>
      <c r="C32" s="9">
        <f t="shared" si="2"/>
        <v>0.26000000000000023</v>
      </c>
      <c r="D32" s="9">
        <f t="shared" si="2"/>
        <v>8.0000000000000515E-2</v>
      </c>
      <c r="E32" s="12">
        <f t="shared" si="1"/>
        <v>2.54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-2.06</v>
      </c>
      <c r="C33" s="9">
        <f t="shared" si="2"/>
        <v>0.14999999999999991</v>
      </c>
      <c r="D33" s="9">
        <f t="shared" si="2"/>
        <v>-0.11000000000000032</v>
      </c>
      <c r="E33" s="12">
        <f t="shared" si="1"/>
        <v>2.48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-1.96</v>
      </c>
      <c r="C34" s="9">
        <f t="shared" si="2"/>
        <v>0.10000000000000009</v>
      </c>
      <c r="D34" s="9">
        <f t="shared" si="2"/>
        <v>-4.9999999999999822E-2</v>
      </c>
      <c r="E34" s="12">
        <f t="shared" si="1"/>
        <v>2.2400000000000002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-1.64</v>
      </c>
      <c r="C35" s="9">
        <f t="shared" si="2"/>
        <v>0.32000000000000006</v>
      </c>
      <c r="D35" s="9">
        <f t="shared" si="2"/>
        <v>0.21999999999999997</v>
      </c>
      <c r="E35" s="12">
        <f t="shared" si="1"/>
        <v>2.3200000000000003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-1.35</v>
      </c>
      <c r="C36" s="9">
        <f t="shared" si="2"/>
        <v>0.28999999999999981</v>
      </c>
      <c r="D36" s="9">
        <f t="shared" si="2"/>
        <v>-3.0000000000000249E-2</v>
      </c>
      <c r="E36" s="12">
        <f t="shared" si="1"/>
        <v>2.33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-1.2</v>
      </c>
      <c r="C37" s="9">
        <f t="shared" si="2"/>
        <v>0.15000000000000013</v>
      </c>
      <c r="D37" s="9">
        <f t="shared" si="2"/>
        <v>-0.13999999999999968</v>
      </c>
      <c r="E37" s="12">
        <f t="shared" si="1"/>
        <v>2.2700000000000005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-1.05</v>
      </c>
      <c r="C38" s="9">
        <f t="shared" si="2"/>
        <v>0.14999999999999991</v>
      </c>
      <c r="D38" s="9">
        <f t="shared" si="2"/>
        <v>-2.2204460492503131E-16</v>
      </c>
      <c r="E38" s="12">
        <f t="shared" si="1"/>
        <v>2.0700000000000003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0.3</v>
      </c>
      <c r="C39" s="9">
        <f t="shared" si="2"/>
        <v>1.35</v>
      </c>
      <c r="D39" s="9">
        <f t="shared" si="2"/>
        <v>1.2000000000000002</v>
      </c>
      <c r="E39" s="12">
        <f t="shared" si="1"/>
        <v>3.26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0.63</v>
      </c>
      <c r="C40" s="9">
        <f t="shared" si="2"/>
        <v>0.33</v>
      </c>
      <c r="D40" s="9">
        <f t="shared" si="2"/>
        <v>-1.02</v>
      </c>
      <c r="E40" s="12">
        <f t="shared" si="1"/>
        <v>3.28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1.1200000000000001</v>
      </c>
      <c r="C41" s="9">
        <f t="shared" si="2"/>
        <v>0.4900000000000001</v>
      </c>
      <c r="D41" s="9">
        <f t="shared" si="2"/>
        <v>0.16000000000000009</v>
      </c>
      <c r="E41" s="12">
        <f t="shared" si="1"/>
        <v>3.5900000000000003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Input'!E55/100</f>
        <v>1.42</v>
      </c>
      <c r="C42" s="9">
        <f t="shared" ref="C42:D54" si="3">B42-B41</f>
        <v>0.29999999999999982</v>
      </c>
      <c r="D42" s="9">
        <f t="shared" si="3"/>
        <v>-0.19000000000000028</v>
      </c>
      <c r="E42" s="12">
        <f t="shared" si="1"/>
        <v>3.63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Input'!E56/100</f>
        <v>1.21</v>
      </c>
      <c r="C43" s="9">
        <f t="shared" si="3"/>
        <v>-0.20999999999999996</v>
      </c>
      <c r="D43" s="9">
        <f t="shared" si="3"/>
        <v>-0.50999999999999979</v>
      </c>
      <c r="E43" s="12">
        <f t="shared" si="1"/>
        <v>3.27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Input'!E57/100</f>
        <v>0.97</v>
      </c>
      <c r="C44" s="9">
        <f t="shared" si="3"/>
        <v>-0.24</v>
      </c>
      <c r="D44" s="9">
        <f t="shared" si="3"/>
        <v>-3.0000000000000027E-2</v>
      </c>
      <c r="E44" s="12">
        <f t="shared" si="1"/>
        <v>2.9299999999999997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Input'!E58/100</f>
        <v>-0.28000000000000003</v>
      </c>
      <c r="C45" s="9">
        <f t="shared" si="3"/>
        <v>-1.25</v>
      </c>
      <c r="D45" s="9">
        <f t="shared" si="3"/>
        <v>-1.01</v>
      </c>
      <c r="E45" s="12">
        <f t="shared" si="1"/>
        <v>1.3599999999999999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Input'!E59/100</f>
        <v>-1.73</v>
      </c>
      <c r="C46" s="9">
        <f t="shared" si="3"/>
        <v>-1.45</v>
      </c>
      <c r="D46" s="9">
        <f t="shared" si="3"/>
        <v>-0.19999999999999996</v>
      </c>
      <c r="E46" s="12">
        <f t="shared" si="1"/>
        <v>-0.37999999999999989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Input'!E60/100</f>
        <v>-1.4</v>
      </c>
      <c r="C47" s="9">
        <f t="shared" si="3"/>
        <v>0.33000000000000007</v>
      </c>
      <c r="D47" s="9">
        <f t="shared" si="3"/>
        <v>1.78</v>
      </c>
      <c r="E47" s="12">
        <f t="shared" si="1"/>
        <v>-0.19999999999999996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Input'!E61/100</f>
        <v>-0.97</v>
      </c>
      <c r="C48" s="9">
        <f t="shared" si="3"/>
        <v>0.42999999999999994</v>
      </c>
      <c r="D48" s="9">
        <f t="shared" si="3"/>
        <v>9.9999999999999867E-2</v>
      </c>
      <c r="E48" s="12">
        <f t="shared" si="1"/>
        <v>8.0000000000000071E-2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Input'!E62/100</f>
        <v>-0.36</v>
      </c>
      <c r="C49" s="9">
        <f t="shared" si="3"/>
        <v>0.61</v>
      </c>
      <c r="D49" s="9">
        <f t="shared" si="3"/>
        <v>0.18000000000000005</v>
      </c>
      <c r="E49" s="12">
        <f t="shared" si="1"/>
        <v>-0.65999999999999992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Input'!E63/100</f>
        <v>0.99</v>
      </c>
      <c r="C50" s="9">
        <f t="shared" si="3"/>
        <v>1.35</v>
      </c>
      <c r="D50" s="9">
        <f t="shared" si="3"/>
        <v>0.7400000000000001</v>
      </c>
      <c r="E50" s="12">
        <f t="shared" si="1"/>
        <v>0.36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Input'!E64/100</f>
        <v>2.59</v>
      </c>
      <c r="C51" s="9">
        <f t="shared" si="3"/>
        <v>1.5999999999999999</v>
      </c>
      <c r="D51" s="9">
        <f t="shared" si="3"/>
        <v>0.24999999999999978</v>
      </c>
      <c r="E51" s="12">
        <f t="shared" si="1"/>
        <v>1.4699999999999998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Input'!E65/100</f>
        <v>2.31</v>
      </c>
      <c r="C52" s="9">
        <f t="shared" si="3"/>
        <v>-0.2799999999999998</v>
      </c>
      <c r="D52" s="9">
        <f t="shared" si="3"/>
        <v>-1.8799999999999997</v>
      </c>
      <c r="E52" s="12">
        <f t="shared" si="1"/>
        <v>0.89000000000000012</v>
      </c>
      <c r="F52" s="13">
        <f>IF(OR(D52&gt;'95% Report'!$G$15,D52&lt;-'95% Report'!$G$15),D52,"")</f>
        <v>-1.8799999999999997</v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Input'!E66/100</f>
        <v>-0.69</v>
      </c>
      <c r="C53" s="9">
        <f t="shared" si="3"/>
        <v>-3</v>
      </c>
      <c r="D53" s="9">
        <f t="shared" si="3"/>
        <v>-2.72</v>
      </c>
      <c r="E53" s="12">
        <f t="shared" si="1"/>
        <v>-1.9</v>
      </c>
      <c r="F53" s="13">
        <f>IF(OR(D53&gt;'95% Report'!$G$15,D53&lt;-'95% Report'!$G$15),D53,"")</f>
        <v>-2.72</v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>
        <f>IF(OR(D53&gt;'95% Report'!$G$16,D53&lt;-'95% Report'!$G$16),D53,"")</f>
        <v>-2.72</v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>
        <f>IF(OR(D53&gt;'95% Report'!$G$17,D53&lt;-'95% Report'!$G$17),D53,"")</f>
        <v>-2.72</v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>
        <f>IF(OR(D53&gt;'95% Report'!$G$18,D53&lt;-'95% Report'!$G$18),D53,"")</f>
        <v>-2.72</v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Input'!E67/100</f>
        <v>-3.35</v>
      </c>
      <c r="C54" s="9">
        <f t="shared" si="3"/>
        <v>-2.66</v>
      </c>
      <c r="D54" s="9">
        <f t="shared" si="3"/>
        <v>0.33999999999999986</v>
      </c>
      <c r="E54" s="12">
        <f t="shared" si="1"/>
        <v>-4.32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201" t="s">
        <v>12</v>
      </c>
      <c r="B55" s="202"/>
      <c r="C55" s="202"/>
      <c r="D55" s="16">
        <f>C3/0.3-2</f>
        <v>44</v>
      </c>
      <c r="E55" s="28">
        <f>(C3/0.3)-10</f>
        <v>36</v>
      </c>
      <c r="F55" s="16">
        <f t="shared" ref="F55:U55" si="4">COUNT(F8:F54)</f>
        <v>2</v>
      </c>
      <c r="G55" s="16">
        <f t="shared" si="4"/>
        <v>0</v>
      </c>
      <c r="H55" s="16">
        <f t="shared" si="4"/>
        <v>0</v>
      </c>
      <c r="I55" s="16">
        <f t="shared" si="4"/>
        <v>0</v>
      </c>
      <c r="J55" s="16">
        <f t="shared" si="4"/>
        <v>1</v>
      </c>
      <c r="K55" s="16">
        <f t="shared" si="4"/>
        <v>0</v>
      </c>
      <c r="L55" s="16">
        <f t="shared" si="4"/>
        <v>0</v>
      </c>
      <c r="M55" s="16">
        <f t="shared" si="4"/>
        <v>0</v>
      </c>
      <c r="N55" s="16">
        <f t="shared" si="4"/>
        <v>1</v>
      </c>
      <c r="O55" s="16">
        <f t="shared" si="4"/>
        <v>0</v>
      </c>
      <c r="P55" s="16">
        <f t="shared" si="4"/>
        <v>0</v>
      </c>
      <c r="Q55" s="16">
        <f t="shared" si="4"/>
        <v>0</v>
      </c>
      <c r="R55" s="16">
        <f t="shared" si="4"/>
        <v>1</v>
      </c>
      <c r="S55" s="16">
        <f t="shared" si="4"/>
        <v>0</v>
      </c>
      <c r="T55" s="16">
        <f t="shared" si="4"/>
        <v>0</v>
      </c>
      <c r="U55" s="16">
        <f t="shared" si="4"/>
        <v>0</v>
      </c>
    </row>
    <row r="56" spans="1:21">
      <c r="A56" s="3"/>
      <c r="B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>
      <c r="A57" s="3"/>
      <c r="B57" s="3"/>
    </row>
    <row r="58" spans="1:21">
      <c r="A58" s="3"/>
      <c r="B58" s="3"/>
    </row>
    <row r="59" spans="1:21">
      <c r="A59" s="3"/>
      <c r="B59" s="3"/>
    </row>
    <row r="60" spans="1:21">
      <c r="A60" s="2"/>
      <c r="B60" s="2"/>
    </row>
    <row r="61" spans="1:21">
      <c r="A61" s="3"/>
      <c r="B61" s="3"/>
    </row>
    <row r="62" spans="1:21">
      <c r="A62" s="3"/>
      <c r="B62" s="3"/>
    </row>
    <row r="63" spans="1:21">
      <c r="A63" s="3"/>
      <c r="B63" s="3"/>
    </row>
    <row r="64" spans="1:21">
      <c r="A64" s="3"/>
      <c r="B64" s="3"/>
    </row>
    <row r="65" spans="1:2">
      <c r="A65" s="3"/>
      <c r="B65" s="3"/>
    </row>
    <row r="66" spans="1:2">
      <c r="A66" s="2"/>
      <c r="B66" s="2"/>
    </row>
    <row r="67" spans="1:2">
      <c r="A67" s="3"/>
      <c r="B67" s="3"/>
    </row>
    <row r="68" spans="1:2">
      <c r="A68" s="3"/>
      <c r="B68" s="3"/>
    </row>
    <row r="69" spans="1:2">
      <c r="A69" s="3"/>
      <c r="B69" s="3"/>
    </row>
    <row r="70" spans="1:2">
      <c r="A70" s="3"/>
      <c r="B70" s="3"/>
    </row>
    <row r="71" spans="1:2">
      <c r="A71" s="3"/>
      <c r="B71" s="3"/>
    </row>
    <row r="72" spans="1:2">
      <c r="A72" s="2"/>
      <c r="B72" s="2"/>
    </row>
    <row r="73" spans="1:2">
      <c r="A73" s="3"/>
      <c r="B73" s="3"/>
    </row>
  </sheetData>
  <mergeCells count="6">
    <mergeCell ref="R5:U5"/>
    <mergeCell ref="A55:C55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0</v>
      </c>
    </row>
    <row r="3" spans="1:21">
      <c r="A3" s="29" t="s">
        <v>7</v>
      </c>
      <c r="C3" s="1">
        <f>IF(ISNUMBER('Raw Data Input'!F5),'Raw Data Input'!F5,'Raw Data Input'!F5)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Input'!F21/100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0</v>
      </c>
    </row>
    <row r="3" spans="1:21">
      <c r="A3" s="29" t="s">
        <v>7</v>
      </c>
      <c r="C3" s="1">
        <f>IF(ISNUMBER('Raw Data Input'!G5),'Raw Data Input'!G5,'Raw Data Input'!G5)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200" t="s">
        <v>13</v>
      </c>
      <c r="C5" s="200"/>
      <c r="D5" s="200"/>
      <c r="E5" s="200"/>
      <c r="F5" s="200" t="s">
        <v>14</v>
      </c>
      <c r="G5" s="200"/>
      <c r="H5" s="200"/>
      <c r="I5" s="200"/>
      <c r="J5" s="200" t="s">
        <v>15</v>
      </c>
      <c r="K5" s="200"/>
      <c r="L5" s="200"/>
      <c r="M5" s="200"/>
      <c r="N5" s="200" t="s">
        <v>16</v>
      </c>
      <c r="O5" s="200"/>
      <c r="P5" s="200"/>
      <c r="Q5" s="200"/>
      <c r="R5" s="200" t="s">
        <v>72</v>
      </c>
      <c r="S5" s="200"/>
      <c r="T5" s="200"/>
      <c r="U5" s="200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201" t="s">
        <v>12</v>
      </c>
      <c r="B249" s="202"/>
      <c r="C249" s="202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2024-03-13T06:05:18Z</cp:lastPrinted>
  <dcterms:created xsi:type="dcterms:W3CDTF">2013-10-19T16:15:41Z</dcterms:created>
  <dcterms:modified xsi:type="dcterms:W3CDTF">2024-03-13T06:05:24Z</dcterms:modified>
</cp:coreProperties>
</file>