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G:\DONBAS\OINBAS\Badania\WYKONANE BADANIA\2022\osie_Francja\"/>
    </mc:Choice>
  </mc:AlternateContent>
  <xr:revisionPtr revIDLastSave="0" documentId="13_ncr:1_{E3592D95-CF12-47C3-A43D-E1B90A01E841}" xr6:coauthVersionLast="47" xr6:coauthVersionMax="47" xr10:uidLastSave="{00000000-0000-0000-0000-000000000000}"/>
  <bookViews>
    <workbookView xWindow="-108" yWindow="-108" windowWidth="23256" windowHeight="12456" firstSheet="1" activeTab="1" xr2:uid="{00000000-000D-0000-FFFF-FFFF00000000}"/>
  </bookViews>
  <sheets>
    <sheet name="Service cam torque test" sheetId="1" r:id="rId1"/>
    <sheet name="1st Moderation test" sheetId="2" r:id="rId2"/>
    <sheet name="Max cam torque test" sheetId="3" r:id="rId3"/>
    <sheet name="2nd Moderation test" sheetId="4" r:id="rId4"/>
    <sheet name="calcul G et E + courbe (2)" sheetId="7" r:id="rId5"/>
  </sheets>
  <definedNames>
    <definedName name="_316_ISO5696_01_03_2012" localSheetId="0">'Service cam torque test'!$A$2:$T$279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4" l="1"/>
  <c r="J5" i="4"/>
  <c r="J6" i="4"/>
  <c r="J7" i="4"/>
  <c r="M4" i="4"/>
  <c r="M5" i="4"/>
  <c r="M6" i="4"/>
  <c r="M7" i="4"/>
  <c r="F4" i="4"/>
  <c r="F5" i="4"/>
  <c r="F6" i="4"/>
  <c r="F7" i="4"/>
  <c r="F3" i="4"/>
  <c r="J3" i="4" l="1"/>
  <c r="F4" i="2" l="1"/>
  <c r="F5" i="2"/>
  <c r="F6" i="2"/>
  <c r="F7" i="2"/>
  <c r="J4" i="2" l="1"/>
  <c r="J5" i="2"/>
  <c r="J6" i="2"/>
  <c r="J7" i="2"/>
  <c r="J3" i="2"/>
  <c r="F3" i="2"/>
  <c r="J4" i="3" l="1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3" i="3"/>
  <c r="N4" i="3"/>
  <c r="N5" i="3"/>
  <c r="N6" i="3"/>
  <c r="N7" i="3"/>
  <c r="N8" i="3"/>
  <c r="P8" i="3" s="1"/>
  <c r="N9" i="3"/>
  <c r="P9" i="3" s="1"/>
  <c r="N10" i="3"/>
  <c r="P10" i="3" s="1"/>
  <c r="N11" i="3"/>
  <c r="P11" i="3" s="1"/>
  <c r="N12" i="3"/>
  <c r="N13" i="3"/>
  <c r="N14" i="3"/>
  <c r="N15" i="3"/>
  <c r="N16" i="3"/>
  <c r="P16" i="3" s="1"/>
  <c r="N17" i="3"/>
  <c r="P17" i="3" s="1"/>
  <c r="N18" i="3"/>
  <c r="P18" i="3" s="1"/>
  <c r="N19" i="3"/>
  <c r="P19" i="3" s="1"/>
  <c r="N20" i="3"/>
  <c r="N21" i="3"/>
  <c r="N22" i="3"/>
  <c r="N3" i="3"/>
  <c r="P3" i="3" s="1"/>
  <c r="P22" i="3" l="1"/>
  <c r="P14" i="3"/>
  <c r="P15" i="3"/>
  <c r="P21" i="3"/>
  <c r="P13" i="3"/>
  <c r="P5" i="3"/>
  <c r="P7" i="3"/>
  <c r="P20" i="3"/>
  <c r="P12" i="3"/>
  <c r="P4" i="3"/>
  <c r="P6" i="3"/>
  <c r="J3" i="3"/>
  <c r="M3" i="3" l="1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8" i="3"/>
  <c r="M19" i="3"/>
  <c r="M20" i="3"/>
  <c r="M21" i="3"/>
  <c r="M22" i="3"/>
  <c r="F8" i="4" l="1"/>
  <c r="F8" i="2" l="1"/>
  <c r="F4" i="3" l="1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M17" i="3" l="1"/>
  <c r="F3" i="3" l="1"/>
  <c r="O4" i="4" l="1"/>
  <c r="O5" i="4"/>
  <c r="O6" i="4"/>
  <c r="O7" i="4"/>
  <c r="O3" i="4"/>
  <c r="N4" i="4"/>
  <c r="N5" i="4"/>
  <c r="N6" i="4"/>
  <c r="N7" i="4"/>
  <c r="N3" i="4"/>
  <c r="M3" i="4"/>
  <c r="M5" i="2"/>
  <c r="M6" i="2"/>
  <c r="M7" i="2"/>
  <c r="M4" i="2"/>
  <c r="O4" i="2"/>
  <c r="O5" i="2"/>
  <c r="O6" i="2"/>
  <c r="O7" i="2"/>
  <c r="N4" i="2"/>
  <c r="N5" i="2"/>
  <c r="N6" i="2"/>
  <c r="N7" i="2"/>
  <c r="O3" i="2"/>
  <c r="N3" i="2"/>
  <c r="P7" i="4" l="1"/>
  <c r="P6" i="4"/>
  <c r="P7" i="2"/>
  <c r="P5" i="4"/>
  <c r="P6" i="2"/>
  <c r="P4" i="4"/>
  <c r="P5" i="2"/>
  <c r="P3" i="4"/>
  <c r="P4" i="2"/>
  <c r="P3" i="2"/>
  <c r="M3" i="2"/>
  <c r="U23" i="3" l="1"/>
  <c r="E48" i="7" l="1"/>
  <c r="E49" i="7" s="1"/>
  <c r="E50" i="7" s="1"/>
  <c r="B11" i="7"/>
  <c r="F12" i="7"/>
  <c r="E12" i="7"/>
  <c r="E13" i="7"/>
  <c r="D13" i="7"/>
  <c r="F14" i="7"/>
  <c r="D14" i="7"/>
  <c r="G14" i="7"/>
  <c r="F15" i="7"/>
  <c r="D16" i="7"/>
  <c r="E16" i="7"/>
  <c r="G16" i="7"/>
  <c r="B17" i="7"/>
  <c r="D17" i="7"/>
  <c r="E17" i="7"/>
  <c r="F17" i="7"/>
  <c r="G17" i="7"/>
  <c r="B18" i="7"/>
  <c r="D18" i="7"/>
  <c r="E18" i="7"/>
  <c r="F18" i="7"/>
  <c r="G18" i="7"/>
  <c r="B19" i="7"/>
  <c r="D19" i="7"/>
  <c r="E19" i="7"/>
  <c r="F19" i="7"/>
  <c r="G19" i="7"/>
  <c r="B20" i="7"/>
  <c r="D20" i="7"/>
  <c r="E20" i="7"/>
  <c r="F20" i="7"/>
  <c r="G20" i="7"/>
  <c r="B21" i="7"/>
  <c r="D21" i="7"/>
  <c r="E21" i="7"/>
  <c r="F21" i="7"/>
  <c r="G21" i="7"/>
  <c r="C25" i="7"/>
  <c r="C26" i="7"/>
  <c r="D26" i="7" s="1"/>
  <c r="C27" i="7"/>
  <c r="D27" i="7" s="1"/>
  <c r="C28" i="7"/>
  <c r="D28" i="7" s="1"/>
  <c r="C29" i="7"/>
  <c r="D29" i="7" s="1"/>
  <c r="C30" i="7"/>
  <c r="D30" i="7" s="1"/>
  <c r="C31" i="7"/>
  <c r="D31" i="7" s="1"/>
  <c r="C32" i="7"/>
  <c r="D32" i="7" s="1"/>
  <c r="C33" i="7"/>
  <c r="D33" i="7" s="1"/>
  <c r="C34" i="7"/>
  <c r="D34" i="7" s="1"/>
  <c r="C35" i="7"/>
  <c r="D35" i="7" s="1"/>
  <c r="C36" i="7"/>
  <c r="D36" i="7" s="1"/>
  <c r="C37" i="7"/>
  <c r="D37" i="7" s="1"/>
  <c r="C38" i="7"/>
  <c r="D38" i="7" s="1"/>
  <c r="C39" i="7"/>
  <c r="D39" i="7" s="1"/>
  <c r="C40" i="7"/>
  <c r="D40" i="7" s="1"/>
  <c r="C41" i="7"/>
  <c r="D41" i="7" s="1"/>
  <c r="C42" i="7"/>
  <c r="D42" i="7" s="1"/>
  <c r="C43" i="7"/>
  <c r="D43" i="7" s="1"/>
  <c r="C44" i="7"/>
  <c r="D44" i="7" s="1"/>
  <c r="S297" i="1"/>
  <c r="T297" i="1" s="1"/>
  <c r="S289" i="1"/>
  <c r="T289" i="1" s="1"/>
  <c r="U289" i="1" s="1"/>
  <c r="J12" i="1"/>
  <c r="E11" i="1"/>
  <c r="J11" i="1" s="1"/>
  <c r="O11" i="1" s="1"/>
  <c r="E10" i="1"/>
  <c r="J10" i="1" s="1"/>
  <c r="O10" i="1" s="1"/>
  <c r="F280" i="1"/>
  <c r="I253" i="1"/>
  <c r="L226" i="1"/>
  <c r="G298" i="1"/>
  <c r="G297" i="1"/>
  <c r="L118" i="1"/>
  <c r="C295" i="1"/>
  <c r="O287" i="1"/>
  <c r="P287" i="1" s="1"/>
  <c r="O288" i="1"/>
  <c r="P288" i="1" s="1"/>
  <c r="I91" i="1"/>
  <c r="C290" i="1"/>
  <c r="O289" i="1"/>
  <c r="P289" i="1" s="1"/>
  <c r="C288" i="1"/>
  <c r="C292" i="1"/>
  <c r="G290" i="1"/>
  <c r="F199" i="1"/>
  <c r="I199" i="1"/>
  <c r="L199" i="1"/>
  <c r="L91" i="1"/>
  <c r="I118" i="1"/>
  <c r="I172" i="1"/>
  <c r="F226" i="1"/>
  <c r="I280" i="1"/>
  <c r="I64" i="1"/>
  <c r="I37" i="1"/>
  <c r="F91" i="1"/>
  <c r="I226" i="1"/>
  <c r="L253" i="1"/>
  <c r="L280" i="1"/>
  <c r="F64" i="1"/>
  <c r="I145" i="1"/>
  <c r="C291" i="1"/>
  <c r="G15" i="7"/>
  <c r="D12" i="7"/>
  <c r="F25" i="7"/>
  <c r="H25" i="7" s="1"/>
  <c r="E15" i="7"/>
  <c r="H11" i="7"/>
  <c r="I17" i="7" s="1"/>
  <c r="D15" i="7"/>
  <c r="E14" i="7"/>
  <c r="G13" i="7"/>
  <c r="G12" i="7"/>
  <c r="F16" i="7"/>
  <c r="F13" i="7"/>
  <c r="U297" i="1"/>
  <c r="M118" i="1" l="1"/>
  <c r="M280" i="1"/>
  <c r="M226" i="1"/>
  <c r="I20" i="7"/>
  <c r="C46" i="7"/>
  <c r="I284" i="1"/>
  <c r="M91" i="1"/>
  <c r="G25" i="7"/>
  <c r="I15" i="7"/>
  <c r="I11" i="7"/>
  <c r="I12" i="7"/>
  <c r="I14" i="7"/>
  <c r="I16" i="7"/>
  <c r="I18" i="7"/>
  <c r="G27" i="7"/>
  <c r="O298" i="1"/>
  <c r="P298" i="1" s="1"/>
  <c r="C287" i="1"/>
  <c r="C289" i="1"/>
  <c r="L145" i="1"/>
  <c r="M145" i="1" s="1"/>
  <c r="C299" i="1"/>
  <c r="C297" i="1"/>
  <c r="F118" i="1"/>
  <c r="C296" i="1"/>
  <c r="O199" i="1"/>
  <c r="I283" i="1"/>
  <c r="M199" i="1"/>
  <c r="M253" i="1"/>
  <c r="F145" i="1"/>
  <c r="C298" i="1"/>
  <c r="L37" i="1"/>
  <c r="G296" i="1"/>
  <c r="C300" i="1"/>
  <c r="L172" i="1"/>
  <c r="M172" i="1" s="1"/>
  <c r="O291" i="1"/>
  <c r="P291" i="1" s="1"/>
  <c r="G299" i="1"/>
  <c r="G289" i="1"/>
  <c r="I13" i="7"/>
  <c r="L11" i="7"/>
  <c r="I21" i="7"/>
  <c r="I19" i="7"/>
  <c r="O37" i="1"/>
  <c r="I289" i="1"/>
  <c r="F37" i="1"/>
  <c r="O118" i="1"/>
  <c r="O172" i="1"/>
  <c r="O253" i="1"/>
  <c r="O91" i="1"/>
  <c r="O64" i="1"/>
  <c r="I297" i="1"/>
  <c r="G295" i="1"/>
  <c r="G287" i="1"/>
  <c r="O296" i="1"/>
  <c r="P296" i="1" s="1"/>
  <c r="F172" i="1"/>
  <c r="O226" i="1"/>
  <c r="G291" i="1"/>
  <c r="F253" i="1"/>
  <c r="O299" i="1"/>
  <c r="P299" i="1" s="1"/>
  <c r="R297" i="1"/>
  <c r="V297" i="1" s="1"/>
  <c r="O297" i="1"/>
  <c r="P297" i="1" s="1"/>
  <c r="F27" i="7"/>
  <c r="D25" i="7"/>
  <c r="O290" i="1"/>
  <c r="P290" i="1" s="1"/>
  <c r="Q289" i="1" s="1"/>
  <c r="G288" i="1"/>
  <c r="O295" i="1"/>
  <c r="P295" i="1" s="1"/>
  <c r="L64" i="1"/>
  <c r="O280" i="1"/>
  <c r="F23" i="3"/>
  <c r="R289" i="1" l="1"/>
  <c r="V289" i="1" s="1"/>
  <c r="F284" i="1"/>
  <c r="H297" i="1"/>
  <c r="P23" i="3"/>
  <c r="O145" i="1"/>
  <c r="O283" i="1" s="1"/>
  <c r="J297" i="1"/>
  <c r="K297" i="1" s="1"/>
  <c r="L297" i="1"/>
  <c r="M297" i="1" s="1"/>
  <c r="F283" i="1"/>
  <c r="M37" i="1"/>
  <c r="L283" i="1"/>
  <c r="L289" i="1"/>
  <c r="M289" i="1" s="1"/>
  <c r="J289" i="1"/>
  <c r="K289" i="1" s="1"/>
  <c r="L284" i="1"/>
  <c r="M64" i="1"/>
  <c r="O284" i="1"/>
  <c r="Q297" i="1"/>
  <c r="H28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 COZ Emmanuel</author>
  </authors>
  <commentList>
    <comment ref="D36" authorId="0" shapeId="0" xr:uid="{00000000-0006-0000-0000-000001000000}">
      <text>
        <r>
          <rPr>
            <b/>
            <sz val="9"/>
            <color indexed="81"/>
            <rFont val="Tahoma"/>
            <charset val="1"/>
          </rPr>
          <t>LE COZ Emmanuel:</t>
        </r>
        <r>
          <rPr>
            <sz val="9"/>
            <color indexed="81"/>
            <rFont val="Tahoma"/>
            <charset val="1"/>
          </rPr>
          <t xml:space="preserve">
selection values different between Moment and Came force</t>
        </r>
      </text>
    </comment>
    <comment ref="E36" authorId="0" shapeId="0" xr:uid="{00000000-0006-0000-0000-000002000000}">
      <text>
        <r>
          <rPr>
            <b/>
            <sz val="9"/>
            <color indexed="81"/>
            <rFont val="Tahoma"/>
            <charset val="1"/>
          </rPr>
          <t>LE COZ Emmanuel:</t>
        </r>
        <r>
          <rPr>
            <sz val="9"/>
            <color indexed="81"/>
            <rFont val="Tahoma"/>
            <charset val="1"/>
          </rPr>
          <t xml:space="preserve">
selection values different between Moment and Came force</t>
        </r>
      </text>
    </comment>
    <comment ref="J36" authorId="0" shapeId="0" xr:uid="{00000000-0006-0000-0000-000003000000}">
      <text>
        <r>
          <rPr>
            <b/>
            <sz val="9"/>
            <color indexed="81"/>
            <rFont val="Tahoma"/>
            <charset val="1"/>
          </rPr>
          <t>LE COZ Emmanuel:</t>
        </r>
        <r>
          <rPr>
            <sz val="9"/>
            <color indexed="81"/>
            <rFont val="Tahoma"/>
            <charset val="1"/>
          </rPr>
          <t xml:space="preserve">
selection values different between Moment and Came force</t>
        </r>
      </text>
    </comment>
    <comment ref="K36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LE COZ Emmanuel:</t>
        </r>
        <r>
          <rPr>
            <sz val="9"/>
            <color indexed="81"/>
            <rFont val="Tahoma"/>
            <family val="2"/>
          </rPr>
          <t xml:space="preserve">
selection values different between Moment and Came force</t>
        </r>
      </text>
    </comment>
    <comment ref="E50" authorId="0" shapeId="0" xr:uid="{00000000-0006-0000-0000-000005000000}">
      <text>
        <r>
          <rPr>
            <b/>
            <sz val="9"/>
            <color indexed="81"/>
            <rFont val="Tahoma"/>
            <charset val="1"/>
          </rPr>
          <t>LE COZ Emmanuel:</t>
        </r>
        <r>
          <rPr>
            <sz val="9"/>
            <color indexed="81"/>
            <rFont val="Tahoma"/>
            <charset val="1"/>
          </rPr>
          <t xml:space="preserve">
7307 in the 7.xlsx file</t>
        </r>
      </text>
    </comment>
    <comment ref="K50" authorId="0" shapeId="0" xr:uid="{00000000-0006-0000-0000-000006000000}">
      <text>
        <r>
          <rPr>
            <b/>
            <sz val="9"/>
            <color indexed="81"/>
            <rFont val="Tahoma"/>
            <charset val="1"/>
          </rPr>
          <t>LE COZ Emmanuel:</t>
        </r>
        <r>
          <rPr>
            <sz val="9"/>
            <color indexed="81"/>
            <rFont val="Tahoma"/>
            <charset val="1"/>
          </rPr>
          <t xml:space="preserve">
8143 in the 7.xlsx file</t>
        </r>
      </text>
    </comment>
    <comment ref="K71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LE COZ Emmanuel:</t>
        </r>
        <r>
          <rPr>
            <sz val="9"/>
            <color indexed="81"/>
            <rFont val="Tahoma"/>
            <family val="2"/>
          </rPr>
          <t xml:space="preserve">
9680 in the 1.xlsx file</t>
        </r>
      </text>
    </comment>
    <comment ref="K73" authorId="0" shapeId="0" xr:uid="{00000000-0006-0000-0000-000008000000}">
      <text>
        <r>
          <rPr>
            <b/>
            <sz val="9"/>
            <color indexed="81"/>
            <rFont val="Tahoma"/>
            <charset val="1"/>
          </rPr>
          <t>LE COZ Emmanuel: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D74" authorId="0" shapeId="0" xr:uid="{00000000-0006-0000-0000-000009000000}">
      <text>
        <r>
          <rPr>
            <b/>
            <sz val="9"/>
            <color indexed="81"/>
            <rFont val="Tahoma"/>
            <charset val="1"/>
          </rPr>
          <t>LE COZ Emmanuel: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D117" authorId="0" shapeId="0" xr:uid="{00000000-0006-0000-0000-00000A000000}">
      <text>
        <r>
          <rPr>
            <b/>
            <sz val="9"/>
            <color indexed="81"/>
            <rFont val="Tahoma"/>
            <charset val="1"/>
          </rPr>
          <t>LE COZ Emmanuel:</t>
        </r>
        <r>
          <rPr>
            <sz val="9"/>
            <color indexed="81"/>
            <rFont val="Tahoma"/>
            <charset val="1"/>
          </rPr>
          <t xml:space="preserve">
Selection of values different than Mmin</t>
        </r>
      </text>
    </comment>
    <comment ref="E117" authorId="0" shapeId="0" xr:uid="{00000000-0006-0000-0000-00000B000000}">
      <text>
        <r>
          <rPr>
            <b/>
            <sz val="9"/>
            <color indexed="81"/>
            <rFont val="Tahoma"/>
            <charset val="1"/>
          </rPr>
          <t>LE COZ Emmanuel:</t>
        </r>
        <r>
          <rPr>
            <sz val="9"/>
            <color indexed="81"/>
            <rFont val="Tahoma"/>
            <charset val="1"/>
          </rPr>
          <t xml:space="preserve">
Selection of values different than Mmax</t>
        </r>
      </text>
    </comment>
    <comment ref="J117" authorId="0" shapeId="0" xr:uid="{00000000-0006-0000-0000-00000C000000}">
      <text>
        <r>
          <rPr>
            <b/>
            <sz val="9"/>
            <color indexed="81"/>
            <rFont val="Tahoma"/>
            <charset val="1"/>
          </rPr>
          <t>LE COZ Emmanuel:</t>
        </r>
        <r>
          <rPr>
            <sz val="9"/>
            <color indexed="81"/>
            <rFont val="Tahoma"/>
            <charset val="1"/>
          </rPr>
          <t xml:space="preserve">
Selection of values different than Fmin</t>
        </r>
      </text>
    </comment>
    <comment ref="K117" authorId="0" shapeId="0" xr:uid="{00000000-0006-0000-0000-00000D000000}">
      <text>
        <r>
          <rPr>
            <b/>
            <sz val="9"/>
            <color indexed="81"/>
            <rFont val="Tahoma"/>
            <charset val="1"/>
          </rPr>
          <t>LE COZ Emmanuel:</t>
        </r>
        <r>
          <rPr>
            <sz val="9"/>
            <color indexed="81"/>
            <rFont val="Tahoma"/>
            <charset val="1"/>
          </rPr>
          <t xml:space="preserve">
Selection of values different than Fmax</t>
        </r>
      </text>
    </comment>
    <comment ref="D125" authorId="0" shapeId="0" xr:uid="{00000000-0006-0000-0000-00000E000000}">
      <text>
        <r>
          <rPr>
            <b/>
            <sz val="9"/>
            <color indexed="81"/>
            <rFont val="Tahoma"/>
            <family val="2"/>
          </rPr>
          <t>LE COZ Emmanuel:</t>
        </r>
        <r>
          <rPr>
            <sz val="9"/>
            <color indexed="81"/>
            <rFont val="Tahoma"/>
            <family val="2"/>
          </rPr>
          <t xml:space="preserve">
selection values different between Moment and Came force</t>
        </r>
      </text>
    </comment>
    <comment ref="E125" authorId="0" shapeId="0" xr:uid="{00000000-0006-0000-0000-00000F000000}">
      <text>
        <r>
          <rPr>
            <b/>
            <sz val="9"/>
            <color indexed="81"/>
            <rFont val="Tahoma"/>
            <family val="2"/>
          </rPr>
          <t>LE COZ Emmanuel:</t>
        </r>
        <r>
          <rPr>
            <sz val="9"/>
            <color indexed="81"/>
            <rFont val="Tahoma"/>
            <family val="2"/>
          </rPr>
          <t xml:space="preserve">
selection values different between Moment and Came force</t>
        </r>
      </text>
    </comment>
    <comment ref="J125" authorId="0" shapeId="0" xr:uid="{00000000-0006-0000-0000-000010000000}">
      <text>
        <r>
          <rPr>
            <b/>
            <sz val="9"/>
            <color indexed="81"/>
            <rFont val="Tahoma"/>
            <family val="2"/>
          </rPr>
          <t>LE COZ Emmanuel:</t>
        </r>
        <r>
          <rPr>
            <sz val="9"/>
            <color indexed="81"/>
            <rFont val="Tahoma"/>
            <family val="2"/>
          </rPr>
          <t xml:space="preserve">
selection values different between Moment and Came force</t>
        </r>
      </text>
    </comment>
    <comment ref="K125" authorId="0" shapeId="0" xr:uid="{00000000-0006-0000-0000-000011000000}">
      <text>
        <r>
          <rPr>
            <b/>
            <sz val="9"/>
            <color indexed="81"/>
            <rFont val="Tahoma"/>
            <family val="2"/>
          </rPr>
          <t>LE COZ Emmanuel:</t>
        </r>
        <r>
          <rPr>
            <sz val="9"/>
            <color indexed="81"/>
            <rFont val="Tahoma"/>
            <family val="2"/>
          </rPr>
          <t xml:space="preserve">
selection values different between Moment and Came force</t>
        </r>
      </text>
    </comment>
    <comment ref="D126" authorId="0" shapeId="0" xr:uid="{00000000-0006-0000-0000-000012000000}">
      <text>
        <r>
          <rPr>
            <b/>
            <sz val="9"/>
            <color indexed="81"/>
            <rFont val="Tahoma"/>
            <family val="2"/>
          </rPr>
          <t>LE COZ Emmanuel:</t>
        </r>
        <r>
          <rPr>
            <sz val="9"/>
            <color indexed="81"/>
            <rFont val="Tahoma"/>
            <family val="2"/>
          </rPr>
          <t xml:space="preserve">
selection values different between Moment and Came force</t>
        </r>
      </text>
    </comment>
    <comment ref="E126" authorId="0" shapeId="0" xr:uid="{00000000-0006-0000-0000-000013000000}">
      <text>
        <r>
          <rPr>
            <b/>
            <sz val="9"/>
            <color indexed="81"/>
            <rFont val="Tahoma"/>
            <family val="2"/>
          </rPr>
          <t>LE COZ Emmanuel:</t>
        </r>
        <r>
          <rPr>
            <sz val="9"/>
            <color indexed="81"/>
            <rFont val="Tahoma"/>
            <family val="2"/>
          </rPr>
          <t xml:space="preserve">
selection values different between Moment and Came force</t>
        </r>
      </text>
    </comment>
    <comment ref="J126" authorId="0" shapeId="0" xr:uid="{00000000-0006-0000-0000-000014000000}">
      <text>
        <r>
          <rPr>
            <b/>
            <sz val="9"/>
            <color indexed="81"/>
            <rFont val="Tahoma"/>
            <family val="2"/>
          </rPr>
          <t>LE COZ Emmanuel:</t>
        </r>
        <r>
          <rPr>
            <sz val="9"/>
            <color indexed="81"/>
            <rFont val="Tahoma"/>
            <family val="2"/>
          </rPr>
          <t xml:space="preserve">
selection values different between Moment and Came force</t>
        </r>
      </text>
    </comment>
    <comment ref="K126" authorId="0" shapeId="0" xr:uid="{00000000-0006-0000-0000-000015000000}">
      <text>
        <r>
          <rPr>
            <b/>
            <sz val="9"/>
            <color indexed="81"/>
            <rFont val="Tahoma"/>
            <family val="2"/>
          </rPr>
          <t>LE COZ Emmanuel:</t>
        </r>
        <r>
          <rPr>
            <sz val="9"/>
            <color indexed="81"/>
            <rFont val="Tahoma"/>
            <family val="2"/>
          </rPr>
          <t xml:space="preserve">
selection values different between Moment and Came force</t>
        </r>
      </text>
    </comment>
    <comment ref="D127" authorId="0" shapeId="0" xr:uid="{00000000-0006-0000-0000-000016000000}">
      <text>
        <r>
          <rPr>
            <b/>
            <sz val="9"/>
            <color indexed="81"/>
            <rFont val="Tahoma"/>
            <charset val="1"/>
          </rPr>
          <t>LE COZ Emmanuel:</t>
        </r>
        <r>
          <rPr>
            <sz val="9"/>
            <color indexed="81"/>
            <rFont val="Tahoma"/>
            <charset val="1"/>
          </rPr>
          <t xml:space="preserve">
selection values different between Moment and Came force</t>
        </r>
      </text>
    </comment>
    <comment ref="E127" authorId="0" shapeId="0" xr:uid="{00000000-0006-0000-0000-000017000000}">
      <text>
        <r>
          <rPr>
            <b/>
            <sz val="9"/>
            <color indexed="81"/>
            <rFont val="Tahoma"/>
            <charset val="1"/>
          </rPr>
          <t>LE COZ Emmanuel:</t>
        </r>
        <r>
          <rPr>
            <sz val="9"/>
            <color indexed="81"/>
            <rFont val="Tahoma"/>
            <charset val="1"/>
          </rPr>
          <t xml:space="preserve">
selection values different between Moment and Came force</t>
        </r>
      </text>
    </comment>
    <comment ref="J127" authorId="0" shapeId="0" xr:uid="{00000000-0006-0000-0000-000018000000}">
      <text>
        <r>
          <rPr>
            <b/>
            <sz val="9"/>
            <color indexed="81"/>
            <rFont val="Tahoma"/>
            <charset val="1"/>
          </rPr>
          <t>LE COZ Emmanuel:</t>
        </r>
        <r>
          <rPr>
            <sz val="9"/>
            <color indexed="81"/>
            <rFont val="Tahoma"/>
            <charset val="1"/>
          </rPr>
          <t xml:space="preserve">
selection values different between Moment and Came force</t>
        </r>
      </text>
    </comment>
    <comment ref="K127" authorId="0" shapeId="0" xr:uid="{00000000-0006-0000-0000-000019000000}">
      <text>
        <r>
          <rPr>
            <b/>
            <sz val="9"/>
            <color indexed="81"/>
            <rFont val="Tahoma"/>
            <charset val="1"/>
          </rPr>
          <t>LE COZ Emmanuel:</t>
        </r>
        <r>
          <rPr>
            <sz val="9"/>
            <color indexed="81"/>
            <rFont val="Tahoma"/>
            <charset val="1"/>
          </rPr>
          <t xml:space="preserve">
selection values different between Moment and Came force</t>
        </r>
      </text>
    </comment>
    <comment ref="J131" authorId="0" shapeId="0" xr:uid="{00000000-0006-0000-0000-00001A000000}">
      <text>
        <r>
          <rPr>
            <b/>
            <sz val="9"/>
            <color indexed="81"/>
            <rFont val="Tahoma"/>
            <charset val="1"/>
          </rPr>
          <t>LE COZ Emmanuel:</t>
        </r>
        <r>
          <rPr>
            <sz val="9"/>
            <color indexed="81"/>
            <rFont val="Tahoma"/>
            <charset val="1"/>
          </rPr>
          <t xml:space="preserve">
10044 in the 7.xlsx file</t>
        </r>
      </text>
    </comment>
    <comment ref="K136" authorId="0" shapeId="0" xr:uid="{00000000-0006-0000-0000-00001B000000}">
      <text>
        <r>
          <rPr>
            <b/>
            <sz val="9"/>
            <color indexed="81"/>
            <rFont val="Tahoma"/>
            <charset val="1"/>
          </rPr>
          <t>LE COZ Emmanuel: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E137" authorId="0" shapeId="0" xr:uid="{00000000-0006-0000-0000-00001C000000}">
      <text>
        <r>
          <rPr>
            <b/>
            <sz val="9"/>
            <color indexed="81"/>
            <rFont val="Tahoma"/>
            <charset val="1"/>
          </rPr>
          <t>LE COZ Emmanuel: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J137" authorId="0" shapeId="0" xr:uid="{00000000-0006-0000-0000-00001D000000}">
      <text>
        <r>
          <rPr>
            <b/>
            <sz val="9"/>
            <color indexed="81"/>
            <rFont val="Tahoma"/>
            <charset val="1"/>
          </rPr>
          <t>LE COZ Emmanuel: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K137" authorId="0" shapeId="0" xr:uid="{00000000-0006-0000-0000-00001E000000}">
      <text>
        <r>
          <rPr>
            <b/>
            <sz val="9"/>
            <color indexed="81"/>
            <rFont val="Tahoma"/>
            <charset val="1"/>
          </rPr>
          <t>LE COZ Emmanuel: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E138" authorId="0" shapeId="0" xr:uid="{00000000-0006-0000-0000-00001F000000}">
      <text>
        <r>
          <rPr>
            <b/>
            <sz val="9"/>
            <color indexed="81"/>
            <rFont val="Tahoma"/>
            <charset val="1"/>
          </rPr>
          <t>LE COZ Emmanuel: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J138" authorId="0" shapeId="0" xr:uid="{00000000-0006-0000-0000-000020000000}">
      <text>
        <r>
          <rPr>
            <b/>
            <sz val="9"/>
            <color indexed="81"/>
            <rFont val="Tahoma"/>
            <charset val="1"/>
          </rPr>
          <t>LE COZ Emmanuel: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K138" authorId="0" shapeId="0" xr:uid="{00000000-0006-0000-0000-000021000000}">
      <text>
        <r>
          <rPr>
            <b/>
            <sz val="9"/>
            <color indexed="81"/>
            <rFont val="Tahoma"/>
            <charset val="1"/>
          </rPr>
          <t>LE COZ Emmanuel: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E139" authorId="0" shapeId="0" xr:uid="{00000000-0006-0000-0000-000022000000}">
      <text>
        <r>
          <rPr>
            <b/>
            <sz val="9"/>
            <color indexed="81"/>
            <rFont val="Tahoma"/>
            <charset val="1"/>
          </rPr>
          <t>LE COZ Emmanuel: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K139" authorId="0" shapeId="0" xr:uid="{00000000-0006-0000-0000-000023000000}">
      <text>
        <r>
          <rPr>
            <b/>
            <sz val="9"/>
            <color indexed="81"/>
            <rFont val="Tahoma"/>
            <charset val="1"/>
          </rPr>
          <t>LE COZ Emmanuel: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K140" authorId="0" shapeId="0" xr:uid="{00000000-0006-0000-0000-000024000000}">
      <text>
        <r>
          <rPr>
            <b/>
            <sz val="9"/>
            <color indexed="81"/>
            <rFont val="Tahoma"/>
            <charset val="1"/>
          </rPr>
          <t>LE COZ Emmanuel: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K141" authorId="0" shapeId="0" xr:uid="{00000000-0006-0000-0000-000025000000}">
      <text>
        <r>
          <rPr>
            <b/>
            <sz val="9"/>
            <color indexed="81"/>
            <rFont val="Tahoma"/>
            <charset val="1"/>
          </rPr>
          <t>LE COZ Emmanuel: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D143" authorId="0" shapeId="0" xr:uid="{00000000-0006-0000-0000-000026000000}">
      <text>
        <r>
          <rPr>
            <b/>
            <sz val="9"/>
            <color indexed="81"/>
            <rFont val="Tahoma"/>
            <family val="2"/>
          </rPr>
          <t>LE COZ Emmanuel:</t>
        </r>
        <r>
          <rPr>
            <sz val="9"/>
            <color indexed="81"/>
            <rFont val="Tahoma"/>
            <family val="2"/>
          </rPr>
          <t xml:space="preserve">
selection values different between Moment and Came force</t>
        </r>
      </text>
    </comment>
    <comment ref="E143" authorId="0" shapeId="0" xr:uid="{00000000-0006-0000-0000-000027000000}">
      <text>
        <r>
          <rPr>
            <b/>
            <sz val="9"/>
            <color indexed="81"/>
            <rFont val="Tahoma"/>
            <family val="2"/>
          </rPr>
          <t>LE COZ Emmanuel:</t>
        </r>
        <r>
          <rPr>
            <sz val="9"/>
            <color indexed="81"/>
            <rFont val="Tahoma"/>
            <family val="2"/>
          </rPr>
          <t xml:space="preserve">
selection values different between Moment and Came force</t>
        </r>
      </text>
    </comment>
    <comment ref="J143" authorId="0" shapeId="0" xr:uid="{00000000-0006-0000-0000-000028000000}">
      <text>
        <r>
          <rPr>
            <b/>
            <sz val="9"/>
            <color indexed="81"/>
            <rFont val="Tahoma"/>
            <family val="2"/>
          </rPr>
          <t>LE COZ Emmanuel:</t>
        </r>
        <r>
          <rPr>
            <sz val="9"/>
            <color indexed="81"/>
            <rFont val="Tahoma"/>
            <family val="2"/>
          </rPr>
          <t xml:space="preserve">
selection values different between Moment and Came force</t>
        </r>
      </text>
    </comment>
    <comment ref="K143" authorId="0" shapeId="0" xr:uid="{00000000-0006-0000-0000-000029000000}">
      <text>
        <r>
          <rPr>
            <b/>
            <sz val="9"/>
            <color indexed="81"/>
            <rFont val="Tahoma"/>
            <family val="2"/>
          </rPr>
          <t>LE COZ Emmanuel:</t>
        </r>
        <r>
          <rPr>
            <sz val="9"/>
            <color indexed="81"/>
            <rFont val="Tahoma"/>
            <family val="2"/>
          </rPr>
          <t xml:space="preserve">
selection values different between Moment and Came force</t>
        </r>
      </text>
    </comment>
    <comment ref="K168" authorId="0" shapeId="0" xr:uid="{00000000-0006-0000-0000-00002A000000}">
      <text>
        <r>
          <rPr>
            <b/>
            <sz val="9"/>
            <color indexed="81"/>
            <rFont val="Tahoma"/>
            <charset val="1"/>
          </rPr>
          <t>LE COZ Emmanuel:</t>
        </r>
        <r>
          <rPr>
            <sz val="9"/>
            <color indexed="81"/>
            <rFont val="Tahoma"/>
            <charset val="1"/>
          </rPr>
          <t xml:space="preserve">
pb values selection values</t>
        </r>
      </text>
    </comment>
    <comment ref="E169" authorId="0" shapeId="0" xr:uid="{00000000-0006-0000-0000-00002B000000}">
      <text>
        <r>
          <rPr>
            <b/>
            <sz val="9"/>
            <color indexed="81"/>
            <rFont val="Tahoma"/>
            <charset val="1"/>
          </rPr>
          <t>LE COZ Emmanuel:</t>
        </r>
        <r>
          <rPr>
            <sz val="9"/>
            <color indexed="81"/>
            <rFont val="Tahoma"/>
            <charset val="1"/>
          </rPr>
          <t xml:space="preserve">
pb values selection</t>
        </r>
      </text>
    </comment>
    <comment ref="D233" authorId="0" shapeId="0" xr:uid="{00000000-0006-0000-0000-00002C000000}">
      <text>
        <r>
          <rPr>
            <b/>
            <sz val="9"/>
            <color indexed="81"/>
            <rFont val="Tahoma"/>
            <charset val="1"/>
          </rPr>
          <t>LE COZ Emmanuel:</t>
        </r>
        <r>
          <rPr>
            <sz val="9"/>
            <color indexed="81"/>
            <rFont val="Tahoma"/>
            <charset val="1"/>
          </rPr>
          <t xml:space="preserve">
9464 in the 1.xlsx file</t>
        </r>
      </text>
    </comment>
    <comment ref="E249" authorId="0" shapeId="0" xr:uid="{00000000-0006-0000-0000-00002D000000}">
      <text>
        <r>
          <rPr>
            <b/>
            <sz val="9"/>
            <color indexed="81"/>
            <rFont val="Tahoma"/>
            <charset val="1"/>
          </rPr>
          <t>LE COZ Emmanuel:</t>
        </r>
        <r>
          <rPr>
            <sz val="9"/>
            <color indexed="81"/>
            <rFont val="Tahoma"/>
            <charset val="1"/>
          </rPr>
          <t xml:space="preserve">
7570 in the 17.xlsx file</t>
        </r>
      </text>
    </comment>
    <comment ref="K272" authorId="0" shapeId="0" xr:uid="{00000000-0006-0000-0000-00002E000000}">
      <text>
        <r>
          <rPr>
            <b/>
            <sz val="9"/>
            <color indexed="81"/>
            <rFont val="Tahoma"/>
            <charset val="1"/>
          </rPr>
          <t>LE COZ Emmanuel:</t>
        </r>
        <r>
          <rPr>
            <sz val="9"/>
            <color indexed="81"/>
            <rFont val="Tahoma"/>
            <charset val="1"/>
          </rPr>
          <t xml:space="preserve">
7926 in the 13.xlsx file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316 ISO5696 01_03_2012" type="6" refreshedVersion="2" background="1" saveData="1">
    <textPr codePage="1148" sourceFile="C:\Documents and Settings\Administrator\Desktop\316 ISO5696 01_03_2012.txt" delimited="0">
      <textFields count="25">
        <textField/>
        <textField position="10"/>
        <textField position="20"/>
        <textField position="30"/>
        <textField position="40"/>
        <textField position="50"/>
        <textField position="60"/>
        <textField position="70"/>
        <textField position="77"/>
        <textField position="86"/>
        <textField position="100"/>
        <textField position="110"/>
        <textField position="120"/>
        <textField position="127"/>
        <textField position="140"/>
        <textField position="150"/>
        <textField position="160"/>
        <textField position="170"/>
        <textField position="180"/>
        <textField position="190"/>
        <textField position="200"/>
        <textField position="210"/>
        <textField position="220"/>
        <textField position="240"/>
        <textField position="260"/>
      </textFields>
    </textPr>
  </connection>
</connections>
</file>

<file path=xl/sharedStrings.xml><?xml version="1.0" encoding="utf-8"?>
<sst xmlns="http://schemas.openxmlformats.org/spreadsheetml/2006/main" count="386" uniqueCount="118">
  <si>
    <t>NO.</t>
  </si>
  <si>
    <t>N(rpm)</t>
  </si>
  <si>
    <t>V(km)</t>
  </si>
  <si>
    <t>Mmax(Nm)</t>
  </si>
  <si>
    <t>Mmin(Nm)</t>
  </si>
  <si>
    <t>M(Nm)</t>
  </si>
  <si>
    <t>KM</t>
  </si>
  <si>
    <t>Pmax(MPa)</t>
  </si>
  <si>
    <t>Pmin(MPa)</t>
  </si>
  <si>
    <t>P(MPa)</t>
  </si>
  <si>
    <t>Fmax(N)</t>
  </si>
  <si>
    <t>Fmin(N)</t>
  </si>
  <si>
    <t>F(N)</t>
  </si>
  <si>
    <t>TIME(s)</t>
  </si>
  <si>
    <t>MFDD(m/s^2)</t>
  </si>
  <si>
    <t>Brake_start_time</t>
  </si>
  <si>
    <t>Cmax(Nm)</t>
  </si>
  <si>
    <t>Cmin(Nm)</t>
  </si>
  <si>
    <t>C(Nm)</t>
  </si>
  <si>
    <t>T (°C)</t>
  </si>
  <si>
    <t>Stroke (mm)</t>
  </si>
  <si>
    <t>Hydralic control</t>
  </si>
  <si>
    <t>Pneumatic control</t>
  </si>
  <si>
    <t>Cylinder reference :</t>
  </si>
  <si>
    <t>Axle load (Kg) :</t>
  </si>
  <si>
    <t>Hydraulic cam couple (Nm) :</t>
  </si>
  <si>
    <t>Commande pneumatique</t>
  </si>
  <si>
    <t>C2 (Nm)</t>
  </si>
  <si>
    <t>C4 (Nm)</t>
  </si>
  <si>
    <t>C6 (Nm)</t>
  </si>
  <si>
    <t>C8 (Nm)</t>
  </si>
  <si>
    <t>C10 (Nm)</t>
  </si>
  <si>
    <t>C12 (Nm)</t>
  </si>
  <si>
    <t>Commande hydraulique</t>
  </si>
  <si>
    <t>C1 (Nm)</t>
  </si>
  <si>
    <t>C3 (Nm)</t>
  </si>
  <si>
    <t>C5 (Nm)</t>
  </si>
  <si>
    <t>C7 (Nm)</t>
  </si>
  <si>
    <t>C9 (Nm)</t>
  </si>
  <si>
    <t>C11 (Nm)</t>
  </si>
  <si>
    <t xml:space="preserve">Pneumatic cam couple (Nm) : </t>
  </si>
  <si>
    <t xml:space="preserve">Cmax (Nm) : </t>
  </si>
  <si>
    <t>Inertia ( kgm^2) :</t>
  </si>
  <si>
    <t>Average</t>
  </si>
  <si>
    <t xml:space="preserve">Pneumatic cam force (N) : </t>
  </si>
  <si>
    <t>Hydraulic cam force (N) :</t>
  </si>
  <si>
    <t>Cam force max (N) :</t>
  </si>
  <si>
    <t xml:space="preserve">Brake lever (mm) : </t>
  </si>
  <si>
    <t xml:space="preserve">Minimum pneumatic cam force (N) : </t>
  </si>
  <si>
    <t>Minimun hydraulic cam force (N) :</t>
  </si>
  <si>
    <t>ok</t>
  </si>
  <si>
    <t>Nok</t>
  </si>
  <si>
    <t>Cf moy  (Nm)</t>
  </si>
  <si>
    <t>Force FREIN R1 (daN)</t>
  </si>
  <si>
    <t>PTC R1 (Kg)</t>
  </si>
  <si>
    <t>Force FREIN R2 (daN)</t>
  </si>
  <si>
    <t>PTC R2 (Kg)</t>
  </si>
  <si>
    <t>Rmin (m) :</t>
  </si>
  <si>
    <t>= R2</t>
  </si>
  <si>
    <t>= R1</t>
  </si>
  <si>
    <t>Rmax (m) :</t>
  </si>
  <si>
    <t>Cc (Nm)</t>
  </si>
  <si>
    <t>Ccmoy 5 (Nm)</t>
  </si>
  <si>
    <t>Ccmoy 100 (Nm)</t>
  </si>
  <si>
    <t>Ccmax théo (Nm)</t>
  </si>
  <si>
    <t>Cc pneu (Nm)</t>
  </si>
  <si>
    <t>Cc pneu mini (Nm)</t>
  </si>
  <si>
    <t>Vérif</t>
  </si>
  <si>
    <t>Hydrau F(N)</t>
  </si>
  <si>
    <t>Pneu F(N)</t>
  </si>
  <si>
    <t>Cc Hydrau (Nm)</t>
  </si>
  <si>
    <t>Cc Hydrau mini (Nm)</t>
  </si>
  <si>
    <t>soit (2*pi*angle en °)/360</t>
  </si>
  <si>
    <t>Angle (rad) :</t>
  </si>
  <si>
    <t>Angle=(course*360)/(2*pi*longueur levier)</t>
  </si>
  <si>
    <t>Angle (°) :</t>
  </si>
  <si>
    <t>Course=((Angle*2*pi)/360)*longueur levier</t>
  </si>
  <si>
    <t>Course en mm :</t>
  </si>
  <si>
    <t>Angle ou Course maxi de l'arbre de commande de frein:</t>
  </si>
  <si>
    <t>Perte/Gain entre les deux essais de modération:</t>
  </si>
  <si>
    <t>min Cc max  (Nm)</t>
  </si>
  <si>
    <t>moyenne Cc max  (Nm)</t>
  </si>
  <si>
    <t>force freinage au Ccmax R2 (daN)</t>
  </si>
  <si>
    <t>force freinage au Ccmax R1 (daN)</t>
  </si>
  <si>
    <t>moyenne Cf  (Nm)</t>
  </si>
  <si>
    <t>Cfi (Nm)</t>
  </si>
  <si>
    <t xml:space="preserve">Validation des Cci </t>
  </si>
  <si>
    <t>Cci (Nm)</t>
  </si>
  <si>
    <t>Fci (N)</t>
  </si>
  <si>
    <t xml:space="preserve">Nb coup de frein </t>
  </si>
  <si>
    <t>CALCUL  FORCE DE FREINAGE EN FONCTION  DES ROUES AU COUPLE CAME MAXI (essai de résistance)</t>
  </si>
  <si>
    <t>E (%) =</t>
  </si>
  <si>
    <t>G (Nm/Nm) =</t>
  </si>
  <si>
    <t>E</t>
  </si>
  <si>
    <t>g</t>
  </si>
  <si>
    <t>PTC pour R2 (kg)</t>
  </si>
  <si>
    <t>PTC pour R1 (kg)</t>
  </si>
  <si>
    <t>force freinage R2 (daN)</t>
  </si>
  <si>
    <t>force freinage R1 (daN)</t>
  </si>
  <si>
    <t>CALCUL GRADIENT ET ECART LINEARITE</t>
  </si>
  <si>
    <t>Ccmax théorique  (Nm) :</t>
  </si>
  <si>
    <t>longueur levier (m)  :</t>
  </si>
  <si>
    <t>R2 (m) :</t>
  </si>
  <si>
    <t>R1 (m) :</t>
  </si>
  <si>
    <t xml:space="preserve">Type du frein: </t>
  </si>
  <si>
    <t>MARQUE DU FREIN:</t>
  </si>
  <si>
    <t>DATE:</t>
  </si>
  <si>
    <t xml:space="preserve">Test date : </t>
  </si>
  <si>
    <t>max stroke =</t>
  </si>
  <si>
    <t>moy=</t>
  </si>
  <si>
    <t>Pneu Cf(Nm)</t>
  </si>
  <si>
    <t>Hydrau Cf(Nm)</t>
  </si>
  <si>
    <t>PRONAR T30</t>
  </si>
  <si>
    <t>3013P</t>
  </si>
  <si>
    <r>
      <t>Axle reference : 4080</t>
    </r>
    <r>
      <rPr>
        <b/>
        <sz val="10"/>
        <rFont val="Arial"/>
        <family val="2"/>
      </rPr>
      <t>P</t>
    </r>
  </si>
  <si>
    <t>08 September 2021</t>
  </si>
  <si>
    <r>
      <t>Brake reference : 4080</t>
    </r>
    <r>
      <rPr>
        <b/>
        <sz val="10"/>
        <rFont val="Arial"/>
        <family val="2"/>
      </rPr>
      <t>P (400x80)</t>
    </r>
  </si>
  <si>
    <t xml:space="preserve">2249.8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</si>
</sst>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00"/>
    <numFmt numFmtId="165" formatCode="0.0"/>
    <numFmt numFmtId="166" formatCode="[$-F400]h:mm:ss\ AM/PM"/>
    <numFmt numFmtId="167" formatCode="0.0%"/>
    <numFmt numFmtId="168" formatCode="0.00000;[Red]0.00000"/>
    <numFmt numFmtId="169" formatCode="0.000%"/>
    <numFmt numFmtId="170" formatCode="0.0000%"/>
  </numFmts>
  <fonts count="15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name val="Arial"/>
      <family val="2"/>
      <charset val="238"/>
    </font>
    <font>
      <sz val="10"/>
      <name val="Arial"/>
      <family val="2"/>
      <charset val="238"/>
    </font>
    <font>
      <i/>
      <sz val="10"/>
      <name val="Arial"/>
      <family val="2"/>
    </font>
    <font>
      <sz val="11"/>
      <color theme="1"/>
      <name val="Calibri"/>
      <family val="2"/>
      <charset val="238"/>
      <scheme val="minor"/>
    </font>
    <font>
      <sz val="11"/>
      <color theme="1"/>
      <name val="Czcionka tekstu podstawowego"/>
      <family val="2"/>
      <charset val="238"/>
    </font>
    <font>
      <sz val="10"/>
      <color rgb="FFFF0000"/>
      <name val="Arial"/>
      <family val="2"/>
      <charset val="238"/>
    </font>
    <font>
      <sz val="10"/>
      <color rgb="FFFF000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8"/>
      <color rgb="FFFF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7FA9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6" fillId="0" borderId="0"/>
    <xf numFmtId="0" fontId="7" fillId="0" borderId="0"/>
  </cellStyleXfs>
  <cellXfs count="231">
    <xf numFmtId="0" fontId="0" fillId="0" borderId="0" xfId="0"/>
    <xf numFmtId="0" fontId="1" fillId="2" borderId="0" xfId="0" applyFont="1" applyFill="1"/>
    <xf numFmtId="0" fontId="0" fillId="2" borderId="0" xfId="0" applyFill="1"/>
    <xf numFmtId="0" fontId="1" fillId="3" borderId="0" xfId="0" applyFont="1" applyFill="1"/>
    <xf numFmtId="0" fontId="0" fillId="3" borderId="0" xfId="0" applyFill="1"/>
    <xf numFmtId="0" fontId="0" fillId="2" borderId="0" xfId="0" applyFill="1" applyAlignment="1">
      <alignment horizontal="center"/>
    </xf>
    <xf numFmtId="0" fontId="2" fillId="0" borderId="0" xfId="0" applyFont="1"/>
    <xf numFmtId="0" fontId="2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1" fillId="3" borderId="0" xfId="0" applyFont="1" applyFill="1" applyAlignment="1">
      <alignment horizontal="left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21" fontId="0" fillId="0" borderId="1" xfId="0" applyNumberFormat="1" applyBorder="1" applyAlignment="1">
      <alignment horizontal="center"/>
    </xf>
    <xf numFmtId="0" fontId="1" fillId="0" borderId="0" xfId="0" applyFont="1"/>
    <xf numFmtId="1" fontId="1" fillId="0" borderId="0" xfId="0" applyNumberFormat="1" applyFont="1" applyAlignment="1">
      <alignment horizontal="left"/>
    </xf>
    <xf numFmtId="1" fontId="3" fillId="0" borderId="0" xfId="0" applyNumberFormat="1" applyFont="1" applyAlignment="1">
      <alignment horizontal="center" vertical="center"/>
    </xf>
    <xf numFmtId="0" fontId="1" fillId="6" borderId="2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1" fontId="1" fillId="6" borderId="3" xfId="0" applyNumberFormat="1" applyFont="1" applyFill="1" applyBorder="1" applyAlignment="1">
      <alignment horizontal="center"/>
    </xf>
    <xf numFmtId="164" fontId="1" fillId="6" borderId="3" xfId="0" applyNumberFormat="1" applyFont="1" applyFill="1" applyBorder="1" applyAlignment="1">
      <alignment horizontal="center"/>
    </xf>
    <xf numFmtId="0" fontId="0" fillId="7" borderId="5" xfId="0" applyFill="1" applyBorder="1"/>
    <xf numFmtId="0" fontId="0" fillId="7" borderId="6" xfId="0" applyFill="1" applyBorder="1"/>
    <xf numFmtId="0" fontId="1" fillId="7" borderId="6" xfId="0" applyFont="1" applyFill="1" applyBorder="1"/>
    <xf numFmtId="164" fontId="1" fillId="7" borderId="6" xfId="0" applyNumberFormat="1" applyFont="1" applyFill="1" applyBorder="1" applyAlignment="1">
      <alignment horizontal="center"/>
    </xf>
    <xf numFmtId="1" fontId="1" fillId="7" borderId="6" xfId="0" applyNumberFormat="1" applyFont="1" applyFill="1" applyBorder="1" applyAlignment="1">
      <alignment horizontal="center"/>
    </xf>
    <xf numFmtId="164" fontId="0" fillId="0" borderId="0" xfId="0" applyNumberFormat="1"/>
    <xf numFmtId="0" fontId="8" fillId="0" borderId="0" xfId="0" applyFont="1"/>
    <xf numFmtId="0" fontId="0" fillId="0" borderId="0" xfId="0" applyAlignment="1">
      <alignment horizontal="center"/>
    </xf>
    <xf numFmtId="2" fontId="1" fillId="0" borderId="0" xfId="0" applyNumberFormat="1" applyFont="1"/>
    <xf numFmtId="1" fontId="1" fillId="8" borderId="0" xfId="0" applyNumberFormat="1" applyFont="1" applyFill="1" applyAlignment="1">
      <alignment horizontal="left"/>
    </xf>
    <xf numFmtId="0" fontId="0" fillId="8" borderId="0" xfId="0" applyFill="1"/>
    <xf numFmtId="0" fontId="2" fillId="8" borderId="0" xfId="0" applyFont="1" applyFill="1"/>
    <xf numFmtId="1" fontId="1" fillId="8" borderId="0" xfId="0" applyNumberFormat="1" applyFont="1" applyFill="1"/>
    <xf numFmtId="1" fontId="1" fillId="9" borderId="0" xfId="0" applyNumberFormat="1" applyFont="1" applyFill="1" applyAlignment="1">
      <alignment horizontal="left"/>
    </xf>
    <xf numFmtId="0" fontId="0" fillId="9" borderId="0" xfId="0" applyFill="1"/>
    <xf numFmtId="0" fontId="2" fillId="9" borderId="0" xfId="0" applyFont="1" applyFill="1"/>
    <xf numFmtId="1" fontId="1" fillId="9" borderId="0" xfId="0" applyNumberFormat="1" applyFont="1" applyFill="1"/>
    <xf numFmtId="165" fontId="1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1" fontId="1" fillId="2" borderId="8" xfId="0" applyNumberFormat="1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1" fontId="1" fillId="2" borderId="9" xfId="0" applyNumberFormat="1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1" fontId="1" fillId="3" borderId="8" xfId="0" applyNumberFormat="1" applyFont="1" applyFill="1" applyBorder="1" applyAlignment="1">
      <alignment horizontal="center"/>
    </xf>
    <xf numFmtId="1" fontId="1" fillId="3" borderId="9" xfId="0" applyNumberFormat="1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1" fontId="1" fillId="0" borderId="10" xfId="0" applyNumberFormat="1" applyFont="1" applyBorder="1"/>
    <xf numFmtId="1" fontId="1" fillId="0" borderId="7" xfId="0" applyNumberFormat="1" applyFont="1" applyBorder="1"/>
    <xf numFmtId="0" fontId="0" fillId="0" borderId="11" xfId="0" applyBorder="1"/>
    <xf numFmtId="0" fontId="0" fillId="0" borderId="5" xfId="0" applyBorder="1"/>
    <xf numFmtId="0" fontId="1" fillId="0" borderId="6" xfId="0" applyFont="1" applyBorder="1"/>
    <xf numFmtId="0" fontId="2" fillId="10" borderId="12" xfId="0" applyFont="1" applyFill="1" applyBorder="1"/>
    <xf numFmtId="0" fontId="2" fillId="10" borderId="13" xfId="0" applyFont="1" applyFill="1" applyBorder="1"/>
    <xf numFmtId="0" fontId="2" fillId="10" borderId="14" xfId="0" applyFont="1" applyFill="1" applyBorder="1"/>
    <xf numFmtId="1" fontId="2" fillId="10" borderId="15" xfId="0" applyNumberFormat="1" applyFont="1" applyFill="1" applyBorder="1"/>
    <xf numFmtId="0" fontId="2" fillId="10" borderId="16" xfId="0" applyFont="1" applyFill="1" applyBorder="1"/>
    <xf numFmtId="0" fontId="2" fillId="10" borderId="17" xfId="0" applyFont="1" applyFill="1" applyBorder="1"/>
    <xf numFmtId="0" fontId="2" fillId="10" borderId="18" xfId="0" applyFont="1" applyFill="1" applyBorder="1"/>
    <xf numFmtId="0" fontId="2" fillId="10" borderId="15" xfId="0" applyFont="1" applyFill="1" applyBorder="1"/>
    <xf numFmtId="0" fontId="2" fillId="10" borderId="10" xfId="0" applyFont="1" applyFill="1" applyBorder="1"/>
    <xf numFmtId="1" fontId="1" fillId="10" borderId="16" xfId="0" applyNumberFormat="1" applyFont="1" applyFill="1" applyBorder="1"/>
    <xf numFmtId="1" fontId="1" fillId="10" borderId="15" xfId="0" applyNumberFormat="1" applyFont="1" applyFill="1" applyBorder="1"/>
    <xf numFmtId="1" fontId="2" fillId="10" borderId="19" xfId="0" applyNumberFormat="1" applyFont="1" applyFill="1" applyBorder="1"/>
    <xf numFmtId="0" fontId="2" fillId="10" borderId="20" xfId="0" applyFont="1" applyFill="1" applyBorder="1"/>
    <xf numFmtId="0" fontId="2" fillId="10" borderId="19" xfId="0" applyFont="1" applyFill="1" applyBorder="1"/>
    <xf numFmtId="0" fontId="2" fillId="10" borderId="7" xfId="0" applyFont="1" applyFill="1" applyBorder="1"/>
    <xf numFmtId="1" fontId="2" fillId="10" borderId="21" xfId="0" applyNumberFormat="1" applyFont="1" applyFill="1" applyBorder="1"/>
    <xf numFmtId="0" fontId="2" fillId="0" borderId="0" xfId="0" quotePrefix="1" applyFont="1"/>
    <xf numFmtId="1" fontId="2" fillId="10" borderId="10" xfId="0" applyNumberFormat="1" applyFont="1" applyFill="1" applyBorder="1"/>
    <xf numFmtId="0" fontId="0" fillId="3" borderId="22" xfId="0" applyFill="1" applyBorder="1" applyAlignment="1">
      <alignment horizontal="center"/>
    </xf>
    <xf numFmtId="1" fontId="2" fillId="10" borderId="23" xfId="0" applyNumberFormat="1" applyFont="1" applyFill="1" applyBorder="1"/>
    <xf numFmtId="1" fontId="0" fillId="3" borderId="17" xfId="0" applyNumberFormat="1" applyFill="1" applyBorder="1" applyAlignment="1">
      <alignment horizontal="center"/>
    </xf>
    <xf numFmtId="1" fontId="0" fillId="3" borderId="10" xfId="0" applyNumberFormat="1" applyFill="1" applyBorder="1" applyAlignment="1">
      <alignment horizontal="center"/>
    </xf>
    <xf numFmtId="1" fontId="0" fillId="3" borderId="15" xfId="0" applyNumberFormat="1" applyFill="1" applyBorder="1" applyAlignment="1">
      <alignment horizontal="center"/>
    </xf>
    <xf numFmtId="1" fontId="0" fillId="3" borderId="19" xfId="0" applyNumberFormat="1" applyFill="1" applyBorder="1" applyAlignment="1">
      <alignment horizontal="center"/>
    </xf>
    <xf numFmtId="1" fontId="0" fillId="3" borderId="7" xfId="0" applyNumberFormat="1" applyFill="1" applyBorder="1" applyAlignment="1">
      <alignment horizontal="center"/>
    </xf>
    <xf numFmtId="1" fontId="0" fillId="3" borderId="24" xfId="0" applyNumberFormat="1" applyFill="1" applyBorder="1" applyAlignment="1">
      <alignment horizontal="right"/>
    </xf>
    <xf numFmtId="1" fontId="0" fillId="3" borderId="25" xfId="0" applyNumberFormat="1" applyFill="1" applyBorder="1" applyAlignment="1">
      <alignment horizontal="right"/>
    </xf>
    <xf numFmtId="1" fontId="0" fillId="3" borderId="15" xfId="0" applyNumberFormat="1" applyFill="1" applyBorder="1" applyAlignment="1">
      <alignment horizontal="right"/>
    </xf>
    <xf numFmtId="1" fontId="0" fillId="3" borderId="10" xfId="0" applyNumberFormat="1" applyFill="1" applyBorder="1" applyAlignment="1">
      <alignment horizontal="right"/>
    </xf>
    <xf numFmtId="1" fontId="1" fillId="3" borderId="15" xfId="0" applyNumberFormat="1" applyFont="1" applyFill="1" applyBorder="1" applyAlignment="1">
      <alignment horizontal="right"/>
    </xf>
    <xf numFmtId="0" fontId="1" fillId="10" borderId="26" xfId="0" applyFont="1" applyFill="1" applyBorder="1"/>
    <xf numFmtId="1" fontId="2" fillId="10" borderId="27" xfId="0" applyNumberFormat="1" applyFont="1" applyFill="1" applyBorder="1"/>
    <xf numFmtId="1" fontId="2" fillId="10" borderId="16" xfId="0" applyNumberFormat="1" applyFont="1" applyFill="1" applyBorder="1"/>
    <xf numFmtId="1" fontId="0" fillId="3" borderId="27" xfId="0" applyNumberFormat="1" applyFill="1" applyBorder="1" applyAlignment="1">
      <alignment horizontal="right"/>
    </xf>
    <xf numFmtId="1" fontId="0" fillId="3" borderId="17" xfId="0" applyNumberFormat="1" applyFill="1" applyBorder="1" applyAlignment="1">
      <alignment horizontal="right"/>
    </xf>
    <xf numFmtId="1" fontId="0" fillId="3" borderId="12" xfId="0" applyNumberFormat="1" applyFill="1" applyBorder="1" applyAlignment="1">
      <alignment horizontal="center"/>
    </xf>
    <xf numFmtId="1" fontId="0" fillId="3" borderId="13" xfId="0" applyNumberFormat="1" applyFill="1" applyBorder="1" applyAlignment="1">
      <alignment horizontal="center"/>
    </xf>
    <xf numFmtId="1" fontId="0" fillId="3" borderId="14" xfId="0" applyNumberFormat="1" applyFill="1" applyBorder="1" applyAlignment="1">
      <alignment horizontal="center"/>
    </xf>
    <xf numFmtId="1" fontId="0" fillId="3" borderId="21" xfId="0" applyNumberFormat="1" applyFill="1" applyBorder="1" applyAlignment="1">
      <alignment horizontal="right"/>
    </xf>
    <xf numFmtId="1" fontId="0" fillId="3" borderId="28" xfId="0" applyNumberFormat="1" applyFill="1" applyBorder="1" applyAlignment="1">
      <alignment horizontal="right"/>
    </xf>
    <xf numFmtId="1" fontId="0" fillId="3" borderId="29" xfId="0" applyNumberFormat="1" applyFill="1" applyBorder="1" applyAlignment="1">
      <alignment horizontal="right"/>
    </xf>
    <xf numFmtId="1" fontId="0" fillId="3" borderId="19" xfId="0" applyNumberFormat="1" applyFill="1" applyBorder="1" applyAlignment="1">
      <alignment horizontal="right"/>
    </xf>
    <xf numFmtId="1" fontId="0" fillId="3" borderId="30" xfId="0" applyNumberFormat="1" applyFill="1" applyBorder="1" applyAlignment="1">
      <alignment horizontal="right"/>
    </xf>
    <xf numFmtId="1" fontId="1" fillId="3" borderId="29" xfId="0" applyNumberFormat="1" applyFont="1" applyFill="1" applyBorder="1" applyAlignment="1">
      <alignment horizontal="left"/>
    </xf>
    <xf numFmtId="0" fontId="2" fillId="0" borderId="0" xfId="1"/>
    <xf numFmtId="164" fontId="1" fillId="0" borderId="0" xfId="1" applyNumberFormat="1" applyFont="1"/>
    <xf numFmtId="0" fontId="5" fillId="0" borderId="0" xfId="1" applyFont="1"/>
    <xf numFmtId="165" fontId="1" fillId="0" borderId="0" xfId="1" applyNumberFormat="1" applyFont="1"/>
    <xf numFmtId="0" fontId="1" fillId="0" borderId="0" xfId="1" applyFont="1"/>
    <xf numFmtId="167" fontId="1" fillId="0" borderId="26" xfId="1" applyNumberFormat="1" applyFont="1" applyBorder="1"/>
    <xf numFmtId="0" fontId="2" fillId="0" borderId="0" xfId="1" applyAlignment="1">
      <alignment horizontal="right"/>
    </xf>
    <xf numFmtId="0" fontId="2" fillId="0" borderId="5" xfId="1" applyBorder="1"/>
    <xf numFmtId="0" fontId="2" fillId="0" borderId="11" xfId="1" applyBorder="1"/>
    <xf numFmtId="165" fontId="2" fillId="0" borderId="7" xfId="1" applyNumberFormat="1" applyBorder="1" applyAlignment="1">
      <alignment horizontal="center"/>
    </xf>
    <xf numFmtId="0" fontId="2" fillId="0" borderId="10" xfId="1" applyBorder="1" applyAlignment="1">
      <alignment horizontal="center"/>
    </xf>
    <xf numFmtId="168" fontId="2" fillId="0" borderId="0" xfId="1" applyNumberFormat="1"/>
    <xf numFmtId="0" fontId="2" fillId="0" borderId="31" xfId="1" applyBorder="1"/>
    <xf numFmtId="0" fontId="2" fillId="0" borderId="4" xfId="1" applyBorder="1"/>
    <xf numFmtId="1" fontId="1" fillId="0" borderId="32" xfId="1" applyNumberFormat="1" applyFont="1" applyBorder="1"/>
    <xf numFmtId="0" fontId="2" fillId="0" borderId="2" xfId="1" applyBorder="1"/>
    <xf numFmtId="0" fontId="2" fillId="0" borderId="33" xfId="1" applyBorder="1"/>
    <xf numFmtId="0" fontId="2" fillId="0" borderId="26" xfId="1" applyBorder="1"/>
    <xf numFmtId="0" fontId="1" fillId="0" borderId="31" xfId="1" applyFont="1" applyBorder="1"/>
    <xf numFmtId="0" fontId="1" fillId="0" borderId="3" xfId="1" applyFont="1" applyBorder="1"/>
    <xf numFmtId="0" fontId="1" fillId="0" borderId="2" xfId="1" applyFont="1" applyBorder="1"/>
    <xf numFmtId="169" fontId="2" fillId="0" borderId="32" xfId="1" applyNumberFormat="1" applyBorder="1" applyAlignment="1">
      <alignment horizontal="left"/>
    </xf>
    <xf numFmtId="0" fontId="2" fillId="0" borderId="32" xfId="1" applyBorder="1" applyAlignment="1">
      <alignment horizontal="left"/>
    </xf>
    <xf numFmtId="1" fontId="2" fillId="11" borderId="6" xfId="1" applyNumberFormat="1" applyFill="1" applyBorder="1" applyAlignment="1">
      <alignment horizontal="left"/>
    </xf>
    <xf numFmtId="1" fontId="2" fillId="0" borderId="32" xfId="1" applyNumberFormat="1" applyBorder="1" applyAlignment="1">
      <alignment horizontal="left"/>
    </xf>
    <xf numFmtId="169" fontId="2" fillId="0" borderId="34" xfId="1" applyNumberFormat="1" applyBorder="1" applyAlignment="1">
      <alignment horizontal="left"/>
    </xf>
    <xf numFmtId="0" fontId="2" fillId="0" borderId="34" xfId="1" applyBorder="1" applyAlignment="1">
      <alignment horizontal="left"/>
    </xf>
    <xf numFmtId="1" fontId="2" fillId="11" borderId="0" xfId="1" applyNumberFormat="1" applyFill="1" applyAlignment="1">
      <alignment horizontal="left"/>
    </xf>
    <xf numFmtId="1" fontId="2" fillId="0" borderId="34" xfId="1" applyNumberFormat="1" applyBorder="1" applyAlignment="1">
      <alignment horizontal="left"/>
    </xf>
    <xf numFmtId="1" fontId="1" fillId="0" borderId="34" xfId="1" applyNumberFormat="1" applyFont="1" applyBorder="1" applyAlignment="1">
      <alignment horizontal="left"/>
    </xf>
    <xf numFmtId="170" fontId="2" fillId="0" borderId="0" xfId="1" applyNumberFormat="1"/>
    <xf numFmtId="10" fontId="1" fillId="5" borderId="1" xfId="1" applyNumberFormat="1" applyFont="1" applyFill="1" applyBorder="1"/>
    <xf numFmtId="0" fontId="2" fillId="5" borderId="1" xfId="1" applyFill="1" applyBorder="1"/>
    <xf numFmtId="2" fontId="1" fillId="5" borderId="1" xfId="1" applyNumberFormat="1" applyFont="1" applyFill="1" applyBorder="1"/>
    <xf numFmtId="164" fontId="2" fillId="0" borderId="34" xfId="1" applyNumberFormat="1" applyBorder="1" applyAlignment="1">
      <alignment horizontal="left"/>
    </xf>
    <xf numFmtId="0" fontId="2" fillId="11" borderId="33" xfId="1" applyFill="1" applyBorder="1"/>
    <xf numFmtId="0" fontId="1" fillId="0" borderId="9" xfId="1" applyFont="1" applyBorder="1"/>
    <xf numFmtId="0" fontId="1" fillId="0" borderId="33" xfId="1" applyFont="1" applyBorder="1"/>
    <xf numFmtId="0" fontId="1" fillId="0" borderId="8" xfId="1" applyFont="1" applyBorder="1"/>
    <xf numFmtId="0" fontId="2" fillId="0" borderId="0" xfId="1" applyAlignment="1">
      <alignment horizontal="center"/>
    </xf>
    <xf numFmtId="14" fontId="2" fillId="0" borderId="0" xfId="1" applyNumberFormat="1"/>
    <xf numFmtId="14" fontId="2" fillId="0" borderId="0" xfId="1" applyNumberFormat="1" applyAlignment="1">
      <alignment horizontal="center"/>
    </xf>
    <xf numFmtId="1" fontId="2" fillId="0" borderId="2" xfId="1" applyNumberFormat="1" applyBorder="1"/>
    <xf numFmtId="1" fontId="2" fillId="0" borderId="11" xfId="1" applyNumberFormat="1" applyBorder="1"/>
    <xf numFmtId="1" fontId="2" fillId="0" borderId="5" xfId="1" applyNumberFormat="1" applyBorder="1"/>
    <xf numFmtId="1" fontId="2" fillId="0" borderId="31" xfId="1" applyNumberFormat="1" applyBorder="1" applyAlignment="1" applyProtection="1">
      <alignment horizontal="right" vertical="top"/>
      <protection locked="0"/>
    </xf>
    <xf numFmtId="1" fontId="2" fillId="0" borderId="34" xfId="1" applyNumberFormat="1" applyBorder="1" applyAlignment="1" applyProtection="1">
      <alignment horizontal="right" vertical="top"/>
      <protection locked="0"/>
    </xf>
    <xf numFmtId="1" fontId="2" fillId="0" borderId="31" xfId="1" applyNumberFormat="1" applyBorder="1"/>
    <xf numFmtId="1" fontId="2" fillId="0" borderId="34" xfId="1" applyNumberFormat="1" applyBorder="1"/>
    <xf numFmtId="1" fontId="2" fillId="0" borderId="32" xfId="1" applyNumberFormat="1" applyBorder="1"/>
    <xf numFmtId="1" fontId="2" fillId="0" borderId="6" xfId="1" applyNumberFormat="1" applyBorder="1"/>
    <xf numFmtId="1" fontId="2" fillId="0" borderId="32" xfId="1" applyNumberFormat="1" applyBorder="1" applyAlignment="1" applyProtection="1">
      <alignment horizontal="right" vertical="top"/>
      <protection locked="0"/>
    </xf>
    <xf numFmtId="1" fontId="2" fillId="0" borderId="7" xfId="1" applyNumberFormat="1" applyBorder="1"/>
    <xf numFmtId="0" fontId="2" fillId="12" borderId="4" xfId="1" applyFill="1" applyBorder="1"/>
    <xf numFmtId="0" fontId="2" fillId="12" borderId="10" xfId="1" applyFill="1" applyBorder="1"/>
    <xf numFmtId="0" fontId="1" fillId="0" borderId="8" xfId="0" applyFont="1" applyBorder="1" applyAlignment="1">
      <alignment horizontal="right"/>
    </xf>
    <xf numFmtId="165" fontId="1" fillId="0" borderId="9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35" xfId="0" applyFont="1" applyBorder="1" applyAlignment="1">
      <alignment horizontal="center"/>
    </xf>
    <xf numFmtId="0" fontId="0" fillId="0" borderId="36" xfId="0" applyBorder="1" applyAlignment="1">
      <alignment horizontal="center"/>
    </xf>
    <xf numFmtId="0" fontId="1" fillId="0" borderId="26" xfId="0" applyFont="1" applyBorder="1" applyAlignment="1">
      <alignment horizontal="center"/>
    </xf>
    <xf numFmtId="1" fontId="1" fillId="0" borderId="9" xfId="0" applyNumberFormat="1" applyFont="1" applyBorder="1"/>
    <xf numFmtId="0" fontId="0" fillId="3" borderId="12" xfId="0" applyFill="1" applyBorder="1" applyAlignment="1">
      <alignment horizontal="left"/>
    </xf>
    <xf numFmtId="0" fontId="0" fillId="3" borderId="37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164" fontId="3" fillId="0" borderId="0" xfId="0" applyNumberFormat="1" applyFont="1"/>
    <xf numFmtId="1" fontId="0" fillId="3" borderId="0" xfId="0" applyNumberFormat="1" applyFill="1" applyAlignment="1">
      <alignment horizontal="center"/>
    </xf>
    <xf numFmtId="1" fontId="2" fillId="2" borderId="0" xfId="0" applyNumberFormat="1" applyFont="1" applyFill="1" applyAlignment="1">
      <alignment horizontal="center"/>
    </xf>
    <xf numFmtId="164" fontId="2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21" fontId="2" fillId="2" borderId="0" xfId="0" applyNumberFormat="1" applyFont="1" applyFill="1" applyAlignment="1">
      <alignment horizontal="center"/>
    </xf>
    <xf numFmtId="165" fontId="2" fillId="2" borderId="0" xfId="0" applyNumberFormat="1" applyFont="1" applyFill="1" applyAlignment="1">
      <alignment horizontal="center"/>
    </xf>
    <xf numFmtId="1" fontId="0" fillId="2" borderId="0" xfId="0" applyNumberForma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0" fontId="4" fillId="2" borderId="0" xfId="0" applyFont="1" applyFill="1" applyAlignment="1">
      <alignment horizontal="center"/>
    </xf>
    <xf numFmtId="1" fontId="4" fillId="2" borderId="0" xfId="0" applyNumberFormat="1" applyFont="1" applyFill="1" applyAlignment="1">
      <alignment horizontal="center"/>
    </xf>
    <xf numFmtId="164" fontId="4" fillId="2" borderId="0" xfId="0" applyNumberFormat="1" applyFont="1" applyFill="1" applyAlignment="1">
      <alignment horizontal="center"/>
    </xf>
    <xf numFmtId="165" fontId="0" fillId="2" borderId="0" xfId="0" applyNumberFormat="1" applyFill="1" applyAlignment="1">
      <alignment horizontal="center"/>
    </xf>
    <xf numFmtId="1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" fontId="2" fillId="5" borderId="34" xfId="1" applyNumberFormat="1" applyFill="1" applyBorder="1" applyAlignment="1">
      <alignment horizontal="left"/>
    </xf>
    <xf numFmtId="1" fontId="1" fillId="5" borderId="34" xfId="1" applyNumberFormat="1" applyFont="1" applyFill="1" applyBorder="1" applyAlignment="1">
      <alignment horizontal="left"/>
    </xf>
    <xf numFmtId="165" fontId="0" fillId="0" borderId="0" xfId="0" applyNumberFormat="1"/>
    <xf numFmtId="165" fontId="0" fillId="2" borderId="0" xfId="0" applyNumberFormat="1" applyFill="1"/>
    <xf numFmtId="165" fontId="4" fillId="2" borderId="0" xfId="0" applyNumberFormat="1" applyFont="1" applyFill="1" applyAlignment="1">
      <alignment horizontal="center"/>
    </xf>
    <xf numFmtId="165" fontId="0" fillId="3" borderId="0" xfId="0" applyNumberFormat="1" applyFill="1" applyAlignment="1">
      <alignment horizontal="center"/>
    </xf>
    <xf numFmtId="165" fontId="0" fillId="3" borderId="0" xfId="0" applyNumberFormat="1" applyFill="1"/>
    <xf numFmtId="165" fontId="1" fillId="6" borderId="4" xfId="0" applyNumberFormat="1" applyFont="1" applyFill="1" applyBorder="1" applyAlignment="1">
      <alignment horizontal="center"/>
    </xf>
    <xf numFmtId="165" fontId="0" fillId="7" borderId="7" xfId="0" applyNumberFormat="1" applyFill="1" applyBorder="1"/>
    <xf numFmtId="165" fontId="2" fillId="10" borderId="13" xfId="0" applyNumberFormat="1" applyFont="1" applyFill="1" applyBorder="1"/>
    <xf numFmtId="165" fontId="2" fillId="10" borderId="15" xfId="0" applyNumberFormat="1" applyFont="1" applyFill="1" applyBorder="1"/>
    <xf numFmtId="165" fontId="2" fillId="10" borderId="19" xfId="0" applyNumberFormat="1" applyFont="1" applyFill="1" applyBorder="1"/>
    <xf numFmtId="165" fontId="0" fillId="3" borderId="13" xfId="0" applyNumberFormat="1" applyFill="1" applyBorder="1" applyAlignment="1">
      <alignment horizontal="center"/>
    </xf>
    <xf numFmtId="165" fontId="0" fillId="3" borderId="17" xfId="0" applyNumberFormat="1" applyFill="1" applyBorder="1" applyAlignment="1">
      <alignment horizontal="right"/>
    </xf>
    <xf numFmtId="165" fontId="0" fillId="3" borderId="15" xfId="0" applyNumberFormat="1" applyFill="1" applyBorder="1" applyAlignment="1">
      <alignment horizontal="right"/>
    </xf>
    <xf numFmtId="165" fontId="0" fillId="3" borderId="19" xfId="0" applyNumberFormat="1" applyFill="1" applyBorder="1" applyAlignment="1">
      <alignment horizontal="right"/>
    </xf>
    <xf numFmtId="1" fontId="1" fillId="0" borderId="1" xfId="0" applyNumberFormat="1" applyFont="1" applyBorder="1" applyAlignment="1">
      <alignment horizontal="center"/>
    </xf>
    <xf numFmtId="1" fontId="2" fillId="4" borderId="0" xfId="0" applyNumberFormat="1" applyFont="1" applyFill="1" applyAlignment="1">
      <alignment horizontal="center"/>
    </xf>
    <xf numFmtId="164" fontId="0" fillId="3" borderId="0" xfId="0" applyNumberFormat="1" applyFill="1" applyAlignment="1">
      <alignment horizontal="center"/>
    </xf>
    <xf numFmtId="0" fontId="2" fillId="12" borderId="7" xfId="1" applyFill="1" applyBorder="1"/>
    <xf numFmtId="1" fontId="2" fillId="12" borderId="32" xfId="1" applyNumberFormat="1" applyFill="1" applyBorder="1"/>
    <xf numFmtId="21" fontId="0" fillId="3" borderId="0" xfId="0" applyNumberFormat="1" applyFill="1" applyAlignment="1">
      <alignment horizontal="center"/>
    </xf>
    <xf numFmtId="1" fontId="0" fillId="13" borderId="1" xfId="0" applyNumberFormat="1" applyFill="1" applyBorder="1" applyAlignment="1">
      <alignment horizontal="center"/>
    </xf>
    <xf numFmtId="0" fontId="12" fillId="0" borderId="0" xfId="0" applyFont="1" applyAlignment="1">
      <alignment horizontal="left"/>
    </xf>
    <xf numFmtId="1" fontId="4" fillId="0" borderId="1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1" fontId="0" fillId="10" borderId="0" xfId="0" applyNumberFormat="1" applyFill="1" applyAlignment="1">
      <alignment horizontal="center"/>
    </xf>
    <xf numFmtId="0" fontId="0" fillId="10" borderId="0" xfId="0" applyFill="1" applyAlignment="1">
      <alignment horizontal="center"/>
    </xf>
    <xf numFmtId="1" fontId="0" fillId="13" borderId="0" xfId="0" applyNumberFormat="1" applyFill="1" applyAlignment="1">
      <alignment horizontal="center"/>
    </xf>
    <xf numFmtId="0" fontId="0" fillId="13" borderId="0" xfId="0" applyFill="1" applyAlignment="1">
      <alignment horizontal="center"/>
    </xf>
    <xf numFmtId="0" fontId="2" fillId="10" borderId="0" xfId="0" applyFont="1" applyFill="1" applyAlignment="1">
      <alignment horizontal="center"/>
    </xf>
    <xf numFmtId="0" fontId="2" fillId="13" borderId="0" xfId="0" applyFont="1" applyFill="1" applyAlignment="1">
      <alignment horizontal="center"/>
    </xf>
    <xf numFmtId="1" fontId="0" fillId="10" borderId="1" xfId="0" applyNumberFormat="1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1" fontId="1" fillId="13" borderId="1" xfId="0" applyNumberFormat="1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10" borderId="1" xfId="0" applyFont="1" applyFill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21" fontId="4" fillId="0" borderId="1" xfId="0" applyNumberFormat="1" applyFont="1" applyBorder="1" applyAlignment="1">
      <alignment horizontal="center"/>
    </xf>
    <xf numFmtId="2" fontId="4" fillId="0" borderId="1" xfId="0" applyNumberFormat="1" applyFont="1" applyBorder="1" applyAlignment="1">
      <alignment horizontal="center"/>
    </xf>
    <xf numFmtId="0" fontId="4" fillId="0" borderId="0" xfId="0" applyFont="1"/>
    <xf numFmtId="1" fontId="4" fillId="10" borderId="1" xfId="0" applyNumberFormat="1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0" borderId="0" xfId="0" applyFont="1" applyAlignment="1">
      <alignment horizontal="right"/>
    </xf>
    <xf numFmtId="0" fontId="1" fillId="0" borderId="8" xfId="0" applyFont="1" applyBorder="1" applyAlignment="1">
      <alignment horizontal="center"/>
    </xf>
    <xf numFmtId="0" fontId="1" fillId="0" borderId="33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2" fillId="8" borderId="0" xfId="0" applyFont="1" applyFill="1" applyAlignment="1">
      <alignment horizontal="right"/>
    </xf>
    <xf numFmtId="0" fontId="2" fillId="9" borderId="0" xfId="0" applyFont="1" applyFill="1" applyAlignment="1">
      <alignment horizontal="right"/>
    </xf>
    <xf numFmtId="0" fontId="9" fillId="0" borderId="0" xfId="0" applyFont="1" applyAlignment="1">
      <alignment horizontal="center" vertical="top" wrapText="1"/>
    </xf>
  </cellXfs>
  <cellStyles count="4">
    <cellStyle name="Normal 2" xfId="1" xr:uid="{00000000-0005-0000-0000-000000000000}"/>
    <cellStyle name="Normalny" xfId="0" builtinId="0"/>
    <cellStyle name="Normalny 2" xfId="2" xr:uid="{00000000-0005-0000-0000-000002000000}"/>
    <cellStyle name="Normalny 3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4.6000218722659657E-2"/>
                  <c:y val="-2.1702026829979612E-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'1st Moderation test'!$P$3:$P$7</c:f>
              <c:numCache>
                <c:formatCode>0</c:formatCode>
                <c:ptCount val="5"/>
                <c:pt idx="0">
                  <c:v>835.8</c:v>
                </c:pt>
                <c:pt idx="1">
                  <c:v>1055.8499999999999</c:v>
                </c:pt>
                <c:pt idx="2">
                  <c:v>1336.575</c:v>
                </c:pt>
                <c:pt idx="3">
                  <c:v>1572.9</c:v>
                </c:pt>
                <c:pt idx="4">
                  <c:v>1799.0250000000001</c:v>
                </c:pt>
              </c:numCache>
            </c:numRef>
          </c:xVal>
          <c:yVal>
            <c:numRef>
              <c:f>'1st Moderation test'!$F$3:$F$7</c:f>
              <c:numCache>
                <c:formatCode>0</c:formatCode>
                <c:ptCount val="5"/>
                <c:pt idx="0">
                  <c:v>4701</c:v>
                </c:pt>
                <c:pt idx="1">
                  <c:v>5846</c:v>
                </c:pt>
                <c:pt idx="2">
                  <c:v>7048.5</c:v>
                </c:pt>
                <c:pt idx="3">
                  <c:v>8319.5</c:v>
                </c:pt>
                <c:pt idx="4">
                  <c:v>9481.5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3E9-4298-AFC2-B31D2CD792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65120"/>
        <c:axId val="50983296"/>
      </c:scatterChart>
      <c:valAx>
        <c:axId val="50965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50983296"/>
        <c:crosses val="autoZero"/>
        <c:crossBetween val="midCat"/>
      </c:valAx>
      <c:valAx>
        <c:axId val="5098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0965120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Brake</a:t>
            </a:r>
            <a:r>
              <a:rPr lang="en-US" baseline="0"/>
              <a:t> M</a:t>
            </a:r>
            <a:r>
              <a:rPr lang="en-US"/>
              <a:t>oment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'Max cam torque test'!$F$3:$F$22</c:f>
              <c:numCache>
                <c:formatCode>0</c:formatCode>
                <c:ptCount val="20"/>
                <c:pt idx="0">
                  <c:v>10911</c:v>
                </c:pt>
                <c:pt idx="1">
                  <c:v>10886.5</c:v>
                </c:pt>
                <c:pt idx="2">
                  <c:v>11084.5</c:v>
                </c:pt>
                <c:pt idx="3">
                  <c:v>11229</c:v>
                </c:pt>
                <c:pt idx="4">
                  <c:v>11340</c:v>
                </c:pt>
                <c:pt idx="5">
                  <c:v>11485</c:v>
                </c:pt>
                <c:pt idx="6">
                  <c:v>11548</c:v>
                </c:pt>
                <c:pt idx="7">
                  <c:v>11582.5</c:v>
                </c:pt>
                <c:pt idx="8">
                  <c:v>11560.5</c:v>
                </c:pt>
                <c:pt idx="9">
                  <c:v>11564</c:v>
                </c:pt>
                <c:pt idx="10">
                  <c:v>11537.5</c:v>
                </c:pt>
                <c:pt idx="11">
                  <c:v>11564</c:v>
                </c:pt>
                <c:pt idx="12">
                  <c:v>11591.5</c:v>
                </c:pt>
                <c:pt idx="13">
                  <c:v>11599.5</c:v>
                </c:pt>
                <c:pt idx="14">
                  <c:v>11593</c:v>
                </c:pt>
                <c:pt idx="15">
                  <c:v>11675</c:v>
                </c:pt>
                <c:pt idx="16">
                  <c:v>11755.5</c:v>
                </c:pt>
                <c:pt idx="17">
                  <c:v>11892</c:v>
                </c:pt>
                <c:pt idx="18">
                  <c:v>12009.5</c:v>
                </c:pt>
                <c:pt idx="19">
                  <c:v>12063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10C-4559-B8F6-C0FB4FBB19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892032"/>
        <c:axId val="96893568"/>
      </c:scatterChart>
      <c:valAx>
        <c:axId val="96892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6893568"/>
        <c:crosses val="autoZero"/>
        <c:crossBetween val="midCat"/>
      </c:valAx>
      <c:valAx>
        <c:axId val="9689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6892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Cam</a:t>
            </a:r>
            <a:r>
              <a:rPr lang="fr-FR" baseline="0"/>
              <a:t> Force</a:t>
            </a:r>
            <a:endParaRPr lang="fr-FR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498003747315016"/>
          <c:y val="0.1725844784230447"/>
          <c:w val="0.85163274980091608"/>
          <c:h val="0.72743955271752014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'Max cam torque test'!$M$3:$M$22</c:f>
              <c:numCache>
                <c:formatCode>0</c:formatCode>
                <c:ptCount val="20"/>
                <c:pt idx="0">
                  <c:v>12717</c:v>
                </c:pt>
                <c:pt idx="1">
                  <c:v>12629</c:v>
                </c:pt>
                <c:pt idx="2">
                  <c:v>12562</c:v>
                </c:pt>
                <c:pt idx="3">
                  <c:v>12516.5</c:v>
                </c:pt>
                <c:pt idx="4">
                  <c:v>12498.5</c:v>
                </c:pt>
                <c:pt idx="5">
                  <c:v>12482.5</c:v>
                </c:pt>
                <c:pt idx="6">
                  <c:v>12458</c:v>
                </c:pt>
                <c:pt idx="7">
                  <c:v>12417.5</c:v>
                </c:pt>
                <c:pt idx="8">
                  <c:v>12385.5</c:v>
                </c:pt>
                <c:pt idx="9">
                  <c:v>12372</c:v>
                </c:pt>
                <c:pt idx="10">
                  <c:v>12341</c:v>
                </c:pt>
                <c:pt idx="11">
                  <c:v>12330</c:v>
                </c:pt>
                <c:pt idx="12">
                  <c:v>12299</c:v>
                </c:pt>
                <c:pt idx="13">
                  <c:v>12302</c:v>
                </c:pt>
                <c:pt idx="14">
                  <c:v>12297</c:v>
                </c:pt>
                <c:pt idx="15">
                  <c:v>12261.5</c:v>
                </c:pt>
                <c:pt idx="16">
                  <c:v>12262</c:v>
                </c:pt>
                <c:pt idx="17">
                  <c:v>12257</c:v>
                </c:pt>
                <c:pt idx="18">
                  <c:v>12252.5</c:v>
                </c:pt>
                <c:pt idx="19">
                  <c:v>12272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ED7-4032-8939-28C1511604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922624"/>
        <c:axId val="97137408"/>
      </c:scatterChart>
      <c:valAx>
        <c:axId val="96922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7137408"/>
        <c:crosses val="autoZero"/>
        <c:crossBetween val="midCat"/>
      </c:valAx>
      <c:valAx>
        <c:axId val="9713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6922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1.5876202974628158E-2"/>
                  <c:y val="-7.1260571595217273E-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'2nd Moderation test'!$P$3:$P$7</c:f>
              <c:numCache>
                <c:formatCode>0</c:formatCode>
                <c:ptCount val="5"/>
                <c:pt idx="0">
                  <c:v>1809.3</c:v>
                </c:pt>
                <c:pt idx="1">
                  <c:v>1559.55</c:v>
                </c:pt>
                <c:pt idx="2">
                  <c:v>1316.85</c:v>
                </c:pt>
                <c:pt idx="3">
                  <c:v>1047.5250000000001</c:v>
                </c:pt>
                <c:pt idx="4">
                  <c:v>800.625</c:v>
                </c:pt>
              </c:numCache>
            </c:numRef>
          </c:xVal>
          <c:yVal>
            <c:numRef>
              <c:f>'2nd Moderation test'!$F$3:$F$7</c:f>
              <c:numCache>
                <c:formatCode>0</c:formatCode>
                <c:ptCount val="5"/>
                <c:pt idx="0">
                  <c:v>10426</c:v>
                </c:pt>
                <c:pt idx="1">
                  <c:v>9075</c:v>
                </c:pt>
                <c:pt idx="2">
                  <c:v>7696</c:v>
                </c:pt>
                <c:pt idx="3">
                  <c:v>6159</c:v>
                </c:pt>
                <c:pt idx="4">
                  <c:v>4692.5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B35-42ED-B987-5364C35DD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419456"/>
        <c:axId val="100420992"/>
      </c:scatterChart>
      <c:valAx>
        <c:axId val="100419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100420992"/>
        <c:crosses val="autoZero"/>
        <c:crossBetween val="midCat"/>
      </c:valAx>
      <c:valAx>
        <c:axId val="10042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0419456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590677367252179E-2"/>
          <c:y val="3.1911453993340007E-2"/>
          <c:w val="0.71119977791237665"/>
          <c:h val="0.95599476938153261"/>
        </c:manualLayout>
      </c:layout>
      <c:scatterChart>
        <c:scatterStyle val="lineMarker"/>
        <c:varyColors val="0"/>
        <c:ser>
          <c:idx val="0"/>
          <c:order val="0"/>
          <c:tx>
            <c:v>serie1</c:v>
          </c:tx>
          <c:xVal>
            <c:numRef>
              <c:f>'calcul G et E + courbe (2)'!$B$11:$B$21</c:f>
              <c:numCache>
                <c:formatCode>0</c:formatCode>
                <c:ptCount val="11"/>
                <c:pt idx="0">
                  <c:v>76.5</c:v>
                </c:pt>
                <c:pt idx="1">
                  <c:v>796.125</c:v>
                </c:pt>
                <c:pt idx="2">
                  <c:v>1001.175</c:v>
                </c:pt>
                <c:pt idx="3">
                  <c:v>1237.2</c:v>
                </c:pt>
                <c:pt idx="4">
                  <c:v>1447.7250000000001</c:v>
                </c:pt>
                <c:pt idx="5">
                  <c:v>1763.37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'calcul G et E + courbe (2)'!$C$11:$C$21</c:f>
              <c:numCache>
                <c:formatCode>0</c:formatCode>
                <c:ptCount val="11"/>
                <c:pt idx="0">
                  <c:v>0</c:v>
                </c:pt>
                <c:pt idx="1">
                  <c:v>4403</c:v>
                </c:pt>
                <c:pt idx="2">
                  <c:v>5186</c:v>
                </c:pt>
                <c:pt idx="3">
                  <c:v>6272.5</c:v>
                </c:pt>
                <c:pt idx="4">
                  <c:v>7402</c:v>
                </c:pt>
                <c:pt idx="5">
                  <c:v>8998.5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DB-4DA4-A893-442EEEE18020}"/>
            </c:ext>
          </c:extLst>
        </c:ser>
        <c:ser>
          <c:idx val="1"/>
          <c:order val="1"/>
          <c:tx>
            <c:v>Reference</c:v>
          </c:tx>
          <c:trendline>
            <c:trendlineType val="linear"/>
            <c:dispRSqr val="0"/>
            <c:dispEq val="1"/>
            <c:trendlineLbl>
              <c:layout>
                <c:manualLayout>
                  <c:x val="-4.8539142943670475E-2"/>
                  <c:y val="-2.6573320724921336E-2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pl-PL"/>
                </a:p>
              </c:txPr>
            </c:trendlineLbl>
          </c:trendline>
          <c:xVal>
            <c:numRef>
              <c:f>('calcul G et E + courbe (2)'!$B$11,'calcul G et E + courbe (2)'!$B$16)</c:f>
              <c:numCache>
                <c:formatCode>0</c:formatCode>
                <c:ptCount val="2"/>
                <c:pt idx="0">
                  <c:v>76.5</c:v>
                </c:pt>
                <c:pt idx="1">
                  <c:v>1763.37</c:v>
                </c:pt>
              </c:numCache>
            </c:numRef>
          </c:xVal>
          <c:yVal>
            <c:numRef>
              <c:f>('calcul G et E + courbe (2)'!$C$11,'calcul G et E + courbe (2)'!$C$16)</c:f>
              <c:numCache>
                <c:formatCode>0</c:formatCode>
                <c:ptCount val="2"/>
                <c:pt idx="0">
                  <c:v>0</c:v>
                </c:pt>
                <c:pt idx="1">
                  <c:v>8998.5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5DB-4DA4-A893-442EEEE180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025664"/>
        <c:axId val="101027200"/>
      </c:scatterChart>
      <c:valAx>
        <c:axId val="101025664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101027200"/>
        <c:crosses val="autoZero"/>
        <c:crossBetween val="midCat"/>
      </c:valAx>
      <c:valAx>
        <c:axId val="101027200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10102566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5806451612903314"/>
          <c:y val="0.43655589123867133"/>
          <c:w val="0.23200992555831162"/>
          <c:h val="0.13444108761329221"/>
        </c:manualLayout>
      </c:layout>
      <c:overlay val="0"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l-PL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l-PL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419100</xdr:colOff>
      <xdr:row>11</xdr:row>
      <xdr:rowOff>0</xdr:rowOff>
    </xdr:from>
    <xdr:to>
      <xdr:col>13</xdr:col>
      <xdr:colOff>304800</xdr:colOff>
      <xdr:row>26</xdr:row>
      <xdr:rowOff>95250</xdr:rowOff>
    </xdr:to>
    <xdr:graphicFrame macro="">
      <xdr:nvGraphicFramePr>
        <xdr:cNvPr id="2078" name="Graphique 1">
          <a:extLst>
            <a:ext uri="{FF2B5EF4-FFF2-40B4-BE49-F238E27FC236}">
              <a16:creationId xmlns:a16="http://schemas.microsoft.com/office/drawing/2014/main" id="{00000000-0008-0000-0100-00001E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438003</xdr:colOff>
      <xdr:row>23</xdr:row>
      <xdr:rowOff>95543</xdr:rowOff>
    </xdr:from>
    <xdr:to>
      <xdr:col>7</xdr:col>
      <xdr:colOff>448847</xdr:colOff>
      <xdr:row>39</xdr:row>
      <xdr:rowOff>142435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B2ACD2D7-7358-4092-8A78-BB6DFB4B2B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311542</xdr:colOff>
      <xdr:row>23</xdr:row>
      <xdr:rowOff>97448</xdr:rowOff>
    </xdr:from>
    <xdr:to>
      <xdr:col>15</xdr:col>
      <xdr:colOff>210577</xdr:colOff>
      <xdr:row>39</xdr:row>
      <xdr:rowOff>142435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F467C72C-2114-4CB0-B00F-7A87E4558B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11</xdr:row>
      <xdr:rowOff>85725</xdr:rowOff>
    </xdr:from>
    <xdr:to>
      <xdr:col>12</xdr:col>
      <xdr:colOff>1047750</xdr:colOff>
      <xdr:row>27</xdr:row>
      <xdr:rowOff>85725</xdr:rowOff>
    </xdr:to>
    <xdr:graphicFrame macro="">
      <xdr:nvGraphicFramePr>
        <xdr:cNvPr id="7196" name="Graphique 1">
          <a:extLst>
            <a:ext uri="{FF2B5EF4-FFF2-40B4-BE49-F238E27FC236}">
              <a16:creationId xmlns:a16="http://schemas.microsoft.com/office/drawing/2014/main" id="{00000000-0008-0000-0300-00001C1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28575</xdr:colOff>
      <xdr:row>7</xdr:row>
      <xdr:rowOff>133350</xdr:rowOff>
    </xdr:from>
    <xdr:to>
      <xdr:col>26</xdr:col>
      <xdr:colOff>28575</xdr:colOff>
      <xdr:row>45</xdr:row>
      <xdr:rowOff>171450</xdr:rowOff>
    </xdr:to>
    <xdr:graphicFrame macro="">
      <xdr:nvGraphicFramePr>
        <xdr:cNvPr id="3091" name="Graphique 1">
          <a:extLst>
            <a:ext uri="{FF2B5EF4-FFF2-40B4-BE49-F238E27FC236}">
              <a16:creationId xmlns:a16="http://schemas.microsoft.com/office/drawing/2014/main" id="{00000000-0008-0000-0400-0000130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316 ISO5696 01_03_2012" connectionId="1" xr16:uid="{00000000-0016-0000-0000-000000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A300"/>
  <sheetViews>
    <sheetView zoomScale="70" zoomScaleNormal="70" workbookViewId="0">
      <selection activeCell="M180" sqref="M180"/>
    </sheetView>
  </sheetViews>
  <sheetFormatPr defaultColWidth="8.88671875" defaultRowHeight="13.2"/>
  <cols>
    <col min="1" max="1" width="5.5546875" bestFit="1" customWidth="1"/>
    <col min="2" max="2" width="12.109375" customWidth="1"/>
    <col min="3" max="3" width="7.5546875" customWidth="1"/>
    <col min="4" max="4" width="10.6640625" customWidth="1"/>
    <col min="5" max="5" width="11.6640625" bestFit="1" customWidth="1"/>
    <col min="6" max="6" width="7.88671875" customWidth="1"/>
    <col min="7" max="7" width="14.33203125" customWidth="1"/>
    <col min="8" max="8" width="13.5546875" customWidth="1"/>
    <col min="9" max="9" width="12.6640625" customWidth="1"/>
    <col min="10" max="10" width="18.5546875" customWidth="1"/>
    <col min="11" max="11" width="12.33203125" customWidth="1"/>
    <col min="12" max="12" width="21.44140625" customWidth="1"/>
    <col min="13" max="13" width="12.5546875" customWidth="1"/>
    <col min="14" max="14" width="13.33203125" customWidth="1"/>
    <col min="15" max="15" width="10" customWidth="1"/>
    <col min="16" max="16" width="8" customWidth="1"/>
    <col min="17" max="17" width="15.109375" customWidth="1"/>
    <col min="18" max="18" width="15.5546875" customWidth="1"/>
    <col min="19" max="19" width="15.33203125" bestFit="1" customWidth="1"/>
    <col min="20" max="20" width="16.109375" style="181" customWidth="1"/>
    <col min="21" max="21" width="19.109375" customWidth="1"/>
  </cols>
  <sheetData>
    <row r="1" spans="1:20">
      <c r="A1" s="6" t="s">
        <v>107</v>
      </c>
      <c r="C1" s="14" t="s">
        <v>115</v>
      </c>
    </row>
    <row r="2" spans="1:20">
      <c r="A2" s="6" t="s">
        <v>114</v>
      </c>
    </row>
    <row r="3" spans="1:20">
      <c r="A3" s="6" t="s">
        <v>116</v>
      </c>
    </row>
    <row r="4" spans="1:20">
      <c r="A4" s="6" t="s">
        <v>23</v>
      </c>
      <c r="C4" s="14" t="s">
        <v>112</v>
      </c>
    </row>
    <row r="5" spans="1:20">
      <c r="A5" s="224" t="s">
        <v>47</v>
      </c>
      <c r="B5" s="224"/>
      <c r="C5" s="14">
        <v>150</v>
      </c>
    </row>
    <row r="6" spans="1:20">
      <c r="A6" s="224" t="s">
        <v>42</v>
      </c>
      <c r="B6" s="224"/>
      <c r="C6" s="204" t="s">
        <v>117</v>
      </c>
    </row>
    <row r="7" spans="1:20">
      <c r="A7" s="224" t="s">
        <v>24</v>
      </c>
      <c r="B7" s="224"/>
      <c r="C7" s="14">
        <v>11000</v>
      </c>
    </row>
    <row r="8" spans="1:20">
      <c r="A8" s="224" t="s">
        <v>57</v>
      </c>
      <c r="B8" s="224"/>
      <c r="C8" s="29">
        <v>0.45</v>
      </c>
      <c r="D8" s="69" t="s">
        <v>58</v>
      </c>
    </row>
    <row r="9" spans="1:20">
      <c r="A9" s="224" t="s">
        <v>60</v>
      </c>
      <c r="B9" s="224"/>
      <c r="C9" s="14">
        <v>0.82</v>
      </c>
      <c r="D9" s="69" t="s">
        <v>59</v>
      </c>
    </row>
    <row r="10" spans="1:20">
      <c r="A10" s="228" t="s">
        <v>40</v>
      </c>
      <c r="B10" s="228"/>
      <c r="C10" s="228"/>
      <c r="D10" s="228"/>
      <c r="E10" s="30">
        <f>E12*6.5/8</f>
        <v>1462.5</v>
      </c>
      <c r="F10" s="31"/>
      <c r="G10" s="228" t="s">
        <v>44</v>
      </c>
      <c r="H10" s="228"/>
      <c r="I10" s="228"/>
      <c r="J10" s="30">
        <f>E10/C5*1000</f>
        <v>9750</v>
      </c>
      <c r="K10" s="31"/>
      <c r="L10" s="32" t="s">
        <v>48</v>
      </c>
      <c r="M10" s="31"/>
      <c r="N10" s="31"/>
      <c r="O10" s="33">
        <f>J10*0.95</f>
        <v>9262.5</v>
      </c>
      <c r="P10" s="6" t="s">
        <v>50</v>
      </c>
    </row>
    <row r="11" spans="1:20">
      <c r="A11" s="229" t="s">
        <v>25</v>
      </c>
      <c r="B11" s="229"/>
      <c r="C11" s="229"/>
      <c r="D11" s="229"/>
      <c r="E11" s="34">
        <f>E12*100/150</f>
        <v>1200</v>
      </c>
      <c r="F11" s="35"/>
      <c r="G11" s="229" t="s">
        <v>45</v>
      </c>
      <c r="H11" s="229"/>
      <c r="I11" s="229"/>
      <c r="J11" s="34">
        <f>E11/C5*1000</f>
        <v>8000</v>
      </c>
      <c r="K11" s="35"/>
      <c r="L11" s="36" t="s">
        <v>49</v>
      </c>
      <c r="M11" s="35"/>
      <c r="N11" s="35"/>
      <c r="O11" s="37">
        <f>J11*0.95</f>
        <v>7600</v>
      </c>
      <c r="P11" s="6" t="s">
        <v>51</v>
      </c>
    </row>
    <row r="12" spans="1:20" ht="22.8">
      <c r="A12" s="224" t="s">
        <v>41</v>
      </c>
      <c r="B12" s="224"/>
      <c r="C12" s="224"/>
      <c r="D12" s="224"/>
      <c r="E12" s="202">
        <v>1800</v>
      </c>
      <c r="G12" s="224" t="s">
        <v>46</v>
      </c>
      <c r="H12" s="224"/>
      <c r="I12" s="224"/>
      <c r="J12" s="15">
        <f>E12/C5*1000</f>
        <v>12000</v>
      </c>
    </row>
    <row r="15" spans="1:20">
      <c r="A15" s="1" t="s">
        <v>22</v>
      </c>
      <c r="B15" s="1"/>
      <c r="C15" s="1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182"/>
    </row>
    <row r="16" spans="1:20">
      <c r="A16" s="5" t="s">
        <v>0</v>
      </c>
      <c r="B16" s="5" t="s">
        <v>1</v>
      </c>
      <c r="C16" s="5" t="s">
        <v>2</v>
      </c>
      <c r="D16" s="5" t="s">
        <v>3</v>
      </c>
      <c r="E16" s="5" t="s">
        <v>4</v>
      </c>
      <c r="F16" s="5" t="s">
        <v>5</v>
      </c>
      <c r="G16" s="5" t="s">
        <v>7</v>
      </c>
      <c r="H16" s="5" t="s">
        <v>8</v>
      </c>
      <c r="I16" s="5" t="s">
        <v>9</v>
      </c>
      <c r="J16" s="5" t="s">
        <v>10</v>
      </c>
      <c r="K16" s="5" t="s">
        <v>11</v>
      </c>
      <c r="L16" s="5" t="s">
        <v>12</v>
      </c>
      <c r="M16" s="5" t="s">
        <v>16</v>
      </c>
      <c r="N16" s="5" t="s">
        <v>17</v>
      </c>
      <c r="O16" s="5" t="s">
        <v>18</v>
      </c>
      <c r="P16" s="7" t="s">
        <v>19</v>
      </c>
      <c r="Q16" s="5" t="s">
        <v>13</v>
      </c>
      <c r="R16" s="5" t="s">
        <v>14</v>
      </c>
      <c r="S16" s="5" t="s">
        <v>15</v>
      </c>
      <c r="T16" s="168" t="s">
        <v>20</v>
      </c>
    </row>
    <row r="17" spans="1:20" s="6" customFormat="1">
      <c r="A17" s="5">
        <v>1</v>
      </c>
      <c r="B17" s="7">
        <v>107</v>
      </c>
      <c r="C17" s="7">
        <v>25</v>
      </c>
      <c r="D17" s="209">
        <v>8225</v>
      </c>
      <c r="E17" s="209">
        <v>7978</v>
      </c>
      <c r="F17" s="164">
        <v>8102</v>
      </c>
      <c r="G17" s="165">
        <v>0.57899999999999996</v>
      </c>
      <c r="H17" s="165">
        <v>0.55600000000000005</v>
      </c>
      <c r="I17" s="165">
        <v>0.56799999999999995</v>
      </c>
      <c r="J17" s="209">
        <v>9531</v>
      </c>
      <c r="K17" s="209">
        <v>9241</v>
      </c>
      <c r="L17" s="164">
        <v>9386</v>
      </c>
      <c r="M17" s="164">
        <v>1430</v>
      </c>
      <c r="N17" s="164">
        <v>1386</v>
      </c>
      <c r="O17" s="164">
        <v>1408</v>
      </c>
      <c r="P17" s="164">
        <v>33</v>
      </c>
      <c r="Q17" s="166">
        <v>3.2</v>
      </c>
      <c r="R17" s="165"/>
      <c r="S17" s="167">
        <v>0.375</v>
      </c>
      <c r="T17" s="168">
        <v>58.7</v>
      </c>
    </row>
    <row r="18" spans="1:20">
      <c r="A18" s="5">
        <v>2</v>
      </c>
      <c r="B18" s="5">
        <v>107</v>
      </c>
      <c r="C18" s="7">
        <v>25</v>
      </c>
      <c r="D18" s="209">
        <v>8044</v>
      </c>
      <c r="E18" s="209">
        <v>7571</v>
      </c>
      <c r="F18" s="164">
        <v>7808</v>
      </c>
      <c r="G18" s="5">
        <v>0.57899999999999996</v>
      </c>
      <c r="H18" s="5">
        <v>0.55000000000000004</v>
      </c>
      <c r="I18" s="165">
        <v>0.56499999999999995</v>
      </c>
      <c r="J18" s="209">
        <v>9457</v>
      </c>
      <c r="K18" s="209">
        <v>9168</v>
      </c>
      <c r="L18" s="164">
        <v>9313</v>
      </c>
      <c r="M18" s="169">
        <v>1418.55</v>
      </c>
      <c r="N18" s="169">
        <v>1375.2</v>
      </c>
      <c r="O18" s="164">
        <v>1397</v>
      </c>
      <c r="P18" s="5">
        <v>38</v>
      </c>
      <c r="Q18" s="5">
        <v>3.6</v>
      </c>
      <c r="R18" s="5"/>
      <c r="S18" s="170">
        <v>0.37533564814814818</v>
      </c>
      <c r="T18" s="174">
        <v>59.46</v>
      </c>
    </row>
    <row r="19" spans="1:20">
      <c r="A19" s="171">
        <v>3</v>
      </c>
      <c r="B19" s="171">
        <v>107</v>
      </c>
      <c r="C19" s="171">
        <v>25</v>
      </c>
      <c r="D19" s="209">
        <v>7849</v>
      </c>
      <c r="E19" s="209">
        <v>7479</v>
      </c>
      <c r="F19" s="172">
        <v>7664</v>
      </c>
      <c r="G19" s="171">
        <v>0.57999999999999996</v>
      </c>
      <c r="H19" s="171">
        <v>0.55200000000000005</v>
      </c>
      <c r="I19" s="173">
        <v>0.56599999999999995</v>
      </c>
      <c r="J19" s="209">
        <v>9385</v>
      </c>
      <c r="K19" s="209">
        <v>9051</v>
      </c>
      <c r="L19" s="172">
        <v>9218</v>
      </c>
      <c r="M19" s="172">
        <v>1407.75</v>
      </c>
      <c r="N19" s="172">
        <v>1357.65</v>
      </c>
      <c r="O19" s="172">
        <v>1383</v>
      </c>
      <c r="P19" s="171">
        <v>45.6</v>
      </c>
      <c r="Q19" s="171">
        <v>3.6</v>
      </c>
      <c r="R19" s="171"/>
      <c r="S19" s="167">
        <v>0.37567129629629631</v>
      </c>
      <c r="T19" s="183">
        <v>60.03</v>
      </c>
    </row>
    <row r="20" spans="1:20">
      <c r="A20" s="5">
        <v>4</v>
      </c>
      <c r="B20" s="5">
        <v>107</v>
      </c>
      <c r="C20" s="7">
        <v>25</v>
      </c>
      <c r="D20" s="209">
        <v>7977</v>
      </c>
      <c r="E20" s="209">
        <v>7411</v>
      </c>
      <c r="F20" s="164">
        <v>7694</v>
      </c>
      <c r="G20" s="5">
        <v>0.57999999999999996</v>
      </c>
      <c r="H20" s="5">
        <v>0.55600000000000005</v>
      </c>
      <c r="I20" s="165">
        <v>0.56799999999999995</v>
      </c>
      <c r="J20" s="209">
        <v>9323</v>
      </c>
      <c r="K20" s="209">
        <v>9000</v>
      </c>
      <c r="L20" s="164">
        <v>9162</v>
      </c>
      <c r="M20" s="169">
        <v>1398.45</v>
      </c>
      <c r="N20" s="169">
        <v>1350</v>
      </c>
      <c r="O20" s="164">
        <v>1374</v>
      </c>
      <c r="P20" s="5">
        <v>54.45</v>
      </c>
      <c r="Q20" s="5">
        <v>3.6</v>
      </c>
      <c r="R20" s="5"/>
      <c r="S20" s="170">
        <v>0.37601851851851853</v>
      </c>
      <c r="T20" s="174">
        <v>60.54</v>
      </c>
    </row>
    <row r="21" spans="1:20">
      <c r="A21" s="5">
        <v>5</v>
      </c>
      <c r="B21" s="5">
        <v>107</v>
      </c>
      <c r="C21" s="7">
        <v>25</v>
      </c>
      <c r="D21" s="209">
        <v>7874</v>
      </c>
      <c r="E21" s="209">
        <v>7320</v>
      </c>
      <c r="F21" s="164">
        <v>7597</v>
      </c>
      <c r="G21" s="5">
        <v>0.57999999999999996</v>
      </c>
      <c r="H21" s="5">
        <v>0.55400000000000005</v>
      </c>
      <c r="I21" s="165">
        <v>0.56699999999999995</v>
      </c>
      <c r="J21" s="209">
        <v>9254</v>
      </c>
      <c r="K21" s="209">
        <v>8930</v>
      </c>
      <c r="L21" s="164">
        <v>9092</v>
      </c>
      <c r="M21" s="169">
        <v>1388.1</v>
      </c>
      <c r="N21" s="169">
        <v>1339.5</v>
      </c>
      <c r="O21" s="164">
        <v>1364</v>
      </c>
      <c r="P21" s="5">
        <v>63.83</v>
      </c>
      <c r="Q21" s="5">
        <v>3.4</v>
      </c>
      <c r="R21" s="5"/>
      <c r="S21" s="167">
        <v>0.37636574074074075</v>
      </c>
      <c r="T21" s="174">
        <v>60.71</v>
      </c>
    </row>
    <row r="22" spans="1:20">
      <c r="A22" s="5">
        <v>6</v>
      </c>
      <c r="B22" s="5">
        <v>107</v>
      </c>
      <c r="C22" s="7">
        <v>25</v>
      </c>
      <c r="D22" s="209">
        <v>7932</v>
      </c>
      <c r="E22" s="209">
        <v>7479</v>
      </c>
      <c r="F22" s="164">
        <v>7705.5</v>
      </c>
      <c r="G22" s="5">
        <v>0.57999999999999996</v>
      </c>
      <c r="H22" s="5">
        <v>0.55700000000000005</v>
      </c>
      <c r="I22" s="165">
        <v>0.56850000000000001</v>
      </c>
      <c r="J22" s="209">
        <v>9199</v>
      </c>
      <c r="K22" s="209">
        <v>8880</v>
      </c>
      <c r="L22" s="164">
        <v>9039.5</v>
      </c>
      <c r="M22" s="169">
        <v>1379.85</v>
      </c>
      <c r="N22" s="169">
        <v>1332</v>
      </c>
      <c r="O22" s="164">
        <v>1356</v>
      </c>
      <c r="P22" s="5">
        <v>72.510000000000005</v>
      </c>
      <c r="Q22" s="5">
        <v>3.4</v>
      </c>
      <c r="R22" s="5"/>
      <c r="S22" s="170">
        <v>0.37670138888888888</v>
      </c>
      <c r="T22" s="174">
        <v>61.18</v>
      </c>
    </row>
    <row r="23" spans="1:20">
      <c r="A23" s="5">
        <v>7</v>
      </c>
      <c r="B23" s="5">
        <v>107</v>
      </c>
      <c r="C23" s="7">
        <v>25</v>
      </c>
      <c r="D23" s="7">
        <v>7737</v>
      </c>
      <c r="E23" s="7">
        <v>7337</v>
      </c>
      <c r="F23" s="164">
        <v>7537</v>
      </c>
      <c r="G23" s="5">
        <v>0.57999999999999996</v>
      </c>
      <c r="H23" s="5">
        <v>0.55300000000000005</v>
      </c>
      <c r="I23" s="165">
        <v>0.5665</v>
      </c>
      <c r="J23" s="7">
        <v>9168</v>
      </c>
      <c r="K23" s="7">
        <v>8822</v>
      </c>
      <c r="L23" s="164">
        <v>8995</v>
      </c>
      <c r="M23" s="169">
        <v>1375.2</v>
      </c>
      <c r="N23" s="169">
        <v>1323.3</v>
      </c>
      <c r="O23" s="164">
        <v>1349</v>
      </c>
      <c r="P23" s="169">
        <v>81.56</v>
      </c>
      <c r="Q23" s="5">
        <v>3.6</v>
      </c>
      <c r="R23" s="5"/>
      <c r="S23" s="167">
        <v>0.3770486111111111</v>
      </c>
      <c r="T23" s="174">
        <v>61.27</v>
      </c>
    </row>
    <row r="24" spans="1:20">
      <c r="A24" s="5">
        <v>8</v>
      </c>
      <c r="B24" s="5">
        <v>107</v>
      </c>
      <c r="C24" s="7">
        <v>25</v>
      </c>
      <c r="D24" s="7">
        <v>7781</v>
      </c>
      <c r="E24" s="7">
        <v>7558</v>
      </c>
      <c r="F24" s="164">
        <v>7669.5</v>
      </c>
      <c r="G24" s="5">
        <v>0.57999999999999996</v>
      </c>
      <c r="H24" s="5">
        <v>0.55600000000000005</v>
      </c>
      <c r="I24" s="165">
        <v>0.56799999999999995</v>
      </c>
      <c r="J24" s="7">
        <v>9132</v>
      </c>
      <c r="K24" s="7">
        <v>8790</v>
      </c>
      <c r="L24" s="164">
        <v>8961</v>
      </c>
      <c r="M24" s="169">
        <v>1369.8</v>
      </c>
      <c r="N24" s="169">
        <v>1318.5</v>
      </c>
      <c r="O24" s="164">
        <v>1344</v>
      </c>
      <c r="P24" s="169">
        <v>90.89</v>
      </c>
      <c r="Q24" s="5">
        <v>3.4</v>
      </c>
      <c r="R24" s="5"/>
      <c r="S24" s="170">
        <v>0.37739583333333332</v>
      </c>
      <c r="T24" s="174">
        <v>61.57</v>
      </c>
    </row>
    <row r="25" spans="1:20">
      <c r="A25" s="5">
        <v>9</v>
      </c>
      <c r="B25" s="5">
        <v>107</v>
      </c>
      <c r="C25" s="7">
        <v>25</v>
      </c>
      <c r="D25" s="7">
        <v>7793</v>
      </c>
      <c r="E25" s="7">
        <v>7318</v>
      </c>
      <c r="F25" s="164">
        <v>7555.5</v>
      </c>
      <c r="G25" s="5">
        <v>0.57799999999999996</v>
      </c>
      <c r="H25" s="5">
        <v>0.55400000000000005</v>
      </c>
      <c r="I25" s="165">
        <v>0.56599999999999995</v>
      </c>
      <c r="J25" s="7">
        <v>9084</v>
      </c>
      <c r="K25" s="7">
        <v>8753</v>
      </c>
      <c r="L25" s="164">
        <v>8918.5</v>
      </c>
      <c r="M25" s="169">
        <v>1362.6</v>
      </c>
      <c r="N25" s="169">
        <v>1312.95</v>
      </c>
      <c r="O25" s="164">
        <v>1338</v>
      </c>
      <c r="P25" s="5">
        <v>98.99</v>
      </c>
      <c r="Q25" s="5">
        <v>3.4</v>
      </c>
      <c r="R25" s="5"/>
      <c r="S25" s="167">
        <v>0.37775462962962963</v>
      </c>
      <c r="T25" s="174">
        <v>61.67</v>
      </c>
    </row>
    <row r="26" spans="1:20">
      <c r="A26" s="5">
        <v>10</v>
      </c>
      <c r="B26" s="5">
        <v>107</v>
      </c>
      <c r="C26" s="7">
        <v>25</v>
      </c>
      <c r="D26" s="7">
        <v>7945</v>
      </c>
      <c r="E26" s="7">
        <v>7432</v>
      </c>
      <c r="F26" s="164">
        <v>7688.5</v>
      </c>
      <c r="G26" s="5">
        <v>0.57999999999999996</v>
      </c>
      <c r="H26" s="5">
        <v>0.55100000000000005</v>
      </c>
      <c r="I26" s="165">
        <v>0.5655</v>
      </c>
      <c r="J26" s="7">
        <v>9046</v>
      </c>
      <c r="K26" s="7">
        <v>8686</v>
      </c>
      <c r="L26" s="164">
        <v>8866</v>
      </c>
      <c r="M26" s="169">
        <v>1356.9</v>
      </c>
      <c r="N26" s="169">
        <v>1302.9000000000001</v>
      </c>
      <c r="O26" s="164">
        <v>1330</v>
      </c>
      <c r="P26" s="5">
        <v>106.77</v>
      </c>
      <c r="Q26" s="5">
        <v>3.4</v>
      </c>
      <c r="R26" s="5"/>
      <c r="S26" s="170">
        <v>0.37811342592592595</v>
      </c>
      <c r="T26" s="174">
        <v>61.84</v>
      </c>
    </row>
    <row r="27" spans="1:20">
      <c r="A27" s="5">
        <v>11</v>
      </c>
      <c r="B27" s="5">
        <v>107</v>
      </c>
      <c r="C27" s="7">
        <v>25</v>
      </c>
      <c r="D27" s="7">
        <v>7789</v>
      </c>
      <c r="E27" s="7">
        <v>7592</v>
      </c>
      <c r="F27" s="164">
        <v>7690.5</v>
      </c>
      <c r="G27" s="5">
        <v>0.57899999999999996</v>
      </c>
      <c r="H27" s="5">
        <v>0.55400000000000005</v>
      </c>
      <c r="I27" s="165">
        <v>0.5665</v>
      </c>
      <c r="J27" s="7">
        <v>9023</v>
      </c>
      <c r="K27" s="7">
        <v>8684</v>
      </c>
      <c r="L27" s="164">
        <v>8853.5</v>
      </c>
      <c r="M27" s="169">
        <v>1353.45</v>
      </c>
      <c r="N27" s="169">
        <v>1302.5999999999999</v>
      </c>
      <c r="O27" s="164">
        <v>1328</v>
      </c>
      <c r="P27" s="5">
        <v>114</v>
      </c>
      <c r="Q27" s="5">
        <v>3.4</v>
      </c>
      <c r="R27" s="5"/>
      <c r="S27" s="167">
        <v>0.37843749999999998</v>
      </c>
      <c r="T27" s="174">
        <v>62.03</v>
      </c>
    </row>
    <row r="28" spans="1:20">
      <c r="A28" s="5">
        <v>12</v>
      </c>
      <c r="B28" s="5">
        <v>107</v>
      </c>
      <c r="C28" s="7">
        <v>25</v>
      </c>
      <c r="D28" s="7">
        <v>7842</v>
      </c>
      <c r="E28" s="7">
        <v>7403</v>
      </c>
      <c r="F28" s="164">
        <v>7622.5</v>
      </c>
      <c r="G28" s="5">
        <v>0.57899999999999996</v>
      </c>
      <c r="H28" s="5">
        <v>0.55200000000000005</v>
      </c>
      <c r="I28" s="165">
        <v>0.5655</v>
      </c>
      <c r="J28" s="7">
        <v>9043</v>
      </c>
      <c r="K28" s="7">
        <v>8673</v>
      </c>
      <c r="L28" s="164">
        <v>8858</v>
      </c>
      <c r="M28" s="169">
        <v>1356.45</v>
      </c>
      <c r="N28" s="169">
        <v>1300.95</v>
      </c>
      <c r="O28" s="164">
        <v>1329</v>
      </c>
      <c r="P28" s="5">
        <v>122</v>
      </c>
      <c r="Q28" s="5">
        <v>3.8</v>
      </c>
      <c r="R28" s="5"/>
      <c r="S28" s="170">
        <v>0.37877314814814816</v>
      </c>
      <c r="T28" s="174">
        <v>62.07</v>
      </c>
    </row>
    <row r="29" spans="1:20">
      <c r="A29" s="5">
        <v>13</v>
      </c>
      <c r="B29" s="5">
        <v>107</v>
      </c>
      <c r="C29" s="7">
        <v>25</v>
      </c>
      <c r="D29" s="7">
        <v>7901</v>
      </c>
      <c r="E29" s="7">
        <v>7493</v>
      </c>
      <c r="F29" s="164">
        <v>7697</v>
      </c>
      <c r="G29" s="5">
        <v>0.57799999999999996</v>
      </c>
      <c r="H29" s="5">
        <v>0.54200000000000004</v>
      </c>
      <c r="I29" s="165">
        <v>0.56000000000000005</v>
      </c>
      <c r="J29" s="7">
        <v>8992</v>
      </c>
      <c r="K29" s="7">
        <v>8534</v>
      </c>
      <c r="L29" s="164">
        <v>8763</v>
      </c>
      <c r="M29" s="169">
        <v>1348.8</v>
      </c>
      <c r="N29" s="169">
        <v>1280.0999999999999</v>
      </c>
      <c r="O29" s="164">
        <v>1314</v>
      </c>
      <c r="P29" s="5">
        <v>129</v>
      </c>
      <c r="Q29" s="5">
        <v>3.4</v>
      </c>
      <c r="R29" s="5"/>
      <c r="S29" s="167">
        <v>0.37912037037037033</v>
      </c>
      <c r="T29" s="174">
        <v>62.2</v>
      </c>
    </row>
    <row r="30" spans="1:20">
      <c r="A30" s="5">
        <v>14</v>
      </c>
      <c r="B30" s="5">
        <v>107</v>
      </c>
      <c r="C30" s="7">
        <v>25</v>
      </c>
      <c r="D30" s="7">
        <v>7887</v>
      </c>
      <c r="E30" s="7">
        <v>7680</v>
      </c>
      <c r="F30" s="164">
        <v>7783.5</v>
      </c>
      <c r="G30" s="5">
        <v>0.57999999999999996</v>
      </c>
      <c r="H30" s="5">
        <v>0.55400000000000005</v>
      </c>
      <c r="I30" s="165">
        <v>0.56699999999999995</v>
      </c>
      <c r="J30" s="7">
        <v>9002</v>
      </c>
      <c r="K30" s="7">
        <v>8654</v>
      </c>
      <c r="L30" s="164">
        <v>8828</v>
      </c>
      <c r="M30" s="169">
        <v>1350.3</v>
      </c>
      <c r="N30" s="169">
        <v>1298.0999999999999</v>
      </c>
      <c r="O30" s="164">
        <v>1324</v>
      </c>
      <c r="P30" s="5">
        <v>137</v>
      </c>
      <c r="Q30" s="5">
        <v>3.4</v>
      </c>
      <c r="R30" s="5"/>
      <c r="S30" s="170">
        <v>0.37945601851851851</v>
      </c>
      <c r="T30" s="174">
        <v>62.31</v>
      </c>
    </row>
    <row r="31" spans="1:20">
      <c r="A31" s="5">
        <v>15</v>
      </c>
      <c r="B31" s="5">
        <v>107</v>
      </c>
      <c r="C31" s="7">
        <v>25</v>
      </c>
      <c r="D31" s="209">
        <v>7904</v>
      </c>
      <c r="E31" s="209">
        <v>7369</v>
      </c>
      <c r="F31" s="164">
        <v>7636.5</v>
      </c>
      <c r="G31" s="5">
        <v>0.57899999999999996</v>
      </c>
      <c r="H31" s="5">
        <v>0.55000000000000004</v>
      </c>
      <c r="I31" s="165">
        <v>0.5645</v>
      </c>
      <c r="J31" s="209">
        <v>8977</v>
      </c>
      <c r="K31" s="209">
        <v>8596</v>
      </c>
      <c r="L31" s="164">
        <v>8786.5</v>
      </c>
      <c r="M31" s="169">
        <v>1346.55</v>
      </c>
      <c r="N31" s="169">
        <v>1289.4000000000001</v>
      </c>
      <c r="O31" s="164">
        <v>1318</v>
      </c>
      <c r="P31" s="5">
        <v>144</v>
      </c>
      <c r="Q31" s="5">
        <v>3.6</v>
      </c>
      <c r="R31" s="5"/>
      <c r="S31" s="167">
        <v>0.37980324074074073</v>
      </c>
      <c r="T31" s="174">
        <v>62.42</v>
      </c>
    </row>
    <row r="32" spans="1:20">
      <c r="A32" s="5">
        <v>16</v>
      </c>
      <c r="B32" s="5">
        <v>107</v>
      </c>
      <c r="C32" s="7">
        <v>25</v>
      </c>
      <c r="D32" s="209">
        <v>7848</v>
      </c>
      <c r="E32" s="209">
        <v>7604</v>
      </c>
      <c r="F32" s="164">
        <v>7726</v>
      </c>
      <c r="G32" s="5">
        <v>0.57899999999999996</v>
      </c>
      <c r="H32" s="5">
        <v>0.55200000000000005</v>
      </c>
      <c r="I32" s="165">
        <v>0.5655</v>
      </c>
      <c r="J32" s="209">
        <v>8972</v>
      </c>
      <c r="K32" s="209">
        <v>8618</v>
      </c>
      <c r="L32" s="164">
        <v>8795</v>
      </c>
      <c r="M32" s="169">
        <v>1345.8</v>
      </c>
      <c r="N32" s="169">
        <v>1292.7</v>
      </c>
      <c r="O32" s="164">
        <v>1319</v>
      </c>
      <c r="P32" s="5">
        <v>150</v>
      </c>
      <c r="Q32" s="5">
        <v>3.4</v>
      </c>
      <c r="R32" s="5"/>
      <c r="S32" s="170">
        <v>0.38013888888888886</v>
      </c>
      <c r="T32" s="174">
        <v>62.44</v>
      </c>
    </row>
    <row r="33" spans="1:20">
      <c r="A33" s="5">
        <v>17</v>
      </c>
      <c r="B33" s="5">
        <v>107</v>
      </c>
      <c r="C33" s="7">
        <v>25</v>
      </c>
      <c r="D33" s="209">
        <v>7946</v>
      </c>
      <c r="E33" s="209">
        <v>7658</v>
      </c>
      <c r="F33" s="164">
        <v>7802</v>
      </c>
      <c r="G33" s="5">
        <v>0.57899999999999996</v>
      </c>
      <c r="H33" s="5">
        <v>0.55300000000000005</v>
      </c>
      <c r="I33" s="165">
        <v>0.56599999999999995</v>
      </c>
      <c r="J33" s="209">
        <v>8967</v>
      </c>
      <c r="K33" s="209">
        <v>8615</v>
      </c>
      <c r="L33" s="164">
        <v>8791</v>
      </c>
      <c r="M33" s="169">
        <v>1345.05</v>
      </c>
      <c r="N33" s="169">
        <v>1292.25</v>
      </c>
      <c r="O33" s="164">
        <v>1319</v>
      </c>
      <c r="P33" s="5">
        <v>157</v>
      </c>
      <c r="Q33" s="5">
        <v>3.4</v>
      </c>
      <c r="R33" s="5"/>
      <c r="S33" s="167">
        <v>0.38048611111111108</v>
      </c>
      <c r="T33" s="174">
        <v>62.49</v>
      </c>
    </row>
    <row r="34" spans="1:20">
      <c r="A34" s="5">
        <v>18</v>
      </c>
      <c r="B34" s="5">
        <v>107</v>
      </c>
      <c r="C34" s="7">
        <v>25</v>
      </c>
      <c r="D34" s="209">
        <v>8019</v>
      </c>
      <c r="E34" s="209">
        <v>7431</v>
      </c>
      <c r="F34" s="164">
        <v>7725</v>
      </c>
      <c r="G34" s="5">
        <v>0.57799999999999996</v>
      </c>
      <c r="H34" s="5">
        <v>0.55300000000000005</v>
      </c>
      <c r="I34" s="165">
        <v>0.5655</v>
      </c>
      <c r="J34" s="209">
        <v>8969</v>
      </c>
      <c r="K34" s="209">
        <v>8623</v>
      </c>
      <c r="L34" s="164">
        <v>8796</v>
      </c>
      <c r="M34" s="169">
        <v>1345.35</v>
      </c>
      <c r="N34" s="169">
        <v>1293.45</v>
      </c>
      <c r="O34" s="164">
        <v>1319</v>
      </c>
      <c r="P34" s="5">
        <v>163</v>
      </c>
      <c r="Q34" s="5">
        <v>3.4</v>
      </c>
      <c r="R34" s="5"/>
      <c r="S34" s="170">
        <v>0.38082175925925926</v>
      </c>
      <c r="T34" s="174">
        <v>62.59</v>
      </c>
    </row>
    <row r="35" spans="1:20">
      <c r="A35" s="5">
        <v>19</v>
      </c>
      <c r="B35" s="5">
        <v>107</v>
      </c>
      <c r="C35" s="7">
        <v>25</v>
      </c>
      <c r="D35" s="209">
        <v>8170</v>
      </c>
      <c r="E35" s="209">
        <v>7450</v>
      </c>
      <c r="F35" s="164">
        <v>7810</v>
      </c>
      <c r="G35" s="5">
        <v>0.57899999999999996</v>
      </c>
      <c r="H35" s="5">
        <v>0.55500000000000005</v>
      </c>
      <c r="I35" s="165">
        <v>0.56699999999999995</v>
      </c>
      <c r="J35" s="209">
        <v>8983</v>
      </c>
      <c r="K35" s="209">
        <v>8621</v>
      </c>
      <c r="L35" s="164">
        <v>8802</v>
      </c>
      <c r="M35" s="169">
        <v>1347.45</v>
      </c>
      <c r="N35" s="169">
        <v>1293.1500000000001</v>
      </c>
      <c r="O35" s="164">
        <v>1320</v>
      </c>
      <c r="P35" s="5">
        <v>168</v>
      </c>
      <c r="Q35" s="5">
        <v>3.4</v>
      </c>
      <c r="R35" s="5"/>
      <c r="S35" s="167">
        <v>0.38115740740740739</v>
      </c>
      <c r="T35" s="174">
        <v>62.64</v>
      </c>
    </row>
    <row r="36" spans="1:20" s="6" customFormat="1" ht="13.8" thickBot="1">
      <c r="A36" s="5">
        <v>20</v>
      </c>
      <c r="B36" s="5">
        <v>107</v>
      </c>
      <c r="C36" s="7">
        <v>25</v>
      </c>
      <c r="D36" s="210">
        <v>8129</v>
      </c>
      <c r="E36" s="210">
        <v>7054</v>
      </c>
      <c r="F36" s="164">
        <v>7591.5</v>
      </c>
      <c r="G36" s="5">
        <v>0.57799999999999996</v>
      </c>
      <c r="H36" s="5">
        <v>0.55600000000000005</v>
      </c>
      <c r="I36" s="165">
        <v>0.56699999999999995</v>
      </c>
      <c r="J36" s="210">
        <v>8967</v>
      </c>
      <c r="K36" s="210">
        <v>8647</v>
      </c>
      <c r="L36" s="164">
        <v>8807</v>
      </c>
      <c r="M36" s="169">
        <v>1345.05</v>
      </c>
      <c r="N36" s="169">
        <v>1297.05</v>
      </c>
      <c r="O36" s="164">
        <v>1321</v>
      </c>
      <c r="P36" s="5">
        <v>173</v>
      </c>
      <c r="Q36" s="5">
        <v>3.4</v>
      </c>
      <c r="R36" s="5"/>
      <c r="S36" s="170">
        <v>0.38148148148148148</v>
      </c>
      <c r="T36" s="168">
        <v>62.68</v>
      </c>
    </row>
    <row r="37" spans="1:20" s="28" customFormat="1" ht="13.8" thickBot="1">
      <c r="F37" s="39">
        <f>AVERAGE(F17:F36)</f>
        <v>7705.2749999999996</v>
      </c>
      <c r="I37" s="40">
        <f>AVERAGE(I17:I36)</f>
        <v>0.56615000000000015</v>
      </c>
      <c r="L37" s="41">
        <f>AVERAGE(L17:L36)</f>
        <v>8951.5499999999993</v>
      </c>
      <c r="M37" s="42" t="str">
        <f>IF(L37&gt;O10,P10,P11)</f>
        <v>Nok</v>
      </c>
      <c r="O37" s="16">
        <f>AVERAGE(O17:O36)</f>
        <v>1342.7</v>
      </c>
      <c r="T37" s="38"/>
    </row>
    <row r="42" spans="1:20">
      <c r="A42" s="10" t="s">
        <v>21</v>
      </c>
      <c r="B42" s="8"/>
      <c r="C42" s="8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184"/>
    </row>
    <row r="43" spans="1:20">
      <c r="A43" s="9" t="s">
        <v>0</v>
      </c>
      <c r="B43" s="9" t="s">
        <v>1</v>
      </c>
      <c r="C43" s="9" t="s">
        <v>2</v>
      </c>
      <c r="D43" s="9" t="s">
        <v>3</v>
      </c>
      <c r="E43" s="9" t="s">
        <v>4</v>
      </c>
      <c r="F43" s="9" t="s">
        <v>5</v>
      </c>
      <c r="G43" s="9" t="s">
        <v>7</v>
      </c>
      <c r="H43" s="9" t="s">
        <v>8</v>
      </c>
      <c r="I43" s="9" t="s">
        <v>9</v>
      </c>
      <c r="J43" s="9" t="s">
        <v>10</v>
      </c>
      <c r="K43" s="9" t="s">
        <v>11</v>
      </c>
      <c r="L43" s="9" t="s">
        <v>12</v>
      </c>
      <c r="M43" s="9" t="s">
        <v>16</v>
      </c>
      <c r="N43" s="9" t="s">
        <v>17</v>
      </c>
      <c r="O43" s="9" t="s">
        <v>18</v>
      </c>
      <c r="P43" s="9" t="s">
        <v>19</v>
      </c>
      <c r="Q43" s="9" t="s">
        <v>13</v>
      </c>
      <c r="R43" s="9" t="s">
        <v>14</v>
      </c>
      <c r="S43" s="9" t="s">
        <v>15</v>
      </c>
      <c r="T43" s="184" t="s">
        <v>20</v>
      </c>
    </row>
    <row r="44" spans="1:20" s="6" customFormat="1">
      <c r="A44" s="163">
        <v>1</v>
      </c>
      <c r="B44" s="163"/>
      <c r="C44" s="196">
        <v>25</v>
      </c>
      <c r="D44" s="205">
        <v>7871</v>
      </c>
      <c r="E44" s="205">
        <v>7574</v>
      </c>
      <c r="F44" s="163">
        <v>7722.5</v>
      </c>
      <c r="G44" s="9">
        <v>0.50800000000000001</v>
      </c>
      <c r="H44" s="9">
        <v>0.48699999999999999</v>
      </c>
      <c r="I44" s="197">
        <v>0.4975</v>
      </c>
      <c r="J44" s="206">
        <v>8724</v>
      </c>
      <c r="K44" s="206">
        <v>8422</v>
      </c>
      <c r="L44" s="163">
        <v>8573</v>
      </c>
      <c r="M44" s="163">
        <v>1308.5999999999999</v>
      </c>
      <c r="N44" s="163">
        <v>1263.3</v>
      </c>
      <c r="O44" s="163">
        <v>1285.95</v>
      </c>
      <c r="P44" s="9">
        <v>49</v>
      </c>
      <c r="Q44" s="9">
        <v>3.2</v>
      </c>
      <c r="R44" s="9"/>
      <c r="S44" s="200">
        <v>0.41761574074074076</v>
      </c>
      <c r="T44" s="9">
        <v>56.93</v>
      </c>
    </row>
    <row r="45" spans="1:20">
      <c r="A45" s="163">
        <v>2</v>
      </c>
      <c r="B45" s="163"/>
      <c r="C45" s="196">
        <v>25</v>
      </c>
      <c r="D45" s="205">
        <v>7690</v>
      </c>
      <c r="E45" s="205">
        <v>7392</v>
      </c>
      <c r="F45" s="163">
        <v>7541</v>
      </c>
      <c r="G45" s="9">
        <v>0.50900000000000001</v>
      </c>
      <c r="H45" s="9">
        <v>0.49199999999999999</v>
      </c>
      <c r="I45" s="197">
        <v>0.50049999999999994</v>
      </c>
      <c r="J45" s="206">
        <v>8630</v>
      </c>
      <c r="K45" s="206">
        <v>8404</v>
      </c>
      <c r="L45" s="163">
        <v>8517</v>
      </c>
      <c r="M45" s="163">
        <v>1294.5</v>
      </c>
      <c r="N45" s="163">
        <v>1260.5999999999999</v>
      </c>
      <c r="O45" s="163">
        <v>1277.55</v>
      </c>
      <c r="P45" s="9">
        <v>57</v>
      </c>
      <c r="Q45" s="9">
        <v>3.2</v>
      </c>
      <c r="R45" s="9"/>
      <c r="S45" s="200">
        <v>0.41803240740740738</v>
      </c>
      <c r="T45" s="9">
        <v>57.84</v>
      </c>
    </row>
    <row r="46" spans="1:20">
      <c r="A46" s="163">
        <v>3</v>
      </c>
      <c r="B46" s="163"/>
      <c r="C46" s="196">
        <v>25</v>
      </c>
      <c r="D46" s="205">
        <v>7365</v>
      </c>
      <c r="E46" s="205">
        <v>7179</v>
      </c>
      <c r="F46" s="163">
        <v>7272</v>
      </c>
      <c r="G46" s="9">
        <v>0.50900000000000001</v>
      </c>
      <c r="H46" s="9">
        <v>0.495</v>
      </c>
      <c r="I46" s="197">
        <v>0.502</v>
      </c>
      <c r="J46" s="206">
        <v>8565</v>
      </c>
      <c r="K46" s="206">
        <v>8439</v>
      </c>
      <c r="L46" s="163">
        <v>8502</v>
      </c>
      <c r="M46" s="163">
        <v>1284.75</v>
      </c>
      <c r="N46" s="163">
        <v>13265.85</v>
      </c>
      <c r="O46" s="163">
        <v>7275.3</v>
      </c>
      <c r="P46" s="9">
        <v>59</v>
      </c>
      <c r="Q46" s="9">
        <v>3.6</v>
      </c>
      <c r="R46" s="9"/>
      <c r="S46" s="200">
        <v>0.41844907407407406</v>
      </c>
      <c r="T46" s="9">
        <v>58.53</v>
      </c>
    </row>
    <row r="47" spans="1:20">
      <c r="A47" s="163">
        <v>4</v>
      </c>
      <c r="B47" s="163"/>
      <c r="C47" s="196">
        <v>25</v>
      </c>
      <c r="D47" s="205">
        <v>7286</v>
      </c>
      <c r="E47" s="205">
        <v>7106</v>
      </c>
      <c r="F47" s="163">
        <v>7196</v>
      </c>
      <c r="G47" s="9">
        <v>0.50900000000000001</v>
      </c>
      <c r="H47" s="9">
        <v>0.502</v>
      </c>
      <c r="I47" s="197">
        <v>0.50549999999999995</v>
      </c>
      <c r="J47" s="206">
        <v>8506</v>
      </c>
      <c r="K47" s="206">
        <v>8402</v>
      </c>
      <c r="L47" s="163">
        <v>8454</v>
      </c>
      <c r="M47" s="163">
        <v>1275.9000000000001</v>
      </c>
      <c r="N47" s="163">
        <v>1260.3</v>
      </c>
      <c r="O47" s="163">
        <v>1268.0999999999999</v>
      </c>
      <c r="P47" s="9">
        <v>58</v>
      </c>
      <c r="Q47" s="9">
        <v>3.6</v>
      </c>
      <c r="R47" s="9"/>
      <c r="S47" s="200">
        <v>0.41886574074074073</v>
      </c>
      <c r="T47" s="9">
        <v>58.59</v>
      </c>
    </row>
    <row r="48" spans="1:20">
      <c r="A48" s="163">
        <v>5</v>
      </c>
      <c r="B48" s="163"/>
      <c r="C48" s="196">
        <v>25</v>
      </c>
      <c r="D48" s="205">
        <v>7314</v>
      </c>
      <c r="E48" s="205">
        <v>7079</v>
      </c>
      <c r="F48" s="163">
        <v>7196.5</v>
      </c>
      <c r="G48" s="9">
        <v>0.51</v>
      </c>
      <c r="H48" s="9">
        <v>0.5</v>
      </c>
      <c r="I48" s="197">
        <v>0.505</v>
      </c>
      <c r="J48" s="206">
        <v>8451</v>
      </c>
      <c r="K48" s="206">
        <v>8317</v>
      </c>
      <c r="L48" s="163">
        <v>8384</v>
      </c>
      <c r="M48" s="163">
        <v>1267.6500000000001</v>
      </c>
      <c r="N48" s="163">
        <v>1247.55</v>
      </c>
      <c r="O48" s="163">
        <v>1257.5999999999999</v>
      </c>
      <c r="P48" s="9">
        <v>76</v>
      </c>
      <c r="Q48" s="9">
        <v>3.6</v>
      </c>
      <c r="R48" s="9"/>
      <c r="S48" s="200">
        <v>0.41928240740740735</v>
      </c>
      <c r="T48" s="9">
        <v>59.37</v>
      </c>
    </row>
    <row r="49" spans="1:20">
      <c r="A49" s="163">
        <v>6</v>
      </c>
      <c r="B49" s="163"/>
      <c r="C49" s="196">
        <v>25</v>
      </c>
      <c r="D49" s="205">
        <v>7393</v>
      </c>
      <c r="E49" s="205">
        <v>7216</v>
      </c>
      <c r="F49" s="163">
        <v>7304.5</v>
      </c>
      <c r="G49" s="9">
        <v>0.50900000000000001</v>
      </c>
      <c r="H49" s="9">
        <v>0.498</v>
      </c>
      <c r="I49" s="197">
        <v>0.50349999999999995</v>
      </c>
      <c r="J49" s="206">
        <v>8378</v>
      </c>
      <c r="K49" s="206">
        <v>8227</v>
      </c>
      <c r="L49" s="163">
        <v>8302.5</v>
      </c>
      <c r="M49" s="163">
        <v>1256.7</v>
      </c>
      <c r="N49" s="163">
        <v>1234.05</v>
      </c>
      <c r="O49" s="163">
        <v>1245.375</v>
      </c>
      <c r="P49" s="9">
        <v>83</v>
      </c>
      <c r="Q49" s="9">
        <v>3.4</v>
      </c>
      <c r="R49" s="9"/>
      <c r="S49" s="200">
        <v>0.41969907407407409</v>
      </c>
      <c r="T49" s="9">
        <v>59.74</v>
      </c>
    </row>
    <row r="50" spans="1:20">
      <c r="A50" s="163">
        <v>7</v>
      </c>
      <c r="B50" s="163"/>
      <c r="C50" s="196">
        <v>25</v>
      </c>
      <c r="D50" s="205">
        <v>7564</v>
      </c>
      <c r="E50" s="207">
        <v>7231</v>
      </c>
      <c r="F50" s="163">
        <v>7397.5</v>
      </c>
      <c r="G50" s="9">
        <v>0.50900000000000001</v>
      </c>
      <c r="H50" s="9">
        <v>0.48799999999999999</v>
      </c>
      <c r="I50" s="197">
        <v>0.4985</v>
      </c>
      <c r="J50" s="206">
        <v>8315</v>
      </c>
      <c r="K50" s="208">
        <v>8016</v>
      </c>
      <c r="L50" s="163">
        <v>8165.5</v>
      </c>
      <c r="M50" s="163">
        <v>1247.25</v>
      </c>
      <c r="N50" s="163">
        <v>1202.4000000000001</v>
      </c>
      <c r="O50" s="163">
        <v>1224.825</v>
      </c>
      <c r="P50" s="9">
        <v>92</v>
      </c>
      <c r="Q50" s="9">
        <v>3.6</v>
      </c>
      <c r="R50" s="9"/>
      <c r="S50" s="200">
        <v>0.42011574074074076</v>
      </c>
      <c r="T50" s="9">
        <v>60</v>
      </c>
    </row>
    <row r="51" spans="1:20">
      <c r="A51" s="163">
        <v>8</v>
      </c>
      <c r="B51" s="163"/>
      <c r="C51" s="196">
        <v>25</v>
      </c>
      <c r="D51" s="205">
        <v>7708</v>
      </c>
      <c r="E51" s="205">
        <v>7292</v>
      </c>
      <c r="F51" s="163">
        <v>7500</v>
      </c>
      <c r="G51" s="9">
        <v>0.50800000000000001</v>
      </c>
      <c r="H51" s="9">
        <v>0.49299999999999999</v>
      </c>
      <c r="I51" s="197">
        <v>0.50049999999999994</v>
      </c>
      <c r="J51" s="206">
        <v>8264</v>
      </c>
      <c r="K51" s="206">
        <v>8063</v>
      </c>
      <c r="L51" s="163">
        <v>8163.5</v>
      </c>
      <c r="M51" s="163">
        <v>1239.5999999999999</v>
      </c>
      <c r="N51" s="163">
        <v>1209.45</v>
      </c>
      <c r="O51" s="163">
        <v>1224.5250000000001</v>
      </c>
      <c r="P51" s="9">
        <v>100</v>
      </c>
      <c r="Q51" s="9">
        <v>3.6</v>
      </c>
      <c r="R51" s="9"/>
      <c r="S51" s="200">
        <v>0.42053240740740744</v>
      </c>
      <c r="T51" s="9">
        <v>60.31</v>
      </c>
    </row>
    <row r="52" spans="1:20">
      <c r="A52" s="163">
        <v>9</v>
      </c>
      <c r="B52" s="163"/>
      <c r="C52" s="196">
        <v>25</v>
      </c>
      <c r="D52" s="205">
        <v>7652</v>
      </c>
      <c r="E52" s="205">
        <v>7298</v>
      </c>
      <c r="F52" s="163">
        <v>7475</v>
      </c>
      <c r="G52" s="9">
        <v>0.50900000000000001</v>
      </c>
      <c r="H52" s="9">
        <v>0.49099999999999999</v>
      </c>
      <c r="I52" s="197">
        <v>0.5</v>
      </c>
      <c r="J52" s="206">
        <v>8240</v>
      </c>
      <c r="K52" s="206">
        <v>8002</v>
      </c>
      <c r="L52" s="163">
        <v>8121</v>
      </c>
      <c r="M52" s="163">
        <v>1236</v>
      </c>
      <c r="N52" s="163">
        <v>1200.3</v>
      </c>
      <c r="O52" s="163">
        <v>1218.1500000000001</v>
      </c>
      <c r="P52" s="9">
        <v>109</v>
      </c>
      <c r="Q52" s="9">
        <v>3.4</v>
      </c>
      <c r="R52" s="9"/>
      <c r="S52" s="200">
        <v>0.42094907407407406</v>
      </c>
      <c r="T52" s="9">
        <v>60.41</v>
      </c>
    </row>
    <row r="53" spans="1:20">
      <c r="A53" s="163">
        <v>10</v>
      </c>
      <c r="B53" s="163"/>
      <c r="C53" s="196">
        <v>25</v>
      </c>
      <c r="D53" s="205">
        <v>7556</v>
      </c>
      <c r="E53" s="205">
        <v>7311</v>
      </c>
      <c r="F53" s="163">
        <v>7433.5</v>
      </c>
      <c r="G53" s="9">
        <v>0.50800000000000001</v>
      </c>
      <c r="H53" s="9">
        <v>0.49</v>
      </c>
      <c r="I53" s="197">
        <v>0.499</v>
      </c>
      <c r="J53" s="206">
        <v>8203</v>
      </c>
      <c r="K53" s="206">
        <v>7951</v>
      </c>
      <c r="L53" s="163">
        <v>8077</v>
      </c>
      <c r="M53" s="163">
        <v>1230.45</v>
      </c>
      <c r="N53" s="163">
        <v>1192.6500000000001</v>
      </c>
      <c r="O53" s="163">
        <v>1211.55</v>
      </c>
      <c r="P53" s="9">
        <v>118</v>
      </c>
      <c r="Q53" s="9">
        <v>3.6</v>
      </c>
      <c r="R53" s="9"/>
      <c r="S53" s="200">
        <v>0.42136574074074074</v>
      </c>
      <c r="T53" s="9">
        <v>60.61</v>
      </c>
    </row>
    <row r="54" spans="1:20">
      <c r="A54" s="163">
        <v>11</v>
      </c>
      <c r="B54" s="163"/>
      <c r="C54" s="196">
        <v>25</v>
      </c>
      <c r="D54" s="205">
        <v>7553</v>
      </c>
      <c r="E54" s="205">
        <v>7273</v>
      </c>
      <c r="F54" s="163">
        <v>7413</v>
      </c>
      <c r="G54" s="9">
        <v>0.50900000000000001</v>
      </c>
      <c r="H54" s="9">
        <v>0.49</v>
      </c>
      <c r="I54" s="197">
        <v>0.4995</v>
      </c>
      <c r="J54" s="206">
        <v>8173</v>
      </c>
      <c r="K54" s="206">
        <v>7911</v>
      </c>
      <c r="L54" s="163">
        <v>8042</v>
      </c>
      <c r="M54" s="163">
        <v>1225.95</v>
      </c>
      <c r="N54" s="163">
        <v>1186.6500000000001</v>
      </c>
      <c r="O54" s="163">
        <v>1206.3</v>
      </c>
      <c r="P54" s="9">
        <v>125</v>
      </c>
      <c r="Q54" s="9">
        <v>3.2</v>
      </c>
      <c r="R54" s="9"/>
      <c r="S54" s="200">
        <v>0.42178240740740741</v>
      </c>
      <c r="T54" s="9">
        <v>60.79</v>
      </c>
    </row>
    <row r="55" spans="1:20">
      <c r="A55" s="163">
        <v>12</v>
      </c>
      <c r="B55" s="163"/>
      <c r="C55" s="196">
        <v>25</v>
      </c>
      <c r="D55" s="205">
        <v>7437</v>
      </c>
      <c r="E55" s="205">
        <v>7150</v>
      </c>
      <c r="F55" s="163">
        <v>7293.5</v>
      </c>
      <c r="G55" s="9">
        <v>0.50900000000000001</v>
      </c>
      <c r="H55" s="9">
        <v>0.498</v>
      </c>
      <c r="I55" s="197">
        <v>0.50349999999999995</v>
      </c>
      <c r="J55" s="206">
        <v>8171</v>
      </c>
      <c r="K55" s="206">
        <v>7903</v>
      </c>
      <c r="L55" s="163">
        <v>8035.5</v>
      </c>
      <c r="M55" s="163">
        <v>1225.6500000000001</v>
      </c>
      <c r="N55" s="163">
        <v>1185</v>
      </c>
      <c r="O55" s="163">
        <v>1205.325</v>
      </c>
      <c r="P55" s="9">
        <v>133</v>
      </c>
      <c r="Q55" s="9">
        <v>3.4</v>
      </c>
      <c r="R55" s="9"/>
      <c r="S55" s="200">
        <v>0.42219907407407403</v>
      </c>
      <c r="T55" s="9">
        <v>60.85</v>
      </c>
    </row>
    <row r="56" spans="1:20">
      <c r="A56" s="163">
        <v>13</v>
      </c>
      <c r="B56" s="163"/>
      <c r="C56" s="196">
        <v>25</v>
      </c>
      <c r="D56" s="205">
        <v>7462</v>
      </c>
      <c r="E56" s="205">
        <v>7155</v>
      </c>
      <c r="F56" s="163">
        <v>7308.5</v>
      </c>
      <c r="G56" s="9">
        <v>0.50900000000000001</v>
      </c>
      <c r="H56" s="9">
        <v>0.48599999999999999</v>
      </c>
      <c r="I56" s="197">
        <v>0.4975</v>
      </c>
      <c r="J56" s="206">
        <v>8157</v>
      </c>
      <c r="K56" s="206">
        <v>7845</v>
      </c>
      <c r="L56" s="163">
        <v>8001</v>
      </c>
      <c r="M56" s="163">
        <v>1223.55</v>
      </c>
      <c r="N56" s="163">
        <v>1176.75</v>
      </c>
      <c r="O56" s="163">
        <v>1200.1500000000001</v>
      </c>
      <c r="P56" s="9">
        <v>141</v>
      </c>
      <c r="Q56" s="9">
        <v>3.4</v>
      </c>
      <c r="R56" s="9"/>
      <c r="S56" s="200">
        <v>0.42261574074074071</v>
      </c>
      <c r="T56" s="9">
        <v>60.89</v>
      </c>
    </row>
    <row r="57" spans="1:20">
      <c r="A57" s="163">
        <v>14</v>
      </c>
      <c r="B57" s="163"/>
      <c r="C57" s="196">
        <v>25</v>
      </c>
      <c r="D57" s="205">
        <v>7383</v>
      </c>
      <c r="E57" s="205">
        <v>7232</v>
      </c>
      <c r="F57" s="163">
        <v>7307.5</v>
      </c>
      <c r="G57" s="9">
        <v>0.51</v>
      </c>
      <c r="H57" s="9">
        <v>0.48699999999999999</v>
      </c>
      <c r="I57" s="197">
        <v>0.4985</v>
      </c>
      <c r="J57" s="206">
        <v>8153</v>
      </c>
      <c r="K57" s="206">
        <v>7844</v>
      </c>
      <c r="L57" s="163">
        <v>7998.5</v>
      </c>
      <c r="M57" s="163">
        <v>1222.95</v>
      </c>
      <c r="N57" s="163">
        <v>1176.5999999999999</v>
      </c>
      <c r="O57" s="163">
        <v>1199.7750000000001</v>
      </c>
      <c r="P57" s="9">
        <v>148</v>
      </c>
      <c r="Q57" s="9">
        <v>3.4</v>
      </c>
      <c r="R57" s="9"/>
      <c r="S57" s="200">
        <v>0.42303240740740744</v>
      </c>
      <c r="T57" s="9">
        <v>61.01</v>
      </c>
    </row>
    <row r="58" spans="1:20">
      <c r="A58" s="163">
        <v>15</v>
      </c>
      <c r="B58" s="163"/>
      <c r="C58" s="196">
        <v>25</v>
      </c>
      <c r="D58" s="205">
        <v>7561</v>
      </c>
      <c r="E58" s="205">
        <v>7203</v>
      </c>
      <c r="F58" s="163">
        <v>7382</v>
      </c>
      <c r="G58" s="9">
        <v>0.50900000000000001</v>
      </c>
      <c r="H58" s="9">
        <v>0.48699999999999999</v>
      </c>
      <c r="I58" s="197">
        <v>0.498</v>
      </c>
      <c r="J58" s="206">
        <v>8106</v>
      </c>
      <c r="K58" s="206">
        <v>7809</v>
      </c>
      <c r="L58" s="163">
        <v>7957.5</v>
      </c>
      <c r="M58" s="163">
        <v>1215.9000000000001</v>
      </c>
      <c r="N58" s="163">
        <v>1171.3499999999999</v>
      </c>
      <c r="O58" s="163">
        <v>1193.625</v>
      </c>
      <c r="P58" s="9">
        <v>155</v>
      </c>
      <c r="Q58" s="9">
        <v>3.4</v>
      </c>
      <c r="R58" s="9"/>
      <c r="S58" s="200">
        <v>0.42344907407407412</v>
      </c>
      <c r="T58" s="9">
        <v>61.14</v>
      </c>
    </row>
    <row r="59" spans="1:20">
      <c r="A59" s="163">
        <v>16</v>
      </c>
      <c r="B59" s="163"/>
      <c r="C59" s="196">
        <v>25</v>
      </c>
      <c r="D59" s="205">
        <v>7610</v>
      </c>
      <c r="E59" s="205">
        <v>7146</v>
      </c>
      <c r="F59" s="163">
        <v>7378</v>
      </c>
      <c r="G59" s="9">
        <v>0.50900000000000001</v>
      </c>
      <c r="H59" s="9">
        <v>0.48099999999999998</v>
      </c>
      <c r="I59" s="197">
        <v>0.495</v>
      </c>
      <c r="J59" s="206">
        <v>8124</v>
      </c>
      <c r="K59" s="206">
        <v>7737</v>
      </c>
      <c r="L59" s="163">
        <v>7930.5</v>
      </c>
      <c r="M59" s="163">
        <v>1218.5999999999999</v>
      </c>
      <c r="N59" s="163">
        <v>1160.55</v>
      </c>
      <c r="O59" s="163">
        <v>1189.575</v>
      </c>
      <c r="P59" s="9">
        <v>161</v>
      </c>
      <c r="Q59" s="9">
        <v>3.4</v>
      </c>
      <c r="R59" s="9"/>
      <c r="S59" s="200">
        <v>0.42386574074074074</v>
      </c>
      <c r="T59" s="9">
        <v>61.1</v>
      </c>
    </row>
    <row r="60" spans="1:20">
      <c r="A60" s="163">
        <v>17</v>
      </c>
      <c r="B60" s="163"/>
      <c r="C60" s="196">
        <v>25</v>
      </c>
      <c r="D60" s="205">
        <v>7566</v>
      </c>
      <c r="E60" s="205">
        <v>7201</v>
      </c>
      <c r="F60" s="163">
        <v>7383.5</v>
      </c>
      <c r="G60" s="9">
        <v>0.51</v>
      </c>
      <c r="H60" s="9">
        <v>0.48599999999999999</v>
      </c>
      <c r="I60" s="197">
        <v>0.498</v>
      </c>
      <c r="J60" s="206">
        <v>8117</v>
      </c>
      <c r="K60" s="206">
        <v>7778</v>
      </c>
      <c r="L60" s="163">
        <v>7947.5</v>
      </c>
      <c r="M60" s="163">
        <v>1217.55</v>
      </c>
      <c r="N60" s="163">
        <v>1166.7</v>
      </c>
      <c r="O60" s="163">
        <v>1192.125</v>
      </c>
      <c r="P60" s="9">
        <v>167</v>
      </c>
      <c r="Q60" s="9">
        <v>3.4</v>
      </c>
      <c r="R60" s="9"/>
      <c r="S60" s="200">
        <v>0.42428240740740741</v>
      </c>
      <c r="T60" s="9">
        <v>61.06</v>
      </c>
    </row>
    <row r="61" spans="1:20">
      <c r="A61" s="163">
        <v>18</v>
      </c>
      <c r="B61" s="163"/>
      <c r="C61" s="196">
        <v>25</v>
      </c>
      <c r="D61" s="205">
        <v>7504</v>
      </c>
      <c r="E61" s="205">
        <v>7164</v>
      </c>
      <c r="F61" s="163">
        <v>7334</v>
      </c>
      <c r="G61" s="9">
        <v>0.51</v>
      </c>
      <c r="H61" s="9">
        <v>0.48799999999999999</v>
      </c>
      <c r="I61" s="197">
        <v>0.499</v>
      </c>
      <c r="J61" s="206">
        <v>8124</v>
      </c>
      <c r="K61" s="206">
        <v>7802</v>
      </c>
      <c r="L61" s="163">
        <v>7963</v>
      </c>
      <c r="M61" s="163">
        <v>1218.5999999999999</v>
      </c>
      <c r="N61" s="163">
        <v>1170.3</v>
      </c>
      <c r="O61" s="163">
        <v>1194.45</v>
      </c>
      <c r="P61" s="9">
        <v>173</v>
      </c>
      <c r="Q61" s="9">
        <v>3</v>
      </c>
      <c r="R61" s="9"/>
      <c r="S61" s="200">
        <v>0.42469907407407409</v>
      </c>
      <c r="T61" s="9">
        <v>61.06</v>
      </c>
    </row>
    <row r="62" spans="1:20">
      <c r="A62" s="163">
        <v>19</v>
      </c>
      <c r="B62" s="163"/>
      <c r="C62" s="196">
        <v>25</v>
      </c>
      <c r="D62" s="205">
        <v>7536</v>
      </c>
      <c r="E62" s="205">
        <v>7038</v>
      </c>
      <c r="F62" s="163">
        <v>7287</v>
      </c>
      <c r="G62" s="9">
        <v>0.50900000000000001</v>
      </c>
      <c r="H62" s="9">
        <v>0.48499999999999999</v>
      </c>
      <c r="I62" s="197">
        <v>0.497</v>
      </c>
      <c r="J62" s="206">
        <v>8096</v>
      </c>
      <c r="K62" s="206">
        <v>7772</v>
      </c>
      <c r="L62" s="163">
        <v>7934</v>
      </c>
      <c r="M62" s="163">
        <v>1214.4000000000001</v>
      </c>
      <c r="N62" s="163">
        <v>1165.8</v>
      </c>
      <c r="O62" s="163">
        <v>1190.0999999999999</v>
      </c>
      <c r="P62" s="9">
        <v>179</v>
      </c>
      <c r="Q62" s="9">
        <v>3</v>
      </c>
      <c r="R62" s="9"/>
      <c r="S62" s="200">
        <v>0.42511574074074071</v>
      </c>
      <c r="T62" s="9">
        <v>61.14</v>
      </c>
    </row>
    <row r="63" spans="1:20" s="6" customFormat="1" ht="13.8" thickBot="1">
      <c r="A63" s="163">
        <v>20</v>
      </c>
      <c r="B63" s="163"/>
      <c r="C63" s="196">
        <v>25</v>
      </c>
      <c r="D63" s="205">
        <v>7383</v>
      </c>
      <c r="E63" s="205">
        <v>6619</v>
      </c>
      <c r="F63" s="163">
        <v>7001</v>
      </c>
      <c r="G63" s="9">
        <v>0.50900000000000001</v>
      </c>
      <c r="H63" s="9">
        <v>0.48499999999999999</v>
      </c>
      <c r="I63" s="9">
        <v>0.497</v>
      </c>
      <c r="J63" s="206">
        <v>8115</v>
      </c>
      <c r="K63" s="206">
        <v>7810</v>
      </c>
      <c r="L63" s="163">
        <v>7962.5</v>
      </c>
      <c r="M63" s="163">
        <v>1217.25</v>
      </c>
      <c r="N63" s="163">
        <v>1171.5</v>
      </c>
      <c r="O63" s="163">
        <v>1194.375</v>
      </c>
      <c r="P63" s="9">
        <v>183</v>
      </c>
      <c r="Q63" s="9">
        <v>3</v>
      </c>
      <c r="R63" s="9"/>
      <c r="S63" s="200">
        <v>0.42553240740740739</v>
      </c>
      <c r="T63" s="9">
        <v>61.07</v>
      </c>
    </row>
    <row r="64" spans="1:20" s="28" customFormat="1" ht="13.8" thickBot="1">
      <c r="F64" s="39">
        <f>AVERAGE(F44:F63)</f>
        <v>7356.3249999999998</v>
      </c>
      <c r="I64" s="40">
        <f>AVERAGE(I44:I63)</f>
        <v>0.49974999999999997</v>
      </c>
      <c r="L64" s="45">
        <f>AVERAGE(L44:L63)</f>
        <v>8151.5749999999998</v>
      </c>
      <c r="M64" s="46" t="str">
        <f>IF(L64&gt;O11,P10,P11)</f>
        <v>ok</v>
      </c>
      <c r="O64" s="39">
        <f>AVERAGE(O44:O63)</f>
        <v>1522.7362500000002</v>
      </c>
      <c r="T64" s="38"/>
    </row>
    <row r="69" spans="1:20">
      <c r="A69" s="1" t="s">
        <v>22</v>
      </c>
      <c r="B69" s="1"/>
      <c r="C69" s="1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182"/>
    </row>
    <row r="70" spans="1:20">
      <c r="A70" s="5" t="s">
        <v>0</v>
      </c>
      <c r="B70" s="5" t="s">
        <v>1</v>
      </c>
      <c r="C70" s="5" t="s">
        <v>2</v>
      </c>
      <c r="D70" s="5" t="s">
        <v>3</v>
      </c>
      <c r="E70" s="5" t="s">
        <v>4</v>
      </c>
      <c r="F70" s="5" t="s">
        <v>5</v>
      </c>
      <c r="G70" s="5" t="s">
        <v>7</v>
      </c>
      <c r="H70" s="5" t="s">
        <v>8</v>
      </c>
      <c r="I70" s="5" t="s">
        <v>9</v>
      </c>
      <c r="J70" s="5" t="s">
        <v>10</v>
      </c>
      <c r="K70" s="5" t="s">
        <v>11</v>
      </c>
      <c r="L70" s="5" t="s">
        <v>12</v>
      </c>
      <c r="M70" s="5" t="s">
        <v>16</v>
      </c>
      <c r="N70" s="5" t="s">
        <v>17</v>
      </c>
      <c r="O70" s="5" t="s">
        <v>18</v>
      </c>
      <c r="P70" s="5" t="s">
        <v>19</v>
      </c>
      <c r="Q70" s="5" t="s">
        <v>13</v>
      </c>
      <c r="R70" s="5" t="s">
        <v>14</v>
      </c>
      <c r="S70" s="5" t="s">
        <v>15</v>
      </c>
      <c r="T70" s="174" t="s">
        <v>20</v>
      </c>
    </row>
    <row r="71" spans="1:20" s="6" customFormat="1">
      <c r="A71" s="7">
        <v>1</v>
      </c>
      <c r="B71" s="7"/>
      <c r="C71" s="7">
        <v>25</v>
      </c>
      <c r="D71" s="209">
        <v>8901</v>
      </c>
      <c r="E71" s="209">
        <v>8623</v>
      </c>
      <c r="F71" s="164">
        <v>8762</v>
      </c>
      <c r="G71" s="7">
        <v>0.61799999999999999</v>
      </c>
      <c r="H71" s="7">
        <v>0.59</v>
      </c>
      <c r="I71" s="7">
        <v>0.60399999999999998</v>
      </c>
      <c r="J71" s="209">
        <v>10343</v>
      </c>
      <c r="K71" s="210">
        <v>9995</v>
      </c>
      <c r="L71" s="164">
        <v>10169</v>
      </c>
      <c r="M71" s="7">
        <v>1551</v>
      </c>
      <c r="N71" s="7">
        <v>1499</v>
      </c>
      <c r="O71" s="7">
        <v>1525</v>
      </c>
      <c r="P71" s="7">
        <v>49</v>
      </c>
      <c r="Q71" s="7">
        <v>3</v>
      </c>
      <c r="R71" s="7"/>
      <c r="S71" s="167">
        <v>0.45500000000000002</v>
      </c>
      <c r="T71" s="7">
        <v>58.9</v>
      </c>
    </row>
    <row r="72" spans="1:20">
      <c r="A72" s="7">
        <v>2</v>
      </c>
      <c r="B72" s="7"/>
      <c r="C72" s="7">
        <v>25</v>
      </c>
      <c r="D72" s="209">
        <v>9088</v>
      </c>
      <c r="E72" s="209">
        <v>8553</v>
      </c>
      <c r="F72" s="164">
        <v>8821</v>
      </c>
      <c r="G72" s="7">
        <v>0.61899999999999999</v>
      </c>
      <c r="H72" s="7">
        <v>0.58699999999999997</v>
      </c>
      <c r="I72" s="7">
        <v>0.60299999999999998</v>
      </c>
      <c r="J72" s="209">
        <v>10234</v>
      </c>
      <c r="K72" s="209">
        <v>9840</v>
      </c>
      <c r="L72" s="164">
        <v>10037</v>
      </c>
      <c r="M72" s="7">
        <v>1535.1</v>
      </c>
      <c r="N72" s="7">
        <v>1476</v>
      </c>
      <c r="O72" s="7">
        <v>1506</v>
      </c>
      <c r="P72" s="7">
        <v>53</v>
      </c>
      <c r="Q72" s="7">
        <v>3</v>
      </c>
      <c r="R72" s="7"/>
      <c r="S72" s="167">
        <v>0.45534722222222218</v>
      </c>
      <c r="T72" s="7">
        <v>59.96</v>
      </c>
    </row>
    <row r="73" spans="1:20">
      <c r="A73" s="7">
        <v>3</v>
      </c>
      <c r="B73" s="7"/>
      <c r="C73" s="7">
        <v>25</v>
      </c>
      <c r="D73" s="209">
        <v>8726</v>
      </c>
      <c r="E73" s="209">
        <v>8436</v>
      </c>
      <c r="F73" s="164">
        <v>8581</v>
      </c>
      <c r="G73" s="7">
        <v>0.61899999999999999</v>
      </c>
      <c r="H73" s="7">
        <v>0.59199999999999997</v>
      </c>
      <c r="I73" s="7">
        <v>0.60599999999999998</v>
      </c>
      <c r="J73" s="209">
        <v>10158</v>
      </c>
      <c r="K73" s="209">
        <v>9779</v>
      </c>
      <c r="L73" s="164">
        <v>9968.5</v>
      </c>
      <c r="M73" s="7">
        <v>1523.7</v>
      </c>
      <c r="N73" s="7">
        <v>1468.2</v>
      </c>
      <c r="O73" s="7">
        <v>1496</v>
      </c>
      <c r="P73" s="7">
        <v>60</v>
      </c>
      <c r="Q73" s="7">
        <v>3.4</v>
      </c>
      <c r="R73" s="7"/>
      <c r="S73" s="167">
        <v>0.45569444444444446</v>
      </c>
      <c r="T73" s="7">
        <v>60.47</v>
      </c>
    </row>
    <row r="74" spans="1:20">
      <c r="A74" s="7">
        <v>4</v>
      </c>
      <c r="B74" s="7"/>
      <c r="C74" s="7">
        <v>25</v>
      </c>
      <c r="D74" s="209">
        <v>8788</v>
      </c>
      <c r="E74" s="209">
        <v>8228</v>
      </c>
      <c r="F74" s="164">
        <v>8508</v>
      </c>
      <c r="G74" s="7">
        <v>0.61799999999999999</v>
      </c>
      <c r="H74" s="7">
        <v>0.59199999999999997</v>
      </c>
      <c r="I74" s="7">
        <v>0.60499999999999998</v>
      </c>
      <c r="J74" s="209">
        <v>10022</v>
      </c>
      <c r="K74" s="209">
        <v>9699</v>
      </c>
      <c r="L74" s="164">
        <v>9861</v>
      </c>
      <c r="M74" s="7">
        <v>1503.3</v>
      </c>
      <c r="N74" s="7">
        <v>1454.85</v>
      </c>
      <c r="O74" s="7">
        <v>1479</v>
      </c>
      <c r="P74" s="7">
        <v>69</v>
      </c>
      <c r="Q74" s="7">
        <v>3</v>
      </c>
      <c r="R74" s="7"/>
      <c r="S74" s="167">
        <v>0.45604166666666668</v>
      </c>
      <c r="T74" s="7">
        <v>60.92</v>
      </c>
    </row>
    <row r="75" spans="1:20">
      <c r="A75" s="7">
        <v>5</v>
      </c>
      <c r="B75" s="7"/>
      <c r="C75" s="7">
        <v>25</v>
      </c>
      <c r="D75" s="209">
        <v>8912</v>
      </c>
      <c r="E75" s="209">
        <v>8531</v>
      </c>
      <c r="F75" s="164">
        <v>8721.5</v>
      </c>
      <c r="G75" s="7">
        <v>0.61799999999999999</v>
      </c>
      <c r="H75" s="7">
        <v>0.59299999999999997</v>
      </c>
      <c r="I75" s="7">
        <v>0.60550000000000004</v>
      </c>
      <c r="J75" s="209">
        <v>9936</v>
      </c>
      <c r="K75" s="209">
        <v>9581</v>
      </c>
      <c r="L75" s="164">
        <v>9758.5</v>
      </c>
      <c r="M75" s="7">
        <v>1490.4</v>
      </c>
      <c r="N75" s="7">
        <v>1437.15</v>
      </c>
      <c r="O75" s="7">
        <v>1464</v>
      </c>
      <c r="P75" s="7">
        <v>77</v>
      </c>
      <c r="Q75" s="7">
        <v>3</v>
      </c>
      <c r="R75" s="7"/>
      <c r="S75" s="167">
        <v>0.4563888888888889</v>
      </c>
      <c r="T75" s="7">
        <v>61.5</v>
      </c>
    </row>
    <row r="76" spans="1:20">
      <c r="A76" s="7">
        <v>6</v>
      </c>
      <c r="B76" s="7"/>
      <c r="C76" s="7">
        <v>25</v>
      </c>
      <c r="D76" s="209">
        <v>8840</v>
      </c>
      <c r="E76" s="209">
        <v>8585</v>
      </c>
      <c r="F76" s="164">
        <v>8712.5</v>
      </c>
      <c r="G76" s="7">
        <v>0.61799999999999999</v>
      </c>
      <c r="H76" s="7">
        <v>0.59199999999999997</v>
      </c>
      <c r="I76" s="7">
        <v>0.60499999999999998</v>
      </c>
      <c r="J76" s="209">
        <v>9865</v>
      </c>
      <c r="K76" s="209">
        <v>9512</v>
      </c>
      <c r="L76" s="164">
        <v>9688.5</v>
      </c>
      <c r="M76" s="7">
        <v>1479.75</v>
      </c>
      <c r="N76" s="7">
        <v>1426.8</v>
      </c>
      <c r="O76" s="7">
        <v>1453</v>
      </c>
      <c r="P76" s="7">
        <v>85</v>
      </c>
      <c r="Q76" s="7">
        <v>9</v>
      </c>
      <c r="R76" s="7"/>
      <c r="S76" s="167">
        <v>0.45673611111111106</v>
      </c>
      <c r="T76" s="7">
        <v>61.79</v>
      </c>
    </row>
    <row r="77" spans="1:20">
      <c r="A77" s="7">
        <v>7</v>
      </c>
      <c r="B77" s="7"/>
      <c r="C77" s="7">
        <v>25</v>
      </c>
      <c r="D77" s="7">
        <v>8831</v>
      </c>
      <c r="E77" s="7">
        <v>8473</v>
      </c>
      <c r="F77" s="164">
        <v>8652</v>
      </c>
      <c r="G77" s="7">
        <v>0.61699999999999999</v>
      </c>
      <c r="H77" s="7">
        <v>0.58899999999999997</v>
      </c>
      <c r="I77" s="7">
        <v>0.60299999999999998</v>
      </c>
      <c r="J77" s="7">
        <v>9800</v>
      </c>
      <c r="K77" s="7">
        <v>9430</v>
      </c>
      <c r="L77" s="164">
        <v>9615</v>
      </c>
      <c r="M77" s="7">
        <v>1470</v>
      </c>
      <c r="N77" s="7">
        <v>1414.5</v>
      </c>
      <c r="O77" s="7">
        <v>1442</v>
      </c>
      <c r="P77" s="7">
        <v>92</v>
      </c>
      <c r="Q77" s="7">
        <v>3</v>
      </c>
      <c r="R77" s="7"/>
      <c r="S77" s="167">
        <v>0.45708333333333334</v>
      </c>
      <c r="T77" s="7">
        <v>62.03</v>
      </c>
    </row>
    <row r="78" spans="1:20">
      <c r="A78" s="7">
        <v>8</v>
      </c>
      <c r="B78" s="7"/>
      <c r="C78" s="7">
        <v>25</v>
      </c>
      <c r="D78" s="7">
        <v>9046</v>
      </c>
      <c r="E78" s="7">
        <v>8538</v>
      </c>
      <c r="F78" s="164">
        <v>8792</v>
      </c>
      <c r="G78" s="7">
        <v>0.61799999999999999</v>
      </c>
      <c r="H78" s="7">
        <v>0.57999999999999996</v>
      </c>
      <c r="I78" s="7">
        <v>0.59899999999999998</v>
      </c>
      <c r="J78" s="7">
        <v>9750</v>
      </c>
      <c r="K78" s="7">
        <v>9255</v>
      </c>
      <c r="L78" s="164">
        <v>9502.5</v>
      </c>
      <c r="M78" s="7">
        <v>1462.5</v>
      </c>
      <c r="N78" s="7">
        <v>1388.25</v>
      </c>
      <c r="O78" s="7">
        <v>1425</v>
      </c>
      <c r="P78" s="7">
        <v>101</v>
      </c>
      <c r="Q78" s="7">
        <v>3</v>
      </c>
      <c r="R78" s="7"/>
      <c r="S78" s="167">
        <v>0.45743055555555556</v>
      </c>
      <c r="T78" s="7">
        <v>62</v>
      </c>
    </row>
    <row r="79" spans="1:20">
      <c r="A79" s="7">
        <v>9</v>
      </c>
      <c r="B79" s="7"/>
      <c r="C79" s="7">
        <v>25</v>
      </c>
      <c r="D79" s="7">
        <v>8897</v>
      </c>
      <c r="E79" s="7">
        <v>8468</v>
      </c>
      <c r="F79" s="164">
        <v>8682.5</v>
      </c>
      <c r="G79" s="7">
        <v>0.61899999999999999</v>
      </c>
      <c r="H79" s="7">
        <v>0.58899999999999997</v>
      </c>
      <c r="I79" s="7">
        <v>0.60399999999999998</v>
      </c>
      <c r="J79" s="7">
        <v>9725</v>
      </c>
      <c r="K79" s="7">
        <v>9330</v>
      </c>
      <c r="L79" s="164">
        <v>9527.5</v>
      </c>
      <c r="M79" s="7">
        <v>1458.75</v>
      </c>
      <c r="N79" s="7">
        <v>1399.5</v>
      </c>
      <c r="O79" s="7">
        <v>1429</v>
      </c>
      <c r="P79" s="7">
        <v>110</v>
      </c>
      <c r="Q79" s="7">
        <v>3</v>
      </c>
      <c r="R79" s="7"/>
      <c r="S79" s="167">
        <v>0.45777777777777778</v>
      </c>
      <c r="T79" s="7">
        <v>62.57</v>
      </c>
    </row>
    <row r="80" spans="1:20">
      <c r="A80" s="7">
        <v>10</v>
      </c>
      <c r="B80" s="7"/>
      <c r="C80" s="7">
        <v>25</v>
      </c>
      <c r="D80" s="7">
        <v>8827</v>
      </c>
      <c r="E80" s="7">
        <v>8574</v>
      </c>
      <c r="F80" s="164">
        <v>8700.5</v>
      </c>
      <c r="G80" s="7">
        <v>0.61699999999999999</v>
      </c>
      <c r="H80" s="7">
        <v>0.59199999999999997</v>
      </c>
      <c r="I80" s="7">
        <v>0.60450000000000004</v>
      </c>
      <c r="J80" s="7">
        <v>9657</v>
      </c>
      <c r="K80" s="7">
        <v>9332</v>
      </c>
      <c r="L80" s="164">
        <v>9494.5</v>
      </c>
      <c r="M80" s="7">
        <v>1448.55</v>
      </c>
      <c r="N80" s="7">
        <v>1399.8</v>
      </c>
      <c r="O80" s="7">
        <v>1424</v>
      </c>
      <c r="P80" s="7">
        <v>118</v>
      </c>
      <c r="Q80" s="7">
        <v>3</v>
      </c>
      <c r="R80" s="7"/>
      <c r="S80" s="167">
        <v>0.45812499999999995</v>
      </c>
      <c r="T80" s="7">
        <v>62.66</v>
      </c>
    </row>
    <row r="81" spans="1:20">
      <c r="A81" s="7">
        <v>11</v>
      </c>
      <c r="B81" s="7"/>
      <c r="C81" s="7">
        <v>25</v>
      </c>
      <c r="D81" s="7">
        <v>9104</v>
      </c>
      <c r="E81" s="7">
        <v>8624</v>
      </c>
      <c r="F81" s="164">
        <v>8864</v>
      </c>
      <c r="G81" s="7">
        <v>0.61699999999999999</v>
      </c>
      <c r="H81" s="7">
        <v>0.59299999999999997</v>
      </c>
      <c r="I81" s="7">
        <v>0.60499999999999998</v>
      </c>
      <c r="J81" s="7">
        <v>9626</v>
      </c>
      <c r="K81" s="7">
        <v>9267</v>
      </c>
      <c r="L81" s="164">
        <v>9446.5</v>
      </c>
      <c r="M81" s="7">
        <v>1443.9</v>
      </c>
      <c r="N81" s="7">
        <v>1390.05</v>
      </c>
      <c r="O81" s="7">
        <v>1417</v>
      </c>
      <c r="P81" s="7">
        <v>126</v>
      </c>
      <c r="Q81" s="7">
        <v>2.8</v>
      </c>
      <c r="R81" s="7"/>
      <c r="S81" s="167">
        <v>0.45847222222222223</v>
      </c>
      <c r="T81" s="7">
        <v>62.94</v>
      </c>
    </row>
    <row r="82" spans="1:20">
      <c r="A82" s="7">
        <v>12</v>
      </c>
      <c r="B82" s="7"/>
      <c r="C82" s="7">
        <v>25</v>
      </c>
      <c r="D82" s="7">
        <v>8876</v>
      </c>
      <c r="E82" s="7">
        <v>8600</v>
      </c>
      <c r="F82" s="164">
        <v>8738</v>
      </c>
      <c r="G82" s="7">
        <v>0.61899999999999999</v>
      </c>
      <c r="H82" s="7">
        <v>0.59199999999999997</v>
      </c>
      <c r="I82" s="7">
        <v>0.60550000000000004</v>
      </c>
      <c r="J82" s="7">
        <v>9624</v>
      </c>
      <c r="K82" s="7">
        <v>9236</v>
      </c>
      <c r="L82" s="164">
        <v>9430</v>
      </c>
      <c r="M82" s="7">
        <v>1443.6</v>
      </c>
      <c r="N82" s="7">
        <v>1385.4</v>
      </c>
      <c r="O82" s="7">
        <v>1415</v>
      </c>
      <c r="P82" s="7">
        <v>134</v>
      </c>
      <c r="Q82" s="7">
        <v>2.8</v>
      </c>
      <c r="R82" s="7"/>
      <c r="S82" s="167">
        <v>0.45881944444444445</v>
      </c>
      <c r="T82" s="7">
        <v>63.01</v>
      </c>
    </row>
    <row r="83" spans="1:20">
      <c r="A83" s="7">
        <v>13</v>
      </c>
      <c r="B83" s="7"/>
      <c r="C83" s="7">
        <v>25</v>
      </c>
      <c r="D83" s="7">
        <v>8842</v>
      </c>
      <c r="E83" s="7">
        <v>8471</v>
      </c>
      <c r="F83" s="164">
        <v>8656.5</v>
      </c>
      <c r="G83" s="7">
        <v>0.61899999999999999</v>
      </c>
      <c r="H83" s="7">
        <v>0.59399999999999997</v>
      </c>
      <c r="I83" s="7">
        <v>0.60650000000000004</v>
      </c>
      <c r="J83" s="7">
        <v>9596</v>
      </c>
      <c r="K83" s="7">
        <v>9250</v>
      </c>
      <c r="L83" s="164">
        <v>9423</v>
      </c>
      <c r="M83" s="7">
        <v>1439.4</v>
      </c>
      <c r="N83" s="7">
        <v>1387.5</v>
      </c>
      <c r="O83" s="7">
        <v>1413</v>
      </c>
      <c r="P83" s="7">
        <v>141</v>
      </c>
      <c r="Q83" s="7">
        <v>3</v>
      </c>
      <c r="R83" s="7"/>
      <c r="S83" s="167">
        <v>0.45916666666666667</v>
      </c>
      <c r="T83" s="7">
        <v>63.14</v>
      </c>
    </row>
    <row r="84" spans="1:20">
      <c r="A84" s="7">
        <v>14</v>
      </c>
      <c r="B84" s="7"/>
      <c r="C84" s="7">
        <v>25</v>
      </c>
      <c r="D84" s="7">
        <v>8937</v>
      </c>
      <c r="E84" s="7">
        <v>8565</v>
      </c>
      <c r="F84" s="164">
        <v>8751</v>
      </c>
      <c r="G84" s="7">
        <v>0.61929999999999996</v>
      </c>
      <c r="H84" s="7">
        <v>0.59599999999999997</v>
      </c>
      <c r="I84" s="7">
        <v>0.60765000000000002</v>
      </c>
      <c r="J84" s="7">
        <v>9564</v>
      </c>
      <c r="K84" s="7">
        <v>9219</v>
      </c>
      <c r="L84" s="164">
        <v>9391.5</v>
      </c>
      <c r="M84" s="7">
        <v>1434.6</v>
      </c>
      <c r="N84" s="7">
        <v>1382.85</v>
      </c>
      <c r="O84" s="7">
        <v>1409</v>
      </c>
      <c r="P84" s="7">
        <v>149</v>
      </c>
      <c r="Q84" s="7">
        <v>2.8</v>
      </c>
      <c r="R84" s="7"/>
      <c r="S84" s="167">
        <v>0.45951388888888894</v>
      </c>
      <c r="T84" s="7">
        <v>63.37</v>
      </c>
    </row>
    <row r="85" spans="1:20">
      <c r="A85" s="7">
        <v>15</v>
      </c>
      <c r="B85" s="7"/>
      <c r="C85" s="7">
        <v>25</v>
      </c>
      <c r="D85" s="209">
        <v>8686</v>
      </c>
      <c r="E85" s="209">
        <v>8310</v>
      </c>
      <c r="F85" s="164">
        <v>8498</v>
      </c>
      <c r="G85" s="7">
        <v>0.61890000000000001</v>
      </c>
      <c r="H85" s="7">
        <v>0.59499999999999997</v>
      </c>
      <c r="I85" s="7">
        <v>0.60694999999999999</v>
      </c>
      <c r="J85" s="209">
        <v>9562</v>
      </c>
      <c r="K85" s="209">
        <v>9214</v>
      </c>
      <c r="L85" s="164">
        <v>9388</v>
      </c>
      <c r="M85" s="7">
        <v>1434.3</v>
      </c>
      <c r="N85" s="7">
        <v>1382.1</v>
      </c>
      <c r="O85" s="7">
        <v>1408</v>
      </c>
      <c r="P85" s="7">
        <v>159</v>
      </c>
      <c r="Q85" s="7">
        <v>2.8</v>
      </c>
      <c r="R85" s="7"/>
      <c r="S85" s="167">
        <v>0.45986111111111111</v>
      </c>
      <c r="T85" s="7">
        <v>63.39</v>
      </c>
    </row>
    <row r="86" spans="1:20">
      <c r="A86" s="7">
        <v>16</v>
      </c>
      <c r="B86" s="7"/>
      <c r="C86" s="7">
        <v>25</v>
      </c>
      <c r="D86" s="209">
        <v>8567</v>
      </c>
      <c r="E86" s="209">
        <v>8346</v>
      </c>
      <c r="F86" s="164">
        <v>8456.5</v>
      </c>
      <c r="G86" s="7">
        <v>0.61799999999999999</v>
      </c>
      <c r="H86" s="7">
        <v>0.59199999999999997</v>
      </c>
      <c r="I86" s="7">
        <v>0.60499999999999998</v>
      </c>
      <c r="J86" s="209">
        <v>9546</v>
      </c>
      <c r="K86" s="209">
        <v>9184</v>
      </c>
      <c r="L86" s="164">
        <v>9365</v>
      </c>
      <c r="M86" s="7">
        <v>1431.9</v>
      </c>
      <c r="N86" s="7">
        <v>1377.6</v>
      </c>
      <c r="O86" s="7">
        <v>1405</v>
      </c>
      <c r="P86" s="7">
        <v>162</v>
      </c>
      <c r="Q86" s="7">
        <v>2.8</v>
      </c>
      <c r="R86" s="7"/>
      <c r="S86" s="167">
        <v>0.46020833333333333</v>
      </c>
      <c r="T86" s="7">
        <v>63.45</v>
      </c>
    </row>
    <row r="87" spans="1:20">
      <c r="A87" s="7">
        <v>17</v>
      </c>
      <c r="B87" s="7"/>
      <c r="C87" s="7">
        <v>25</v>
      </c>
      <c r="D87" s="209">
        <v>8590</v>
      </c>
      <c r="E87" s="209">
        <v>8208</v>
      </c>
      <c r="F87" s="164">
        <v>8399</v>
      </c>
      <c r="G87" s="7">
        <v>0.61899999999999999</v>
      </c>
      <c r="H87" s="7">
        <v>0.58499999999999996</v>
      </c>
      <c r="I87" s="7">
        <v>0.60199999999999998</v>
      </c>
      <c r="J87" s="209">
        <v>9554</v>
      </c>
      <c r="K87" s="209">
        <v>9087</v>
      </c>
      <c r="L87" s="164">
        <v>9320.5</v>
      </c>
      <c r="M87" s="7">
        <v>1433.1</v>
      </c>
      <c r="N87" s="7">
        <v>1363.05</v>
      </c>
      <c r="O87" s="7">
        <v>1398</v>
      </c>
      <c r="P87" s="7">
        <v>169</v>
      </c>
      <c r="Q87" s="7">
        <v>2.6</v>
      </c>
      <c r="R87" s="7"/>
      <c r="S87" s="167">
        <v>0.46055555555555555</v>
      </c>
      <c r="T87" s="7">
        <v>63.41</v>
      </c>
    </row>
    <row r="88" spans="1:20">
      <c r="A88" s="7">
        <v>18</v>
      </c>
      <c r="B88" s="7"/>
      <c r="C88" s="7">
        <v>25</v>
      </c>
      <c r="D88" s="209">
        <v>8714</v>
      </c>
      <c r="E88" s="209">
        <v>8205</v>
      </c>
      <c r="F88" s="164">
        <v>8459.5</v>
      </c>
      <c r="G88" s="7">
        <v>0.61899999999999999</v>
      </c>
      <c r="H88" s="7">
        <v>0.59099999999999997</v>
      </c>
      <c r="I88" s="7">
        <v>0.60499999999999998</v>
      </c>
      <c r="J88" s="209">
        <v>9533</v>
      </c>
      <c r="K88" s="209">
        <v>9134</v>
      </c>
      <c r="L88" s="164">
        <v>9333.5</v>
      </c>
      <c r="M88" s="7">
        <v>1429.95</v>
      </c>
      <c r="N88" s="7">
        <v>1370.1</v>
      </c>
      <c r="O88" s="7">
        <v>1400</v>
      </c>
      <c r="P88" s="7">
        <v>175</v>
      </c>
      <c r="Q88" s="7">
        <v>2.6</v>
      </c>
      <c r="R88" s="7"/>
      <c r="S88" s="167">
        <v>0.46090277777777783</v>
      </c>
      <c r="T88" s="7">
        <v>63.55</v>
      </c>
    </row>
    <row r="89" spans="1:20">
      <c r="A89" s="7">
        <v>19</v>
      </c>
      <c r="B89" s="7"/>
      <c r="C89" s="7">
        <v>25</v>
      </c>
      <c r="D89" s="209">
        <v>8683</v>
      </c>
      <c r="E89" s="209">
        <v>8365</v>
      </c>
      <c r="F89" s="164">
        <v>8524</v>
      </c>
      <c r="G89" s="7">
        <v>0.61799999999999999</v>
      </c>
      <c r="H89" s="7">
        <v>0.59</v>
      </c>
      <c r="I89" s="7">
        <v>0.60399999999999998</v>
      </c>
      <c r="J89" s="209">
        <v>9498</v>
      </c>
      <c r="K89" s="209">
        <v>9120</v>
      </c>
      <c r="L89" s="164">
        <v>9309</v>
      </c>
      <c r="M89" s="7">
        <v>1424.7</v>
      </c>
      <c r="N89" s="7">
        <v>1368</v>
      </c>
      <c r="O89" s="7">
        <v>1396</v>
      </c>
      <c r="P89" s="7">
        <v>180</v>
      </c>
      <c r="Q89" s="7">
        <v>2.4</v>
      </c>
      <c r="R89" s="7"/>
      <c r="S89" s="167">
        <v>0.46124999999999999</v>
      </c>
      <c r="T89" s="7">
        <v>63.52</v>
      </c>
    </row>
    <row r="90" spans="1:20" s="6" customFormat="1" ht="13.8" thickBot="1">
      <c r="A90" s="7">
        <v>20</v>
      </c>
      <c r="B90" s="7"/>
      <c r="C90" s="7">
        <v>25</v>
      </c>
      <c r="D90" s="209">
        <v>8737</v>
      </c>
      <c r="E90" s="209">
        <v>8028</v>
      </c>
      <c r="F90" s="164">
        <v>8382.5</v>
      </c>
      <c r="G90" s="7">
        <v>0.61880000000000002</v>
      </c>
      <c r="H90" s="7">
        <v>0.59199999999999997</v>
      </c>
      <c r="I90" s="7">
        <v>0.60540000000000005</v>
      </c>
      <c r="J90" s="209">
        <v>9536</v>
      </c>
      <c r="K90" s="209">
        <v>9148</v>
      </c>
      <c r="L90" s="164">
        <v>9342</v>
      </c>
      <c r="M90" s="7">
        <v>1430.4</v>
      </c>
      <c r="N90" s="7">
        <v>1372.2</v>
      </c>
      <c r="O90" s="7">
        <v>1401</v>
      </c>
      <c r="P90" s="7">
        <v>185</v>
      </c>
      <c r="Q90" s="7">
        <v>2.6</v>
      </c>
      <c r="R90" s="7"/>
      <c r="S90" s="167">
        <v>0.46159722222222221</v>
      </c>
      <c r="T90" s="7">
        <v>63.56</v>
      </c>
    </row>
    <row r="91" spans="1:20" s="28" customFormat="1" ht="13.8" thickBot="1">
      <c r="F91" s="39">
        <f>AVERAGE(F71:F90)</f>
        <v>8633.1</v>
      </c>
      <c r="I91" s="40">
        <f>AVERAGE(I71:I90)</f>
        <v>0.60459999999999992</v>
      </c>
      <c r="L91" s="41">
        <f>AVERAGE(L71:L90)</f>
        <v>9568.5499999999993</v>
      </c>
      <c r="M91" s="42" t="str">
        <f>IF(L91&gt;O10,P10,P11)</f>
        <v>ok</v>
      </c>
      <c r="O91" s="39">
        <f>AVERAGE(O71:O90)</f>
        <v>1435.25</v>
      </c>
      <c r="T91" s="38"/>
    </row>
    <row r="95" spans="1:20">
      <c r="D95">
        <v>17102</v>
      </c>
      <c r="E95">
        <v>16652</v>
      </c>
      <c r="J95">
        <v>11210</v>
      </c>
      <c r="K95">
        <v>10845</v>
      </c>
    </row>
    <row r="96" spans="1:20">
      <c r="A96" s="3" t="s">
        <v>21</v>
      </c>
      <c r="B96" s="3"/>
      <c r="C96" s="3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185"/>
    </row>
    <row r="97" spans="1:20">
      <c r="A97" s="9" t="s">
        <v>0</v>
      </c>
      <c r="B97" s="9" t="s">
        <v>1</v>
      </c>
      <c r="C97" s="9" t="s">
        <v>2</v>
      </c>
      <c r="D97" s="9" t="s">
        <v>3</v>
      </c>
      <c r="E97" s="9" t="s">
        <v>4</v>
      </c>
      <c r="F97" s="9" t="s">
        <v>5</v>
      </c>
      <c r="G97" s="9" t="s">
        <v>7</v>
      </c>
      <c r="H97" s="9" t="s">
        <v>8</v>
      </c>
      <c r="I97" s="9" t="s">
        <v>9</v>
      </c>
      <c r="J97" s="9" t="s">
        <v>10</v>
      </c>
      <c r="K97" s="9" t="s">
        <v>11</v>
      </c>
      <c r="L97" s="9" t="s">
        <v>12</v>
      </c>
      <c r="M97" s="9" t="s">
        <v>16</v>
      </c>
      <c r="N97" s="9" t="s">
        <v>17</v>
      </c>
      <c r="O97" s="9" t="s">
        <v>18</v>
      </c>
      <c r="P97" s="9" t="s">
        <v>19</v>
      </c>
      <c r="Q97" s="9" t="s">
        <v>13</v>
      </c>
      <c r="R97" s="9" t="s">
        <v>14</v>
      </c>
      <c r="S97" s="9" t="s">
        <v>15</v>
      </c>
      <c r="T97" s="184" t="s">
        <v>20</v>
      </c>
    </row>
    <row r="98" spans="1:20" s="6" customFormat="1">
      <c r="A98" s="9">
        <v>1</v>
      </c>
      <c r="B98" s="9"/>
      <c r="C98" s="9">
        <v>25</v>
      </c>
      <c r="D98" s="206">
        <v>7976</v>
      </c>
      <c r="E98" s="206">
        <v>7647</v>
      </c>
      <c r="F98" s="163">
        <v>7811.5</v>
      </c>
      <c r="G98" s="9">
        <v>0.50800000000000001</v>
      </c>
      <c r="H98" s="9">
        <v>0.48499999999999999</v>
      </c>
      <c r="I98" s="9">
        <v>0.4965</v>
      </c>
      <c r="J98" s="206">
        <v>8726</v>
      </c>
      <c r="K98" s="206">
        <v>8403</v>
      </c>
      <c r="L98" s="163">
        <v>8564.5</v>
      </c>
      <c r="M98" s="9">
        <v>1308.9000000000001</v>
      </c>
      <c r="N98" s="9">
        <v>1260.45</v>
      </c>
      <c r="O98" s="9">
        <v>1284.675</v>
      </c>
      <c r="P98" s="9">
        <v>49</v>
      </c>
      <c r="Q98" s="9">
        <v>3.4</v>
      </c>
      <c r="R98" s="9"/>
      <c r="S98" s="200">
        <v>0.49192129629629627</v>
      </c>
      <c r="T98" s="9">
        <v>57.09</v>
      </c>
    </row>
    <row r="99" spans="1:20" s="6" customFormat="1">
      <c r="A99" s="9">
        <v>2</v>
      </c>
      <c r="B99" s="9"/>
      <c r="C99" s="9">
        <v>25</v>
      </c>
      <c r="D99" s="206">
        <v>7660</v>
      </c>
      <c r="E99" s="206">
        <v>7297</v>
      </c>
      <c r="F99" s="163">
        <v>7478.5</v>
      </c>
      <c r="G99" s="9">
        <v>0.50800000000000001</v>
      </c>
      <c r="H99" s="9">
        <v>0.48399999999999999</v>
      </c>
      <c r="I99" s="9">
        <v>0.496</v>
      </c>
      <c r="J99" s="206">
        <v>8633</v>
      </c>
      <c r="K99" s="206">
        <v>8322</v>
      </c>
      <c r="L99" s="163">
        <v>8477.5</v>
      </c>
      <c r="M99" s="9">
        <v>1294.95</v>
      </c>
      <c r="N99" s="9">
        <v>1248.3</v>
      </c>
      <c r="O99" s="9">
        <v>1271.625</v>
      </c>
      <c r="P99" s="9">
        <v>54</v>
      </c>
      <c r="Q99" s="9">
        <v>3.4</v>
      </c>
      <c r="R99" s="9"/>
      <c r="S99" s="200">
        <v>0.49224537037037036</v>
      </c>
      <c r="T99" s="9">
        <v>57.87</v>
      </c>
    </row>
    <row r="100" spans="1:20" s="6" customFormat="1">
      <c r="A100" s="9">
        <v>3</v>
      </c>
      <c r="B100" s="9"/>
      <c r="C100" s="9">
        <v>25</v>
      </c>
      <c r="D100" s="206">
        <v>7536</v>
      </c>
      <c r="E100" s="206">
        <v>7171</v>
      </c>
      <c r="F100" s="163">
        <v>7353.5</v>
      </c>
      <c r="G100" s="9">
        <v>0.50900000000000001</v>
      </c>
      <c r="H100" s="9">
        <v>0.48699999999999999</v>
      </c>
      <c r="I100" s="9">
        <v>0.498</v>
      </c>
      <c r="J100" s="206">
        <v>8573</v>
      </c>
      <c r="K100" s="206">
        <v>8262</v>
      </c>
      <c r="L100" s="163">
        <v>8417.5</v>
      </c>
      <c r="M100" s="9">
        <v>1285.95</v>
      </c>
      <c r="N100" s="9">
        <v>1239.3</v>
      </c>
      <c r="O100" s="9">
        <v>1262.625</v>
      </c>
      <c r="P100" s="9">
        <v>61</v>
      </c>
      <c r="Q100" s="9">
        <v>3.4</v>
      </c>
      <c r="R100" s="9"/>
      <c r="S100" s="200">
        <v>0.49256944444444445</v>
      </c>
      <c r="T100" s="9">
        <v>58.43</v>
      </c>
    </row>
    <row r="101" spans="1:20" s="6" customFormat="1">
      <c r="A101" s="9">
        <v>4</v>
      </c>
      <c r="B101" s="9"/>
      <c r="C101" s="9">
        <v>25</v>
      </c>
      <c r="D101" s="206">
        <v>7602</v>
      </c>
      <c r="E101" s="206">
        <v>7014</v>
      </c>
      <c r="F101" s="163">
        <v>7308</v>
      </c>
      <c r="G101" s="9">
        <v>0.50900000000000001</v>
      </c>
      <c r="H101" s="9">
        <v>0.48699999999999999</v>
      </c>
      <c r="I101" s="9">
        <v>0.498</v>
      </c>
      <c r="J101" s="206">
        <v>8513</v>
      </c>
      <c r="K101" s="206">
        <v>8200</v>
      </c>
      <c r="L101" s="163">
        <v>8356.5</v>
      </c>
      <c r="M101" s="9">
        <v>1276.95</v>
      </c>
      <c r="N101" s="9">
        <v>1230</v>
      </c>
      <c r="O101" s="9">
        <v>1253.4749999999999</v>
      </c>
      <c r="P101" s="9">
        <v>68</v>
      </c>
      <c r="Q101" s="9">
        <v>3.4</v>
      </c>
      <c r="R101" s="9"/>
      <c r="S101" s="200">
        <v>0.49289351851851854</v>
      </c>
      <c r="T101" s="9">
        <v>58.92</v>
      </c>
    </row>
    <row r="102" spans="1:20" s="6" customFormat="1">
      <c r="A102" s="9">
        <v>5</v>
      </c>
      <c r="B102" s="9"/>
      <c r="C102" s="9">
        <v>25</v>
      </c>
      <c r="D102" s="206">
        <v>7541</v>
      </c>
      <c r="E102" s="206">
        <v>7166</v>
      </c>
      <c r="F102" s="163">
        <v>7353.5</v>
      </c>
      <c r="G102" s="9">
        <v>0.50900000000000001</v>
      </c>
      <c r="H102" s="9">
        <v>0.48899999999999999</v>
      </c>
      <c r="I102" s="9">
        <v>0.499</v>
      </c>
      <c r="J102" s="206">
        <v>8437</v>
      </c>
      <c r="K102" s="206">
        <v>8159</v>
      </c>
      <c r="L102" s="163">
        <v>8298</v>
      </c>
      <c r="M102" s="9">
        <v>1265.55</v>
      </c>
      <c r="N102" s="9">
        <v>1223.8499999999999</v>
      </c>
      <c r="O102" s="9">
        <v>1244.7</v>
      </c>
      <c r="P102" s="9">
        <v>77</v>
      </c>
      <c r="Q102" s="9">
        <v>2.8</v>
      </c>
      <c r="R102" s="9"/>
      <c r="S102" s="200">
        <v>0.49321759259259257</v>
      </c>
      <c r="T102" s="9">
        <v>59.34</v>
      </c>
    </row>
    <row r="103" spans="1:20" s="6" customFormat="1">
      <c r="A103" s="9">
        <v>6</v>
      </c>
      <c r="B103" s="9"/>
      <c r="C103" s="9">
        <v>25</v>
      </c>
      <c r="D103" s="206">
        <v>7729</v>
      </c>
      <c r="E103" s="206">
        <v>7283</v>
      </c>
      <c r="F103" s="163">
        <v>7506</v>
      </c>
      <c r="G103" s="9">
        <v>0.50800000000000001</v>
      </c>
      <c r="H103" s="9">
        <v>0.49</v>
      </c>
      <c r="I103" s="9">
        <v>0.499</v>
      </c>
      <c r="J103" s="206">
        <v>8364</v>
      </c>
      <c r="K103" s="206">
        <v>8113</v>
      </c>
      <c r="L103" s="163">
        <v>8238.5</v>
      </c>
      <c r="M103" s="9">
        <v>1254.5999999999999</v>
      </c>
      <c r="N103" s="9">
        <v>1216.95</v>
      </c>
      <c r="O103" s="9">
        <v>1235.7750000000001</v>
      </c>
      <c r="P103" s="9">
        <v>86</v>
      </c>
      <c r="Q103" s="9">
        <v>2.8</v>
      </c>
      <c r="R103" s="9"/>
      <c r="S103" s="200">
        <v>0.49354166666666671</v>
      </c>
      <c r="T103" s="9">
        <v>59.84</v>
      </c>
    </row>
    <row r="104" spans="1:20" s="6" customFormat="1">
      <c r="A104" s="9">
        <v>7</v>
      </c>
      <c r="B104" s="9"/>
      <c r="C104" s="9">
        <v>25</v>
      </c>
      <c r="D104" s="206">
        <v>7575</v>
      </c>
      <c r="E104" s="206">
        <v>7356</v>
      </c>
      <c r="F104" s="163">
        <v>7465.5</v>
      </c>
      <c r="G104" s="9">
        <v>0.50800000000000001</v>
      </c>
      <c r="H104" s="9">
        <v>0.48799999999999999</v>
      </c>
      <c r="I104" s="9">
        <v>0.498</v>
      </c>
      <c r="J104" s="206">
        <v>8315</v>
      </c>
      <c r="K104" s="206">
        <v>8031</v>
      </c>
      <c r="L104" s="163">
        <v>8173</v>
      </c>
      <c r="M104" s="9">
        <v>1247.25</v>
      </c>
      <c r="N104" s="9">
        <v>1204.6500000000001</v>
      </c>
      <c r="O104" s="9">
        <v>1225.95</v>
      </c>
      <c r="P104" s="9">
        <v>95</v>
      </c>
      <c r="Q104" s="9">
        <v>3.2</v>
      </c>
      <c r="R104" s="9"/>
      <c r="S104" s="200">
        <v>0.49386574074074074</v>
      </c>
      <c r="T104" s="9">
        <v>60.1</v>
      </c>
    </row>
    <row r="105" spans="1:20" s="6" customFormat="1">
      <c r="A105" s="9">
        <v>8</v>
      </c>
      <c r="B105" s="9"/>
      <c r="C105" s="9">
        <v>25</v>
      </c>
      <c r="D105" s="206">
        <v>7731</v>
      </c>
      <c r="E105" s="206">
        <v>7507</v>
      </c>
      <c r="F105" s="163">
        <v>7619</v>
      </c>
      <c r="G105" s="9">
        <v>0.51</v>
      </c>
      <c r="H105" s="9">
        <v>0.49099999999999999</v>
      </c>
      <c r="I105" s="9">
        <v>0.50049999999999994</v>
      </c>
      <c r="J105" s="206">
        <v>8301</v>
      </c>
      <c r="K105" s="206">
        <v>8032</v>
      </c>
      <c r="L105" s="163">
        <v>8166.5</v>
      </c>
      <c r="M105" s="9">
        <v>1245.1500000000001</v>
      </c>
      <c r="N105" s="9">
        <v>1204.8</v>
      </c>
      <c r="O105" s="9">
        <v>1224.9749999999999</v>
      </c>
      <c r="P105" s="9">
        <v>103</v>
      </c>
      <c r="Q105" s="9">
        <v>3.2</v>
      </c>
      <c r="R105" s="9"/>
      <c r="S105" s="200">
        <v>0.49418981481481478</v>
      </c>
      <c r="T105" s="9">
        <v>60.43</v>
      </c>
    </row>
    <row r="106" spans="1:20" s="6" customFormat="1">
      <c r="A106" s="9">
        <v>9</v>
      </c>
      <c r="B106" s="9"/>
      <c r="C106" s="9">
        <v>25</v>
      </c>
      <c r="D106" s="206">
        <v>7749</v>
      </c>
      <c r="E106" s="206">
        <v>7388</v>
      </c>
      <c r="F106" s="163">
        <v>7568.5</v>
      </c>
      <c r="G106" s="9">
        <v>0.50900000000000001</v>
      </c>
      <c r="H106" s="9">
        <v>0.49199999999999999</v>
      </c>
      <c r="I106" s="9">
        <v>0.50049999999999994</v>
      </c>
      <c r="J106" s="206">
        <v>8267</v>
      </c>
      <c r="K106" s="206">
        <v>8011</v>
      </c>
      <c r="L106" s="163">
        <v>8139</v>
      </c>
      <c r="M106" s="9">
        <v>1240.05</v>
      </c>
      <c r="N106" s="9">
        <v>1201.6500000000001</v>
      </c>
      <c r="O106" s="9">
        <v>1220.8499999999999</v>
      </c>
      <c r="P106" s="9">
        <v>112</v>
      </c>
      <c r="Q106" s="9">
        <v>3.2</v>
      </c>
      <c r="R106" s="9"/>
      <c r="S106" s="200">
        <v>0.49451388888888892</v>
      </c>
      <c r="T106" s="9">
        <v>60.63</v>
      </c>
    </row>
    <row r="107" spans="1:20" s="6" customFormat="1">
      <c r="A107" s="9">
        <v>10</v>
      </c>
      <c r="B107" s="9"/>
      <c r="C107" s="9">
        <v>25</v>
      </c>
      <c r="D107" s="206">
        <v>7821</v>
      </c>
      <c r="E107" s="206">
        <v>7167</v>
      </c>
      <c r="F107" s="163">
        <v>7494</v>
      </c>
      <c r="G107" s="9">
        <v>0.50900000000000001</v>
      </c>
      <c r="H107" s="9">
        <v>0.48899999999999999</v>
      </c>
      <c r="I107" s="9">
        <v>0.499</v>
      </c>
      <c r="J107" s="206">
        <v>8218</v>
      </c>
      <c r="K107" s="206">
        <v>7936</v>
      </c>
      <c r="L107" s="163">
        <v>8077</v>
      </c>
      <c r="M107" s="9">
        <v>1232.7</v>
      </c>
      <c r="N107" s="9">
        <v>1190.4000000000001</v>
      </c>
      <c r="O107" s="9">
        <v>1211.55</v>
      </c>
      <c r="P107" s="9">
        <v>120</v>
      </c>
      <c r="Q107" s="9">
        <v>3.2</v>
      </c>
      <c r="R107" s="9"/>
      <c r="S107" s="200">
        <v>0.49483796296296295</v>
      </c>
      <c r="T107" s="9">
        <v>60.82</v>
      </c>
    </row>
    <row r="108" spans="1:20" s="6" customFormat="1">
      <c r="A108" s="9">
        <v>11</v>
      </c>
      <c r="B108" s="9"/>
      <c r="C108" s="9">
        <v>25</v>
      </c>
      <c r="D108" s="206">
        <v>7795</v>
      </c>
      <c r="E108" s="206">
        <v>7508</v>
      </c>
      <c r="F108" s="163">
        <v>7651.5</v>
      </c>
      <c r="G108" s="9">
        <v>0.50800000000000001</v>
      </c>
      <c r="H108" s="9">
        <v>0.49</v>
      </c>
      <c r="I108" s="9">
        <v>0.499</v>
      </c>
      <c r="J108" s="206">
        <v>8174</v>
      </c>
      <c r="K108" s="206">
        <v>7932</v>
      </c>
      <c r="L108" s="163">
        <v>8053</v>
      </c>
      <c r="M108" s="9">
        <v>1226.0999999999999</v>
      </c>
      <c r="N108" s="9">
        <v>1189.8</v>
      </c>
      <c r="O108" s="9">
        <v>1207.95</v>
      </c>
      <c r="P108" s="9">
        <v>129</v>
      </c>
      <c r="Q108" s="9">
        <v>3.4</v>
      </c>
      <c r="R108" s="9"/>
      <c r="S108" s="200">
        <v>0.49516203703703704</v>
      </c>
      <c r="T108" s="9">
        <v>60.96</v>
      </c>
    </row>
    <row r="109" spans="1:20" s="6" customFormat="1">
      <c r="A109" s="9">
        <v>12</v>
      </c>
      <c r="B109" s="9"/>
      <c r="C109" s="9">
        <v>25</v>
      </c>
      <c r="D109" s="206">
        <v>7684</v>
      </c>
      <c r="E109" s="206">
        <v>7422</v>
      </c>
      <c r="F109" s="163">
        <v>7553</v>
      </c>
      <c r="G109" s="9">
        <v>0.50900000000000001</v>
      </c>
      <c r="H109" s="9">
        <v>0.48699999999999999</v>
      </c>
      <c r="I109" s="9">
        <v>0.498</v>
      </c>
      <c r="J109" s="206">
        <v>8181</v>
      </c>
      <c r="K109" s="206">
        <v>7869</v>
      </c>
      <c r="L109" s="163">
        <v>8025</v>
      </c>
      <c r="M109" s="9">
        <v>1227.1500000000001</v>
      </c>
      <c r="N109" s="9">
        <v>1180.3499999999999</v>
      </c>
      <c r="O109" s="9">
        <v>1203.75</v>
      </c>
      <c r="P109" s="9">
        <v>137</v>
      </c>
      <c r="Q109" s="9">
        <v>3.4</v>
      </c>
      <c r="R109" s="9"/>
      <c r="S109" s="200">
        <v>0.49548611111111113</v>
      </c>
      <c r="T109" s="9">
        <v>60.97</v>
      </c>
    </row>
    <row r="110" spans="1:20" s="6" customFormat="1">
      <c r="A110" s="9">
        <v>13</v>
      </c>
      <c r="B110" s="9"/>
      <c r="C110" s="9">
        <v>25</v>
      </c>
      <c r="D110" s="206">
        <v>7859</v>
      </c>
      <c r="E110" s="206">
        <v>7554</v>
      </c>
      <c r="F110" s="163">
        <v>7706.5</v>
      </c>
      <c r="G110" s="9">
        <v>0.50900000000000001</v>
      </c>
      <c r="H110" s="9">
        <v>0.48899999999999999</v>
      </c>
      <c r="I110" s="9">
        <v>0.499</v>
      </c>
      <c r="J110" s="206">
        <v>8148</v>
      </c>
      <c r="K110" s="206">
        <v>7878</v>
      </c>
      <c r="L110" s="163">
        <v>8013</v>
      </c>
      <c r="M110" s="9">
        <v>1222.2</v>
      </c>
      <c r="N110" s="9">
        <v>1181.7</v>
      </c>
      <c r="O110" s="9">
        <v>1201.95</v>
      </c>
      <c r="P110" s="9">
        <v>144</v>
      </c>
      <c r="Q110" s="9">
        <v>3.2</v>
      </c>
      <c r="R110" s="9"/>
      <c r="S110" s="200">
        <v>0.49581018518518521</v>
      </c>
      <c r="T110" s="9">
        <v>61.17</v>
      </c>
    </row>
    <row r="111" spans="1:20" s="6" customFormat="1">
      <c r="A111" s="9">
        <v>14</v>
      </c>
      <c r="B111" s="9"/>
      <c r="C111" s="9">
        <v>25</v>
      </c>
      <c r="D111" s="206">
        <v>7567</v>
      </c>
      <c r="E111" s="206">
        <v>7353</v>
      </c>
      <c r="F111" s="163">
        <v>7460</v>
      </c>
      <c r="G111" s="9">
        <v>0.50900000000000001</v>
      </c>
      <c r="H111" s="9">
        <v>0.48399999999999999</v>
      </c>
      <c r="I111" s="9">
        <v>0.4965</v>
      </c>
      <c r="J111" s="206">
        <v>8117</v>
      </c>
      <c r="K111" s="206">
        <v>7803</v>
      </c>
      <c r="L111" s="163">
        <v>7960</v>
      </c>
      <c r="M111" s="9">
        <v>1217.55</v>
      </c>
      <c r="N111" s="9">
        <v>1170.45</v>
      </c>
      <c r="O111" s="9">
        <v>1194</v>
      </c>
      <c r="P111" s="9">
        <v>151</v>
      </c>
      <c r="Q111" s="9">
        <v>3.2</v>
      </c>
      <c r="R111" s="9"/>
      <c r="S111" s="200">
        <v>0.49613425925925925</v>
      </c>
      <c r="T111" s="9">
        <v>61</v>
      </c>
    </row>
    <row r="112" spans="1:20" s="6" customFormat="1">
      <c r="A112" s="9">
        <v>15</v>
      </c>
      <c r="B112" s="9"/>
      <c r="C112" s="9">
        <v>25</v>
      </c>
      <c r="D112" s="206">
        <v>7735</v>
      </c>
      <c r="E112" s="206">
        <v>7286</v>
      </c>
      <c r="F112" s="163">
        <v>7510.5</v>
      </c>
      <c r="G112" s="9">
        <v>0.51</v>
      </c>
      <c r="H112" s="9">
        <v>0.48699999999999999</v>
      </c>
      <c r="I112" s="9">
        <v>0.4985</v>
      </c>
      <c r="J112" s="206">
        <v>8126</v>
      </c>
      <c r="K112" s="206">
        <v>7811</v>
      </c>
      <c r="L112" s="163">
        <v>7968.5</v>
      </c>
      <c r="M112" s="9">
        <v>1218.9000000000001</v>
      </c>
      <c r="N112" s="9">
        <v>1171.6500000000001</v>
      </c>
      <c r="O112" s="9">
        <v>1195.2750000000001</v>
      </c>
      <c r="P112" s="9">
        <v>158</v>
      </c>
      <c r="Q112" s="9">
        <v>3.2</v>
      </c>
      <c r="R112" s="9"/>
      <c r="S112" s="200">
        <v>0.49645833333333328</v>
      </c>
      <c r="T112" s="9">
        <v>61.22</v>
      </c>
    </row>
    <row r="113" spans="1:20" s="6" customFormat="1">
      <c r="A113" s="9">
        <v>16</v>
      </c>
      <c r="B113" s="9"/>
      <c r="C113" s="9">
        <v>25</v>
      </c>
      <c r="D113" s="206">
        <v>7635</v>
      </c>
      <c r="E113" s="206">
        <v>7470</v>
      </c>
      <c r="F113" s="163">
        <v>7552.5</v>
      </c>
      <c r="G113" s="9">
        <v>0.50900000000000001</v>
      </c>
      <c r="H113" s="9">
        <v>0.48699999999999999</v>
      </c>
      <c r="I113" s="9">
        <v>0.498</v>
      </c>
      <c r="J113" s="206">
        <v>8108</v>
      </c>
      <c r="K113" s="206">
        <v>7800</v>
      </c>
      <c r="L113" s="163">
        <v>7954</v>
      </c>
      <c r="M113" s="9">
        <v>1216.2</v>
      </c>
      <c r="N113" s="9">
        <v>1170</v>
      </c>
      <c r="O113" s="9">
        <v>1193.0999999999999</v>
      </c>
      <c r="P113" s="9">
        <v>164</v>
      </c>
      <c r="Q113" s="9">
        <v>3.2</v>
      </c>
      <c r="R113" s="9"/>
      <c r="S113" s="200">
        <v>0.49678240740740742</v>
      </c>
      <c r="T113" s="9">
        <v>61.25</v>
      </c>
    </row>
    <row r="114" spans="1:20" s="6" customFormat="1">
      <c r="A114" s="9">
        <v>17</v>
      </c>
      <c r="B114" s="9"/>
      <c r="C114" s="9">
        <v>25</v>
      </c>
      <c r="D114" s="206">
        <v>7643</v>
      </c>
      <c r="E114" s="206">
        <v>7419</v>
      </c>
      <c r="F114" s="163">
        <v>7531</v>
      </c>
      <c r="G114" s="9">
        <v>0.51</v>
      </c>
      <c r="H114" s="9">
        <v>0.48799999999999999</v>
      </c>
      <c r="I114" s="9">
        <v>0.499</v>
      </c>
      <c r="J114" s="206">
        <v>8107</v>
      </c>
      <c r="K114" s="206">
        <v>7792</v>
      </c>
      <c r="L114" s="163">
        <v>7949.5</v>
      </c>
      <c r="M114" s="9">
        <v>1216.05</v>
      </c>
      <c r="N114" s="9">
        <v>1168.8</v>
      </c>
      <c r="O114" s="9">
        <v>1192.425</v>
      </c>
      <c r="P114" s="9">
        <v>170</v>
      </c>
      <c r="Q114" s="9">
        <v>3.2</v>
      </c>
      <c r="R114" s="9"/>
      <c r="S114" s="200">
        <v>0.49710648148148145</v>
      </c>
      <c r="T114" s="9">
        <v>61.42</v>
      </c>
    </row>
    <row r="115" spans="1:20" s="6" customFormat="1">
      <c r="A115" s="9">
        <v>18</v>
      </c>
      <c r="B115" s="9"/>
      <c r="C115" s="9">
        <v>25</v>
      </c>
      <c r="D115" s="206">
        <v>7586</v>
      </c>
      <c r="E115" s="206">
        <v>7236</v>
      </c>
      <c r="F115" s="163">
        <v>7411</v>
      </c>
      <c r="G115" s="9">
        <v>0.51</v>
      </c>
      <c r="H115" s="9">
        <v>0.48799999999999999</v>
      </c>
      <c r="I115" s="9">
        <v>0.499</v>
      </c>
      <c r="J115" s="206">
        <v>8115</v>
      </c>
      <c r="K115" s="206">
        <v>7793</v>
      </c>
      <c r="L115" s="163">
        <v>7954</v>
      </c>
      <c r="M115" s="9">
        <v>1217.25</v>
      </c>
      <c r="N115" s="9">
        <v>1168.95</v>
      </c>
      <c r="O115" s="9">
        <v>1193.0999999999999</v>
      </c>
      <c r="P115" s="9">
        <v>176</v>
      </c>
      <c r="Q115" s="9">
        <v>2.8</v>
      </c>
      <c r="R115" s="9"/>
      <c r="S115" s="200">
        <v>0.49743055555555554</v>
      </c>
      <c r="T115" s="9">
        <v>61.35</v>
      </c>
    </row>
    <row r="116" spans="1:20" s="6" customFormat="1">
      <c r="A116" s="9">
        <v>19</v>
      </c>
      <c r="B116" s="9"/>
      <c r="C116" s="9">
        <v>25</v>
      </c>
      <c r="D116" s="206">
        <v>7640</v>
      </c>
      <c r="E116" s="206">
        <v>7240</v>
      </c>
      <c r="F116" s="163">
        <v>7440</v>
      </c>
      <c r="G116" s="9">
        <v>0.50900000000000001</v>
      </c>
      <c r="H116" s="9">
        <v>0.48</v>
      </c>
      <c r="I116" s="9">
        <v>0.4945</v>
      </c>
      <c r="J116" s="206">
        <v>8089</v>
      </c>
      <c r="K116" s="206">
        <v>7822</v>
      </c>
      <c r="L116" s="163">
        <v>7955.5</v>
      </c>
      <c r="M116" s="9">
        <v>1213.3499999999999</v>
      </c>
      <c r="N116" s="9">
        <v>1173.3</v>
      </c>
      <c r="O116" s="9">
        <v>1193.325</v>
      </c>
      <c r="P116" s="9">
        <v>181</v>
      </c>
      <c r="Q116" s="9">
        <v>2.8</v>
      </c>
      <c r="R116" s="9"/>
      <c r="S116" s="200">
        <v>0.49775462962962963</v>
      </c>
      <c r="T116" s="9">
        <v>61.39</v>
      </c>
    </row>
    <row r="117" spans="1:20" s="6" customFormat="1" ht="13.8" thickBot="1">
      <c r="A117" s="9">
        <v>20</v>
      </c>
      <c r="B117" s="9"/>
      <c r="C117" s="9">
        <v>25</v>
      </c>
      <c r="D117" s="208">
        <v>7609</v>
      </c>
      <c r="E117" s="208">
        <v>7205</v>
      </c>
      <c r="F117" s="163">
        <v>7407</v>
      </c>
      <c r="G117" s="9">
        <v>0.51</v>
      </c>
      <c r="H117" s="9">
        <v>0.49</v>
      </c>
      <c r="I117" s="9">
        <v>0.5</v>
      </c>
      <c r="J117" s="208">
        <v>8094</v>
      </c>
      <c r="K117" s="208">
        <v>7820</v>
      </c>
      <c r="L117" s="163">
        <v>7957</v>
      </c>
      <c r="M117" s="9">
        <v>1214.0999999999999</v>
      </c>
      <c r="N117" s="9">
        <v>1173</v>
      </c>
      <c r="O117" s="9">
        <v>1193.55</v>
      </c>
      <c r="P117" s="9">
        <v>187</v>
      </c>
      <c r="Q117" s="9">
        <v>2.8</v>
      </c>
      <c r="R117" s="9"/>
      <c r="S117" s="200">
        <v>0.49807870370370372</v>
      </c>
      <c r="T117" s="9">
        <v>61.41</v>
      </c>
    </row>
    <row r="118" spans="1:20" s="28" customFormat="1" ht="13.8" thickBot="1">
      <c r="F118" s="39">
        <f>AVERAGE(F98:F117)</f>
        <v>7509.05</v>
      </c>
      <c r="I118" s="40">
        <f>AVERAGE(I98:I117)</f>
        <v>0.49829999999999997</v>
      </c>
      <c r="L118" s="45">
        <f>AVERAGE(L98:L117)</f>
        <v>8134.875</v>
      </c>
      <c r="M118" s="46" t="str">
        <f>IF(L118&gt;O11,P10,P11)</f>
        <v>ok</v>
      </c>
      <c r="O118" s="39">
        <f>AVERAGE(O98:O117)</f>
        <v>1220.23125</v>
      </c>
      <c r="T118" s="38"/>
    </row>
    <row r="123" spans="1:20">
      <c r="A123" s="1" t="s">
        <v>22</v>
      </c>
      <c r="B123" s="1"/>
      <c r="C123" s="1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182"/>
    </row>
    <row r="124" spans="1:20">
      <c r="A124" s="5" t="s">
        <v>0</v>
      </c>
      <c r="B124" s="5" t="s">
        <v>1</v>
      </c>
      <c r="C124" s="5" t="s">
        <v>2</v>
      </c>
      <c r="D124" s="5" t="s">
        <v>3</v>
      </c>
      <c r="E124" s="5" t="s">
        <v>4</v>
      </c>
      <c r="F124" s="5" t="s">
        <v>5</v>
      </c>
      <c r="G124" s="5" t="s">
        <v>7</v>
      </c>
      <c r="H124" s="5" t="s">
        <v>8</v>
      </c>
      <c r="I124" s="5" t="s">
        <v>9</v>
      </c>
      <c r="J124" s="5" t="s">
        <v>10</v>
      </c>
      <c r="K124" s="5" t="s">
        <v>11</v>
      </c>
      <c r="L124" s="5" t="s">
        <v>12</v>
      </c>
      <c r="M124" s="5" t="s">
        <v>16</v>
      </c>
      <c r="N124" s="5" t="s">
        <v>17</v>
      </c>
      <c r="O124" s="5" t="s">
        <v>18</v>
      </c>
      <c r="P124" s="7" t="s">
        <v>19</v>
      </c>
      <c r="Q124" s="5" t="s">
        <v>13</v>
      </c>
      <c r="R124" s="5" t="s">
        <v>14</v>
      </c>
      <c r="S124" s="5" t="s">
        <v>15</v>
      </c>
      <c r="T124" s="168" t="s">
        <v>20</v>
      </c>
    </row>
    <row r="125" spans="1:20" s="6" customFormat="1">
      <c r="A125" s="7">
        <v>1</v>
      </c>
      <c r="B125" s="7"/>
      <c r="C125" s="7">
        <v>25</v>
      </c>
      <c r="D125" s="210">
        <v>9322</v>
      </c>
      <c r="E125" s="210">
        <v>9113</v>
      </c>
      <c r="F125" s="164">
        <v>9218</v>
      </c>
      <c r="G125" s="7">
        <v>0.63100000000000001</v>
      </c>
      <c r="H125" s="7">
        <v>0.60799999999999998</v>
      </c>
      <c r="I125" s="7">
        <v>0.62</v>
      </c>
      <c r="J125" s="210">
        <v>10521</v>
      </c>
      <c r="K125" s="210">
        <v>10204</v>
      </c>
      <c r="L125" s="164">
        <v>10363</v>
      </c>
      <c r="M125" s="7">
        <v>1578</v>
      </c>
      <c r="N125" s="7">
        <v>1531</v>
      </c>
      <c r="O125" s="7">
        <v>1554</v>
      </c>
      <c r="P125" s="7">
        <v>49</v>
      </c>
      <c r="Q125" s="7">
        <v>2.6</v>
      </c>
      <c r="R125" s="7"/>
      <c r="S125" s="167">
        <v>0.53300925925925924</v>
      </c>
      <c r="T125" s="7">
        <v>56.6</v>
      </c>
    </row>
    <row r="126" spans="1:20" s="6" customFormat="1">
      <c r="A126" s="7">
        <v>2</v>
      </c>
      <c r="B126" s="7"/>
      <c r="C126" s="7">
        <v>25</v>
      </c>
      <c r="D126" s="210">
        <v>8857</v>
      </c>
      <c r="E126" s="210">
        <v>8598</v>
      </c>
      <c r="F126" s="164">
        <v>8728</v>
      </c>
      <c r="G126" s="7">
        <v>0.63200000000000001</v>
      </c>
      <c r="H126" s="7">
        <v>0.60799999999999998</v>
      </c>
      <c r="I126" s="7">
        <v>0.62</v>
      </c>
      <c r="J126" s="210">
        <v>10422</v>
      </c>
      <c r="K126" s="210">
        <v>10093</v>
      </c>
      <c r="L126" s="164">
        <v>10258</v>
      </c>
      <c r="M126" s="7">
        <v>1563.3</v>
      </c>
      <c r="N126" s="7">
        <v>1513.95</v>
      </c>
      <c r="O126" s="7">
        <v>1539</v>
      </c>
      <c r="P126" s="7">
        <v>53</v>
      </c>
      <c r="Q126" s="7">
        <v>2.6</v>
      </c>
      <c r="R126" s="7"/>
      <c r="S126" s="167">
        <v>0.53333333333333333</v>
      </c>
      <c r="T126" s="7">
        <v>60.31</v>
      </c>
    </row>
    <row r="127" spans="1:20" s="6" customFormat="1">
      <c r="A127" s="7">
        <v>3</v>
      </c>
      <c r="B127" s="7"/>
      <c r="C127" s="7">
        <v>25</v>
      </c>
      <c r="D127" s="210">
        <v>9078</v>
      </c>
      <c r="E127" s="210">
        <v>8583</v>
      </c>
      <c r="F127" s="164">
        <v>8831</v>
      </c>
      <c r="G127" s="7">
        <v>0.63200000000000001</v>
      </c>
      <c r="H127" s="7">
        <v>0.61499999999999999</v>
      </c>
      <c r="I127" s="7">
        <v>0.624</v>
      </c>
      <c r="J127" s="210">
        <v>10326</v>
      </c>
      <c r="K127" s="210">
        <v>10100</v>
      </c>
      <c r="L127" s="164">
        <v>10213</v>
      </c>
      <c r="M127" s="7">
        <v>1548.9</v>
      </c>
      <c r="N127" s="7">
        <v>1515</v>
      </c>
      <c r="O127" s="7">
        <v>1532</v>
      </c>
      <c r="P127" s="7">
        <v>60</v>
      </c>
      <c r="Q127" s="7">
        <v>2.6</v>
      </c>
      <c r="R127" s="7"/>
      <c r="S127" s="167">
        <v>0.53365740740740741</v>
      </c>
      <c r="T127" s="7">
        <v>60.99</v>
      </c>
    </row>
    <row r="128" spans="1:20" s="6" customFormat="1">
      <c r="A128" s="7">
        <v>4</v>
      </c>
      <c r="B128" s="7"/>
      <c r="C128" s="7">
        <v>25</v>
      </c>
      <c r="D128" s="209">
        <v>8979</v>
      </c>
      <c r="E128" s="209">
        <v>8665</v>
      </c>
      <c r="F128" s="164">
        <v>8822</v>
      </c>
      <c r="G128" s="7">
        <v>0.63300000000000001</v>
      </c>
      <c r="H128" s="7">
        <v>0.61599999999999999</v>
      </c>
      <c r="I128" s="7">
        <v>0.625</v>
      </c>
      <c r="J128" s="209">
        <v>10235</v>
      </c>
      <c r="K128" s="209">
        <v>9999</v>
      </c>
      <c r="L128" s="164">
        <v>10117</v>
      </c>
      <c r="M128" s="7">
        <v>1535.25</v>
      </c>
      <c r="N128" s="7">
        <v>1499.85</v>
      </c>
      <c r="O128" s="7">
        <v>1518</v>
      </c>
      <c r="P128" s="7">
        <v>68</v>
      </c>
      <c r="Q128" s="7">
        <v>2.6</v>
      </c>
      <c r="R128" s="7"/>
      <c r="S128" s="167">
        <v>0.5339814814814815</v>
      </c>
      <c r="T128" s="7">
        <v>61.51</v>
      </c>
    </row>
    <row r="129" spans="1:20" s="6" customFormat="1">
      <c r="A129" s="7">
        <v>5</v>
      </c>
      <c r="B129" s="7"/>
      <c r="C129" s="7">
        <v>25</v>
      </c>
      <c r="D129" s="209">
        <v>8948</v>
      </c>
      <c r="E129" s="209">
        <v>8459</v>
      </c>
      <c r="F129" s="164">
        <v>8703.5</v>
      </c>
      <c r="G129" s="7">
        <v>0.63200000000000001</v>
      </c>
      <c r="H129" s="7">
        <v>0.61499999999999999</v>
      </c>
      <c r="I129" s="7">
        <v>0.62350000000000005</v>
      </c>
      <c r="J129" s="209">
        <v>10169</v>
      </c>
      <c r="K129" s="209">
        <v>9938</v>
      </c>
      <c r="L129" s="164">
        <v>10053.5</v>
      </c>
      <c r="M129" s="7">
        <v>1525.35</v>
      </c>
      <c r="N129" s="7">
        <v>1490.7</v>
      </c>
      <c r="O129" s="7">
        <v>1508</v>
      </c>
      <c r="P129" s="7">
        <v>76</v>
      </c>
      <c r="Q129" s="7">
        <v>3</v>
      </c>
      <c r="R129" s="7"/>
      <c r="S129" s="167">
        <v>0.53430555555555559</v>
      </c>
      <c r="T129" s="7">
        <v>61.81</v>
      </c>
    </row>
    <row r="130" spans="1:20" s="6" customFormat="1">
      <c r="A130" s="7">
        <v>6</v>
      </c>
      <c r="B130" s="7"/>
      <c r="C130" s="7">
        <v>25</v>
      </c>
      <c r="D130" s="209">
        <v>8904</v>
      </c>
      <c r="E130" s="209">
        <v>8734</v>
      </c>
      <c r="F130" s="164">
        <v>8819</v>
      </c>
      <c r="G130" s="7">
        <v>0.63400000000000001</v>
      </c>
      <c r="H130" s="7">
        <v>0.61499999999999999</v>
      </c>
      <c r="I130" s="7">
        <v>0.62450000000000006</v>
      </c>
      <c r="J130" s="209">
        <v>10118</v>
      </c>
      <c r="K130" s="209">
        <v>9838</v>
      </c>
      <c r="L130" s="164">
        <v>9978</v>
      </c>
      <c r="M130" s="7">
        <v>1517.7</v>
      </c>
      <c r="N130" s="7">
        <v>1475.7</v>
      </c>
      <c r="O130" s="7">
        <v>1497</v>
      </c>
      <c r="P130" s="7">
        <v>85</v>
      </c>
      <c r="Q130" s="7">
        <v>3</v>
      </c>
      <c r="R130" s="7"/>
      <c r="S130" s="167">
        <v>0.53462962962962968</v>
      </c>
      <c r="T130" s="7">
        <v>62.23</v>
      </c>
    </row>
    <row r="131" spans="1:20" s="6" customFormat="1">
      <c r="A131" s="7">
        <v>7</v>
      </c>
      <c r="B131" s="7"/>
      <c r="C131" s="7">
        <v>25</v>
      </c>
      <c r="D131" s="209">
        <v>9023</v>
      </c>
      <c r="E131" s="209">
        <v>8709</v>
      </c>
      <c r="F131" s="164">
        <v>8866</v>
      </c>
      <c r="G131" s="7">
        <v>0.63400000000000001</v>
      </c>
      <c r="H131" s="7">
        <v>0.61</v>
      </c>
      <c r="I131" s="7">
        <v>0.622</v>
      </c>
      <c r="J131" s="210">
        <v>10437</v>
      </c>
      <c r="K131" s="209">
        <v>9728</v>
      </c>
      <c r="L131" s="164">
        <v>10082.5</v>
      </c>
      <c r="M131" s="7">
        <v>1565.55</v>
      </c>
      <c r="N131" s="7">
        <v>1459.2</v>
      </c>
      <c r="O131" s="7">
        <v>1512</v>
      </c>
      <c r="P131" s="7">
        <v>93</v>
      </c>
      <c r="Q131" s="7">
        <v>2.8</v>
      </c>
      <c r="R131" s="7"/>
      <c r="S131" s="167">
        <v>0.53495370370370365</v>
      </c>
      <c r="T131" s="7">
        <v>62.52</v>
      </c>
    </row>
    <row r="132" spans="1:20" s="6" customFormat="1">
      <c r="A132" s="7">
        <v>8</v>
      </c>
      <c r="B132" s="7"/>
      <c r="C132" s="7">
        <v>25</v>
      </c>
      <c r="D132" s="209">
        <v>8880</v>
      </c>
      <c r="E132" s="209">
        <v>8263</v>
      </c>
      <c r="F132" s="164">
        <v>8571.5</v>
      </c>
      <c r="G132" s="7">
        <v>0.63200000000000001</v>
      </c>
      <c r="H132" s="7">
        <v>0.61</v>
      </c>
      <c r="I132" s="7">
        <v>0.621</v>
      </c>
      <c r="J132" s="209">
        <v>9972</v>
      </c>
      <c r="K132" s="209">
        <v>9678</v>
      </c>
      <c r="L132" s="164">
        <v>9825</v>
      </c>
      <c r="M132" s="7">
        <v>1495.8</v>
      </c>
      <c r="N132" s="7">
        <v>1451.7</v>
      </c>
      <c r="O132" s="7">
        <v>1474</v>
      </c>
      <c r="P132" s="7">
        <v>102</v>
      </c>
      <c r="Q132" s="7">
        <v>3</v>
      </c>
      <c r="R132" s="7"/>
      <c r="S132" s="167">
        <v>0.53527777777777774</v>
      </c>
      <c r="T132" s="7">
        <v>62.79</v>
      </c>
    </row>
    <row r="133" spans="1:20" s="6" customFormat="1">
      <c r="A133" s="7">
        <v>9</v>
      </c>
      <c r="B133" s="7"/>
      <c r="C133" s="7">
        <v>25</v>
      </c>
      <c r="D133" s="209">
        <v>8910</v>
      </c>
      <c r="E133" s="209">
        <v>8737</v>
      </c>
      <c r="F133" s="164">
        <v>8823.5</v>
      </c>
      <c r="G133" s="7">
        <v>0.63300000000000001</v>
      </c>
      <c r="H133" s="7">
        <v>0.61099999999999999</v>
      </c>
      <c r="I133" s="7">
        <v>0.622</v>
      </c>
      <c r="J133" s="209">
        <v>9924</v>
      </c>
      <c r="K133" s="209">
        <v>9637</v>
      </c>
      <c r="L133" s="164">
        <v>9780.5</v>
      </c>
      <c r="M133" s="7">
        <v>1488.6</v>
      </c>
      <c r="N133" s="7">
        <v>1445.55</v>
      </c>
      <c r="O133" s="7">
        <v>1467</v>
      </c>
      <c r="P133" s="7">
        <v>109</v>
      </c>
      <c r="Q133" s="7">
        <v>2.8</v>
      </c>
      <c r="R133" s="7"/>
      <c r="S133" s="167">
        <v>0.53560185185185183</v>
      </c>
      <c r="T133" s="7">
        <v>62.98</v>
      </c>
    </row>
    <row r="134" spans="1:20" s="6" customFormat="1">
      <c r="A134" s="7">
        <v>10</v>
      </c>
      <c r="B134" s="7"/>
      <c r="C134" s="7">
        <v>25</v>
      </c>
      <c r="D134" s="209">
        <v>9138</v>
      </c>
      <c r="E134" s="209">
        <v>8609</v>
      </c>
      <c r="F134" s="164">
        <v>8873.5</v>
      </c>
      <c r="G134" s="7">
        <v>0.63200000000000001</v>
      </c>
      <c r="H134" s="7">
        <v>0.60699999999999998</v>
      </c>
      <c r="I134" s="7">
        <v>0.61950000000000005</v>
      </c>
      <c r="J134" s="209">
        <v>9896</v>
      </c>
      <c r="K134" s="209">
        <v>9558</v>
      </c>
      <c r="L134" s="164">
        <v>9727</v>
      </c>
      <c r="M134" s="7">
        <v>1484.4</v>
      </c>
      <c r="N134" s="7">
        <v>1433.7</v>
      </c>
      <c r="O134" s="7">
        <v>1459</v>
      </c>
      <c r="P134" s="7">
        <v>118</v>
      </c>
      <c r="Q134" s="7">
        <v>3</v>
      </c>
      <c r="R134" s="7"/>
      <c r="S134" s="167">
        <v>0.53592592592592592</v>
      </c>
      <c r="T134" s="7">
        <v>63.03</v>
      </c>
    </row>
    <row r="135" spans="1:20" s="6" customFormat="1">
      <c r="A135" s="7">
        <v>11</v>
      </c>
      <c r="B135" s="7"/>
      <c r="C135" s="7">
        <v>25</v>
      </c>
      <c r="D135" s="209">
        <v>9341</v>
      </c>
      <c r="E135" s="209">
        <v>8878</v>
      </c>
      <c r="F135" s="164">
        <v>9109.5</v>
      </c>
      <c r="G135" s="7">
        <v>0.63400000000000001</v>
      </c>
      <c r="H135" s="7">
        <v>0.61199999999999999</v>
      </c>
      <c r="I135" s="7">
        <v>0.623</v>
      </c>
      <c r="J135" s="209">
        <v>9834</v>
      </c>
      <c r="K135" s="209">
        <v>9546</v>
      </c>
      <c r="L135" s="164">
        <v>9690</v>
      </c>
      <c r="M135" s="7">
        <v>1475.1</v>
      </c>
      <c r="N135" s="7">
        <v>1431.9</v>
      </c>
      <c r="O135" s="7">
        <v>1454</v>
      </c>
      <c r="P135" s="7">
        <v>126</v>
      </c>
      <c r="Q135" s="7">
        <v>2.4</v>
      </c>
      <c r="R135" s="7"/>
      <c r="S135" s="167">
        <v>0.53625</v>
      </c>
      <c r="T135" s="7">
        <v>63.34</v>
      </c>
    </row>
    <row r="136" spans="1:20" s="6" customFormat="1">
      <c r="A136" s="7">
        <v>12</v>
      </c>
      <c r="B136" s="7"/>
      <c r="C136" s="7">
        <v>25</v>
      </c>
      <c r="D136" s="209">
        <v>9286</v>
      </c>
      <c r="E136" s="209">
        <v>8895</v>
      </c>
      <c r="F136" s="164">
        <v>9090.5</v>
      </c>
      <c r="G136" s="7">
        <v>0.63300000000000001</v>
      </c>
      <c r="H136" s="7">
        <v>0.61199999999999999</v>
      </c>
      <c r="I136" s="7">
        <v>0.62250000000000005</v>
      </c>
      <c r="J136" s="209">
        <v>9830</v>
      </c>
      <c r="K136" s="209">
        <v>9583</v>
      </c>
      <c r="L136" s="164">
        <v>9706.5</v>
      </c>
      <c r="M136" s="7">
        <v>1474.5</v>
      </c>
      <c r="N136" s="7">
        <v>1427.7</v>
      </c>
      <c r="O136" s="7">
        <v>1451</v>
      </c>
      <c r="P136" s="7">
        <v>135</v>
      </c>
      <c r="Q136" s="7">
        <v>2.8</v>
      </c>
      <c r="R136" s="7"/>
      <c r="S136" s="167">
        <v>0.53657407407407409</v>
      </c>
      <c r="T136" s="7">
        <v>63.58</v>
      </c>
    </row>
    <row r="137" spans="1:20" s="6" customFormat="1">
      <c r="A137" s="7">
        <v>13</v>
      </c>
      <c r="B137" s="7"/>
      <c r="C137" s="7">
        <v>25</v>
      </c>
      <c r="D137" s="209">
        <v>9117</v>
      </c>
      <c r="E137" s="209">
        <v>8835</v>
      </c>
      <c r="F137" s="164">
        <v>8969.5</v>
      </c>
      <c r="G137" s="7">
        <v>0.63300000000000001</v>
      </c>
      <c r="H137" s="7">
        <v>0.60699999999999998</v>
      </c>
      <c r="I137" s="7">
        <v>0.62</v>
      </c>
      <c r="J137" s="209">
        <v>9805</v>
      </c>
      <c r="K137" s="209">
        <v>9487</v>
      </c>
      <c r="L137" s="164">
        <v>9620</v>
      </c>
      <c r="M137" s="7">
        <v>1470.75</v>
      </c>
      <c r="N137" s="7">
        <v>1415.25</v>
      </c>
      <c r="O137" s="7">
        <v>1443</v>
      </c>
      <c r="P137" s="7">
        <v>142</v>
      </c>
      <c r="Q137" s="7">
        <v>2.8</v>
      </c>
      <c r="R137" s="7"/>
      <c r="S137" s="167">
        <v>0.53689814814814818</v>
      </c>
      <c r="T137" s="7">
        <v>63.58</v>
      </c>
    </row>
    <row r="138" spans="1:20" s="6" customFormat="1">
      <c r="A138" s="7">
        <v>14</v>
      </c>
      <c r="B138" s="7"/>
      <c r="C138" s="7">
        <v>25</v>
      </c>
      <c r="D138" s="209">
        <v>9131</v>
      </c>
      <c r="E138" s="209">
        <v>8918</v>
      </c>
      <c r="F138" s="164">
        <v>9010</v>
      </c>
      <c r="G138" s="7">
        <v>0.63400000000000001</v>
      </c>
      <c r="H138" s="7">
        <v>0.60899999999999999</v>
      </c>
      <c r="I138" s="7">
        <v>0.62150000000000005</v>
      </c>
      <c r="J138" s="209">
        <v>9796</v>
      </c>
      <c r="K138" s="209">
        <v>9488</v>
      </c>
      <c r="L138" s="164">
        <v>9614</v>
      </c>
      <c r="M138" s="7">
        <v>1468.5</v>
      </c>
      <c r="N138" s="7">
        <v>1415.7</v>
      </c>
      <c r="O138" s="7">
        <v>1442</v>
      </c>
      <c r="P138" s="7">
        <v>150</v>
      </c>
      <c r="Q138" s="7">
        <v>2.8</v>
      </c>
      <c r="R138" s="7"/>
      <c r="S138" s="167">
        <v>0.53722222222222216</v>
      </c>
      <c r="T138" s="7">
        <v>63.74</v>
      </c>
    </row>
    <row r="139" spans="1:20" s="6" customFormat="1">
      <c r="A139" s="7">
        <v>15</v>
      </c>
      <c r="B139" s="7"/>
      <c r="C139" s="7">
        <v>25</v>
      </c>
      <c r="D139" s="209">
        <v>9010</v>
      </c>
      <c r="E139" s="209">
        <v>8822</v>
      </c>
      <c r="F139" s="164">
        <v>8916</v>
      </c>
      <c r="G139" s="7">
        <v>0.63400000000000001</v>
      </c>
      <c r="H139" s="7">
        <v>0.61199999999999999</v>
      </c>
      <c r="I139" s="7">
        <v>0.623</v>
      </c>
      <c r="J139" s="209">
        <v>9788</v>
      </c>
      <c r="K139" s="209">
        <v>9531</v>
      </c>
      <c r="L139" s="164">
        <v>9659.5</v>
      </c>
      <c r="M139" s="7">
        <v>1468.2</v>
      </c>
      <c r="N139" s="7">
        <v>1422</v>
      </c>
      <c r="O139" s="7">
        <v>1445</v>
      </c>
      <c r="P139" s="7">
        <v>156</v>
      </c>
      <c r="Q139" s="7">
        <v>2.8</v>
      </c>
      <c r="R139" s="7"/>
      <c r="S139" s="167">
        <v>0.53754629629629636</v>
      </c>
      <c r="T139" s="7">
        <v>63.81</v>
      </c>
    </row>
    <row r="140" spans="1:20" s="6" customFormat="1">
      <c r="A140" s="7">
        <v>16</v>
      </c>
      <c r="B140" s="7"/>
      <c r="C140" s="7">
        <v>25</v>
      </c>
      <c r="D140" s="209">
        <v>9021</v>
      </c>
      <c r="E140" s="209">
        <v>8887</v>
      </c>
      <c r="F140" s="164">
        <v>8954</v>
      </c>
      <c r="G140" s="7">
        <v>0.63300000000000001</v>
      </c>
      <c r="H140" s="7">
        <v>0.60799999999999998</v>
      </c>
      <c r="I140" s="7">
        <v>0.62050000000000005</v>
      </c>
      <c r="J140" s="209">
        <v>9730</v>
      </c>
      <c r="K140" s="209">
        <v>9429</v>
      </c>
      <c r="L140" s="164">
        <v>9579.5</v>
      </c>
      <c r="M140" s="7">
        <v>1459.2</v>
      </c>
      <c r="N140" s="7">
        <v>1409.85</v>
      </c>
      <c r="O140" s="7">
        <v>1435</v>
      </c>
      <c r="P140" s="7">
        <v>163</v>
      </c>
      <c r="Q140" s="7">
        <v>2.8</v>
      </c>
      <c r="R140" s="7"/>
      <c r="S140" s="167">
        <v>0.53787037037037033</v>
      </c>
      <c r="T140" s="7">
        <v>63.87</v>
      </c>
    </row>
    <row r="141" spans="1:20" s="6" customFormat="1">
      <c r="A141" s="7">
        <v>17</v>
      </c>
      <c r="B141" s="7"/>
      <c r="C141" s="7">
        <v>25</v>
      </c>
      <c r="D141" s="209">
        <v>9047</v>
      </c>
      <c r="E141" s="209">
        <v>8830</v>
      </c>
      <c r="F141" s="164">
        <v>8938.5</v>
      </c>
      <c r="G141" s="7">
        <v>0.63300000000000001</v>
      </c>
      <c r="H141" s="7">
        <v>0.60799999999999998</v>
      </c>
      <c r="I141" s="7">
        <v>0.62050000000000005</v>
      </c>
      <c r="J141" s="209">
        <v>9725</v>
      </c>
      <c r="K141" s="209">
        <v>9423</v>
      </c>
      <c r="L141" s="164">
        <v>9574</v>
      </c>
      <c r="M141" s="7">
        <v>1458.75</v>
      </c>
      <c r="N141" s="7">
        <v>1407.6</v>
      </c>
      <c r="O141" s="7">
        <v>1433</v>
      </c>
      <c r="P141" s="7">
        <v>169</v>
      </c>
      <c r="Q141" s="7">
        <v>2.6</v>
      </c>
      <c r="R141" s="7"/>
      <c r="S141" s="167">
        <v>0.53819444444444442</v>
      </c>
      <c r="T141" s="7">
        <v>63.92</v>
      </c>
    </row>
    <row r="142" spans="1:20" s="6" customFormat="1">
      <c r="A142" s="7">
        <v>18</v>
      </c>
      <c r="B142" s="7"/>
      <c r="C142" s="7">
        <v>25</v>
      </c>
      <c r="D142" s="209">
        <v>8931</v>
      </c>
      <c r="E142" s="209">
        <v>8700</v>
      </c>
      <c r="F142" s="164">
        <v>8815.5</v>
      </c>
      <c r="G142" s="7">
        <v>0.63100000000000001</v>
      </c>
      <c r="H142" s="7">
        <v>0.60499999999999998</v>
      </c>
      <c r="I142" s="7">
        <v>0.61799999999999999</v>
      </c>
      <c r="J142" s="209">
        <v>9701</v>
      </c>
      <c r="K142" s="209">
        <v>9340</v>
      </c>
      <c r="L142" s="164">
        <v>9520.5</v>
      </c>
      <c r="M142" s="7">
        <v>1455.15</v>
      </c>
      <c r="N142" s="7">
        <v>1401</v>
      </c>
      <c r="O142" s="7">
        <v>1428</v>
      </c>
      <c r="P142" s="7">
        <v>175</v>
      </c>
      <c r="Q142" s="7">
        <v>2.4</v>
      </c>
      <c r="R142" s="7"/>
      <c r="S142" s="167">
        <v>0.53851851851851851</v>
      </c>
      <c r="T142" s="7">
        <v>63.75</v>
      </c>
    </row>
    <row r="143" spans="1:20" s="6" customFormat="1">
      <c r="A143" s="7">
        <v>19</v>
      </c>
      <c r="B143" s="7"/>
      <c r="C143" s="7">
        <v>25</v>
      </c>
      <c r="D143" s="210">
        <v>8924</v>
      </c>
      <c r="E143" s="210">
        <v>8523</v>
      </c>
      <c r="F143" s="164">
        <v>8723.5</v>
      </c>
      <c r="G143" s="7">
        <v>0.63400000000000001</v>
      </c>
      <c r="H143" s="7">
        <v>0.60699999999999998</v>
      </c>
      <c r="I143" s="7">
        <v>0.62050000000000005</v>
      </c>
      <c r="J143" s="210">
        <v>9737</v>
      </c>
      <c r="K143" s="210">
        <v>9365</v>
      </c>
      <c r="L143" s="164">
        <v>9551</v>
      </c>
      <c r="M143" s="7">
        <v>1460.55</v>
      </c>
      <c r="N143" s="7">
        <v>1404.75</v>
      </c>
      <c r="O143" s="7">
        <v>1433</v>
      </c>
      <c r="P143" s="7">
        <v>180</v>
      </c>
      <c r="Q143" s="7">
        <v>2.2000000000000002</v>
      </c>
      <c r="R143" s="7"/>
      <c r="S143" s="167">
        <v>0.5388425925925926</v>
      </c>
      <c r="T143" s="7">
        <v>63.92</v>
      </c>
    </row>
    <row r="144" spans="1:20" s="6" customFormat="1" ht="13.8" thickBot="1">
      <c r="A144" s="7">
        <v>20</v>
      </c>
      <c r="B144" s="7"/>
      <c r="C144" s="7">
        <v>25</v>
      </c>
      <c r="D144" s="209">
        <v>8885</v>
      </c>
      <c r="E144" s="209">
        <v>8515</v>
      </c>
      <c r="F144" s="164">
        <v>8700</v>
      </c>
      <c r="G144" s="7">
        <v>0.63400000000000001</v>
      </c>
      <c r="H144" s="7">
        <v>0.60099999999999998</v>
      </c>
      <c r="I144" s="7">
        <v>0.61750000000000005</v>
      </c>
      <c r="J144" s="209">
        <v>9728</v>
      </c>
      <c r="K144" s="209">
        <v>9296</v>
      </c>
      <c r="L144" s="164">
        <v>9512</v>
      </c>
      <c r="M144" s="7">
        <v>1459.2</v>
      </c>
      <c r="N144" s="7">
        <v>1394.4</v>
      </c>
      <c r="O144" s="7">
        <v>1427</v>
      </c>
      <c r="P144" s="7">
        <v>185</v>
      </c>
      <c r="Q144" s="7">
        <v>2.6</v>
      </c>
      <c r="R144" s="7"/>
      <c r="S144" s="167">
        <v>0.53916666666666668</v>
      </c>
      <c r="T144" s="7">
        <v>63.95</v>
      </c>
    </row>
    <row r="145" spans="1:20" s="28" customFormat="1" ht="13.8" thickBot="1">
      <c r="F145" s="39">
        <f>AVERAGE(F125:F144)</f>
        <v>8874.15</v>
      </c>
      <c r="I145" s="40">
        <f>AVERAGE(I125:I144)</f>
        <v>0.62142499999999989</v>
      </c>
      <c r="L145" s="41">
        <f>AVERAGE(L125:L144)</f>
        <v>9821.2250000000004</v>
      </c>
      <c r="M145" s="43" t="str">
        <f>IF(L145&gt;O10,P10,P11)</f>
        <v>ok</v>
      </c>
      <c r="O145" s="39">
        <f>AVERAGE(O125:O144)</f>
        <v>1472.55</v>
      </c>
      <c r="T145" s="38"/>
    </row>
    <row r="150" spans="1:20">
      <c r="A150" s="3" t="s">
        <v>21</v>
      </c>
      <c r="B150" s="3"/>
      <c r="C150" s="3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185"/>
    </row>
    <row r="151" spans="1:20">
      <c r="A151" s="9" t="s">
        <v>0</v>
      </c>
      <c r="B151" s="9" t="s">
        <v>1</v>
      </c>
      <c r="C151" s="9" t="s">
        <v>2</v>
      </c>
      <c r="D151" s="9" t="s">
        <v>3</v>
      </c>
      <c r="E151" s="9" t="s">
        <v>4</v>
      </c>
      <c r="F151" s="9" t="s">
        <v>5</v>
      </c>
      <c r="G151" s="9" t="s">
        <v>7</v>
      </c>
      <c r="H151" s="9" t="s">
        <v>8</v>
      </c>
      <c r="I151" s="9" t="s">
        <v>9</v>
      </c>
      <c r="J151" s="9" t="s">
        <v>10</v>
      </c>
      <c r="K151" s="9" t="s">
        <v>11</v>
      </c>
      <c r="L151" s="9" t="s">
        <v>12</v>
      </c>
      <c r="M151" s="9" t="s">
        <v>16</v>
      </c>
      <c r="N151" s="9" t="s">
        <v>17</v>
      </c>
      <c r="O151" s="9" t="s">
        <v>18</v>
      </c>
      <c r="P151" s="9" t="s">
        <v>19</v>
      </c>
      <c r="Q151" s="9" t="s">
        <v>13</v>
      </c>
      <c r="R151" s="9" t="s">
        <v>14</v>
      </c>
      <c r="S151" s="9" t="s">
        <v>15</v>
      </c>
      <c r="T151" s="184" t="s">
        <v>20</v>
      </c>
    </row>
    <row r="152" spans="1:20" s="6" customFormat="1">
      <c r="A152" s="9">
        <v>1</v>
      </c>
      <c r="B152" s="9"/>
      <c r="C152" s="9">
        <v>25</v>
      </c>
      <c r="D152" s="206">
        <v>7707</v>
      </c>
      <c r="E152" s="206">
        <v>7420</v>
      </c>
      <c r="F152" s="163">
        <v>7563.5</v>
      </c>
      <c r="G152" s="9">
        <v>0.50800000000000001</v>
      </c>
      <c r="H152" s="9">
        <v>0.48399999999999999</v>
      </c>
      <c r="I152" s="9">
        <v>0.496</v>
      </c>
      <c r="J152" s="206">
        <v>8625</v>
      </c>
      <c r="K152" s="206">
        <v>8305</v>
      </c>
      <c r="L152" s="163">
        <v>8465</v>
      </c>
      <c r="M152" s="9">
        <v>1293.75</v>
      </c>
      <c r="N152" s="9">
        <v>1245.75</v>
      </c>
      <c r="O152" s="9">
        <v>1269.75</v>
      </c>
      <c r="P152" s="9">
        <v>49</v>
      </c>
      <c r="Q152" s="9">
        <v>2.2000000000000002</v>
      </c>
      <c r="R152" s="9"/>
      <c r="S152" s="200">
        <v>0.55734953703703705</v>
      </c>
      <c r="T152" s="9">
        <v>57.88</v>
      </c>
    </row>
    <row r="153" spans="1:20">
      <c r="A153" s="9">
        <v>2</v>
      </c>
      <c r="B153" s="9"/>
      <c r="C153" s="9">
        <v>25</v>
      </c>
      <c r="D153" s="206">
        <v>8026</v>
      </c>
      <c r="E153" s="206">
        <v>7791</v>
      </c>
      <c r="F153" s="163">
        <v>7908.5</v>
      </c>
      <c r="G153" s="9">
        <v>0.503</v>
      </c>
      <c r="H153" s="9">
        <v>0.48199999999999998</v>
      </c>
      <c r="I153" s="9">
        <v>0.49249999999999999</v>
      </c>
      <c r="J153" s="206">
        <v>8632</v>
      </c>
      <c r="K153" s="206">
        <v>8359</v>
      </c>
      <c r="L153" s="163">
        <v>8495.5</v>
      </c>
      <c r="M153" s="9">
        <v>1294.8</v>
      </c>
      <c r="N153" s="9">
        <v>1253.8499999999999</v>
      </c>
      <c r="O153" s="9">
        <v>1274.325</v>
      </c>
      <c r="P153" s="9">
        <v>53</v>
      </c>
      <c r="Q153" s="9">
        <v>2.6</v>
      </c>
      <c r="R153" s="9"/>
      <c r="S153" s="200">
        <v>0.55766203703703698</v>
      </c>
      <c r="T153" s="9">
        <v>57.08</v>
      </c>
    </row>
    <row r="154" spans="1:20">
      <c r="A154" s="9">
        <v>3</v>
      </c>
      <c r="B154" s="9"/>
      <c r="C154" s="9">
        <v>25</v>
      </c>
      <c r="D154" s="206">
        <v>7506</v>
      </c>
      <c r="E154" s="206">
        <v>7376</v>
      </c>
      <c r="F154" s="163">
        <v>7441</v>
      </c>
      <c r="G154" s="9">
        <v>0.50900000000000001</v>
      </c>
      <c r="H154" s="9">
        <v>0.498</v>
      </c>
      <c r="I154" s="9">
        <v>0.50349999999999995</v>
      </c>
      <c r="J154" s="206">
        <v>8558</v>
      </c>
      <c r="K154" s="206">
        <v>8409</v>
      </c>
      <c r="L154" s="163">
        <v>8483.5</v>
      </c>
      <c r="M154" s="9">
        <v>1283.7</v>
      </c>
      <c r="N154" s="9">
        <v>1261.3499999999999</v>
      </c>
      <c r="O154" s="9">
        <v>1272.5250000000001</v>
      </c>
      <c r="P154" s="9">
        <v>60</v>
      </c>
      <c r="Q154" s="9">
        <v>2.6</v>
      </c>
      <c r="R154" s="9"/>
      <c r="S154" s="200">
        <v>0.55797453703703703</v>
      </c>
      <c r="T154" s="9">
        <v>58.64</v>
      </c>
    </row>
    <row r="155" spans="1:20">
      <c r="A155" s="9">
        <v>4</v>
      </c>
      <c r="B155" s="9"/>
      <c r="C155" s="9">
        <v>25</v>
      </c>
      <c r="D155" s="206">
        <v>7321</v>
      </c>
      <c r="E155" s="206">
        <v>7156</v>
      </c>
      <c r="F155" s="163">
        <v>7239</v>
      </c>
      <c r="G155" s="9">
        <v>0.50900000000000001</v>
      </c>
      <c r="H155" s="9">
        <v>0.49399999999999999</v>
      </c>
      <c r="I155" s="9">
        <v>0.50149999999999995</v>
      </c>
      <c r="J155" s="206">
        <v>8487</v>
      </c>
      <c r="K155" s="206">
        <v>8288</v>
      </c>
      <c r="L155" s="163">
        <v>8387.5</v>
      </c>
      <c r="M155" s="9">
        <v>1273.05</v>
      </c>
      <c r="N155" s="9">
        <v>1243.2</v>
      </c>
      <c r="O155" s="9">
        <v>1258.125</v>
      </c>
      <c r="P155" s="9">
        <v>68</v>
      </c>
      <c r="Q155" s="9">
        <v>2.6</v>
      </c>
      <c r="R155" s="9"/>
      <c r="S155" s="200">
        <v>0.55828703703703708</v>
      </c>
      <c r="T155" s="9">
        <v>58.98</v>
      </c>
    </row>
    <row r="156" spans="1:20">
      <c r="A156" s="9">
        <v>5</v>
      </c>
      <c r="B156" s="9"/>
      <c r="C156" s="9">
        <v>25</v>
      </c>
      <c r="D156" s="206">
        <v>7053</v>
      </c>
      <c r="E156" s="206">
        <v>6823</v>
      </c>
      <c r="F156" s="163">
        <v>6938</v>
      </c>
      <c r="G156" s="9">
        <v>0.50800000000000001</v>
      </c>
      <c r="H156" s="9">
        <v>0.49299999999999999</v>
      </c>
      <c r="I156" s="9">
        <v>0.50049999999999994</v>
      </c>
      <c r="J156" s="206">
        <v>8429</v>
      </c>
      <c r="K156" s="206">
        <v>8224</v>
      </c>
      <c r="L156" s="163">
        <v>8326.5</v>
      </c>
      <c r="M156" s="9">
        <v>1264.3499999999999</v>
      </c>
      <c r="N156" s="9">
        <v>1233.5999999999999</v>
      </c>
      <c r="O156" s="9">
        <v>1248.9749999999999</v>
      </c>
      <c r="P156" s="9">
        <v>76</v>
      </c>
      <c r="Q156" s="9">
        <v>2.6</v>
      </c>
      <c r="R156" s="9"/>
      <c r="S156" s="200">
        <v>0.55859953703703702</v>
      </c>
      <c r="T156" s="9">
        <v>59.35</v>
      </c>
    </row>
    <row r="157" spans="1:20">
      <c r="A157" s="9">
        <v>6</v>
      </c>
      <c r="B157" s="9"/>
      <c r="C157" s="9">
        <v>25</v>
      </c>
      <c r="D157" s="206">
        <v>7169</v>
      </c>
      <c r="E157" s="206">
        <v>7006</v>
      </c>
      <c r="F157" s="163">
        <v>7087.5</v>
      </c>
      <c r="G157" s="9">
        <v>0.50900000000000001</v>
      </c>
      <c r="H157" s="9">
        <v>0.49399999999999999</v>
      </c>
      <c r="I157" s="9">
        <v>0.50149999999999995</v>
      </c>
      <c r="J157" s="206">
        <v>8389</v>
      </c>
      <c r="K157" s="206">
        <v>8183</v>
      </c>
      <c r="L157" s="163">
        <v>8286</v>
      </c>
      <c r="M157" s="9">
        <v>1258.3499999999999</v>
      </c>
      <c r="N157" s="9">
        <v>1227.45</v>
      </c>
      <c r="O157" s="9">
        <v>1242.9000000000001</v>
      </c>
      <c r="P157" s="9">
        <v>84</v>
      </c>
      <c r="Q157" s="9">
        <v>3</v>
      </c>
      <c r="R157" s="9"/>
      <c r="S157" s="200">
        <v>0.55891203703703707</v>
      </c>
      <c r="T157" s="9">
        <v>59.69</v>
      </c>
    </row>
    <row r="158" spans="1:20">
      <c r="A158" s="9">
        <v>7</v>
      </c>
      <c r="B158" s="9"/>
      <c r="C158" s="9">
        <v>25</v>
      </c>
      <c r="D158" s="206">
        <v>7275</v>
      </c>
      <c r="E158" s="206">
        <v>7123</v>
      </c>
      <c r="F158" s="163">
        <v>7199</v>
      </c>
      <c r="G158" s="9">
        <v>0.50800000000000001</v>
      </c>
      <c r="H158" s="9">
        <v>0.5</v>
      </c>
      <c r="I158" s="9">
        <v>0.504</v>
      </c>
      <c r="J158" s="206">
        <v>8334</v>
      </c>
      <c r="K158" s="206">
        <v>8224</v>
      </c>
      <c r="L158" s="163">
        <v>8279</v>
      </c>
      <c r="M158" s="9">
        <v>1250.0999999999999</v>
      </c>
      <c r="N158" s="9">
        <v>1233.5999999999999</v>
      </c>
      <c r="O158" s="9">
        <v>1241.8499999999999</v>
      </c>
      <c r="P158" s="9">
        <v>93</v>
      </c>
      <c r="Q158" s="9">
        <v>3.2</v>
      </c>
      <c r="R158" s="9"/>
      <c r="S158" s="200">
        <v>0.55922453703703701</v>
      </c>
      <c r="T158" s="9">
        <v>60.09</v>
      </c>
    </row>
    <row r="159" spans="1:20">
      <c r="A159" s="9">
        <v>8</v>
      </c>
      <c r="B159" s="9"/>
      <c r="C159" s="9">
        <v>25</v>
      </c>
      <c r="D159" s="206">
        <v>7491</v>
      </c>
      <c r="E159" s="206">
        <v>7195</v>
      </c>
      <c r="F159" s="163">
        <v>7343</v>
      </c>
      <c r="G159" s="9">
        <v>0.50900000000000001</v>
      </c>
      <c r="H159" s="9">
        <v>0.49199999999999999</v>
      </c>
      <c r="I159" s="9">
        <v>0.50049999999999994</v>
      </c>
      <c r="J159" s="206">
        <v>8298</v>
      </c>
      <c r="K159" s="206">
        <v>8060</v>
      </c>
      <c r="L159" s="163">
        <v>8179</v>
      </c>
      <c r="M159" s="9">
        <v>1244.7</v>
      </c>
      <c r="N159" s="9">
        <v>1209</v>
      </c>
      <c r="O159" s="9">
        <v>1226.8499999999999</v>
      </c>
      <c r="P159" s="9">
        <v>102</v>
      </c>
      <c r="Q159" s="9">
        <v>3.2</v>
      </c>
      <c r="R159" s="9"/>
      <c r="S159" s="200">
        <v>0.55953703703703705</v>
      </c>
      <c r="T159" s="9">
        <v>60.36</v>
      </c>
    </row>
    <row r="160" spans="1:20">
      <c r="A160" s="9">
        <v>9</v>
      </c>
      <c r="B160" s="9"/>
      <c r="C160" s="9">
        <v>25</v>
      </c>
      <c r="D160" s="206">
        <v>7699</v>
      </c>
      <c r="E160" s="206">
        <v>7335</v>
      </c>
      <c r="F160" s="163">
        <v>7517</v>
      </c>
      <c r="G160" s="9">
        <v>0.51</v>
      </c>
      <c r="H160" s="9">
        <v>0.499</v>
      </c>
      <c r="I160" s="9">
        <v>0.50449999999999995</v>
      </c>
      <c r="J160" s="206">
        <v>8248</v>
      </c>
      <c r="K160" s="206">
        <v>8117</v>
      </c>
      <c r="L160" s="163">
        <v>8182.5</v>
      </c>
      <c r="M160" s="9">
        <v>1237.2</v>
      </c>
      <c r="N160" s="9">
        <v>1217.55</v>
      </c>
      <c r="O160" s="9">
        <v>1227.375</v>
      </c>
      <c r="P160" s="9">
        <v>111</v>
      </c>
      <c r="Q160" s="9">
        <v>2.8</v>
      </c>
      <c r="R160" s="9"/>
      <c r="S160" s="200">
        <v>0.55984953703703699</v>
      </c>
      <c r="T160" s="9">
        <v>60.65</v>
      </c>
    </row>
    <row r="161" spans="1:20">
      <c r="A161" s="9">
        <v>10</v>
      </c>
      <c r="B161" s="9"/>
      <c r="C161" s="9">
        <v>25</v>
      </c>
      <c r="D161" s="206">
        <v>7712</v>
      </c>
      <c r="E161" s="206">
        <v>7436</v>
      </c>
      <c r="F161" s="163">
        <v>7574</v>
      </c>
      <c r="G161" s="9">
        <v>0.51</v>
      </c>
      <c r="H161" s="9">
        <v>0.49399999999999999</v>
      </c>
      <c r="I161" s="9">
        <v>0.502</v>
      </c>
      <c r="J161" s="206">
        <v>8213</v>
      </c>
      <c r="K161" s="206">
        <v>8001</v>
      </c>
      <c r="L161" s="163">
        <v>8107</v>
      </c>
      <c r="M161" s="9">
        <v>1231.95</v>
      </c>
      <c r="N161" s="9">
        <v>1200.1500000000001</v>
      </c>
      <c r="O161" s="9">
        <v>1216.05</v>
      </c>
      <c r="P161" s="9">
        <v>119</v>
      </c>
      <c r="Q161" s="9">
        <v>3.2</v>
      </c>
      <c r="R161" s="9"/>
      <c r="S161" s="200">
        <v>0.56016203703703704</v>
      </c>
      <c r="T161" s="9">
        <v>60.84</v>
      </c>
    </row>
    <row r="162" spans="1:20">
      <c r="A162" s="9">
        <v>11</v>
      </c>
      <c r="B162" s="9"/>
      <c r="C162" s="9">
        <v>25</v>
      </c>
      <c r="D162" s="206">
        <v>7731</v>
      </c>
      <c r="E162" s="206">
        <v>7511</v>
      </c>
      <c r="F162" s="163">
        <v>7621</v>
      </c>
      <c r="G162" s="9">
        <v>0.50900000000000001</v>
      </c>
      <c r="H162" s="9">
        <v>0.499</v>
      </c>
      <c r="I162" s="9">
        <v>0.504</v>
      </c>
      <c r="J162" s="206">
        <v>8181</v>
      </c>
      <c r="K162" s="206">
        <v>8050</v>
      </c>
      <c r="L162" s="163">
        <v>8115.5</v>
      </c>
      <c r="M162" s="9">
        <v>1227.1500000000001</v>
      </c>
      <c r="N162" s="9">
        <v>1207.5</v>
      </c>
      <c r="O162" s="9">
        <v>1217.325</v>
      </c>
      <c r="P162" s="9">
        <v>128</v>
      </c>
      <c r="Q162" s="9">
        <v>3.2</v>
      </c>
      <c r="R162" s="9"/>
      <c r="S162" s="200">
        <v>0.56047453703703709</v>
      </c>
      <c r="T162" s="9">
        <v>61.06</v>
      </c>
    </row>
    <row r="163" spans="1:20">
      <c r="A163" s="9">
        <v>12</v>
      </c>
      <c r="B163" s="9"/>
      <c r="C163" s="9">
        <v>25</v>
      </c>
      <c r="D163" s="206">
        <v>7589</v>
      </c>
      <c r="E163" s="206">
        <v>7274</v>
      </c>
      <c r="F163" s="163">
        <v>7431.5</v>
      </c>
      <c r="G163" s="9">
        <v>0.50800000000000001</v>
      </c>
      <c r="H163" s="9">
        <v>0.495</v>
      </c>
      <c r="I163" s="9">
        <v>0.50149999999999995</v>
      </c>
      <c r="J163" s="206">
        <v>8182</v>
      </c>
      <c r="K163" s="206">
        <v>7987</v>
      </c>
      <c r="L163" s="163">
        <v>8084.5</v>
      </c>
      <c r="M163" s="9">
        <v>1227.3</v>
      </c>
      <c r="N163" s="9">
        <v>1198.05</v>
      </c>
      <c r="O163" s="9">
        <v>1212.675</v>
      </c>
      <c r="P163" s="9">
        <v>135</v>
      </c>
      <c r="Q163" s="9">
        <v>2.6</v>
      </c>
      <c r="R163" s="9"/>
      <c r="S163" s="200">
        <v>0.56078703703703703</v>
      </c>
      <c r="T163" s="9">
        <v>60.91</v>
      </c>
    </row>
    <row r="164" spans="1:20">
      <c r="A164" s="9">
        <v>13</v>
      </c>
      <c r="B164" s="9"/>
      <c r="C164" s="9">
        <v>25</v>
      </c>
      <c r="D164" s="206">
        <v>7837</v>
      </c>
      <c r="E164" s="206">
        <v>7464</v>
      </c>
      <c r="F164" s="163">
        <v>7650.5</v>
      </c>
      <c r="G164" s="9">
        <v>0.51</v>
      </c>
      <c r="H164" s="9">
        <v>0.495</v>
      </c>
      <c r="I164" s="9">
        <v>0.50249999999999995</v>
      </c>
      <c r="J164" s="206">
        <v>8145</v>
      </c>
      <c r="K164" s="206">
        <v>7963</v>
      </c>
      <c r="L164" s="163">
        <v>8054</v>
      </c>
      <c r="M164" s="9">
        <v>1221.75</v>
      </c>
      <c r="N164" s="9">
        <v>1194.45</v>
      </c>
      <c r="O164" s="9">
        <v>1208.0999999999999</v>
      </c>
      <c r="P164" s="9">
        <v>144</v>
      </c>
      <c r="Q164" s="9">
        <v>3</v>
      </c>
      <c r="R164" s="9"/>
      <c r="S164" s="200">
        <v>0.56109953703703697</v>
      </c>
      <c r="T164" s="9">
        <v>61.23</v>
      </c>
    </row>
    <row r="165" spans="1:20">
      <c r="A165" s="9">
        <v>14</v>
      </c>
      <c r="B165" s="9"/>
      <c r="C165" s="9">
        <v>25</v>
      </c>
      <c r="D165" s="206">
        <v>7682</v>
      </c>
      <c r="E165" s="206">
        <v>7457</v>
      </c>
      <c r="F165" s="163">
        <v>7569.5</v>
      </c>
      <c r="G165" s="9">
        <v>0.50900000000000001</v>
      </c>
      <c r="H165" s="9">
        <v>0.495</v>
      </c>
      <c r="I165" s="9">
        <v>0.502</v>
      </c>
      <c r="J165" s="206">
        <v>8124</v>
      </c>
      <c r="K165" s="206">
        <v>7927</v>
      </c>
      <c r="L165" s="163">
        <v>8025.5</v>
      </c>
      <c r="M165" s="9">
        <v>1218.5999999999999</v>
      </c>
      <c r="N165" s="9">
        <v>1189.05</v>
      </c>
      <c r="O165" s="9">
        <v>1203.825</v>
      </c>
      <c r="P165" s="9">
        <v>151</v>
      </c>
      <c r="Q165" s="9">
        <v>3</v>
      </c>
      <c r="R165" s="9"/>
      <c r="S165" s="200">
        <v>0.56141203703703701</v>
      </c>
      <c r="T165" s="9">
        <v>61.29</v>
      </c>
    </row>
    <row r="166" spans="1:20">
      <c r="A166" s="9">
        <v>15</v>
      </c>
      <c r="B166" s="9"/>
      <c r="C166" s="9">
        <v>25</v>
      </c>
      <c r="D166" s="206">
        <v>7783</v>
      </c>
      <c r="E166" s="206">
        <v>7452</v>
      </c>
      <c r="F166" s="163">
        <v>7617.5</v>
      </c>
      <c r="G166" s="9">
        <v>0.50900000000000001</v>
      </c>
      <c r="H166" s="9">
        <v>0.495</v>
      </c>
      <c r="I166" s="9">
        <v>0.502</v>
      </c>
      <c r="J166" s="206">
        <v>8104</v>
      </c>
      <c r="K166" s="206">
        <v>7908</v>
      </c>
      <c r="L166" s="163">
        <v>8006</v>
      </c>
      <c r="M166" s="9">
        <v>1215.5999999999999</v>
      </c>
      <c r="N166" s="9">
        <v>1186.2</v>
      </c>
      <c r="O166" s="9">
        <v>1200.9000000000001</v>
      </c>
      <c r="P166" s="9">
        <v>157</v>
      </c>
      <c r="Q166" s="9">
        <v>2.4</v>
      </c>
      <c r="R166" s="9"/>
      <c r="S166" s="200">
        <v>0.56172453703703706</v>
      </c>
      <c r="T166" s="9">
        <v>61.51</v>
      </c>
    </row>
    <row r="167" spans="1:20">
      <c r="A167" s="9">
        <v>16</v>
      </c>
      <c r="B167" s="9"/>
      <c r="C167" s="9">
        <v>25</v>
      </c>
      <c r="D167" s="206">
        <v>7584</v>
      </c>
      <c r="E167" s="206">
        <v>7426</v>
      </c>
      <c r="F167" s="163">
        <v>7505</v>
      </c>
      <c r="G167" s="9">
        <v>0.50900000000000001</v>
      </c>
      <c r="H167" s="9">
        <v>0.495</v>
      </c>
      <c r="I167" s="9">
        <v>0.502</v>
      </c>
      <c r="J167" s="206">
        <v>8090</v>
      </c>
      <c r="K167" s="206">
        <v>7894</v>
      </c>
      <c r="L167" s="163">
        <v>7992</v>
      </c>
      <c r="M167" s="9">
        <v>1213.5</v>
      </c>
      <c r="N167" s="9">
        <v>1184.0999999999999</v>
      </c>
      <c r="O167" s="9">
        <v>1198.8</v>
      </c>
      <c r="P167" s="9">
        <v>164</v>
      </c>
      <c r="Q167" s="9">
        <v>3</v>
      </c>
      <c r="R167" s="9"/>
      <c r="S167" s="200">
        <v>0.562037037037037</v>
      </c>
      <c r="T167" s="9">
        <v>61.46</v>
      </c>
    </row>
    <row r="168" spans="1:20">
      <c r="A168" s="9">
        <v>17</v>
      </c>
      <c r="B168" s="9"/>
      <c r="C168" s="9">
        <v>25</v>
      </c>
      <c r="D168" s="206">
        <v>7582</v>
      </c>
      <c r="E168" s="206">
        <v>7382</v>
      </c>
      <c r="F168" s="163">
        <v>7482</v>
      </c>
      <c r="G168" s="9">
        <v>0.51</v>
      </c>
      <c r="H168" s="9">
        <v>0.498</v>
      </c>
      <c r="I168" s="9">
        <v>0.504</v>
      </c>
      <c r="J168" s="206">
        <v>8097</v>
      </c>
      <c r="K168" s="206">
        <v>7913</v>
      </c>
      <c r="L168" s="163">
        <v>8005</v>
      </c>
      <c r="M168" s="9">
        <v>1214.55</v>
      </c>
      <c r="N168" s="9">
        <v>1178.8499999999999</v>
      </c>
      <c r="O168" s="9">
        <v>1196.7</v>
      </c>
      <c r="P168" s="9">
        <v>170</v>
      </c>
      <c r="Q168" s="9">
        <v>3</v>
      </c>
      <c r="R168" s="9"/>
      <c r="S168" s="200">
        <v>0.56234953703703705</v>
      </c>
      <c r="T168" s="9">
        <v>61.54</v>
      </c>
    </row>
    <row r="169" spans="1:20">
      <c r="A169" s="9">
        <v>18</v>
      </c>
      <c r="B169" s="9"/>
      <c r="C169" s="9">
        <v>25</v>
      </c>
      <c r="D169" s="206">
        <v>7604</v>
      </c>
      <c r="E169" s="206">
        <v>7391</v>
      </c>
      <c r="F169" s="163">
        <v>7511</v>
      </c>
      <c r="G169" s="9">
        <v>0.50900000000000001</v>
      </c>
      <c r="H169" s="9">
        <v>0.5</v>
      </c>
      <c r="I169" s="9">
        <v>0.50449999999999995</v>
      </c>
      <c r="J169" s="206">
        <v>8066</v>
      </c>
      <c r="K169" s="206">
        <v>7869</v>
      </c>
      <c r="L169" s="163">
        <v>7967.5</v>
      </c>
      <c r="M169" s="9">
        <v>1209.9000000000001</v>
      </c>
      <c r="N169" s="9">
        <v>1180.3499999999999</v>
      </c>
      <c r="O169" s="9">
        <v>1195.125</v>
      </c>
      <c r="P169" s="9">
        <v>177</v>
      </c>
      <c r="Q169" s="9">
        <v>2.4</v>
      </c>
      <c r="R169" s="9"/>
      <c r="S169" s="200">
        <v>0.5626620370370371</v>
      </c>
      <c r="T169" s="9">
        <v>62.62</v>
      </c>
    </row>
    <row r="170" spans="1:20">
      <c r="A170" s="9">
        <v>19</v>
      </c>
      <c r="B170" s="9"/>
      <c r="C170" s="9">
        <v>25</v>
      </c>
      <c r="D170" s="206">
        <v>7323</v>
      </c>
      <c r="E170" s="206">
        <v>7192</v>
      </c>
      <c r="F170" s="163">
        <v>7257.5</v>
      </c>
      <c r="G170" s="9">
        <v>0.50900000000000001</v>
      </c>
      <c r="H170" s="9">
        <v>0.49399999999999999</v>
      </c>
      <c r="I170" s="9">
        <v>0.50149999999999995</v>
      </c>
      <c r="J170" s="206">
        <v>8104</v>
      </c>
      <c r="K170" s="206">
        <v>7835</v>
      </c>
      <c r="L170" s="163">
        <v>7969.5</v>
      </c>
      <c r="M170" s="9">
        <v>1215.5999999999999</v>
      </c>
      <c r="N170" s="9">
        <v>1175.25</v>
      </c>
      <c r="O170" s="9">
        <v>1195.425</v>
      </c>
      <c r="P170" s="9">
        <v>181</v>
      </c>
      <c r="Q170" s="9">
        <v>2.8</v>
      </c>
      <c r="R170" s="9"/>
      <c r="S170" s="200">
        <v>0.56297453703703704</v>
      </c>
      <c r="T170" s="9">
        <v>61.44</v>
      </c>
    </row>
    <row r="171" spans="1:20" s="6" customFormat="1" ht="13.8" thickBot="1">
      <c r="A171" s="9">
        <v>20</v>
      </c>
      <c r="B171" s="9"/>
      <c r="C171" s="9">
        <v>25</v>
      </c>
      <c r="D171" s="206">
        <v>7411</v>
      </c>
      <c r="E171" s="206">
        <v>7252</v>
      </c>
      <c r="F171" s="163">
        <v>7331.5</v>
      </c>
      <c r="G171" s="9">
        <v>0.50900000000000001</v>
      </c>
      <c r="H171" s="9">
        <v>0.498</v>
      </c>
      <c r="I171" s="9">
        <v>0.50349999999999995</v>
      </c>
      <c r="J171" s="206">
        <v>8068</v>
      </c>
      <c r="K171" s="206">
        <v>7854</v>
      </c>
      <c r="L171" s="163">
        <v>7961</v>
      </c>
      <c r="M171" s="9">
        <v>1210.2</v>
      </c>
      <c r="N171" s="9">
        <v>1178.0999999999999</v>
      </c>
      <c r="O171" s="9">
        <v>1194.1500000000001</v>
      </c>
      <c r="P171" s="9">
        <v>187</v>
      </c>
      <c r="Q171" s="9">
        <v>2.6</v>
      </c>
      <c r="R171" s="9"/>
      <c r="S171" s="200">
        <v>0.56328703703703698</v>
      </c>
      <c r="T171" s="9">
        <v>61.57</v>
      </c>
    </row>
    <row r="172" spans="1:20" s="28" customFormat="1" ht="13.8" thickBot="1">
      <c r="F172" s="39">
        <f>AVERAGE(F152:F171)</f>
        <v>7439.375</v>
      </c>
      <c r="I172" s="40">
        <f>AVERAGE(I152:I171)</f>
        <v>0.50170000000000003</v>
      </c>
      <c r="L172" s="45">
        <f>AVERAGE(L152:L171)</f>
        <v>8168.6</v>
      </c>
      <c r="M172" s="46" t="str">
        <f>IF(L172&gt;O11,P10,P11)</f>
        <v>ok</v>
      </c>
      <c r="O172" s="39">
        <f>AVERAGE(O152:O171)</f>
        <v>1225.0875000000001</v>
      </c>
      <c r="T172" s="38"/>
    </row>
    <row r="177" spans="1:20">
      <c r="A177" s="1" t="s">
        <v>22</v>
      </c>
      <c r="B177" s="1"/>
      <c r="C177" s="1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182"/>
    </row>
    <row r="178" spans="1:20">
      <c r="A178" s="5" t="s">
        <v>0</v>
      </c>
      <c r="B178" s="5" t="s">
        <v>1</v>
      </c>
      <c r="C178" s="5" t="s">
        <v>2</v>
      </c>
      <c r="D178" s="5" t="s">
        <v>3</v>
      </c>
      <c r="E178" s="5" t="s">
        <v>4</v>
      </c>
      <c r="F178" s="5" t="s">
        <v>5</v>
      </c>
      <c r="G178" s="5" t="s">
        <v>7</v>
      </c>
      <c r="H178" s="5" t="s">
        <v>8</v>
      </c>
      <c r="I178" s="5" t="s">
        <v>9</v>
      </c>
      <c r="J178" s="5" t="s">
        <v>10</v>
      </c>
      <c r="K178" s="5" t="s">
        <v>11</v>
      </c>
      <c r="L178" s="5" t="s">
        <v>12</v>
      </c>
      <c r="M178" s="5" t="s">
        <v>16</v>
      </c>
      <c r="N178" s="5" t="s">
        <v>17</v>
      </c>
      <c r="O178" s="5" t="s">
        <v>18</v>
      </c>
      <c r="P178" s="7" t="s">
        <v>19</v>
      </c>
      <c r="Q178" s="5" t="s">
        <v>13</v>
      </c>
      <c r="R178" s="5" t="s">
        <v>14</v>
      </c>
      <c r="S178" s="5" t="s">
        <v>15</v>
      </c>
      <c r="T178" s="168" t="s">
        <v>20</v>
      </c>
    </row>
    <row r="179" spans="1:20" s="6" customFormat="1">
      <c r="A179" s="7">
        <v>1</v>
      </c>
      <c r="B179" s="7"/>
      <c r="C179" s="7">
        <v>25</v>
      </c>
      <c r="D179" s="209">
        <v>9329</v>
      </c>
      <c r="E179" s="209">
        <v>8978</v>
      </c>
      <c r="F179" s="164">
        <v>9154</v>
      </c>
      <c r="G179" s="7">
        <v>0.63300000000000001</v>
      </c>
      <c r="H179" s="7">
        <v>0.60499999999999998</v>
      </c>
      <c r="I179" s="7">
        <v>0.61899999999999999</v>
      </c>
      <c r="J179" s="209">
        <v>10548</v>
      </c>
      <c r="K179" s="209">
        <v>10171</v>
      </c>
      <c r="L179" s="164">
        <v>10360</v>
      </c>
      <c r="M179" s="7">
        <v>1582</v>
      </c>
      <c r="N179" s="7">
        <v>1526</v>
      </c>
      <c r="O179" s="7">
        <v>1554</v>
      </c>
      <c r="P179" s="7">
        <v>49</v>
      </c>
      <c r="Q179" s="7">
        <v>2.8</v>
      </c>
      <c r="R179" s="7"/>
      <c r="S179" s="167">
        <v>0.58194444444444449</v>
      </c>
      <c r="T179" s="7">
        <v>59.5</v>
      </c>
    </row>
    <row r="180" spans="1:20">
      <c r="A180" s="7">
        <v>2</v>
      </c>
      <c r="B180" s="7"/>
      <c r="C180" s="7">
        <v>25</v>
      </c>
      <c r="D180" s="209">
        <v>9052</v>
      </c>
      <c r="E180" s="209">
        <v>8692</v>
      </c>
      <c r="F180" s="164">
        <v>8872</v>
      </c>
      <c r="G180" s="7">
        <v>0.63300000000000001</v>
      </c>
      <c r="H180" s="7">
        <v>0.61</v>
      </c>
      <c r="I180" s="7">
        <v>0.622</v>
      </c>
      <c r="J180" s="209">
        <v>10426</v>
      </c>
      <c r="K180" s="209">
        <v>10131</v>
      </c>
      <c r="L180" s="164">
        <v>10279</v>
      </c>
      <c r="M180" s="7">
        <v>1563.9</v>
      </c>
      <c r="N180" s="7">
        <v>1519.65</v>
      </c>
      <c r="O180" s="7">
        <v>1542</v>
      </c>
      <c r="P180" s="7">
        <v>53</v>
      </c>
      <c r="Q180" s="7">
        <v>2.8</v>
      </c>
      <c r="R180" s="7"/>
      <c r="S180" s="167">
        <v>0.58228009259259261</v>
      </c>
      <c r="T180" s="7">
        <v>60.35</v>
      </c>
    </row>
    <row r="181" spans="1:20">
      <c r="A181" s="7">
        <v>3</v>
      </c>
      <c r="B181" s="7"/>
      <c r="C181" s="7">
        <v>25</v>
      </c>
      <c r="D181" s="209">
        <v>9088</v>
      </c>
      <c r="E181" s="209">
        <v>8732</v>
      </c>
      <c r="F181" s="164">
        <v>8910</v>
      </c>
      <c r="G181" s="7">
        <v>0.63300000000000001</v>
      </c>
      <c r="H181" s="7">
        <v>0.61299999999999999</v>
      </c>
      <c r="I181" s="7">
        <v>0.623</v>
      </c>
      <c r="J181" s="209">
        <v>10371</v>
      </c>
      <c r="K181" s="209">
        <v>10053</v>
      </c>
      <c r="L181" s="164">
        <v>10212</v>
      </c>
      <c r="M181" s="7">
        <v>1555.65</v>
      </c>
      <c r="N181" s="7">
        <v>1507.95</v>
      </c>
      <c r="O181" s="7">
        <v>1532</v>
      </c>
      <c r="P181" s="7">
        <v>59</v>
      </c>
      <c r="Q181" s="7">
        <v>3.2</v>
      </c>
      <c r="R181" s="7"/>
      <c r="S181" s="167">
        <v>0.58261574074074074</v>
      </c>
      <c r="T181" s="7">
        <v>60.97</v>
      </c>
    </row>
    <row r="182" spans="1:20">
      <c r="A182" s="7">
        <v>4</v>
      </c>
      <c r="B182" s="7"/>
      <c r="C182" s="7">
        <v>25</v>
      </c>
      <c r="D182" s="209">
        <v>8999</v>
      </c>
      <c r="E182" s="209">
        <v>8632</v>
      </c>
      <c r="F182" s="164">
        <v>8816</v>
      </c>
      <c r="G182" s="7">
        <v>0.63300000000000001</v>
      </c>
      <c r="H182" s="7">
        <v>0.61299999999999999</v>
      </c>
      <c r="I182" s="7">
        <v>0.623</v>
      </c>
      <c r="J182" s="209">
        <v>10257</v>
      </c>
      <c r="K182" s="209">
        <v>9984</v>
      </c>
      <c r="L182" s="164">
        <v>10121</v>
      </c>
      <c r="M182" s="7">
        <v>1538.55</v>
      </c>
      <c r="N182" s="7">
        <v>1497.6</v>
      </c>
      <c r="O182" s="7">
        <v>1518</v>
      </c>
      <c r="P182" s="7">
        <v>67</v>
      </c>
      <c r="Q182" s="7">
        <v>3</v>
      </c>
      <c r="R182" s="7"/>
      <c r="S182" s="167">
        <v>0.58295138888888887</v>
      </c>
      <c r="T182" s="7">
        <v>61.37</v>
      </c>
    </row>
    <row r="183" spans="1:20">
      <c r="A183" s="7">
        <v>5</v>
      </c>
      <c r="B183" s="7"/>
      <c r="C183" s="7">
        <v>25</v>
      </c>
      <c r="D183" s="209">
        <v>8755</v>
      </c>
      <c r="E183" s="209">
        <v>8515</v>
      </c>
      <c r="F183" s="164">
        <v>8635</v>
      </c>
      <c r="G183" s="7">
        <v>0.63400000000000001</v>
      </c>
      <c r="H183" s="7">
        <v>0.61199999999999999</v>
      </c>
      <c r="I183" s="7">
        <v>0.623</v>
      </c>
      <c r="J183" s="209">
        <v>10176</v>
      </c>
      <c r="K183" s="209">
        <v>9899</v>
      </c>
      <c r="L183" s="164">
        <v>10037.5</v>
      </c>
      <c r="M183" s="7">
        <v>1526.4</v>
      </c>
      <c r="N183" s="7">
        <v>1484.85</v>
      </c>
      <c r="O183" s="7">
        <v>1506</v>
      </c>
      <c r="P183" s="7">
        <v>75</v>
      </c>
      <c r="Q183" s="7">
        <v>3</v>
      </c>
      <c r="R183" s="7"/>
      <c r="S183" s="167">
        <v>0.58328703703703699</v>
      </c>
      <c r="T183" s="7">
        <v>61.83</v>
      </c>
    </row>
    <row r="184" spans="1:20">
      <c r="A184" s="7">
        <v>6</v>
      </c>
      <c r="B184" s="7"/>
      <c r="C184" s="7">
        <v>25</v>
      </c>
      <c r="D184" s="7">
        <v>8891</v>
      </c>
      <c r="E184" s="7">
        <v>8579</v>
      </c>
      <c r="F184" s="164">
        <v>8735</v>
      </c>
      <c r="G184" s="7">
        <v>0.63300000000000001</v>
      </c>
      <c r="H184" s="7">
        <v>0.61299999999999999</v>
      </c>
      <c r="I184" s="7">
        <v>0.623</v>
      </c>
      <c r="J184" s="7">
        <v>10107</v>
      </c>
      <c r="K184" s="7">
        <v>9829</v>
      </c>
      <c r="L184" s="164">
        <v>9968</v>
      </c>
      <c r="M184" s="7">
        <v>1516.05</v>
      </c>
      <c r="N184" s="7">
        <v>1474.35</v>
      </c>
      <c r="O184" s="7">
        <v>1495</v>
      </c>
      <c r="P184" s="7">
        <v>83</v>
      </c>
      <c r="Q184" s="7">
        <v>3</v>
      </c>
      <c r="R184" s="7"/>
      <c r="S184" s="167">
        <v>0.58362268518518523</v>
      </c>
      <c r="T184" s="7">
        <v>62.13</v>
      </c>
    </row>
    <row r="185" spans="1:20">
      <c r="A185" s="7">
        <v>7</v>
      </c>
      <c r="B185" s="7"/>
      <c r="C185" s="7">
        <v>25</v>
      </c>
      <c r="D185" s="7">
        <v>8786</v>
      </c>
      <c r="E185" s="7">
        <v>8539</v>
      </c>
      <c r="F185" s="164">
        <v>8662.5</v>
      </c>
      <c r="G185" s="7">
        <v>0.63300000000000001</v>
      </c>
      <c r="H185" s="7">
        <v>0.61199999999999999</v>
      </c>
      <c r="I185" s="7">
        <v>0.62250000000000005</v>
      </c>
      <c r="J185" s="7">
        <v>10049</v>
      </c>
      <c r="K185" s="7">
        <v>9773</v>
      </c>
      <c r="L185" s="164">
        <v>9911</v>
      </c>
      <c r="M185" s="7">
        <v>1507.35</v>
      </c>
      <c r="N185" s="7">
        <v>1465.95</v>
      </c>
      <c r="O185" s="7">
        <v>1487</v>
      </c>
      <c r="P185" s="7">
        <v>92</v>
      </c>
      <c r="Q185" s="7">
        <v>3</v>
      </c>
      <c r="R185" s="7"/>
      <c r="S185" s="167">
        <v>0.58395833333333336</v>
      </c>
      <c r="T185" s="7">
        <v>62.36</v>
      </c>
    </row>
    <row r="186" spans="1:20">
      <c r="A186" s="7">
        <v>8</v>
      </c>
      <c r="B186" s="7"/>
      <c r="C186" s="7">
        <v>25</v>
      </c>
      <c r="D186" s="7">
        <v>8766</v>
      </c>
      <c r="E186" s="7">
        <v>8536</v>
      </c>
      <c r="F186" s="164">
        <v>8651</v>
      </c>
      <c r="G186" s="7">
        <v>0.63200000000000001</v>
      </c>
      <c r="H186" s="7">
        <v>0.61299999999999999</v>
      </c>
      <c r="I186" s="7">
        <v>0.62250000000000005</v>
      </c>
      <c r="J186" s="7">
        <v>10010</v>
      </c>
      <c r="K186" s="7">
        <v>9738</v>
      </c>
      <c r="L186" s="164">
        <v>9874</v>
      </c>
      <c r="M186" s="7">
        <v>1501.5</v>
      </c>
      <c r="N186" s="7">
        <v>1460.7</v>
      </c>
      <c r="O186" s="7">
        <v>1481</v>
      </c>
      <c r="P186" s="7">
        <v>100</v>
      </c>
      <c r="Q186" s="7">
        <v>3.2</v>
      </c>
      <c r="R186" s="7"/>
      <c r="S186" s="167">
        <v>0.58429398148148148</v>
      </c>
      <c r="T186" s="7">
        <v>62.66</v>
      </c>
    </row>
    <row r="187" spans="1:20">
      <c r="A187" s="7">
        <v>9</v>
      </c>
      <c r="B187" s="7"/>
      <c r="C187" s="7">
        <v>25</v>
      </c>
      <c r="D187" s="7">
        <v>8762</v>
      </c>
      <c r="E187" s="7">
        <v>8576</v>
      </c>
      <c r="F187" s="164">
        <v>8669</v>
      </c>
      <c r="G187" s="7">
        <v>0.63400000000000001</v>
      </c>
      <c r="H187" s="7">
        <v>0.61499999999999999</v>
      </c>
      <c r="I187" s="7">
        <v>0.62450000000000006</v>
      </c>
      <c r="J187" s="7">
        <v>10034</v>
      </c>
      <c r="K187" s="7">
        <v>9726</v>
      </c>
      <c r="L187" s="164">
        <v>9880</v>
      </c>
      <c r="M187" s="7">
        <v>1505.1</v>
      </c>
      <c r="N187" s="7">
        <v>1458.9</v>
      </c>
      <c r="O187" s="7">
        <v>1482</v>
      </c>
      <c r="P187" s="7">
        <v>108</v>
      </c>
      <c r="Q187" s="7">
        <v>2.8</v>
      </c>
      <c r="R187" s="7"/>
      <c r="S187" s="167">
        <v>0.58462962962962961</v>
      </c>
      <c r="T187" s="7">
        <v>62.85</v>
      </c>
    </row>
    <row r="188" spans="1:20">
      <c r="A188" s="7">
        <v>10</v>
      </c>
      <c r="B188" s="7"/>
      <c r="C188" s="7">
        <v>25</v>
      </c>
      <c r="D188" s="7">
        <v>9072</v>
      </c>
      <c r="E188" s="7">
        <v>8641</v>
      </c>
      <c r="F188" s="164">
        <v>8856.5</v>
      </c>
      <c r="G188" s="7">
        <v>0.63200000000000001</v>
      </c>
      <c r="H188" s="7">
        <v>0.61499999999999999</v>
      </c>
      <c r="I188" s="7">
        <v>0.62350000000000005</v>
      </c>
      <c r="J188" s="7">
        <v>10094</v>
      </c>
      <c r="K188" s="7">
        <v>9663</v>
      </c>
      <c r="L188" s="164">
        <v>9878.5</v>
      </c>
      <c r="M188" s="7">
        <v>1514.1</v>
      </c>
      <c r="N188" s="7">
        <v>1449.45</v>
      </c>
      <c r="O188" s="7">
        <v>1482</v>
      </c>
      <c r="P188" s="7">
        <v>118</v>
      </c>
      <c r="Q188" s="7">
        <v>2.8</v>
      </c>
      <c r="R188" s="7"/>
      <c r="S188" s="167">
        <v>0.58496527777777774</v>
      </c>
      <c r="T188" s="7">
        <v>63.06</v>
      </c>
    </row>
    <row r="189" spans="1:20">
      <c r="A189" s="7">
        <v>11</v>
      </c>
      <c r="B189" s="7"/>
      <c r="C189" s="7">
        <v>25</v>
      </c>
      <c r="D189" s="7">
        <v>8968</v>
      </c>
      <c r="E189" s="7">
        <v>8547</v>
      </c>
      <c r="F189" s="164">
        <v>8757.5</v>
      </c>
      <c r="G189" s="7">
        <v>0.63500000000000001</v>
      </c>
      <c r="H189" s="7">
        <v>0.61699999999999999</v>
      </c>
      <c r="I189" s="7">
        <v>0.626</v>
      </c>
      <c r="J189" s="7">
        <v>10054</v>
      </c>
      <c r="K189" s="7">
        <v>9669</v>
      </c>
      <c r="L189" s="164">
        <v>9861.5</v>
      </c>
      <c r="M189" s="7">
        <v>1508.1</v>
      </c>
      <c r="N189" s="7">
        <v>1450.35</v>
      </c>
      <c r="O189" s="7">
        <v>1479</v>
      </c>
      <c r="P189" s="7">
        <v>126</v>
      </c>
      <c r="Q189" s="7">
        <v>3.2</v>
      </c>
      <c r="R189" s="7"/>
      <c r="S189" s="167">
        <v>0.58530092592592597</v>
      </c>
      <c r="T189" s="7">
        <v>63.25</v>
      </c>
    </row>
    <row r="190" spans="1:20">
      <c r="A190" s="7">
        <v>12</v>
      </c>
      <c r="B190" s="7"/>
      <c r="C190" s="7">
        <v>25</v>
      </c>
      <c r="D190" s="7">
        <v>8875</v>
      </c>
      <c r="E190" s="7">
        <v>8707</v>
      </c>
      <c r="F190" s="164">
        <v>8791</v>
      </c>
      <c r="G190" s="7">
        <v>0.63400000000000001</v>
      </c>
      <c r="H190" s="7">
        <v>0.61499999999999999</v>
      </c>
      <c r="I190" s="7">
        <v>0.62450000000000006</v>
      </c>
      <c r="J190" s="7">
        <v>9956</v>
      </c>
      <c r="K190" s="7">
        <v>9606</v>
      </c>
      <c r="L190" s="164">
        <v>9781</v>
      </c>
      <c r="M190" s="7">
        <v>1493.4</v>
      </c>
      <c r="N190" s="7">
        <v>1440.9</v>
      </c>
      <c r="O190" s="7">
        <v>1467</v>
      </c>
      <c r="P190" s="7">
        <v>134</v>
      </c>
      <c r="Q190" s="7">
        <v>2.6</v>
      </c>
      <c r="R190" s="7"/>
      <c r="S190" s="167">
        <v>0.5856365740740741</v>
      </c>
      <c r="T190" s="7">
        <v>63.38</v>
      </c>
    </row>
    <row r="191" spans="1:20">
      <c r="A191" s="7">
        <v>13</v>
      </c>
      <c r="B191" s="7"/>
      <c r="C191" s="7">
        <v>25</v>
      </c>
      <c r="D191" s="7">
        <v>8781</v>
      </c>
      <c r="E191" s="7">
        <v>8589</v>
      </c>
      <c r="F191" s="164">
        <v>8685</v>
      </c>
      <c r="G191" s="7">
        <v>0.63400000000000001</v>
      </c>
      <c r="H191" s="7">
        <v>0.61399999999999999</v>
      </c>
      <c r="I191" s="7">
        <v>0.624</v>
      </c>
      <c r="J191" s="7">
        <v>9849</v>
      </c>
      <c r="K191" s="7">
        <v>9577</v>
      </c>
      <c r="L191" s="164">
        <v>9713</v>
      </c>
      <c r="M191" s="7">
        <v>1477.35</v>
      </c>
      <c r="N191" s="7">
        <v>1436.55</v>
      </c>
      <c r="O191" s="7">
        <v>1457</v>
      </c>
      <c r="P191" s="7">
        <v>141</v>
      </c>
      <c r="Q191" s="7">
        <v>2.6</v>
      </c>
      <c r="R191" s="7"/>
      <c r="S191" s="167">
        <v>0.58597222222222223</v>
      </c>
      <c r="T191" s="7">
        <v>63.37</v>
      </c>
    </row>
    <row r="192" spans="1:20">
      <c r="A192" s="7">
        <v>14</v>
      </c>
      <c r="B192" s="7"/>
      <c r="C192" s="7">
        <v>25</v>
      </c>
      <c r="D192" s="7">
        <v>8841</v>
      </c>
      <c r="E192" s="7">
        <v>8573</v>
      </c>
      <c r="F192" s="164">
        <v>8707</v>
      </c>
      <c r="G192" s="7">
        <v>0.63300000000000001</v>
      </c>
      <c r="H192" s="7">
        <v>0.67100000000000004</v>
      </c>
      <c r="I192" s="7">
        <v>0.65200000000000002</v>
      </c>
      <c r="J192" s="7">
        <v>9812</v>
      </c>
      <c r="K192" s="7">
        <v>9554</v>
      </c>
      <c r="L192" s="164">
        <v>9683</v>
      </c>
      <c r="M192" s="7">
        <v>1471.8</v>
      </c>
      <c r="N192" s="7">
        <v>1433.1</v>
      </c>
      <c r="O192" s="7">
        <v>1452</v>
      </c>
      <c r="P192" s="7">
        <v>149</v>
      </c>
      <c r="Q192" s="7">
        <v>2.6</v>
      </c>
      <c r="R192" s="7"/>
      <c r="S192" s="167">
        <v>0.58630787037037035</v>
      </c>
      <c r="T192" s="7">
        <v>63.53</v>
      </c>
    </row>
    <row r="193" spans="1:20">
      <c r="A193" s="7">
        <v>15</v>
      </c>
      <c r="B193" s="7"/>
      <c r="C193" s="7">
        <v>25</v>
      </c>
      <c r="D193" s="7">
        <v>8823</v>
      </c>
      <c r="E193" s="7">
        <v>8578</v>
      </c>
      <c r="F193" s="164">
        <v>8700.5</v>
      </c>
      <c r="G193" s="7">
        <v>0.63300000000000001</v>
      </c>
      <c r="H193" s="7">
        <v>0.61499999999999999</v>
      </c>
      <c r="I193" s="7">
        <v>0.624</v>
      </c>
      <c r="J193" s="7">
        <v>9801</v>
      </c>
      <c r="K193" s="7">
        <v>9541</v>
      </c>
      <c r="L193" s="164">
        <v>9671</v>
      </c>
      <c r="M193" s="7">
        <v>1470.15</v>
      </c>
      <c r="N193" s="7">
        <v>1431.15</v>
      </c>
      <c r="O193" s="7">
        <v>1451</v>
      </c>
      <c r="P193" s="7">
        <v>156</v>
      </c>
      <c r="Q193" s="7">
        <v>2.6</v>
      </c>
      <c r="R193" s="7"/>
      <c r="S193" s="167">
        <v>0.58664351851851848</v>
      </c>
      <c r="T193" s="7">
        <v>63.62</v>
      </c>
    </row>
    <row r="194" spans="1:20">
      <c r="A194" s="7">
        <v>16</v>
      </c>
      <c r="B194" s="7"/>
      <c r="C194" s="7">
        <v>25</v>
      </c>
      <c r="D194" s="209">
        <v>8675</v>
      </c>
      <c r="E194" s="209">
        <v>8305</v>
      </c>
      <c r="F194" s="164">
        <v>8490</v>
      </c>
      <c r="G194" s="7">
        <v>0.63400000000000001</v>
      </c>
      <c r="H194" s="7">
        <v>0.61299999999999999</v>
      </c>
      <c r="I194" s="7">
        <v>0.62350000000000005</v>
      </c>
      <c r="J194" s="209">
        <v>9786</v>
      </c>
      <c r="K194" s="209">
        <v>9493</v>
      </c>
      <c r="L194" s="164">
        <v>9639.5</v>
      </c>
      <c r="M194" s="7">
        <v>1467.9</v>
      </c>
      <c r="N194" s="7">
        <v>1423.95</v>
      </c>
      <c r="O194" s="7">
        <v>1446</v>
      </c>
      <c r="P194" s="7">
        <v>163</v>
      </c>
      <c r="Q194" s="7">
        <v>2.6</v>
      </c>
      <c r="R194" s="7"/>
      <c r="S194" s="167">
        <v>0.58697916666666672</v>
      </c>
      <c r="T194" s="7">
        <v>63.67</v>
      </c>
    </row>
    <row r="195" spans="1:20">
      <c r="A195" s="7">
        <v>17</v>
      </c>
      <c r="B195" s="7"/>
      <c r="C195" s="7">
        <v>25</v>
      </c>
      <c r="D195" s="209">
        <v>8778</v>
      </c>
      <c r="E195" s="209">
        <v>8460</v>
      </c>
      <c r="F195" s="164">
        <v>8619</v>
      </c>
      <c r="G195" s="7">
        <v>0.63500000000000001</v>
      </c>
      <c r="H195" s="7">
        <v>0.62</v>
      </c>
      <c r="I195" s="7">
        <v>0.62749999999999995</v>
      </c>
      <c r="J195" s="209">
        <v>9789</v>
      </c>
      <c r="K195" s="209">
        <v>9574</v>
      </c>
      <c r="L195" s="164">
        <v>9681.5</v>
      </c>
      <c r="M195" s="7">
        <v>1468.35</v>
      </c>
      <c r="N195" s="7">
        <v>1436.1</v>
      </c>
      <c r="O195" s="7">
        <v>1452</v>
      </c>
      <c r="P195" s="7">
        <v>169</v>
      </c>
      <c r="Q195" s="7">
        <v>2.6</v>
      </c>
      <c r="R195" s="7"/>
      <c r="S195" s="167">
        <v>0.58731481481481485</v>
      </c>
      <c r="T195" s="7">
        <v>63.87</v>
      </c>
    </row>
    <row r="196" spans="1:20">
      <c r="A196" s="7">
        <v>18</v>
      </c>
      <c r="B196" s="7"/>
      <c r="C196" s="7">
        <v>25</v>
      </c>
      <c r="D196" s="209">
        <v>8620</v>
      </c>
      <c r="E196" s="209">
        <v>8416</v>
      </c>
      <c r="F196" s="164">
        <v>8518</v>
      </c>
      <c r="G196" s="7">
        <v>0.63400000000000001</v>
      </c>
      <c r="H196" s="7">
        <v>0.61299999999999999</v>
      </c>
      <c r="I196" s="7">
        <v>0.62350000000000005</v>
      </c>
      <c r="J196" s="209">
        <v>9867</v>
      </c>
      <c r="K196" s="209">
        <v>9463</v>
      </c>
      <c r="L196" s="164">
        <v>9665</v>
      </c>
      <c r="M196" s="7">
        <v>1480.05</v>
      </c>
      <c r="N196" s="7">
        <v>1419.45</v>
      </c>
      <c r="O196" s="7">
        <v>1450</v>
      </c>
      <c r="P196" s="7">
        <v>174</v>
      </c>
      <c r="Q196" s="7">
        <v>2.4</v>
      </c>
      <c r="R196" s="7"/>
      <c r="S196" s="167">
        <v>0.58765046296296297</v>
      </c>
      <c r="T196" s="7">
        <v>63.77</v>
      </c>
    </row>
    <row r="197" spans="1:20">
      <c r="A197" s="7">
        <v>19</v>
      </c>
      <c r="B197" s="7"/>
      <c r="C197" s="7">
        <v>25</v>
      </c>
      <c r="D197" s="209">
        <v>8799</v>
      </c>
      <c r="E197" s="209">
        <v>8419</v>
      </c>
      <c r="F197" s="164">
        <v>8609</v>
      </c>
      <c r="G197" s="7">
        <v>0.63400000000000001</v>
      </c>
      <c r="H197" s="7">
        <v>0.60799999999999998</v>
      </c>
      <c r="I197" s="7">
        <v>0.621</v>
      </c>
      <c r="J197" s="209">
        <v>9747</v>
      </c>
      <c r="K197" s="209">
        <v>9359</v>
      </c>
      <c r="L197" s="164">
        <v>9553</v>
      </c>
      <c r="M197" s="7">
        <v>1462.05</v>
      </c>
      <c r="N197" s="7">
        <v>1403.85</v>
      </c>
      <c r="O197" s="7">
        <v>1433</v>
      </c>
      <c r="P197" s="7">
        <v>180</v>
      </c>
      <c r="Q197" s="7">
        <v>2.6</v>
      </c>
      <c r="R197" s="7"/>
      <c r="S197" s="167">
        <v>0.5879861111111111</v>
      </c>
      <c r="T197" s="7">
        <v>63.88</v>
      </c>
    </row>
    <row r="198" spans="1:20" s="6" customFormat="1" ht="13.8" thickBot="1">
      <c r="A198" s="7">
        <v>20</v>
      </c>
      <c r="B198" s="7"/>
      <c r="C198" s="7">
        <v>25</v>
      </c>
      <c r="D198" s="209">
        <v>8814</v>
      </c>
      <c r="E198" s="209">
        <v>8101</v>
      </c>
      <c r="F198" s="164">
        <v>8457.5</v>
      </c>
      <c r="G198" s="7">
        <v>0.63400000000000001</v>
      </c>
      <c r="H198" s="7">
        <v>0.60499999999999998</v>
      </c>
      <c r="I198" s="7">
        <v>0.61950000000000005</v>
      </c>
      <c r="J198" s="209">
        <v>9775</v>
      </c>
      <c r="K198" s="209">
        <v>9321</v>
      </c>
      <c r="L198" s="164">
        <v>9548</v>
      </c>
      <c r="M198" s="7">
        <v>1466.25</v>
      </c>
      <c r="N198" s="7">
        <v>1398.15</v>
      </c>
      <c r="O198" s="7">
        <v>1432</v>
      </c>
      <c r="P198" s="7">
        <v>186</v>
      </c>
      <c r="Q198" s="7">
        <v>2.6</v>
      </c>
      <c r="R198" s="7"/>
      <c r="S198" s="167">
        <v>0.58832175925925922</v>
      </c>
      <c r="T198" s="7">
        <v>63.93</v>
      </c>
    </row>
    <row r="199" spans="1:20" s="28" customFormat="1" ht="13.8" thickBot="1">
      <c r="F199" s="39">
        <f>AVERAGE(F179:F198)</f>
        <v>8714.7749999999996</v>
      </c>
      <c r="G199" s="47"/>
      <c r="H199" s="47"/>
      <c r="I199" s="40">
        <f>AVERAGE(I179:I198)</f>
        <v>0.6245750000000001</v>
      </c>
      <c r="J199" s="47"/>
      <c r="K199" s="47"/>
      <c r="L199" s="41">
        <f>AVERAGE(L179:L198)</f>
        <v>9865.875</v>
      </c>
      <c r="M199" s="43" t="str">
        <f>IF(L199&gt;O10,P10,P11)</f>
        <v>ok</v>
      </c>
      <c r="N199" s="47"/>
      <c r="O199" s="39">
        <f>AVERAGE(O179:O198)</f>
        <v>1479.9</v>
      </c>
      <c r="T199" s="38"/>
    </row>
    <row r="204" spans="1:20">
      <c r="A204" s="3" t="s">
        <v>21</v>
      </c>
      <c r="B204" s="3"/>
      <c r="C204" s="3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185"/>
    </row>
    <row r="205" spans="1:20">
      <c r="A205" s="9" t="s">
        <v>0</v>
      </c>
      <c r="B205" s="9" t="s">
        <v>1</v>
      </c>
      <c r="C205" s="9" t="s">
        <v>2</v>
      </c>
      <c r="D205" s="9" t="s">
        <v>3</v>
      </c>
      <c r="E205" s="9" t="s">
        <v>4</v>
      </c>
      <c r="F205" s="9" t="s">
        <v>5</v>
      </c>
      <c r="G205" s="9" t="s">
        <v>7</v>
      </c>
      <c r="H205" s="9" t="s">
        <v>8</v>
      </c>
      <c r="I205" s="9" t="s">
        <v>9</v>
      </c>
      <c r="J205" s="9" t="s">
        <v>10</v>
      </c>
      <c r="K205" s="9" t="s">
        <v>11</v>
      </c>
      <c r="L205" s="9" t="s">
        <v>12</v>
      </c>
      <c r="M205" s="9" t="s">
        <v>16</v>
      </c>
      <c r="N205" s="9" t="s">
        <v>17</v>
      </c>
      <c r="O205" s="9" t="s">
        <v>18</v>
      </c>
      <c r="P205" s="9" t="s">
        <v>19</v>
      </c>
      <c r="Q205" s="9" t="s">
        <v>13</v>
      </c>
      <c r="R205" s="9" t="s">
        <v>14</v>
      </c>
      <c r="S205" s="9" t="s">
        <v>15</v>
      </c>
      <c r="T205" s="184" t="s">
        <v>20</v>
      </c>
    </row>
    <row r="206" spans="1:20" s="6" customFormat="1">
      <c r="A206" s="9">
        <v>1</v>
      </c>
      <c r="B206" s="9"/>
      <c r="C206" s="9">
        <v>25</v>
      </c>
      <c r="D206" s="206">
        <v>8093</v>
      </c>
      <c r="E206" s="206">
        <v>7686</v>
      </c>
      <c r="F206" s="163">
        <v>7889.5</v>
      </c>
      <c r="G206" s="9">
        <v>0.50800000000000001</v>
      </c>
      <c r="H206" s="9">
        <v>0.48299999999999998</v>
      </c>
      <c r="I206" s="9">
        <v>0.4955</v>
      </c>
      <c r="J206" s="206">
        <v>8708</v>
      </c>
      <c r="K206" s="206">
        <v>8367</v>
      </c>
      <c r="L206" s="163">
        <v>8537.5</v>
      </c>
      <c r="M206" s="9">
        <v>1306.2</v>
      </c>
      <c r="N206" s="9">
        <v>1255.05</v>
      </c>
      <c r="O206" s="9">
        <v>1280.625</v>
      </c>
      <c r="P206" s="9">
        <v>49</v>
      </c>
      <c r="Q206" s="9">
        <v>3.2</v>
      </c>
      <c r="R206" s="9"/>
      <c r="S206" s="200">
        <v>0.60731481481481475</v>
      </c>
      <c r="T206" s="9">
        <v>57.18</v>
      </c>
    </row>
    <row r="207" spans="1:20">
      <c r="A207" s="9">
        <v>2</v>
      </c>
      <c r="B207" s="9"/>
      <c r="C207" s="9">
        <v>25</v>
      </c>
      <c r="D207" s="206">
        <v>7689</v>
      </c>
      <c r="E207" s="206">
        <v>7425</v>
      </c>
      <c r="F207" s="163">
        <v>7557</v>
      </c>
      <c r="G207" s="9">
        <v>0.50900000000000001</v>
      </c>
      <c r="H207" s="9">
        <v>0.48399999999999999</v>
      </c>
      <c r="I207" s="9">
        <v>0.4965</v>
      </c>
      <c r="J207" s="206">
        <v>8639</v>
      </c>
      <c r="K207" s="206">
        <v>8305</v>
      </c>
      <c r="L207" s="163">
        <v>8472</v>
      </c>
      <c r="M207" s="9">
        <v>1295.4000000000001</v>
      </c>
      <c r="N207" s="9">
        <v>1245.75</v>
      </c>
      <c r="O207" s="9">
        <v>1270.575</v>
      </c>
      <c r="P207" s="9">
        <v>53</v>
      </c>
      <c r="Q207" s="9">
        <v>3.4</v>
      </c>
      <c r="R207" s="9"/>
      <c r="S207" s="200">
        <v>0.6076273148148148</v>
      </c>
      <c r="T207" s="9">
        <v>57.93</v>
      </c>
    </row>
    <row r="208" spans="1:20">
      <c r="A208" s="9">
        <v>3</v>
      </c>
      <c r="B208" s="9"/>
      <c r="C208" s="9">
        <v>25</v>
      </c>
      <c r="D208" s="206">
        <v>7389</v>
      </c>
      <c r="E208" s="206">
        <v>7165</v>
      </c>
      <c r="F208" s="163">
        <v>7277</v>
      </c>
      <c r="G208" s="9">
        <v>0.50900000000000001</v>
      </c>
      <c r="H208" s="9">
        <v>0.48299999999999998</v>
      </c>
      <c r="I208" s="9">
        <v>0.496</v>
      </c>
      <c r="J208" s="206">
        <v>8560</v>
      </c>
      <c r="K208" s="206">
        <v>8215</v>
      </c>
      <c r="L208" s="163">
        <v>8387.5</v>
      </c>
      <c r="M208" s="9">
        <v>1284</v>
      </c>
      <c r="N208" s="9">
        <v>1232.25</v>
      </c>
      <c r="O208" s="9">
        <v>1258.125</v>
      </c>
      <c r="P208" s="9">
        <v>59</v>
      </c>
      <c r="Q208" s="9">
        <v>3.2</v>
      </c>
      <c r="R208" s="9"/>
      <c r="S208" s="200">
        <v>0.60793981481481485</v>
      </c>
      <c r="T208" s="9">
        <v>58.47</v>
      </c>
    </row>
    <row r="209" spans="1:20">
      <c r="A209" s="9">
        <v>4</v>
      </c>
      <c r="B209" s="9"/>
      <c r="C209" s="9">
        <v>25</v>
      </c>
      <c r="D209" s="206">
        <v>7064</v>
      </c>
      <c r="E209" s="206">
        <v>6958</v>
      </c>
      <c r="F209" s="163">
        <v>7011</v>
      </c>
      <c r="G209" s="9">
        <v>0.50600000000000001</v>
      </c>
      <c r="H209" s="9">
        <v>0.48299999999999998</v>
      </c>
      <c r="I209" s="9">
        <v>0.4945</v>
      </c>
      <c r="J209" s="206">
        <v>8460</v>
      </c>
      <c r="K209" s="206">
        <v>8153</v>
      </c>
      <c r="L209" s="163">
        <v>8306.5</v>
      </c>
      <c r="M209" s="9">
        <v>1269</v>
      </c>
      <c r="N209" s="9">
        <v>1222.95</v>
      </c>
      <c r="O209" s="9">
        <v>1245.9749999999999</v>
      </c>
      <c r="P209" s="9">
        <v>67</v>
      </c>
      <c r="Q209" s="9">
        <v>2.4</v>
      </c>
      <c r="R209" s="9"/>
      <c r="S209" s="200">
        <v>0.60825231481481479</v>
      </c>
      <c r="T209" s="9">
        <v>58.73</v>
      </c>
    </row>
    <row r="210" spans="1:20">
      <c r="A210" s="9">
        <v>5</v>
      </c>
      <c r="B210" s="9"/>
      <c r="C210" s="9">
        <v>25</v>
      </c>
      <c r="D210" s="206">
        <v>7002</v>
      </c>
      <c r="E210" s="206">
        <v>6818</v>
      </c>
      <c r="F210" s="163">
        <v>6910</v>
      </c>
      <c r="G210" s="9">
        <v>0.50900000000000001</v>
      </c>
      <c r="H210" s="9">
        <v>0.48599999999999999</v>
      </c>
      <c r="I210" s="9">
        <v>0.4975</v>
      </c>
      <c r="J210" s="206">
        <v>8450</v>
      </c>
      <c r="K210" s="206">
        <v>8132</v>
      </c>
      <c r="L210" s="163">
        <v>8291</v>
      </c>
      <c r="M210" s="9">
        <v>1267.5</v>
      </c>
      <c r="N210" s="9">
        <v>1220.0999999999999</v>
      </c>
      <c r="O210" s="9">
        <v>1243.8</v>
      </c>
      <c r="P210" s="9">
        <v>75</v>
      </c>
      <c r="Q210" s="9">
        <v>3</v>
      </c>
      <c r="R210" s="9"/>
      <c r="S210" s="200">
        <v>0.60856481481481484</v>
      </c>
      <c r="T210" s="9">
        <v>59.21</v>
      </c>
    </row>
    <row r="211" spans="1:20">
      <c r="A211" s="9">
        <v>6</v>
      </c>
      <c r="B211" s="9"/>
      <c r="C211" s="9">
        <v>25</v>
      </c>
      <c r="D211" s="206">
        <v>7116</v>
      </c>
      <c r="E211" s="206">
        <v>6899</v>
      </c>
      <c r="F211" s="163">
        <v>7007.5</v>
      </c>
      <c r="G211" s="9">
        <v>0.50900000000000001</v>
      </c>
      <c r="H211" s="9">
        <v>0.48299999999999998</v>
      </c>
      <c r="I211" s="9">
        <v>0.496</v>
      </c>
      <c r="J211" s="206">
        <v>8394</v>
      </c>
      <c r="K211" s="206">
        <v>8198</v>
      </c>
      <c r="L211" s="163">
        <v>8296</v>
      </c>
      <c r="M211" s="9">
        <v>1259.0999999999999</v>
      </c>
      <c r="N211" s="9">
        <v>1229.7</v>
      </c>
      <c r="O211" s="9">
        <v>1244.4000000000001</v>
      </c>
      <c r="P211" s="9">
        <v>82</v>
      </c>
      <c r="Q211" s="9">
        <v>3.6</v>
      </c>
      <c r="R211" s="9"/>
      <c r="S211" s="200">
        <v>0.60887731481481489</v>
      </c>
      <c r="T211" s="9">
        <v>59.7</v>
      </c>
    </row>
    <row r="212" spans="1:20">
      <c r="A212" s="9">
        <v>7</v>
      </c>
      <c r="B212" s="9"/>
      <c r="C212" s="9">
        <v>25</v>
      </c>
      <c r="D212" s="206">
        <v>7232</v>
      </c>
      <c r="E212" s="206">
        <v>7038</v>
      </c>
      <c r="F212" s="163">
        <v>7135</v>
      </c>
      <c r="G212" s="9">
        <v>0.50900000000000001</v>
      </c>
      <c r="H212" s="9">
        <v>0.48599999999999999</v>
      </c>
      <c r="I212" s="9">
        <v>0.4975</v>
      </c>
      <c r="J212" s="206">
        <v>8347</v>
      </c>
      <c r="K212" s="206">
        <v>8131</v>
      </c>
      <c r="L212" s="163">
        <v>8239</v>
      </c>
      <c r="M212" s="9">
        <v>1252.05</v>
      </c>
      <c r="N212" s="9">
        <v>1219.6500000000001</v>
      </c>
      <c r="O212" s="9">
        <v>1235.8499999999999</v>
      </c>
      <c r="P212" s="9">
        <v>92</v>
      </c>
      <c r="Q212" s="9">
        <v>2.8</v>
      </c>
      <c r="R212" s="9"/>
      <c r="S212" s="200">
        <v>0.60918981481481482</v>
      </c>
      <c r="T212" s="9">
        <v>59.89</v>
      </c>
    </row>
    <row r="213" spans="1:20">
      <c r="A213" s="9">
        <v>8</v>
      </c>
      <c r="B213" s="9"/>
      <c r="C213" s="9">
        <v>25</v>
      </c>
      <c r="D213" s="206">
        <v>7335</v>
      </c>
      <c r="E213" s="206">
        <v>7018</v>
      </c>
      <c r="F213" s="163">
        <v>7176.5</v>
      </c>
      <c r="G213" s="9">
        <v>0.50900000000000001</v>
      </c>
      <c r="H213" s="9">
        <v>0.48199999999999998</v>
      </c>
      <c r="I213" s="9">
        <v>0.4955</v>
      </c>
      <c r="J213" s="206">
        <v>8315</v>
      </c>
      <c r="K213" s="206">
        <v>8107</v>
      </c>
      <c r="L213" s="163">
        <v>8211</v>
      </c>
      <c r="M213" s="9">
        <v>1247.25</v>
      </c>
      <c r="N213" s="9">
        <v>1216.05</v>
      </c>
      <c r="O213" s="9">
        <v>1231.6500000000001</v>
      </c>
      <c r="P213" s="9">
        <v>100</v>
      </c>
      <c r="Q213" s="9">
        <v>3.2</v>
      </c>
      <c r="R213" s="9"/>
      <c r="S213" s="200">
        <v>0.60950231481481476</v>
      </c>
      <c r="T213" s="9">
        <v>60.19</v>
      </c>
    </row>
    <row r="214" spans="1:20">
      <c r="A214" s="9">
        <v>9</v>
      </c>
      <c r="B214" s="9"/>
      <c r="C214" s="9">
        <v>25</v>
      </c>
      <c r="D214" s="206">
        <v>7546</v>
      </c>
      <c r="E214" s="206">
        <v>7124</v>
      </c>
      <c r="F214" s="163">
        <v>7335</v>
      </c>
      <c r="G214" s="9">
        <v>0.50600000000000001</v>
      </c>
      <c r="H214" s="9">
        <v>0.45600000000000002</v>
      </c>
      <c r="I214" s="9">
        <v>0.48099999999999998</v>
      </c>
      <c r="J214" s="206">
        <v>8256</v>
      </c>
      <c r="K214" s="206">
        <v>8051</v>
      </c>
      <c r="L214" s="163">
        <v>8153.5</v>
      </c>
      <c r="M214" s="9">
        <v>1238.4000000000001</v>
      </c>
      <c r="N214" s="9">
        <v>1207.6500000000001</v>
      </c>
      <c r="O214" s="9">
        <v>1223.0250000000001</v>
      </c>
      <c r="P214" s="9">
        <v>109</v>
      </c>
      <c r="Q214" s="9">
        <v>3</v>
      </c>
      <c r="R214" s="9"/>
      <c r="S214" s="200">
        <v>0.60981481481481481</v>
      </c>
      <c r="T214" s="9">
        <v>60.44</v>
      </c>
    </row>
    <row r="215" spans="1:20">
      <c r="A215" s="9">
        <v>10</v>
      </c>
      <c r="B215" s="9"/>
      <c r="C215" s="9">
        <v>25</v>
      </c>
      <c r="D215" s="206">
        <v>7246</v>
      </c>
      <c r="E215" s="206">
        <v>7020</v>
      </c>
      <c r="F215" s="163">
        <v>7133</v>
      </c>
      <c r="G215" s="9">
        <v>0.50900000000000001</v>
      </c>
      <c r="H215" s="9">
        <v>0.45800000000000002</v>
      </c>
      <c r="I215" s="9">
        <v>0.48349999999999999</v>
      </c>
      <c r="J215" s="206">
        <v>8238</v>
      </c>
      <c r="K215" s="206">
        <v>8017</v>
      </c>
      <c r="L215" s="163">
        <v>8127.5</v>
      </c>
      <c r="M215" s="9">
        <v>1235.7</v>
      </c>
      <c r="N215" s="9">
        <v>1202.55</v>
      </c>
      <c r="O215" s="9">
        <v>1219.125</v>
      </c>
      <c r="P215" s="9">
        <v>118</v>
      </c>
      <c r="Q215" s="9">
        <v>2.8</v>
      </c>
      <c r="R215" s="9"/>
      <c r="S215" s="200">
        <v>0.61012731481481486</v>
      </c>
      <c r="T215" s="9">
        <v>60.5</v>
      </c>
    </row>
    <row r="216" spans="1:20">
      <c r="A216" s="9">
        <v>11</v>
      </c>
      <c r="B216" s="9"/>
      <c r="C216" s="9">
        <v>25</v>
      </c>
      <c r="D216" s="206">
        <v>7387</v>
      </c>
      <c r="E216" s="206">
        <v>7093</v>
      </c>
      <c r="F216" s="163">
        <v>7240</v>
      </c>
      <c r="G216" s="9">
        <v>0.50900000000000001</v>
      </c>
      <c r="H216" s="9">
        <v>0.48499999999999999</v>
      </c>
      <c r="I216" s="9">
        <v>0.497</v>
      </c>
      <c r="J216" s="206">
        <v>8215</v>
      </c>
      <c r="K216" s="206">
        <v>7995</v>
      </c>
      <c r="L216" s="163">
        <v>8105</v>
      </c>
      <c r="M216" s="9">
        <v>1232.25</v>
      </c>
      <c r="N216" s="9">
        <v>1199.25</v>
      </c>
      <c r="O216" s="9">
        <v>1215.75</v>
      </c>
      <c r="P216" s="9">
        <v>126</v>
      </c>
      <c r="Q216" s="9">
        <v>3.6</v>
      </c>
      <c r="R216" s="9"/>
      <c r="S216" s="200">
        <v>0.6104398148148148</v>
      </c>
      <c r="T216" s="9">
        <v>60.72</v>
      </c>
    </row>
    <row r="217" spans="1:20">
      <c r="A217" s="9">
        <v>12</v>
      </c>
      <c r="B217" s="9"/>
      <c r="C217" s="9">
        <v>25</v>
      </c>
      <c r="D217" s="206">
        <v>7313</v>
      </c>
      <c r="E217" s="206">
        <v>6992</v>
      </c>
      <c r="F217" s="163">
        <v>7152.5</v>
      </c>
      <c r="G217" s="9">
        <v>0.50900000000000001</v>
      </c>
      <c r="H217" s="9">
        <v>0.48599999999999999</v>
      </c>
      <c r="I217" s="9">
        <v>0.4975</v>
      </c>
      <c r="J217" s="206">
        <v>8190</v>
      </c>
      <c r="K217" s="206">
        <v>7992</v>
      </c>
      <c r="L217" s="163">
        <v>8091</v>
      </c>
      <c r="M217" s="9">
        <v>1228.5</v>
      </c>
      <c r="N217" s="9">
        <v>1198.8</v>
      </c>
      <c r="O217" s="9">
        <v>1213.6500000000001</v>
      </c>
      <c r="P217" s="9">
        <v>133</v>
      </c>
      <c r="Q217" s="9">
        <v>3.6</v>
      </c>
      <c r="R217" s="9"/>
      <c r="S217" s="200">
        <v>0.61075231481481485</v>
      </c>
      <c r="T217" s="9">
        <v>60.9</v>
      </c>
    </row>
    <row r="218" spans="1:20">
      <c r="A218" s="9">
        <v>13</v>
      </c>
      <c r="B218" s="9"/>
      <c r="C218" s="9">
        <v>25</v>
      </c>
      <c r="D218" s="206">
        <v>7412</v>
      </c>
      <c r="E218" s="206">
        <v>7095</v>
      </c>
      <c r="F218" s="163">
        <v>7253.5</v>
      </c>
      <c r="G218" s="9">
        <v>0.51</v>
      </c>
      <c r="H218" s="9">
        <v>0.48699999999999999</v>
      </c>
      <c r="I218" s="9">
        <v>0.4985</v>
      </c>
      <c r="J218" s="206">
        <v>8164</v>
      </c>
      <c r="K218" s="206">
        <v>7981</v>
      </c>
      <c r="L218" s="163">
        <v>8072.5</v>
      </c>
      <c r="M218" s="9">
        <v>1224.5999999999999</v>
      </c>
      <c r="N218" s="9">
        <v>1197.1500000000001</v>
      </c>
      <c r="O218" s="9">
        <v>1210.875</v>
      </c>
      <c r="P218" s="9">
        <v>142</v>
      </c>
      <c r="Q218" s="9">
        <v>2.8</v>
      </c>
      <c r="R218" s="9"/>
      <c r="S218" s="200">
        <v>0.61106481481481478</v>
      </c>
      <c r="T218" s="9">
        <v>61.05</v>
      </c>
    </row>
    <row r="219" spans="1:20">
      <c r="A219" s="9">
        <v>14</v>
      </c>
      <c r="B219" s="9"/>
      <c r="C219" s="9">
        <v>25</v>
      </c>
      <c r="D219" s="206">
        <v>7470</v>
      </c>
      <c r="E219" s="206">
        <v>7136</v>
      </c>
      <c r="F219" s="163">
        <v>7303</v>
      </c>
      <c r="G219" s="9">
        <v>0.51</v>
      </c>
      <c r="H219" s="9">
        <v>0.48599999999999999</v>
      </c>
      <c r="I219" s="9">
        <v>0.498</v>
      </c>
      <c r="J219" s="206">
        <v>8124</v>
      </c>
      <c r="K219" s="206">
        <v>7878</v>
      </c>
      <c r="L219" s="163">
        <v>8001</v>
      </c>
      <c r="M219" s="9">
        <v>1218.5999999999999</v>
      </c>
      <c r="N219" s="9">
        <v>1181.7</v>
      </c>
      <c r="O219" s="9">
        <v>1200.1500000000001</v>
      </c>
      <c r="P219" s="9">
        <v>149</v>
      </c>
      <c r="Q219" s="9">
        <v>3.2</v>
      </c>
      <c r="R219" s="9"/>
      <c r="S219" s="200">
        <v>0.61137731481481483</v>
      </c>
      <c r="T219" s="9">
        <v>61.21</v>
      </c>
    </row>
    <row r="220" spans="1:20">
      <c r="A220" s="9">
        <v>15</v>
      </c>
      <c r="B220" s="9"/>
      <c r="C220" s="9">
        <v>25</v>
      </c>
      <c r="D220" s="206">
        <v>7500</v>
      </c>
      <c r="E220" s="206">
        <v>7193</v>
      </c>
      <c r="F220" s="163">
        <v>7346.5</v>
      </c>
      <c r="G220" s="9">
        <v>0.50900000000000001</v>
      </c>
      <c r="H220" s="9">
        <v>0.48899999999999999</v>
      </c>
      <c r="I220" s="9">
        <v>0.499</v>
      </c>
      <c r="J220" s="206">
        <v>8090</v>
      </c>
      <c r="K220" s="206">
        <v>7944</v>
      </c>
      <c r="L220" s="163">
        <v>8017</v>
      </c>
      <c r="M220" s="9">
        <v>1213.5</v>
      </c>
      <c r="N220" s="9">
        <v>1191.5999999999999</v>
      </c>
      <c r="O220" s="9">
        <v>1202.55</v>
      </c>
      <c r="P220" s="9">
        <v>157</v>
      </c>
      <c r="Q220" s="9">
        <v>3.2</v>
      </c>
      <c r="R220" s="9"/>
      <c r="S220" s="200">
        <v>0.61168981481481477</v>
      </c>
      <c r="T220" s="9">
        <v>61.44</v>
      </c>
    </row>
    <row r="221" spans="1:20">
      <c r="A221" s="9">
        <v>16</v>
      </c>
      <c r="B221" s="9"/>
      <c r="C221" s="9">
        <v>25</v>
      </c>
      <c r="D221" s="206">
        <v>7405</v>
      </c>
      <c r="E221" s="206">
        <v>7060</v>
      </c>
      <c r="F221" s="163">
        <v>7232.5</v>
      </c>
      <c r="G221" s="9">
        <v>0.51</v>
      </c>
      <c r="H221" s="9">
        <v>0.48599999999999999</v>
      </c>
      <c r="I221" s="9">
        <v>0.498</v>
      </c>
      <c r="J221" s="206">
        <v>8119</v>
      </c>
      <c r="K221" s="206">
        <v>7890</v>
      </c>
      <c r="L221" s="163">
        <v>8004.5</v>
      </c>
      <c r="M221" s="9">
        <v>1217.8499999999999</v>
      </c>
      <c r="N221" s="9">
        <v>1183.5</v>
      </c>
      <c r="O221" s="9">
        <v>1200.675</v>
      </c>
      <c r="P221" s="9">
        <v>163</v>
      </c>
      <c r="Q221" s="9">
        <v>3.4</v>
      </c>
      <c r="R221" s="9"/>
      <c r="S221" s="200">
        <v>0.61200231481481482</v>
      </c>
      <c r="T221" s="9">
        <v>61.41</v>
      </c>
    </row>
    <row r="222" spans="1:20">
      <c r="A222" s="9">
        <v>17</v>
      </c>
      <c r="B222" s="9"/>
      <c r="C222" s="9">
        <v>25</v>
      </c>
      <c r="D222" s="206">
        <v>7338</v>
      </c>
      <c r="E222" s="206">
        <v>7026</v>
      </c>
      <c r="F222" s="163">
        <v>7182</v>
      </c>
      <c r="G222" s="9">
        <v>0.51</v>
      </c>
      <c r="H222" s="9">
        <v>0.48699999999999999</v>
      </c>
      <c r="I222" s="9">
        <v>0.4985</v>
      </c>
      <c r="J222" s="206">
        <v>8110</v>
      </c>
      <c r="K222" s="206">
        <v>7893</v>
      </c>
      <c r="L222" s="163">
        <v>8001.5</v>
      </c>
      <c r="M222" s="9">
        <v>1216.5</v>
      </c>
      <c r="N222" s="9">
        <v>1183.95</v>
      </c>
      <c r="O222" s="9">
        <v>1200.2249999999999</v>
      </c>
      <c r="P222" s="9">
        <v>170</v>
      </c>
      <c r="Q222" s="9">
        <v>3.2</v>
      </c>
      <c r="R222" s="9"/>
      <c r="S222" s="200">
        <v>0.61231481481481487</v>
      </c>
      <c r="T222" s="9">
        <v>61.38</v>
      </c>
    </row>
    <row r="223" spans="1:20">
      <c r="A223" s="9">
        <v>18</v>
      </c>
      <c r="B223" s="9"/>
      <c r="C223" s="9">
        <v>25</v>
      </c>
      <c r="D223" s="206">
        <v>7336</v>
      </c>
      <c r="E223" s="206">
        <v>7123</v>
      </c>
      <c r="F223" s="163">
        <v>7229.5</v>
      </c>
      <c r="G223" s="9">
        <v>0.50900000000000001</v>
      </c>
      <c r="H223" s="9">
        <v>0.48770000000000002</v>
      </c>
      <c r="I223" s="9">
        <v>0.49835000000000002</v>
      </c>
      <c r="J223" s="206">
        <v>8051</v>
      </c>
      <c r="K223" s="206">
        <v>7852</v>
      </c>
      <c r="L223" s="163">
        <v>7951.5</v>
      </c>
      <c r="M223" s="9">
        <v>1207.6500000000001</v>
      </c>
      <c r="N223" s="9">
        <v>1177.8</v>
      </c>
      <c r="O223" s="9">
        <v>1192.7249999999999</v>
      </c>
      <c r="P223" s="9">
        <v>176</v>
      </c>
      <c r="Q223" s="9">
        <v>3.4</v>
      </c>
      <c r="R223" s="9"/>
      <c r="S223" s="200">
        <v>0.61262731481481481</v>
      </c>
      <c r="T223" s="9">
        <v>61.65</v>
      </c>
    </row>
    <row r="224" spans="1:20">
      <c r="A224" s="9">
        <v>19</v>
      </c>
      <c r="B224" s="9"/>
      <c r="C224" s="9">
        <v>25</v>
      </c>
      <c r="D224" s="206">
        <v>7215</v>
      </c>
      <c r="E224" s="206">
        <v>6975</v>
      </c>
      <c r="F224" s="163">
        <v>7095</v>
      </c>
      <c r="G224" s="9">
        <v>0.50900000000000001</v>
      </c>
      <c r="H224" s="9">
        <v>0.48399999999999999</v>
      </c>
      <c r="I224" s="9">
        <v>0.4965</v>
      </c>
      <c r="J224" s="206">
        <v>8083</v>
      </c>
      <c r="K224" s="206">
        <v>7904</v>
      </c>
      <c r="L224" s="163">
        <v>7993.5</v>
      </c>
      <c r="M224" s="9">
        <v>1212.45</v>
      </c>
      <c r="N224" s="9">
        <v>1185.5999999999999</v>
      </c>
      <c r="O224" s="9">
        <v>1199.0250000000001</v>
      </c>
      <c r="P224" s="9">
        <v>182</v>
      </c>
      <c r="Q224" s="9">
        <v>2.6</v>
      </c>
      <c r="R224" s="9"/>
      <c r="S224" s="200">
        <v>0.61293981481481474</v>
      </c>
      <c r="T224" s="9">
        <v>61.42</v>
      </c>
    </row>
    <row r="225" spans="1:20" s="6" customFormat="1" ht="13.8" thickBot="1">
      <c r="A225" s="9">
        <v>20</v>
      </c>
      <c r="B225" s="9"/>
      <c r="C225" s="9">
        <v>25</v>
      </c>
      <c r="D225" s="206">
        <v>7054</v>
      </c>
      <c r="E225" s="206">
        <v>6942</v>
      </c>
      <c r="F225" s="163">
        <v>6998</v>
      </c>
      <c r="G225" s="9">
        <v>0.51</v>
      </c>
      <c r="H225" s="9">
        <v>0.48099999999999998</v>
      </c>
      <c r="I225" s="9">
        <v>0.4955</v>
      </c>
      <c r="J225" s="206">
        <v>8118</v>
      </c>
      <c r="K225" s="206">
        <v>7862</v>
      </c>
      <c r="L225" s="163">
        <v>7990</v>
      </c>
      <c r="M225" s="9">
        <v>1217.7</v>
      </c>
      <c r="N225" s="9">
        <v>1179.3</v>
      </c>
      <c r="O225" s="9">
        <v>1198.5</v>
      </c>
      <c r="P225" s="9">
        <v>187</v>
      </c>
      <c r="Q225" s="9">
        <v>2.6</v>
      </c>
      <c r="R225" s="9"/>
      <c r="S225" s="200">
        <v>0.61325231481481479</v>
      </c>
      <c r="T225" s="9">
        <v>61.23</v>
      </c>
    </row>
    <row r="226" spans="1:20" s="28" customFormat="1" ht="13.8" thickBot="1">
      <c r="F226" s="39">
        <f>AVERAGE(F206:F225)</f>
        <v>7223.2</v>
      </c>
      <c r="I226" s="40">
        <f>AVERAGE(I206:I225)</f>
        <v>0.49551749999999994</v>
      </c>
      <c r="L226" s="45">
        <f>AVERAGE(L206:L225)</f>
        <v>8162.45</v>
      </c>
      <c r="M226" s="46" t="str">
        <f>IF(L226&gt;O11,P10,P11)</f>
        <v>ok</v>
      </c>
      <c r="O226" s="39">
        <f>AVERAGE(O206:O225)</f>
        <v>1224.36375</v>
      </c>
      <c r="T226" s="38"/>
    </row>
    <row r="231" spans="1:20">
      <c r="A231" s="1" t="s">
        <v>22</v>
      </c>
      <c r="B231" s="1"/>
      <c r="C231" s="1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182"/>
    </row>
    <row r="232" spans="1:20">
      <c r="A232" s="5" t="s">
        <v>0</v>
      </c>
      <c r="B232" s="5" t="s">
        <v>1</v>
      </c>
      <c r="C232" s="5" t="s">
        <v>2</v>
      </c>
      <c r="D232" s="5" t="s">
        <v>3</v>
      </c>
      <c r="E232" s="5" t="s">
        <v>4</v>
      </c>
      <c r="F232" s="5" t="s">
        <v>5</v>
      </c>
      <c r="G232" s="5" t="s">
        <v>7</v>
      </c>
      <c r="H232" s="5" t="s">
        <v>8</v>
      </c>
      <c r="I232" s="5" t="s">
        <v>9</v>
      </c>
      <c r="J232" s="5" t="s">
        <v>10</v>
      </c>
      <c r="K232" s="5" t="s">
        <v>11</v>
      </c>
      <c r="L232" s="5" t="s">
        <v>12</v>
      </c>
      <c r="M232" s="5" t="s">
        <v>16</v>
      </c>
      <c r="N232" s="5" t="s">
        <v>17</v>
      </c>
      <c r="O232" s="5" t="s">
        <v>18</v>
      </c>
      <c r="P232" s="7" t="s">
        <v>19</v>
      </c>
      <c r="Q232" s="5" t="s">
        <v>13</v>
      </c>
      <c r="R232" s="5" t="s">
        <v>14</v>
      </c>
      <c r="S232" s="5" t="s">
        <v>15</v>
      </c>
      <c r="T232" s="168" t="s">
        <v>20</v>
      </c>
    </row>
    <row r="233" spans="1:20" s="6" customFormat="1">
      <c r="A233" s="7">
        <v>1</v>
      </c>
      <c r="B233" s="7"/>
      <c r="C233" s="7">
        <v>25</v>
      </c>
      <c r="D233" s="210">
        <v>9439</v>
      </c>
      <c r="E233" s="209">
        <v>9231</v>
      </c>
      <c r="F233" s="164">
        <v>9335</v>
      </c>
      <c r="G233" s="7">
        <v>0.63300000000000001</v>
      </c>
      <c r="H233" s="7">
        <v>0.57899999999999996</v>
      </c>
      <c r="I233" s="7">
        <v>0.60599999999999998</v>
      </c>
      <c r="J233" s="209">
        <v>10552</v>
      </c>
      <c r="K233" s="209">
        <v>10153</v>
      </c>
      <c r="L233" s="164">
        <v>10353</v>
      </c>
      <c r="M233" s="7">
        <v>1583</v>
      </c>
      <c r="N233" s="7">
        <v>1523</v>
      </c>
      <c r="O233" s="7">
        <v>1553</v>
      </c>
      <c r="P233" s="7">
        <v>49</v>
      </c>
      <c r="Q233" s="7">
        <v>3</v>
      </c>
      <c r="R233" s="7"/>
      <c r="S233" s="167">
        <v>0.63</v>
      </c>
      <c r="T233" s="7">
        <v>59.6</v>
      </c>
    </row>
    <row r="234" spans="1:20">
      <c r="A234" s="7">
        <v>2</v>
      </c>
      <c r="B234" s="7"/>
      <c r="C234" s="7">
        <v>25</v>
      </c>
      <c r="D234" s="209">
        <v>9055</v>
      </c>
      <c r="E234" s="209">
        <v>8518</v>
      </c>
      <c r="F234" s="164">
        <v>8787</v>
      </c>
      <c r="G234" s="7">
        <v>0.63300000000000001</v>
      </c>
      <c r="H234" s="7">
        <v>0.59299999999999997</v>
      </c>
      <c r="I234" s="7">
        <v>0.61299999999999999</v>
      </c>
      <c r="J234" s="209">
        <v>10439</v>
      </c>
      <c r="K234" s="209">
        <v>10125</v>
      </c>
      <c r="L234" s="164">
        <v>10282</v>
      </c>
      <c r="M234" s="7">
        <v>1565.85</v>
      </c>
      <c r="N234" s="7">
        <v>1518.75</v>
      </c>
      <c r="O234" s="7">
        <v>1542</v>
      </c>
      <c r="P234" s="7">
        <v>52</v>
      </c>
      <c r="Q234" s="7">
        <v>3</v>
      </c>
      <c r="R234" s="7"/>
      <c r="S234" s="167">
        <v>0.63032407407407409</v>
      </c>
      <c r="T234" s="7">
        <v>60.18</v>
      </c>
    </row>
    <row r="235" spans="1:20">
      <c r="A235" s="7">
        <v>3</v>
      </c>
      <c r="B235" s="7"/>
      <c r="C235" s="7">
        <v>25</v>
      </c>
      <c r="D235" s="209">
        <v>8855</v>
      </c>
      <c r="E235" s="209">
        <v>8225</v>
      </c>
      <c r="F235" s="164">
        <v>8540</v>
      </c>
      <c r="G235" s="7">
        <v>0.63300000000000001</v>
      </c>
      <c r="H235" s="7">
        <v>0.59099999999999997</v>
      </c>
      <c r="I235" s="7">
        <v>0.61199999999999999</v>
      </c>
      <c r="J235" s="209">
        <v>10342</v>
      </c>
      <c r="K235" s="209">
        <v>10029</v>
      </c>
      <c r="L235" s="164">
        <v>10186</v>
      </c>
      <c r="M235" s="7">
        <v>1551.3</v>
      </c>
      <c r="N235" s="7">
        <v>1504.35</v>
      </c>
      <c r="O235" s="7">
        <v>1528</v>
      </c>
      <c r="P235" s="7">
        <v>58</v>
      </c>
      <c r="Q235" s="7">
        <v>3.2</v>
      </c>
      <c r="R235" s="7"/>
      <c r="S235" s="167">
        <v>0.63064814814814818</v>
      </c>
      <c r="T235" s="7">
        <v>60.88</v>
      </c>
    </row>
    <row r="236" spans="1:20">
      <c r="A236" s="7">
        <v>4</v>
      </c>
      <c r="B236" s="7"/>
      <c r="C236" s="7">
        <v>25</v>
      </c>
      <c r="D236" s="209">
        <v>8678</v>
      </c>
      <c r="E236" s="209">
        <v>7807</v>
      </c>
      <c r="F236" s="164">
        <v>8243</v>
      </c>
      <c r="G236" s="7">
        <v>0.63400000000000001</v>
      </c>
      <c r="H236" s="7">
        <v>0.55900000000000005</v>
      </c>
      <c r="I236" s="7">
        <v>0.59699999999999998</v>
      </c>
      <c r="J236" s="209">
        <v>10277</v>
      </c>
      <c r="K236" s="209">
        <v>9943</v>
      </c>
      <c r="L236" s="164">
        <v>10110</v>
      </c>
      <c r="M236" s="7">
        <v>1541.55</v>
      </c>
      <c r="N236" s="7">
        <v>1491.45</v>
      </c>
      <c r="O236" s="7">
        <v>1517</v>
      </c>
      <c r="P236" s="7">
        <v>66</v>
      </c>
      <c r="Q236" s="7">
        <v>3.4</v>
      </c>
      <c r="R236" s="7"/>
      <c r="S236" s="167">
        <v>0.63097222222222216</v>
      </c>
      <c r="T236" s="7">
        <v>61.31</v>
      </c>
    </row>
    <row r="237" spans="1:20">
      <c r="A237" s="7">
        <v>5</v>
      </c>
      <c r="B237" s="7"/>
      <c r="C237" s="7">
        <v>25</v>
      </c>
      <c r="D237" s="209">
        <v>8498</v>
      </c>
      <c r="E237" s="209">
        <v>8341</v>
      </c>
      <c r="F237" s="164">
        <v>8419.5</v>
      </c>
      <c r="G237" s="7">
        <v>0.63300000000000001</v>
      </c>
      <c r="H237" s="7">
        <v>0.60199999999999998</v>
      </c>
      <c r="I237" s="7">
        <v>0.61750000000000005</v>
      </c>
      <c r="J237" s="209">
        <v>10198</v>
      </c>
      <c r="K237" s="209">
        <v>9936</v>
      </c>
      <c r="L237" s="164">
        <v>10067</v>
      </c>
      <c r="M237" s="7">
        <v>1529.7</v>
      </c>
      <c r="N237" s="7">
        <v>1490.4</v>
      </c>
      <c r="O237" s="7">
        <v>1510</v>
      </c>
      <c r="P237" s="7">
        <v>74</v>
      </c>
      <c r="Q237" s="7">
        <v>3.2</v>
      </c>
      <c r="R237" s="7"/>
      <c r="S237" s="167">
        <v>0.63129629629629636</v>
      </c>
      <c r="T237" s="7">
        <v>61.67</v>
      </c>
    </row>
    <row r="238" spans="1:20">
      <c r="A238" s="7">
        <v>6</v>
      </c>
      <c r="B238" s="7"/>
      <c r="C238" s="7">
        <v>25</v>
      </c>
      <c r="D238" s="7">
        <v>8689</v>
      </c>
      <c r="E238" s="7">
        <v>8326</v>
      </c>
      <c r="F238" s="164">
        <v>8507.5</v>
      </c>
      <c r="G238" s="7">
        <v>0.63400000000000001</v>
      </c>
      <c r="H238" s="7">
        <v>0.60199999999999998</v>
      </c>
      <c r="I238" s="7">
        <v>0.61799999999999999</v>
      </c>
      <c r="J238" s="7">
        <v>10141</v>
      </c>
      <c r="K238" s="7">
        <v>9868</v>
      </c>
      <c r="L238" s="164">
        <v>10004.5</v>
      </c>
      <c r="M238" s="7">
        <v>1521.15</v>
      </c>
      <c r="N238" s="7">
        <v>1480.2</v>
      </c>
      <c r="O238" s="7">
        <v>1501</v>
      </c>
      <c r="P238" s="7">
        <v>82</v>
      </c>
      <c r="Q238" s="7">
        <v>3.2</v>
      </c>
      <c r="R238" s="7"/>
      <c r="S238" s="167">
        <v>0.63162037037037033</v>
      </c>
      <c r="T238" s="7">
        <v>62.09</v>
      </c>
    </row>
    <row r="239" spans="1:20">
      <c r="A239" s="7">
        <v>7</v>
      </c>
      <c r="B239" s="7"/>
      <c r="C239" s="7">
        <v>25</v>
      </c>
      <c r="D239" s="7">
        <v>8641</v>
      </c>
      <c r="E239" s="7">
        <v>8448</v>
      </c>
      <c r="F239" s="164">
        <v>8544.5</v>
      </c>
      <c r="G239" s="7">
        <v>0.63400000000000001</v>
      </c>
      <c r="H239" s="7">
        <v>0.60699999999999998</v>
      </c>
      <c r="I239" s="7">
        <v>0.62050000000000005</v>
      </c>
      <c r="J239" s="7">
        <v>10177</v>
      </c>
      <c r="K239" s="7">
        <v>9845</v>
      </c>
      <c r="L239" s="164">
        <v>10011</v>
      </c>
      <c r="M239" s="7">
        <v>1526.55</v>
      </c>
      <c r="N239" s="7">
        <v>1476.75</v>
      </c>
      <c r="O239" s="7">
        <v>1502</v>
      </c>
      <c r="P239" s="7">
        <v>90</v>
      </c>
      <c r="Q239" s="7">
        <v>3</v>
      </c>
      <c r="R239" s="7"/>
      <c r="S239" s="167">
        <v>0.63194444444444442</v>
      </c>
      <c r="T239" s="7">
        <v>62.39</v>
      </c>
    </row>
    <row r="240" spans="1:20">
      <c r="A240" s="7">
        <v>8</v>
      </c>
      <c r="B240" s="7"/>
      <c r="C240" s="7">
        <v>25</v>
      </c>
      <c r="D240" s="7">
        <v>8608</v>
      </c>
      <c r="E240" s="7">
        <v>8359</v>
      </c>
      <c r="F240" s="164">
        <v>8483.5</v>
      </c>
      <c r="G240" s="7">
        <v>0.63300000000000001</v>
      </c>
      <c r="H240" s="7">
        <v>0.59899999999999998</v>
      </c>
      <c r="I240" s="7">
        <v>0.61599999999999999</v>
      </c>
      <c r="J240" s="7">
        <v>10027</v>
      </c>
      <c r="K240" s="7">
        <v>9737</v>
      </c>
      <c r="L240" s="164">
        <v>9882</v>
      </c>
      <c r="M240" s="7">
        <v>1504.05</v>
      </c>
      <c r="N240" s="7">
        <v>1460.55</v>
      </c>
      <c r="O240" s="7">
        <v>1482</v>
      </c>
      <c r="P240" s="7">
        <v>98</v>
      </c>
      <c r="Q240" s="7">
        <v>3.2</v>
      </c>
      <c r="R240" s="7"/>
      <c r="S240" s="167">
        <v>0.63226851851851851</v>
      </c>
      <c r="T240" s="7">
        <v>62.53</v>
      </c>
    </row>
    <row r="241" spans="1:20">
      <c r="A241" s="7">
        <v>9</v>
      </c>
      <c r="B241" s="7"/>
      <c r="C241" s="7">
        <v>25</v>
      </c>
      <c r="D241" s="7">
        <v>8620</v>
      </c>
      <c r="E241" s="7">
        <v>8306</v>
      </c>
      <c r="F241" s="164">
        <v>8463</v>
      </c>
      <c r="G241" s="7">
        <v>0.63400000000000001</v>
      </c>
      <c r="H241" s="7">
        <v>0.59699999999999998</v>
      </c>
      <c r="I241" s="7">
        <v>0.61550000000000005</v>
      </c>
      <c r="J241" s="7">
        <v>9981</v>
      </c>
      <c r="K241" s="7">
        <v>9655</v>
      </c>
      <c r="L241" s="164">
        <v>9818</v>
      </c>
      <c r="M241" s="7">
        <v>1497.15</v>
      </c>
      <c r="N241" s="7">
        <v>1448.25</v>
      </c>
      <c r="O241" s="7">
        <v>1473</v>
      </c>
      <c r="P241" s="7">
        <v>108</v>
      </c>
      <c r="Q241" s="7">
        <v>3.2</v>
      </c>
      <c r="R241" s="7"/>
      <c r="S241" s="167">
        <v>0.6325925925925926</v>
      </c>
      <c r="T241" s="7">
        <v>62.74</v>
      </c>
    </row>
    <row r="242" spans="1:20">
      <c r="A242" s="7">
        <v>10</v>
      </c>
      <c r="B242" s="7"/>
      <c r="C242" s="7">
        <v>25</v>
      </c>
      <c r="D242" s="7">
        <v>8440</v>
      </c>
      <c r="E242" s="7">
        <v>8234</v>
      </c>
      <c r="F242" s="164">
        <v>8337</v>
      </c>
      <c r="G242" s="7">
        <v>0.63300000000000001</v>
      </c>
      <c r="H242" s="7">
        <v>0.57699999999999996</v>
      </c>
      <c r="I242" s="7">
        <v>0.60499999999999998</v>
      </c>
      <c r="J242" s="7">
        <v>9949</v>
      </c>
      <c r="K242" s="7">
        <v>9651</v>
      </c>
      <c r="L242" s="164">
        <v>9800</v>
      </c>
      <c r="M242" s="7">
        <v>1492.35</v>
      </c>
      <c r="N242" s="7">
        <v>1447.65</v>
      </c>
      <c r="O242" s="7">
        <v>1470</v>
      </c>
      <c r="P242" s="7">
        <v>116</v>
      </c>
      <c r="Q242" s="7">
        <v>3.2</v>
      </c>
      <c r="R242" s="7"/>
      <c r="S242" s="167">
        <v>0.63291666666666668</v>
      </c>
      <c r="T242" s="7">
        <v>62.87</v>
      </c>
    </row>
    <row r="243" spans="1:20">
      <c r="A243" s="7">
        <v>11</v>
      </c>
      <c r="B243" s="7"/>
      <c r="C243" s="7">
        <v>25</v>
      </c>
      <c r="D243" s="7">
        <v>8365</v>
      </c>
      <c r="E243" s="7">
        <v>8219</v>
      </c>
      <c r="F243" s="164">
        <v>8292</v>
      </c>
      <c r="G243" s="7">
        <v>0.63400000000000001</v>
      </c>
      <c r="H243" s="7">
        <v>0.59599999999999997</v>
      </c>
      <c r="I243" s="7">
        <v>0.61499999999999999</v>
      </c>
      <c r="J243" s="7">
        <v>9910</v>
      </c>
      <c r="K243" s="7">
        <v>9606</v>
      </c>
      <c r="L243" s="164">
        <v>9758</v>
      </c>
      <c r="M243" s="7">
        <v>1486.5</v>
      </c>
      <c r="N243" s="7">
        <v>1440.9</v>
      </c>
      <c r="O243" s="7">
        <v>1464</v>
      </c>
      <c r="P243" s="7">
        <v>125</v>
      </c>
      <c r="Q243" s="7">
        <v>3.2</v>
      </c>
      <c r="R243" s="7"/>
      <c r="S243" s="167">
        <v>0.63324074074074077</v>
      </c>
      <c r="T243" s="7">
        <v>63.1</v>
      </c>
    </row>
    <row r="244" spans="1:20">
      <c r="A244" s="7">
        <v>12</v>
      </c>
      <c r="B244" s="7"/>
      <c r="C244" s="7">
        <v>25</v>
      </c>
      <c r="D244" s="7">
        <v>8567</v>
      </c>
      <c r="E244" s="7">
        <v>8247</v>
      </c>
      <c r="F244" s="164">
        <v>8407</v>
      </c>
      <c r="G244" s="7">
        <v>0.63400000000000001</v>
      </c>
      <c r="H244" s="7">
        <v>0.59499999999999997</v>
      </c>
      <c r="I244" s="7">
        <v>0.61450000000000005</v>
      </c>
      <c r="J244" s="7">
        <v>9881</v>
      </c>
      <c r="K244" s="7">
        <v>9568</v>
      </c>
      <c r="L244" s="164">
        <v>9724.5</v>
      </c>
      <c r="M244" s="7">
        <v>1482.15</v>
      </c>
      <c r="N244" s="7">
        <v>1435.2</v>
      </c>
      <c r="O244" s="7">
        <v>1459</v>
      </c>
      <c r="P244" s="7">
        <v>134</v>
      </c>
      <c r="Q244" s="7">
        <v>3.2</v>
      </c>
      <c r="R244" s="7"/>
      <c r="S244" s="167">
        <v>0.63356481481481486</v>
      </c>
      <c r="T244" s="7">
        <v>63.29</v>
      </c>
    </row>
    <row r="245" spans="1:20">
      <c r="A245" s="7">
        <v>13</v>
      </c>
      <c r="B245" s="7"/>
      <c r="C245" s="7">
        <v>25</v>
      </c>
      <c r="D245" s="7">
        <v>8403</v>
      </c>
      <c r="E245" s="7">
        <v>8033</v>
      </c>
      <c r="F245" s="164">
        <v>8218</v>
      </c>
      <c r="G245" s="7">
        <v>0.63300000000000001</v>
      </c>
      <c r="H245" s="7">
        <v>0.59399999999999997</v>
      </c>
      <c r="I245" s="7">
        <v>0.61350000000000005</v>
      </c>
      <c r="J245" s="7">
        <v>9851</v>
      </c>
      <c r="K245" s="7">
        <v>9561</v>
      </c>
      <c r="L245" s="164">
        <v>9706</v>
      </c>
      <c r="M245" s="7">
        <v>1477.65</v>
      </c>
      <c r="N245" s="7">
        <v>1434.15</v>
      </c>
      <c r="O245" s="7">
        <v>1456</v>
      </c>
      <c r="P245" s="7">
        <v>142</v>
      </c>
      <c r="Q245" s="7">
        <v>3.2</v>
      </c>
      <c r="R245" s="7"/>
      <c r="S245" s="167">
        <v>0.63388888888888884</v>
      </c>
      <c r="T245" s="7">
        <v>63.36</v>
      </c>
    </row>
    <row r="246" spans="1:20">
      <c r="A246" s="7">
        <v>14</v>
      </c>
      <c r="B246" s="7"/>
      <c r="C246" s="7">
        <v>25</v>
      </c>
      <c r="D246" s="7">
        <v>8392</v>
      </c>
      <c r="E246" s="7">
        <v>8214</v>
      </c>
      <c r="F246" s="164">
        <v>8303</v>
      </c>
      <c r="G246" s="7">
        <v>0.63300000000000001</v>
      </c>
      <c r="H246" s="7">
        <v>0.60899999999999999</v>
      </c>
      <c r="I246" s="7">
        <v>0.621</v>
      </c>
      <c r="J246" s="7">
        <v>9833</v>
      </c>
      <c r="K246" s="7">
        <v>9492</v>
      </c>
      <c r="L246" s="164">
        <v>9662.5</v>
      </c>
      <c r="M246" s="7">
        <v>1474.95</v>
      </c>
      <c r="N246" s="7">
        <v>1423.8</v>
      </c>
      <c r="O246" s="7">
        <v>1449</v>
      </c>
      <c r="P246" s="7">
        <v>149</v>
      </c>
      <c r="Q246" s="7">
        <v>3.4</v>
      </c>
      <c r="R246" s="7"/>
      <c r="S246" s="167">
        <v>0.63421296296296303</v>
      </c>
      <c r="T246" s="7">
        <v>63.44</v>
      </c>
    </row>
    <row r="247" spans="1:20">
      <c r="A247" s="7">
        <v>15</v>
      </c>
      <c r="B247" s="7"/>
      <c r="C247" s="7">
        <v>25</v>
      </c>
      <c r="D247" s="7">
        <v>8313</v>
      </c>
      <c r="E247" s="7">
        <v>8113</v>
      </c>
      <c r="F247" s="164">
        <v>8213</v>
      </c>
      <c r="G247" s="7">
        <v>0.63400000000000001</v>
      </c>
      <c r="H247" s="7">
        <v>0.60799999999999998</v>
      </c>
      <c r="I247" s="7">
        <v>0.621</v>
      </c>
      <c r="J247" s="7">
        <v>9855</v>
      </c>
      <c r="K247" s="7">
        <v>9465</v>
      </c>
      <c r="L247" s="164">
        <v>9660</v>
      </c>
      <c r="M247" s="7">
        <v>1478.25</v>
      </c>
      <c r="N247" s="7">
        <v>1419.75</v>
      </c>
      <c r="O247" s="7">
        <v>1449</v>
      </c>
      <c r="P247" s="7">
        <v>159</v>
      </c>
      <c r="Q247" s="7">
        <v>3.4</v>
      </c>
      <c r="R247" s="7"/>
      <c r="S247" s="167">
        <v>0.63453703703703701</v>
      </c>
      <c r="T247" s="7">
        <v>63.45</v>
      </c>
    </row>
    <row r="248" spans="1:20">
      <c r="A248" s="7">
        <v>16</v>
      </c>
      <c r="B248" s="7"/>
      <c r="C248" s="7">
        <v>25</v>
      </c>
      <c r="D248" s="209">
        <v>8386</v>
      </c>
      <c r="E248" s="209">
        <v>8298</v>
      </c>
      <c r="F248" s="164">
        <v>8342</v>
      </c>
      <c r="G248" s="7">
        <v>0.63300000000000001</v>
      </c>
      <c r="H248" s="7">
        <v>0.60099999999999998</v>
      </c>
      <c r="I248" s="7">
        <v>0.61699999999999999</v>
      </c>
      <c r="J248" s="209">
        <v>9815</v>
      </c>
      <c r="K248" s="209">
        <v>9454</v>
      </c>
      <c r="L248" s="164">
        <v>9634.5</v>
      </c>
      <c r="M248" s="7">
        <v>1472.25</v>
      </c>
      <c r="N248" s="7">
        <v>1418.1</v>
      </c>
      <c r="O248" s="7">
        <v>1445</v>
      </c>
      <c r="P248" s="7">
        <v>163</v>
      </c>
      <c r="Q248" s="7">
        <v>3.4</v>
      </c>
      <c r="R248" s="7"/>
      <c r="S248" s="167">
        <v>0.6348611111111111</v>
      </c>
      <c r="T248" s="7">
        <v>63.59</v>
      </c>
    </row>
    <row r="249" spans="1:20">
      <c r="A249" s="7">
        <v>17</v>
      </c>
      <c r="B249" s="7"/>
      <c r="C249" s="7">
        <v>25</v>
      </c>
      <c r="D249" s="209">
        <v>8457</v>
      </c>
      <c r="E249" s="210">
        <v>8226</v>
      </c>
      <c r="F249" s="164">
        <v>8341.5</v>
      </c>
      <c r="G249" s="7">
        <v>0.63300000000000001</v>
      </c>
      <c r="H249" s="7">
        <v>0.61099999999999999</v>
      </c>
      <c r="I249" s="7">
        <v>0.622</v>
      </c>
      <c r="J249" s="209">
        <v>9775</v>
      </c>
      <c r="K249" s="209">
        <v>9444</v>
      </c>
      <c r="L249" s="164">
        <v>9609.5</v>
      </c>
      <c r="M249" s="7">
        <v>1466.25</v>
      </c>
      <c r="N249" s="7">
        <v>1416.6</v>
      </c>
      <c r="O249" s="7">
        <v>1441</v>
      </c>
      <c r="P249" s="7">
        <v>169</v>
      </c>
      <c r="Q249" s="7">
        <v>3.4</v>
      </c>
      <c r="R249" s="7"/>
      <c r="S249" s="167">
        <v>0.63518518518518519</v>
      </c>
      <c r="T249" s="7">
        <v>63.76</v>
      </c>
    </row>
    <row r="250" spans="1:20">
      <c r="A250" s="7">
        <v>18</v>
      </c>
      <c r="B250" s="7"/>
      <c r="C250" s="7">
        <v>25</v>
      </c>
      <c r="D250" s="209">
        <v>8402</v>
      </c>
      <c r="E250" s="209">
        <v>8176</v>
      </c>
      <c r="F250" s="164">
        <v>8289</v>
      </c>
      <c r="G250" s="7">
        <v>0.63300000000000001</v>
      </c>
      <c r="H250" s="7">
        <v>0.60899999999999999</v>
      </c>
      <c r="I250" s="7">
        <v>0.621</v>
      </c>
      <c r="J250" s="209">
        <v>9757</v>
      </c>
      <c r="K250" s="209">
        <v>9412</v>
      </c>
      <c r="L250" s="164">
        <v>9584.5</v>
      </c>
      <c r="M250" s="7">
        <v>1463.55</v>
      </c>
      <c r="N250" s="7">
        <v>1411.8</v>
      </c>
      <c r="O250" s="7">
        <v>1438</v>
      </c>
      <c r="P250" s="7">
        <v>175</v>
      </c>
      <c r="Q250" s="7">
        <v>3.2</v>
      </c>
      <c r="R250" s="7"/>
      <c r="S250" s="167">
        <v>0.63550925925925927</v>
      </c>
      <c r="T250" s="7">
        <v>63.73</v>
      </c>
    </row>
    <row r="251" spans="1:20">
      <c r="A251" s="7">
        <v>19</v>
      </c>
      <c r="B251" s="7"/>
      <c r="C251" s="7">
        <v>25</v>
      </c>
      <c r="D251" s="209">
        <v>8385</v>
      </c>
      <c r="E251" s="209">
        <v>8192</v>
      </c>
      <c r="F251" s="164">
        <v>8288.5</v>
      </c>
      <c r="G251" s="7">
        <v>0.63400000000000001</v>
      </c>
      <c r="H251" s="7">
        <v>0.61</v>
      </c>
      <c r="I251" s="7">
        <v>0.622</v>
      </c>
      <c r="J251" s="209">
        <v>9786</v>
      </c>
      <c r="K251" s="209">
        <v>9439</v>
      </c>
      <c r="L251" s="164">
        <v>9612.5</v>
      </c>
      <c r="M251" s="7">
        <v>1467.9</v>
      </c>
      <c r="N251" s="7">
        <v>1415.85</v>
      </c>
      <c r="O251" s="7">
        <v>1442</v>
      </c>
      <c r="P251" s="7">
        <v>180</v>
      </c>
      <c r="Q251" s="7">
        <v>3.2</v>
      </c>
      <c r="R251" s="7"/>
      <c r="S251" s="167">
        <v>0.63583333333333336</v>
      </c>
      <c r="T251" s="7">
        <v>63.8</v>
      </c>
    </row>
    <row r="252" spans="1:20" s="6" customFormat="1" ht="13.8" thickBot="1">
      <c r="A252" s="7">
        <v>20</v>
      </c>
      <c r="B252" s="7"/>
      <c r="C252" s="7">
        <v>25</v>
      </c>
      <c r="D252" s="209">
        <v>8392</v>
      </c>
      <c r="E252" s="209">
        <v>7956</v>
      </c>
      <c r="F252" s="164">
        <v>8174</v>
      </c>
      <c r="G252" s="7">
        <v>0.63300000000000001</v>
      </c>
      <c r="H252" s="7">
        <v>0.61</v>
      </c>
      <c r="I252" s="7">
        <v>0.62150000000000005</v>
      </c>
      <c r="J252" s="209">
        <v>9735</v>
      </c>
      <c r="K252" s="209">
        <v>9387</v>
      </c>
      <c r="L252" s="164">
        <v>9561</v>
      </c>
      <c r="M252" s="7">
        <v>1460.25</v>
      </c>
      <c r="N252" s="7">
        <v>1408.05</v>
      </c>
      <c r="O252" s="7">
        <v>1434</v>
      </c>
      <c r="P252" s="7">
        <v>186</v>
      </c>
      <c r="Q252" s="7">
        <v>3.2</v>
      </c>
      <c r="R252" s="7"/>
      <c r="S252" s="167">
        <v>0.63615740740740734</v>
      </c>
      <c r="T252" s="7">
        <v>63.89</v>
      </c>
    </row>
    <row r="253" spans="1:20" s="28" customFormat="1" ht="13.8" thickBot="1">
      <c r="F253" s="39">
        <f>AVERAGE(F233:F252)</f>
        <v>8426.4</v>
      </c>
      <c r="G253" s="47"/>
      <c r="H253" s="47"/>
      <c r="I253" s="40">
        <f>AVERAGE(I233:I252)</f>
        <v>0.61545000000000005</v>
      </c>
      <c r="J253" s="47"/>
      <c r="K253" s="47"/>
      <c r="L253" s="41">
        <f>AVERAGE(L233:L252)</f>
        <v>9851.3250000000007</v>
      </c>
      <c r="M253" s="43" t="str">
        <f>IF(L199&gt;O10,P10,P11)</f>
        <v>ok</v>
      </c>
      <c r="N253" s="47"/>
      <c r="O253" s="39">
        <f>AVERAGE(O233:O252)</f>
        <v>1477.75</v>
      </c>
      <c r="T253" s="38"/>
    </row>
    <row r="258" spans="1:157" s="2" customFormat="1">
      <c r="A258" s="3" t="s">
        <v>21</v>
      </c>
      <c r="B258" s="3"/>
      <c r="C258" s="3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185"/>
      <c r="U258"/>
      <c r="V258"/>
      <c r="W258"/>
      <c r="X258"/>
      <c r="Y258"/>
      <c r="Z258"/>
      <c r="AA258"/>
      <c r="AB258"/>
      <c r="AC258"/>
      <c r="AD258"/>
      <c r="AE258"/>
      <c r="AF258"/>
      <c r="AG258"/>
      <c r="AH258"/>
      <c r="AI258"/>
      <c r="AJ258"/>
      <c r="AK258"/>
      <c r="AL258"/>
      <c r="AM258"/>
      <c r="AN258"/>
      <c r="AO258"/>
      <c r="AP258"/>
      <c r="AQ258"/>
      <c r="AR258"/>
      <c r="AS258"/>
      <c r="AT258"/>
      <c r="AU258"/>
      <c r="AV258"/>
      <c r="AW258"/>
      <c r="AX258"/>
      <c r="AY258"/>
      <c r="AZ258"/>
      <c r="BA258"/>
      <c r="BB258"/>
      <c r="BC258"/>
      <c r="BD258"/>
      <c r="BE258"/>
      <c r="BF258"/>
      <c r="BG258"/>
      <c r="BH258"/>
      <c r="BI258"/>
      <c r="BJ258"/>
      <c r="BK258"/>
      <c r="BL258"/>
      <c r="BM258"/>
      <c r="BN258"/>
      <c r="BO258"/>
      <c r="BP258"/>
      <c r="BQ258"/>
      <c r="BR258"/>
      <c r="BS258"/>
      <c r="BT258"/>
      <c r="BU258"/>
      <c r="BV258"/>
      <c r="BW258"/>
      <c r="BX258"/>
      <c r="BY258"/>
      <c r="BZ258"/>
      <c r="CA258"/>
      <c r="CB258"/>
      <c r="CC258"/>
      <c r="CD258"/>
      <c r="CE258"/>
      <c r="CF258"/>
      <c r="CG258"/>
      <c r="CH258"/>
      <c r="CI258"/>
      <c r="CJ258"/>
      <c r="CK258"/>
      <c r="CL258"/>
      <c r="CM258"/>
      <c r="CN258"/>
      <c r="CO258"/>
      <c r="CP258"/>
      <c r="CQ258"/>
      <c r="CR258"/>
      <c r="CS258"/>
      <c r="CT258"/>
      <c r="CU258"/>
      <c r="CV258"/>
      <c r="CW258"/>
      <c r="CX258"/>
      <c r="CY258"/>
      <c r="CZ258"/>
      <c r="DA258"/>
      <c r="DB258"/>
      <c r="DC258"/>
      <c r="DD258"/>
      <c r="DE258"/>
      <c r="DF258"/>
      <c r="DG258"/>
      <c r="DH258"/>
      <c r="DI258"/>
      <c r="DJ258"/>
      <c r="DK258"/>
      <c r="DL258"/>
      <c r="DM258"/>
      <c r="DN258"/>
      <c r="DO258"/>
      <c r="DP258"/>
      <c r="DQ258"/>
      <c r="DR258"/>
      <c r="DS258"/>
      <c r="DT258"/>
      <c r="DU258"/>
      <c r="DV258"/>
      <c r="DW258"/>
      <c r="DX258"/>
      <c r="DY258"/>
      <c r="DZ258"/>
      <c r="EA258"/>
      <c r="EB258"/>
      <c r="EC258"/>
      <c r="ED258"/>
      <c r="EE258"/>
      <c r="EF258"/>
      <c r="EG258"/>
      <c r="EH258"/>
      <c r="EI258"/>
      <c r="EJ258"/>
      <c r="EK258"/>
      <c r="EL258"/>
      <c r="EM258"/>
      <c r="EN258"/>
      <c r="EO258"/>
      <c r="EP258"/>
      <c r="EQ258"/>
      <c r="ER258"/>
      <c r="ES258"/>
      <c r="ET258"/>
      <c r="EU258"/>
      <c r="EV258"/>
      <c r="EW258"/>
      <c r="EX258"/>
      <c r="EY258"/>
      <c r="EZ258"/>
      <c r="FA258"/>
    </row>
    <row r="259" spans="1:157">
      <c r="A259" s="9" t="s">
        <v>0</v>
      </c>
      <c r="B259" s="9" t="s">
        <v>1</v>
      </c>
      <c r="C259" s="9" t="s">
        <v>2</v>
      </c>
      <c r="D259" s="9" t="s">
        <v>3</v>
      </c>
      <c r="E259" s="9" t="s">
        <v>4</v>
      </c>
      <c r="F259" s="9" t="s">
        <v>5</v>
      </c>
      <c r="G259" s="9" t="s">
        <v>7</v>
      </c>
      <c r="H259" s="9" t="s">
        <v>8</v>
      </c>
      <c r="I259" s="9" t="s">
        <v>9</v>
      </c>
      <c r="J259" s="9" t="s">
        <v>10</v>
      </c>
      <c r="K259" s="9" t="s">
        <v>11</v>
      </c>
      <c r="L259" s="9" t="s">
        <v>12</v>
      </c>
      <c r="M259" s="9" t="s">
        <v>16</v>
      </c>
      <c r="N259" s="9" t="s">
        <v>17</v>
      </c>
      <c r="O259" s="9" t="s">
        <v>18</v>
      </c>
      <c r="P259" s="9" t="s">
        <v>19</v>
      </c>
      <c r="Q259" s="9" t="s">
        <v>13</v>
      </c>
      <c r="R259" s="9" t="s">
        <v>14</v>
      </c>
      <c r="S259" s="9" t="s">
        <v>15</v>
      </c>
      <c r="T259" s="184" t="s">
        <v>20</v>
      </c>
    </row>
    <row r="260" spans="1:157" s="6" customFormat="1">
      <c r="A260" s="9">
        <v>1</v>
      </c>
      <c r="B260" s="9"/>
      <c r="C260" s="9">
        <v>25</v>
      </c>
      <c r="D260" s="206">
        <v>8027</v>
      </c>
      <c r="E260" s="206">
        <v>7607</v>
      </c>
      <c r="F260" s="163">
        <v>7817</v>
      </c>
      <c r="G260" s="9">
        <v>0.50800000000000001</v>
      </c>
      <c r="H260" s="9">
        <v>0.48899999999999999</v>
      </c>
      <c r="I260" s="9">
        <v>0.4985</v>
      </c>
      <c r="J260" s="206">
        <v>8701</v>
      </c>
      <c r="K260" s="206">
        <v>8413</v>
      </c>
      <c r="L260" s="163">
        <v>8557</v>
      </c>
      <c r="M260" s="9">
        <v>1305.1500000000001</v>
      </c>
      <c r="N260" s="9">
        <v>1261.95</v>
      </c>
      <c r="O260" s="9">
        <v>1283.55</v>
      </c>
      <c r="P260" s="9">
        <v>49</v>
      </c>
      <c r="Q260" s="9">
        <v>3</v>
      </c>
      <c r="R260" s="9"/>
      <c r="S260" s="200">
        <v>0.65591435185185187</v>
      </c>
      <c r="T260" s="9">
        <v>57.1</v>
      </c>
    </row>
    <row r="261" spans="1:157">
      <c r="A261" s="9">
        <v>2</v>
      </c>
      <c r="B261" s="9"/>
      <c r="C261" s="9">
        <v>25</v>
      </c>
      <c r="D261" s="206">
        <v>7689</v>
      </c>
      <c r="E261" s="206">
        <v>7396</v>
      </c>
      <c r="F261" s="163">
        <v>7542.5</v>
      </c>
      <c r="G261" s="9">
        <v>0.50800000000000001</v>
      </c>
      <c r="H261" s="9">
        <v>0.49</v>
      </c>
      <c r="I261" s="9">
        <v>0.499</v>
      </c>
      <c r="J261" s="206">
        <v>8606</v>
      </c>
      <c r="K261" s="206">
        <v>8345</v>
      </c>
      <c r="L261" s="163">
        <v>8475.5</v>
      </c>
      <c r="M261" s="9">
        <v>1290.9000000000001</v>
      </c>
      <c r="N261" s="9">
        <v>1251.75</v>
      </c>
      <c r="O261" s="9">
        <v>1271.325</v>
      </c>
      <c r="P261" s="9">
        <v>53</v>
      </c>
      <c r="Q261" s="9">
        <v>3.8</v>
      </c>
      <c r="R261" s="9"/>
      <c r="S261" s="200">
        <v>0.65623842592592596</v>
      </c>
      <c r="T261" s="9">
        <v>57.91</v>
      </c>
    </row>
    <row r="262" spans="1:157">
      <c r="A262" s="9">
        <v>3</v>
      </c>
      <c r="B262" s="9"/>
      <c r="C262" s="9">
        <v>25</v>
      </c>
      <c r="D262" s="206">
        <v>7425</v>
      </c>
      <c r="E262" s="206">
        <v>7243</v>
      </c>
      <c r="F262" s="163">
        <v>7334</v>
      </c>
      <c r="G262" s="9">
        <v>0.50900000000000001</v>
      </c>
      <c r="H262" s="9">
        <v>0.49</v>
      </c>
      <c r="I262" s="9">
        <v>0.4995</v>
      </c>
      <c r="J262" s="206">
        <v>8542</v>
      </c>
      <c r="K262" s="206">
        <v>8296</v>
      </c>
      <c r="L262" s="163">
        <v>8419</v>
      </c>
      <c r="M262" s="9">
        <v>1281.3</v>
      </c>
      <c r="N262" s="9">
        <v>1244.4000000000001</v>
      </c>
      <c r="O262" s="9">
        <v>1262.8499999999999</v>
      </c>
      <c r="P262" s="9">
        <v>59</v>
      </c>
      <c r="Q262" s="9">
        <v>3</v>
      </c>
      <c r="R262" s="9"/>
      <c r="S262" s="200">
        <v>0.65656250000000005</v>
      </c>
      <c r="T262" s="9">
        <v>58.43</v>
      </c>
    </row>
    <row r="263" spans="1:157">
      <c r="A263" s="9">
        <v>4</v>
      </c>
      <c r="B263" s="9"/>
      <c r="C263" s="9">
        <v>25</v>
      </c>
      <c r="D263" s="206">
        <v>7080</v>
      </c>
      <c r="E263" s="206">
        <v>6922</v>
      </c>
      <c r="F263" s="163">
        <v>7001</v>
      </c>
      <c r="G263" s="9">
        <v>0.50900000000000001</v>
      </c>
      <c r="H263" s="9">
        <v>0.40899999999999997</v>
      </c>
      <c r="I263" s="9">
        <v>0.45900000000000002</v>
      </c>
      <c r="J263" s="206">
        <v>8496</v>
      </c>
      <c r="K263" s="206">
        <v>8240</v>
      </c>
      <c r="L263" s="163">
        <v>8368</v>
      </c>
      <c r="M263" s="9">
        <v>1274.4000000000001</v>
      </c>
      <c r="N263" s="9">
        <v>1236</v>
      </c>
      <c r="O263" s="9">
        <v>1255.2</v>
      </c>
      <c r="P263" s="9">
        <v>66</v>
      </c>
      <c r="Q263" s="9">
        <v>3</v>
      </c>
      <c r="R263" s="9"/>
      <c r="S263" s="200">
        <v>0.65688657407407403</v>
      </c>
      <c r="T263" s="9">
        <v>58.86</v>
      </c>
    </row>
    <row r="264" spans="1:157">
      <c r="A264" s="9">
        <v>5</v>
      </c>
      <c r="B264" s="9"/>
      <c r="C264" s="9">
        <v>25</v>
      </c>
      <c r="D264" s="206">
        <v>7060</v>
      </c>
      <c r="E264" s="206">
        <v>6863</v>
      </c>
      <c r="F264" s="163">
        <v>6961.5</v>
      </c>
      <c r="G264" s="9">
        <v>0.50900000000000001</v>
      </c>
      <c r="H264" s="9">
        <v>0.40899999999999997</v>
      </c>
      <c r="I264" s="9">
        <v>0.45900000000000002</v>
      </c>
      <c r="J264" s="206">
        <v>8439</v>
      </c>
      <c r="K264" s="206">
        <v>8191</v>
      </c>
      <c r="L264" s="163">
        <v>8315</v>
      </c>
      <c r="M264" s="9">
        <v>1265.8499999999999</v>
      </c>
      <c r="N264" s="9">
        <v>1228.6500000000001</v>
      </c>
      <c r="O264" s="9">
        <v>1247.25</v>
      </c>
      <c r="P264" s="9">
        <v>74</v>
      </c>
      <c r="Q264" s="9">
        <v>3.6</v>
      </c>
      <c r="R264" s="9"/>
      <c r="S264" s="200">
        <v>0.65721064814814811</v>
      </c>
      <c r="T264" s="9">
        <v>59.25</v>
      </c>
    </row>
    <row r="265" spans="1:157">
      <c r="A265" s="9">
        <v>6</v>
      </c>
      <c r="B265" s="9"/>
      <c r="C265" s="9">
        <v>25</v>
      </c>
      <c r="D265" s="206">
        <v>7129</v>
      </c>
      <c r="E265" s="206">
        <v>6971</v>
      </c>
      <c r="F265" s="163">
        <v>7050</v>
      </c>
      <c r="G265" s="9">
        <v>0.50900000000000001</v>
      </c>
      <c r="H265" s="9">
        <v>0.497</v>
      </c>
      <c r="I265" s="9">
        <v>0.503</v>
      </c>
      <c r="J265" s="206">
        <v>8380</v>
      </c>
      <c r="K265" s="206">
        <v>8219</v>
      </c>
      <c r="L265" s="163">
        <v>8299.5</v>
      </c>
      <c r="M265" s="9">
        <v>1257</v>
      </c>
      <c r="N265" s="9">
        <v>1232.8499999999999</v>
      </c>
      <c r="O265" s="9">
        <v>1244.925</v>
      </c>
      <c r="P265" s="9">
        <v>82</v>
      </c>
      <c r="Q265" s="9">
        <v>3</v>
      </c>
      <c r="R265" s="9"/>
      <c r="S265" s="200">
        <v>0.6575347222222222</v>
      </c>
      <c r="T265" s="9">
        <v>59.62</v>
      </c>
    </row>
    <row r="266" spans="1:157">
      <c r="A266" s="9">
        <v>7</v>
      </c>
      <c r="B266" s="9"/>
      <c r="C266" s="9">
        <v>25</v>
      </c>
      <c r="D266" s="206">
        <v>7178</v>
      </c>
      <c r="E266" s="206">
        <v>6998</v>
      </c>
      <c r="F266" s="163">
        <v>7088</v>
      </c>
      <c r="G266" s="9">
        <v>0.501</v>
      </c>
      <c r="H266" s="9">
        <v>0.49199999999999999</v>
      </c>
      <c r="I266" s="9">
        <v>0.4965</v>
      </c>
      <c r="J266" s="206">
        <v>8346</v>
      </c>
      <c r="K266" s="206">
        <v>8093</v>
      </c>
      <c r="L266" s="163">
        <v>8219.5</v>
      </c>
      <c r="M266" s="9">
        <v>1251.9000000000001</v>
      </c>
      <c r="N266" s="9">
        <v>1213.95</v>
      </c>
      <c r="O266" s="9">
        <v>1232.925</v>
      </c>
      <c r="P266" s="9">
        <v>91</v>
      </c>
      <c r="Q266" s="9">
        <v>3</v>
      </c>
      <c r="R266" s="9"/>
      <c r="S266" s="200">
        <v>0.65785879629629629</v>
      </c>
      <c r="T266" s="9">
        <v>59.93</v>
      </c>
    </row>
    <row r="267" spans="1:157">
      <c r="A267" s="9">
        <v>8</v>
      </c>
      <c r="B267" s="9"/>
      <c r="C267" s="9">
        <v>25</v>
      </c>
      <c r="D267" s="206">
        <v>7179</v>
      </c>
      <c r="E267" s="206">
        <v>6944</v>
      </c>
      <c r="F267" s="163">
        <v>7061.5</v>
      </c>
      <c r="G267" s="9">
        <v>0.50900000000000001</v>
      </c>
      <c r="H267" s="9">
        <v>0.495</v>
      </c>
      <c r="I267" s="9">
        <v>0.502</v>
      </c>
      <c r="J267" s="206">
        <v>8287</v>
      </c>
      <c r="K267" s="206">
        <v>8094</v>
      </c>
      <c r="L267" s="163">
        <v>8190.5</v>
      </c>
      <c r="M267" s="9">
        <v>1243.05</v>
      </c>
      <c r="N267" s="9">
        <v>1214.0999999999999</v>
      </c>
      <c r="O267" s="9">
        <v>1228.575</v>
      </c>
      <c r="P267" s="9">
        <v>100</v>
      </c>
      <c r="Q267" s="9">
        <v>3.6</v>
      </c>
      <c r="R267" s="9"/>
      <c r="S267" s="200">
        <v>0.65818287037037038</v>
      </c>
      <c r="T267" s="9">
        <v>60.3</v>
      </c>
    </row>
    <row r="268" spans="1:157">
      <c r="A268" s="9">
        <v>9</v>
      </c>
      <c r="B268" s="9"/>
      <c r="C268" s="9">
        <v>25</v>
      </c>
      <c r="D268" s="206">
        <v>7132</v>
      </c>
      <c r="E268" s="206">
        <v>7001</v>
      </c>
      <c r="F268" s="163">
        <v>7066.5</v>
      </c>
      <c r="G268" s="9">
        <v>0.50900000000000001</v>
      </c>
      <c r="H268" s="9">
        <v>0.49199999999999999</v>
      </c>
      <c r="I268" s="9">
        <v>0.50049999999999994</v>
      </c>
      <c r="J268" s="206">
        <v>8253</v>
      </c>
      <c r="K268" s="206">
        <v>8015</v>
      </c>
      <c r="L268" s="163">
        <v>8134</v>
      </c>
      <c r="M268" s="9">
        <v>1237.95</v>
      </c>
      <c r="N268" s="9">
        <v>1202.25</v>
      </c>
      <c r="O268" s="9">
        <v>1220.0999999999999</v>
      </c>
      <c r="P268" s="9">
        <v>109</v>
      </c>
      <c r="Q268" s="9">
        <v>3</v>
      </c>
      <c r="R268" s="9"/>
      <c r="S268" s="200">
        <v>0.65850694444444446</v>
      </c>
      <c r="T268" s="9">
        <v>60.4</v>
      </c>
    </row>
    <row r="269" spans="1:157">
      <c r="A269" s="9">
        <v>10</v>
      </c>
      <c r="B269" s="9"/>
      <c r="C269" s="9">
        <v>25</v>
      </c>
      <c r="D269" s="206">
        <v>7058</v>
      </c>
      <c r="E269" s="206">
        <v>6907</v>
      </c>
      <c r="F269" s="163">
        <v>6982.5</v>
      </c>
      <c r="G269" s="9">
        <v>0.51</v>
      </c>
      <c r="H269" s="9">
        <v>0.49399999999999999</v>
      </c>
      <c r="I269" s="9">
        <v>0.502</v>
      </c>
      <c r="J269" s="206">
        <v>8231</v>
      </c>
      <c r="K269" s="206">
        <v>8016</v>
      </c>
      <c r="L269" s="163">
        <v>8123.5</v>
      </c>
      <c r="M269" s="9">
        <v>1234.6500000000001</v>
      </c>
      <c r="N269" s="9">
        <v>1202.4000000000001</v>
      </c>
      <c r="O269" s="9">
        <v>1218.5250000000001</v>
      </c>
      <c r="P269" s="9">
        <v>118</v>
      </c>
      <c r="Q269" s="9">
        <v>3.2</v>
      </c>
      <c r="R269" s="9"/>
      <c r="S269" s="200">
        <v>0.65883101851851855</v>
      </c>
      <c r="T269" s="9">
        <v>60.64</v>
      </c>
    </row>
    <row r="270" spans="1:157">
      <c r="A270" s="9">
        <v>11</v>
      </c>
      <c r="B270" s="9"/>
      <c r="C270" s="9">
        <v>25</v>
      </c>
      <c r="D270" s="206">
        <v>7014</v>
      </c>
      <c r="E270" s="206">
        <v>6868</v>
      </c>
      <c r="F270" s="163">
        <v>6941</v>
      </c>
      <c r="G270" s="9">
        <v>0.50900000000000001</v>
      </c>
      <c r="H270" s="9">
        <v>0.49299999999999999</v>
      </c>
      <c r="I270" s="9">
        <v>0.501</v>
      </c>
      <c r="J270" s="206">
        <v>8195</v>
      </c>
      <c r="K270" s="206">
        <v>7969</v>
      </c>
      <c r="L270" s="163">
        <v>8082</v>
      </c>
      <c r="M270" s="9">
        <v>1229.25</v>
      </c>
      <c r="N270" s="9">
        <v>1195.3499999999999</v>
      </c>
      <c r="O270" s="9">
        <v>1212.3</v>
      </c>
      <c r="P270" s="9">
        <v>127</v>
      </c>
      <c r="Q270" s="9">
        <v>3.2</v>
      </c>
      <c r="R270" s="9"/>
      <c r="S270" s="200">
        <v>0.65915509259259253</v>
      </c>
      <c r="T270" s="9">
        <v>60.79</v>
      </c>
    </row>
    <row r="271" spans="1:157">
      <c r="A271" s="9">
        <v>12</v>
      </c>
      <c r="B271" s="9"/>
      <c r="C271" s="9">
        <v>25</v>
      </c>
      <c r="D271" s="206">
        <v>7041</v>
      </c>
      <c r="E271" s="206">
        <v>6883</v>
      </c>
      <c r="F271" s="163">
        <v>6962</v>
      </c>
      <c r="G271" s="9">
        <v>0.50900000000000001</v>
      </c>
      <c r="H271" s="9">
        <v>0.49199999999999999</v>
      </c>
      <c r="I271" s="9">
        <v>0.50049999999999994</v>
      </c>
      <c r="J271" s="206">
        <v>8158</v>
      </c>
      <c r="K271" s="206">
        <v>7929</v>
      </c>
      <c r="L271" s="163">
        <v>8043.5</v>
      </c>
      <c r="M271" s="9">
        <v>1223.7</v>
      </c>
      <c r="N271" s="9">
        <v>1189.3499999999999</v>
      </c>
      <c r="O271" s="9">
        <v>1206.5250000000001</v>
      </c>
      <c r="P271" s="9">
        <v>135</v>
      </c>
      <c r="Q271" s="9">
        <v>3.2</v>
      </c>
      <c r="R271" s="9"/>
      <c r="S271" s="200">
        <v>0.65947916666666673</v>
      </c>
      <c r="T271" s="9">
        <v>60.94</v>
      </c>
    </row>
    <row r="272" spans="1:157">
      <c r="A272" s="9">
        <v>13</v>
      </c>
      <c r="B272" s="9"/>
      <c r="C272" s="9">
        <v>25</v>
      </c>
      <c r="D272" s="206">
        <v>7084</v>
      </c>
      <c r="E272" s="206">
        <v>6898</v>
      </c>
      <c r="F272" s="163">
        <v>6991</v>
      </c>
      <c r="G272" s="9">
        <v>0.50900000000000001</v>
      </c>
      <c r="H272" s="9">
        <v>0.49399999999999999</v>
      </c>
      <c r="I272" s="9">
        <v>0.50149999999999995</v>
      </c>
      <c r="J272" s="206">
        <v>8132</v>
      </c>
      <c r="K272" s="208">
        <v>7952</v>
      </c>
      <c r="L272" s="163">
        <v>8042</v>
      </c>
      <c r="M272" s="9">
        <v>1219.8</v>
      </c>
      <c r="N272" s="9">
        <v>1192.8</v>
      </c>
      <c r="O272" s="9">
        <v>1206.3</v>
      </c>
      <c r="P272" s="9">
        <v>142</v>
      </c>
      <c r="Q272" s="9">
        <v>3.6</v>
      </c>
      <c r="R272" s="9"/>
      <c r="S272" s="200">
        <v>0.6598032407407407</v>
      </c>
      <c r="T272" s="9">
        <v>61.09</v>
      </c>
    </row>
    <row r="273" spans="1:22">
      <c r="A273" s="9">
        <v>14</v>
      </c>
      <c r="B273" s="9"/>
      <c r="C273" s="9">
        <v>25</v>
      </c>
      <c r="D273" s="206">
        <v>7219</v>
      </c>
      <c r="E273" s="206">
        <v>6904</v>
      </c>
      <c r="F273" s="163">
        <v>7061.5</v>
      </c>
      <c r="G273" s="9">
        <v>0.50900000000000001</v>
      </c>
      <c r="H273" s="9">
        <v>0.49299999999999999</v>
      </c>
      <c r="I273" s="9">
        <v>0.501</v>
      </c>
      <c r="J273" s="206">
        <v>8120</v>
      </c>
      <c r="K273" s="206">
        <v>7894</v>
      </c>
      <c r="L273" s="163">
        <v>8007</v>
      </c>
      <c r="M273" s="9">
        <v>1218</v>
      </c>
      <c r="N273" s="9">
        <v>1184.0999999999999</v>
      </c>
      <c r="O273" s="9">
        <v>1201.05</v>
      </c>
      <c r="P273" s="9">
        <v>129</v>
      </c>
      <c r="Q273" s="9">
        <v>3.4</v>
      </c>
      <c r="R273" s="9"/>
      <c r="S273" s="200">
        <v>0.66012731481481479</v>
      </c>
      <c r="T273" s="9">
        <v>61.22</v>
      </c>
    </row>
    <row r="274" spans="1:22">
      <c r="A274" s="9">
        <v>15</v>
      </c>
      <c r="B274" s="9"/>
      <c r="C274" s="9">
        <v>25</v>
      </c>
      <c r="D274" s="206">
        <v>7299</v>
      </c>
      <c r="E274" s="206">
        <v>7048</v>
      </c>
      <c r="F274" s="163">
        <v>7173.5</v>
      </c>
      <c r="G274" s="9">
        <v>0.50900000000000001</v>
      </c>
      <c r="H274" s="9">
        <v>0.49199999999999999</v>
      </c>
      <c r="I274" s="9">
        <v>0.50049999999999994</v>
      </c>
      <c r="J274" s="206">
        <v>8103</v>
      </c>
      <c r="K274" s="206">
        <v>7850</v>
      </c>
      <c r="L274" s="163">
        <v>7976.5</v>
      </c>
      <c r="M274" s="9">
        <v>1215.45</v>
      </c>
      <c r="N274" s="9">
        <v>1177.5</v>
      </c>
      <c r="O274" s="9">
        <v>1196.4749999999999</v>
      </c>
      <c r="P274" s="9">
        <v>156</v>
      </c>
      <c r="Q274" s="9">
        <v>3.4</v>
      </c>
      <c r="R274" s="9"/>
      <c r="S274" s="200">
        <v>0.66045138888888888</v>
      </c>
      <c r="T274" s="9">
        <v>61.35</v>
      </c>
    </row>
    <row r="275" spans="1:22">
      <c r="A275" s="9">
        <v>16</v>
      </c>
      <c r="B275" s="9"/>
      <c r="C275" s="9">
        <v>25</v>
      </c>
      <c r="D275" s="206">
        <v>7278</v>
      </c>
      <c r="E275" s="206">
        <v>6903</v>
      </c>
      <c r="F275" s="163">
        <v>7090.5</v>
      </c>
      <c r="G275" s="9">
        <v>0.50900000000000001</v>
      </c>
      <c r="H275" s="9">
        <v>0.49199999999999999</v>
      </c>
      <c r="I275" s="9">
        <v>0.50049999999999994</v>
      </c>
      <c r="J275" s="206">
        <v>8080</v>
      </c>
      <c r="K275" s="206">
        <v>7864</v>
      </c>
      <c r="L275" s="163">
        <v>7972</v>
      </c>
      <c r="M275" s="9">
        <v>1212</v>
      </c>
      <c r="N275" s="9">
        <v>1179.5999999999999</v>
      </c>
      <c r="O275" s="9">
        <v>1195.8</v>
      </c>
      <c r="P275" s="9">
        <v>163</v>
      </c>
      <c r="Q275" s="9">
        <v>3.6</v>
      </c>
      <c r="R275" s="9"/>
      <c r="S275" s="200">
        <v>0.66077546296296297</v>
      </c>
      <c r="T275" s="9">
        <v>61.34</v>
      </c>
    </row>
    <row r="276" spans="1:22">
      <c r="A276" s="9">
        <v>17</v>
      </c>
      <c r="B276" s="9"/>
      <c r="C276" s="9">
        <v>25</v>
      </c>
      <c r="D276" s="206">
        <v>7110</v>
      </c>
      <c r="E276" s="206">
        <v>6928</v>
      </c>
      <c r="F276" s="163">
        <v>7019</v>
      </c>
      <c r="G276" s="9">
        <v>0.50900000000000001</v>
      </c>
      <c r="H276" s="9">
        <v>0.49199999999999999</v>
      </c>
      <c r="I276" s="9">
        <v>0.50049999999999994</v>
      </c>
      <c r="J276" s="206">
        <v>8119</v>
      </c>
      <c r="K276" s="206">
        <v>7868</v>
      </c>
      <c r="L276" s="163">
        <v>7993.5</v>
      </c>
      <c r="M276" s="9">
        <v>1217.8499999999999</v>
      </c>
      <c r="N276" s="9">
        <v>1180.2</v>
      </c>
      <c r="O276" s="9">
        <v>1199.0250000000001</v>
      </c>
      <c r="P276" s="9">
        <v>170</v>
      </c>
      <c r="Q276" s="9">
        <v>3</v>
      </c>
      <c r="R276" s="9"/>
      <c r="S276" s="200">
        <v>0.66109953703703705</v>
      </c>
      <c r="T276" s="9">
        <v>61.22</v>
      </c>
    </row>
    <row r="277" spans="1:22">
      <c r="A277" s="9">
        <v>18</v>
      </c>
      <c r="B277" s="9"/>
      <c r="C277" s="9">
        <v>25</v>
      </c>
      <c r="D277" s="206">
        <v>7076</v>
      </c>
      <c r="E277" s="206">
        <v>6776</v>
      </c>
      <c r="F277" s="163">
        <v>6926</v>
      </c>
      <c r="G277" s="9">
        <v>0.51</v>
      </c>
      <c r="H277" s="9">
        <v>0.498</v>
      </c>
      <c r="I277" s="9">
        <v>0.504</v>
      </c>
      <c r="J277" s="206">
        <v>8128</v>
      </c>
      <c r="K277" s="206">
        <v>7960</v>
      </c>
      <c r="L277" s="163">
        <v>8044</v>
      </c>
      <c r="M277" s="9">
        <v>1219.2</v>
      </c>
      <c r="N277" s="9">
        <v>1194</v>
      </c>
      <c r="O277" s="9">
        <v>1206.5999999999999</v>
      </c>
      <c r="P277" s="9">
        <v>175</v>
      </c>
      <c r="Q277" s="9">
        <v>3.4</v>
      </c>
      <c r="R277" s="9"/>
      <c r="S277" s="200">
        <v>0.66142361111111114</v>
      </c>
      <c r="T277" s="9">
        <v>61.27</v>
      </c>
    </row>
    <row r="278" spans="1:22">
      <c r="A278" s="9">
        <v>19</v>
      </c>
      <c r="B278" s="9"/>
      <c r="C278" s="9">
        <v>25</v>
      </c>
      <c r="D278" s="206">
        <v>7053</v>
      </c>
      <c r="E278" s="206">
        <v>6934</v>
      </c>
      <c r="F278" s="163">
        <v>6993.5</v>
      </c>
      <c r="G278" s="9">
        <v>0.51</v>
      </c>
      <c r="H278" s="9">
        <v>0.495</v>
      </c>
      <c r="I278" s="9">
        <v>0.50249999999999995</v>
      </c>
      <c r="J278" s="206">
        <v>8119</v>
      </c>
      <c r="K278" s="206">
        <v>7913</v>
      </c>
      <c r="L278" s="163">
        <v>8016</v>
      </c>
      <c r="M278" s="9">
        <v>1217.8499999999999</v>
      </c>
      <c r="N278" s="9">
        <v>1186.95</v>
      </c>
      <c r="O278" s="9">
        <v>1202.4000000000001</v>
      </c>
      <c r="P278" s="9">
        <v>181</v>
      </c>
      <c r="Q278" s="9">
        <v>3.2</v>
      </c>
      <c r="R278" s="9"/>
      <c r="S278" s="200">
        <v>0.66174768518518523</v>
      </c>
      <c r="T278" s="9">
        <v>61.3</v>
      </c>
    </row>
    <row r="279" spans="1:22" s="6" customFormat="1" ht="13.8" thickBot="1">
      <c r="A279" s="9">
        <v>20</v>
      </c>
      <c r="B279" s="9"/>
      <c r="C279" s="9">
        <v>25</v>
      </c>
      <c r="D279" s="206">
        <v>6904</v>
      </c>
      <c r="E279" s="206">
        <v>6807</v>
      </c>
      <c r="F279" s="163">
        <v>6855.5</v>
      </c>
      <c r="G279" s="9">
        <v>0.51</v>
      </c>
      <c r="H279" s="9">
        <v>0.49399999999999999</v>
      </c>
      <c r="I279" s="9">
        <v>0.502</v>
      </c>
      <c r="J279" s="206">
        <v>8135</v>
      </c>
      <c r="K279" s="206">
        <v>7909</v>
      </c>
      <c r="L279" s="163">
        <v>8022</v>
      </c>
      <c r="M279" s="9">
        <v>1220.25</v>
      </c>
      <c r="N279" s="9">
        <v>1186.3499999999999</v>
      </c>
      <c r="O279" s="9">
        <v>1203.3</v>
      </c>
      <c r="P279" s="9">
        <v>186</v>
      </c>
      <c r="Q279" s="9">
        <v>3.4</v>
      </c>
      <c r="R279" s="9"/>
      <c r="S279" s="200">
        <v>0.66207175925925921</v>
      </c>
      <c r="T279" s="9">
        <v>61.24</v>
      </c>
    </row>
    <row r="280" spans="1:22" s="28" customFormat="1" ht="13.8" thickBot="1">
      <c r="F280" s="39">
        <f>AVERAGE(F260:F279)</f>
        <v>7095.9</v>
      </c>
      <c r="I280" s="40">
        <f>AVERAGE(I260:I279)</f>
        <v>0.49664999999999998</v>
      </c>
      <c r="L280" s="45">
        <f>AVERAGE(L260:L279)</f>
        <v>8165</v>
      </c>
      <c r="M280" s="44" t="str">
        <f>IF(L280&gt;O11,P10,P11)</f>
        <v>ok</v>
      </c>
      <c r="O280" s="39">
        <f>AVERAGE(O260:O279)</f>
        <v>1224.7499999999998</v>
      </c>
      <c r="T280" s="38"/>
    </row>
    <row r="281" spans="1:22" ht="13.8" thickBot="1"/>
    <row r="282" spans="1:22" ht="13.8" thickBot="1">
      <c r="A282" s="225" t="s">
        <v>43</v>
      </c>
      <c r="B282" s="226"/>
      <c r="C282" s="226"/>
      <c r="D282" s="226"/>
      <c r="E282" s="226"/>
      <c r="F282" s="226"/>
      <c r="G282" s="226"/>
      <c r="H282" s="226"/>
      <c r="I282" s="226"/>
      <c r="J282" s="226"/>
      <c r="K282" s="226"/>
      <c r="L282" s="226"/>
      <c r="M282" s="226"/>
      <c r="N282" s="226"/>
      <c r="O282" s="226"/>
      <c r="P282" s="226"/>
      <c r="Q282" s="226"/>
      <c r="R282" s="226"/>
      <c r="S282" s="226"/>
      <c r="T282" s="227"/>
    </row>
    <row r="283" spans="1:22">
      <c r="A283" s="17"/>
      <c r="B283" s="18"/>
      <c r="C283" s="18"/>
      <c r="D283" s="18"/>
      <c r="E283" s="18"/>
      <c r="F283" s="19">
        <f>AVERAGE(F37,F91,F145,F199,F253)</f>
        <v>8470.7400000000016</v>
      </c>
      <c r="G283" s="18"/>
      <c r="H283" s="18"/>
      <c r="I283" s="20">
        <f>AVERAGE(I37,I91,I145,I199,I253)</f>
        <v>0.60643999999999998</v>
      </c>
      <c r="J283" s="18"/>
      <c r="K283" s="18"/>
      <c r="L283" s="19">
        <f>AVERAGE(L37,L91,L145,L199,L253)</f>
        <v>9611.7049999999981</v>
      </c>
      <c r="M283" s="18"/>
      <c r="N283" s="18"/>
      <c r="O283" s="19">
        <f>AVERAGE(O37,O91,O145,O199,O253)</f>
        <v>1441.6299999999999</v>
      </c>
      <c r="P283" s="18"/>
      <c r="Q283" s="18"/>
      <c r="R283" s="18"/>
      <c r="S283" s="18"/>
      <c r="T283" s="186"/>
    </row>
    <row r="284" spans="1:22" ht="13.8" thickBot="1">
      <c r="A284" s="21"/>
      <c r="B284" s="22"/>
      <c r="C284" s="22"/>
      <c r="D284" s="22"/>
      <c r="E284" s="22"/>
      <c r="F284" s="25">
        <f>AVERAGE(F64,F118,F172,F226,F280)</f>
        <v>7324.7699999999995</v>
      </c>
      <c r="G284" s="23"/>
      <c r="H284" s="23"/>
      <c r="I284" s="24">
        <f>AVERAGE(I64,I118,I172,I226,I280)</f>
        <v>0.49838349999999992</v>
      </c>
      <c r="J284" s="23"/>
      <c r="K284" s="23"/>
      <c r="L284" s="25">
        <f>AVERAGE(L64,L118,L172,L226,L280)</f>
        <v>8156.5</v>
      </c>
      <c r="M284" s="23"/>
      <c r="N284" s="23"/>
      <c r="O284" s="25">
        <f>AVERAGE(O64,O118,O172,O226,O280)</f>
        <v>1283.4337500000001</v>
      </c>
      <c r="P284" s="22"/>
      <c r="Q284" s="22"/>
      <c r="R284" s="22"/>
      <c r="S284" s="22"/>
      <c r="T284" s="187"/>
    </row>
    <row r="285" spans="1:22" ht="13.8" thickBot="1"/>
    <row r="286" spans="1:22">
      <c r="A286" s="221" t="s">
        <v>26</v>
      </c>
      <c r="B286" s="222"/>
      <c r="C286" s="223"/>
      <c r="G286" s="53" t="s">
        <v>110</v>
      </c>
      <c r="H286" s="54" t="s">
        <v>52</v>
      </c>
      <c r="I286" s="54" t="s">
        <v>52</v>
      </c>
      <c r="J286" s="54" t="s">
        <v>53</v>
      </c>
      <c r="K286" s="54" t="s">
        <v>54</v>
      </c>
      <c r="L286" s="54" t="s">
        <v>55</v>
      </c>
      <c r="M286" s="55" t="s">
        <v>56</v>
      </c>
      <c r="O286" s="53" t="s">
        <v>69</v>
      </c>
      <c r="P286" s="54" t="s">
        <v>61</v>
      </c>
      <c r="Q286" s="54" t="s">
        <v>62</v>
      </c>
      <c r="R286" s="54" t="s">
        <v>63</v>
      </c>
      <c r="S286" s="54" t="s">
        <v>64</v>
      </c>
      <c r="T286" s="188" t="s">
        <v>65</v>
      </c>
      <c r="U286" s="54" t="s">
        <v>66</v>
      </c>
      <c r="V286" s="55" t="s">
        <v>67</v>
      </c>
    </row>
    <row r="287" spans="1:22">
      <c r="A287" s="50"/>
      <c r="B287" s="14" t="s">
        <v>27</v>
      </c>
      <c r="C287" s="48">
        <f>AVERAGE(F17:F36,F71:F90,F125:F144,F179:F198,F233:F252)</f>
        <v>8470.74</v>
      </c>
      <c r="G287" s="68">
        <f>AVERAGE(F17:F36)</f>
        <v>7705.2749999999996</v>
      </c>
      <c r="H287" s="56"/>
      <c r="I287" s="56"/>
      <c r="J287" s="57"/>
      <c r="K287" s="58"/>
      <c r="L287" s="58"/>
      <c r="M287" s="59"/>
      <c r="O287" s="68">
        <f>AVERAGE(L17:L36)</f>
        <v>8951.5499999999993</v>
      </c>
      <c r="P287" s="84">
        <f>O287*C5/1000</f>
        <v>1342.7325000000001</v>
      </c>
      <c r="Q287" s="60"/>
      <c r="R287" s="60"/>
      <c r="S287" s="60"/>
      <c r="T287" s="189"/>
      <c r="U287" s="60"/>
      <c r="V287" s="61"/>
    </row>
    <row r="288" spans="1:22" ht="13.8" thickBot="1">
      <c r="A288" s="50"/>
      <c r="B288" s="14" t="s">
        <v>28</v>
      </c>
      <c r="C288" s="48">
        <f>MIN(F17:F36,F71:F90,F125:F144,F179:F198,F233:F252)</f>
        <v>7537</v>
      </c>
      <c r="G288" s="68">
        <f>AVERAGE(F71:F90)</f>
        <v>8633.1</v>
      </c>
      <c r="H288" s="56"/>
      <c r="I288" s="56"/>
      <c r="J288" s="57"/>
      <c r="K288" s="60"/>
      <c r="L288" s="60"/>
      <c r="M288" s="61"/>
      <c r="O288" s="68">
        <f>AVERAGE(L71:L90)</f>
        <v>9568.5499999999993</v>
      </c>
      <c r="P288" s="84">
        <f>O288*C5/1000</f>
        <v>1435.2825</v>
      </c>
      <c r="Q288" s="60"/>
      <c r="R288" s="60"/>
      <c r="S288" s="60"/>
      <c r="T288" s="189"/>
      <c r="U288" s="60"/>
      <c r="V288" s="61"/>
    </row>
    <row r="289" spans="1:22" ht="13.8" thickBot="1">
      <c r="A289" s="50"/>
      <c r="B289" s="14" t="s">
        <v>29</v>
      </c>
      <c r="C289" s="48">
        <f>AVERAGE(MIN(F17:F36),MIN(F71:F90),MIN(F125:F144),MIN(F179:F198),MIN(F233:F252))</f>
        <v>8224.5</v>
      </c>
      <c r="G289" s="68">
        <f>AVERAGE(F125:F144)</f>
        <v>8874.15</v>
      </c>
      <c r="H289" s="56">
        <f>AVERAGE(G287:G291)</f>
        <v>8470.7400000000016</v>
      </c>
      <c r="I289" s="56">
        <f>AVERAGE(F17:F36,F71:F90,F125:F144,F179:F198,F233:F252)</f>
        <v>8470.74</v>
      </c>
      <c r="J289" s="62">
        <f>((I289/10)*2)/C9</f>
        <v>2066.0341463414634</v>
      </c>
      <c r="K289" s="56">
        <f>(J289*4)/0.981</f>
        <v>8424.1963153576489</v>
      </c>
      <c r="L289" s="63">
        <f>((I289/10)*2)/C8</f>
        <v>3764.7733333333331</v>
      </c>
      <c r="M289" s="70">
        <f>(L289*4)/0.981</f>
        <v>15350.757730207271</v>
      </c>
      <c r="O289" s="68">
        <f>AVERAGE(L125:L144)</f>
        <v>9821.2250000000004</v>
      </c>
      <c r="P289" s="84">
        <f>O289*C5/1000</f>
        <v>1473.1837499999999</v>
      </c>
      <c r="Q289" s="56">
        <f>AVERAGE(P287:P291)</f>
        <v>1441.7557499999998</v>
      </c>
      <c r="R289" s="56">
        <f>AVERAGE(O17:O36,O71:O90,O125:O144,O179:O198,O233:O252)</f>
        <v>1441.63</v>
      </c>
      <c r="S289" s="56">
        <f>E12</f>
        <v>1800</v>
      </c>
      <c r="T289" s="56">
        <f>S289*6.5/8</f>
        <v>1462.5</v>
      </c>
      <c r="U289" s="85">
        <f>T289*0.95</f>
        <v>1389.375</v>
      </c>
      <c r="V289" s="83" t="str">
        <f>IF(R289&gt;U289,P10,P11)</f>
        <v>ok</v>
      </c>
    </row>
    <row r="290" spans="1:22">
      <c r="A290" s="50"/>
      <c r="B290" s="14" t="s">
        <v>30</v>
      </c>
      <c r="C290" s="48">
        <f>AVERAGE(MAX(F17:F36),MAX(F71:F90),MAX(F125:F144),MAX(F179:F198),MAX(F233:F252))</f>
        <v>8934.6</v>
      </c>
      <c r="G290" s="68">
        <f>AVERAGE(F179:F198)</f>
        <v>8714.7749999999996</v>
      </c>
      <c r="H290" s="56"/>
      <c r="I290" s="56"/>
      <c r="J290" s="57"/>
      <c r="K290" s="60"/>
      <c r="L290" s="60"/>
      <c r="M290" s="61"/>
      <c r="O290" s="68">
        <f>AVERAGE(L179:L198)</f>
        <v>9865.875</v>
      </c>
      <c r="P290" s="84">
        <f>O290*C5/1000</f>
        <v>1479.8812499999999</v>
      </c>
      <c r="Q290" s="60"/>
      <c r="R290" s="60"/>
      <c r="S290" s="60"/>
      <c r="T290" s="189"/>
      <c r="U290" s="60"/>
      <c r="V290" s="61"/>
    </row>
    <row r="291" spans="1:22" ht="13.8" thickBot="1">
      <c r="A291" s="50"/>
      <c r="B291" s="14" t="s">
        <v>31</v>
      </c>
      <c r="C291" s="48">
        <f>AVERAGE(F17,F71,F125,F179,F233)</f>
        <v>8914.2000000000007</v>
      </c>
      <c r="G291" s="72">
        <f>AVERAGE(F233:F252)</f>
        <v>8426.4</v>
      </c>
      <c r="H291" s="64"/>
      <c r="I291" s="64"/>
      <c r="J291" s="65"/>
      <c r="K291" s="66"/>
      <c r="L291" s="66"/>
      <c r="M291" s="67"/>
      <c r="O291" s="68">
        <f>AVERAGE(L233:L252)</f>
        <v>9851.3250000000007</v>
      </c>
      <c r="P291" s="84">
        <f>O291*C5/1000</f>
        <v>1477.69875</v>
      </c>
      <c r="Q291" s="66"/>
      <c r="R291" s="66"/>
      <c r="S291" s="66"/>
      <c r="T291" s="190"/>
      <c r="U291" s="66"/>
      <c r="V291" s="67"/>
    </row>
    <row r="292" spans="1:22" ht="13.8" thickBot="1">
      <c r="A292" s="51"/>
      <c r="B292" s="52" t="s">
        <v>32</v>
      </c>
      <c r="C292" s="49">
        <f>AVERAGE(F36,F90,F144,F198,F252)</f>
        <v>8261.1</v>
      </c>
    </row>
    <row r="293" spans="1:22" ht="13.8" thickBot="1"/>
    <row r="294" spans="1:22">
      <c r="A294" s="221" t="s">
        <v>33</v>
      </c>
      <c r="B294" s="222"/>
      <c r="C294" s="223"/>
      <c r="G294" s="159" t="s">
        <v>111</v>
      </c>
      <c r="H294" s="161" t="s">
        <v>52</v>
      </c>
      <c r="I294" s="160" t="s">
        <v>52</v>
      </c>
      <c r="J294" s="160" t="s">
        <v>53</v>
      </c>
      <c r="K294" s="160" t="s">
        <v>54</v>
      </c>
      <c r="L294" s="160" t="s">
        <v>55</v>
      </c>
      <c r="M294" s="71" t="s">
        <v>56</v>
      </c>
      <c r="O294" s="88" t="s">
        <v>68</v>
      </c>
      <c r="P294" s="89" t="s">
        <v>61</v>
      </c>
      <c r="Q294" s="89" t="s">
        <v>62</v>
      </c>
      <c r="R294" s="89" t="s">
        <v>63</v>
      </c>
      <c r="S294" s="89" t="s">
        <v>64</v>
      </c>
      <c r="T294" s="191" t="s">
        <v>70</v>
      </c>
      <c r="U294" s="89" t="s">
        <v>71</v>
      </c>
      <c r="V294" s="90" t="s">
        <v>67</v>
      </c>
    </row>
    <row r="295" spans="1:22">
      <c r="A295" s="50"/>
      <c r="B295" s="14" t="s">
        <v>34</v>
      </c>
      <c r="C295" s="48">
        <f>AVERAGE(F44:F63,F98:F117,F152:F171,F206:F225,F260:F279)</f>
        <v>7324.77</v>
      </c>
      <c r="G295" s="78">
        <f>AVERAGE(F44:F63)</f>
        <v>7356.3249999999998</v>
      </c>
      <c r="H295" s="73"/>
      <c r="I295" s="73"/>
      <c r="J295" s="73"/>
      <c r="K295" s="73"/>
      <c r="L295" s="73"/>
      <c r="M295" s="74"/>
      <c r="O295" s="91">
        <f>AVERAGE(L44:L63)</f>
        <v>8151.5749999999998</v>
      </c>
      <c r="P295" s="86">
        <f>O295*C5/1000</f>
        <v>1222.7362499999999</v>
      </c>
      <c r="Q295" s="87"/>
      <c r="R295" s="87"/>
      <c r="S295" s="87"/>
      <c r="T295" s="192"/>
      <c r="U295" s="87"/>
      <c r="V295" s="92"/>
    </row>
    <row r="296" spans="1:22">
      <c r="A296" s="50"/>
      <c r="B296" s="14" t="s">
        <v>35</v>
      </c>
      <c r="C296" s="48">
        <f>MIN(F44:F63,F98:F117,F152:F171,F206:F225,F260:F279)</f>
        <v>6855.5</v>
      </c>
      <c r="G296" s="78">
        <f>AVERAGE(F98:F117)</f>
        <v>7509.05</v>
      </c>
      <c r="H296" s="75"/>
      <c r="I296" s="75"/>
      <c r="J296" s="75"/>
      <c r="K296" s="75"/>
      <c r="L296" s="75"/>
      <c r="M296" s="74"/>
      <c r="O296" s="78">
        <f>AVERAGE(L98:L117)</f>
        <v>8134.875</v>
      </c>
      <c r="P296" s="86">
        <f>O296*C5/1000</f>
        <v>1220.23125</v>
      </c>
      <c r="Q296" s="80"/>
      <c r="R296" s="80"/>
      <c r="S296" s="80"/>
      <c r="T296" s="193"/>
      <c r="U296" s="80"/>
      <c r="V296" s="93"/>
    </row>
    <row r="297" spans="1:22">
      <c r="A297" s="50"/>
      <c r="B297" s="14" t="s">
        <v>36</v>
      </c>
      <c r="C297" s="48">
        <f>AVERAGE(MIN(F44:F63),MIN(F98:F117),MIN(F152:F171),MIN(F206:F225),MIN(F260:F279))</f>
        <v>7002.5</v>
      </c>
      <c r="G297" s="78">
        <f>AVERAGE(F152:F171)</f>
        <v>7439.375</v>
      </c>
      <c r="H297" s="80">
        <f>AVERAGE(G295:G299)</f>
        <v>7324.7699999999995</v>
      </c>
      <c r="I297" s="80">
        <f>AVERAGE(F44:F63,F98:F117,F152:F171,F206:F225,F260:F279)</f>
        <v>7324.77</v>
      </c>
      <c r="J297" s="82">
        <f>((I297/10)*2)/C9</f>
        <v>1786.5292682926834</v>
      </c>
      <c r="K297" s="80">
        <f>(J297*4)/0.981</f>
        <v>7284.5230103677204</v>
      </c>
      <c r="L297" s="82">
        <f>((I297/10)*2)/C8</f>
        <v>3255.4533333333338</v>
      </c>
      <c r="M297" s="81">
        <f>(L297*4)/0.981</f>
        <v>13274.019707781177</v>
      </c>
      <c r="O297" s="78">
        <f>AVERAGE(L152:L171)</f>
        <v>8168.6</v>
      </c>
      <c r="P297" s="86">
        <f>O297*C5/1000</f>
        <v>1225.29</v>
      </c>
      <c r="Q297" s="80">
        <f>AVERAGE(P295:P299)</f>
        <v>1223.4749999999999</v>
      </c>
      <c r="R297" s="80">
        <f>AVERAGE(O44:O63,O98:O117,O152:O171,O206:O225,O260:O279)</f>
        <v>1283.4337499999999</v>
      </c>
      <c r="S297" s="80">
        <f>E12</f>
        <v>1800</v>
      </c>
      <c r="T297" s="80">
        <f>S297*100/150</f>
        <v>1200</v>
      </c>
      <c r="U297" s="80">
        <f>T297*0.95</f>
        <v>1140</v>
      </c>
      <c r="V297" s="96" t="str">
        <f>IF(R297&gt;U297,P10,P11)</f>
        <v>ok</v>
      </c>
    </row>
    <row r="298" spans="1:22">
      <c r="A298" s="50"/>
      <c r="B298" s="14" t="s">
        <v>37</v>
      </c>
      <c r="C298" s="48">
        <f>AVERAGE(MAX(F44:F63),MAX(F98:F117),MAX(F152:F171),MAX(F206:F225),MAX(F260:F279))</f>
        <v>7829.8</v>
      </c>
      <c r="G298" s="78">
        <f>AVERAGE(F206:F225)</f>
        <v>7223.2</v>
      </c>
      <c r="H298" s="75"/>
      <c r="I298" s="75"/>
      <c r="J298" s="75"/>
      <c r="K298" s="75"/>
      <c r="L298" s="75"/>
      <c r="M298" s="74"/>
      <c r="O298" s="78">
        <f>AVERAGE(L206:L225)</f>
        <v>8162.45</v>
      </c>
      <c r="P298" s="86">
        <f>O298*C5/1000</f>
        <v>1224.3675000000001</v>
      </c>
      <c r="Q298" s="80"/>
      <c r="R298" s="80"/>
      <c r="S298" s="80"/>
      <c r="T298" s="193"/>
      <c r="U298" s="80"/>
      <c r="V298" s="93"/>
    </row>
    <row r="299" spans="1:22" ht="13.8" thickBot="1">
      <c r="A299" s="50"/>
      <c r="B299" s="14" t="s">
        <v>38</v>
      </c>
      <c r="C299" s="48">
        <f>AVERAGE(F44,F98,F152,F206,F260)</f>
        <v>7760.8</v>
      </c>
      <c r="G299" s="79">
        <f>AVERAGE(F260:F279)</f>
        <v>7095.9</v>
      </c>
      <c r="H299" s="76"/>
      <c r="I299" s="76"/>
      <c r="J299" s="76"/>
      <c r="K299" s="76"/>
      <c r="L299" s="76"/>
      <c r="M299" s="77"/>
      <c r="O299" s="79">
        <f>AVERAGE(L260:L279)</f>
        <v>8165</v>
      </c>
      <c r="P299" s="86">
        <f>O299*C5/1000</f>
        <v>1224.75</v>
      </c>
      <c r="Q299" s="94"/>
      <c r="R299" s="94"/>
      <c r="S299" s="94"/>
      <c r="T299" s="194"/>
      <c r="U299" s="94"/>
      <c r="V299" s="95"/>
    </row>
    <row r="300" spans="1:22" ht="13.8" thickBot="1">
      <c r="A300" s="51"/>
      <c r="B300" s="52" t="s">
        <v>39</v>
      </c>
      <c r="C300" s="49">
        <f>AVERAGE(F63,F117,F171,F225,F279)</f>
        <v>7118.6</v>
      </c>
    </row>
  </sheetData>
  <mergeCells count="14">
    <mergeCell ref="A286:C286"/>
    <mergeCell ref="A294:C294"/>
    <mergeCell ref="A5:B5"/>
    <mergeCell ref="A6:B6"/>
    <mergeCell ref="A7:B7"/>
    <mergeCell ref="A8:B8"/>
    <mergeCell ref="A9:B9"/>
    <mergeCell ref="A282:T282"/>
    <mergeCell ref="A10:D10"/>
    <mergeCell ref="A11:D11"/>
    <mergeCell ref="A12:D12"/>
    <mergeCell ref="G10:I10"/>
    <mergeCell ref="G11:I11"/>
    <mergeCell ref="G12:I12"/>
  </mergeCells>
  <phoneticPr fontId="0" type="noConversion"/>
  <pageMargins left="0.78740157499999996" right="0.78740157499999996" top="0.984251969" bottom="0.984251969" header="0.5" footer="0.5"/>
  <pageSetup paperSize="9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U19"/>
  <sheetViews>
    <sheetView tabSelected="1" topLeftCell="G1" zoomScale="115" zoomScaleNormal="115" workbookViewId="0">
      <selection activeCell="N7" sqref="N7"/>
    </sheetView>
  </sheetViews>
  <sheetFormatPr defaultColWidth="8.88671875" defaultRowHeight="13.2"/>
  <cols>
    <col min="1" max="3" width="8.88671875" customWidth="1"/>
    <col min="4" max="4" width="10.5546875" customWidth="1"/>
    <col min="5" max="5" width="10.109375" customWidth="1"/>
    <col min="6" max="7" width="8.88671875" customWidth="1"/>
    <col min="8" max="9" width="11.6640625" customWidth="1"/>
    <col min="10" max="13" width="8.88671875" customWidth="1"/>
    <col min="14" max="14" width="10.44140625" customWidth="1"/>
    <col min="15" max="15" width="10.33203125" customWidth="1"/>
    <col min="16" max="18" width="8.88671875" customWidth="1"/>
    <col min="19" max="19" width="13.88671875" customWidth="1"/>
    <col min="20" max="20" width="15.88671875" customWidth="1"/>
    <col min="21" max="21" width="13.44140625" customWidth="1"/>
  </cols>
  <sheetData>
    <row r="2" spans="1:21">
      <c r="A2" s="11" t="s">
        <v>0</v>
      </c>
      <c r="B2" s="11" t="s">
        <v>1</v>
      </c>
      <c r="C2" s="11" t="s">
        <v>2</v>
      </c>
      <c r="D2" s="11" t="s">
        <v>3</v>
      </c>
      <c r="E2" s="11" t="s">
        <v>4</v>
      </c>
      <c r="F2" s="11" t="s">
        <v>5</v>
      </c>
      <c r="G2" s="11" t="s">
        <v>6</v>
      </c>
      <c r="H2" s="11" t="s">
        <v>7</v>
      </c>
      <c r="I2" s="11" t="s">
        <v>8</v>
      </c>
      <c r="J2" s="11" t="s">
        <v>9</v>
      </c>
      <c r="K2" s="11" t="s">
        <v>10</v>
      </c>
      <c r="L2" s="11" t="s">
        <v>11</v>
      </c>
      <c r="M2" s="11" t="s">
        <v>12</v>
      </c>
      <c r="N2" s="11" t="s">
        <v>16</v>
      </c>
      <c r="O2" s="11" t="s">
        <v>17</v>
      </c>
      <c r="P2" s="11" t="s">
        <v>18</v>
      </c>
      <c r="Q2" s="12" t="s">
        <v>19</v>
      </c>
      <c r="R2" s="11" t="s">
        <v>13</v>
      </c>
      <c r="S2" s="11" t="s">
        <v>14</v>
      </c>
      <c r="T2" s="11" t="s">
        <v>15</v>
      </c>
      <c r="U2" s="12" t="s">
        <v>20</v>
      </c>
    </row>
    <row r="3" spans="1:21" s="6" customFormat="1">
      <c r="A3" s="11">
        <v>1</v>
      </c>
      <c r="B3" s="11">
        <v>102</v>
      </c>
      <c r="C3" s="11">
        <v>25</v>
      </c>
      <c r="D3" s="211">
        <v>5043</v>
      </c>
      <c r="E3" s="211">
        <v>4359</v>
      </c>
      <c r="F3" s="201">
        <f>(D3+E3)/2</f>
        <v>4701</v>
      </c>
      <c r="G3" s="11"/>
      <c r="H3" s="176">
        <v>0.318</v>
      </c>
      <c r="I3" s="176">
        <v>0.30299999999999999</v>
      </c>
      <c r="J3" s="176">
        <f>(H3+I3)/2</f>
        <v>0.3105</v>
      </c>
      <c r="K3" s="211">
        <v>5713</v>
      </c>
      <c r="L3" s="211">
        <v>5431</v>
      </c>
      <c r="M3" s="175">
        <f>(K3+L3)/2</f>
        <v>5572</v>
      </c>
      <c r="N3" s="175">
        <f>(K3/1000)*150</f>
        <v>856.95</v>
      </c>
      <c r="O3" s="203">
        <f>(L3/1000)*150</f>
        <v>814.65</v>
      </c>
      <c r="P3" s="175">
        <f>(N3+O3)/2</f>
        <v>835.8</v>
      </c>
      <c r="Q3" s="175">
        <v>46.92</v>
      </c>
      <c r="R3" s="177">
        <v>5.6</v>
      </c>
      <c r="S3" s="176"/>
      <c r="T3" s="13">
        <v>0.3439814814814815</v>
      </c>
      <c r="U3" s="178">
        <v>42.43</v>
      </c>
    </row>
    <row r="4" spans="1:21" s="6" customFormat="1">
      <c r="A4" s="11">
        <v>2</v>
      </c>
      <c r="B4" s="11">
        <v>102</v>
      </c>
      <c r="C4" s="11">
        <v>25</v>
      </c>
      <c r="D4" s="212">
        <v>6182</v>
      </c>
      <c r="E4" s="212">
        <v>5510</v>
      </c>
      <c r="F4" s="201">
        <f t="shared" ref="F4:F7" si="0">(D4+E4)/2</f>
        <v>5846</v>
      </c>
      <c r="G4" s="11"/>
      <c r="H4" s="11">
        <v>0.39800000000000002</v>
      </c>
      <c r="I4" s="11">
        <v>0.38600000000000001</v>
      </c>
      <c r="J4" s="176">
        <f t="shared" ref="J4:J7" si="1">(H4+I4)/2</f>
        <v>0.39200000000000002</v>
      </c>
      <c r="K4" s="212">
        <v>7145</v>
      </c>
      <c r="L4" s="212">
        <v>6933</v>
      </c>
      <c r="M4" s="175">
        <f>(K4+L4)/2</f>
        <v>7039</v>
      </c>
      <c r="N4" s="175">
        <f t="shared" ref="N4:N7" si="2">(K4/1000)*150</f>
        <v>1071.75</v>
      </c>
      <c r="O4" s="203">
        <f t="shared" ref="O4:O7" si="3">(L4/1000)*150</f>
        <v>1039.95</v>
      </c>
      <c r="P4" s="175">
        <f t="shared" ref="P4:P6" si="4">(N4+O4)/2</f>
        <v>1055.8499999999999</v>
      </c>
      <c r="Q4" s="11">
        <v>51</v>
      </c>
      <c r="R4" s="11">
        <v>4.4000000000000004</v>
      </c>
      <c r="S4" s="11"/>
      <c r="T4" s="13">
        <v>0.34445601851851854</v>
      </c>
      <c r="U4" s="11">
        <v>46.21</v>
      </c>
    </row>
    <row r="5" spans="1:21" s="6" customFormat="1">
      <c r="A5" s="11">
        <v>3</v>
      </c>
      <c r="B5" s="11">
        <v>102</v>
      </c>
      <c r="C5" s="11">
        <v>25</v>
      </c>
      <c r="D5" s="212">
        <v>7362</v>
      </c>
      <c r="E5" s="212">
        <v>6735</v>
      </c>
      <c r="F5" s="201">
        <f t="shared" si="0"/>
        <v>7048.5</v>
      </c>
      <c r="G5" s="11"/>
      <c r="H5" s="11">
        <v>0.50800000000000001</v>
      </c>
      <c r="I5" s="11">
        <v>0.5</v>
      </c>
      <c r="J5" s="176">
        <f t="shared" si="1"/>
        <v>0.504</v>
      </c>
      <c r="K5" s="212">
        <v>8972</v>
      </c>
      <c r="L5" s="212">
        <v>8849</v>
      </c>
      <c r="M5" s="175">
        <f t="shared" ref="M5:M7" si="5">(K5+L5)/2</f>
        <v>8910.5</v>
      </c>
      <c r="N5" s="175">
        <f t="shared" si="2"/>
        <v>1345.8</v>
      </c>
      <c r="O5" s="203">
        <f t="shared" si="3"/>
        <v>1327.3500000000001</v>
      </c>
      <c r="P5" s="175">
        <f t="shared" si="4"/>
        <v>1336.575</v>
      </c>
      <c r="Q5" s="11">
        <v>55.35</v>
      </c>
      <c r="R5" s="11">
        <v>3.8</v>
      </c>
      <c r="S5" s="11"/>
      <c r="T5" s="13">
        <v>0.34493055555555552</v>
      </c>
      <c r="U5" s="11">
        <v>50.09</v>
      </c>
    </row>
    <row r="6" spans="1:21" s="6" customFormat="1">
      <c r="A6" s="11">
        <v>4</v>
      </c>
      <c r="B6" s="11">
        <v>102</v>
      </c>
      <c r="C6" s="11">
        <v>25</v>
      </c>
      <c r="D6" s="212">
        <v>8701</v>
      </c>
      <c r="E6" s="212">
        <v>7938</v>
      </c>
      <c r="F6" s="201">
        <f t="shared" si="0"/>
        <v>8319.5</v>
      </c>
      <c r="G6" s="11"/>
      <c r="H6" s="11">
        <v>0.61799999999999999</v>
      </c>
      <c r="I6" s="11">
        <v>0.60099999999999998</v>
      </c>
      <c r="J6" s="176">
        <f t="shared" si="1"/>
        <v>0.60949999999999993</v>
      </c>
      <c r="K6" s="212">
        <v>10614</v>
      </c>
      <c r="L6" s="212">
        <v>10358</v>
      </c>
      <c r="M6" s="175">
        <f t="shared" si="5"/>
        <v>10486</v>
      </c>
      <c r="N6" s="175">
        <f t="shared" si="2"/>
        <v>1592.1000000000001</v>
      </c>
      <c r="O6" s="203">
        <f t="shared" si="3"/>
        <v>1553.7</v>
      </c>
      <c r="P6" s="175">
        <f t="shared" si="4"/>
        <v>1572.9</v>
      </c>
      <c r="Q6" s="11">
        <v>59.42</v>
      </c>
      <c r="R6" s="11">
        <v>3</v>
      </c>
      <c r="S6" s="11"/>
      <c r="T6" s="13">
        <v>0.34540509259259261</v>
      </c>
      <c r="U6" s="11">
        <v>53.22</v>
      </c>
    </row>
    <row r="7" spans="1:21" s="6" customFormat="1">
      <c r="A7" s="11">
        <v>5</v>
      </c>
      <c r="B7" s="11">
        <v>102</v>
      </c>
      <c r="C7" s="11">
        <v>25</v>
      </c>
      <c r="D7" s="212">
        <v>9768</v>
      </c>
      <c r="E7" s="212">
        <v>9195</v>
      </c>
      <c r="F7" s="201">
        <f t="shared" si="0"/>
        <v>9481.5</v>
      </c>
      <c r="G7" s="11"/>
      <c r="H7" s="11">
        <v>0.73299999999999998</v>
      </c>
      <c r="I7" s="11">
        <v>0.71099999999999997</v>
      </c>
      <c r="J7" s="176">
        <f t="shared" si="1"/>
        <v>0.72199999999999998</v>
      </c>
      <c r="K7" s="212">
        <v>12142</v>
      </c>
      <c r="L7" s="212">
        <v>11845</v>
      </c>
      <c r="M7" s="175">
        <f t="shared" si="5"/>
        <v>11993.5</v>
      </c>
      <c r="N7" s="175">
        <f t="shared" si="2"/>
        <v>1821.3</v>
      </c>
      <c r="O7" s="203">
        <f t="shared" si="3"/>
        <v>1776.75</v>
      </c>
      <c r="P7" s="175">
        <f>(N7+O7)/2</f>
        <v>1799.0250000000001</v>
      </c>
      <c r="Q7" s="11">
        <v>63.34</v>
      </c>
      <c r="R7" s="11">
        <v>2.6</v>
      </c>
      <c r="S7" s="11"/>
      <c r="T7" s="13">
        <v>0.34587962962962965</v>
      </c>
      <c r="U7" s="11">
        <v>56.11</v>
      </c>
    </row>
    <row r="8" spans="1:21">
      <c r="A8" s="11"/>
      <c r="B8" s="11"/>
      <c r="C8" s="11"/>
      <c r="D8" s="11"/>
      <c r="E8" s="11"/>
      <c r="F8" s="213">
        <f>4.863*P8+391.4</f>
        <v>9144.8000000000011</v>
      </c>
      <c r="G8" s="11"/>
      <c r="H8" s="11"/>
      <c r="I8" s="11"/>
      <c r="J8" s="11"/>
      <c r="K8" s="11"/>
      <c r="L8" s="11"/>
      <c r="M8" s="11"/>
      <c r="N8" s="11"/>
      <c r="O8" s="11"/>
      <c r="P8" s="154">
        <v>1800</v>
      </c>
      <c r="Q8" s="11"/>
      <c r="R8" s="11"/>
      <c r="S8" s="11"/>
      <c r="T8" s="13"/>
      <c r="U8" s="11"/>
    </row>
    <row r="10" spans="1:21" ht="35.4" customHeight="1">
      <c r="D10" s="230"/>
      <c r="E10" s="230"/>
    </row>
    <row r="11" spans="1:21">
      <c r="D11" s="230"/>
      <c r="E11" s="230"/>
    </row>
    <row r="19" spans="5:8">
      <c r="E19" s="27"/>
      <c r="F19" s="27"/>
      <c r="G19" s="27"/>
      <c r="H19" s="27"/>
    </row>
  </sheetData>
  <mergeCells count="1">
    <mergeCell ref="D10:E11"/>
  </mergeCells>
  <phoneticPr fontId="0" type="noConversion"/>
  <pageMargins left="0.78740157499999996" right="0.78740157499999996" top="0.984251969" bottom="0.984251969" header="0.5" footer="0.5"/>
  <pageSetup paperSize="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23"/>
  <sheetViews>
    <sheetView topLeftCell="A48" zoomScaleNormal="100" workbookViewId="0">
      <selection activeCell="S38" sqref="S38"/>
    </sheetView>
  </sheetViews>
  <sheetFormatPr defaultColWidth="8.88671875" defaultRowHeight="13.2"/>
  <cols>
    <col min="1" max="3" width="8.88671875" customWidth="1"/>
    <col min="4" max="4" width="11.109375" customWidth="1"/>
    <col min="5" max="5" width="11" customWidth="1"/>
    <col min="6" max="7" width="8.88671875" customWidth="1"/>
    <col min="8" max="8" width="12.88671875" customWidth="1"/>
    <col min="9" max="9" width="11.44140625" customWidth="1"/>
    <col min="10" max="13" width="8.88671875" customWidth="1"/>
    <col min="14" max="15" width="10.5546875" customWidth="1"/>
    <col min="16" max="18" width="8.88671875" customWidth="1"/>
    <col min="19" max="19" width="13.33203125" customWidth="1"/>
    <col min="20" max="20" width="15.88671875" customWidth="1"/>
    <col min="21" max="21" width="12.109375" customWidth="1"/>
  </cols>
  <sheetData>
    <row r="1" spans="1:21">
      <c r="A1" s="6"/>
    </row>
    <row r="2" spans="1:21">
      <c r="A2" s="11" t="s">
        <v>0</v>
      </c>
      <c r="B2" s="11" t="s">
        <v>1</v>
      </c>
      <c r="C2" s="11" t="s">
        <v>2</v>
      </c>
      <c r="D2" s="11" t="s">
        <v>3</v>
      </c>
      <c r="E2" s="11" t="s">
        <v>4</v>
      </c>
      <c r="F2" s="11" t="s">
        <v>5</v>
      </c>
      <c r="G2" s="11" t="s">
        <v>6</v>
      </c>
      <c r="H2" s="11" t="s">
        <v>7</v>
      </c>
      <c r="I2" s="11" t="s">
        <v>8</v>
      </c>
      <c r="J2" s="11" t="s">
        <v>9</v>
      </c>
      <c r="K2" s="11" t="s">
        <v>10</v>
      </c>
      <c r="L2" s="11" t="s">
        <v>11</v>
      </c>
      <c r="M2" s="11" t="s">
        <v>12</v>
      </c>
      <c r="N2" s="11" t="s">
        <v>16</v>
      </c>
      <c r="O2" s="11" t="s">
        <v>17</v>
      </c>
      <c r="P2" s="11" t="s">
        <v>18</v>
      </c>
      <c r="Q2" s="12" t="s">
        <v>19</v>
      </c>
      <c r="R2" s="11" t="s">
        <v>13</v>
      </c>
      <c r="S2" s="11" t="s">
        <v>14</v>
      </c>
      <c r="T2" s="11" t="s">
        <v>15</v>
      </c>
      <c r="U2" s="12" t="s">
        <v>20</v>
      </c>
    </row>
    <row r="3" spans="1:21" s="219" customFormat="1">
      <c r="A3" s="214">
        <v>1</v>
      </c>
      <c r="B3" s="214">
        <v>103</v>
      </c>
      <c r="C3" s="214">
        <v>25</v>
      </c>
      <c r="D3" s="220">
        <v>11024</v>
      </c>
      <c r="E3" s="220">
        <v>10798</v>
      </c>
      <c r="F3" s="203">
        <f>(D3+E3)/2</f>
        <v>10911</v>
      </c>
      <c r="G3" s="214"/>
      <c r="H3" s="216">
        <v>0.78700000000000003</v>
      </c>
      <c r="I3" s="216">
        <v>0.77100000000000002</v>
      </c>
      <c r="J3" s="216">
        <f>(H3+I3)/2</f>
        <v>0.77900000000000003</v>
      </c>
      <c r="K3" s="220">
        <v>12751</v>
      </c>
      <c r="L3" s="220">
        <v>12683</v>
      </c>
      <c r="M3" s="203">
        <f t="shared" ref="M3:M16" si="0">(K3+L3)/2</f>
        <v>12717</v>
      </c>
      <c r="N3" s="203">
        <f>(K3/1000)*150</f>
        <v>1912.6499999999999</v>
      </c>
      <c r="O3" s="203">
        <f>(L3/1000)*150</f>
        <v>1902.45</v>
      </c>
      <c r="P3" s="203">
        <f>(N3+O3)/2</f>
        <v>1907.55</v>
      </c>
      <c r="Q3" s="203">
        <v>59.16</v>
      </c>
      <c r="R3" s="218">
        <v>2.6</v>
      </c>
      <c r="S3" s="216"/>
      <c r="T3" s="217">
        <v>0.38545138888888886</v>
      </c>
      <c r="U3" s="218">
        <v>56.5</v>
      </c>
    </row>
    <row r="4" spans="1:21" s="219" customFormat="1">
      <c r="A4" s="214">
        <v>2</v>
      </c>
      <c r="B4" s="214">
        <v>103</v>
      </c>
      <c r="C4" s="214">
        <v>25</v>
      </c>
      <c r="D4" s="215">
        <v>11063</v>
      </c>
      <c r="E4" s="215">
        <v>10710</v>
      </c>
      <c r="F4" s="203">
        <f t="shared" ref="F4:F22" si="1">(D4+E4)/2</f>
        <v>10886.5</v>
      </c>
      <c r="G4" s="214"/>
      <c r="H4" s="214">
        <v>0.78</v>
      </c>
      <c r="I4" s="214">
        <v>0.76900000000000002</v>
      </c>
      <c r="J4" s="216">
        <f t="shared" ref="J4:J22" si="2">(H4+I4)/2</f>
        <v>0.77449999999999997</v>
      </c>
      <c r="K4" s="215">
        <v>12685</v>
      </c>
      <c r="L4" s="215">
        <v>12573</v>
      </c>
      <c r="M4" s="203">
        <f t="shared" si="0"/>
        <v>12629</v>
      </c>
      <c r="N4" s="203">
        <f t="shared" ref="N4:N22" si="3">(K4/1000)*150</f>
        <v>1902.75</v>
      </c>
      <c r="O4" s="203">
        <f t="shared" ref="O4:O22" si="4">(L4/1000)*150</f>
        <v>1885.95</v>
      </c>
      <c r="P4" s="203">
        <f t="shared" ref="P4:P22" si="5">(N4+O4)/2</f>
        <v>1894.35</v>
      </c>
      <c r="Q4" s="203">
        <v>66.010000000000005</v>
      </c>
      <c r="R4" s="214">
        <v>2.6</v>
      </c>
      <c r="S4" s="214"/>
      <c r="T4" s="217">
        <v>0.38582175925925927</v>
      </c>
      <c r="U4" s="218">
        <v>58.76</v>
      </c>
    </row>
    <row r="5" spans="1:21" s="219" customFormat="1">
      <c r="A5" s="214">
        <v>3</v>
      </c>
      <c r="B5" s="214">
        <v>104</v>
      </c>
      <c r="C5" s="214">
        <v>25</v>
      </c>
      <c r="D5" s="215">
        <v>11151</v>
      </c>
      <c r="E5" s="215">
        <v>11018</v>
      </c>
      <c r="F5" s="203">
        <f t="shared" si="1"/>
        <v>11084.5</v>
      </c>
      <c r="G5" s="214"/>
      <c r="H5" s="214">
        <v>0.78400000000000003</v>
      </c>
      <c r="I5" s="214">
        <v>0.77600000000000002</v>
      </c>
      <c r="J5" s="216">
        <f t="shared" si="2"/>
        <v>0.78</v>
      </c>
      <c r="K5" s="215">
        <v>12654</v>
      </c>
      <c r="L5" s="215">
        <v>12470</v>
      </c>
      <c r="M5" s="203">
        <f t="shared" si="0"/>
        <v>12562</v>
      </c>
      <c r="N5" s="203">
        <f t="shared" si="3"/>
        <v>1898.1</v>
      </c>
      <c r="O5" s="203">
        <f t="shared" si="4"/>
        <v>1870.5</v>
      </c>
      <c r="P5" s="203">
        <f t="shared" si="5"/>
        <v>1884.3</v>
      </c>
      <c r="Q5" s="203">
        <v>71.069999999999993</v>
      </c>
      <c r="R5" s="214">
        <v>2.6</v>
      </c>
      <c r="S5" s="214"/>
      <c r="T5" s="217">
        <v>0.38619212962962962</v>
      </c>
      <c r="U5" s="218">
        <v>59.32</v>
      </c>
    </row>
    <row r="6" spans="1:21" s="219" customFormat="1">
      <c r="A6" s="214">
        <v>4</v>
      </c>
      <c r="B6" s="214">
        <v>104</v>
      </c>
      <c r="C6" s="214">
        <v>25</v>
      </c>
      <c r="D6" s="215">
        <v>11358</v>
      </c>
      <c r="E6" s="215">
        <v>11100</v>
      </c>
      <c r="F6" s="203">
        <f t="shared" si="1"/>
        <v>11229</v>
      </c>
      <c r="G6" s="214"/>
      <c r="H6" s="214">
        <v>0.78800000000000003</v>
      </c>
      <c r="I6" s="214">
        <v>0.77700000000000002</v>
      </c>
      <c r="J6" s="216">
        <f t="shared" si="2"/>
        <v>0.78249999999999997</v>
      </c>
      <c r="K6" s="215">
        <v>12613</v>
      </c>
      <c r="L6" s="215">
        <v>12420</v>
      </c>
      <c r="M6" s="203">
        <f t="shared" si="0"/>
        <v>12516.5</v>
      </c>
      <c r="N6" s="203">
        <f t="shared" si="3"/>
        <v>1891.9499999999998</v>
      </c>
      <c r="O6" s="203">
        <f t="shared" si="4"/>
        <v>1863</v>
      </c>
      <c r="P6" s="203">
        <f t="shared" si="5"/>
        <v>1877.4749999999999</v>
      </c>
      <c r="Q6" s="203">
        <v>75.64</v>
      </c>
      <c r="R6" s="214">
        <v>2.8</v>
      </c>
      <c r="S6" s="214"/>
      <c r="T6" s="217">
        <v>0.38656249999999998</v>
      </c>
      <c r="U6" s="218">
        <v>59.79</v>
      </c>
    </row>
    <row r="7" spans="1:21" s="219" customFormat="1">
      <c r="A7" s="214">
        <v>5</v>
      </c>
      <c r="B7" s="214">
        <v>104</v>
      </c>
      <c r="C7" s="214">
        <v>25</v>
      </c>
      <c r="D7" s="215">
        <v>11458</v>
      </c>
      <c r="E7" s="215">
        <v>11222</v>
      </c>
      <c r="F7" s="203">
        <f t="shared" si="1"/>
        <v>11340</v>
      </c>
      <c r="G7" s="214"/>
      <c r="H7" s="214">
        <v>0.78800000000000003</v>
      </c>
      <c r="I7" s="214">
        <v>0.77600000000000002</v>
      </c>
      <c r="J7" s="216">
        <f t="shared" si="2"/>
        <v>0.78200000000000003</v>
      </c>
      <c r="K7" s="215">
        <v>12606</v>
      </c>
      <c r="L7" s="215">
        <v>12391</v>
      </c>
      <c r="M7" s="203">
        <f t="shared" si="0"/>
        <v>12498.5</v>
      </c>
      <c r="N7" s="203">
        <f t="shared" si="3"/>
        <v>1890.9</v>
      </c>
      <c r="O7" s="203">
        <f t="shared" si="4"/>
        <v>1858.65</v>
      </c>
      <c r="P7" s="203">
        <f t="shared" si="5"/>
        <v>1874.7750000000001</v>
      </c>
      <c r="Q7" s="203">
        <v>81.59</v>
      </c>
      <c r="R7" s="214">
        <v>2.6</v>
      </c>
      <c r="S7" s="214"/>
      <c r="T7" s="217">
        <v>0.38694444444444448</v>
      </c>
      <c r="U7" s="218">
        <v>60.13</v>
      </c>
    </row>
    <row r="8" spans="1:21" s="219" customFormat="1">
      <c r="A8" s="214">
        <v>6</v>
      </c>
      <c r="B8" s="214">
        <v>104</v>
      </c>
      <c r="C8" s="214">
        <v>25</v>
      </c>
      <c r="D8" s="215">
        <v>11550</v>
      </c>
      <c r="E8" s="215">
        <v>11420</v>
      </c>
      <c r="F8" s="203">
        <f t="shared" si="1"/>
        <v>11485</v>
      </c>
      <c r="G8" s="214"/>
      <c r="H8" s="214">
        <v>0.78600000000000003</v>
      </c>
      <c r="I8" s="214">
        <v>0.77300000000000002</v>
      </c>
      <c r="J8" s="216">
        <f t="shared" si="2"/>
        <v>0.77950000000000008</v>
      </c>
      <c r="K8" s="215">
        <v>12589</v>
      </c>
      <c r="L8" s="215">
        <v>12376</v>
      </c>
      <c r="M8" s="203">
        <f t="shared" si="0"/>
        <v>12482.5</v>
      </c>
      <c r="N8" s="203">
        <f t="shared" si="3"/>
        <v>1888.3500000000001</v>
      </c>
      <c r="O8" s="203">
        <f t="shared" si="4"/>
        <v>1856.3999999999999</v>
      </c>
      <c r="P8" s="203">
        <f t="shared" si="5"/>
        <v>1872.375</v>
      </c>
      <c r="Q8" s="203">
        <v>86.26</v>
      </c>
      <c r="R8" s="214">
        <v>2.6</v>
      </c>
      <c r="S8" s="214"/>
      <c r="T8" s="217">
        <v>0.38718750000000002</v>
      </c>
      <c r="U8" s="218">
        <v>60.54</v>
      </c>
    </row>
    <row r="9" spans="1:21" s="219" customFormat="1">
      <c r="A9" s="214">
        <v>7</v>
      </c>
      <c r="B9" s="214">
        <v>103</v>
      </c>
      <c r="C9" s="214">
        <v>25</v>
      </c>
      <c r="D9" s="215">
        <v>11630</v>
      </c>
      <c r="E9" s="215">
        <v>11466</v>
      </c>
      <c r="F9" s="203">
        <f t="shared" si="1"/>
        <v>11548</v>
      </c>
      <c r="G9" s="214"/>
      <c r="H9" s="214">
        <v>0.78600000000000003</v>
      </c>
      <c r="I9" s="214">
        <v>0.77600000000000002</v>
      </c>
      <c r="J9" s="216">
        <f t="shared" si="2"/>
        <v>0.78100000000000003</v>
      </c>
      <c r="K9" s="215">
        <v>12551</v>
      </c>
      <c r="L9" s="215">
        <v>12365</v>
      </c>
      <c r="M9" s="203">
        <f t="shared" si="0"/>
        <v>12458</v>
      </c>
      <c r="N9" s="203">
        <f t="shared" si="3"/>
        <v>1882.65</v>
      </c>
      <c r="O9" s="203">
        <f t="shared" si="4"/>
        <v>1854.75</v>
      </c>
      <c r="P9" s="203">
        <f t="shared" si="5"/>
        <v>1868.7</v>
      </c>
      <c r="Q9" s="203">
        <v>92</v>
      </c>
      <c r="R9" s="214">
        <v>2.6</v>
      </c>
      <c r="S9" s="214"/>
      <c r="T9" s="217">
        <v>0.38755787037037037</v>
      </c>
      <c r="U9" s="218">
        <v>60.83</v>
      </c>
    </row>
    <row r="10" spans="1:21" s="219" customFormat="1">
      <c r="A10" s="214">
        <v>8</v>
      </c>
      <c r="B10" s="214">
        <v>104</v>
      </c>
      <c r="C10" s="214">
        <v>25</v>
      </c>
      <c r="D10" s="215">
        <v>11678</v>
      </c>
      <c r="E10" s="215">
        <v>11487</v>
      </c>
      <c r="F10" s="203">
        <f t="shared" si="1"/>
        <v>11582.5</v>
      </c>
      <c r="G10" s="214"/>
      <c r="H10" s="214">
        <v>0.78600000000000003</v>
      </c>
      <c r="I10" s="214">
        <v>0.77</v>
      </c>
      <c r="J10" s="216">
        <f t="shared" si="2"/>
        <v>0.77800000000000002</v>
      </c>
      <c r="K10" s="215">
        <v>12548</v>
      </c>
      <c r="L10" s="215">
        <v>12287</v>
      </c>
      <c r="M10" s="203">
        <f t="shared" si="0"/>
        <v>12417.5</v>
      </c>
      <c r="N10" s="203">
        <f t="shared" si="3"/>
        <v>1882.2</v>
      </c>
      <c r="O10" s="203">
        <f t="shared" si="4"/>
        <v>1843.0500000000002</v>
      </c>
      <c r="P10" s="203">
        <f t="shared" si="5"/>
        <v>1862.625</v>
      </c>
      <c r="Q10" s="203">
        <v>98.15</v>
      </c>
      <c r="R10" s="214">
        <v>2.6</v>
      </c>
      <c r="S10" s="214"/>
      <c r="T10" s="217">
        <v>0.38798611111111114</v>
      </c>
      <c r="U10" s="218">
        <v>61.13</v>
      </c>
    </row>
    <row r="11" spans="1:21" s="219" customFormat="1">
      <c r="A11" s="214">
        <v>9</v>
      </c>
      <c r="B11" s="214">
        <v>104</v>
      </c>
      <c r="C11" s="214">
        <v>25</v>
      </c>
      <c r="D11" s="215">
        <v>11615</v>
      </c>
      <c r="E11" s="215">
        <v>11506</v>
      </c>
      <c r="F11" s="203">
        <f t="shared" si="1"/>
        <v>11560.5</v>
      </c>
      <c r="G11" s="214"/>
      <c r="H11" s="214">
        <v>0.78400000000000003</v>
      </c>
      <c r="I11" s="214">
        <v>0.77700000000000002</v>
      </c>
      <c r="J11" s="216">
        <f t="shared" si="2"/>
        <v>0.78049999999999997</v>
      </c>
      <c r="K11" s="215">
        <v>12531</v>
      </c>
      <c r="L11" s="215">
        <v>12240</v>
      </c>
      <c r="M11" s="203">
        <f t="shared" si="0"/>
        <v>12385.5</v>
      </c>
      <c r="N11" s="203">
        <f t="shared" si="3"/>
        <v>1879.65</v>
      </c>
      <c r="O11" s="203">
        <f t="shared" si="4"/>
        <v>1836</v>
      </c>
      <c r="P11" s="203">
        <f t="shared" si="5"/>
        <v>1857.825</v>
      </c>
      <c r="Q11" s="203">
        <v>103.63</v>
      </c>
      <c r="R11" s="214">
        <v>2.6</v>
      </c>
      <c r="S11" s="214"/>
      <c r="T11" s="217">
        <v>0.3883564814814815</v>
      </c>
      <c r="U11" s="218">
        <v>61.16</v>
      </c>
    </row>
    <row r="12" spans="1:21" s="219" customFormat="1">
      <c r="A12" s="214">
        <v>10</v>
      </c>
      <c r="B12" s="214">
        <v>103</v>
      </c>
      <c r="C12" s="214">
        <v>25</v>
      </c>
      <c r="D12" s="215">
        <v>11603</v>
      </c>
      <c r="E12" s="215">
        <v>11525</v>
      </c>
      <c r="F12" s="203">
        <f t="shared" si="1"/>
        <v>11564</v>
      </c>
      <c r="G12" s="214"/>
      <c r="H12" s="214">
        <v>0.78900000000000003</v>
      </c>
      <c r="I12" s="214">
        <v>0.77800000000000002</v>
      </c>
      <c r="J12" s="216">
        <f t="shared" si="2"/>
        <v>0.78350000000000009</v>
      </c>
      <c r="K12" s="215">
        <v>12510</v>
      </c>
      <c r="L12" s="215">
        <v>12234</v>
      </c>
      <c r="M12" s="203">
        <f t="shared" si="0"/>
        <v>12372</v>
      </c>
      <c r="N12" s="203">
        <f t="shared" si="3"/>
        <v>1876.5</v>
      </c>
      <c r="O12" s="203">
        <f t="shared" si="4"/>
        <v>1835.1</v>
      </c>
      <c r="P12" s="203">
        <f t="shared" si="5"/>
        <v>1855.8</v>
      </c>
      <c r="Q12" s="203">
        <v>104</v>
      </c>
      <c r="R12" s="214">
        <v>2.6</v>
      </c>
      <c r="S12" s="214"/>
      <c r="T12" s="217">
        <v>0.38872685185185185</v>
      </c>
      <c r="U12" s="218">
        <v>61.24</v>
      </c>
    </row>
    <row r="13" spans="1:21" s="219" customFormat="1">
      <c r="A13" s="214">
        <v>11</v>
      </c>
      <c r="B13" s="214">
        <v>104</v>
      </c>
      <c r="C13" s="214">
        <v>25</v>
      </c>
      <c r="D13" s="215">
        <v>11580</v>
      </c>
      <c r="E13" s="215">
        <v>11495</v>
      </c>
      <c r="F13" s="203">
        <f t="shared" si="1"/>
        <v>11537.5</v>
      </c>
      <c r="G13" s="214"/>
      <c r="H13" s="214">
        <v>0.78500000000000003</v>
      </c>
      <c r="I13" s="214">
        <v>0.77300000000000002</v>
      </c>
      <c r="J13" s="216">
        <f t="shared" si="2"/>
        <v>0.77900000000000003</v>
      </c>
      <c r="K13" s="215">
        <v>12485</v>
      </c>
      <c r="L13" s="215">
        <v>12197</v>
      </c>
      <c r="M13" s="203">
        <f t="shared" si="0"/>
        <v>12341</v>
      </c>
      <c r="N13" s="203">
        <f t="shared" si="3"/>
        <v>1872.75</v>
      </c>
      <c r="O13" s="203">
        <f t="shared" si="4"/>
        <v>1829.55</v>
      </c>
      <c r="P13" s="203">
        <f t="shared" si="5"/>
        <v>1851.15</v>
      </c>
      <c r="Q13" s="203">
        <v>109.44</v>
      </c>
      <c r="R13" s="214">
        <v>2.6</v>
      </c>
      <c r="S13" s="214"/>
      <c r="T13" s="217">
        <v>0.38909722222222221</v>
      </c>
      <c r="U13" s="218">
        <v>61.6</v>
      </c>
    </row>
    <row r="14" spans="1:21" s="219" customFormat="1">
      <c r="A14" s="214">
        <v>12</v>
      </c>
      <c r="B14" s="214">
        <v>104</v>
      </c>
      <c r="C14" s="214">
        <v>25</v>
      </c>
      <c r="D14" s="215">
        <v>11622</v>
      </c>
      <c r="E14" s="215">
        <v>11506</v>
      </c>
      <c r="F14" s="203">
        <f t="shared" si="1"/>
        <v>11564</v>
      </c>
      <c r="G14" s="214"/>
      <c r="H14" s="214">
        <v>0.78500000000000003</v>
      </c>
      <c r="I14" s="214">
        <v>0.77700000000000002</v>
      </c>
      <c r="J14" s="216">
        <f t="shared" si="2"/>
        <v>0.78100000000000003</v>
      </c>
      <c r="K14" s="215">
        <v>12473</v>
      </c>
      <c r="L14" s="215">
        <v>12187</v>
      </c>
      <c r="M14" s="203">
        <f t="shared" si="0"/>
        <v>12330</v>
      </c>
      <c r="N14" s="203">
        <f t="shared" si="3"/>
        <v>1870.95</v>
      </c>
      <c r="O14" s="203">
        <f t="shared" si="4"/>
        <v>1828.05</v>
      </c>
      <c r="P14" s="203">
        <f t="shared" si="5"/>
        <v>1849.5</v>
      </c>
      <c r="Q14" s="203">
        <v>114</v>
      </c>
      <c r="R14" s="214">
        <v>2.8</v>
      </c>
      <c r="S14" s="214"/>
      <c r="T14" s="217">
        <v>0.38946759259259256</v>
      </c>
      <c r="U14" s="218">
        <v>61.6</v>
      </c>
    </row>
    <row r="15" spans="1:21" s="219" customFormat="1">
      <c r="A15" s="214">
        <v>13</v>
      </c>
      <c r="B15" s="214">
        <v>104</v>
      </c>
      <c r="C15" s="214">
        <v>25</v>
      </c>
      <c r="D15" s="215">
        <v>11644</v>
      </c>
      <c r="E15" s="215">
        <v>11539</v>
      </c>
      <c r="F15" s="203">
        <f t="shared" si="1"/>
        <v>11591.5</v>
      </c>
      <c r="G15" s="214"/>
      <c r="H15" s="214">
        <v>0.78200000000000003</v>
      </c>
      <c r="I15" s="214">
        <v>0.77400000000000002</v>
      </c>
      <c r="J15" s="216">
        <f t="shared" si="2"/>
        <v>0.77800000000000002</v>
      </c>
      <c r="K15" s="215">
        <v>12458</v>
      </c>
      <c r="L15" s="215">
        <v>12140</v>
      </c>
      <c r="M15" s="203">
        <f t="shared" si="0"/>
        <v>12299</v>
      </c>
      <c r="N15" s="203">
        <f t="shared" si="3"/>
        <v>1868.7</v>
      </c>
      <c r="O15" s="203">
        <f t="shared" si="4"/>
        <v>1821</v>
      </c>
      <c r="P15" s="203">
        <f t="shared" si="5"/>
        <v>1844.85</v>
      </c>
      <c r="Q15" s="203">
        <v>120</v>
      </c>
      <c r="R15" s="214">
        <v>2.2000000000000002</v>
      </c>
      <c r="S15" s="214"/>
      <c r="T15" s="217">
        <v>0.38983796296296297</v>
      </c>
      <c r="U15" s="218">
        <v>61.76</v>
      </c>
    </row>
    <row r="16" spans="1:21" s="219" customFormat="1">
      <c r="A16" s="214">
        <v>14</v>
      </c>
      <c r="B16" s="214">
        <v>102</v>
      </c>
      <c r="C16" s="214">
        <v>25</v>
      </c>
      <c r="D16" s="215">
        <v>11658</v>
      </c>
      <c r="E16" s="215">
        <v>11541</v>
      </c>
      <c r="F16" s="203">
        <f t="shared" si="1"/>
        <v>11599.5</v>
      </c>
      <c r="G16" s="214"/>
      <c r="H16" s="214">
        <v>0.78100000000000003</v>
      </c>
      <c r="I16" s="214">
        <v>0.77500000000000002</v>
      </c>
      <c r="J16" s="216">
        <f t="shared" si="2"/>
        <v>0.77800000000000002</v>
      </c>
      <c r="K16" s="215">
        <v>12416</v>
      </c>
      <c r="L16" s="215">
        <v>12188</v>
      </c>
      <c r="M16" s="203">
        <f t="shared" si="0"/>
        <v>12302</v>
      </c>
      <c r="N16" s="203">
        <f t="shared" si="3"/>
        <v>1862.4</v>
      </c>
      <c r="O16" s="203">
        <f t="shared" si="4"/>
        <v>1828.2</v>
      </c>
      <c r="P16" s="203">
        <f t="shared" si="5"/>
        <v>1845.3000000000002</v>
      </c>
      <c r="Q16" s="203">
        <v>124</v>
      </c>
      <c r="R16" s="214">
        <v>2.4</v>
      </c>
      <c r="S16" s="214"/>
      <c r="T16" s="217">
        <v>0.39020833333333332</v>
      </c>
      <c r="U16" s="218">
        <v>62</v>
      </c>
    </row>
    <row r="17" spans="1:21" s="219" customFormat="1">
      <c r="A17" s="214">
        <v>15</v>
      </c>
      <c r="B17" s="214">
        <v>102</v>
      </c>
      <c r="C17" s="214">
        <v>25</v>
      </c>
      <c r="D17" s="215">
        <v>11637</v>
      </c>
      <c r="E17" s="215">
        <v>11549</v>
      </c>
      <c r="F17" s="203">
        <f t="shared" si="1"/>
        <v>11593</v>
      </c>
      <c r="G17" s="214"/>
      <c r="H17" s="214">
        <v>0.78200000000000003</v>
      </c>
      <c r="I17" s="214">
        <v>0.77500000000000002</v>
      </c>
      <c r="J17" s="216">
        <f t="shared" si="2"/>
        <v>0.77849999999999997</v>
      </c>
      <c r="K17" s="215">
        <v>12425</v>
      </c>
      <c r="L17" s="215">
        <v>12169</v>
      </c>
      <c r="M17" s="203">
        <f>(K17+L17)/2</f>
        <v>12297</v>
      </c>
      <c r="N17" s="203">
        <f t="shared" si="3"/>
        <v>1863.75</v>
      </c>
      <c r="O17" s="203">
        <f t="shared" si="4"/>
        <v>1825.3500000000001</v>
      </c>
      <c r="P17" s="203">
        <f t="shared" si="5"/>
        <v>1844.5500000000002</v>
      </c>
      <c r="Q17" s="203">
        <v>130</v>
      </c>
      <c r="R17" s="214">
        <v>2.2000000000000002</v>
      </c>
      <c r="S17" s="214"/>
      <c r="T17" s="217">
        <v>0.39057870370370368</v>
      </c>
      <c r="U17" s="218">
        <v>62.15</v>
      </c>
    </row>
    <row r="18" spans="1:21" s="219" customFormat="1">
      <c r="A18" s="214">
        <v>16</v>
      </c>
      <c r="B18" s="214">
        <v>104</v>
      </c>
      <c r="C18" s="214">
        <v>25</v>
      </c>
      <c r="D18" s="215">
        <v>11784</v>
      </c>
      <c r="E18" s="215">
        <v>11566</v>
      </c>
      <c r="F18" s="203">
        <f t="shared" si="1"/>
        <v>11675</v>
      </c>
      <c r="G18" s="214"/>
      <c r="H18" s="214">
        <v>0.78</v>
      </c>
      <c r="I18" s="214">
        <v>0.77400000000000002</v>
      </c>
      <c r="J18" s="216">
        <f t="shared" si="2"/>
        <v>0.77700000000000002</v>
      </c>
      <c r="K18" s="215">
        <v>12402</v>
      </c>
      <c r="L18" s="215">
        <v>12121</v>
      </c>
      <c r="M18" s="203">
        <f t="shared" ref="M18:M22" si="6">(K18+L18)/2</f>
        <v>12261.5</v>
      </c>
      <c r="N18" s="203">
        <f t="shared" si="3"/>
        <v>1860.3</v>
      </c>
      <c r="O18" s="203">
        <f t="shared" si="4"/>
        <v>1818.15</v>
      </c>
      <c r="P18" s="203">
        <f t="shared" si="5"/>
        <v>1839.2249999999999</v>
      </c>
      <c r="Q18" s="203">
        <v>134.13</v>
      </c>
      <c r="R18" s="214">
        <v>2.8</v>
      </c>
      <c r="S18" s="214"/>
      <c r="T18" s="217">
        <v>0.39094907407407403</v>
      </c>
      <c r="U18" s="218">
        <v>62.2</v>
      </c>
    </row>
    <row r="19" spans="1:21" s="219" customFormat="1">
      <c r="A19" s="214">
        <v>17</v>
      </c>
      <c r="B19" s="214">
        <v>104</v>
      </c>
      <c r="C19" s="214">
        <v>25</v>
      </c>
      <c r="D19" s="215">
        <v>11865</v>
      </c>
      <c r="E19" s="215">
        <v>11646</v>
      </c>
      <c r="F19" s="203">
        <f t="shared" si="1"/>
        <v>11755.5</v>
      </c>
      <c r="G19" s="214"/>
      <c r="H19" s="214">
        <v>0.78400000000000003</v>
      </c>
      <c r="I19" s="214">
        <v>0.77800000000000002</v>
      </c>
      <c r="J19" s="216">
        <f t="shared" si="2"/>
        <v>0.78100000000000003</v>
      </c>
      <c r="K19" s="215">
        <v>12400</v>
      </c>
      <c r="L19" s="215">
        <v>12124</v>
      </c>
      <c r="M19" s="203">
        <f t="shared" si="6"/>
        <v>12262</v>
      </c>
      <c r="N19" s="203">
        <f t="shared" si="3"/>
        <v>1860</v>
      </c>
      <c r="O19" s="203">
        <f t="shared" si="4"/>
        <v>1818.6000000000001</v>
      </c>
      <c r="P19" s="203">
        <f t="shared" si="5"/>
        <v>1839.3000000000002</v>
      </c>
      <c r="Q19" s="203">
        <v>139.9</v>
      </c>
      <c r="R19" s="214">
        <v>2.8</v>
      </c>
      <c r="S19" s="214"/>
      <c r="T19" s="217">
        <v>0.3913194444444445</v>
      </c>
      <c r="U19" s="218">
        <v>62.52</v>
      </c>
    </row>
    <row r="20" spans="1:21" s="219" customFormat="1">
      <c r="A20" s="214">
        <v>18</v>
      </c>
      <c r="B20" s="214">
        <v>104</v>
      </c>
      <c r="C20" s="214">
        <v>25</v>
      </c>
      <c r="D20" s="215">
        <v>12045</v>
      </c>
      <c r="E20" s="215">
        <v>11739</v>
      </c>
      <c r="F20" s="203">
        <f t="shared" si="1"/>
        <v>11892</v>
      </c>
      <c r="G20" s="214"/>
      <c r="H20" s="214">
        <v>0.78500000000000003</v>
      </c>
      <c r="I20" s="214">
        <v>0.77500000000000002</v>
      </c>
      <c r="J20" s="216">
        <f t="shared" si="2"/>
        <v>0.78</v>
      </c>
      <c r="K20" s="215">
        <v>12392</v>
      </c>
      <c r="L20" s="215">
        <v>12122</v>
      </c>
      <c r="M20" s="203">
        <f t="shared" si="6"/>
        <v>12257</v>
      </c>
      <c r="N20" s="203">
        <f t="shared" si="3"/>
        <v>1858.8</v>
      </c>
      <c r="O20" s="203">
        <f t="shared" si="4"/>
        <v>1818.3</v>
      </c>
      <c r="P20" s="203">
        <f t="shared" si="5"/>
        <v>1838.55</v>
      </c>
      <c r="Q20" s="203">
        <v>144.51</v>
      </c>
      <c r="R20" s="214">
        <v>2.6</v>
      </c>
      <c r="S20" s="214"/>
      <c r="T20" s="217">
        <v>0.39168981481481485</v>
      </c>
      <c r="U20" s="218">
        <v>62.47</v>
      </c>
    </row>
    <row r="21" spans="1:21" s="219" customFormat="1">
      <c r="A21" s="214">
        <v>19</v>
      </c>
      <c r="B21" s="214">
        <v>104</v>
      </c>
      <c r="C21" s="214">
        <v>25</v>
      </c>
      <c r="D21" s="215">
        <v>12078</v>
      </c>
      <c r="E21" s="215">
        <v>11941</v>
      </c>
      <c r="F21" s="203">
        <f t="shared" si="1"/>
        <v>12009.5</v>
      </c>
      <c r="G21" s="214"/>
      <c r="H21" s="214">
        <v>0.78100000000000003</v>
      </c>
      <c r="I21" s="214">
        <v>0.77500000000000002</v>
      </c>
      <c r="J21" s="216">
        <f t="shared" si="2"/>
        <v>0.77800000000000002</v>
      </c>
      <c r="K21" s="215">
        <v>12361</v>
      </c>
      <c r="L21" s="215">
        <v>12144</v>
      </c>
      <c r="M21" s="203">
        <f t="shared" si="6"/>
        <v>12252.5</v>
      </c>
      <c r="N21" s="203">
        <f t="shared" si="3"/>
        <v>1854.15</v>
      </c>
      <c r="O21" s="203">
        <f t="shared" si="4"/>
        <v>1821.6</v>
      </c>
      <c r="P21" s="203">
        <f t="shared" si="5"/>
        <v>1837.875</v>
      </c>
      <c r="Q21" s="203">
        <v>149</v>
      </c>
      <c r="R21" s="214">
        <v>2.8</v>
      </c>
      <c r="S21" s="214"/>
      <c r="T21" s="217">
        <v>0.39206018518518521</v>
      </c>
      <c r="U21" s="218">
        <v>62.71</v>
      </c>
    </row>
    <row r="22" spans="1:21" s="219" customFormat="1" ht="13.8" thickBot="1">
      <c r="A22" s="214">
        <v>20</v>
      </c>
      <c r="B22" s="214">
        <v>103</v>
      </c>
      <c r="C22" s="214">
        <v>25</v>
      </c>
      <c r="D22" s="215">
        <v>12175</v>
      </c>
      <c r="E22" s="215">
        <v>11951</v>
      </c>
      <c r="F22" s="203">
        <f t="shared" si="1"/>
        <v>12063</v>
      </c>
      <c r="G22" s="214"/>
      <c r="H22" s="214">
        <v>0.78200000000000003</v>
      </c>
      <c r="I22" s="214">
        <v>0.77600000000000002</v>
      </c>
      <c r="J22" s="216">
        <f t="shared" si="2"/>
        <v>0.77900000000000003</v>
      </c>
      <c r="K22" s="215">
        <v>12350</v>
      </c>
      <c r="L22" s="215">
        <v>12194</v>
      </c>
      <c r="M22" s="203">
        <f t="shared" si="6"/>
        <v>12272</v>
      </c>
      <c r="N22" s="203">
        <f t="shared" si="3"/>
        <v>1852.5</v>
      </c>
      <c r="O22" s="203">
        <f t="shared" si="4"/>
        <v>1829.1000000000001</v>
      </c>
      <c r="P22" s="203">
        <f t="shared" si="5"/>
        <v>1840.8000000000002</v>
      </c>
      <c r="Q22" s="203">
        <v>155</v>
      </c>
      <c r="R22" s="214">
        <v>2.8</v>
      </c>
      <c r="S22" s="214"/>
      <c r="T22" s="217">
        <v>0.39243055555555556</v>
      </c>
      <c r="U22" s="218">
        <v>62.74</v>
      </c>
    </row>
    <row r="23" spans="1:21" ht="13.8" thickBot="1">
      <c r="E23" s="152" t="s">
        <v>109</v>
      </c>
      <c r="F23" s="158">
        <f>AVERAGE(F3:F22)</f>
        <v>11523.575000000001</v>
      </c>
      <c r="H23" s="26"/>
      <c r="J23" s="162"/>
      <c r="O23" s="152" t="s">
        <v>109</v>
      </c>
      <c r="P23" s="158">
        <f>AVERAGE(P3:P22)</f>
        <v>1859.34375</v>
      </c>
      <c r="T23" s="152" t="s">
        <v>108</v>
      </c>
      <c r="U23" s="153">
        <f xml:space="preserve"> MAX(U3:U22)</f>
        <v>62.74</v>
      </c>
    </row>
  </sheetData>
  <phoneticPr fontId="0" type="noConversion"/>
  <pageMargins left="0.78740157499999996" right="0.78740157499999996" top="0.984251969" bottom="0.984251969" header="0.5" footer="0.5"/>
  <pageSetup paperSize="9" orientation="portrait" copies="2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U8"/>
  <sheetViews>
    <sheetView zoomScale="115" zoomScaleNormal="115" workbookViewId="0">
      <selection activeCell="P17" sqref="P17"/>
    </sheetView>
  </sheetViews>
  <sheetFormatPr defaultColWidth="11.44140625" defaultRowHeight="13.2"/>
  <sheetData>
    <row r="2" spans="1:21">
      <c r="A2" s="11" t="s">
        <v>0</v>
      </c>
      <c r="B2" s="11" t="s">
        <v>1</v>
      </c>
      <c r="C2" s="11" t="s">
        <v>2</v>
      </c>
      <c r="D2" s="11" t="s">
        <v>3</v>
      </c>
      <c r="E2" s="11" t="s">
        <v>4</v>
      </c>
      <c r="F2" s="11" t="s">
        <v>5</v>
      </c>
      <c r="G2" s="11" t="s">
        <v>6</v>
      </c>
      <c r="H2" s="11" t="s">
        <v>7</v>
      </c>
      <c r="I2" s="11" t="s">
        <v>8</v>
      </c>
      <c r="J2" s="11" t="s">
        <v>9</v>
      </c>
      <c r="K2" s="11" t="s">
        <v>10</v>
      </c>
      <c r="L2" s="11" t="s">
        <v>11</v>
      </c>
      <c r="M2" s="11" t="s">
        <v>12</v>
      </c>
      <c r="N2" s="11" t="s">
        <v>16</v>
      </c>
      <c r="O2" s="11" t="s">
        <v>17</v>
      </c>
      <c r="P2" s="11" t="s">
        <v>18</v>
      </c>
      <c r="Q2" s="12" t="s">
        <v>19</v>
      </c>
      <c r="R2" s="11" t="s">
        <v>13</v>
      </c>
      <c r="S2" s="11" t="s">
        <v>14</v>
      </c>
      <c r="T2" s="11" t="s">
        <v>15</v>
      </c>
      <c r="U2" s="12" t="s">
        <v>20</v>
      </c>
    </row>
    <row r="3" spans="1:21" s="6" customFormat="1">
      <c r="A3" s="11">
        <v>1</v>
      </c>
      <c r="B3" s="11">
        <v>102</v>
      </c>
      <c r="C3" s="11">
        <v>25</v>
      </c>
      <c r="D3" s="211">
        <v>10528</v>
      </c>
      <c r="E3" s="211">
        <v>10324</v>
      </c>
      <c r="F3" s="175">
        <f>(D3+E3)/2</f>
        <v>10426</v>
      </c>
      <c r="G3" s="11"/>
      <c r="H3" s="176">
        <v>0.73799999999999999</v>
      </c>
      <c r="I3" s="176">
        <v>0.72199999999999998</v>
      </c>
      <c r="J3" s="176">
        <f>(H3+I3)/2</f>
        <v>0.73</v>
      </c>
      <c r="K3" s="211">
        <v>12190</v>
      </c>
      <c r="L3" s="211">
        <v>11934</v>
      </c>
      <c r="M3" s="175">
        <f>(K3+L3)/2</f>
        <v>12062</v>
      </c>
      <c r="N3" s="175">
        <f>(K3/1000)*150</f>
        <v>1828.5</v>
      </c>
      <c r="O3" s="175">
        <f>(L3/1000)*150</f>
        <v>1790.1</v>
      </c>
      <c r="P3" s="175">
        <f>(N3+O3)/2</f>
        <v>1809.3</v>
      </c>
      <c r="Q3" s="175">
        <v>68.78</v>
      </c>
      <c r="R3" s="177">
        <v>2.6</v>
      </c>
      <c r="S3" s="176"/>
      <c r="T3" s="13">
        <v>0.42166666666666663</v>
      </c>
      <c r="U3" s="178">
        <v>56.87</v>
      </c>
    </row>
    <row r="4" spans="1:21" s="6" customFormat="1">
      <c r="A4" s="11">
        <v>2</v>
      </c>
      <c r="B4" s="11">
        <v>102</v>
      </c>
      <c r="C4" s="11">
        <v>25</v>
      </c>
      <c r="D4" s="212">
        <v>9189</v>
      </c>
      <c r="E4" s="212">
        <v>8961</v>
      </c>
      <c r="F4" s="175">
        <f t="shared" ref="F4:F7" si="0">(D4+E4)/2</f>
        <v>9075</v>
      </c>
      <c r="G4" s="11"/>
      <c r="H4" s="11">
        <v>0.61799999999999999</v>
      </c>
      <c r="I4" s="11">
        <v>0.60799999999999998</v>
      </c>
      <c r="J4" s="176">
        <f t="shared" ref="J4:J7" si="1">(H4+I4)/2</f>
        <v>0.61299999999999999</v>
      </c>
      <c r="K4" s="212">
        <v>10479</v>
      </c>
      <c r="L4" s="212">
        <v>10315</v>
      </c>
      <c r="M4" s="175">
        <f t="shared" ref="M4:M7" si="2">(K4+L4)/2</f>
        <v>10397</v>
      </c>
      <c r="N4" s="175">
        <f t="shared" ref="N4:N7" si="3">(K4/1000)*150</f>
        <v>1571.85</v>
      </c>
      <c r="O4" s="175">
        <f t="shared" ref="O4:O7" si="4">(L4/1000)*150</f>
        <v>1547.25</v>
      </c>
      <c r="P4" s="175">
        <f t="shared" ref="P4:P7" si="5">(N4+O4)/2</f>
        <v>1559.55</v>
      </c>
      <c r="Q4" s="11">
        <v>69.28</v>
      </c>
      <c r="R4" s="11">
        <v>2.8</v>
      </c>
      <c r="S4" s="11"/>
      <c r="T4" s="13">
        <v>0.42199074074074078</v>
      </c>
      <c r="U4" s="11">
        <v>54.76</v>
      </c>
    </row>
    <row r="5" spans="1:21" s="6" customFormat="1">
      <c r="A5" s="11">
        <v>3</v>
      </c>
      <c r="B5" s="11">
        <v>102</v>
      </c>
      <c r="C5" s="11">
        <v>25</v>
      </c>
      <c r="D5" s="212">
        <v>7847</v>
      </c>
      <c r="E5" s="212">
        <v>7545</v>
      </c>
      <c r="F5" s="175">
        <f t="shared" si="0"/>
        <v>7696</v>
      </c>
      <c r="G5" s="11"/>
      <c r="H5" s="11">
        <v>0.50900000000000001</v>
      </c>
      <c r="I5" s="11">
        <v>0.503</v>
      </c>
      <c r="J5" s="176">
        <f t="shared" si="1"/>
        <v>0.50600000000000001</v>
      </c>
      <c r="K5" s="212">
        <v>8827</v>
      </c>
      <c r="L5" s="212">
        <v>8731</v>
      </c>
      <c r="M5" s="175">
        <f t="shared" si="2"/>
        <v>8779</v>
      </c>
      <c r="N5" s="175">
        <f t="shared" si="3"/>
        <v>1324.05</v>
      </c>
      <c r="O5" s="175">
        <f t="shared" si="4"/>
        <v>1309.6500000000001</v>
      </c>
      <c r="P5" s="175">
        <f t="shared" si="5"/>
        <v>1316.85</v>
      </c>
      <c r="Q5" s="11">
        <v>69.930000000000007</v>
      </c>
      <c r="R5" s="11">
        <v>3.2</v>
      </c>
      <c r="S5" s="11"/>
      <c r="T5" s="13">
        <v>0.42231481481481498</v>
      </c>
      <c r="U5" s="11">
        <v>52.15</v>
      </c>
    </row>
    <row r="6" spans="1:21" s="6" customFormat="1">
      <c r="A6" s="11">
        <v>4</v>
      </c>
      <c r="B6" s="11">
        <v>102</v>
      </c>
      <c r="C6" s="11">
        <v>25</v>
      </c>
      <c r="D6" s="212">
        <v>6358</v>
      </c>
      <c r="E6" s="212">
        <v>5960</v>
      </c>
      <c r="F6" s="175">
        <f t="shared" si="0"/>
        <v>6159</v>
      </c>
      <c r="G6" s="11"/>
      <c r="H6" s="11">
        <v>0.39700000000000002</v>
      </c>
      <c r="I6" s="11">
        <v>0.39400000000000002</v>
      </c>
      <c r="J6" s="176">
        <f t="shared" si="1"/>
        <v>0.39550000000000002</v>
      </c>
      <c r="K6" s="212">
        <v>7005</v>
      </c>
      <c r="L6" s="212">
        <v>6962</v>
      </c>
      <c r="M6" s="175">
        <f t="shared" si="2"/>
        <v>6983.5</v>
      </c>
      <c r="N6" s="175">
        <f t="shared" si="3"/>
        <v>1050.75</v>
      </c>
      <c r="O6" s="175">
        <f t="shared" si="4"/>
        <v>1044.3</v>
      </c>
      <c r="P6" s="175">
        <f t="shared" si="5"/>
        <v>1047.5250000000001</v>
      </c>
      <c r="Q6" s="11">
        <v>71.67</v>
      </c>
      <c r="R6" s="11">
        <v>4.2</v>
      </c>
      <c r="S6" s="11"/>
      <c r="T6" s="13">
        <v>0.42263888888888901</v>
      </c>
      <c r="U6" s="11">
        <v>48.87</v>
      </c>
    </row>
    <row r="7" spans="1:21" s="6" customFormat="1" ht="13.8" thickBot="1">
      <c r="A7" s="11">
        <v>5</v>
      </c>
      <c r="B7" s="11">
        <v>102</v>
      </c>
      <c r="C7" s="11">
        <v>25</v>
      </c>
      <c r="D7" s="212">
        <v>4885</v>
      </c>
      <c r="E7" s="212">
        <v>4500</v>
      </c>
      <c r="F7" s="175">
        <f t="shared" si="0"/>
        <v>4692.5</v>
      </c>
      <c r="G7" s="11"/>
      <c r="H7" s="11">
        <v>0.30299999999999999</v>
      </c>
      <c r="I7" s="11">
        <v>0.30099999999999999</v>
      </c>
      <c r="J7" s="176">
        <f t="shared" si="1"/>
        <v>0.30199999999999999</v>
      </c>
      <c r="K7" s="212">
        <v>5360</v>
      </c>
      <c r="L7" s="212">
        <v>5315</v>
      </c>
      <c r="M7" s="175">
        <f t="shared" si="2"/>
        <v>5337.5</v>
      </c>
      <c r="N7" s="175">
        <f t="shared" si="3"/>
        <v>804</v>
      </c>
      <c r="O7" s="175">
        <f t="shared" si="4"/>
        <v>797.25000000000011</v>
      </c>
      <c r="P7" s="175">
        <f t="shared" si="5"/>
        <v>800.625</v>
      </c>
      <c r="Q7" s="11">
        <v>74.78</v>
      </c>
      <c r="R7" s="11">
        <v>5.4</v>
      </c>
      <c r="S7" s="11"/>
      <c r="T7" s="13">
        <v>0.42296296296296299</v>
      </c>
      <c r="U7" s="11">
        <v>45.17</v>
      </c>
    </row>
    <row r="8" spans="1:21" ht="13.8" thickBot="1">
      <c r="A8" s="11"/>
      <c r="B8" s="11"/>
      <c r="C8" s="11"/>
      <c r="D8" s="11"/>
      <c r="E8" s="11"/>
      <c r="F8" s="195">
        <f>5.3831*P8+591.77</f>
        <v>10281.35</v>
      </c>
      <c r="G8" s="11"/>
      <c r="H8" s="11"/>
      <c r="I8" s="11"/>
      <c r="J8" s="11"/>
      <c r="K8" s="11"/>
      <c r="L8" s="11"/>
      <c r="M8" s="11"/>
      <c r="N8" s="11"/>
      <c r="O8" s="155"/>
      <c r="P8" s="157">
        <v>1800</v>
      </c>
      <c r="Q8" s="156"/>
      <c r="R8" s="11"/>
      <c r="S8" s="11"/>
      <c r="T8" s="13"/>
      <c r="U8" s="11"/>
    </row>
  </sheetData>
  <pageMargins left="0.7" right="0.7" top="0.75" bottom="0.75" header="0.3" footer="0.3"/>
  <pageSetup paperSize="9" orientation="portrait" copies="2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51"/>
  <sheetViews>
    <sheetView workbookViewId="0">
      <selection activeCell="D6" sqref="D6"/>
    </sheetView>
  </sheetViews>
  <sheetFormatPr defaultColWidth="8.88671875" defaultRowHeight="13.2"/>
  <cols>
    <col min="1" max="1" width="21.88671875" style="97" customWidth="1"/>
    <col min="2" max="2" width="22.33203125" style="97" customWidth="1"/>
    <col min="3" max="3" width="17.6640625" style="97" customWidth="1"/>
    <col min="4" max="4" width="21.109375" style="97" customWidth="1"/>
    <col min="5" max="5" width="22.88671875" style="97" customWidth="1"/>
    <col min="6" max="6" width="21.109375" style="97" customWidth="1"/>
    <col min="7" max="7" width="29.6640625" style="97" customWidth="1"/>
    <col min="8" max="8" width="30.6640625" style="97" customWidth="1"/>
    <col min="9" max="9" width="14.33203125" style="97" customWidth="1"/>
    <col min="10" max="10" width="8.33203125" style="97" customWidth="1"/>
    <col min="11" max="11" width="16.33203125" style="97" customWidth="1"/>
    <col min="12" max="12" width="10.88671875" style="97" customWidth="1"/>
    <col min="13" max="13" width="6.109375" style="97" customWidth="1"/>
    <col min="14" max="16384" width="8.88671875" style="97"/>
  </cols>
  <sheetData>
    <row r="1" spans="1:12">
      <c r="A1" s="97" t="s">
        <v>106</v>
      </c>
      <c r="B1" s="138">
        <v>44368</v>
      </c>
      <c r="D1" s="137"/>
      <c r="E1" s="137"/>
      <c r="F1" s="137"/>
      <c r="G1" s="137"/>
    </row>
    <row r="2" spans="1:12">
      <c r="A2" s="97" t="s">
        <v>105</v>
      </c>
      <c r="B2" s="136"/>
    </row>
    <row r="3" spans="1:12">
      <c r="A3" s="97" t="s">
        <v>104</v>
      </c>
      <c r="B3" s="136" t="s">
        <v>113</v>
      </c>
    </row>
    <row r="4" spans="1:12">
      <c r="A4" s="97" t="s">
        <v>103</v>
      </c>
      <c r="B4" s="136">
        <v>0.5</v>
      </c>
    </row>
    <row r="5" spans="1:12">
      <c r="A5" s="97" t="s">
        <v>102</v>
      </c>
      <c r="B5" s="136">
        <v>0.35</v>
      </c>
    </row>
    <row r="6" spans="1:12">
      <c r="A6" s="97" t="s">
        <v>101</v>
      </c>
      <c r="B6" s="136">
        <v>0.15</v>
      </c>
    </row>
    <row r="7" spans="1:12">
      <c r="A7" s="97" t="s">
        <v>100</v>
      </c>
      <c r="B7" s="136">
        <v>1500</v>
      </c>
    </row>
    <row r="8" spans="1:12" ht="13.8" thickBot="1"/>
    <row r="9" spans="1:12" ht="13.8" thickBot="1">
      <c r="A9" s="135" t="s">
        <v>99</v>
      </c>
      <c r="B9" s="134"/>
      <c r="C9" s="133"/>
    </row>
    <row r="10" spans="1:12" ht="13.8" thickBot="1">
      <c r="A10" s="114" t="s">
        <v>88</v>
      </c>
      <c r="B10" s="114" t="s">
        <v>87</v>
      </c>
      <c r="C10" s="114" t="s">
        <v>85</v>
      </c>
      <c r="D10" s="132" t="s">
        <v>98</v>
      </c>
      <c r="E10" s="132" t="s">
        <v>97</v>
      </c>
      <c r="F10" s="132" t="s">
        <v>96</v>
      </c>
      <c r="G10" s="132" t="s">
        <v>95</v>
      </c>
      <c r="H10" s="114" t="s">
        <v>94</v>
      </c>
      <c r="I10" s="114" t="s">
        <v>93</v>
      </c>
    </row>
    <row r="11" spans="1:12">
      <c r="A11" s="179">
        <v>510</v>
      </c>
      <c r="B11" s="180">
        <f t="shared" ref="B11" si="0">$A11*$B$6</f>
        <v>76.5</v>
      </c>
      <c r="C11" s="125">
        <v>0</v>
      </c>
      <c r="D11" s="124">
        <v>0</v>
      </c>
      <c r="E11" s="124">
        <v>0</v>
      </c>
      <c r="F11" s="124">
        <v>0</v>
      </c>
      <c r="G11" s="124">
        <v>0</v>
      </c>
      <c r="H11" s="131">
        <f>C16/(B16-B11)</f>
        <v>5.3344359672055353</v>
      </c>
      <c r="I11" s="122">
        <f>((C11/C16)-(H11*(B11-B11)/C16))</f>
        <v>0</v>
      </c>
      <c r="K11" s="129" t="s">
        <v>92</v>
      </c>
      <c r="L11" s="130">
        <f>H11</f>
        <v>5.3344359672055353</v>
      </c>
    </row>
    <row r="12" spans="1:12">
      <c r="A12" s="125">
        <v>5307.5</v>
      </c>
      <c r="B12" s="126">
        <v>796.125</v>
      </c>
      <c r="C12" s="125">
        <v>4403</v>
      </c>
      <c r="D12" s="124">
        <f>(((C12/10)*2)/B4)</f>
        <v>1761.2</v>
      </c>
      <c r="E12" s="124">
        <f>(((C12/10)*2)/B5)</f>
        <v>2516</v>
      </c>
      <c r="F12" s="124">
        <f>(((C12*2)/B4)*4)/9.81</f>
        <v>7181.2436289500502</v>
      </c>
      <c r="G12" s="124">
        <f>(((C12*2)/B5)*4)/9.81</f>
        <v>10258.919469928644</v>
      </c>
      <c r="H12" s="123"/>
      <c r="I12" s="122">
        <f>((C12/C16)-(H11*(B12-B11)/C16))</f>
        <v>6.2700063021583208E-2</v>
      </c>
      <c r="K12" s="129" t="s">
        <v>91</v>
      </c>
      <c r="L12" s="128">
        <v>0.17294796674054452</v>
      </c>
    </row>
    <row r="13" spans="1:12">
      <c r="A13" s="125">
        <v>6674.5</v>
      </c>
      <c r="B13" s="126">
        <v>1001.175</v>
      </c>
      <c r="C13" s="125">
        <v>5186</v>
      </c>
      <c r="D13" s="124">
        <f>(((C13/10)*2)/B4)</f>
        <v>2074.4</v>
      </c>
      <c r="E13" s="124">
        <f>(((C13/10)*2)/B5)</f>
        <v>2963.4285714285716</v>
      </c>
      <c r="F13" s="124">
        <f>(((C13*2)/B4)*4)/9.81</f>
        <v>8458.3078491335364</v>
      </c>
      <c r="G13" s="124">
        <f>(((C13*2)/B5)*4)/9.81</f>
        <v>12083.296927333626</v>
      </c>
      <c r="H13" s="123"/>
      <c r="I13" s="122">
        <f>((C13/C16)-(H11*(B13-B11)/C16))</f>
        <v>2.8158073237119718E-2</v>
      </c>
    </row>
    <row r="14" spans="1:12">
      <c r="A14" s="125">
        <v>8248</v>
      </c>
      <c r="B14" s="126">
        <v>1237.2</v>
      </c>
      <c r="C14" s="125">
        <v>6272.5</v>
      </c>
      <c r="D14" s="124">
        <f>(((C14/10)*2)/B4)</f>
        <v>2509</v>
      </c>
      <c r="E14" s="124">
        <f>(((C14/10)*2)/B5)</f>
        <v>3584.2857142857147</v>
      </c>
      <c r="F14" s="124">
        <f>(((C14*2)/B4)*4)/9.81</f>
        <v>10230.377166156983</v>
      </c>
      <c r="G14" s="124">
        <f>(((C14*2)/B5)*4)/9.81</f>
        <v>14614.824523081405</v>
      </c>
      <c r="H14" s="123"/>
      <c r="I14" s="122">
        <f>((C14/C16)-(H11*(B14-B11)/C16))</f>
        <v>8.9815161265249799E-3</v>
      </c>
    </row>
    <row r="15" spans="1:12">
      <c r="A15" s="125">
        <v>9651.5</v>
      </c>
      <c r="B15" s="126">
        <v>1447.7250000000001</v>
      </c>
      <c r="C15" s="125">
        <v>7402</v>
      </c>
      <c r="D15" s="124">
        <f>(((C15/10)*2)/B4)</f>
        <v>2960.8</v>
      </c>
      <c r="E15" s="124">
        <f>(((C15/10)*2)/B5)</f>
        <v>4229.7142857142862</v>
      </c>
      <c r="F15" s="124">
        <f>(((C15*2)/B4)*4)/9.81</f>
        <v>12072.579001019367</v>
      </c>
      <c r="G15" s="124">
        <f>(((C15*2)/B5)*4)/9.81</f>
        <v>17246.541430027672</v>
      </c>
      <c r="H15" s="123"/>
      <c r="I15" s="122">
        <f>((C15/C16)-(H11*(B15-B11)/C16))</f>
        <v>9.7002879222747307E-3</v>
      </c>
      <c r="L15" s="127"/>
    </row>
    <row r="16" spans="1:12">
      <c r="A16" s="125">
        <v>11755.8</v>
      </c>
      <c r="B16" s="126">
        <v>1763.37</v>
      </c>
      <c r="C16" s="125">
        <v>8998.5</v>
      </c>
      <c r="D16" s="124">
        <f>(((C16/10)*2)/B4)</f>
        <v>3599.4</v>
      </c>
      <c r="E16" s="124">
        <f>(((C16/10)*2)/B5)</f>
        <v>5142.0000000000009</v>
      </c>
      <c r="F16" s="124">
        <f>(((C16*2)/B4)*4)/9.81</f>
        <v>14676.452599388378</v>
      </c>
      <c r="G16" s="124">
        <f>(((C16*2)/B5)*4)/9.81</f>
        <v>20966.360856269112</v>
      </c>
      <c r="H16" s="123"/>
      <c r="I16" s="122">
        <f>((C16/C16)-(H11*(B16-B11)/C16))</f>
        <v>0</v>
      </c>
    </row>
    <row r="17" spans="1:12">
      <c r="A17" s="125"/>
      <c r="B17" s="125">
        <f>A17*B6*10</f>
        <v>0</v>
      </c>
      <c r="C17" s="125"/>
      <c r="D17" s="124">
        <f>(((C17/10)*2)/B4)</f>
        <v>0</v>
      </c>
      <c r="E17" s="124">
        <f>(((C17/10)*2)/B5)</f>
        <v>0</v>
      </c>
      <c r="F17" s="124">
        <f>(((C17*2)/B4)*4)/9.81</f>
        <v>0</v>
      </c>
      <c r="G17" s="124">
        <f>(((C17*2)/B5)*4)/9.81</f>
        <v>0</v>
      </c>
      <c r="H17" s="123"/>
      <c r="I17" s="122" t="e">
        <f>((C17/C21)-(H11*(B17-B11)/C21))</f>
        <v>#DIV/0!</v>
      </c>
    </row>
    <row r="18" spans="1:12">
      <c r="A18" s="125"/>
      <c r="B18" s="125">
        <f>A18*B6*10</f>
        <v>0</v>
      </c>
      <c r="C18" s="125"/>
      <c r="D18" s="124">
        <f>(((C18/10)*2)/B4)</f>
        <v>0</v>
      </c>
      <c r="E18" s="124">
        <f>(((C18/10)*2)/B5)</f>
        <v>0</v>
      </c>
      <c r="F18" s="124">
        <f>(((C18*2)/B4)*4)/9.81</f>
        <v>0</v>
      </c>
      <c r="G18" s="124">
        <f>(((C18*2)/B5)*4)/9.81</f>
        <v>0</v>
      </c>
      <c r="H18" s="123"/>
      <c r="I18" s="122" t="e">
        <f>((C18/C21)-(H11*(B18-B11)/C21))</f>
        <v>#DIV/0!</v>
      </c>
    </row>
    <row r="19" spans="1:12">
      <c r="A19" s="125"/>
      <c r="B19" s="125">
        <f>A19*B6*10</f>
        <v>0</v>
      </c>
      <c r="C19" s="125"/>
      <c r="D19" s="124">
        <f>(((C19/10)*2)/B4)</f>
        <v>0</v>
      </c>
      <c r="E19" s="124">
        <f>(((C19/10)*2)/B5)</f>
        <v>0</v>
      </c>
      <c r="F19" s="124">
        <f>(((C19*2)/B4)*4)/9.81</f>
        <v>0</v>
      </c>
      <c r="G19" s="124">
        <f>(((C19*2)/B5)*4)/9.81</f>
        <v>0</v>
      </c>
      <c r="H19" s="123"/>
      <c r="I19" s="122" t="e">
        <f>((C19/C21)-(H11*(B19-B11)/C21))</f>
        <v>#DIV/0!</v>
      </c>
      <c r="L19" s="108"/>
    </row>
    <row r="20" spans="1:12">
      <c r="A20" s="125"/>
      <c r="B20" s="125">
        <f>A20*B6*10</f>
        <v>0</v>
      </c>
      <c r="C20" s="125"/>
      <c r="D20" s="124">
        <f>(((C20/10)*2)/B4)</f>
        <v>0</v>
      </c>
      <c r="E20" s="124">
        <f>(((C20/10)*2)/B5)</f>
        <v>0</v>
      </c>
      <c r="F20" s="124">
        <f>(((C20*2)/B4)*4)/9.81</f>
        <v>0</v>
      </c>
      <c r="G20" s="124">
        <f>(((C20*2)/B5)*4)/9.81</f>
        <v>0</v>
      </c>
      <c r="H20" s="123"/>
      <c r="I20" s="122" t="e">
        <f>((C20/C21)-(H11*(B20-B11)/C21))</f>
        <v>#DIV/0!</v>
      </c>
      <c r="L20" s="108"/>
    </row>
    <row r="21" spans="1:12" ht="13.8" thickBot="1">
      <c r="A21" s="121"/>
      <c r="B21" s="121">
        <f>A21*B6*10</f>
        <v>0</v>
      </c>
      <c r="C21" s="121"/>
      <c r="D21" s="120">
        <f>(((C21/10)*2)/B4)</f>
        <v>0</v>
      </c>
      <c r="E21" s="120">
        <f>(((C21/10)*2)/B5)</f>
        <v>0</v>
      </c>
      <c r="F21" s="120">
        <f>(((C21*2)/B4)*4)/9.81</f>
        <v>0</v>
      </c>
      <c r="G21" s="120">
        <f>(((C21*2)/B5)*4)/9.81</f>
        <v>0</v>
      </c>
      <c r="H21" s="119"/>
      <c r="I21" s="118" t="e">
        <f>((C21/C21)-(H11*(B21-B11)/C21))</f>
        <v>#DIV/0!</v>
      </c>
      <c r="L21" s="108"/>
    </row>
    <row r="22" spans="1:12" ht="13.8" thickBot="1">
      <c r="L22" s="108"/>
    </row>
    <row r="23" spans="1:12" ht="13.8" thickBot="1">
      <c r="A23" s="117" t="s">
        <v>90</v>
      </c>
      <c r="B23" s="116"/>
      <c r="C23" s="116"/>
      <c r="D23" s="116"/>
      <c r="E23" s="115"/>
      <c r="F23" s="101"/>
      <c r="L23" s="108"/>
    </row>
    <row r="24" spans="1:12" ht="13.8" thickBot="1">
      <c r="A24" s="114" t="s">
        <v>89</v>
      </c>
      <c r="B24" s="109" t="s">
        <v>88</v>
      </c>
      <c r="C24" s="109" t="s">
        <v>87</v>
      </c>
      <c r="D24" s="114" t="s">
        <v>86</v>
      </c>
      <c r="E24" s="113" t="s">
        <v>85</v>
      </c>
      <c r="F24" s="112" t="s">
        <v>84</v>
      </c>
      <c r="G24" s="109" t="s">
        <v>83</v>
      </c>
      <c r="H24" s="109" t="s">
        <v>82</v>
      </c>
      <c r="L24" s="108"/>
    </row>
    <row r="25" spans="1:12" ht="13.8" thickBot="1">
      <c r="A25" s="105">
        <v>1</v>
      </c>
      <c r="B25" s="139">
        <v>12847</v>
      </c>
      <c r="C25" s="142">
        <f t="shared" ref="C25:C44" si="1">$B25*$B$6</f>
        <v>1927.05</v>
      </c>
      <c r="D25" s="150" t="str">
        <f>IF(C25&gt;B7,F28,F29)</f>
        <v>ok</v>
      </c>
      <c r="E25" s="144">
        <v>9801.5</v>
      </c>
      <c r="F25" s="147">
        <f>AVERAGE(E25:E44)</f>
        <v>9667.6749999999993</v>
      </c>
      <c r="G25" s="111">
        <f>((F25/10)*2)/B4</f>
        <v>3867.0699999999997</v>
      </c>
      <c r="H25" s="111">
        <f>((F25/10)*2)/B5</f>
        <v>5524.3857142857141</v>
      </c>
      <c r="L25" s="108"/>
    </row>
    <row r="26" spans="1:12">
      <c r="A26" s="105">
        <v>2</v>
      </c>
      <c r="B26" s="140">
        <v>12702</v>
      </c>
      <c r="C26" s="143">
        <f t="shared" si="1"/>
        <v>1905.3</v>
      </c>
      <c r="D26" s="151" t="str">
        <f>IF(C26&gt;$B7,$F28,$F29)</f>
        <v>ok</v>
      </c>
      <c r="E26" s="145">
        <v>9533.5</v>
      </c>
      <c r="F26" s="110" t="s">
        <v>81</v>
      </c>
      <c r="G26" s="109" t="s">
        <v>80</v>
      </c>
      <c r="L26" s="108"/>
    </row>
    <row r="27" spans="1:12" ht="13.8" thickBot="1">
      <c r="A27" s="105">
        <v>3</v>
      </c>
      <c r="B27" s="140">
        <v>12604.5</v>
      </c>
      <c r="C27" s="143">
        <f t="shared" si="1"/>
        <v>1890.675</v>
      </c>
      <c r="D27" s="151" t="str">
        <f>IF(C27&gt;B7,F28,F29)</f>
        <v>ok</v>
      </c>
      <c r="E27" s="145">
        <v>9256</v>
      </c>
      <c r="F27" s="149">
        <f>AVERAGE(C25:C44)</f>
        <v>1859.7450000000001</v>
      </c>
      <c r="G27" s="199">
        <f>MIN(C25:C44)</f>
        <v>1815.75</v>
      </c>
      <c r="L27" s="108"/>
    </row>
    <row r="28" spans="1:12">
      <c r="A28" s="105">
        <v>4</v>
      </c>
      <c r="B28" s="140">
        <v>12573</v>
      </c>
      <c r="C28" s="143">
        <f t="shared" si="1"/>
        <v>1885.9499999999998</v>
      </c>
      <c r="D28" s="151" t="str">
        <f>IF(C28&gt;B7,F28,F29)</f>
        <v>ok</v>
      </c>
      <c r="E28" s="145">
        <v>9069</v>
      </c>
      <c r="F28" s="107" t="s">
        <v>50</v>
      </c>
    </row>
    <row r="29" spans="1:12" ht="13.8" thickBot="1">
      <c r="A29" s="105">
        <v>5</v>
      </c>
      <c r="B29" s="140">
        <v>12597</v>
      </c>
      <c r="C29" s="143">
        <f t="shared" si="1"/>
        <v>1889.55</v>
      </c>
      <c r="D29" s="151" t="str">
        <f>IF(C29&gt;B7,F28,F29)</f>
        <v>ok</v>
      </c>
      <c r="E29" s="145">
        <v>9202.5</v>
      </c>
      <c r="F29" s="106" t="s">
        <v>51</v>
      </c>
    </row>
    <row r="30" spans="1:12">
      <c r="A30" s="105">
        <v>6</v>
      </c>
      <c r="B30" s="140">
        <v>12503</v>
      </c>
      <c r="C30" s="143">
        <f t="shared" si="1"/>
        <v>1875.4499999999998</v>
      </c>
      <c r="D30" s="151" t="str">
        <f>IF(C30&gt;B7,F28,F29)</f>
        <v>ok</v>
      </c>
      <c r="E30" s="145">
        <v>9310</v>
      </c>
    </row>
    <row r="31" spans="1:12">
      <c r="A31" s="105">
        <v>7</v>
      </c>
      <c r="B31" s="140">
        <v>12472.5</v>
      </c>
      <c r="C31" s="143">
        <f t="shared" si="1"/>
        <v>1870.875</v>
      </c>
      <c r="D31" s="151" t="str">
        <f>IF(C31&gt;B7,F28,F29)</f>
        <v>ok</v>
      </c>
      <c r="E31" s="145">
        <v>9083</v>
      </c>
    </row>
    <row r="32" spans="1:12">
      <c r="A32" s="105">
        <v>8</v>
      </c>
      <c r="B32" s="140">
        <v>12397</v>
      </c>
      <c r="C32" s="143">
        <f t="shared" si="1"/>
        <v>1859.55</v>
      </c>
      <c r="D32" s="151" t="str">
        <f>IF(C32&gt;B7,F28,F29)</f>
        <v>ok</v>
      </c>
      <c r="E32" s="145">
        <v>9121</v>
      </c>
    </row>
    <row r="33" spans="1:5">
      <c r="A33" s="105">
        <v>9</v>
      </c>
      <c r="B33" s="140">
        <v>12358.5</v>
      </c>
      <c r="C33" s="143">
        <f t="shared" si="1"/>
        <v>1853.7749999999999</v>
      </c>
      <c r="D33" s="151" t="str">
        <f>IF(C33&gt;B7,F28,F29)</f>
        <v>ok</v>
      </c>
      <c r="E33" s="145">
        <v>9306</v>
      </c>
    </row>
    <row r="34" spans="1:5">
      <c r="A34" s="105">
        <v>10</v>
      </c>
      <c r="B34" s="140">
        <v>12309</v>
      </c>
      <c r="C34" s="143">
        <f t="shared" si="1"/>
        <v>1846.35</v>
      </c>
      <c r="D34" s="151" t="str">
        <f>IF(C34&gt;B7,F28,F29)</f>
        <v>ok</v>
      </c>
      <c r="E34" s="145">
        <v>9579.5</v>
      </c>
    </row>
    <row r="35" spans="1:5">
      <c r="A35" s="105">
        <v>11</v>
      </c>
      <c r="B35" s="140">
        <v>12364.5</v>
      </c>
      <c r="C35" s="143">
        <f t="shared" si="1"/>
        <v>1854.675</v>
      </c>
      <c r="D35" s="151" t="str">
        <f>IF(C35&gt;B7,F28,F29)</f>
        <v>ok</v>
      </c>
      <c r="E35" s="145">
        <v>9561</v>
      </c>
    </row>
    <row r="36" spans="1:5">
      <c r="A36" s="105">
        <v>12</v>
      </c>
      <c r="B36" s="140">
        <v>12268</v>
      </c>
      <c r="C36" s="143">
        <f t="shared" si="1"/>
        <v>1840.2</v>
      </c>
      <c r="D36" s="151" t="str">
        <f>IF(C36&gt;B7,F28,F29)</f>
        <v>ok</v>
      </c>
      <c r="E36" s="145">
        <v>9863</v>
      </c>
    </row>
    <row r="37" spans="1:5">
      <c r="A37" s="105">
        <v>13</v>
      </c>
      <c r="B37" s="140">
        <v>12270</v>
      </c>
      <c r="C37" s="143">
        <f t="shared" si="1"/>
        <v>1840.5</v>
      </c>
      <c r="D37" s="151" t="str">
        <f>IF(C37&gt;B7,F28,F29)</f>
        <v>ok</v>
      </c>
      <c r="E37" s="145">
        <v>9897.5</v>
      </c>
    </row>
    <row r="38" spans="1:5">
      <c r="A38" s="105">
        <v>14</v>
      </c>
      <c r="B38" s="140">
        <v>12229</v>
      </c>
      <c r="C38" s="143">
        <f t="shared" si="1"/>
        <v>1834.35</v>
      </c>
      <c r="D38" s="151" t="str">
        <f>IF(C38&gt;B7,F28,F29)</f>
        <v>ok</v>
      </c>
      <c r="E38" s="145">
        <v>9944.5</v>
      </c>
    </row>
    <row r="39" spans="1:5">
      <c r="A39" s="105">
        <v>15</v>
      </c>
      <c r="B39" s="140">
        <v>12686.5</v>
      </c>
      <c r="C39" s="143">
        <f t="shared" si="1"/>
        <v>1902.9749999999999</v>
      </c>
      <c r="D39" s="151" t="str">
        <f>IF(C39&gt;B7,F28,F29)</f>
        <v>ok</v>
      </c>
      <c r="E39" s="145">
        <v>10039.5</v>
      </c>
    </row>
    <row r="40" spans="1:5">
      <c r="A40" s="105">
        <v>16</v>
      </c>
      <c r="B40" s="140">
        <v>12220.5</v>
      </c>
      <c r="C40" s="143">
        <f t="shared" si="1"/>
        <v>1833.075</v>
      </c>
      <c r="D40" s="151" t="str">
        <f>IF(C40&gt;B7,F28,F29)</f>
        <v>ok</v>
      </c>
      <c r="E40" s="145">
        <v>10060.5</v>
      </c>
    </row>
    <row r="41" spans="1:5">
      <c r="A41" s="105">
        <v>17</v>
      </c>
      <c r="B41" s="140">
        <v>12158</v>
      </c>
      <c r="C41" s="143">
        <f t="shared" si="1"/>
        <v>1823.7</v>
      </c>
      <c r="D41" s="151" t="str">
        <f>IF(C41&gt;B7,F28,F29)</f>
        <v>ok</v>
      </c>
      <c r="E41" s="145">
        <v>10187</v>
      </c>
    </row>
    <row r="42" spans="1:5">
      <c r="A42" s="105">
        <v>18</v>
      </c>
      <c r="B42" s="140">
        <v>12165</v>
      </c>
      <c r="C42" s="143">
        <f t="shared" si="1"/>
        <v>1824.75</v>
      </c>
      <c r="D42" s="151" t="str">
        <f>IF(C42&gt;B7,F28,F29)</f>
        <v>ok</v>
      </c>
      <c r="E42" s="145">
        <v>10195</v>
      </c>
    </row>
    <row r="43" spans="1:5">
      <c r="A43" s="105">
        <v>19</v>
      </c>
      <c r="B43" s="140">
        <v>12136</v>
      </c>
      <c r="C43" s="143">
        <f t="shared" si="1"/>
        <v>1820.3999999999999</v>
      </c>
      <c r="D43" s="151" t="str">
        <f>IF(C43&gt;B7,F28,F29)</f>
        <v>ok</v>
      </c>
      <c r="E43" s="145">
        <v>10205</v>
      </c>
    </row>
    <row r="44" spans="1:5" ht="13.8" thickBot="1">
      <c r="A44" s="104">
        <v>20</v>
      </c>
      <c r="B44" s="141">
        <v>12105</v>
      </c>
      <c r="C44" s="148">
        <f t="shared" si="1"/>
        <v>1815.75</v>
      </c>
      <c r="D44" s="198" t="str">
        <f>IF(C44&gt;B7,F28,F29)</f>
        <v>ok</v>
      </c>
      <c r="E44" s="146">
        <v>10138.5</v>
      </c>
    </row>
    <row r="45" spans="1:5" ht="13.8" thickBot="1">
      <c r="B45" s="103"/>
    </row>
    <row r="46" spans="1:5" ht="13.8" thickBot="1">
      <c r="A46" s="101" t="s">
        <v>79</v>
      </c>
      <c r="B46" s="101"/>
      <c r="C46" s="102">
        <f>('2nd Moderation test'!F8-'1st Moderation test'!F8)/'1st Moderation test'!F8</f>
        <v>0.12428374595398468</v>
      </c>
    </row>
    <row r="48" spans="1:5">
      <c r="A48" s="101" t="s">
        <v>78</v>
      </c>
      <c r="D48" s="97" t="s">
        <v>77</v>
      </c>
      <c r="E48" s="100">
        <f xml:space="preserve"> 'Max cam torque test'!U23</f>
        <v>62.74</v>
      </c>
    </row>
    <row r="49" spans="1:5">
      <c r="A49" s="99" t="s">
        <v>76</v>
      </c>
      <c r="B49" s="99"/>
      <c r="D49" s="97" t="s">
        <v>75</v>
      </c>
      <c r="E49" s="100">
        <f>(E48*360)/(2*3.1416*B6*1000)</f>
        <v>23.964858670741023</v>
      </c>
    </row>
    <row r="50" spans="1:5">
      <c r="A50" s="99" t="s">
        <v>74</v>
      </c>
      <c r="B50" s="99"/>
      <c r="D50" s="97" t="s">
        <v>73</v>
      </c>
      <c r="E50" s="98">
        <f xml:space="preserve"> (2*3.1416*E49)/360</f>
        <v>0.41826666666666668</v>
      </c>
    </row>
    <row r="51" spans="1:5">
      <c r="D51" s="97" t="s">
        <v>72</v>
      </c>
    </row>
  </sheetData>
  <pageMargins left="0.78740157499999996" right="0.78740157499999996" top="0.984251969" bottom="0.984251969" header="0.5" footer="0.5"/>
  <pageSetup paperSize="9" orientation="portrait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yracuseOfficeCustomData>{"createMode":"plain_doc","forceRefresh":"0"}</SyracuseOfficeCustomData>
</file>

<file path=customXml/itemProps1.xml><?xml version="1.0" encoding="utf-8"?>
<ds:datastoreItem xmlns:ds="http://schemas.openxmlformats.org/officeDocument/2006/customXml" ds:itemID="{8B085A8C-2CBF-4B09-BFAE-9B79134EC6DC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Nazwane zakresy</vt:lpstr>
      </vt:variant>
      <vt:variant>
        <vt:i4>1</vt:i4>
      </vt:variant>
    </vt:vector>
  </HeadingPairs>
  <TitlesOfParts>
    <vt:vector size="6" baseType="lpstr">
      <vt:lpstr>Service cam torque test</vt:lpstr>
      <vt:lpstr>1st Moderation test</vt:lpstr>
      <vt:lpstr>Max cam torque test</vt:lpstr>
      <vt:lpstr>2nd Moderation test</vt:lpstr>
      <vt:lpstr>calcul G et E + courbe (2)</vt:lpstr>
      <vt:lpstr>'Service cam torque test'!_316_ISO5696_01_03_2012</vt:lpstr>
    </vt:vector>
  </TitlesOfParts>
  <Company>XXX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work</dc:creator>
  <cp:lastModifiedBy>Magdalena Chojdacka</cp:lastModifiedBy>
  <dcterms:created xsi:type="dcterms:W3CDTF">2012-03-01T11:12:01Z</dcterms:created>
  <dcterms:modified xsi:type="dcterms:W3CDTF">2023-12-28T12:53:10Z</dcterms:modified>
</cp:coreProperties>
</file>