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3920" windowHeight="13860" activeTab="1"/>
  </bookViews>
  <sheets>
    <sheet name="FILL" sheetId="1" r:id="rId1"/>
    <sheet name="TEST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28" i="2"/>
  <c r="K28"/>
  <c r="G28"/>
  <c r="K20"/>
  <c r="G20"/>
  <c r="I33"/>
  <c r="K48"/>
  <c r="I46"/>
  <c r="K42"/>
  <c r="I42"/>
  <c r="I43" s="1"/>
  <c r="I32"/>
  <c r="I30"/>
  <c r="I31" s="1"/>
  <c r="I26"/>
  <c r="I27" s="1"/>
  <c r="I22"/>
  <c r="I23" s="1"/>
  <c r="I20"/>
  <c r="K24"/>
  <c r="I24"/>
  <c r="I16"/>
  <c r="K32" s="1"/>
  <c r="I14"/>
  <c r="I29" l="1"/>
  <c r="I21"/>
  <c r="I40"/>
  <c r="I41" s="1"/>
  <c r="I25"/>
  <c r="I12"/>
  <c r="I38" s="1"/>
  <c r="I10"/>
  <c r="I36" s="1"/>
  <c r="I8"/>
  <c r="I6"/>
  <c r="J77" i="1"/>
  <c r="H75"/>
  <c r="H71"/>
  <c r="H69"/>
  <c r="H67"/>
  <c r="H37"/>
  <c r="H41"/>
  <c r="H33"/>
  <c r="H39"/>
  <c r="I48" i="2" l="1"/>
  <c r="I49" s="1"/>
  <c r="K46"/>
  <c r="I47" s="1"/>
  <c r="I39"/>
  <c r="K38"/>
  <c r="K36"/>
  <c r="I37" s="1"/>
</calcChain>
</file>

<file path=xl/sharedStrings.xml><?xml version="1.0" encoding="utf-8"?>
<sst xmlns="http://schemas.openxmlformats.org/spreadsheetml/2006/main" count="234" uniqueCount="187">
  <si>
    <t>Characteristics of the vehicle</t>
  </si>
  <si>
    <t>Producent:</t>
  </si>
  <si>
    <t>Manufacturer:</t>
  </si>
  <si>
    <t>Number of brakes:</t>
  </si>
  <si>
    <t>Brake lever in use:</t>
  </si>
  <si>
    <t>Type of vehicle:</t>
  </si>
  <si>
    <t>Mass:</t>
  </si>
  <si>
    <t>Dynamic wheel radius:</t>
  </si>
  <si>
    <t>Speed:</t>
  </si>
  <si>
    <t>Eyeload:</t>
  </si>
  <si>
    <t>Number of axles:</t>
  </si>
  <si>
    <t>Transmission efficiency:</t>
  </si>
  <si>
    <t>Characteristics of the brake</t>
  </si>
  <si>
    <t>Nazwa pojazdu:</t>
  </si>
  <si>
    <t>Name:</t>
  </si>
  <si>
    <t>Braked mass:</t>
  </si>
  <si>
    <t>Test report:</t>
  </si>
  <si>
    <t>Min wheel radius:</t>
  </si>
  <si>
    <t>Max wheel radius:</t>
  </si>
  <si>
    <t>Transmission:</t>
  </si>
  <si>
    <t>Tested lever:</t>
  </si>
  <si>
    <t>Application stroke:</t>
  </si>
  <si>
    <t>Characteristics of the brake:</t>
  </si>
  <si>
    <t>Retraction force:</t>
  </si>
  <si>
    <t>Reverse torque:</t>
  </si>
  <si>
    <t>Reverse stroke:</t>
  </si>
  <si>
    <t>Calc factor for B:</t>
  </si>
  <si>
    <t>Ga=</t>
  </si>
  <si>
    <t>R=</t>
  </si>
  <si>
    <t>v=</t>
  </si>
  <si>
    <t>n=</t>
  </si>
  <si>
    <t>a=</t>
  </si>
  <si>
    <r>
      <rPr>
        <sz val="11"/>
        <color theme="1"/>
        <rFont val="Czcionka tekstu podstawowego"/>
        <charset val="238"/>
      </rPr>
      <t>η</t>
    </r>
    <r>
      <rPr>
        <sz val="11"/>
        <color theme="1"/>
        <rFont val="Czcionka tekstu podstawowego"/>
        <family val="2"/>
        <charset val="238"/>
      </rPr>
      <t>K=</t>
    </r>
  </si>
  <si>
    <t>kg</t>
  </si>
  <si>
    <t>m</t>
  </si>
  <si>
    <t>km/h</t>
  </si>
  <si>
    <t>mm</t>
  </si>
  <si>
    <t>Identification:</t>
  </si>
  <si>
    <t>ID1=</t>
  </si>
  <si>
    <t>ID2=</t>
  </si>
  <si>
    <t>ID3=</t>
  </si>
  <si>
    <t>v1=</t>
  </si>
  <si>
    <t>ig=</t>
  </si>
  <si>
    <t>ao=</t>
  </si>
  <si>
    <t>Sb=</t>
  </si>
  <si>
    <r>
      <rPr>
        <sz val="11"/>
        <color theme="1"/>
        <rFont val="Czcionka tekstu podstawowego"/>
        <charset val="238"/>
      </rPr>
      <t>ρ</t>
    </r>
    <r>
      <rPr>
        <sz val="11"/>
        <color theme="1"/>
        <rFont val="Czcionka tekstu podstawowego"/>
        <family val="2"/>
        <charset val="238"/>
      </rPr>
      <t>=</t>
    </r>
  </si>
  <si>
    <t>Po=</t>
  </si>
  <si>
    <t>Mr=</t>
  </si>
  <si>
    <t>Sr=</t>
  </si>
  <si>
    <t>N</t>
  </si>
  <si>
    <t>Nm</t>
  </si>
  <si>
    <t>Characteristics of the drawbar</t>
  </si>
  <si>
    <t>Charakterystyka dyszla</t>
  </si>
  <si>
    <t>Charakterystyka hamulca</t>
  </si>
  <si>
    <t>Charakterystyka pojazdu</t>
  </si>
  <si>
    <t>Trailer fitting:</t>
  </si>
  <si>
    <t>Type:</t>
  </si>
  <si>
    <t>Inner ratio:</t>
  </si>
  <si>
    <t>Useful stroke:</t>
  </si>
  <si>
    <t xml:space="preserve">Efficiency: </t>
  </si>
  <si>
    <t>Supplementary force:</t>
  </si>
  <si>
    <t>Solicitation threshold:</t>
  </si>
  <si>
    <t>Min. mass allowed:</t>
  </si>
  <si>
    <t>Max. mass allowed:</t>
  </si>
  <si>
    <t>G'A=</t>
  </si>
  <si>
    <t>v2=</t>
  </si>
  <si>
    <t>iH=</t>
  </si>
  <si>
    <t>s'=</t>
  </si>
  <si>
    <t>K=</t>
  </si>
  <si>
    <t>D1=</t>
  </si>
  <si>
    <t>D2=</t>
  </si>
  <si>
    <t>Ka=</t>
  </si>
  <si>
    <t>Masa pojazdu:</t>
  </si>
  <si>
    <t>Prędkość:</t>
  </si>
  <si>
    <t>Dynamiczny promień opony:</t>
  </si>
  <si>
    <t>Obciążenie oka dyszla:</t>
  </si>
  <si>
    <t>Liczba osi:</t>
  </si>
  <si>
    <t>Liczba hamulców:</t>
  </si>
  <si>
    <t>Wysokość dźwigni hamulcowej:</t>
  </si>
  <si>
    <t>Identyfikator:</t>
  </si>
  <si>
    <t>Nazwa:</t>
  </si>
  <si>
    <t>Masa hamowana:</t>
  </si>
  <si>
    <t>Raport badania:</t>
  </si>
  <si>
    <t>Min promień opony</t>
  </si>
  <si>
    <t>Max promień opony</t>
  </si>
  <si>
    <t>Przełożenie zmniejszające:</t>
  </si>
  <si>
    <t>Skok szczęk hamulcowych:</t>
  </si>
  <si>
    <t>Charakterystyka hamulca, gdy pojazd porusza się do przodu:</t>
  </si>
  <si>
    <t>Siła zwalniająca hamulec:</t>
  </si>
  <si>
    <t>Maksymalny moment hamowania kiedy pojazd porusza się do tyłu:</t>
  </si>
  <si>
    <t>Skok dźwigni kiedy pojazd porusza się do tyłu:</t>
  </si>
  <si>
    <t>Siła hamowania:</t>
  </si>
  <si>
    <t>Mocowanie przyczepy:</t>
  </si>
  <si>
    <t>Typ:</t>
  </si>
  <si>
    <t>Minimalna dopuszczalna masa:</t>
  </si>
  <si>
    <t>Maksymalna dopuszczalna masa:</t>
  </si>
  <si>
    <t>Sprawność:</t>
  </si>
  <si>
    <t>Sprawność przełożenia:</t>
  </si>
  <si>
    <t>Skok użyteczny:</t>
  </si>
  <si>
    <t>Dodatkowa siła:</t>
  </si>
  <si>
    <t>Maksymalna siła nacisku:</t>
  </si>
  <si>
    <t xml:space="preserve">Maksymalna siła ciągnąca: </t>
  </si>
  <si>
    <t>Graniczna siła naprężająca:</t>
  </si>
  <si>
    <t>ID4=</t>
  </si>
  <si>
    <r>
      <rPr>
        <b/>
        <sz val="11"/>
        <color theme="1"/>
        <rFont val="Czcionka tekstu podstawowego"/>
        <charset val="238"/>
      </rPr>
      <t>NINIEJSZE WYLICZENIE MA CHARAKTER SZACUNKOWY</t>
    </r>
    <r>
      <rPr>
        <sz val="11"/>
        <color theme="1"/>
        <rFont val="Czcionka tekstu podstawowego"/>
        <family val="2"/>
        <charset val="238"/>
      </rPr>
      <t xml:space="preserve">
</t>
    </r>
    <r>
      <rPr>
        <i/>
        <sz val="11"/>
        <color theme="1"/>
        <rFont val="Czcionka tekstu podstawowego"/>
        <charset val="238"/>
      </rPr>
      <t>THIS CALCULATION HAS AN INDICATIVE VALUE</t>
    </r>
  </si>
  <si>
    <t>Wysokość dżwigni</t>
  </si>
  <si>
    <t>Use lever length</t>
  </si>
  <si>
    <t>10.2.2.2</t>
  </si>
  <si>
    <t>10.2.2.1</t>
  </si>
  <si>
    <t>iHo=</t>
  </si>
  <si>
    <t>2SB*=</t>
  </si>
  <si>
    <t>Obliczenia wstępne:</t>
  </si>
  <si>
    <t>Initial calculations:</t>
  </si>
  <si>
    <t>Minimalny wykonany skok szczęk hamulcowych:</t>
  </si>
  <si>
    <t>iH1=</t>
  </si>
  <si>
    <t>Sprawność zespołu przenoszącego</t>
  </si>
  <si>
    <r>
      <t>η</t>
    </r>
    <r>
      <rPr>
        <sz val="11"/>
        <color theme="1"/>
        <rFont val="Czcionka tekstu podstawowego"/>
        <family val="2"/>
        <charset val="238"/>
      </rPr>
      <t>H1=</t>
    </r>
  </si>
  <si>
    <t>D*=</t>
  </si>
  <si>
    <t>B*=</t>
  </si>
  <si>
    <t>B=</t>
  </si>
  <si>
    <t>Przełożenie zmniejszające pomiędzy skokiem głowicy a dźwigni:</t>
  </si>
  <si>
    <t>Wymagana siła hamowania:</t>
  </si>
  <si>
    <t>Wymagana siła hamowania uwzględniająca opór toczenia:</t>
  </si>
  <si>
    <t>Sprawdzenie sprawności hamowania:</t>
  </si>
  <si>
    <t>Graniczna siła Ka[N]:</t>
  </si>
  <si>
    <t>≤</t>
  </si>
  <si>
    <t>Maksymalna siła popychająca D1[N]:</t>
  </si>
  <si>
    <t>Maksymalna siła ciągnąca D2[N]:</t>
  </si>
  <si>
    <t>dyszel sztywny</t>
  </si>
  <si>
    <t>sworzeń</t>
  </si>
  <si>
    <t>Siła:</t>
  </si>
  <si>
    <t>Suma sił hamowania z dyszlem sztywnym:</t>
  </si>
  <si>
    <r>
      <t>η</t>
    </r>
    <r>
      <rPr>
        <sz val="11"/>
        <color theme="1"/>
        <rFont val="Czcionka tekstu podstawowego"/>
        <family val="2"/>
        <charset val="238"/>
      </rPr>
      <t>H=</t>
    </r>
  </si>
  <si>
    <t>Próg siły Ka:</t>
  </si>
  <si>
    <t>&lt;</t>
  </si>
  <si>
    <t>Próg siły D1:</t>
  </si>
  <si>
    <t>Próg siły D2:</t>
  </si>
  <si>
    <t>M*=</t>
  </si>
  <si>
    <t>[Nm]</t>
  </si>
  <si>
    <t>Moment hamowania hamulców [Nm]:</t>
  </si>
  <si>
    <t>≥</t>
  </si>
  <si>
    <t>Sprawdzenie skoku urządzenia sterującego:</t>
  </si>
  <si>
    <r>
      <t>R</t>
    </r>
    <r>
      <rPr>
        <sz val="8"/>
        <color theme="1"/>
        <rFont val="Czcionka tekstu podstawowego"/>
        <charset val="238"/>
      </rPr>
      <t>MAX</t>
    </r>
    <r>
      <rPr>
        <sz val="11"/>
        <color theme="1"/>
        <rFont val="Czcionka tekstu podstawowego"/>
        <family val="2"/>
        <charset val="238"/>
      </rPr>
      <t>=</t>
    </r>
  </si>
  <si>
    <r>
      <t>R</t>
    </r>
    <r>
      <rPr>
        <sz val="9"/>
        <color theme="1"/>
        <rFont val="Czcionka tekstu podstawowego"/>
        <charset val="238"/>
      </rPr>
      <t>min</t>
    </r>
    <r>
      <rPr>
        <sz val="11"/>
        <color theme="1"/>
        <rFont val="Czcionka tekstu podstawowego"/>
        <family val="2"/>
        <charset val="238"/>
      </rPr>
      <t>=</t>
    </r>
  </si>
  <si>
    <t>Pojazd porusza się do przodu:</t>
  </si>
  <si>
    <t>Moment hamowania gdy pojazd porusza się do tyłu [Nm]:</t>
  </si>
  <si>
    <t>Pojazd porusza się do tyłu:</t>
  </si>
  <si>
    <t>Skok różnicowy</t>
  </si>
  <si>
    <t>Maksymalny dopuszczalny skok kompensatora (podczas jazdy do przodu) [mm]</t>
  </si>
  <si>
    <t>Maksymalny dopuszczalny skok kompensatora (podczas jazdy do tyłu) [mm]</t>
  </si>
  <si>
    <t>Maksymalny dopuszczalny skok różnicowy kompensatora [mm]</t>
  </si>
  <si>
    <r>
      <t>s</t>
    </r>
    <r>
      <rPr>
        <sz val="8"/>
        <color theme="1"/>
        <rFont val="Czcionka tekstu podstawowego"/>
        <charset val="238"/>
      </rPr>
      <t>cd</t>
    </r>
    <r>
      <rPr>
        <sz val="11"/>
        <color theme="1"/>
        <rFont val="Czcionka tekstu podstawowego"/>
        <family val="2"/>
        <charset val="238"/>
      </rPr>
      <t>=</t>
    </r>
  </si>
  <si>
    <r>
      <t>s</t>
    </r>
    <r>
      <rPr>
        <sz val="8"/>
        <color theme="1"/>
        <rFont val="Czcionka tekstu podstawowego"/>
        <charset val="238"/>
      </rPr>
      <t>cr</t>
    </r>
    <r>
      <rPr>
        <sz val="11"/>
        <color theme="1"/>
        <rFont val="Czcionka tekstu podstawowego"/>
        <family val="2"/>
        <charset val="238"/>
      </rPr>
      <t>=</t>
    </r>
  </si>
  <si>
    <r>
      <t>s</t>
    </r>
    <r>
      <rPr>
        <sz val="8"/>
        <color theme="1"/>
        <rFont val="Czcionka tekstu podstawowego"/>
        <charset val="238"/>
      </rPr>
      <t>cf</t>
    </r>
    <r>
      <rPr>
        <sz val="11"/>
        <color theme="1"/>
        <rFont val="Czcionka tekstu podstawowego"/>
        <family val="2"/>
        <charset val="238"/>
      </rPr>
      <t>=</t>
    </r>
  </si>
  <si>
    <t>Redukcja przeniesienia:</t>
  </si>
  <si>
    <t>Reduction ratio:</t>
  </si>
  <si>
    <t>Efficiency of transmission system:</t>
  </si>
  <si>
    <t>Reduction ratio between travel of coupling head and travel of brake lever:</t>
  </si>
  <si>
    <t>Minimum brake shoe centre lift:</t>
  </si>
  <si>
    <t>Required braking force:</t>
  </si>
  <si>
    <t>Required braking force taking account of rolling resistance:</t>
  </si>
  <si>
    <t>Force:</t>
  </si>
  <si>
    <t>Force threshold Ka:</t>
  </si>
  <si>
    <t>Force threshold D1:</t>
  </si>
  <si>
    <t>Force threshold D2:</t>
  </si>
  <si>
    <t>Check of braking efficiency:</t>
  </si>
  <si>
    <t>Permissible pressure on the rigid drawbar:</t>
  </si>
  <si>
    <t>Permissible pressure on the multi-axled drawbar:</t>
  </si>
  <si>
    <t>The sum of the braking force with rigid drawbar:</t>
  </si>
  <si>
    <t>Suma sił hamowania z dyszlem wieloosiowym:</t>
  </si>
  <si>
    <t>Dopuszczalny napór na dyszel sztywny:</t>
  </si>
  <si>
    <t>Dopuszczalny napór na dyszel wieloosiowy:</t>
  </si>
  <si>
    <t>The sum of the braking force with multi-axled drawbar:</t>
  </si>
  <si>
    <t>Braking torque of brakes [Nm]:</t>
  </si>
  <si>
    <t>Braking torque when the vehicle is moving rearward [Nm]:</t>
  </si>
  <si>
    <t>Check of control device travel:</t>
  </si>
  <si>
    <t>Maximum compressive force:</t>
  </si>
  <si>
    <t>Maximum tractive force:</t>
  </si>
  <si>
    <t>Maximum compressive force D1[N]:</t>
  </si>
  <si>
    <t>Maximum tractive force D2[N]:</t>
  </si>
  <si>
    <t>Limiting force Ka[N]:</t>
  </si>
  <si>
    <t>The vehicle moves forward:</t>
  </si>
  <si>
    <t>The vehicle moves backwards:</t>
  </si>
  <si>
    <t>Maximum permissible compensator travel (forward)[mm]</t>
  </si>
  <si>
    <t>Maximum permissible compensator travel (rearward)[mm]</t>
  </si>
  <si>
    <t>Maximum permissible differential compensator travel[mm]</t>
  </si>
  <si>
    <t>N(M*/Rmax)&lt;B?</t>
  </si>
</sst>
</file>

<file path=xl/styles.xml><?xml version="1.0" encoding="utf-8"?>
<styleSheet xmlns="http://schemas.openxmlformats.org/spreadsheetml/2006/main">
  <fonts count="7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theme="1"/>
      <name val="Arial Unicode MS"/>
      <family val="2"/>
      <charset val="128"/>
    </font>
    <font>
      <sz val="9"/>
      <color theme="1"/>
      <name val="Czcionka tekstu podstawowego"/>
      <charset val="238"/>
    </font>
    <font>
      <sz val="8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13</xdr:col>
      <xdr:colOff>57150</xdr:colOff>
      <xdr:row>77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8849975"/>
          <a:ext cx="8220075" cy="3333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94"/>
  <sheetViews>
    <sheetView topLeftCell="A22" workbookViewId="0">
      <selection activeCell="D95" sqref="D95"/>
    </sheetView>
  </sheetViews>
  <sheetFormatPr defaultRowHeight="14.25"/>
  <cols>
    <col min="1" max="1" width="1.875" bestFit="1" customWidth="1"/>
    <col min="2" max="2" width="6" customWidth="1"/>
    <col min="4" max="4" width="19.5" customWidth="1"/>
    <col min="8" max="8" width="9.25" bestFit="1" customWidth="1"/>
  </cols>
  <sheetData>
    <row r="3" spans="1:11">
      <c r="A3" s="2">
        <v>1</v>
      </c>
      <c r="B3" s="21" t="s">
        <v>54</v>
      </c>
      <c r="C3" s="21"/>
      <c r="D3" s="21"/>
    </row>
    <row r="4" spans="1:11">
      <c r="B4" s="22" t="s">
        <v>0</v>
      </c>
      <c r="C4" s="21"/>
      <c r="D4" s="21"/>
    </row>
    <row r="5" spans="1:11">
      <c r="C5" s="21" t="s">
        <v>1</v>
      </c>
      <c r="D5" s="21"/>
      <c r="I5" s="23"/>
      <c r="J5" s="23"/>
    </row>
    <row r="6" spans="1:11">
      <c r="C6" s="22" t="s">
        <v>2</v>
      </c>
      <c r="D6" s="21"/>
      <c r="I6" s="23"/>
      <c r="J6" s="23"/>
    </row>
    <row r="7" spans="1:11">
      <c r="C7" s="21" t="s">
        <v>13</v>
      </c>
      <c r="D7" s="21"/>
      <c r="I7" s="23"/>
      <c r="J7" s="23"/>
    </row>
    <row r="8" spans="1:11">
      <c r="C8" s="22" t="s">
        <v>5</v>
      </c>
      <c r="D8" s="22"/>
      <c r="I8" s="23"/>
      <c r="J8" s="23"/>
    </row>
    <row r="9" spans="1:11">
      <c r="C9" s="21" t="s">
        <v>72</v>
      </c>
      <c r="D9" s="21"/>
      <c r="I9" s="7" t="s">
        <v>27</v>
      </c>
      <c r="J9" s="4"/>
      <c r="K9" t="s">
        <v>33</v>
      </c>
    </row>
    <row r="10" spans="1:11">
      <c r="C10" s="22" t="s">
        <v>6</v>
      </c>
      <c r="D10" s="22"/>
      <c r="I10" s="7"/>
    </row>
    <row r="11" spans="1:11">
      <c r="C11" s="21" t="s">
        <v>74</v>
      </c>
      <c r="D11" s="21"/>
      <c r="I11" s="7" t="s">
        <v>28</v>
      </c>
      <c r="J11" s="4"/>
      <c r="K11" t="s">
        <v>34</v>
      </c>
    </row>
    <row r="12" spans="1:11">
      <c r="C12" s="22" t="s">
        <v>7</v>
      </c>
      <c r="D12" s="22"/>
      <c r="I12" s="7"/>
    </row>
    <row r="13" spans="1:11">
      <c r="C13" s="21" t="s">
        <v>73</v>
      </c>
      <c r="D13" s="21"/>
      <c r="I13" s="7" t="s">
        <v>29</v>
      </c>
      <c r="J13" s="4"/>
      <c r="K13" t="s">
        <v>35</v>
      </c>
    </row>
    <row r="14" spans="1:11">
      <c r="C14" s="22" t="s">
        <v>8</v>
      </c>
      <c r="D14" s="22"/>
      <c r="I14" s="7"/>
    </row>
    <row r="15" spans="1:11">
      <c r="C15" s="21" t="s">
        <v>75</v>
      </c>
      <c r="D15" s="21"/>
      <c r="I15" s="7"/>
      <c r="J15" s="4"/>
      <c r="K15" t="s">
        <v>33</v>
      </c>
    </row>
    <row r="16" spans="1:11">
      <c r="C16" s="22" t="s">
        <v>9</v>
      </c>
      <c r="D16" s="22"/>
      <c r="I16" s="7"/>
    </row>
    <row r="17" spans="1:11">
      <c r="C17" s="21" t="s">
        <v>76</v>
      </c>
      <c r="D17" s="21"/>
      <c r="I17" s="7"/>
      <c r="J17" s="5"/>
    </row>
    <row r="18" spans="1:11">
      <c r="C18" s="22" t="s">
        <v>10</v>
      </c>
      <c r="D18" s="21"/>
      <c r="I18" s="7"/>
    </row>
    <row r="19" spans="1:11">
      <c r="C19" s="21" t="s">
        <v>77</v>
      </c>
      <c r="D19" s="21"/>
      <c r="I19" s="7" t="s">
        <v>30</v>
      </c>
      <c r="J19" s="4"/>
    </row>
    <row r="20" spans="1:11">
      <c r="C20" s="22" t="s">
        <v>3</v>
      </c>
      <c r="D20" s="21"/>
      <c r="I20" s="7"/>
    </row>
    <row r="21" spans="1:11">
      <c r="C21" s="21" t="s">
        <v>78</v>
      </c>
      <c r="D21" s="21"/>
      <c r="I21" s="7" t="s">
        <v>31</v>
      </c>
      <c r="J21" s="4"/>
      <c r="K21" t="s">
        <v>36</v>
      </c>
    </row>
    <row r="22" spans="1:11">
      <c r="C22" s="22" t="s">
        <v>4</v>
      </c>
      <c r="D22" s="21"/>
      <c r="I22" s="7"/>
    </row>
    <row r="23" spans="1:11">
      <c r="C23" s="21" t="s">
        <v>97</v>
      </c>
      <c r="D23" s="21"/>
      <c r="I23" s="8" t="s">
        <v>32</v>
      </c>
      <c r="J23" s="4"/>
    </row>
    <row r="24" spans="1:11">
      <c r="C24" s="22" t="s">
        <v>11</v>
      </c>
      <c r="D24" s="21"/>
    </row>
    <row r="25" spans="1:11">
      <c r="A25">
        <v>2</v>
      </c>
      <c r="B25" s="21" t="s">
        <v>53</v>
      </c>
      <c r="C25" s="21"/>
      <c r="D25" s="21"/>
    </row>
    <row r="26" spans="1:11">
      <c r="B26" s="22" t="s">
        <v>12</v>
      </c>
      <c r="C26" s="22"/>
      <c r="D26" s="22"/>
    </row>
    <row r="27" spans="1:11">
      <c r="C27" s="21" t="s">
        <v>1</v>
      </c>
      <c r="D27" s="21"/>
      <c r="I27" s="23"/>
      <c r="J27" s="23"/>
    </row>
    <row r="28" spans="1:11">
      <c r="C28" s="22" t="s">
        <v>2</v>
      </c>
      <c r="D28" s="22"/>
      <c r="I28" s="23"/>
      <c r="J28" s="23"/>
    </row>
    <row r="29" spans="1:11">
      <c r="C29" s="21" t="s">
        <v>79</v>
      </c>
      <c r="D29" s="21"/>
      <c r="I29" s="7" t="s">
        <v>38</v>
      </c>
      <c r="J29" s="4"/>
    </row>
    <row r="30" spans="1:11">
      <c r="C30" s="22" t="s">
        <v>37</v>
      </c>
      <c r="D30" s="22"/>
      <c r="I30" s="7"/>
    </row>
    <row r="31" spans="1:11">
      <c r="C31" s="21" t="s">
        <v>80</v>
      </c>
      <c r="D31" s="21"/>
      <c r="I31" s="7" t="s">
        <v>39</v>
      </c>
      <c r="J31" s="4"/>
    </row>
    <row r="32" spans="1:11">
      <c r="C32" s="22" t="s">
        <v>14</v>
      </c>
      <c r="D32" s="22"/>
      <c r="I32" s="7"/>
    </row>
    <row r="33" spans="3:11" ht="15">
      <c r="C33" s="21" t="s">
        <v>81</v>
      </c>
      <c r="D33" s="21"/>
      <c r="G33" s="12" t="s">
        <v>107</v>
      </c>
      <c r="H33" s="12" t="str">
        <f>IF(J9&lt;=(J33*J19),"OK","NO")</f>
        <v>OK</v>
      </c>
      <c r="I33" s="7" t="s">
        <v>40</v>
      </c>
      <c r="J33" s="4"/>
      <c r="K33" t="s">
        <v>33</v>
      </c>
    </row>
    <row r="34" spans="3:11">
      <c r="C34" s="22" t="s">
        <v>15</v>
      </c>
      <c r="D34" s="22"/>
      <c r="I34" s="7"/>
    </row>
    <row r="35" spans="3:11">
      <c r="C35" s="21" t="s">
        <v>82</v>
      </c>
      <c r="D35" s="21"/>
      <c r="I35" s="7" t="s">
        <v>103</v>
      </c>
      <c r="J35" s="4"/>
    </row>
    <row r="36" spans="3:11">
      <c r="C36" s="22" t="s">
        <v>16</v>
      </c>
      <c r="D36" s="22"/>
      <c r="I36" s="7"/>
    </row>
    <row r="37" spans="3:11" ht="15">
      <c r="C37" s="21" t="s">
        <v>73</v>
      </c>
      <c r="D37" s="21"/>
      <c r="H37" s="12" t="str">
        <f>IF(J37&gt;J13,"NO","OK")</f>
        <v>OK</v>
      </c>
      <c r="I37" s="7" t="s">
        <v>41</v>
      </c>
      <c r="J37" s="4"/>
      <c r="K37" t="s">
        <v>35</v>
      </c>
    </row>
    <row r="38" spans="3:11">
      <c r="C38" s="22" t="s">
        <v>8</v>
      </c>
      <c r="D38" s="22"/>
      <c r="I38" s="7"/>
    </row>
    <row r="39" spans="3:11" ht="15">
      <c r="C39" s="21" t="s">
        <v>83</v>
      </c>
      <c r="D39" s="21"/>
      <c r="H39" s="12" t="str">
        <f>IF(J39&lt;J11,"OK","NO")</f>
        <v>NO</v>
      </c>
      <c r="I39" s="9" t="s">
        <v>143</v>
      </c>
      <c r="J39" s="4"/>
      <c r="K39" t="s">
        <v>34</v>
      </c>
    </row>
    <row r="40" spans="3:11">
      <c r="C40" s="22" t="s">
        <v>17</v>
      </c>
      <c r="D40" s="22"/>
      <c r="I40" s="7"/>
    </row>
    <row r="41" spans="3:11" ht="15">
      <c r="C41" s="21" t="s">
        <v>84</v>
      </c>
      <c r="D41" s="21"/>
      <c r="H41" s="12" t="str">
        <f>IF(J11&gt;J41,"NO","OK")</f>
        <v>OK</v>
      </c>
      <c r="I41" s="9" t="s">
        <v>142</v>
      </c>
      <c r="J41" s="4"/>
      <c r="K41" t="s">
        <v>34</v>
      </c>
    </row>
    <row r="42" spans="3:11">
      <c r="C42" s="22" t="s">
        <v>18</v>
      </c>
      <c r="D42" s="22"/>
      <c r="I42" s="7"/>
    </row>
    <row r="43" spans="3:11">
      <c r="C43" s="21" t="s">
        <v>85</v>
      </c>
      <c r="D43" s="21"/>
      <c r="I43" s="7" t="s">
        <v>42</v>
      </c>
      <c r="J43" s="4"/>
    </row>
    <row r="44" spans="3:11">
      <c r="C44" s="22" t="s">
        <v>19</v>
      </c>
      <c r="D44" s="22"/>
      <c r="I44" s="7"/>
    </row>
    <row r="45" spans="3:11">
      <c r="C45" s="21" t="s">
        <v>78</v>
      </c>
      <c r="D45" s="21"/>
      <c r="I45" s="7" t="s">
        <v>43</v>
      </c>
      <c r="J45" s="4"/>
      <c r="K45" t="s">
        <v>36</v>
      </c>
    </row>
    <row r="46" spans="3:11">
      <c r="C46" s="22" t="s">
        <v>20</v>
      </c>
      <c r="D46" s="22"/>
      <c r="I46" s="7"/>
    </row>
    <row r="47" spans="3:11">
      <c r="C47" s="21" t="s">
        <v>86</v>
      </c>
      <c r="D47" s="21"/>
      <c r="I47" s="7" t="s">
        <v>44</v>
      </c>
      <c r="J47" s="4"/>
      <c r="K47" t="s">
        <v>36</v>
      </c>
    </row>
    <row r="48" spans="3:11">
      <c r="C48" s="22" t="s">
        <v>21</v>
      </c>
      <c r="D48" s="22"/>
      <c r="I48" s="7"/>
    </row>
    <row r="49" spans="1:11" ht="27" customHeight="1">
      <c r="C49" s="24" t="s">
        <v>87</v>
      </c>
      <c r="D49" s="24"/>
      <c r="I49" s="8" t="s">
        <v>45</v>
      </c>
      <c r="J49" s="4"/>
      <c r="K49" t="s">
        <v>34</v>
      </c>
    </row>
    <row r="50" spans="1:11">
      <c r="C50" s="22" t="s">
        <v>22</v>
      </c>
      <c r="D50" s="22"/>
      <c r="I50" s="7"/>
    </row>
    <row r="51" spans="1:11">
      <c r="C51" s="21" t="s">
        <v>88</v>
      </c>
      <c r="D51" s="21"/>
      <c r="I51" s="7" t="s">
        <v>46</v>
      </c>
      <c r="J51" s="4"/>
      <c r="K51" t="s">
        <v>49</v>
      </c>
    </row>
    <row r="52" spans="1:11">
      <c r="C52" s="22" t="s">
        <v>23</v>
      </c>
      <c r="D52" s="22"/>
      <c r="I52" s="7"/>
    </row>
    <row r="53" spans="1:11" ht="27.75" customHeight="1">
      <c r="C53" s="24" t="s">
        <v>89</v>
      </c>
      <c r="D53" s="24"/>
      <c r="I53" s="7" t="s">
        <v>47</v>
      </c>
      <c r="J53" s="4"/>
      <c r="K53" t="s">
        <v>50</v>
      </c>
    </row>
    <row r="54" spans="1:11">
      <c r="C54" s="22" t="s">
        <v>24</v>
      </c>
      <c r="D54" s="22"/>
      <c r="I54" s="7"/>
    </row>
    <row r="55" spans="1:11" ht="27" customHeight="1">
      <c r="C55" s="24" t="s">
        <v>90</v>
      </c>
      <c r="D55" s="24"/>
      <c r="I55" s="7" t="s">
        <v>48</v>
      </c>
      <c r="J55" s="4"/>
      <c r="K55" t="s">
        <v>36</v>
      </c>
    </row>
    <row r="56" spans="1:11">
      <c r="C56" s="22" t="s">
        <v>25</v>
      </c>
      <c r="D56" s="22"/>
      <c r="I56" s="7"/>
    </row>
    <row r="57" spans="1:11">
      <c r="C57" s="21" t="s">
        <v>91</v>
      </c>
      <c r="D57" s="21"/>
      <c r="I57" s="9" t="s">
        <v>137</v>
      </c>
      <c r="J57" s="4"/>
      <c r="K57" t="s">
        <v>138</v>
      </c>
    </row>
    <row r="58" spans="1:11">
      <c r="C58" s="22" t="s">
        <v>26</v>
      </c>
      <c r="D58" s="22"/>
    </row>
    <row r="59" spans="1:11">
      <c r="A59">
        <v>3</v>
      </c>
      <c r="B59" s="21" t="s">
        <v>52</v>
      </c>
      <c r="C59" s="21"/>
      <c r="D59" s="21"/>
    </row>
    <row r="60" spans="1:11">
      <c r="B60" s="22" t="s">
        <v>51</v>
      </c>
      <c r="C60" s="22"/>
      <c r="D60" s="22"/>
    </row>
    <row r="61" spans="1:11">
      <c r="C61" s="21" t="s">
        <v>1</v>
      </c>
      <c r="D61" s="21"/>
      <c r="I61" s="23"/>
      <c r="J61" s="23"/>
    </row>
    <row r="62" spans="1:11">
      <c r="C62" s="22" t="s">
        <v>2</v>
      </c>
      <c r="D62" s="22"/>
      <c r="I62" s="23"/>
      <c r="J62" s="23"/>
    </row>
    <row r="63" spans="1:11">
      <c r="C63" s="21" t="s">
        <v>92</v>
      </c>
      <c r="D63" s="21"/>
      <c r="I63" s="23"/>
      <c r="J63" s="23"/>
      <c r="K63" t="s">
        <v>128</v>
      </c>
    </row>
    <row r="64" spans="1:11">
      <c r="C64" s="22" t="s">
        <v>55</v>
      </c>
      <c r="D64" s="22"/>
      <c r="I64" s="23"/>
      <c r="J64" s="23"/>
      <c r="K64" t="s">
        <v>129</v>
      </c>
    </row>
    <row r="65" spans="3:11">
      <c r="C65" s="21" t="s">
        <v>93</v>
      </c>
      <c r="D65" s="21"/>
      <c r="J65" s="4"/>
    </row>
    <row r="66" spans="3:11">
      <c r="C66" s="22" t="s">
        <v>56</v>
      </c>
      <c r="D66" s="22"/>
    </row>
    <row r="67" spans="3:11" ht="15">
      <c r="C67" s="21" t="s">
        <v>94</v>
      </c>
      <c r="D67" s="21"/>
      <c r="H67" s="12" t="str">
        <f>IF(J67&gt;J9,"OK","NO")</f>
        <v>NO</v>
      </c>
      <c r="J67" s="4"/>
      <c r="K67" t="s">
        <v>33</v>
      </c>
    </row>
    <row r="68" spans="3:11">
      <c r="C68" s="22" t="s">
        <v>62</v>
      </c>
      <c r="D68" s="22"/>
      <c r="I68" t="s">
        <v>64</v>
      </c>
    </row>
    <row r="69" spans="3:11" ht="15">
      <c r="C69" s="21" t="s">
        <v>95</v>
      </c>
      <c r="D69" s="21"/>
      <c r="G69" s="10" t="s">
        <v>108</v>
      </c>
      <c r="H69" s="12" t="str">
        <f>IF(J69&gt;J9,"OK","NO")</f>
        <v>NO</v>
      </c>
      <c r="J69" s="4"/>
      <c r="K69" t="s">
        <v>33</v>
      </c>
    </row>
    <row r="70" spans="3:11">
      <c r="C70" s="22" t="s">
        <v>63</v>
      </c>
      <c r="D70" s="22"/>
    </row>
    <row r="71" spans="3:11" ht="15">
      <c r="C71" s="21" t="s">
        <v>75</v>
      </c>
      <c r="D71" s="21"/>
      <c r="H71" s="12" t="str">
        <f>IF(J71&gt;J15,"NO","OK")</f>
        <v>OK</v>
      </c>
      <c r="J71" s="4"/>
      <c r="K71" t="s">
        <v>33</v>
      </c>
    </row>
    <row r="72" spans="3:11">
      <c r="C72" s="22" t="s">
        <v>9</v>
      </c>
      <c r="D72" s="22"/>
    </row>
    <row r="73" spans="3:11">
      <c r="C73" s="21" t="s">
        <v>82</v>
      </c>
      <c r="D73" s="21"/>
      <c r="J73" s="4"/>
    </row>
    <row r="74" spans="3:11">
      <c r="C74" s="22" t="s">
        <v>16</v>
      </c>
      <c r="D74" s="22"/>
    </row>
    <row r="75" spans="3:11" ht="15">
      <c r="C75" s="21" t="s">
        <v>73</v>
      </c>
      <c r="D75" s="21"/>
      <c r="H75" s="12" t="str">
        <f>IF(J13&gt;J75,"NO","OK")</f>
        <v>OK</v>
      </c>
      <c r="I75" t="s">
        <v>65</v>
      </c>
      <c r="J75" s="4"/>
      <c r="K75" t="s">
        <v>35</v>
      </c>
    </row>
    <row r="76" spans="3:11">
      <c r="C76" s="22" t="s">
        <v>8</v>
      </c>
      <c r="D76" s="22"/>
    </row>
    <row r="77" spans="3:11">
      <c r="C77" s="21" t="s">
        <v>85</v>
      </c>
      <c r="D77" s="21"/>
      <c r="E77" s="27" t="s">
        <v>105</v>
      </c>
      <c r="F77" s="27"/>
      <c r="G77" s="4"/>
      <c r="I77" t="s">
        <v>109</v>
      </c>
      <c r="J77" s="4" t="e">
        <f>J79/G77</f>
        <v>#DIV/0!</v>
      </c>
    </row>
    <row r="78" spans="3:11">
      <c r="C78" s="22" t="s">
        <v>57</v>
      </c>
      <c r="D78" s="22"/>
      <c r="E78" s="26" t="s">
        <v>106</v>
      </c>
      <c r="F78" s="27"/>
    </row>
    <row r="79" spans="3:11">
      <c r="C79" s="21" t="s">
        <v>98</v>
      </c>
      <c r="D79" s="21"/>
      <c r="I79" t="s">
        <v>67</v>
      </c>
      <c r="J79" s="4"/>
      <c r="K79" t="s">
        <v>36</v>
      </c>
    </row>
    <row r="80" spans="3:11">
      <c r="C80" s="22" t="s">
        <v>58</v>
      </c>
      <c r="D80" s="22"/>
    </row>
    <row r="81" spans="3:11">
      <c r="C81" s="21" t="s">
        <v>96</v>
      </c>
      <c r="D81" s="21"/>
      <c r="I81" s="6" t="s">
        <v>132</v>
      </c>
      <c r="J81" s="4"/>
    </row>
    <row r="82" spans="3:11">
      <c r="C82" s="22" t="s">
        <v>59</v>
      </c>
      <c r="D82" s="22"/>
    </row>
    <row r="83" spans="3:11">
      <c r="C83" s="21" t="s">
        <v>99</v>
      </c>
      <c r="D83" s="21"/>
      <c r="I83" t="s">
        <v>68</v>
      </c>
      <c r="J83" s="4"/>
      <c r="K83" t="s">
        <v>49</v>
      </c>
    </row>
    <row r="84" spans="3:11">
      <c r="C84" s="22" t="s">
        <v>60</v>
      </c>
      <c r="D84" s="22"/>
    </row>
    <row r="85" spans="3:11" ht="15.75" customHeight="1">
      <c r="C85" s="24" t="s">
        <v>100</v>
      </c>
      <c r="D85" s="24"/>
      <c r="I85" t="s">
        <v>69</v>
      </c>
      <c r="J85" s="4"/>
      <c r="K85" t="s">
        <v>49</v>
      </c>
    </row>
    <row r="86" spans="3:11">
      <c r="C86" s="22" t="s">
        <v>176</v>
      </c>
      <c r="D86" s="22"/>
    </row>
    <row r="87" spans="3:11">
      <c r="C87" s="24" t="s">
        <v>101</v>
      </c>
      <c r="D87" s="24"/>
      <c r="I87" t="s">
        <v>70</v>
      </c>
      <c r="J87" s="4"/>
      <c r="K87" t="s">
        <v>49</v>
      </c>
    </row>
    <row r="88" spans="3:11">
      <c r="C88" s="22" t="s">
        <v>177</v>
      </c>
      <c r="D88" s="22"/>
    </row>
    <row r="89" spans="3:11">
      <c r="C89" s="21" t="s">
        <v>102</v>
      </c>
      <c r="D89" s="21"/>
      <c r="I89" t="s">
        <v>71</v>
      </c>
      <c r="J89" s="4"/>
      <c r="K89" t="s">
        <v>49</v>
      </c>
    </row>
    <row r="90" spans="3:11">
      <c r="C90" s="22" t="s">
        <v>61</v>
      </c>
      <c r="D90" s="22"/>
    </row>
    <row r="91" spans="3:11">
      <c r="C91" s="28" t="s">
        <v>154</v>
      </c>
      <c r="D91" s="28"/>
      <c r="I91" t="s">
        <v>114</v>
      </c>
      <c r="J91" s="4">
        <v>1</v>
      </c>
    </row>
    <row r="92" spans="3:11">
      <c r="C92" s="22" t="s">
        <v>155</v>
      </c>
      <c r="D92" s="22"/>
    </row>
    <row r="93" spans="3:11" ht="30" customHeight="1">
      <c r="C93" s="25" t="s">
        <v>115</v>
      </c>
      <c r="D93" s="25"/>
      <c r="I93" s="6" t="s">
        <v>116</v>
      </c>
      <c r="J93" s="14">
        <v>1</v>
      </c>
    </row>
    <row r="94" spans="3:11">
      <c r="C94" s="22" t="s">
        <v>156</v>
      </c>
      <c r="D94" s="22"/>
    </row>
  </sheetData>
  <mergeCells count="99">
    <mergeCell ref="C84:D84"/>
    <mergeCell ref="C77:D77"/>
    <mergeCell ref="C78:D78"/>
    <mergeCell ref="C79:D79"/>
    <mergeCell ref="C80:D80"/>
    <mergeCell ref="C70:D70"/>
    <mergeCell ref="C93:D93"/>
    <mergeCell ref="C94:D94"/>
    <mergeCell ref="I61:J62"/>
    <mergeCell ref="I63:J64"/>
    <mergeCell ref="E78:F78"/>
    <mergeCell ref="E77:F77"/>
    <mergeCell ref="C91:D91"/>
    <mergeCell ref="C92:D92"/>
    <mergeCell ref="C85:D85"/>
    <mergeCell ref="C86:D86"/>
    <mergeCell ref="C88:D88"/>
    <mergeCell ref="C87:D87"/>
    <mergeCell ref="C89:D89"/>
    <mergeCell ref="C90:D90"/>
    <mergeCell ref="C83:D83"/>
    <mergeCell ref="C65:D65"/>
    <mergeCell ref="C66:D66"/>
    <mergeCell ref="C67:D67"/>
    <mergeCell ref="C68:D68"/>
    <mergeCell ref="C69:D69"/>
    <mergeCell ref="C81:D81"/>
    <mergeCell ref="C82:D82"/>
    <mergeCell ref="C71:D71"/>
    <mergeCell ref="C72:D72"/>
    <mergeCell ref="C73:D73"/>
    <mergeCell ref="C74:D74"/>
    <mergeCell ref="C75:D75"/>
    <mergeCell ref="C76:D76"/>
    <mergeCell ref="C63:D63"/>
    <mergeCell ref="C64:D64"/>
    <mergeCell ref="C57:D57"/>
    <mergeCell ref="C58:D58"/>
    <mergeCell ref="I5:J6"/>
    <mergeCell ref="I7:J8"/>
    <mergeCell ref="I27:J28"/>
    <mergeCell ref="C51:D51"/>
    <mergeCell ref="C52:D52"/>
    <mergeCell ref="C53:D53"/>
    <mergeCell ref="C54:D54"/>
    <mergeCell ref="C55:D55"/>
    <mergeCell ref="C56:D56"/>
    <mergeCell ref="C45:D45"/>
    <mergeCell ref="C46:D46"/>
    <mergeCell ref="C47:D47"/>
    <mergeCell ref="C38:D38"/>
    <mergeCell ref="B59:D59"/>
    <mergeCell ref="B60:D60"/>
    <mergeCell ref="C61:D61"/>
    <mergeCell ref="C62:D62"/>
    <mergeCell ref="C48:D48"/>
    <mergeCell ref="C49:D49"/>
    <mergeCell ref="C50:D50"/>
    <mergeCell ref="C39:D39"/>
    <mergeCell ref="C33:D33"/>
    <mergeCell ref="C34:D34"/>
    <mergeCell ref="C35:D35"/>
    <mergeCell ref="C36:D36"/>
    <mergeCell ref="C37:D37"/>
    <mergeCell ref="C40:D40"/>
    <mergeCell ref="C41:D41"/>
    <mergeCell ref="C42:D42"/>
    <mergeCell ref="C43:D43"/>
    <mergeCell ref="C44:D44"/>
    <mergeCell ref="C32:D32"/>
    <mergeCell ref="C21:D21"/>
    <mergeCell ref="C22:D22"/>
    <mergeCell ref="C23:D23"/>
    <mergeCell ref="C24:D24"/>
    <mergeCell ref="B25:D25"/>
    <mergeCell ref="B26:D26"/>
    <mergeCell ref="C27:D27"/>
    <mergeCell ref="C28:D28"/>
    <mergeCell ref="C29:D29"/>
    <mergeCell ref="C30:D30"/>
    <mergeCell ref="C31:D31"/>
    <mergeCell ref="C19:D19"/>
    <mergeCell ref="C20:D20"/>
    <mergeCell ref="C9:D9"/>
    <mergeCell ref="C10:D10"/>
    <mergeCell ref="C11:D11"/>
    <mergeCell ref="C12:D12"/>
    <mergeCell ref="C13:D13"/>
    <mergeCell ref="C14:D14"/>
    <mergeCell ref="C8:D8"/>
    <mergeCell ref="C15:D15"/>
    <mergeCell ref="C16:D16"/>
    <mergeCell ref="C17:D17"/>
    <mergeCell ref="C18:D18"/>
    <mergeCell ref="B3:D3"/>
    <mergeCell ref="B4:D4"/>
    <mergeCell ref="C5:D5"/>
    <mergeCell ref="C6:D6"/>
    <mergeCell ref="C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13" zoomScaleNormal="100" workbookViewId="0">
      <selection activeCell="B32" sqref="B32:D32"/>
    </sheetView>
  </sheetViews>
  <sheetFormatPr defaultRowHeight="14.25"/>
  <cols>
    <col min="1" max="1" width="2.125" customWidth="1"/>
    <col min="4" max="4" width="7.875" customWidth="1"/>
    <col min="9" max="9" width="9.25" bestFit="1" customWidth="1"/>
  </cols>
  <sheetData>
    <row r="1" spans="1:11" ht="14.25" customHeight="1">
      <c r="A1" s="33" t="s">
        <v>104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</row>
    <row r="4" spans="1:11" ht="15">
      <c r="A4" s="19">
        <v>1</v>
      </c>
      <c r="B4" s="38" t="s">
        <v>111</v>
      </c>
      <c r="C4" s="38"/>
      <c r="D4" s="38"/>
    </row>
    <row r="5" spans="1:11">
      <c r="B5" s="36" t="s">
        <v>112</v>
      </c>
      <c r="C5" s="36"/>
      <c r="D5" s="36"/>
    </row>
    <row r="6" spans="1:11" ht="32.25" customHeight="1">
      <c r="A6" s="13"/>
      <c r="B6" s="31" t="s">
        <v>113</v>
      </c>
      <c r="C6" s="31"/>
      <c r="D6" s="31"/>
      <c r="H6" s="11" t="s">
        <v>110</v>
      </c>
      <c r="I6" s="11">
        <f>2.4+0.0004*TEST!J59</f>
        <v>2.4</v>
      </c>
    </row>
    <row r="7" spans="1:11" ht="14.25" customHeight="1">
      <c r="B7" s="35" t="s">
        <v>158</v>
      </c>
      <c r="C7" s="35"/>
      <c r="D7" s="35"/>
    </row>
    <row r="8" spans="1:11" ht="46.5" customHeight="1">
      <c r="B8" s="31" t="s">
        <v>120</v>
      </c>
      <c r="C8" s="31"/>
      <c r="D8" s="31"/>
      <c r="H8" s="11" t="s">
        <v>66</v>
      </c>
      <c r="I8" s="11" t="e">
        <f>FILL!J77*FILL!J91</f>
        <v>#DIV/0!</v>
      </c>
    </row>
    <row r="9" spans="1:11" ht="47.25" customHeight="1">
      <c r="B9" s="36" t="s">
        <v>157</v>
      </c>
      <c r="C9" s="36"/>
      <c r="D9" s="36"/>
    </row>
    <row r="10" spans="1:11" ht="35.25" customHeight="1">
      <c r="B10" s="31" t="s">
        <v>170</v>
      </c>
      <c r="C10" s="31"/>
      <c r="D10" s="31"/>
      <c r="H10" s="11" t="s">
        <v>117</v>
      </c>
      <c r="I10" s="11">
        <f>1*9.81*FILL!J67</f>
        <v>0</v>
      </c>
    </row>
    <row r="11" spans="1:11" ht="30" customHeight="1">
      <c r="B11" s="36" t="s">
        <v>166</v>
      </c>
      <c r="C11" s="36"/>
      <c r="D11" s="36"/>
    </row>
    <row r="12" spans="1:11" ht="29.25" customHeight="1">
      <c r="B12" s="31" t="s">
        <v>171</v>
      </c>
      <c r="C12" s="31"/>
      <c r="D12" s="31"/>
      <c r="H12" s="11" t="s">
        <v>117</v>
      </c>
      <c r="I12" s="11">
        <f>0.067*9.81*FILL!J67</f>
        <v>0</v>
      </c>
    </row>
    <row r="13" spans="1:11" ht="30" customHeight="1">
      <c r="B13" s="36" t="s">
        <v>167</v>
      </c>
      <c r="C13" s="36"/>
      <c r="D13" s="36"/>
    </row>
    <row r="14" spans="1:11" ht="14.25" customHeight="1">
      <c r="B14" s="31" t="s">
        <v>121</v>
      </c>
      <c r="C14" s="31"/>
      <c r="D14" s="31"/>
      <c r="H14" s="11" t="s">
        <v>118</v>
      </c>
      <c r="I14" s="11">
        <f>0.5*9.81*FILL!J9</f>
        <v>0</v>
      </c>
    </row>
    <row r="15" spans="1:11">
      <c r="B15" s="36" t="s">
        <v>159</v>
      </c>
      <c r="C15" s="36"/>
      <c r="D15" s="36"/>
      <c r="H15" s="1"/>
    </row>
    <row r="16" spans="1:11" ht="33.75" customHeight="1">
      <c r="B16" s="31" t="s">
        <v>122</v>
      </c>
      <c r="C16" s="31"/>
      <c r="D16" s="31"/>
      <c r="H16" s="11" t="s">
        <v>119</v>
      </c>
      <c r="I16" s="11">
        <f>0.49*9.81*FILL!J9</f>
        <v>0</v>
      </c>
    </row>
    <row r="17" spans="1:11" ht="29.25" customHeight="1">
      <c r="B17" s="36" t="s">
        <v>160</v>
      </c>
      <c r="C17" s="36"/>
      <c r="D17" s="36"/>
    </row>
    <row r="18" spans="1:11" ht="15">
      <c r="A18" s="19">
        <v>2</v>
      </c>
      <c r="B18" s="37" t="s">
        <v>130</v>
      </c>
      <c r="C18" s="37"/>
      <c r="D18" s="37"/>
      <c r="H18" s="11"/>
    </row>
    <row r="19" spans="1:11" ht="15">
      <c r="A19" s="19"/>
      <c r="B19" s="29" t="s">
        <v>161</v>
      </c>
      <c r="C19" s="30"/>
      <c r="D19" s="30"/>
      <c r="H19" s="11"/>
    </row>
    <row r="20" spans="1:11" ht="14.25" customHeight="1">
      <c r="B20" s="31" t="s">
        <v>124</v>
      </c>
      <c r="C20" s="31"/>
      <c r="D20" s="31"/>
      <c r="G20">
        <f>0.02*9.81*FILL!J9</f>
        <v>0</v>
      </c>
      <c r="H20" s="15" t="s">
        <v>125</v>
      </c>
      <c r="I20" s="11">
        <f>FILL!J89</f>
        <v>0</v>
      </c>
      <c r="J20" s="15" t="s">
        <v>125</v>
      </c>
      <c r="K20" s="3">
        <f>0.04*9.81*FILL!J9</f>
        <v>0</v>
      </c>
    </row>
    <row r="21" spans="1:11" ht="15">
      <c r="B21" s="29" t="s">
        <v>180</v>
      </c>
      <c r="C21" s="30"/>
      <c r="D21" s="30"/>
      <c r="I21" s="12" t="str">
        <f>IF(AND(I20&gt;=G20,I20&lt;=K20),"OK","NO")</f>
        <v>OK</v>
      </c>
    </row>
    <row r="22" spans="1:11" ht="14.25" customHeight="1">
      <c r="B22" s="31" t="s">
        <v>133</v>
      </c>
      <c r="C22" s="31"/>
      <c r="D22" s="31"/>
      <c r="G22">
        <v>2</v>
      </c>
      <c r="H22" s="11" t="s">
        <v>134</v>
      </c>
      <c r="I22" t="e">
        <f>(100*FILL!J89/(FILL!J9*9.81))</f>
        <v>#DIV/0!</v>
      </c>
      <c r="J22" s="11" t="s">
        <v>134</v>
      </c>
      <c r="K22" s="16">
        <v>4</v>
      </c>
    </row>
    <row r="23" spans="1:11" ht="15">
      <c r="B23" s="29" t="s">
        <v>162</v>
      </c>
      <c r="C23" s="30"/>
      <c r="D23" s="30"/>
      <c r="I23" t="e">
        <f>IF(AND(I22&gt;G22,I22&lt;K22),"OK","NO")</f>
        <v>#DIV/0!</v>
      </c>
    </row>
    <row r="24" spans="1:11" ht="30.75" customHeight="1">
      <c r="B24" s="31" t="s">
        <v>126</v>
      </c>
      <c r="C24" s="31"/>
      <c r="D24" s="31"/>
      <c r="I24" s="11">
        <f>FILL!J85</f>
        <v>0</v>
      </c>
      <c r="J24" s="15" t="s">
        <v>125</v>
      </c>
      <c r="K24" s="16">
        <f>0.1*9.81*FILL!J9</f>
        <v>0</v>
      </c>
    </row>
    <row r="25" spans="1:11" ht="30" customHeight="1">
      <c r="B25" s="29" t="s">
        <v>178</v>
      </c>
      <c r="C25" s="30"/>
      <c r="D25" s="30"/>
      <c r="I25" s="12" t="str">
        <f>IF(I24&lt;=K24,"OK","NO")</f>
        <v>OK</v>
      </c>
    </row>
    <row r="26" spans="1:11" ht="16.5">
      <c r="B26" s="31" t="s">
        <v>135</v>
      </c>
      <c r="C26" s="31"/>
      <c r="D26" s="31"/>
      <c r="I26" t="e">
        <f>(100*FILL!J85)/(FILL!J9*9.81)</f>
        <v>#DIV/0!</v>
      </c>
      <c r="J26" s="15" t="s">
        <v>125</v>
      </c>
      <c r="K26" s="16">
        <v>10</v>
      </c>
    </row>
    <row r="27" spans="1:11" ht="15">
      <c r="B27" s="29" t="s">
        <v>163</v>
      </c>
      <c r="C27" s="30"/>
      <c r="D27" s="30"/>
      <c r="I27" s="11" t="e">
        <f>IF(I26&lt;=10,"OK","NO")</f>
        <v>#DIV/0!</v>
      </c>
    </row>
    <row r="28" spans="1:11" ht="32.25" customHeight="1">
      <c r="B28" s="31" t="s">
        <v>127</v>
      </c>
      <c r="C28" s="31"/>
      <c r="D28" s="31"/>
      <c r="G28" s="17">
        <f>0.1*9.81*FILL!J9</f>
        <v>0</v>
      </c>
      <c r="H28" s="15" t="s">
        <v>125</v>
      </c>
      <c r="I28" s="11">
        <f>FILL!J87</f>
        <v>0</v>
      </c>
      <c r="J28" s="15" t="s">
        <v>125</v>
      </c>
      <c r="K28" s="16">
        <f>0.5*9.81*FILL!J9</f>
        <v>0</v>
      </c>
    </row>
    <row r="29" spans="1:11" ht="28.5" customHeight="1">
      <c r="B29" s="29" t="s">
        <v>179</v>
      </c>
      <c r="C29" s="30"/>
      <c r="D29" s="30"/>
      <c r="I29" s="12" t="str">
        <f>IF(AND(I28&gt;=G28,I28&lt;=K28),"OK","NO")</f>
        <v>OK</v>
      </c>
    </row>
    <row r="30" spans="1:11">
      <c r="B30" s="32" t="s">
        <v>136</v>
      </c>
      <c r="C30" s="32"/>
      <c r="D30" s="32"/>
      <c r="G30">
        <v>10</v>
      </c>
      <c r="H30" s="11" t="s">
        <v>134</v>
      </c>
      <c r="I30" s="18" t="e">
        <f>(100*FILL!J87)/(FILL!J9*9.81)</f>
        <v>#DIV/0!</v>
      </c>
      <c r="J30" s="11" t="s">
        <v>134</v>
      </c>
      <c r="K30" s="16">
        <v>50</v>
      </c>
    </row>
    <row r="31" spans="1:11" ht="16.5">
      <c r="B31" s="29" t="s">
        <v>164</v>
      </c>
      <c r="C31" s="30"/>
      <c r="D31" s="30"/>
      <c r="G31" s="17"/>
      <c r="H31" s="15"/>
      <c r="I31" s="12" t="e">
        <f>IF(AND(I30&gt;10,I30&lt;50),"OK","NO")</f>
        <v>#DIV/0!</v>
      </c>
      <c r="J31" s="15"/>
      <c r="K31" s="16"/>
    </row>
    <row r="32" spans="1:11" ht="16.5">
      <c r="B32" s="30" t="s">
        <v>186</v>
      </c>
      <c r="C32" s="30"/>
      <c r="D32" s="30"/>
      <c r="G32" s="17"/>
      <c r="H32" s="15"/>
      <c r="I32" s="12" t="e">
        <f>TEST!J18*(FILL!J57/FILL!J41)</f>
        <v>#DIV/0!</v>
      </c>
      <c r="J32" s="15" t="s">
        <v>134</v>
      </c>
      <c r="K32" s="16">
        <f>I16</f>
        <v>0</v>
      </c>
    </row>
    <row r="33" spans="1:11" ht="15">
      <c r="B33" s="29"/>
      <c r="C33" s="30"/>
      <c r="D33" s="30"/>
      <c r="I33" s="12" t="e">
        <f>IF(I32&lt;0,"OK","NO")</f>
        <v>#DIV/0!</v>
      </c>
    </row>
    <row r="34" spans="1:11" ht="28.5" customHeight="1">
      <c r="A34" s="19">
        <v>3</v>
      </c>
      <c r="B34" s="30" t="s">
        <v>123</v>
      </c>
      <c r="C34" s="30"/>
      <c r="D34" s="30"/>
    </row>
    <row r="35" spans="1:11" ht="15">
      <c r="B35" s="29" t="s">
        <v>165</v>
      </c>
      <c r="C35" s="30"/>
      <c r="D35" s="30"/>
    </row>
    <row r="36" spans="1:11" ht="30" customHeight="1">
      <c r="B36" s="31" t="s">
        <v>131</v>
      </c>
      <c r="C36" s="31"/>
      <c r="D36" s="31"/>
      <c r="I36" s="11" t="e">
        <f>((I16*FILL!J41)/FILL!J49+FILL!J19*FILL!J51)*(1/TEST!I10-FILL!J83)*FILL!J81</f>
        <v>#DIV/0!</v>
      </c>
      <c r="J36" s="15" t="s">
        <v>125</v>
      </c>
      <c r="K36" s="16" t="e">
        <f>I8</f>
        <v>#DIV/0!</v>
      </c>
    </row>
    <row r="37" spans="1:11" ht="30.75" customHeight="1">
      <c r="B37" s="29" t="s">
        <v>168</v>
      </c>
      <c r="C37" s="30"/>
      <c r="D37" s="30"/>
      <c r="I37" s="12" t="e">
        <f>IF(I36&lt;=K36,"OK","NO")</f>
        <v>#DIV/0!</v>
      </c>
    </row>
    <row r="38" spans="1:11" ht="28.5" customHeight="1">
      <c r="B38" s="31" t="s">
        <v>169</v>
      </c>
      <c r="C38" s="31"/>
      <c r="D38" s="31"/>
      <c r="I38" t="e">
        <f>((I16*FILL!J41)/FILL!J49+FILL!J19*FILL!J51)*(1/I12-FILL!J83)*FILL!J81</f>
        <v>#DIV/0!</v>
      </c>
      <c r="J38" s="15" t="s">
        <v>125</v>
      </c>
      <c r="K38" s="16" t="e">
        <f>I8</f>
        <v>#DIV/0!</v>
      </c>
    </row>
    <row r="39" spans="1:11" ht="31.5" customHeight="1">
      <c r="B39" s="29" t="s">
        <v>172</v>
      </c>
      <c r="C39" s="30"/>
      <c r="D39" s="30"/>
      <c r="I39" s="12" t="e">
        <f>IF(I38&lt;=K38,"OK","NO")</f>
        <v>#DIV/0!</v>
      </c>
    </row>
    <row r="40" spans="1:11" ht="31.5" customHeight="1">
      <c r="B40" s="31" t="s">
        <v>139</v>
      </c>
      <c r="C40" s="31"/>
      <c r="D40" s="31"/>
      <c r="I40" s="11" t="e">
        <f>(FILL!J57*FILL!J19)/(FILL!J41*TEST!I16)</f>
        <v>#DIV/0!</v>
      </c>
      <c r="J40" s="18" t="s">
        <v>140</v>
      </c>
      <c r="K40" s="16">
        <v>1</v>
      </c>
    </row>
    <row r="41" spans="1:11" ht="15">
      <c r="B41" s="29" t="s">
        <v>173</v>
      </c>
      <c r="C41" s="30"/>
      <c r="D41" s="30"/>
      <c r="I41" s="12" t="e">
        <f>IF(I40&gt;=K40,"OK","NO")</f>
        <v>#DIV/0!</v>
      </c>
    </row>
    <row r="42" spans="1:11" ht="45.75" customHeight="1">
      <c r="B42" s="31" t="s">
        <v>145</v>
      </c>
      <c r="C42" s="31"/>
      <c r="D42" s="31"/>
      <c r="I42" s="11">
        <f>0.08*9.81*FILL!J9*FILL!J41</f>
        <v>0</v>
      </c>
      <c r="J42" s="15" t="s">
        <v>125</v>
      </c>
      <c r="K42" s="16">
        <f>FILL!J19*FILL!J53</f>
        <v>0</v>
      </c>
    </row>
    <row r="43" spans="1:11" ht="46.5" customHeight="1">
      <c r="B43" s="29" t="s">
        <v>174</v>
      </c>
      <c r="C43" s="30"/>
      <c r="D43" s="30"/>
      <c r="I43" s="12" t="str">
        <f>IF(I42&lt;=K42,"OK","NO")</f>
        <v>OK</v>
      </c>
    </row>
    <row r="44" spans="1:11" ht="33" customHeight="1">
      <c r="A44" s="20">
        <v>4</v>
      </c>
      <c r="B44" s="30" t="s">
        <v>141</v>
      </c>
      <c r="C44" s="30"/>
      <c r="D44" s="30"/>
    </row>
    <row r="45" spans="1:11" ht="15">
      <c r="B45" s="29" t="s">
        <v>175</v>
      </c>
      <c r="C45" s="30"/>
      <c r="D45" s="30"/>
    </row>
    <row r="46" spans="1:11">
      <c r="B46" s="31" t="s">
        <v>144</v>
      </c>
      <c r="C46" s="31"/>
      <c r="D46" s="31"/>
      <c r="I46" t="e">
        <f>FILL!J79/(FILL!J47*FILL!J43)</f>
        <v>#DIV/0!</v>
      </c>
      <c r="J46" s="18" t="s">
        <v>140</v>
      </c>
      <c r="K46" t="e">
        <f>I8</f>
        <v>#DIV/0!</v>
      </c>
    </row>
    <row r="47" spans="1:11" ht="15">
      <c r="B47" s="29" t="s">
        <v>181</v>
      </c>
      <c r="C47" s="30"/>
      <c r="D47" s="30"/>
      <c r="I47" s="12" t="e">
        <f>IF(I46&gt;=K46,"OK","NO")</f>
        <v>#DIV/0!</v>
      </c>
    </row>
    <row r="48" spans="1:11" ht="16.5">
      <c r="B48" s="31" t="s">
        <v>146</v>
      </c>
      <c r="C48" s="31"/>
      <c r="D48" s="31"/>
      <c r="I48" t="e">
        <f>FILL!J79/TEST!I8</f>
        <v>#DIV/0!</v>
      </c>
      <c r="J48" s="15" t="s">
        <v>125</v>
      </c>
      <c r="K48" s="3">
        <f>FILL!J55</f>
        <v>0</v>
      </c>
    </row>
    <row r="49" spans="1:9" ht="29.25" customHeight="1">
      <c r="B49" s="29" t="s">
        <v>182</v>
      </c>
      <c r="C49" s="30"/>
      <c r="D49" s="30"/>
      <c r="I49" s="12" t="e">
        <f>IF(I48&lt;=K48,"OK","NO")</f>
        <v>#DIV/0!</v>
      </c>
    </row>
    <row r="50" spans="1:9">
      <c r="A50">
        <v>5</v>
      </c>
      <c r="B50" s="32" t="s">
        <v>147</v>
      </c>
      <c r="C50" s="32"/>
      <c r="D50" s="32"/>
    </row>
    <row r="51" spans="1:9" ht="43.5" customHeight="1">
      <c r="B51" s="31" t="s">
        <v>148</v>
      </c>
      <c r="C51" s="31"/>
      <c r="D51" s="31"/>
      <c r="H51" s="11" t="s">
        <v>153</v>
      </c>
    </row>
    <row r="52" spans="1:9" ht="42.75" customHeight="1">
      <c r="B52" s="29" t="s">
        <v>183</v>
      </c>
      <c r="C52" s="30"/>
      <c r="D52" s="30"/>
    </row>
    <row r="53" spans="1:9" ht="48.75" customHeight="1">
      <c r="B53" s="31" t="s">
        <v>149</v>
      </c>
      <c r="C53" s="31"/>
      <c r="D53" s="31"/>
      <c r="H53" s="11" t="s">
        <v>152</v>
      </c>
      <c r="I53" s="11"/>
    </row>
    <row r="54" spans="1:9" ht="47.25" customHeight="1">
      <c r="B54" s="29" t="s">
        <v>184</v>
      </c>
      <c r="C54" s="30"/>
      <c r="D54" s="30"/>
    </row>
    <row r="55" spans="1:9" ht="43.5" customHeight="1">
      <c r="B55" s="31" t="s">
        <v>150</v>
      </c>
      <c r="C55" s="31"/>
      <c r="D55" s="31"/>
      <c r="H55" s="11" t="s">
        <v>151</v>
      </c>
      <c r="I55" s="11"/>
    </row>
    <row r="56" spans="1:9" ht="43.5" customHeight="1">
      <c r="B56" s="29" t="s">
        <v>185</v>
      </c>
      <c r="C56" s="30"/>
      <c r="D56" s="30"/>
    </row>
  </sheetData>
  <mergeCells count="54">
    <mergeCell ref="B4:D4"/>
    <mergeCell ref="B14:D14"/>
    <mergeCell ref="B15:D15"/>
    <mergeCell ref="B16:D16"/>
    <mergeCell ref="B17:D17"/>
    <mergeCell ref="B8:D8"/>
    <mergeCell ref="B9:D9"/>
    <mergeCell ref="B10:D10"/>
    <mergeCell ref="B12:D12"/>
    <mergeCell ref="B13:D13"/>
    <mergeCell ref="B20:D20"/>
    <mergeCell ref="B21:D21"/>
    <mergeCell ref="B24:D24"/>
    <mergeCell ref="B6:D6"/>
    <mergeCell ref="B5:D5"/>
    <mergeCell ref="A1:K2"/>
    <mergeCell ref="B26:D26"/>
    <mergeCell ref="B38:D38"/>
    <mergeCell ref="B22:D22"/>
    <mergeCell ref="B23:D23"/>
    <mergeCell ref="B25:D25"/>
    <mergeCell ref="B27:D27"/>
    <mergeCell ref="B7:D7"/>
    <mergeCell ref="B11:D11"/>
    <mergeCell ref="B19:D19"/>
    <mergeCell ref="B31:D31"/>
    <mergeCell ref="B33:D33"/>
    <mergeCell ref="B34:D34"/>
    <mergeCell ref="B35:D35"/>
    <mergeCell ref="B36:D36"/>
    <mergeCell ref="B18:D18"/>
    <mergeCell ref="B40:D40"/>
    <mergeCell ref="B41:D41"/>
    <mergeCell ref="B44:D44"/>
    <mergeCell ref="B45:D45"/>
    <mergeCell ref="B37:D37"/>
    <mergeCell ref="B28:D28"/>
    <mergeCell ref="B30:D30"/>
    <mergeCell ref="B29:D29"/>
    <mergeCell ref="B32:D32"/>
    <mergeCell ref="B39:D39"/>
    <mergeCell ref="B48:D48"/>
    <mergeCell ref="B49:D49"/>
    <mergeCell ref="B50:D50"/>
    <mergeCell ref="B51:D51"/>
    <mergeCell ref="B42:D42"/>
    <mergeCell ref="B43:D43"/>
    <mergeCell ref="B46:D46"/>
    <mergeCell ref="B47:D47"/>
    <mergeCell ref="B52:D52"/>
    <mergeCell ref="B53:D53"/>
    <mergeCell ref="B54:D54"/>
    <mergeCell ref="B55:D55"/>
    <mergeCell ref="B56:D56"/>
  </mergeCells>
  <dataValidations disablePrompts="1" count="4">
    <dataValidation type="whole" operator="equal" allowBlank="1" showInputMessage="1" showErrorMessage="1" sqref="G30">
      <formula1>10</formula1>
    </dataValidation>
    <dataValidation type="whole" operator="equal" allowBlank="1" showInputMessage="1" showErrorMessage="1" sqref="K30">
      <formula1>50</formula1>
    </dataValidation>
    <dataValidation type="whole" operator="equal" allowBlank="1" showInputMessage="1" showErrorMessage="1" sqref="G22">
      <formula1>2</formula1>
    </dataValidation>
    <dataValidation type="whole" operator="equal" allowBlank="1" showInputMessage="1" showErrorMessage="1" sqref="K22">
      <formula1>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FILL</vt:lpstr>
      <vt:lpstr>TEST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Magdalena</cp:lastModifiedBy>
  <dcterms:created xsi:type="dcterms:W3CDTF">2023-02-15T12:01:01Z</dcterms:created>
  <dcterms:modified xsi:type="dcterms:W3CDTF">2023-02-22T10:34:18Z</dcterms:modified>
</cp:coreProperties>
</file>