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kawagoe/Scripts/Lab Check/KaKb Lab/Excel Logic/"/>
    </mc:Choice>
  </mc:AlternateContent>
  <xr:revisionPtr revIDLastSave="0" documentId="8_{D8D4FEAA-8DE7-A44D-8F34-A1E08645C2E0}" xr6:coauthVersionLast="47" xr6:coauthVersionMax="47" xr10:uidLastSave="{00000000-0000-0000-0000-000000000000}"/>
  <bookViews>
    <workbookView xWindow="0" yWindow="800" windowWidth="36000" windowHeight="22580" xr2:uid="{A489C9C8-2BC1-984E-9DE9-D2012CFE6641}"/>
  </bookViews>
  <sheets>
    <sheet name="KaKb Key Calculator Formul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F20" i="1"/>
  <c r="G57" i="1"/>
  <c r="F57" i="1"/>
  <c r="G56" i="1"/>
  <c r="F56" i="1"/>
  <c r="G55" i="1"/>
  <c r="F55" i="1"/>
  <c r="G49" i="1"/>
  <c r="F49" i="1"/>
  <c r="F43" i="1"/>
  <c r="F42" i="1"/>
  <c r="G41" i="1"/>
  <c r="F41" i="1"/>
  <c r="G37" i="1"/>
  <c r="F37" i="1"/>
  <c r="G36" i="1"/>
  <c r="F36" i="1"/>
  <c r="G35" i="1"/>
  <c r="F35" i="1"/>
  <c r="G29" i="1"/>
  <c r="F29" i="1"/>
  <c r="G20" i="1"/>
  <c r="G19" i="1"/>
  <c r="F19" i="1"/>
  <c r="G12" i="1"/>
  <c r="F12" i="1"/>
  <c r="G6" i="1"/>
  <c r="F6" i="1"/>
  <c r="F38" i="1" l="1"/>
  <c r="G44" i="1"/>
  <c r="G7" i="1"/>
  <c r="G9" i="1" s="1"/>
  <c r="F7" i="1"/>
  <c r="F9" i="1" s="1"/>
  <c r="G58" i="1"/>
  <c r="F58" i="1"/>
  <c r="G50" i="1"/>
  <c r="G52" i="1" s="1"/>
  <c r="F50" i="1"/>
  <c r="F52" i="1" s="1"/>
  <c r="F59" i="1" s="1"/>
  <c r="F44" i="1"/>
  <c r="F45" i="1" s="1"/>
  <c r="G38" i="1"/>
  <c r="G30" i="1"/>
  <c r="G32" i="1" s="1"/>
  <c r="F30" i="1"/>
  <c r="F32" i="1" s="1"/>
  <c r="G22" i="1"/>
  <c r="F22" i="1"/>
  <c r="F23" i="1" s="1"/>
  <c r="G13" i="1"/>
  <c r="G15" i="1" s="1"/>
  <c r="F13" i="1"/>
  <c r="F15" i="1" s="1"/>
  <c r="F24" i="1" l="1"/>
</calcChain>
</file>

<file path=xl/sharedStrings.xml><?xml version="1.0" encoding="utf-8"?>
<sst xmlns="http://schemas.openxmlformats.org/spreadsheetml/2006/main" count="259" uniqueCount="147">
  <si>
    <t>Trial 1</t>
  </si>
  <si>
    <t>Trial 2</t>
  </si>
  <si>
    <t>1c pH of 0.20 M HC2H3O2</t>
  </si>
  <si>
    <t>1d 0.50 M HC2H3O2 and solid NaC2H3O2</t>
  </si>
  <si>
    <t>grams of NaC2H3O2</t>
  </si>
  <si>
    <t>pH of mixture</t>
  </si>
  <si>
    <t>Average the six values for Keq</t>
  </si>
  <si>
    <t>Calculate your percent error if the known Keq  = 1.76x10^-5</t>
  </si>
  <si>
    <t>Unknown #:</t>
  </si>
  <si>
    <t>a [H^+]</t>
  </si>
  <si>
    <t>b [C2H3O2^-]</t>
  </si>
  <si>
    <t>c [HC2H3O2]</t>
  </si>
  <si>
    <t>d Keq</t>
  </si>
  <si>
    <t>2a pH of 0.10M Unknown Acid</t>
  </si>
  <si>
    <t>M</t>
  </si>
  <si>
    <t>2b 5 mL of 0.1M NaOH plus 25 mL of Unknown Acid</t>
  </si>
  <si>
    <t>a pH of mixture</t>
  </si>
  <si>
    <t>2c 15 mL of 0.1M NaOH plus 30 mL of Unknown Acid</t>
  </si>
  <si>
    <t>a pH of 0.50M Unknown Weak Base</t>
  </si>
  <si>
    <t>Average the four values for Keq</t>
  </si>
  <si>
    <t>Keq</t>
  </si>
  <si>
    <t>[HC2H3O2]</t>
  </si>
  <si>
    <t>[C2H3O2^-]</t>
  </si>
  <si>
    <t>[H^+]</t>
  </si>
  <si>
    <t>pH of 0.50 M HC2H3O2</t>
  </si>
  <si>
    <t xml:space="preserve"> [H^+]</t>
  </si>
  <si>
    <t>g</t>
  </si>
  <si>
    <t>pH</t>
  </si>
  <si>
    <t>Unitless</t>
  </si>
  <si>
    <t>%</t>
  </si>
  <si>
    <t>[A^-]</t>
  </si>
  <si>
    <t>[HA]</t>
  </si>
  <si>
    <t>[OH^]</t>
  </si>
  <si>
    <t>[HB^+]</t>
  </si>
  <si>
    <t>[B]</t>
  </si>
  <si>
    <t>The Equilibrium Constant of a Weak Base</t>
  </si>
  <si>
    <t>Section</t>
  </si>
  <si>
    <t>Keq of an unknown weak acid</t>
  </si>
  <si>
    <t>The equilibrium constant of acetic acid</t>
  </si>
  <si>
    <t>Subsection</t>
  </si>
  <si>
    <t>3a pH of 0.50M Unknown Weak Base</t>
  </si>
  <si>
    <t>3b 5 mL of 0.1M HCl plus 20 mL of 0.50 M Unknown Base</t>
  </si>
  <si>
    <t>pH of solution</t>
  </si>
  <si>
    <t>Calculated</t>
  </si>
  <si>
    <t>Data</t>
  </si>
  <si>
    <t>Entry Type</t>
  </si>
  <si>
    <t>Unit</t>
  </si>
  <si>
    <t>Label</t>
  </si>
  <si>
    <t>F5</t>
  </si>
  <si>
    <t>F6</t>
  </si>
  <si>
    <t>F7</t>
  </si>
  <si>
    <t>F8</t>
  </si>
  <si>
    <t>F9</t>
  </si>
  <si>
    <t>F11</t>
  </si>
  <si>
    <t>F12</t>
  </si>
  <si>
    <t>F13</t>
  </si>
  <si>
    <t>F14</t>
  </si>
  <si>
    <t>F15</t>
  </si>
  <si>
    <t>F17</t>
  </si>
  <si>
    <t>F18</t>
  </si>
  <si>
    <t>F19</t>
  </si>
  <si>
    <t>F20</t>
  </si>
  <si>
    <t>F21</t>
  </si>
  <si>
    <t>F22</t>
  </si>
  <si>
    <t>F23</t>
  </si>
  <si>
    <t>F24</t>
  </si>
  <si>
    <t>F27</t>
  </si>
  <si>
    <t>F28</t>
  </si>
  <si>
    <t>F29</t>
  </si>
  <si>
    <t>F30</t>
  </si>
  <si>
    <t>F31</t>
  </si>
  <si>
    <t>F32</t>
  </si>
  <si>
    <t>F34</t>
  </si>
  <si>
    <t>F35</t>
  </si>
  <si>
    <t>F36</t>
  </si>
  <si>
    <t>F37</t>
  </si>
  <si>
    <t>F38</t>
  </si>
  <si>
    <t>F40</t>
  </si>
  <si>
    <t>F41</t>
  </si>
  <si>
    <t>F42</t>
  </si>
  <si>
    <t>F43</t>
  </si>
  <si>
    <t>F44</t>
  </si>
  <si>
    <t>F45</t>
  </si>
  <si>
    <t>F48</t>
  </si>
  <si>
    <t>F49</t>
  </si>
  <si>
    <t>F50</t>
  </si>
  <si>
    <t>F51</t>
  </si>
  <si>
    <t>F52</t>
  </si>
  <si>
    <t>F54</t>
  </si>
  <si>
    <t>F55</t>
  </si>
  <si>
    <t>F56</t>
  </si>
  <si>
    <t>F57</t>
  </si>
  <si>
    <t>F58</t>
  </si>
  <si>
    <t>G5</t>
  </si>
  <si>
    <t>G6</t>
  </si>
  <si>
    <t>G7</t>
  </si>
  <si>
    <t>G8</t>
  </si>
  <si>
    <t>G9</t>
  </si>
  <si>
    <t>G11</t>
  </si>
  <si>
    <t>G12</t>
  </si>
  <si>
    <t>G13</t>
  </si>
  <si>
    <t>G14</t>
  </si>
  <si>
    <t>G15</t>
  </si>
  <si>
    <t>G17</t>
  </si>
  <si>
    <t>G18</t>
  </si>
  <si>
    <t>G19</t>
  </si>
  <si>
    <t>G20</t>
  </si>
  <si>
    <t>G21</t>
  </si>
  <si>
    <t>G22</t>
  </si>
  <si>
    <t>G23</t>
  </si>
  <si>
    <t>G24</t>
  </si>
  <si>
    <t>G27</t>
  </si>
  <si>
    <t>G28</t>
  </si>
  <si>
    <t>G29</t>
  </si>
  <si>
    <t>G30</t>
  </si>
  <si>
    <t>G31</t>
  </si>
  <si>
    <t>G32</t>
  </si>
  <si>
    <t>G34</t>
  </si>
  <si>
    <t>G35</t>
  </si>
  <si>
    <t>G36</t>
  </si>
  <si>
    <t>G37</t>
  </si>
  <si>
    <t>G38</t>
  </si>
  <si>
    <t>G40</t>
  </si>
  <si>
    <t>G41</t>
  </si>
  <si>
    <t>G42</t>
  </si>
  <si>
    <t>G43</t>
  </si>
  <si>
    <t>G44</t>
  </si>
  <si>
    <t>G45</t>
  </si>
  <si>
    <t>G48</t>
  </si>
  <si>
    <t>G49</t>
  </si>
  <si>
    <t>G50</t>
  </si>
  <si>
    <t>G51</t>
  </si>
  <si>
    <t>G52</t>
  </si>
  <si>
    <t>G54</t>
  </si>
  <si>
    <t>G55</t>
  </si>
  <si>
    <t>G56</t>
  </si>
  <si>
    <t>G57</t>
  </si>
  <si>
    <t>G58</t>
  </si>
  <si>
    <t>NA</t>
  </si>
  <si>
    <t>F59</t>
  </si>
  <si>
    <t>G59</t>
  </si>
  <si>
    <t>Title</t>
  </si>
  <si>
    <t>Determination of Ka and Kb</t>
  </si>
  <si>
    <t>Tolerance 1</t>
  </si>
  <si>
    <t>Tolerance 2</t>
  </si>
  <si>
    <t>DataRef1</t>
  </si>
  <si>
    <t>DataRef2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</si>
</sst>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E+00"/>
    <numFmt numFmtId="172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2" fillId="2" borderId="1" xfId="2"/>
    <xf numFmtId="11" fontId="0" fillId="0" borderId="0" xfId="0" applyNumberFormat="1"/>
    <xf numFmtId="2" fontId="0" fillId="0" borderId="0" xfId="0" applyNumberFormat="1"/>
    <xf numFmtId="170" fontId="0" fillId="0" borderId="0" xfId="0" applyNumberFormat="1"/>
    <xf numFmtId="10" fontId="0" fillId="0" borderId="0" xfId="1" applyNumberFormat="1" applyFont="1"/>
    <xf numFmtId="172" fontId="0" fillId="0" borderId="0" xfId="0" applyNumberFormat="1"/>
    <xf numFmtId="2" fontId="2" fillId="2" borderId="1" xfId="2" applyNumberFormat="1"/>
    <xf numFmtId="9" fontId="0" fillId="0" borderId="0" xfId="0" applyNumberForma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AF6-2412-6348-A1D9-938E3A9D9FD4}">
  <dimension ref="A1:I59"/>
  <sheetViews>
    <sheetView showFormulas="1" tabSelected="1" workbookViewId="0">
      <selection activeCell="G27" sqref="G27"/>
    </sheetView>
  </sheetViews>
  <sheetFormatPr baseColWidth="10" defaultRowHeight="16" x14ac:dyDescent="0.2"/>
  <cols>
    <col min="4" max="4" width="7.6640625" bestFit="1" customWidth="1"/>
    <col min="5" max="5" width="28.6640625" customWidth="1"/>
    <col min="6" max="6" width="12.1640625" bestFit="1" customWidth="1"/>
  </cols>
  <sheetData>
    <row r="1" spans="1:9" x14ac:dyDescent="0.2">
      <c r="A1" t="s">
        <v>141</v>
      </c>
      <c r="B1" t="s">
        <v>142</v>
      </c>
      <c r="C1" t="s">
        <v>143</v>
      </c>
      <c r="D1" s="8">
        <v>0.1</v>
      </c>
      <c r="E1" t="s">
        <v>144</v>
      </c>
      <c r="F1" s="8">
        <v>0.15</v>
      </c>
    </row>
    <row r="2" spans="1:9" x14ac:dyDescent="0.2">
      <c r="A2" t="s">
        <v>36</v>
      </c>
      <c r="B2" t="s">
        <v>39</v>
      </c>
      <c r="C2" t="s">
        <v>145</v>
      </c>
      <c r="D2" t="s">
        <v>146</v>
      </c>
      <c r="E2" t="s">
        <v>47</v>
      </c>
      <c r="F2" t="s">
        <v>0</v>
      </c>
      <c r="G2" t="s">
        <v>1</v>
      </c>
      <c r="H2" t="s">
        <v>46</v>
      </c>
      <c r="I2" t="s">
        <v>45</v>
      </c>
    </row>
    <row r="3" spans="1:9" x14ac:dyDescent="0.2">
      <c r="A3" t="s">
        <v>38</v>
      </c>
    </row>
    <row r="4" spans="1:9" x14ac:dyDescent="0.2">
      <c r="B4" t="s">
        <v>24</v>
      </c>
    </row>
    <row r="5" spans="1:9" x14ac:dyDescent="0.2">
      <c r="C5" t="s">
        <v>48</v>
      </c>
      <c r="D5" t="s">
        <v>93</v>
      </c>
      <c r="E5" t="s">
        <v>24</v>
      </c>
      <c r="F5" s="1">
        <v>2.56</v>
      </c>
      <c r="G5" s="1">
        <v>2.56</v>
      </c>
      <c r="H5" t="s">
        <v>27</v>
      </c>
      <c r="I5" t="s">
        <v>44</v>
      </c>
    </row>
    <row r="6" spans="1:9" x14ac:dyDescent="0.2">
      <c r="C6" t="s">
        <v>49</v>
      </c>
      <c r="D6" t="s">
        <v>94</v>
      </c>
      <c r="E6" t="s">
        <v>23</v>
      </c>
      <c r="F6">
        <f>10^-F5</f>
        <v>2.7542287033381651E-3</v>
      </c>
      <c r="G6">
        <f>10^-G5</f>
        <v>2.7542287033381651E-3</v>
      </c>
      <c r="H6" t="s">
        <v>14</v>
      </c>
      <c r="I6" t="s">
        <v>43</v>
      </c>
    </row>
    <row r="7" spans="1:9" x14ac:dyDescent="0.2">
      <c r="C7" t="s">
        <v>50</v>
      </c>
      <c r="D7" t="s">
        <v>95</v>
      </c>
      <c r="E7" t="s">
        <v>22</v>
      </c>
      <c r="F7">
        <f>F6</f>
        <v>2.7542287033381651E-3</v>
      </c>
      <c r="G7">
        <f>G6</f>
        <v>2.7542287033381651E-3</v>
      </c>
      <c r="H7" t="s">
        <v>14</v>
      </c>
      <c r="I7" t="s">
        <v>43</v>
      </c>
    </row>
    <row r="8" spans="1:9" x14ac:dyDescent="0.2">
      <c r="C8" t="s">
        <v>51</v>
      </c>
      <c r="D8" t="s">
        <v>96</v>
      </c>
      <c r="E8" t="s">
        <v>21</v>
      </c>
      <c r="F8" s="3">
        <v>0.5</v>
      </c>
      <c r="G8" s="3">
        <v>0.5</v>
      </c>
      <c r="H8" t="s">
        <v>14</v>
      </c>
      <c r="I8" t="s">
        <v>44</v>
      </c>
    </row>
    <row r="9" spans="1:9" x14ac:dyDescent="0.2">
      <c r="C9" t="s">
        <v>52</v>
      </c>
      <c r="D9" t="s">
        <v>97</v>
      </c>
      <c r="E9" t="s">
        <v>20</v>
      </c>
      <c r="F9" s="4">
        <f>F6*F7/F8</f>
        <v>1.5171551500583661E-5</v>
      </c>
      <c r="G9" s="4">
        <f>G6*G7/G8</f>
        <v>1.5171551500583661E-5</v>
      </c>
      <c r="H9" t="s">
        <v>28</v>
      </c>
      <c r="I9" t="s">
        <v>43</v>
      </c>
    </row>
    <row r="10" spans="1:9" x14ac:dyDescent="0.2">
      <c r="B10" t="s">
        <v>2</v>
      </c>
    </row>
    <row r="11" spans="1:9" x14ac:dyDescent="0.2">
      <c r="C11" t="s">
        <v>53</v>
      </c>
      <c r="D11" t="s">
        <v>98</v>
      </c>
      <c r="E11" t="s">
        <v>42</v>
      </c>
      <c r="F11" s="1">
        <v>2.56</v>
      </c>
      <c r="G11" s="1">
        <v>2.5499999999999998</v>
      </c>
      <c r="H11" t="s">
        <v>27</v>
      </c>
      <c r="I11" t="s">
        <v>44</v>
      </c>
    </row>
    <row r="12" spans="1:9" x14ac:dyDescent="0.2">
      <c r="C12" t="s">
        <v>54</v>
      </c>
      <c r="D12" t="s">
        <v>99</v>
      </c>
      <c r="E12" t="s">
        <v>9</v>
      </c>
      <c r="F12">
        <f>10^-F11</f>
        <v>2.7542287033381651E-3</v>
      </c>
      <c r="G12">
        <f>10^-G11</f>
        <v>2.8183829312644522E-3</v>
      </c>
      <c r="H12" t="s">
        <v>14</v>
      </c>
      <c r="I12" t="s">
        <v>43</v>
      </c>
    </row>
    <row r="13" spans="1:9" x14ac:dyDescent="0.2">
      <c r="C13" t="s">
        <v>55</v>
      </c>
      <c r="D13" t="s">
        <v>100</v>
      </c>
      <c r="E13" t="s">
        <v>10</v>
      </c>
      <c r="F13">
        <f>F12</f>
        <v>2.7542287033381651E-3</v>
      </c>
      <c r="G13">
        <f>G12</f>
        <v>2.8183829312644522E-3</v>
      </c>
      <c r="H13" t="s">
        <v>14</v>
      </c>
      <c r="I13" t="s">
        <v>43</v>
      </c>
    </row>
    <row r="14" spans="1:9" x14ac:dyDescent="0.2">
      <c r="C14" t="s">
        <v>56</v>
      </c>
      <c r="D14" t="s">
        <v>101</v>
      </c>
      <c r="E14" t="s">
        <v>11</v>
      </c>
      <c r="F14" s="3">
        <v>0.2</v>
      </c>
      <c r="G14" s="3">
        <v>0.2</v>
      </c>
      <c r="H14" t="s">
        <v>14</v>
      </c>
      <c r="I14" t="s">
        <v>44</v>
      </c>
    </row>
    <row r="15" spans="1:9" ht="17" customHeight="1" x14ac:dyDescent="0.2">
      <c r="C15" t="s">
        <v>57</v>
      </c>
      <c r="D15" t="s">
        <v>102</v>
      </c>
      <c r="E15" t="s">
        <v>12</v>
      </c>
      <c r="F15" s="4">
        <f>F12*F13/F14</f>
        <v>3.7928878751459152E-5</v>
      </c>
      <c r="G15" s="4">
        <f>G12*G13/G14</f>
        <v>3.9716411736214029E-5</v>
      </c>
      <c r="H15" t="s">
        <v>28</v>
      </c>
      <c r="I15" t="s">
        <v>43</v>
      </c>
    </row>
    <row r="16" spans="1:9" x14ac:dyDescent="0.2">
      <c r="B16" t="s">
        <v>3</v>
      </c>
    </row>
    <row r="17" spans="1:9" x14ac:dyDescent="0.2">
      <c r="C17" t="s">
        <v>58</v>
      </c>
      <c r="D17" t="s">
        <v>103</v>
      </c>
      <c r="E17" t="s">
        <v>4</v>
      </c>
      <c r="F17" s="1">
        <v>0.52929999999999999</v>
      </c>
      <c r="G17" s="1">
        <v>0.52339999999999998</v>
      </c>
      <c r="H17" t="s">
        <v>26</v>
      </c>
      <c r="I17" t="s">
        <v>44</v>
      </c>
    </row>
    <row r="18" spans="1:9" x14ac:dyDescent="0.2">
      <c r="C18" t="s">
        <v>59</v>
      </c>
      <c r="D18" t="s">
        <v>104</v>
      </c>
      <c r="E18" t="s">
        <v>5</v>
      </c>
      <c r="F18" s="1">
        <v>4.22</v>
      </c>
      <c r="G18" s="1">
        <v>4.3600000000000003</v>
      </c>
      <c r="H18" t="s">
        <v>27</v>
      </c>
      <c r="I18" t="s">
        <v>44</v>
      </c>
    </row>
    <row r="19" spans="1:9" x14ac:dyDescent="0.2">
      <c r="C19" t="s">
        <v>60</v>
      </c>
      <c r="D19" t="s">
        <v>105</v>
      </c>
      <c r="E19" t="s">
        <v>25</v>
      </c>
      <c r="F19">
        <f>10^-F18</f>
        <v>6.0255958607435738E-5</v>
      </c>
      <c r="G19">
        <f>10^-G18</f>
        <v>4.3651583224016559E-5</v>
      </c>
      <c r="H19" t="s">
        <v>14</v>
      </c>
      <c r="I19" t="s">
        <v>43</v>
      </c>
    </row>
    <row r="20" spans="1:9" x14ac:dyDescent="0.2">
      <c r="C20" t="s">
        <v>61</v>
      </c>
      <c r="D20" t="s">
        <v>106</v>
      </c>
      <c r="E20" t="s">
        <v>22</v>
      </c>
      <c r="F20">
        <f>F17/82.03/0.02</f>
        <v>0.32262586858466413</v>
      </c>
      <c r="G20">
        <f>G17/82.03/0.02</f>
        <v>0.31902962330854562</v>
      </c>
      <c r="H20" t="s">
        <v>14</v>
      </c>
      <c r="I20" t="s">
        <v>43</v>
      </c>
    </row>
    <row r="21" spans="1:9" x14ac:dyDescent="0.2">
      <c r="C21" t="s">
        <v>62</v>
      </c>
      <c r="D21" t="s">
        <v>107</v>
      </c>
      <c r="E21" t="s">
        <v>21</v>
      </c>
      <c r="F21" s="3">
        <v>0.5</v>
      </c>
      <c r="G21" s="3">
        <v>0.5</v>
      </c>
      <c r="H21" t="s">
        <v>14</v>
      </c>
      <c r="I21" t="s">
        <v>44</v>
      </c>
    </row>
    <row r="22" spans="1:9" x14ac:dyDescent="0.2">
      <c r="C22" t="s">
        <v>63</v>
      </c>
      <c r="D22" t="s">
        <v>108</v>
      </c>
      <c r="E22" t="s">
        <v>20</v>
      </c>
      <c r="F22" s="4">
        <f>F19*F20/F21</f>
        <v>3.8880261966251047E-5</v>
      </c>
      <c r="G22" s="4">
        <f>G19*G20/G21</f>
        <v>2.7852296305559265E-5</v>
      </c>
      <c r="H22" t="s">
        <v>28</v>
      </c>
      <c r="I22" t="s">
        <v>43</v>
      </c>
    </row>
    <row r="23" spans="1:9" x14ac:dyDescent="0.2">
      <c r="C23" t="s">
        <v>64</v>
      </c>
      <c r="D23" t="s">
        <v>109</v>
      </c>
      <c r="E23" t="s">
        <v>6</v>
      </c>
      <c r="F23" s="4">
        <f>(F22+G22+F15+G15+G9+F9)/6</f>
        <v>2.9120158626775136E-5</v>
      </c>
      <c r="G23" t="s">
        <v>138</v>
      </c>
      <c r="H23" t="s">
        <v>28</v>
      </c>
      <c r="I23" t="s">
        <v>43</v>
      </c>
    </row>
    <row r="24" spans="1:9" x14ac:dyDescent="0.2">
      <c r="C24" t="s">
        <v>65</v>
      </c>
      <c r="D24" t="s">
        <v>110</v>
      </c>
      <c r="E24" t="s">
        <v>7</v>
      </c>
      <c r="F24" s="5">
        <f>(0.0000176-F23)/0.0000176</f>
        <v>-0.65455446743040535</v>
      </c>
      <c r="G24" t="s">
        <v>138</v>
      </c>
      <c r="H24" t="s">
        <v>29</v>
      </c>
      <c r="I24" t="s">
        <v>43</v>
      </c>
    </row>
    <row r="25" spans="1:9" x14ac:dyDescent="0.2">
      <c r="A25" t="s">
        <v>37</v>
      </c>
    </row>
    <row r="26" spans="1:9" x14ac:dyDescent="0.2">
      <c r="B26" t="s">
        <v>13</v>
      </c>
    </row>
    <row r="27" spans="1:9" x14ac:dyDescent="0.2">
      <c r="C27" t="s">
        <v>66</v>
      </c>
      <c r="D27" t="s">
        <v>111</v>
      </c>
      <c r="E27" t="s">
        <v>8</v>
      </c>
      <c r="F27" t="s">
        <v>138</v>
      </c>
      <c r="G27" s="1">
        <v>1</v>
      </c>
      <c r="H27" t="s">
        <v>28</v>
      </c>
      <c r="I27" t="s">
        <v>44</v>
      </c>
    </row>
    <row r="28" spans="1:9" x14ac:dyDescent="0.2">
      <c r="C28" t="s">
        <v>67</v>
      </c>
      <c r="D28" t="s">
        <v>112</v>
      </c>
      <c r="E28" t="s">
        <v>27</v>
      </c>
      <c r="F28" s="1">
        <v>3.03</v>
      </c>
      <c r="G28" s="1">
        <v>3.03</v>
      </c>
      <c r="H28" t="s">
        <v>27</v>
      </c>
      <c r="I28" t="s">
        <v>44</v>
      </c>
    </row>
    <row r="29" spans="1:9" x14ac:dyDescent="0.2">
      <c r="C29" t="s">
        <v>68</v>
      </c>
      <c r="D29" t="s">
        <v>113</v>
      </c>
      <c r="E29" t="s">
        <v>23</v>
      </c>
      <c r="F29">
        <f>10^-F28</f>
        <v>9.3325430079699062E-4</v>
      </c>
      <c r="G29">
        <f>10^-G28</f>
        <v>9.3325430079699062E-4</v>
      </c>
      <c r="H29" t="s">
        <v>14</v>
      </c>
      <c r="I29" t="s">
        <v>43</v>
      </c>
    </row>
    <row r="30" spans="1:9" x14ac:dyDescent="0.2">
      <c r="C30" t="s">
        <v>69</v>
      </c>
      <c r="D30" t="s">
        <v>114</v>
      </c>
      <c r="E30" t="s">
        <v>30</v>
      </c>
      <c r="F30">
        <f>F29</f>
        <v>9.3325430079699062E-4</v>
      </c>
      <c r="G30">
        <f>G29</f>
        <v>9.3325430079699062E-4</v>
      </c>
      <c r="H30" t="s">
        <v>14</v>
      </c>
      <c r="I30" t="s">
        <v>43</v>
      </c>
    </row>
    <row r="31" spans="1:9" x14ac:dyDescent="0.2">
      <c r="C31" t="s">
        <v>70</v>
      </c>
      <c r="D31" t="s">
        <v>115</v>
      </c>
      <c r="E31" t="s">
        <v>31</v>
      </c>
      <c r="F31" s="3">
        <v>0.1</v>
      </c>
      <c r="G31" s="3">
        <v>0.1</v>
      </c>
      <c r="H31" t="s">
        <v>14</v>
      </c>
      <c r="I31" t="s">
        <v>44</v>
      </c>
    </row>
    <row r="32" spans="1:9" x14ac:dyDescent="0.2">
      <c r="C32" t="s">
        <v>71</v>
      </c>
      <c r="D32" t="s">
        <v>116</v>
      </c>
      <c r="E32" t="s">
        <v>20</v>
      </c>
      <c r="F32" s="4">
        <f>F29*F30/F31</f>
        <v>8.7096358995607971E-6</v>
      </c>
      <c r="G32" s="4">
        <f>G29*G30/G31</f>
        <v>8.7096358995607971E-6</v>
      </c>
      <c r="H32" t="s">
        <v>28</v>
      </c>
      <c r="I32" t="s">
        <v>43</v>
      </c>
    </row>
    <row r="33" spans="1:9" x14ac:dyDescent="0.2">
      <c r="B33" t="s">
        <v>15</v>
      </c>
    </row>
    <row r="34" spans="1:9" x14ac:dyDescent="0.2">
      <c r="C34" t="s">
        <v>72</v>
      </c>
      <c r="D34" t="s">
        <v>117</v>
      </c>
      <c r="E34" t="s">
        <v>5</v>
      </c>
      <c r="F34" s="1">
        <v>4.04</v>
      </c>
      <c r="G34" s="1">
        <v>4.0999999999999996</v>
      </c>
      <c r="H34" t="s">
        <v>27</v>
      </c>
      <c r="I34" t="s">
        <v>44</v>
      </c>
    </row>
    <row r="35" spans="1:9" x14ac:dyDescent="0.2">
      <c r="C35" t="s">
        <v>73</v>
      </c>
      <c r="D35" t="s">
        <v>118</v>
      </c>
      <c r="E35" t="s">
        <v>23</v>
      </c>
      <c r="F35">
        <f>10^-F34</f>
        <v>9.1201083935590923E-5</v>
      </c>
      <c r="G35">
        <f>10^-G34</f>
        <v>7.9432823472428153E-5</v>
      </c>
      <c r="H35" t="s">
        <v>14</v>
      </c>
      <c r="I35" t="s">
        <v>43</v>
      </c>
    </row>
    <row r="36" spans="1:9" x14ac:dyDescent="0.2">
      <c r="C36" t="s">
        <v>74</v>
      </c>
      <c r="D36" t="s">
        <v>119</v>
      </c>
      <c r="E36" t="s">
        <v>30</v>
      </c>
      <c r="F36" s="6">
        <f>0.005*0.1/0.03</f>
        <v>1.6666666666666666E-2</v>
      </c>
      <c r="G36" s="6">
        <f>0.005*0.1/0.03</f>
        <v>1.6666666666666666E-2</v>
      </c>
      <c r="H36" t="s">
        <v>14</v>
      </c>
      <c r="I36" t="s">
        <v>43</v>
      </c>
    </row>
    <row r="37" spans="1:9" x14ac:dyDescent="0.2">
      <c r="C37" t="s">
        <v>75</v>
      </c>
      <c r="D37" t="s">
        <v>120</v>
      </c>
      <c r="E37" t="s">
        <v>31</v>
      </c>
      <c r="F37" s="6">
        <f>(0.1*0.025-0.1*0.005)/0.03</f>
        <v>6.666666666666668E-2</v>
      </c>
      <c r="G37" s="6">
        <f>(0.1*0.025-0.1*0.005)/0.03</f>
        <v>6.666666666666668E-2</v>
      </c>
      <c r="H37" t="s">
        <v>14</v>
      </c>
      <c r="I37" t="s">
        <v>43</v>
      </c>
    </row>
    <row r="38" spans="1:9" x14ac:dyDescent="0.2">
      <c r="C38" t="s">
        <v>76</v>
      </c>
      <c r="D38" t="s">
        <v>121</v>
      </c>
      <c r="E38" t="s">
        <v>20</v>
      </c>
      <c r="F38" s="4">
        <f>F35*F36/F37</f>
        <v>2.2800270983897727E-5</v>
      </c>
      <c r="G38" s="4">
        <f>G35*G36/G37</f>
        <v>1.9858205868107035E-5</v>
      </c>
      <c r="H38" t="s">
        <v>28</v>
      </c>
      <c r="I38" t="s">
        <v>43</v>
      </c>
    </row>
    <row r="39" spans="1:9" x14ac:dyDescent="0.2">
      <c r="B39" t="s">
        <v>17</v>
      </c>
    </row>
    <row r="40" spans="1:9" x14ac:dyDescent="0.2">
      <c r="C40" t="s">
        <v>77</v>
      </c>
      <c r="D40" t="s">
        <v>122</v>
      </c>
      <c r="E40" t="s">
        <v>16</v>
      </c>
      <c r="F40" s="1">
        <v>4.54</v>
      </c>
      <c r="G40" s="1">
        <v>4.6399999999999997</v>
      </c>
      <c r="H40" t="s">
        <v>27</v>
      </c>
      <c r="I40" t="s">
        <v>44</v>
      </c>
    </row>
    <row r="41" spans="1:9" x14ac:dyDescent="0.2">
      <c r="C41" t="s">
        <v>78</v>
      </c>
      <c r="D41" t="s">
        <v>123</v>
      </c>
      <c r="E41" t="s">
        <v>23</v>
      </c>
      <c r="F41">
        <f>10^-F40</f>
        <v>2.8840315031266029E-5</v>
      </c>
      <c r="G41">
        <f>10^-G40</f>
        <v>2.2908676527677729E-5</v>
      </c>
      <c r="H41" t="s">
        <v>14</v>
      </c>
      <c r="I41" t="s">
        <v>43</v>
      </c>
    </row>
    <row r="42" spans="1:9" x14ac:dyDescent="0.2">
      <c r="C42" t="s">
        <v>79</v>
      </c>
      <c r="D42" t="s">
        <v>124</v>
      </c>
      <c r="E42" t="s">
        <v>30</v>
      </c>
      <c r="F42" s="6">
        <f>0.015*0.1/0.045</f>
        <v>3.3333333333333333E-2</v>
      </c>
      <c r="G42" s="6">
        <f>0.015*0.1/0.045</f>
        <v>3.3333333333333333E-2</v>
      </c>
      <c r="H42" t="s">
        <v>14</v>
      </c>
      <c r="I42" t="s">
        <v>43</v>
      </c>
    </row>
    <row r="43" spans="1:9" x14ac:dyDescent="0.2">
      <c r="C43" t="s">
        <v>80</v>
      </c>
      <c r="D43" t="s">
        <v>125</v>
      </c>
      <c r="E43" t="s">
        <v>31</v>
      </c>
      <c r="F43" s="6">
        <f>0.015*0.1/0.045</f>
        <v>3.3333333333333333E-2</v>
      </c>
      <c r="G43" s="6">
        <f>0.015*0.1/0.045</f>
        <v>3.3333333333333333E-2</v>
      </c>
      <c r="H43" t="s">
        <v>14</v>
      </c>
      <c r="I43" t="s">
        <v>43</v>
      </c>
    </row>
    <row r="44" spans="1:9" x14ac:dyDescent="0.2">
      <c r="C44" t="s">
        <v>81</v>
      </c>
      <c r="D44" t="s">
        <v>126</v>
      </c>
      <c r="E44" t="s">
        <v>20</v>
      </c>
      <c r="F44" s="4">
        <f>F41*F42/F43</f>
        <v>2.8840315031266033E-5</v>
      </c>
      <c r="G44" s="4">
        <f>G41*G42/G43</f>
        <v>2.2908676527677729E-5</v>
      </c>
      <c r="H44" t="s">
        <v>14</v>
      </c>
      <c r="I44" t="s">
        <v>43</v>
      </c>
    </row>
    <row r="45" spans="1:9" ht="17" customHeight="1" x14ac:dyDescent="0.2">
      <c r="C45" t="s">
        <v>82</v>
      </c>
      <c r="D45" t="s">
        <v>127</v>
      </c>
      <c r="E45" t="s">
        <v>6</v>
      </c>
      <c r="F45" s="4">
        <f>(F44+G44+F38+G38+G32+F32)/6</f>
        <v>1.8637790035011686E-5</v>
      </c>
      <c r="G45" t="s">
        <v>138</v>
      </c>
      <c r="H45" t="s">
        <v>28</v>
      </c>
      <c r="I45" t="s">
        <v>43</v>
      </c>
    </row>
    <row r="46" spans="1:9" ht="17" customHeight="1" x14ac:dyDescent="0.2">
      <c r="A46" t="s">
        <v>35</v>
      </c>
    </row>
    <row r="47" spans="1:9" x14ac:dyDescent="0.2">
      <c r="B47" t="s">
        <v>40</v>
      </c>
    </row>
    <row r="48" spans="1:9" x14ac:dyDescent="0.2">
      <c r="C48" t="s">
        <v>83</v>
      </c>
      <c r="D48" t="s">
        <v>128</v>
      </c>
      <c r="E48" t="s">
        <v>18</v>
      </c>
      <c r="F48" s="1">
        <v>11.26</v>
      </c>
      <c r="G48" s="1">
        <v>11.12</v>
      </c>
      <c r="H48" t="s">
        <v>27</v>
      </c>
      <c r="I48" t="s">
        <v>44</v>
      </c>
    </row>
    <row r="49" spans="2:9" x14ac:dyDescent="0.2">
      <c r="C49" t="s">
        <v>84</v>
      </c>
      <c r="D49" t="s">
        <v>129</v>
      </c>
      <c r="E49" t="s">
        <v>32</v>
      </c>
      <c r="F49" s="2">
        <f>10^-(14-F48)</f>
        <v>1.8197008586099809E-3</v>
      </c>
      <c r="G49" s="2">
        <f>10^-(14-G48)</f>
        <v>1.3182567385564036E-3</v>
      </c>
      <c r="H49" t="s">
        <v>14</v>
      </c>
      <c r="I49" t="s">
        <v>43</v>
      </c>
    </row>
    <row r="50" spans="2:9" x14ac:dyDescent="0.2">
      <c r="C50" t="s">
        <v>85</v>
      </c>
      <c r="D50" t="s">
        <v>130</v>
      </c>
      <c r="E50" t="s">
        <v>33</v>
      </c>
      <c r="F50" s="2">
        <f>F49</f>
        <v>1.8197008586099809E-3</v>
      </c>
      <c r="G50" s="2">
        <f>G49</f>
        <v>1.3182567385564036E-3</v>
      </c>
      <c r="H50" t="s">
        <v>14</v>
      </c>
      <c r="I50" t="s">
        <v>43</v>
      </c>
    </row>
    <row r="51" spans="2:9" x14ac:dyDescent="0.2">
      <c r="C51" t="s">
        <v>86</v>
      </c>
      <c r="D51" t="s">
        <v>131</v>
      </c>
      <c r="E51" t="s">
        <v>34</v>
      </c>
      <c r="F51" s="3">
        <v>0.5</v>
      </c>
      <c r="G51" s="3">
        <v>0.5</v>
      </c>
      <c r="H51" t="s">
        <v>14</v>
      </c>
      <c r="I51" t="s">
        <v>44</v>
      </c>
    </row>
    <row r="52" spans="2:9" x14ac:dyDescent="0.2">
      <c r="C52" t="s">
        <v>87</v>
      </c>
      <c r="D52" t="s">
        <v>132</v>
      </c>
      <c r="E52" t="s">
        <v>20</v>
      </c>
      <c r="F52" s="4">
        <f>F49*F50/F51</f>
        <v>6.6226224296518036E-6</v>
      </c>
      <c r="G52" s="4">
        <f>G49*G50/G51</f>
        <v>3.4756016574987324E-6</v>
      </c>
      <c r="H52" t="s">
        <v>28</v>
      </c>
      <c r="I52" t="s">
        <v>43</v>
      </c>
    </row>
    <row r="53" spans="2:9" x14ac:dyDescent="0.2">
      <c r="B53" t="s">
        <v>41</v>
      </c>
    </row>
    <row r="54" spans="2:9" x14ac:dyDescent="0.2">
      <c r="C54" t="s">
        <v>88</v>
      </c>
      <c r="D54" t="s">
        <v>133</v>
      </c>
      <c r="E54" t="s">
        <v>5</v>
      </c>
      <c r="F54" s="7">
        <v>10.4</v>
      </c>
      <c r="G54" s="7">
        <v>10.4</v>
      </c>
      <c r="H54" t="s">
        <v>27</v>
      </c>
      <c r="I54" t="s">
        <v>44</v>
      </c>
    </row>
    <row r="55" spans="2:9" x14ac:dyDescent="0.2">
      <c r="C55" t="s">
        <v>89</v>
      </c>
      <c r="D55" t="s">
        <v>134</v>
      </c>
      <c r="E55" t="s">
        <v>32</v>
      </c>
      <c r="F55" s="2">
        <f>10^-(14-F54)</f>
        <v>2.5118864315095817E-4</v>
      </c>
      <c r="G55" s="2">
        <f>10^-(14-G54)</f>
        <v>2.5118864315095817E-4</v>
      </c>
      <c r="H55" t="s">
        <v>14</v>
      </c>
      <c r="I55" t="s">
        <v>43</v>
      </c>
    </row>
    <row r="56" spans="2:9" x14ac:dyDescent="0.2">
      <c r="C56" t="s">
        <v>90</v>
      </c>
      <c r="D56" t="s">
        <v>135</v>
      </c>
      <c r="E56" t="s">
        <v>33</v>
      </c>
      <c r="F56" s="2">
        <f>0.0005/0.025</f>
        <v>0.02</v>
      </c>
      <c r="G56" s="2">
        <f>0.0005/0.025</f>
        <v>0.02</v>
      </c>
      <c r="H56" t="s">
        <v>14</v>
      </c>
      <c r="I56" t="s">
        <v>43</v>
      </c>
    </row>
    <row r="57" spans="2:9" x14ac:dyDescent="0.2">
      <c r="C57" t="s">
        <v>91</v>
      </c>
      <c r="D57" t="s">
        <v>136</v>
      </c>
      <c r="E57" t="s">
        <v>34</v>
      </c>
      <c r="F57" s="3">
        <f>0.0095/0.025</f>
        <v>0.37999999999999995</v>
      </c>
      <c r="G57" s="3">
        <f>0.0095/0.025</f>
        <v>0.37999999999999995</v>
      </c>
      <c r="H57" t="s">
        <v>14</v>
      </c>
      <c r="I57" t="s">
        <v>43</v>
      </c>
    </row>
    <row r="58" spans="2:9" x14ac:dyDescent="0.2">
      <c r="C58" t="s">
        <v>92</v>
      </c>
      <c r="D58" t="s">
        <v>137</v>
      </c>
      <c r="E58" t="s">
        <v>20</v>
      </c>
      <c r="F58" s="4">
        <f>F55*F56/F57</f>
        <v>1.3220454902682011E-5</v>
      </c>
      <c r="G58" s="4">
        <f>G55*G56/G57</f>
        <v>1.3220454902682011E-5</v>
      </c>
      <c r="H58" t="s">
        <v>28</v>
      </c>
      <c r="I58" t="s">
        <v>43</v>
      </c>
    </row>
    <row r="59" spans="2:9" x14ac:dyDescent="0.2">
      <c r="C59" t="s">
        <v>139</v>
      </c>
      <c r="D59" t="s">
        <v>140</v>
      </c>
      <c r="E59" t="s">
        <v>19</v>
      </c>
      <c r="F59" s="2">
        <f>(F52+G52+F58+G58)/4</f>
        <v>9.1347834731286396E-6</v>
      </c>
      <c r="G59" t="s">
        <v>138</v>
      </c>
      <c r="H59" t="s">
        <v>28</v>
      </c>
      <c r="I59" t="s">
        <v>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KaKb Key Calculator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Kawagoe</dc:creator>
  <cp:lastModifiedBy>James Kawagoe</cp:lastModifiedBy>
  <dcterms:created xsi:type="dcterms:W3CDTF">2025-10-20T19:21:40Z</dcterms:created>
  <dcterms:modified xsi:type="dcterms:W3CDTF">2025-10-24T23:58:02Z</dcterms:modified>
</cp:coreProperties>
</file>