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Z:\Tongrun Delivery Report\"/>
    </mc:Choice>
  </mc:AlternateContent>
  <xr:revisionPtr revIDLastSave="0" documentId="13_ncr:1_{E3F50C27-0724-4ECA-A701-903C9AD3DC75}" xr6:coauthVersionLast="36" xr6:coauthVersionMax="47" xr10:uidLastSave="{00000000-0000-0000-0000-000000000000}"/>
  <bookViews>
    <workbookView xWindow="0" yWindow="0" windowWidth="28800" windowHeight="11925" activeTab="5" xr2:uid="{00000000-000D-0000-FFFF-FFFF00000000}"/>
  </bookViews>
  <sheets>
    <sheet name="01.2024" sheetId="1" r:id="rId1"/>
    <sheet name="01.2024(Neue Price)" sheetId="4" r:id="rId2"/>
    <sheet name="02.2024" sheetId="2" r:id="rId3"/>
    <sheet name="03.2024" sheetId="3" r:id="rId4"/>
    <sheet name="04.2024" sheetId="5" r:id="rId5"/>
    <sheet name="05.2024" sheetId="6" r:id="rId6"/>
  </sheets>
  <calcPr calcId="191029"/>
</workbook>
</file>

<file path=xl/calcChain.xml><?xml version="1.0" encoding="utf-8"?>
<calcChain xmlns="http://schemas.openxmlformats.org/spreadsheetml/2006/main">
  <c r="Q60" i="5" l="1"/>
  <c r="Q59" i="5"/>
  <c r="P57" i="5"/>
  <c r="D69" i="6"/>
  <c r="D67" i="6"/>
  <c r="D65" i="6"/>
  <c r="D62" i="6"/>
  <c r="D59" i="6"/>
  <c r="O56" i="6"/>
  <c r="K56" i="6"/>
  <c r="I56" i="6"/>
  <c r="E56" i="6"/>
  <c r="Q55" i="6"/>
  <c r="Q54" i="6"/>
  <c r="Q56" i="6" s="1"/>
  <c r="R34" i="6"/>
  <c r="P34" i="6"/>
  <c r="R31" i="6"/>
  <c r="R39" i="6" s="1"/>
  <c r="Q31" i="6"/>
  <c r="Q42" i="6" s="1"/>
  <c r="P31" i="6"/>
  <c r="P46" i="6" s="1"/>
  <c r="O31" i="6"/>
  <c r="N31" i="6"/>
  <c r="N36" i="6" s="1"/>
  <c r="M31" i="6"/>
  <c r="M42" i="6" s="1"/>
  <c r="L31" i="6"/>
  <c r="L42" i="6" s="1"/>
  <c r="K31" i="6"/>
  <c r="K46" i="6" s="1"/>
  <c r="J31" i="6"/>
  <c r="J32" i="6" s="1"/>
  <c r="J34" i="6" s="1"/>
  <c r="I31" i="6"/>
  <c r="I46" i="6" s="1"/>
  <c r="H31" i="6"/>
  <c r="H46" i="6" s="1"/>
  <c r="G31" i="6"/>
  <c r="F31" i="6"/>
  <c r="E31" i="6"/>
  <c r="E39" i="6" s="1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D73" i="5"/>
  <c r="D71" i="5"/>
  <c r="D69" i="5"/>
  <c r="D66" i="5"/>
  <c r="D63" i="5"/>
  <c r="O60" i="5"/>
  <c r="M60" i="5"/>
  <c r="K60" i="5"/>
  <c r="I60" i="5"/>
  <c r="E60" i="5"/>
  <c r="O56" i="5"/>
  <c r="K56" i="5"/>
  <c r="O52" i="5"/>
  <c r="R52" i="5" s="1"/>
  <c r="M50" i="5"/>
  <c r="L50" i="5"/>
  <c r="K50" i="5"/>
  <c r="E50" i="5"/>
  <c r="E49" i="5"/>
  <c r="N46" i="5"/>
  <c r="M46" i="5"/>
  <c r="L46" i="5"/>
  <c r="K46" i="5"/>
  <c r="F46" i="5"/>
  <c r="E46" i="5"/>
  <c r="M44" i="5"/>
  <c r="O43" i="5"/>
  <c r="N43" i="5"/>
  <c r="M43" i="5"/>
  <c r="L43" i="5"/>
  <c r="G43" i="5"/>
  <c r="F43" i="5"/>
  <c r="E43" i="5"/>
  <c r="P40" i="5"/>
  <c r="O40" i="5"/>
  <c r="M40" i="5"/>
  <c r="H40" i="5"/>
  <c r="G40" i="5"/>
  <c r="E40" i="5"/>
  <c r="R38" i="5"/>
  <c r="P38" i="5"/>
  <c r="M38" i="5"/>
  <c r="E38" i="5"/>
  <c r="M36" i="5"/>
  <c r="L36" i="5"/>
  <c r="L38" i="5" s="1"/>
  <c r="K36" i="5"/>
  <c r="K38" i="5" s="1"/>
  <c r="J36" i="5"/>
  <c r="J38" i="5" s="1"/>
  <c r="E36" i="5"/>
  <c r="R35" i="5"/>
  <c r="R40" i="5" s="1"/>
  <c r="Q35" i="5"/>
  <c r="P35" i="5"/>
  <c r="O35" i="5"/>
  <c r="O46" i="5" s="1"/>
  <c r="N35" i="5"/>
  <c r="N50" i="5" s="1"/>
  <c r="M35" i="5"/>
  <c r="L35" i="5"/>
  <c r="L40" i="5" s="1"/>
  <c r="K35" i="5"/>
  <c r="K43" i="5" s="1"/>
  <c r="J35" i="5"/>
  <c r="J40" i="5" s="1"/>
  <c r="I35" i="5"/>
  <c r="H35" i="5"/>
  <c r="G35" i="5"/>
  <c r="G46" i="5" s="1"/>
  <c r="F35" i="5"/>
  <c r="E56" i="5" s="1"/>
  <c r="E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D73" i="3"/>
  <c r="D71" i="3"/>
  <c r="D69" i="3"/>
  <c r="D66" i="3"/>
  <c r="D63" i="3"/>
  <c r="O60" i="3"/>
  <c r="K60" i="3"/>
  <c r="I60" i="3"/>
  <c r="E60" i="3"/>
  <c r="P57" i="3"/>
  <c r="O56" i="3"/>
  <c r="M56" i="3"/>
  <c r="M59" i="3" s="1"/>
  <c r="M60" i="3" s="1"/>
  <c r="M54" i="3"/>
  <c r="K54" i="3"/>
  <c r="I54" i="3"/>
  <c r="G54" i="3"/>
  <c r="E54" i="3"/>
  <c r="P53" i="3"/>
  <c r="Q53" i="3" s="1"/>
  <c r="Q52" i="3"/>
  <c r="M45" i="3"/>
  <c r="L45" i="3"/>
  <c r="K45" i="3"/>
  <c r="E45" i="3"/>
  <c r="N41" i="3"/>
  <c r="M41" i="3"/>
  <c r="L41" i="3"/>
  <c r="K41" i="3"/>
  <c r="F41" i="3"/>
  <c r="E41" i="3"/>
  <c r="M39" i="3"/>
  <c r="N38" i="3"/>
  <c r="M38" i="3"/>
  <c r="L38" i="3"/>
  <c r="F38" i="3"/>
  <c r="E38" i="3"/>
  <c r="P35" i="3"/>
  <c r="N35" i="3"/>
  <c r="M35" i="3"/>
  <c r="M50" i="3" s="1"/>
  <c r="F35" i="3"/>
  <c r="F36" i="3" s="1"/>
  <c r="E35" i="3"/>
  <c r="R33" i="3"/>
  <c r="P33" i="3"/>
  <c r="M33" i="3"/>
  <c r="E33" i="3"/>
  <c r="M31" i="3"/>
  <c r="L31" i="3"/>
  <c r="L33" i="3" s="1"/>
  <c r="K31" i="3"/>
  <c r="K33" i="3" s="1"/>
  <c r="E31" i="3"/>
  <c r="R30" i="3"/>
  <c r="Q30" i="3"/>
  <c r="P30" i="3"/>
  <c r="O30" i="3"/>
  <c r="N30" i="3"/>
  <c r="N45" i="3" s="1"/>
  <c r="M30" i="3"/>
  <c r="L30" i="3"/>
  <c r="L35" i="3" s="1"/>
  <c r="K30" i="3"/>
  <c r="K56" i="3" s="1"/>
  <c r="J30" i="3"/>
  <c r="J31" i="3" s="1"/>
  <c r="J33" i="3" s="1"/>
  <c r="I30" i="3"/>
  <c r="I31" i="3" s="1"/>
  <c r="I33" i="3" s="1"/>
  <c r="H30" i="3"/>
  <c r="H35" i="3" s="1"/>
  <c r="G30" i="3"/>
  <c r="G38" i="3" s="1"/>
  <c r="F30" i="3"/>
  <c r="E56" i="3" s="1"/>
  <c r="E30" i="3"/>
  <c r="S29" i="3"/>
  <c r="S28" i="3"/>
  <c r="S27" i="3"/>
  <c r="S26" i="3"/>
  <c r="S24" i="3"/>
  <c r="S23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D67" i="2"/>
  <c r="D65" i="2"/>
  <c r="D63" i="2"/>
  <c r="D60" i="2"/>
  <c r="D57" i="2"/>
  <c r="O54" i="2"/>
  <c r="K54" i="2"/>
  <c r="I54" i="2"/>
  <c r="E54" i="2"/>
  <c r="Q53" i="2"/>
  <c r="Q52" i="2"/>
  <c r="Q54" i="2" s="1"/>
  <c r="O50" i="2"/>
  <c r="E50" i="2"/>
  <c r="R46" i="2"/>
  <c r="O46" i="2"/>
  <c r="O44" i="2"/>
  <c r="N44" i="2"/>
  <c r="M44" i="2"/>
  <c r="G44" i="2"/>
  <c r="F44" i="2"/>
  <c r="E44" i="2"/>
  <c r="O40" i="2"/>
  <c r="N40" i="2"/>
  <c r="M40" i="2"/>
  <c r="G40" i="2"/>
  <c r="F40" i="2"/>
  <c r="E40" i="2"/>
  <c r="M38" i="2"/>
  <c r="P37" i="2"/>
  <c r="O37" i="2"/>
  <c r="N37" i="2"/>
  <c r="G37" i="2"/>
  <c r="F37" i="2"/>
  <c r="P34" i="2"/>
  <c r="O34" i="2"/>
  <c r="N34" i="2"/>
  <c r="J34" i="2"/>
  <c r="G34" i="2"/>
  <c r="F34" i="2"/>
  <c r="R32" i="2"/>
  <c r="O32" i="2"/>
  <c r="G32" i="2"/>
  <c r="O30" i="2"/>
  <c r="N30" i="2"/>
  <c r="N32" i="2" s="1"/>
  <c r="M30" i="2"/>
  <c r="M32" i="2" s="1"/>
  <c r="G30" i="2"/>
  <c r="F30" i="2"/>
  <c r="F32" i="2" s="1"/>
  <c r="E30" i="2"/>
  <c r="E32" i="2" s="1"/>
  <c r="R29" i="2"/>
  <c r="Q29" i="2"/>
  <c r="P29" i="2"/>
  <c r="P40" i="2" s="1"/>
  <c r="O29" i="2"/>
  <c r="N29" i="2"/>
  <c r="M29" i="2"/>
  <c r="M50" i="2" s="1"/>
  <c r="M53" i="2" s="1"/>
  <c r="M54" i="2" s="1"/>
  <c r="L29" i="2"/>
  <c r="L30" i="2" s="1"/>
  <c r="L32" i="2" s="1"/>
  <c r="K29" i="2"/>
  <c r="J29" i="2"/>
  <c r="I29" i="2"/>
  <c r="H29" i="2"/>
  <c r="E43" i="2" s="1"/>
  <c r="G29" i="2"/>
  <c r="F29" i="2"/>
  <c r="E29" i="2"/>
  <c r="E37" i="2" s="1"/>
  <c r="S28" i="2"/>
  <c r="S27" i="2"/>
  <c r="S26" i="2"/>
  <c r="S25" i="2"/>
  <c r="S24" i="2"/>
  <c r="S23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D67" i="4"/>
  <c r="D65" i="4"/>
  <c r="D63" i="4"/>
  <c r="D60" i="4"/>
  <c r="D57" i="4"/>
  <c r="O54" i="4"/>
  <c r="K54" i="4"/>
  <c r="I54" i="4"/>
  <c r="E54" i="4"/>
  <c r="O50" i="4"/>
  <c r="G50" i="4"/>
  <c r="G53" i="4" s="1"/>
  <c r="O46" i="4"/>
  <c r="R46" i="4" s="1"/>
  <c r="O44" i="4"/>
  <c r="M44" i="4"/>
  <c r="G44" i="4"/>
  <c r="P40" i="4"/>
  <c r="O40" i="4"/>
  <c r="I40" i="4"/>
  <c r="H40" i="4"/>
  <c r="G40" i="4"/>
  <c r="P37" i="4"/>
  <c r="O37" i="4"/>
  <c r="H37" i="4"/>
  <c r="G37" i="4"/>
  <c r="P35" i="4"/>
  <c r="P34" i="4"/>
  <c r="O34" i="4"/>
  <c r="O35" i="4" s="1"/>
  <c r="L34" i="4"/>
  <c r="K34" i="4"/>
  <c r="H34" i="4"/>
  <c r="G34" i="4"/>
  <c r="R32" i="4"/>
  <c r="P32" i="4"/>
  <c r="O32" i="4"/>
  <c r="K32" i="4"/>
  <c r="G32" i="4"/>
  <c r="P30" i="4"/>
  <c r="O30" i="4"/>
  <c r="M30" i="4"/>
  <c r="M32" i="4" s="1"/>
  <c r="K30" i="4"/>
  <c r="H30" i="4"/>
  <c r="H32" i="4" s="1"/>
  <c r="G30" i="4"/>
  <c r="R29" i="4"/>
  <c r="Q29" i="4"/>
  <c r="P29" i="4"/>
  <c r="P44" i="4" s="1"/>
  <c r="O29" i="4"/>
  <c r="N29" i="4"/>
  <c r="N34" i="4" s="1"/>
  <c r="M29" i="4"/>
  <c r="M34" i="4" s="1"/>
  <c r="L29" i="4"/>
  <c r="L44" i="4" s="1"/>
  <c r="K29" i="4"/>
  <c r="J29" i="4"/>
  <c r="I29" i="4"/>
  <c r="I34" i="4" s="1"/>
  <c r="H29" i="4"/>
  <c r="H44" i="4" s="1"/>
  <c r="G29" i="4"/>
  <c r="F29" i="4"/>
  <c r="F34" i="4" s="1"/>
  <c r="F35" i="4" s="1"/>
  <c r="E29" i="4"/>
  <c r="E34" i="4" s="1"/>
  <c r="E41" i="4" s="1"/>
  <c r="D67" i="1"/>
  <c r="D65" i="1"/>
  <c r="D63" i="1"/>
  <c r="D60" i="1"/>
  <c r="D57" i="1"/>
  <c r="O54" i="1"/>
  <c r="K54" i="1"/>
  <c r="I54" i="1"/>
  <c r="E54" i="1"/>
  <c r="I50" i="1"/>
  <c r="N44" i="1"/>
  <c r="K44" i="1"/>
  <c r="R40" i="1"/>
  <c r="Q40" i="1"/>
  <c r="J40" i="1"/>
  <c r="G40" i="1"/>
  <c r="R37" i="1"/>
  <c r="P37" i="1"/>
  <c r="J37" i="1"/>
  <c r="I37" i="1"/>
  <c r="H35" i="1"/>
  <c r="R34" i="1"/>
  <c r="O34" i="1"/>
  <c r="L34" i="1"/>
  <c r="K34" i="1"/>
  <c r="J34" i="1"/>
  <c r="R32" i="1"/>
  <c r="Q32" i="1"/>
  <c r="Q30" i="1"/>
  <c r="K30" i="1"/>
  <c r="K32" i="1" s="1"/>
  <c r="I30" i="1"/>
  <c r="I32" i="1" s="1"/>
  <c r="H30" i="1"/>
  <c r="H32" i="1" s="1"/>
  <c r="G30" i="1"/>
  <c r="G32" i="1" s="1"/>
  <c r="R29" i="1"/>
  <c r="Q29" i="1"/>
  <c r="Q37" i="1" s="1"/>
  <c r="P29" i="1"/>
  <c r="P34" i="1" s="1"/>
  <c r="O29" i="1"/>
  <c r="O37" i="1" s="1"/>
  <c r="N29" i="1"/>
  <c r="N37" i="1" s="1"/>
  <c r="M29" i="1"/>
  <c r="L29" i="1"/>
  <c r="L37" i="1" s="1"/>
  <c r="K29" i="1"/>
  <c r="K37" i="1" s="1"/>
  <c r="J29" i="1"/>
  <c r="J44" i="1" s="1"/>
  <c r="I29" i="1"/>
  <c r="I40" i="1" s="1"/>
  <c r="H29" i="1"/>
  <c r="H34" i="1" s="1"/>
  <c r="G29" i="1"/>
  <c r="F29" i="1"/>
  <c r="F37" i="1" s="1"/>
  <c r="E29" i="1"/>
  <c r="E30" i="1" s="1"/>
  <c r="E32" i="1" s="1"/>
  <c r="Q32" i="6" l="1"/>
  <c r="Q34" i="6" s="1"/>
  <c r="P39" i="6"/>
  <c r="Q46" i="6"/>
  <c r="P36" i="6"/>
  <c r="R42" i="6"/>
  <c r="L36" i="6"/>
  <c r="F37" i="6" s="1"/>
  <c r="L39" i="6"/>
  <c r="L32" i="6"/>
  <c r="L34" i="6" s="1"/>
  <c r="L46" i="6"/>
  <c r="M39" i="6"/>
  <c r="M36" i="6"/>
  <c r="H32" i="6"/>
  <c r="H34" i="6" s="1"/>
  <c r="H36" i="6"/>
  <c r="H39" i="6"/>
  <c r="E36" i="6"/>
  <c r="I32" i="6"/>
  <c r="I34" i="6" s="1"/>
  <c r="K32" i="6"/>
  <c r="K34" i="6" s="1"/>
  <c r="K52" i="6"/>
  <c r="E40" i="6"/>
  <c r="K39" i="6"/>
  <c r="K42" i="6"/>
  <c r="J42" i="6"/>
  <c r="I52" i="6"/>
  <c r="J46" i="6"/>
  <c r="F36" i="6"/>
  <c r="G52" i="4"/>
  <c r="M50" i="1"/>
  <c r="M53" i="1" s="1"/>
  <c r="M54" i="1" s="1"/>
  <c r="M38" i="1"/>
  <c r="M30" i="1"/>
  <c r="M32" i="1" s="1"/>
  <c r="I44" i="2"/>
  <c r="I30" i="2"/>
  <c r="I32" i="2" s="1"/>
  <c r="I50" i="2"/>
  <c r="I40" i="2"/>
  <c r="H41" i="5"/>
  <c r="G39" i="6"/>
  <c r="G36" i="6"/>
  <c r="G32" i="6"/>
  <c r="G34" i="6" s="1"/>
  <c r="G52" i="6"/>
  <c r="G55" i="6" s="1"/>
  <c r="G46" i="6"/>
  <c r="G42" i="6"/>
  <c r="L44" i="1"/>
  <c r="E50" i="1"/>
  <c r="E37" i="4"/>
  <c r="L40" i="4"/>
  <c r="E43" i="4"/>
  <c r="N44" i="4"/>
  <c r="M50" i="4"/>
  <c r="M53" i="4" s="1"/>
  <c r="M54" i="4" s="1"/>
  <c r="J37" i="2"/>
  <c r="J44" i="2"/>
  <c r="J30" i="2"/>
  <c r="J32" i="2" s="1"/>
  <c r="J40" i="2"/>
  <c r="R37" i="2"/>
  <c r="R40" i="2"/>
  <c r="L40" i="2"/>
  <c r="G35" i="3"/>
  <c r="N37" i="4"/>
  <c r="Q44" i="2"/>
  <c r="Q30" i="2"/>
  <c r="Q32" i="2" s="1"/>
  <c r="Q40" i="2"/>
  <c r="I37" i="2"/>
  <c r="O39" i="6"/>
  <c r="O52" i="6"/>
  <c r="O48" i="6"/>
  <c r="R48" i="6" s="1"/>
  <c r="O36" i="6"/>
  <c r="O32" i="6"/>
  <c r="O34" i="6" s="1"/>
  <c r="O46" i="6"/>
  <c r="O42" i="6"/>
  <c r="M34" i="1"/>
  <c r="E37" i="1"/>
  <c r="H40" i="1"/>
  <c r="G37" i="1"/>
  <c r="G38" i="1"/>
  <c r="J30" i="1"/>
  <c r="J32" i="1" s="1"/>
  <c r="N34" i="1"/>
  <c r="H37" i="1"/>
  <c r="M44" i="1"/>
  <c r="G50" i="1"/>
  <c r="G53" i="1" s="1"/>
  <c r="L30" i="4"/>
  <c r="L32" i="4" s="1"/>
  <c r="F37" i="4"/>
  <c r="M40" i="4"/>
  <c r="E44" i="4"/>
  <c r="K34" i="2"/>
  <c r="K40" i="2"/>
  <c r="K50" i="2"/>
  <c r="K37" i="2"/>
  <c r="K44" i="2"/>
  <c r="E34" i="1"/>
  <c r="L44" i="2"/>
  <c r="I34" i="1"/>
  <c r="I44" i="1"/>
  <c r="M40" i="1"/>
  <c r="E44" i="1"/>
  <c r="O44" i="1"/>
  <c r="O50" i="1"/>
  <c r="J37" i="4"/>
  <c r="J30" i="4"/>
  <c r="J32" i="4" s="1"/>
  <c r="J40" i="4"/>
  <c r="R37" i="4"/>
  <c r="R40" i="4"/>
  <c r="N30" i="4"/>
  <c r="N32" i="4" s="1"/>
  <c r="R34" i="4"/>
  <c r="E40" i="4"/>
  <c r="G38" i="2"/>
  <c r="R34" i="2"/>
  <c r="Q37" i="2"/>
  <c r="G41" i="3"/>
  <c r="G31" i="3"/>
  <c r="G33" i="3" s="1"/>
  <c r="G56" i="3"/>
  <c r="G59" i="3" s="1"/>
  <c r="G45" i="3"/>
  <c r="O41" i="3"/>
  <c r="O31" i="3"/>
  <c r="O33" i="3" s="1"/>
  <c r="O45" i="3"/>
  <c r="O47" i="3"/>
  <c r="R47" i="3" s="1"/>
  <c r="Q44" i="4"/>
  <c r="Q37" i="4"/>
  <c r="Q30" i="4"/>
  <c r="Q32" i="4" s="1"/>
  <c r="N30" i="1"/>
  <c r="N32" i="1" s="1"/>
  <c r="F34" i="1"/>
  <c r="E38" i="1"/>
  <c r="O30" i="1"/>
  <c r="O32" i="1" s="1"/>
  <c r="G34" i="1"/>
  <c r="N40" i="1"/>
  <c r="F44" i="1"/>
  <c r="P44" i="1"/>
  <c r="K50" i="4"/>
  <c r="K40" i="4"/>
  <c r="E30" i="4"/>
  <c r="E32" i="4" s="1"/>
  <c r="E35" i="4"/>
  <c r="K37" i="4"/>
  <c r="F40" i="4"/>
  <c r="J44" i="4"/>
  <c r="K30" i="2"/>
  <c r="K32" i="2" s="1"/>
  <c r="H34" i="2"/>
  <c r="H35" i="2" s="1"/>
  <c r="H38" i="3"/>
  <c r="S38" i="3" s="1"/>
  <c r="H31" i="3"/>
  <c r="H33" i="3" s="1"/>
  <c r="H45" i="3"/>
  <c r="H41" i="3"/>
  <c r="S41" i="3" s="1"/>
  <c r="P38" i="3"/>
  <c r="P45" i="3"/>
  <c r="P41" i="3"/>
  <c r="O35" i="3"/>
  <c r="O50" i="3" s="1"/>
  <c r="O52" i="3" s="1"/>
  <c r="O38" i="3"/>
  <c r="P60" i="5"/>
  <c r="F44" i="4"/>
  <c r="Q34" i="1"/>
  <c r="Q44" i="1"/>
  <c r="K50" i="1"/>
  <c r="K40" i="1"/>
  <c r="F30" i="1"/>
  <c r="F32" i="1" s="1"/>
  <c r="P30" i="1"/>
  <c r="P32" i="1" s="1"/>
  <c r="E40" i="1"/>
  <c r="O40" i="1"/>
  <c r="G44" i="1"/>
  <c r="O46" i="1"/>
  <c r="R46" i="1" s="1"/>
  <c r="F30" i="4"/>
  <c r="F32" i="4" s="1"/>
  <c r="J34" i="4"/>
  <c r="H35" i="4" s="1"/>
  <c r="L37" i="4"/>
  <c r="Q40" i="4"/>
  <c r="K44" i="4"/>
  <c r="I34" i="2"/>
  <c r="S40" i="2"/>
  <c r="I38" i="3"/>
  <c r="I35" i="3"/>
  <c r="I50" i="3" s="1"/>
  <c r="I45" i="3"/>
  <c r="I56" i="3"/>
  <c r="I41" i="3"/>
  <c r="Q38" i="3"/>
  <c r="Q35" i="3"/>
  <c r="Q45" i="3"/>
  <c r="Q31" i="3"/>
  <c r="Q33" i="3" s="1"/>
  <c r="Q41" i="3"/>
  <c r="S33" i="3"/>
  <c r="H43" i="5"/>
  <c r="S43" i="5" s="1"/>
  <c r="H36" i="5"/>
  <c r="H38" i="5" s="1"/>
  <c r="H50" i="5"/>
  <c r="H46" i="5"/>
  <c r="S46" i="5" s="1"/>
  <c r="P43" i="5"/>
  <c r="P50" i="5"/>
  <c r="P46" i="5"/>
  <c r="E45" i="6"/>
  <c r="E43" i="1"/>
  <c r="I44" i="4"/>
  <c r="I50" i="4"/>
  <c r="I37" i="4"/>
  <c r="I30" i="4"/>
  <c r="I32" i="4" s="1"/>
  <c r="Q34" i="4"/>
  <c r="Q35" i="4" s="1"/>
  <c r="N40" i="4"/>
  <c r="L37" i="2"/>
  <c r="L34" i="2"/>
  <c r="F35" i="2" s="1"/>
  <c r="Q34" i="2"/>
  <c r="L40" i="1"/>
  <c r="L30" i="1"/>
  <c r="L32" i="1" s="1"/>
  <c r="S32" i="1" s="1"/>
  <c r="M37" i="1"/>
  <c r="F40" i="1"/>
  <c r="P40" i="1"/>
  <c r="H44" i="1"/>
  <c r="M37" i="4"/>
  <c r="E50" i="4"/>
  <c r="G50" i="2"/>
  <c r="G53" i="2" s="1"/>
  <c r="H40" i="2"/>
  <c r="H44" i="2"/>
  <c r="R44" i="2" s="1"/>
  <c r="H30" i="2"/>
  <c r="H32" i="2" s="1"/>
  <c r="S32" i="2" s="1"/>
  <c r="H37" i="2"/>
  <c r="S37" i="2" s="1"/>
  <c r="J35" i="3"/>
  <c r="H36" i="3" s="1"/>
  <c r="J45" i="3"/>
  <c r="J41" i="3"/>
  <c r="J38" i="3"/>
  <c r="R35" i="3"/>
  <c r="R41" i="3"/>
  <c r="R38" i="3"/>
  <c r="E50" i="3"/>
  <c r="E44" i="3"/>
  <c r="I43" i="5"/>
  <c r="I40" i="5"/>
  <c r="E41" i="5" s="1"/>
  <c r="I36" i="5"/>
  <c r="I38" i="5" s="1"/>
  <c r="S38" i="5" s="1"/>
  <c r="I50" i="5"/>
  <c r="I56" i="5"/>
  <c r="I46" i="5"/>
  <c r="Q43" i="5"/>
  <c r="Q40" i="5"/>
  <c r="Q50" i="5"/>
  <c r="Q36" i="5"/>
  <c r="Q38" i="5" s="1"/>
  <c r="Q46" i="5"/>
  <c r="F39" i="6"/>
  <c r="F32" i="6"/>
  <c r="F34" i="6" s="1"/>
  <c r="F46" i="6"/>
  <c r="F42" i="6"/>
  <c r="N39" i="6"/>
  <c r="N32" i="6"/>
  <c r="N34" i="6" s="1"/>
  <c r="N46" i="6"/>
  <c r="N42" i="6"/>
  <c r="P30" i="2"/>
  <c r="P32" i="2" s="1"/>
  <c r="P44" i="2"/>
  <c r="F31" i="3"/>
  <c r="F33" i="3" s="1"/>
  <c r="N31" i="3"/>
  <c r="N33" i="3" s="1"/>
  <c r="K35" i="3"/>
  <c r="F36" i="5"/>
  <c r="F38" i="5" s="1"/>
  <c r="N36" i="5"/>
  <c r="N38" i="5" s="1"/>
  <c r="K40" i="5"/>
  <c r="J43" i="5"/>
  <c r="R43" i="5"/>
  <c r="G50" i="5"/>
  <c r="O50" i="5"/>
  <c r="G56" i="5"/>
  <c r="G59" i="5" s="1"/>
  <c r="I36" i="6"/>
  <c r="Q36" i="6"/>
  <c r="E46" i="6"/>
  <c r="M46" i="6"/>
  <c r="E34" i="2"/>
  <c r="M34" i="2"/>
  <c r="E38" i="2"/>
  <c r="K38" i="3"/>
  <c r="G36" i="5"/>
  <c r="G38" i="5" s="1"/>
  <c r="O36" i="5"/>
  <c r="O38" i="5" s="1"/>
  <c r="E32" i="6"/>
  <c r="E34" i="6" s="1"/>
  <c r="M32" i="6"/>
  <c r="M34" i="6" s="1"/>
  <c r="J36" i="6"/>
  <c r="R36" i="6"/>
  <c r="I39" i="6"/>
  <c r="Q39" i="6"/>
  <c r="E52" i="6"/>
  <c r="M37" i="2"/>
  <c r="E39" i="3"/>
  <c r="E44" i="5"/>
  <c r="J46" i="5"/>
  <c r="R46" i="5"/>
  <c r="K36" i="6"/>
  <c r="J39" i="6"/>
  <c r="H42" i="6"/>
  <c r="P42" i="6"/>
  <c r="F40" i="5"/>
  <c r="N40" i="5"/>
  <c r="J50" i="5"/>
  <c r="M56" i="5"/>
  <c r="I42" i="6"/>
  <c r="M52" i="6"/>
  <c r="M55" i="6" s="1"/>
  <c r="M56" i="6" s="1"/>
  <c r="M40" i="6"/>
  <c r="F45" i="3"/>
  <c r="R45" i="3" s="1"/>
  <c r="F50" i="5"/>
  <c r="R50" i="5" s="1"/>
  <c r="E42" i="6"/>
  <c r="H37" i="6" l="1"/>
  <c r="E37" i="6"/>
  <c r="S39" i="6"/>
  <c r="R49" i="3"/>
  <c r="D74" i="3"/>
  <c r="S42" i="3"/>
  <c r="D74" i="5"/>
  <c r="S47" i="5"/>
  <c r="D68" i="2"/>
  <c r="S41" i="2"/>
  <c r="R54" i="5"/>
  <c r="R60" i="5"/>
  <c r="R54" i="2"/>
  <c r="R48" i="2"/>
  <c r="R44" i="4"/>
  <c r="R48" i="4" s="1"/>
  <c r="S42" i="6"/>
  <c r="E35" i="2"/>
  <c r="P53" i="2"/>
  <c r="G52" i="2"/>
  <c r="P52" i="2" s="1"/>
  <c r="G54" i="2"/>
  <c r="S40" i="4"/>
  <c r="E41" i="1"/>
  <c r="E35" i="1"/>
  <c r="G35" i="1"/>
  <c r="G41" i="1"/>
  <c r="G60" i="3"/>
  <c r="G58" i="3"/>
  <c r="P58" i="3" s="1"/>
  <c r="Q58" i="3" s="1"/>
  <c r="P59" i="3"/>
  <c r="Q59" i="3" s="1"/>
  <c r="R60" i="3" s="1"/>
  <c r="G50" i="3"/>
  <c r="G39" i="3"/>
  <c r="G41" i="4"/>
  <c r="F41" i="5"/>
  <c r="S34" i="6"/>
  <c r="R46" i="6"/>
  <c r="P52" i="4"/>
  <c r="G54" i="4"/>
  <c r="Q54" i="4" s="1"/>
  <c r="S40" i="1"/>
  <c r="S32" i="4"/>
  <c r="R44" i="1"/>
  <c r="R48" i="1" s="1"/>
  <c r="G54" i="1"/>
  <c r="Q54" i="1" s="1"/>
  <c r="G52" i="1"/>
  <c r="P52" i="1" s="1"/>
  <c r="P53" i="1"/>
  <c r="S37" i="1"/>
  <c r="G54" i="6"/>
  <c r="P54" i="6" s="1"/>
  <c r="P55" i="6"/>
  <c r="P53" i="4"/>
  <c r="F35" i="1"/>
  <c r="F38" i="1"/>
  <c r="P59" i="5"/>
  <c r="G58" i="5"/>
  <c r="P58" i="5" s="1"/>
  <c r="E36" i="3"/>
  <c r="G44" i="5"/>
  <c r="O54" i="3"/>
  <c r="P52" i="3"/>
  <c r="S37" i="4"/>
  <c r="G40" i="6"/>
  <c r="S43" i="6" l="1"/>
  <c r="D68" i="4"/>
  <c r="R54" i="1"/>
  <c r="R54" i="4"/>
  <c r="G56" i="6"/>
  <c r="D68" i="1"/>
  <c r="Q60" i="3"/>
  <c r="R56" i="6"/>
  <c r="R50" i="6"/>
  <c r="D70" i="6"/>
</calcChain>
</file>

<file path=xl/sharedStrings.xml><?xml version="1.0" encoding="utf-8"?>
<sst xmlns="http://schemas.openxmlformats.org/spreadsheetml/2006/main" count="591" uniqueCount="115">
  <si>
    <t>Pos</t>
  </si>
  <si>
    <t>Invoice Date</t>
  </si>
  <si>
    <t>Invoice no.</t>
  </si>
  <si>
    <t>Plant</t>
  </si>
  <si>
    <t>Part Number</t>
  </si>
  <si>
    <t>81.66805-6088 (TJ812004)</t>
  </si>
  <si>
    <r>
      <rPr>
        <sz val="10"/>
        <color rgb="FF000000"/>
        <rFont val="Arial"/>
        <charset val="134"/>
      </rPr>
      <t xml:space="preserve">81.66805-6088 (TJ812004)  </t>
    </r>
    <r>
      <rPr>
        <sz val="10"/>
        <color rgb="FFFF0000"/>
        <rFont val="Arial"/>
        <charset val="134"/>
      </rPr>
      <t>after sales</t>
    </r>
  </si>
  <si>
    <t>81.66805-6089 (TF912004)</t>
  </si>
  <si>
    <r>
      <rPr>
        <sz val="10"/>
        <color rgb="FF000000"/>
        <rFont val="Arial"/>
        <charset val="134"/>
      </rPr>
      <t xml:space="preserve">81.66805-6089 (TF912004) </t>
    </r>
    <r>
      <rPr>
        <sz val="10"/>
        <color rgb="FFFF0000"/>
        <rFont val="Arial"/>
        <charset val="134"/>
      </rPr>
      <t>after sales</t>
    </r>
  </si>
  <si>
    <t>81.66805-6090 (TJ925002)</t>
  </si>
  <si>
    <r>
      <rPr>
        <sz val="10"/>
        <color rgb="FF000000"/>
        <rFont val="Arial"/>
        <charset val="134"/>
      </rPr>
      <t xml:space="preserve">81.66805-6090 (TJ905001)       </t>
    </r>
    <r>
      <rPr>
        <sz val="10"/>
        <color rgb="FFFF0000"/>
        <rFont val="Arial"/>
        <charset val="134"/>
      </rPr>
      <t>after sales</t>
    </r>
  </si>
  <si>
    <t>81.66805-6091 (TJ910001)</t>
  </si>
  <si>
    <r>
      <rPr>
        <sz val="10"/>
        <color rgb="FF000000"/>
        <rFont val="Arial"/>
        <charset val="134"/>
      </rPr>
      <t xml:space="preserve">81.66805-6091 (TJ905001)       </t>
    </r>
    <r>
      <rPr>
        <sz val="10"/>
        <color rgb="FFFF0000"/>
        <rFont val="Arial"/>
        <charset val="134"/>
      </rPr>
      <t>after sales</t>
    </r>
  </si>
  <si>
    <t>81.66805-6092 (TJ905001)</t>
  </si>
  <si>
    <r>
      <rPr>
        <sz val="10"/>
        <color rgb="FF000000"/>
        <rFont val="Arial"/>
        <charset val="134"/>
      </rPr>
      <t xml:space="preserve">81.66805-6092 (TJ905001)       </t>
    </r>
    <r>
      <rPr>
        <sz val="10"/>
        <color rgb="FFFF0000"/>
        <rFont val="Arial"/>
        <charset val="134"/>
      </rPr>
      <t>after sales</t>
    </r>
  </si>
  <si>
    <t>2N0 011 031 F</t>
  </si>
  <si>
    <t>4D0 012 219 A</t>
  </si>
  <si>
    <t>4D0 012 219 A(CMP)</t>
  </si>
  <si>
    <t>8N0 012 219 (Atrio)</t>
  </si>
  <si>
    <t>P20242201001</t>
  </si>
  <si>
    <t>afer sales</t>
  </si>
  <si>
    <t>München</t>
  </si>
  <si>
    <t>Niepolomice</t>
  </si>
  <si>
    <t>P20242901001</t>
  </si>
  <si>
    <t>Rheinmetall</t>
  </si>
  <si>
    <t>P20240301002</t>
  </si>
  <si>
    <t>Brano</t>
  </si>
  <si>
    <t>P20241601001</t>
  </si>
  <si>
    <t>P20240301001</t>
  </si>
  <si>
    <t>CMP</t>
  </si>
  <si>
    <t>P20241701001</t>
  </si>
  <si>
    <t>P20242401001</t>
  </si>
  <si>
    <t>T32000185</t>
  </si>
  <si>
    <t>VW Poznan</t>
  </si>
  <si>
    <t>T32000186</t>
  </si>
  <si>
    <t>T32000187</t>
  </si>
  <si>
    <t>T32000188</t>
  </si>
  <si>
    <t>Total</t>
  </si>
  <si>
    <t>BOX</t>
  </si>
  <si>
    <t>VE</t>
  </si>
  <si>
    <t>€/Box</t>
  </si>
  <si>
    <t>4D0 012 219 A (CMP)</t>
  </si>
  <si>
    <t>Warehouse charges &amp; Repacking</t>
  </si>
  <si>
    <t>Total warehouse charges &amp; Repacking</t>
  </si>
  <si>
    <t>Disposal charges</t>
  </si>
  <si>
    <t>Total disposal charges</t>
  </si>
  <si>
    <t>Quality Inspection</t>
  </si>
  <si>
    <t>Total quality inspection</t>
  </si>
  <si>
    <t>Repacking Costs</t>
  </si>
  <si>
    <t>Total repacking costs</t>
  </si>
  <si>
    <t>2N0</t>
  </si>
  <si>
    <t>Schlechte Stück</t>
  </si>
  <si>
    <t>&gt;1%</t>
  </si>
  <si>
    <t>&lt;1%</t>
  </si>
  <si>
    <t>Export Customs Clearance (T1):</t>
  </si>
  <si>
    <t>Import Customs Clearance</t>
  </si>
  <si>
    <t>2xN232161E</t>
  </si>
  <si>
    <t>1x232085E</t>
  </si>
  <si>
    <t>Truck Transport</t>
  </si>
  <si>
    <t>Post</t>
  </si>
  <si>
    <t>Extra cutboard</t>
  </si>
  <si>
    <t>NOK Price</t>
  </si>
  <si>
    <t>atlas 8 pc mehr 6090 gebucht, 8 pc weniger 6091 gebucht</t>
  </si>
  <si>
    <t>Salzgitter LKW</t>
  </si>
  <si>
    <t>P20240102001</t>
  </si>
  <si>
    <t>Schnellecke</t>
  </si>
  <si>
    <t>P20240802001</t>
  </si>
  <si>
    <t>P20242002001</t>
  </si>
  <si>
    <t>P20240702001</t>
  </si>
  <si>
    <t>P20242702001</t>
  </si>
  <si>
    <t>T32000189</t>
  </si>
  <si>
    <t>T32000190</t>
  </si>
  <si>
    <t>T32000191</t>
  </si>
  <si>
    <t>Atrio</t>
  </si>
  <si>
    <t>3xN2322229E</t>
  </si>
  <si>
    <t>2xN2322236</t>
  </si>
  <si>
    <t>P20241403001</t>
  </si>
  <si>
    <t>P20241303001</t>
  </si>
  <si>
    <t>P20240603001</t>
  </si>
  <si>
    <t>P20241803001</t>
  </si>
  <si>
    <t>P20240603002</t>
  </si>
  <si>
    <t>P20241203001</t>
  </si>
  <si>
    <t>P20242103001</t>
  </si>
  <si>
    <t>T32000192</t>
  </si>
  <si>
    <t>T32000193</t>
  </si>
  <si>
    <t>T32000194</t>
  </si>
  <si>
    <t>P20241503001</t>
  </si>
  <si>
    <t>NOK Preis</t>
  </si>
  <si>
    <t>NOK Stück</t>
  </si>
  <si>
    <t>Total Preis</t>
  </si>
  <si>
    <t>3xN240296E, 2xN2322233E, 2xN240115E, 2xN232340E</t>
  </si>
  <si>
    <t xml:space="preserve"> </t>
  </si>
  <si>
    <t>P20240304001</t>
  </si>
  <si>
    <t>P20241704001</t>
  </si>
  <si>
    <t>P20242404002</t>
  </si>
  <si>
    <t>P20240304002</t>
  </si>
  <si>
    <t>P20241204001</t>
  </si>
  <si>
    <t>P20241704002</t>
  </si>
  <si>
    <t>P20242404001</t>
  </si>
  <si>
    <t>T32000195</t>
  </si>
  <si>
    <t>T32000196</t>
  </si>
  <si>
    <t>T32000197</t>
  </si>
  <si>
    <t>P20241504001</t>
  </si>
  <si>
    <t>2xN232339E, 2xN240256E, 2xN240555E</t>
  </si>
  <si>
    <t xml:space="preserve">Extra T1 for March </t>
  </si>
  <si>
    <t>P20243004001</t>
  </si>
  <si>
    <t>P20240205001</t>
  </si>
  <si>
    <t>T32000198</t>
  </si>
  <si>
    <t>T32000199</t>
  </si>
  <si>
    <t>P20241705001</t>
  </si>
  <si>
    <t>P20242305001</t>
  </si>
  <si>
    <t>P20242905001</t>
  </si>
  <si>
    <t>P20242905002</t>
  </si>
  <si>
    <t>P20242905003</t>
  </si>
  <si>
    <t>2xN240346E, 3xN240623E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</si>
</sst>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7]mmm&quot;. &quot;yy;@"/>
    <numFmt numFmtId="165" formatCode="dd&quot;.&quot;mm&quot;.&quot;yyyy"/>
    <numFmt numFmtId="166" formatCode="[$-407]d&quot;. &quot;mmm&quot;.&quot;;@"/>
    <numFmt numFmtId="167" formatCode="[$€-407]&quot; &quot;#,##0.00&quot; &quot;;[Red]&quot;(&quot;[$€-407]&quot; &quot;#,##0.00&quot;)&quot;"/>
    <numFmt numFmtId="168" formatCode="#,##0.00&quot; &quot;[$€-407]"/>
    <numFmt numFmtId="169" formatCode="#,##0.0000&quot; &quot;[$€-407]"/>
    <numFmt numFmtId="170" formatCode="#,##0.00\ [$€-407]"/>
    <numFmt numFmtId="171" formatCode="#,##0.00\ &quot;€&quot;"/>
  </numFmts>
  <fonts count="17">
    <font>
      <sz val="11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9"/>
      <color rgb="FF000000"/>
      <name val="Arial"/>
      <charset val="134"/>
    </font>
    <font>
      <b/>
      <sz val="10"/>
      <color rgb="FFFF0000"/>
      <name val="Arial"/>
      <charset val="134"/>
    </font>
    <font>
      <sz val="10"/>
      <color rgb="FF002060"/>
      <name val="Arial"/>
      <charset val="134"/>
    </font>
    <font>
      <b/>
      <sz val="10"/>
      <color rgb="FF002060"/>
      <name val="Arial"/>
      <charset val="134"/>
    </font>
    <font>
      <sz val="11"/>
      <color rgb="FF000000"/>
      <name val="Arial"/>
      <charset val="134"/>
    </font>
    <font>
      <b/>
      <sz val="10"/>
      <color rgb="FF0070C0"/>
      <name val="Arial"/>
      <charset val="134"/>
    </font>
    <font>
      <b/>
      <sz val="10"/>
      <color rgb="FFFF3300"/>
      <name val="Arial"/>
      <charset val="134"/>
    </font>
    <font>
      <sz val="11"/>
      <color indexed="8"/>
      <name val="宋体"/>
      <charset val="134"/>
    </font>
    <font>
      <sz val="10"/>
      <color indexed="8"/>
      <name val="Arial"/>
      <charset val="134"/>
    </font>
    <font>
      <sz val="12"/>
      <color rgb="FF000000"/>
      <name val="宋体"/>
      <charset val="134"/>
    </font>
    <font>
      <sz val="10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ACB9CA"/>
        <bgColor rgb="FFACB9CA"/>
      </patternFill>
    </fill>
    <fill>
      <patternFill patternType="solid">
        <fgColor rgb="FFDBDBDB"/>
        <bgColor rgb="FFDBDBDB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AEAAAA"/>
        <bgColor rgb="FFAEAAAA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A9D08E"/>
        <bgColor rgb="FFA9D08E"/>
      </patternFill>
    </fill>
    <fill>
      <patternFill patternType="solid">
        <fgColor rgb="FFFFE699"/>
        <bgColor rgb="FFFFE699"/>
      </patternFill>
    </fill>
    <fill>
      <patternFill patternType="solid">
        <fgColor rgb="FF00B050"/>
        <bgColor rgb="FF00B050"/>
      </patternFill>
    </fill>
    <fill>
      <patternFill patternType="solid">
        <fgColor rgb="FF00B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3" fillId="0" borderId="0"/>
    <xf numFmtId="0" fontId="14" fillId="0" borderId="0" applyNumberFormat="0" applyBorder="0" applyProtection="0"/>
  </cellStyleXfs>
  <cellXfs count="10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5" fontId="2" fillId="4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6" fontId="1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6" fillId="7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167" fontId="2" fillId="0" borderId="0" xfId="2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center" vertical="center"/>
    </xf>
    <xf numFmtId="167" fontId="1" fillId="0" borderId="0" xfId="2" applyNumberFormat="1" applyFont="1" applyAlignment="1">
      <alignment horizontal="left" vertical="center"/>
    </xf>
    <xf numFmtId="168" fontId="1" fillId="0" borderId="0" xfId="0" applyNumberFormat="1" applyFont="1" applyAlignment="1">
      <alignment horizontal="center" vertical="center"/>
    </xf>
    <xf numFmtId="3" fontId="1" fillId="1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7" fontId="7" fillId="0" borderId="0" xfId="2" applyNumberFormat="1" applyFont="1" applyAlignment="1">
      <alignment horizontal="left" vertical="center"/>
    </xf>
    <xf numFmtId="0" fontId="2" fillId="11" borderId="0" xfId="0" applyFont="1" applyFill="1" applyAlignment="1">
      <alignment horizontal="left"/>
    </xf>
    <xf numFmtId="168" fontId="2" fillId="11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8" fontId="1" fillId="11" borderId="0" xfId="0" applyNumberFormat="1" applyFont="1" applyFill="1" applyAlignment="1">
      <alignment horizontal="center" vertical="center"/>
    </xf>
    <xf numFmtId="0" fontId="2" fillId="0" borderId="0" xfId="0" applyFont="1"/>
    <xf numFmtId="170" fontId="2" fillId="0" borderId="0" xfId="0" applyNumberFormat="1" applyFont="1"/>
    <xf numFmtId="0" fontId="9" fillId="0" borderId="0" xfId="0" applyFont="1" applyAlignment="1">
      <alignment horizontal="center"/>
    </xf>
    <xf numFmtId="9" fontId="2" fillId="0" borderId="0" xfId="0" applyNumberFormat="1" applyFont="1"/>
    <xf numFmtId="0" fontId="5" fillId="0" borderId="0" xfId="0" applyFont="1" applyAlignment="1">
      <alignment horizontal="center" vertical="center"/>
    </xf>
    <xf numFmtId="171" fontId="2" fillId="0" borderId="0" xfId="0" applyNumberFormat="1" applyFont="1"/>
    <xf numFmtId="1" fontId="2" fillId="0" borderId="0" xfId="0" applyNumberFormat="1" applyFont="1"/>
    <xf numFmtId="2" fontId="2" fillId="5" borderId="0" xfId="0" applyNumberFormat="1" applyFont="1" applyFill="1"/>
    <xf numFmtId="167" fontId="2" fillId="0" borderId="0" xfId="2" applyNumberFormat="1" applyFont="1" applyAlignment="1">
      <alignment vertical="center"/>
    </xf>
    <xf numFmtId="0" fontId="2" fillId="7" borderId="0" xfId="2" applyFont="1" applyFill="1" applyAlignment="1">
      <alignment vertical="center"/>
    </xf>
    <xf numFmtId="167" fontId="1" fillId="0" borderId="0" xfId="2" applyNumberFormat="1" applyFont="1" applyAlignment="1">
      <alignment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5" borderId="0" xfId="0" applyFont="1" applyFill="1"/>
    <xf numFmtId="1" fontId="1" fillId="0" borderId="0" xfId="0" applyNumberFormat="1" applyFont="1"/>
    <xf numFmtId="168" fontId="6" fillId="0" borderId="0" xfId="0" applyNumberFormat="1" applyFont="1" applyAlignment="1">
      <alignment horizontal="center" vertical="center"/>
    </xf>
    <xf numFmtId="168" fontId="10" fillId="11" borderId="0" xfId="0" applyNumberFormat="1" applyFont="1" applyFill="1" applyAlignment="1">
      <alignment horizontal="center" vertical="center"/>
    </xf>
    <xf numFmtId="168" fontId="11" fillId="0" borderId="0" xfId="0" applyNumberFormat="1" applyFont="1"/>
    <xf numFmtId="0" fontId="11" fillId="0" borderId="0" xfId="0" applyFont="1"/>
    <xf numFmtId="2" fontId="1" fillId="0" borderId="0" xfId="0" applyNumberFormat="1" applyFont="1"/>
    <xf numFmtId="0" fontId="2" fillId="0" borderId="0" xfId="2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8" fontId="11" fillId="0" borderId="0" xfId="0" applyNumberFormat="1" applyFont="1" applyAlignment="1">
      <alignment vertical="center"/>
    </xf>
    <xf numFmtId="0" fontId="12" fillId="0" borderId="5" xfId="1" applyFont="1" applyBorder="1" applyAlignment="1">
      <alignment wrapText="1"/>
    </xf>
    <xf numFmtId="4" fontId="12" fillId="0" borderId="5" xfId="1" applyNumberFormat="1" applyFont="1" applyBorder="1" applyAlignment="1">
      <alignment horizontal="right" wrapText="1"/>
    </xf>
    <xf numFmtId="14" fontId="12" fillId="0" borderId="5" xfId="1" applyNumberFormat="1" applyFont="1" applyBorder="1" applyAlignment="1">
      <alignment horizontal="center" wrapText="1"/>
    </xf>
    <xf numFmtId="0" fontId="12" fillId="0" borderId="5" xfId="1" applyFont="1" applyBorder="1" applyAlignment="1">
      <alignment horizontal="left" wrapText="1"/>
    </xf>
    <xf numFmtId="165" fontId="4" fillId="4" borderId="2" xfId="0" applyNumberFormat="1" applyFont="1" applyFill="1" applyBorder="1" applyAlignment="1">
      <alignment horizontal="center" vertical="center"/>
    </xf>
    <xf numFmtId="167" fontId="7" fillId="11" borderId="0" xfId="2" applyNumberFormat="1" applyFont="1" applyFill="1" applyAlignment="1">
      <alignment horizontal="left" vertical="center"/>
    </xf>
    <xf numFmtId="167" fontId="8" fillId="11" borderId="0" xfId="2" applyNumberFormat="1" applyFont="1" applyFill="1" applyAlignment="1">
      <alignment horizontal="left" vertical="center"/>
    </xf>
    <xf numFmtId="3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5" fillId="0" borderId="0" xfId="0" applyFont="1"/>
    <xf numFmtId="0" fontId="6" fillId="15" borderId="0" xfId="0" applyFont="1" applyFill="1" applyAlignment="1">
      <alignment horizontal="center" vertical="center" wrapText="1"/>
    </xf>
    <xf numFmtId="0" fontId="6" fillId="16" borderId="0" xfId="0" applyFont="1" applyFill="1" applyAlignment="1">
      <alignment horizontal="center" vertical="center" wrapText="1"/>
    </xf>
    <xf numFmtId="0" fontId="1" fillId="0" borderId="0" xfId="0" applyFont="1"/>
    <xf numFmtId="2" fontId="2" fillId="17" borderId="0" xfId="0" applyNumberFormat="1" applyFont="1" applyFill="1"/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Standard" xfId="0" builtinId="0"/>
    <cellStyle name="Standard_03.2024" xfId="1" xr:uid="{00000000-0005-0000-0000-000001000000}"/>
    <cellStyle name="常规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opLeftCell="A19" workbookViewId="0">
      <selection activeCell="E44" sqref="E44"/>
    </sheetView>
  </sheetViews>
  <sheetFormatPr baseColWidth="10" defaultColWidth="9" defaultRowHeight="12.75"/>
  <cols>
    <col min="1" max="1" width="4.28515625" style="2" customWidth="1"/>
    <col min="2" max="3" width="13.5703125" style="2" customWidth="1"/>
    <col min="4" max="4" width="12.140625" style="2" customWidth="1"/>
    <col min="5" max="9" width="13.7109375" style="2" customWidth="1"/>
    <col min="10" max="10" width="13.85546875" style="2" customWidth="1"/>
    <col min="11" max="18" width="13.7109375" style="2" customWidth="1"/>
    <col min="19" max="19" width="15.42578125" style="2" customWidth="1"/>
    <col min="20" max="16384" width="9" style="2"/>
  </cols>
  <sheetData>
    <row r="1" spans="1:22" customFormat="1" ht="18" customHeight="1">
      <c r="A1" s="98">
        <v>45292</v>
      </c>
      <c r="B1" s="9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customFormat="1" ht="15.75" customHeight="1">
      <c r="A2" s="101" t="s">
        <v>0</v>
      </c>
      <c r="B2" s="102" t="s">
        <v>1</v>
      </c>
      <c r="C2" s="102" t="s">
        <v>2</v>
      </c>
      <c r="D2" s="102" t="s">
        <v>3</v>
      </c>
      <c r="E2" s="99" t="s">
        <v>4</v>
      </c>
      <c r="F2" s="99"/>
      <c r="G2" s="99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2"/>
      <c r="T2" s="2"/>
      <c r="U2" s="2"/>
      <c r="V2" s="2"/>
    </row>
    <row r="3" spans="1:22" customFormat="1" ht="38.25">
      <c r="A3" s="101"/>
      <c r="B3" s="102"/>
      <c r="C3" s="102"/>
      <c r="D3" s="102"/>
      <c r="E3" s="6" t="s">
        <v>5</v>
      </c>
      <c r="F3" s="6" t="s">
        <v>6</v>
      </c>
      <c r="G3" s="7" t="s">
        <v>7</v>
      </c>
      <c r="H3" s="7" t="s">
        <v>8</v>
      </c>
      <c r="I3" s="55" t="s">
        <v>9</v>
      </c>
      <c r="J3" s="56" t="s">
        <v>10</v>
      </c>
      <c r="K3" s="57" t="s">
        <v>11</v>
      </c>
      <c r="L3" s="56" t="s">
        <v>12</v>
      </c>
      <c r="M3" s="56" t="s">
        <v>13</v>
      </c>
      <c r="N3" s="56" t="s">
        <v>14</v>
      </c>
      <c r="O3" s="58" t="s">
        <v>15</v>
      </c>
      <c r="P3" s="59" t="s">
        <v>16</v>
      </c>
      <c r="Q3" s="59" t="s">
        <v>17</v>
      </c>
      <c r="R3" s="59" t="s">
        <v>18</v>
      </c>
      <c r="S3" s="2"/>
      <c r="T3" s="2"/>
      <c r="U3" s="2"/>
      <c r="V3" s="2"/>
    </row>
    <row r="4" spans="1:22" customFormat="1" ht="18" customHeight="1">
      <c r="A4" s="3">
        <v>1</v>
      </c>
      <c r="B4" s="12">
        <v>45314</v>
      </c>
      <c r="C4" s="90" t="s">
        <v>19</v>
      </c>
      <c r="D4" s="9" t="s">
        <v>20</v>
      </c>
      <c r="E4" s="3"/>
      <c r="F4" s="3"/>
      <c r="G4" s="3"/>
      <c r="H4" s="10">
        <v>16</v>
      </c>
      <c r="I4" s="3"/>
      <c r="J4" s="3"/>
      <c r="K4" s="3"/>
      <c r="L4" s="3"/>
      <c r="M4" s="3"/>
      <c r="N4" s="3">
        <v>1</v>
      </c>
      <c r="O4" s="3"/>
      <c r="P4" s="3"/>
      <c r="Q4" s="3"/>
      <c r="R4" s="3"/>
      <c r="S4" s="2"/>
      <c r="T4" s="2"/>
      <c r="U4" s="2"/>
      <c r="V4" s="2"/>
    </row>
    <row r="5" spans="1:22" customFormat="1" ht="18" customHeight="1">
      <c r="A5" s="3">
        <v>2</v>
      </c>
      <c r="B5" s="12">
        <v>45316</v>
      </c>
      <c r="C5" s="90">
        <v>24012501</v>
      </c>
      <c r="D5" s="9" t="s">
        <v>20</v>
      </c>
      <c r="E5" s="3"/>
      <c r="F5" s="3">
        <v>48</v>
      </c>
      <c r="G5" s="3"/>
      <c r="H5" s="10"/>
      <c r="I5" s="3"/>
      <c r="J5" s="3"/>
      <c r="K5" s="3"/>
      <c r="L5" s="3"/>
      <c r="M5" s="3"/>
      <c r="N5" s="3"/>
      <c r="O5" s="3"/>
      <c r="P5" s="3"/>
      <c r="Q5" s="3"/>
      <c r="R5" s="3"/>
      <c r="S5" s="2"/>
      <c r="T5" s="2"/>
      <c r="U5" s="2"/>
      <c r="V5" s="2"/>
    </row>
    <row r="6" spans="1:22" customFormat="1" ht="18" customHeight="1">
      <c r="A6" s="3">
        <v>3</v>
      </c>
      <c r="B6" s="12">
        <v>45296</v>
      </c>
      <c r="C6" s="90">
        <v>24010401</v>
      </c>
      <c r="D6" s="4" t="s">
        <v>21</v>
      </c>
      <c r="E6" s="3">
        <v>105</v>
      </c>
      <c r="F6" s="3"/>
      <c r="G6" s="3"/>
      <c r="H6" s="3"/>
      <c r="I6" s="3">
        <v>36</v>
      </c>
      <c r="J6" s="3"/>
      <c r="K6" s="3"/>
      <c r="L6" s="3"/>
      <c r="M6" s="3"/>
      <c r="N6" s="3"/>
      <c r="O6" s="3"/>
      <c r="P6" s="3"/>
      <c r="Q6" s="3"/>
      <c r="R6" s="3"/>
      <c r="S6" s="2"/>
      <c r="T6" s="2"/>
      <c r="U6" s="2"/>
      <c r="V6" s="2"/>
    </row>
    <row r="7" spans="1:22" customFormat="1" ht="18" customHeight="1">
      <c r="A7" s="3">
        <v>4</v>
      </c>
      <c r="B7" s="12">
        <v>45300</v>
      </c>
      <c r="C7" s="90">
        <v>24010801</v>
      </c>
      <c r="D7" s="4" t="s">
        <v>21</v>
      </c>
      <c r="E7" s="3">
        <v>105</v>
      </c>
      <c r="F7" s="3"/>
      <c r="G7" s="3"/>
      <c r="H7" s="3"/>
      <c r="I7" s="3">
        <v>96</v>
      </c>
      <c r="J7" s="3"/>
      <c r="K7" s="3"/>
      <c r="L7" s="3"/>
      <c r="M7" s="3"/>
      <c r="N7" s="3"/>
      <c r="O7" s="3"/>
      <c r="P7" s="3"/>
      <c r="Q7" s="3"/>
      <c r="R7" s="3"/>
      <c r="S7" s="2"/>
      <c r="T7" s="2"/>
      <c r="U7" s="2"/>
      <c r="V7" s="2"/>
    </row>
    <row r="8" spans="1:22" customFormat="1" ht="18" customHeight="1">
      <c r="A8" s="3">
        <v>5</v>
      </c>
      <c r="B8" s="12">
        <v>45302</v>
      </c>
      <c r="C8" s="90">
        <v>24011001</v>
      </c>
      <c r="D8" s="4" t="s">
        <v>21</v>
      </c>
      <c r="E8" s="3">
        <v>135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2"/>
      <c r="T8" s="2"/>
      <c r="U8" s="2"/>
      <c r="V8" s="2"/>
    </row>
    <row r="9" spans="1:22" customFormat="1" ht="18" customHeight="1">
      <c r="A9" s="3">
        <v>6</v>
      </c>
      <c r="B9" s="12">
        <v>45303</v>
      </c>
      <c r="C9" s="90">
        <v>24011101</v>
      </c>
      <c r="D9" s="4" t="s">
        <v>21</v>
      </c>
      <c r="E9" s="3">
        <v>60</v>
      </c>
      <c r="F9" s="3"/>
      <c r="G9" s="3"/>
      <c r="H9" s="3"/>
      <c r="I9" s="3">
        <v>72</v>
      </c>
      <c r="J9" s="3"/>
      <c r="K9" s="3"/>
      <c r="L9" s="3"/>
      <c r="M9" s="3"/>
      <c r="N9" s="3"/>
      <c r="O9" s="3"/>
      <c r="P9" s="3"/>
      <c r="Q9" s="3"/>
      <c r="R9" s="3"/>
      <c r="S9" s="2"/>
      <c r="T9" s="2"/>
      <c r="U9" s="2"/>
      <c r="V9" s="2"/>
    </row>
    <row r="10" spans="1:22" customFormat="1" ht="18" customHeight="1">
      <c r="A10" s="3">
        <v>7</v>
      </c>
      <c r="B10" s="12">
        <v>45307</v>
      </c>
      <c r="C10" s="90">
        <v>24011501</v>
      </c>
      <c r="D10" s="4" t="s">
        <v>21</v>
      </c>
      <c r="E10" s="3">
        <v>60</v>
      </c>
      <c r="F10" s="3"/>
      <c r="G10" s="3"/>
      <c r="H10" s="3"/>
      <c r="I10" s="3">
        <v>48</v>
      </c>
      <c r="J10" s="3"/>
      <c r="K10" s="3"/>
      <c r="L10" s="3"/>
      <c r="M10" s="3"/>
      <c r="N10" s="3"/>
      <c r="O10" s="3"/>
      <c r="P10" s="3"/>
      <c r="Q10" s="3"/>
      <c r="R10" s="3"/>
      <c r="S10" s="2"/>
      <c r="T10" s="2"/>
      <c r="U10" s="2"/>
      <c r="V10" s="2"/>
    </row>
    <row r="11" spans="1:22" customFormat="1" ht="18" customHeight="1">
      <c r="A11" s="3">
        <v>8</v>
      </c>
      <c r="B11" s="12">
        <v>45310</v>
      </c>
      <c r="C11" s="90">
        <v>24011801</v>
      </c>
      <c r="D11" s="4" t="s">
        <v>21</v>
      </c>
      <c r="E11" s="3">
        <v>120</v>
      </c>
      <c r="F11" s="3"/>
      <c r="G11" s="3"/>
      <c r="H11" s="3"/>
      <c r="I11" s="3">
        <v>60</v>
      </c>
      <c r="J11" s="3"/>
      <c r="K11" s="3"/>
      <c r="L11" s="3"/>
      <c r="M11" s="3"/>
      <c r="N11" s="3"/>
      <c r="O11" s="3"/>
      <c r="P11" s="3"/>
      <c r="Q11" s="3"/>
      <c r="R11" s="3"/>
      <c r="S11" s="2"/>
      <c r="T11" s="2"/>
      <c r="U11" s="2"/>
      <c r="V11" s="2"/>
    </row>
    <row r="12" spans="1:22" customFormat="1" ht="18" customHeight="1">
      <c r="A12" s="3">
        <v>9</v>
      </c>
      <c r="B12" s="12">
        <v>45314</v>
      </c>
      <c r="C12" s="90">
        <v>24011201</v>
      </c>
      <c r="D12" s="4" t="s">
        <v>21</v>
      </c>
      <c r="E12" s="3">
        <v>75</v>
      </c>
      <c r="F12" s="3"/>
      <c r="G12" s="3"/>
      <c r="H12" s="3"/>
      <c r="I12" s="3">
        <v>48</v>
      </c>
      <c r="J12" s="3"/>
      <c r="K12" s="3"/>
      <c r="L12" s="3"/>
      <c r="M12" s="3"/>
      <c r="N12" s="3"/>
      <c r="O12" s="3"/>
      <c r="P12" s="3"/>
      <c r="Q12" s="3"/>
      <c r="R12" s="3"/>
      <c r="S12" s="2"/>
      <c r="T12" s="2"/>
      <c r="U12" s="2"/>
      <c r="V12" s="2"/>
    </row>
    <row r="13" spans="1:22" customFormat="1" ht="18" customHeight="1">
      <c r="A13" s="3">
        <v>10</v>
      </c>
      <c r="B13" s="12">
        <v>45317</v>
      </c>
      <c r="C13" s="90">
        <v>24012502</v>
      </c>
      <c r="D13" s="4" t="s">
        <v>21</v>
      </c>
      <c r="E13" s="3">
        <v>120</v>
      </c>
      <c r="F13" s="3"/>
      <c r="G13" s="3"/>
      <c r="H13" s="3"/>
      <c r="I13" s="3">
        <v>36</v>
      </c>
      <c r="J13" s="3"/>
      <c r="K13" s="3"/>
      <c r="L13" s="3"/>
      <c r="M13" s="3"/>
      <c r="N13" s="3"/>
      <c r="O13" s="3"/>
      <c r="P13" s="3"/>
      <c r="Q13" s="3"/>
      <c r="R13" s="3"/>
      <c r="S13" s="2"/>
      <c r="T13" s="2"/>
      <c r="U13" s="2"/>
      <c r="V13" s="2"/>
    </row>
    <row r="14" spans="1:22" customFormat="1" ht="18" customHeight="1">
      <c r="A14" s="3">
        <v>11</v>
      </c>
      <c r="B14" s="12">
        <v>45321</v>
      </c>
      <c r="C14" s="90">
        <v>24012901</v>
      </c>
      <c r="D14" s="4" t="s">
        <v>21</v>
      </c>
      <c r="E14" s="3">
        <v>150</v>
      </c>
      <c r="F14" s="3"/>
      <c r="G14" s="3"/>
      <c r="H14" s="3"/>
      <c r="I14" s="3">
        <v>24</v>
      </c>
      <c r="J14" s="3"/>
      <c r="K14" s="3"/>
      <c r="L14" s="3"/>
      <c r="M14" s="3"/>
      <c r="N14" s="3"/>
      <c r="O14" s="3"/>
      <c r="P14" s="3"/>
      <c r="Q14" s="3"/>
      <c r="R14" s="3"/>
      <c r="S14" s="2"/>
      <c r="T14" s="2"/>
      <c r="U14" s="2"/>
      <c r="V14" s="2"/>
    </row>
    <row r="15" spans="1:22" customFormat="1" ht="18" customHeight="1">
      <c r="A15" s="3">
        <v>12</v>
      </c>
      <c r="B15" s="12">
        <v>45294</v>
      </c>
      <c r="C15" s="90">
        <v>24010201</v>
      </c>
      <c r="D15" s="11" t="s">
        <v>22</v>
      </c>
      <c r="E15" s="3">
        <v>495</v>
      </c>
      <c r="F15" s="3"/>
      <c r="G15" s="3">
        <v>9</v>
      </c>
      <c r="H15" s="3"/>
      <c r="I15" s="3">
        <v>168</v>
      </c>
      <c r="J15" s="3"/>
      <c r="K15" s="3">
        <v>100</v>
      </c>
      <c r="L15" s="3"/>
      <c r="M15" s="3">
        <v>24</v>
      </c>
      <c r="N15" s="3"/>
      <c r="O15" s="3"/>
      <c r="P15" s="3"/>
      <c r="Q15" s="3"/>
      <c r="R15" s="3"/>
      <c r="S15" s="2"/>
      <c r="T15" s="2"/>
      <c r="U15" s="2"/>
      <c r="V15" s="2"/>
    </row>
    <row r="16" spans="1:22" customFormat="1" ht="18" customHeight="1">
      <c r="A16" s="3">
        <v>13</v>
      </c>
      <c r="B16" s="12">
        <v>45301</v>
      </c>
      <c r="C16" s="90">
        <v>24010901</v>
      </c>
      <c r="D16" s="11" t="s">
        <v>22</v>
      </c>
      <c r="E16" s="3">
        <v>390</v>
      </c>
      <c r="F16" s="3"/>
      <c r="G16" s="3"/>
      <c r="H16" s="3"/>
      <c r="I16" s="3">
        <v>168</v>
      </c>
      <c r="J16" s="3"/>
      <c r="K16" s="3">
        <v>100</v>
      </c>
      <c r="L16" s="3"/>
      <c r="M16" s="3">
        <v>24</v>
      </c>
      <c r="N16" s="3"/>
      <c r="O16" s="3"/>
      <c r="P16" s="3"/>
      <c r="Q16" s="3"/>
      <c r="R16" s="3"/>
      <c r="S16" s="2"/>
      <c r="T16" s="2"/>
      <c r="U16" s="2"/>
      <c r="V16" s="2"/>
    </row>
    <row r="17" spans="1:22" customFormat="1" ht="18" customHeight="1">
      <c r="A17" s="3">
        <v>14</v>
      </c>
      <c r="B17" s="12">
        <v>45308</v>
      </c>
      <c r="C17" s="90">
        <v>24011601</v>
      </c>
      <c r="D17" s="11" t="s">
        <v>22</v>
      </c>
      <c r="E17" s="3">
        <v>405</v>
      </c>
      <c r="F17" s="3"/>
      <c r="G17" s="3">
        <v>9</v>
      </c>
      <c r="H17" s="3"/>
      <c r="I17" s="3">
        <v>252</v>
      </c>
      <c r="J17" s="3"/>
      <c r="K17" s="3">
        <v>180</v>
      </c>
      <c r="L17" s="3"/>
      <c r="M17" s="3"/>
      <c r="N17" s="3"/>
      <c r="O17" s="3"/>
      <c r="P17" s="3"/>
      <c r="Q17" s="3"/>
      <c r="R17" s="3"/>
      <c r="S17" s="2"/>
      <c r="T17" s="2"/>
      <c r="U17" s="2"/>
      <c r="V17" s="2"/>
    </row>
    <row r="18" spans="1:22" customFormat="1" ht="18" customHeight="1">
      <c r="A18" s="3">
        <v>15</v>
      </c>
      <c r="B18" s="12">
        <v>45315</v>
      </c>
      <c r="C18" s="90">
        <v>24012301</v>
      </c>
      <c r="D18" s="11" t="s">
        <v>22</v>
      </c>
      <c r="E18" s="3">
        <v>375</v>
      </c>
      <c r="F18" s="3"/>
      <c r="G18" s="3"/>
      <c r="H18" s="3"/>
      <c r="I18" s="3">
        <v>180</v>
      </c>
      <c r="J18" s="60"/>
      <c r="K18" s="3">
        <v>140</v>
      </c>
      <c r="L18" s="3"/>
      <c r="M18" s="3">
        <v>24</v>
      </c>
      <c r="N18" s="3"/>
      <c r="O18" s="3"/>
      <c r="P18" s="3"/>
      <c r="Q18" s="3"/>
      <c r="R18" s="3"/>
      <c r="S18" s="2"/>
      <c r="T18" s="2"/>
      <c r="U18" s="2"/>
      <c r="V18" s="2"/>
    </row>
    <row r="19" spans="1:22" customFormat="1" ht="18" customHeight="1">
      <c r="A19" s="3">
        <v>16</v>
      </c>
      <c r="B19" s="12">
        <v>45321</v>
      </c>
      <c r="C19" s="90" t="s">
        <v>23</v>
      </c>
      <c r="D19" s="11" t="s">
        <v>24</v>
      </c>
      <c r="E19" s="3"/>
      <c r="F19" s="3"/>
      <c r="G19" s="3"/>
      <c r="H19" s="3"/>
      <c r="I19" s="3">
        <v>12</v>
      </c>
      <c r="J19" s="60"/>
      <c r="K19" s="3"/>
      <c r="L19" s="3"/>
      <c r="M19" s="3"/>
      <c r="N19" s="3"/>
      <c r="O19" s="3"/>
      <c r="P19" s="3"/>
      <c r="Q19" s="3"/>
      <c r="R19" s="3"/>
      <c r="S19" s="2"/>
      <c r="T19" s="2"/>
      <c r="U19" s="2"/>
      <c r="V19" s="2"/>
    </row>
    <row r="20" spans="1:22" customFormat="1" ht="18" customHeight="1">
      <c r="A20" s="3">
        <v>17</v>
      </c>
      <c r="B20" s="12">
        <v>45295</v>
      </c>
      <c r="C20" s="90" t="s">
        <v>25</v>
      </c>
      <c r="D20" s="4" t="s">
        <v>26</v>
      </c>
      <c r="E20" s="3"/>
      <c r="F20" s="3"/>
      <c r="G20" s="3"/>
      <c r="H20" s="3"/>
      <c r="I20" s="3"/>
      <c r="J20" s="60"/>
      <c r="K20" s="3"/>
      <c r="L20" s="3"/>
      <c r="M20" s="3"/>
      <c r="N20" s="3"/>
      <c r="O20" s="3"/>
      <c r="P20" s="3">
        <v>8320</v>
      </c>
      <c r="Q20" s="3"/>
      <c r="R20" s="3"/>
      <c r="S20" s="2"/>
      <c r="T20" s="2"/>
      <c r="U20" s="2"/>
      <c r="V20" s="2"/>
    </row>
    <row r="21" spans="1:22" customFormat="1" ht="18" customHeight="1">
      <c r="A21" s="3">
        <v>18</v>
      </c>
      <c r="B21" s="12">
        <v>45307</v>
      </c>
      <c r="C21" s="90" t="s">
        <v>27</v>
      </c>
      <c r="D21" s="4" t="s">
        <v>26</v>
      </c>
      <c r="E21" s="3"/>
      <c r="F21" s="3"/>
      <c r="G21" s="3"/>
      <c r="H21" s="3"/>
      <c r="I21" s="3"/>
      <c r="J21" s="60"/>
      <c r="K21" s="3"/>
      <c r="L21" s="3"/>
      <c r="M21" s="3"/>
      <c r="N21" s="3"/>
      <c r="O21" s="3"/>
      <c r="P21" s="3">
        <v>8320</v>
      </c>
      <c r="Q21" s="3"/>
      <c r="R21" s="3"/>
      <c r="S21" s="2"/>
      <c r="T21" s="2"/>
      <c r="U21" s="2"/>
      <c r="V21" s="2"/>
    </row>
    <row r="22" spans="1:22" customFormat="1" ht="18" customHeight="1">
      <c r="A22" s="3">
        <v>19</v>
      </c>
      <c r="B22" s="12">
        <v>45295</v>
      </c>
      <c r="C22" s="90" t="s">
        <v>28</v>
      </c>
      <c r="D22" s="4" t="s">
        <v>29</v>
      </c>
      <c r="E22" s="3"/>
      <c r="F22" s="3"/>
      <c r="G22" s="3"/>
      <c r="H22" s="3"/>
      <c r="I22" s="3"/>
      <c r="J22" s="60"/>
      <c r="K22" s="3"/>
      <c r="L22" s="3"/>
      <c r="M22" s="3"/>
      <c r="N22" s="3"/>
      <c r="O22" s="3"/>
      <c r="P22" s="3"/>
      <c r="Q22" s="3">
        <v>20800</v>
      </c>
      <c r="R22" s="3"/>
      <c r="S22" s="2"/>
      <c r="T22" s="2"/>
      <c r="U22" s="2"/>
      <c r="V22" s="2"/>
    </row>
    <row r="23" spans="1:22" customFormat="1" ht="18" customHeight="1">
      <c r="A23" s="3">
        <v>20</v>
      </c>
      <c r="B23" s="12">
        <v>45308</v>
      </c>
      <c r="C23" s="90" t="s">
        <v>30</v>
      </c>
      <c r="D23" s="4" t="s">
        <v>29</v>
      </c>
      <c r="E23" s="3"/>
      <c r="F23" s="3"/>
      <c r="G23" s="3"/>
      <c r="H23" s="3"/>
      <c r="I23" s="3"/>
      <c r="J23" s="60"/>
      <c r="K23" s="3"/>
      <c r="L23" s="3"/>
      <c r="M23" s="3"/>
      <c r="N23" s="3"/>
      <c r="O23" s="3"/>
      <c r="P23" s="3"/>
      <c r="Q23" s="3">
        <v>10400</v>
      </c>
      <c r="R23" s="3"/>
      <c r="S23" s="2"/>
      <c r="T23" s="2"/>
      <c r="U23" s="2"/>
      <c r="V23" s="2"/>
    </row>
    <row r="24" spans="1:22" customFormat="1" ht="18" customHeight="1">
      <c r="A24" s="3">
        <v>21</v>
      </c>
      <c r="B24" s="12">
        <v>45315</v>
      </c>
      <c r="C24" s="90" t="s">
        <v>31</v>
      </c>
      <c r="D24" s="4" t="s">
        <v>29</v>
      </c>
      <c r="E24" s="3"/>
      <c r="F24" s="3"/>
      <c r="G24" s="3"/>
      <c r="H24" s="3"/>
      <c r="I24" s="3"/>
      <c r="J24" s="60"/>
      <c r="K24" s="3"/>
      <c r="L24" s="3"/>
      <c r="M24" s="3"/>
      <c r="N24" s="3"/>
      <c r="O24" s="3"/>
      <c r="P24" s="3"/>
      <c r="Q24" s="3">
        <v>10400</v>
      </c>
      <c r="R24" s="3"/>
      <c r="S24" s="2"/>
      <c r="T24" s="2"/>
      <c r="U24" s="2"/>
      <c r="V24" s="2"/>
    </row>
    <row r="25" spans="1:22" customFormat="1" ht="18" customHeight="1">
      <c r="A25" s="3">
        <v>22</v>
      </c>
      <c r="B25" s="12">
        <v>45294</v>
      </c>
      <c r="C25" s="90" t="s">
        <v>32</v>
      </c>
      <c r="D25" s="4" t="s">
        <v>33</v>
      </c>
      <c r="E25" s="3"/>
      <c r="F25" s="3"/>
      <c r="G25" s="10"/>
      <c r="H25" s="10"/>
      <c r="I25" s="3"/>
      <c r="J25" s="3"/>
      <c r="K25" s="3"/>
      <c r="L25" s="3"/>
      <c r="M25" s="3"/>
      <c r="N25" s="3"/>
      <c r="O25" s="3">
        <v>2548</v>
      </c>
      <c r="P25" s="3"/>
      <c r="Q25" s="3"/>
      <c r="R25" s="3"/>
      <c r="S25" s="2"/>
      <c r="T25" s="2"/>
      <c r="U25" s="2"/>
      <c r="V25" s="2"/>
    </row>
    <row r="26" spans="1:22" customFormat="1" ht="18" customHeight="1">
      <c r="A26" s="3">
        <v>23</v>
      </c>
      <c r="B26" s="12">
        <v>45302</v>
      </c>
      <c r="C26" s="90" t="s">
        <v>34</v>
      </c>
      <c r="D26" s="4" t="s">
        <v>33</v>
      </c>
      <c r="E26" s="3"/>
      <c r="F26" s="3"/>
      <c r="G26" s="10"/>
      <c r="H26" s="10"/>
      <c r="I26" s="3"/>
      <c r="J26" s="3"/>
      <c r="K26" s="3"/>
      <c r="L26" s="3"/>
      <c r="M26" s="3"/>
      <c r="N26" s="3"/>
      <c r="O26" s="3">
        <v>2548</v>
      </c>
      <c r="P26" s="3"/>
      <c r="Q26" s="3"/>
      <c r="R26" s="3"/>
      <c r="S26" s="2"/>
      <c r="T26" s="2"/>
      <c r="U26" s="2"/>
      <c r="V26" s="2"/>
    </row>
    <row r="27" spans="1:22" customFormat="1" ht="18" customHeight="1">
      <c r="A27" s="3">
        <v>24</v>
      </c>
      <c r="B27" s="12">
        <v>45313</v>
      </c>
      <c r="C27" s="90" t="s">
        <v>35</v>
      </c>
      <c r="D27" s="4" t="s">
        <v>33</v>
      </c>
      <c r="E27" s="3"/>
      <c r="F27" s="3"/>
      <c r="G27" s="10"/>
      <c r="H27" s="10"/>
      <c r="I27" s="3"/>
      <c r="J27" s="3"/>
      <c r="K27" s="3"/>
      <c r="L27" s="3"/>
      <c r="M27" s="3"/>
      <c r="N27" s="3"/>
      <c r="O27" s="3">
        <v>2548</v>
      </c>
      <c r="P27" s="3"/>
      <c r="Q27" s="3"/>
      <c r="R27" s="3"/>
      <c r="S27" s="2"/>
      <c r="T27" s="2"/>
      <c r="U27" s="2"/>
      <c r="V27" s="2"/>
    </row>
    <row r="28" spans="1:22" customFormat="1" ht="18" customHeight="1">
      <c r="A28" s="3">
        <v>25</v>
      </c>
      <c r="B28" s="12">
        <v>45322</v>
      </c>
      <c r="C28" s="90" t="s">
        <v>36</v>
      </c>
      <c r="D28" s="4" t="s">
        <v>33</v>
      </c>
      <c r="E28" s="3"/>
      <c r="F28" s="3"/>
      <c r="G28" s="10"/>
      <c r="H28" s="10"/>
      <c r="I28" s="3"/>
      <c r="J28" s="3"/>
      <c r="K28" s="3"/>
      <c r="L28" s="3"/>
      <c r="M28" s="3"/>
      <c r="N28" s="3"/>
      <c r="O28" s="3">
        <v>2548</v>
      </c>
      <c r="P28" s="3"/>
      <c r="Q28" s="3"/>
      <c r="R28" s="3"/>
      <c r="S28" s="2"/>
      <c r="T28" s="2"/>
      <c r="U28" s="2"/>
      <c r="V28" s="2"/>
    </row>
    <row r="29" spans="1:22" s="1" customFormat="1" ht="18" customHeight="1">
      <c r="A29" s="13"/>
      <c r="B29" s="14"/>
      <c r="C29" s="15" t="s">
        <v>37</v>
      </c>
      <c r="D29" s="13"/>
      <c r="E29" s="15">
        <f>SUM(E4:E28)</f>
        <v>2595</v>
      </c>
      <c r="F29" s="15">
        <f t="shared" ref="F29:R29" si="0">SUM(F4:F28)</f>
        <v>48</v>
      </c>
      <c r="G29" s="15">
        <f t="shared" si="0"/>
        <v>18</v>
      </c>
      <c r="H29" s="15">
        <f t="shared" si="0"/>
        <v>16</v>
      </c>
      <c r="I29" s="15">
        <f t="shared" si="0"/>
        <v>1200</v>
      </c>
      <c r="J29" s="15">
        <f t="shared" si="0"/>
        <v>0</v>
      </c>
      <c r="K29" s="15">
        <f t="shared" si="0"/>
        <v>520</v>
      </c>
      <c r="L29" s="15">
        <f t="shared" si="0"/>
        <v>0</v>
      </c>
      <c r="M29" s="15">
        <f t="shared" si="0"/>
        <v>72</v>
      </c>
      <c r="N29" s="15">
        <f t="shared" si="0"/>
        <v>1</v>
      </c>
      <c r="O29" s="15">
        <f t="shared" si="0"/>
        <v>10192</v>
      </c>
      <c r="P29" s="15">
        <f t="shared" si="0"/>
        <v>16640</v>
      </c>
      <c r="Q29" s="15">
        <f t="shared" si="0"/>
        <v>41600</v>
      </c>
      <c r="R29" s="15">
        <f t="shared" si="0"/>
        <v>0</v>
      </c>
    </row>
    <row r="30" spans="1:22" customFormat="1" ht="18" customHeight="1">
      <c r="A30" s="2"/>
      <c r="B30" s="2"/>
      <c r="C30" s="16" t="s">
        <v>38</v>
      </c>
      <c r="D30" s="16" t="s">
        <v>39</v>
      </c>
      <c r="E30" s="16">
        <f>E29/15</f>
        <v>173</v>
      </c>
      <c r="F30" s="16">
        <f>F29/24</f>
        <v>2</v>
      </c>
      <c r="G30" s="16">
        <f>G29/9</f>
        <v>2</v>
      </c>
      <c r="H30" s="16">
        <f>H29/24</f>
        <v>0.66666666666666663</v>
      </c>
      <c r="I30" s="16">
        <f>I29/12</f>
        <v>100</v>
      </c>
      <c r="J30" s="16">
        <f>J29/24</f>
        <v>0</v>
      </c>
      <c r="K30" s="16">
        <f>K29/20</f>
        <v>26</v>
      </c>
      <c r="L30" s="16">
        <f>L29/24</f>
        <v>0</v>
      </c>
      <c r="M30" s="16">
        <f>M29/24</f>
        <v>3</v>
      </c>
      <c r="N30" s="16">
        <f>N29/24</f>
        <v>4.1666666666666664E-2</v>
      </c>
      <c r="O30" s="16">
        <f>O29/98</f>
        <v>104</v>
      </c>
      <c r="P30" s="16">
        <f>P29/2080</f>
        <v>8</v>
      </c>
      <c r="Q30" s="16">
        <f>Q29/2080</f>
        <v>20</v>
      </c>
      <c r="R30" s="2"/>
      <c r="S30" s="2"/>
      <c r="T30" s="2"/>
      <c r="U30" s="2"/>
      <c r="V30" s="2"/>
    </row>
    <row r="31" spans="1:22" customFormat="1" ht="18" customHeight="1">
      <c r="A31" s="2"/>
      <c r="B31" s="2"/>
      <c r="C31" s="16" t="s">
        <v>40</v>
      </c>
      <c r="D31" s="2"/>
      <c r="E31" s="16">
        <v>6</v>
      </c>
      <c r="F31" s="16">
        <v>14</v>
      </c>
      <c r="G31" s="16">
        <v>6.5</v>
      </c>
      <c r="H31" s="16">
        <v>16</v>
      </c>
      <c r="I31" s="16">
        <v>9</v>
      </c>
      <c r="J31" s="16">
        <v>16</v>
      </c>
      <c r="K31" s="16">
        <v>8</v>
      </c>
      <c r="L31" s="16">
        <v>14</v>
      </c>
      <c r="M31" s="16">
        <v>6.5</v>
      </c>
      <c r="N31" s="16">
        <v>14</v>
      </c>
      <c r="O31" s="16">
        <v>10</v>
      </c>
      <c r="P31" s="16">
        <v>15</v>
      </c>
      <c r="Q31" s="16">
        <v>15</v>
      </c>
      <c r="R31" s="2"/>
      <c r="S31" s="2"/>
      <c r="T31" s="2"/>
      <c r="U31" s="2"/>
      <c r="V31" s="2"/>
    </row>
    <row r="32" spans="1:22" customFormat="1" ht="18" customHeight="1">
      <c r="A32" s="2"/>
      <c r="B32" s="2"/>
      <c r="C32" s="16" t="s">
        <v>37</v>
      </c>
      <c r="D32" s="2"/>
      <c r="E32" s="16">
        <f>E31*E30</f>
        <v>1038</v>
      </c>
      <c r="F32" s="16">
        <f>F31*F30</f>
        <v>28</v>
      </c>
      <c r="G32" s="16">
        <f>G31*G30</f>
        <v>13</v>
      </c>
      <c r="H32" s="16">
        <f t="shared" ref="H32:R32" si="1">H31*H30</f>
        <v>10.666666666666666</v>
      </c>
      <c r="I32" s="16">
        <f t="shared" si="1"/>
        <v>900</v>
      </c>
      <c r="J32" s="16">
        <f t="shared" si="1"/>
        <v>0</v>
      </c>
      <c r="K32" s="16">
        <f t="shared" si="1"/>
        <v>208</v>
      </c>
      <c r="L32" s="16">
        <f t="shared" si="1"/>
        <v>0</v>
      </c>
      <c r="M32" s="16">
        <f t="shared" si="1"/>
        <v>19.5</v>
      </c>
      <c r="N32" s="16">
        <f t="shared" si="1"/>
        <v>0.58333333333333326</v>
      </c>
      <c r="O32" s="16">
        <f t="shared" si="1"/>
        <v>1040</v>
      </c>
      <c r="P32" s="16">
        <f t="shared" si="1"/>
        <v>120</v>
      </c>
      <c r="Q32" s="16">
        <f t="shared" si="1"/>
        <v>300</v>
      </c>
      <c r="R32" s="16">
        <f t="shared" si="1"/>
        <v>0</v>
      </c>
      <c r="S32" s="1">
        <f>SUM(E32:R32)</f>
        <v>3677.7500000000005</v>
      </c>
      <c r="T32" s="2"/>
      <c r="U32" s="2"/>
      <c r="V32" s="2"/>
    </row>
    <row r="33" spans="1:22" customFormat="1" ht="46.5" customHeight="1">
      <c r="A33" s="2"/>
      <c r="B33" s="2"/>
      <c r="C33" s="2">
        <v>20</v>
      </c>
      <c r="D33" s="2"/>
      <c r="E33" s="17" t="s">
        <v>5</v>
      </c>
      <c r="F33" s="18" t="s">
        <v>6</v>
      </c>
      <c r="G33" s="19" t="s">
        <v>7</v>
      </c>
      <c r="H33" s="19" t="s">
        <v>8</v>
      </c>
      <c r="I33" s="61" t="s">
        <v>9</v>
      </c>
      <c r="J33" s="62" t="s">
        <v>10</v>
      </c>
      <c r="K33" s="63" t="s">
        <v>11</v>
      </c>
      <c r="L33" s="62" t="s">
        <v>12</v>
      </c>
      <c r="M33" s="62" t="s">
        <v>13</v>
      </c>
      <c r="N33" s="62" t="s">
        <v>14</v>
      </c>
      <c r="O33" s="64" t="s">
        <v>15</v>
      </c>
      <c r="P33" s="65" t="s">
        <v>16</v>
      </c>
      <c r="Q33" s="65" t="s">
        <v>41</v>
      </c>
      <c r="R33" s="65" t="s">
        <v>18</v>
      </c>
      <c r="S33" s="2"/>
      <c r="T33" s="2"/>
      <c r="U33" s="2"/>
      <c r="V33" s="2"/>
    </row>
    <row r="34" spans="1:22" customFormat="1" ht="18" customHeight="1">
      <c r="A34" s="2"/>
      <c r="B34" s="2"/>
      <c r="C34" s="20" t="s">
        <v>37</v>
      </c>
      <c r="D34" s="2"/>
      <c r="E34" s="21">
        <f t="shared" ref="E34:G34" si="2">E29</f>
        <v>2595</v>
      </c>
      <c r="F34" s="22">
        <f t="shared" si="2"/>
        <v>48</v>
      </c>
      <c r="G34" s="23">
        <f t="shared" si="2"/>
        <v>18</v>
      </c>
      <c r="H34" s="24">
        <f t="shared" ref="H34:R34" si="3">H29</f>
        <v>16</v>
      </c>
      <c r="I34" s="23">
        <f t="shared" si="3"/>
        <v>1200</v>
      </c>
      <c r="J34" s="24">
        <f t="shared" si="3"/>
        <v>0</v>
      </c>
      <c r="K34" s="21">
        <f t="shared" si="3"/>
        <v>520</v>
      </c>
      <c r="L34" s="22">
        <f t="shared" si="3"/>
        <v>0</v>
      </c>
      <c r="M34" s="21">
        <f t="shared" si="3"/>
        <v>72</v>
      </c>
      <c r="N34" s="22">
        <f t="shared" si="3"/>
        <v>1</v>
      </c>
      <c r="O34" s="23">
        <f t="shared" si="3"/>
        <v>10192</v>
      </c>
      <c r="P34" s="23">
        <f t="shared" si="3"/>
        <v>16640</v>
      </c>
      <c r="Q34" s="23">
        <f t="shared" si="3"/>
        <v>41600</v>
      </c>
      <c r="R34" s="23">
        <f t="shared" si="3"/>
        <v>0</v>
      </c>
      <c r="S34" s="2"/>
      <c r="T34" s="2"/>
      <c r="U34" s="2"/>
      <c r="V34" s="2"/>
    </row>
    <row r="35" spans="1:22" customFormat="1" ht="18" customHeight="1">
      <c r="A35" s="2"/>
      <c r="B35" s="2"/>
      <c r="C35" s="25"/>
      <c r="D35" s="2"/>
      <c r="E35" s="26">
        <f>E34+K34+M34</f>
        <v>3187</v>
      </c>
      <c r="F35" s="27">
        <f>F34+L34+N34</f>
        <v>49</v>
      </c>
      <c r="G35" s="28">
        <f>G34+I34</f>
        <v>1218</v>
      </c>
      <c r="H35" s="29">
        <f>H34+J34</f>
        <v>16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"/>
      <c r="T35" s="2"/>
      <c r="U35" s="2"/>
      <c r="V35" s="2"/>
    </row>
    <row r="36" spans="1:22" customFormat="1" ht="18" customHeight="1">
      <c r="A36" s="2"/>
      <c r="B36" s="30" t="s">
        <v>42</v>
      </c>
      <c r="C36" s="31"/>
      <c r="D36" s="31"/>
      <c r="E36" s="32">
        <v>1.06</v>
      </c>
      <c r="F36" s="32">
        <v>2.0299999999999998</v>
      </c>
      <c r="G36" s="32">
        <v>1.1399999999999999</v>
      </c>
      <c r="H36" s="32">
        <v>2.34</v>
      </c>
      <c r="I36" s="32">
        <v>1.1399999999999999</v>
      </c>
      <c r="J36" s="32">
        <v>2.34</v>
      </c>
      <c r="K36" s="32">
        <v>1.06</v>
      </c>
      <c r="L36" s="32">
        <v>2.0299999999999998</v>
      </c>
      <c r="M36" s="32">
        <v>1.06</v>
      </c>
      <c r="N36" s="32">
        <v>2.0299999999999998</v>
      </c>
      <c r="O36" s="32">
        <v>0.49</v>
      </c>
      <c r="P36" s="32">
        <v>0.11</v>
      </c>
      <c r="Q36" s="37">
        <v>0.14799999999999999</v>
      </c>
      <c r="R36" s="32">
        <v>0.11</v>
      </c>
      <c r="S36" s="32"/>
      <c r="T36" s="32"/>
      <c r="U36" s="32"/>
      <c r="V36" s="44"/>
    </row>
    <row r="37" spans="1:22" customFormat="1" ht="18" customHeight="1">
      <c r="A37" s="2"/>
      <c r="B37" s="33" t="s">
        <v>43</v>
      </c>
      <c r="C37" s="31"/>
      <c r="D37" s="31"/>
      <c r="E37" s="34">
        <f t="shared" ref="E37:R37" si="4">E36*E29</f>
        <v>2750.7000000000003</v>
      </c>
      <c r="F37" s="34">
        <f t="shared" si="4"/>
        <v>97.44</v>
      </c>
      <c r="G37" s="34">
        <f t="shared" si="4"/>
        <v>20.52</v>
      </c>
      <c r="H37" s="34">
        <f t="shared" si="4"/>
        <v>37.44</v>
      </c>
      <c r="I37" s="34">
        <f t="shared" si="4"/>
        <v>1367.9999999999998</v>
      </c>
      <c r="J37" s="34">
        <f t="shared" si="4"/>
        <v>0</v>
      </c>
      <c r="K37" s="34">
        <f t="shared" si="4"/>
        <v>551.20000000000005</v>
      </c>
      <c r="L37" s="34">
        <f t="shared" si="4"/>
        <v>0</v>
      </c>
      <c r="M37" s="34">
        <f t="shared" si="4"/>
        <v>76.320000000000007</v>
      </c>
      <c r="N37" s="34">
        <f t="shared" si="4"/>
        <v>2.0299999999999998</v>
      </c>
      <c r="O37" s="34">
        <f t="shared" si="4"/>
        <v>4994.08</v>
      </c>
      <c r="P37" s="34">
        <f t="shared" si="4"/>
        <v>1830.4</v>
      </c>
      <c r="Q37" s="34">
        <f t="shared" si="4"/>
        <v>6156.7999999999993</v>
      </c>
      <c r="R37" s="34">
        <f t="shared" si="4"/>
        <v>0</v>
      </c>
      <c r="S37" s="68">
        <f>SUM(E37:R37)</f>
        <v>17884.93</v>
      </c>
      <c r="T37" s="34"/>
      <c r="U37" s="34"/>
      <c r="V37" s="68"/>
    </row>
    <row r="38" spans="1:22" customFormat="1" ht="18" customHeight="1">
      <c r="A38" s="2"/>
      <c r="B38" s="33"/>
      <c r="C38" s="31"/>
      <c r="D38" s="31"/>
      <c r="E38" s="36">
        <f>E29+K29+M29</f>
        <v>3187</v>
      </c>
      <c r="F38" s="36">
        <f>F34+L34+N34</f>
        <v>49</v>
      </c>
      <c r="G38" s="36">
        <f>G29+I29</f>
        <v>1218</v>
      </c>
      <c r="H38" s="34"/>
      <c r="I38" s="34"/>
      <c r="J38" s="34"/>
      <c r="K38" s="34"/>
      <c r="L38" s="34"/>
      <c r="M38" s="36">
        <f>M29+N29</f>
        <v>73</v>
      </c>
      <c r="N38" s="34"/>
      <c r="O38" s="34"/>
      <c r="P38" s="34"/>
      <c r="Q38" s="34"/>
      <c r="R38" s="34"/>
      <c r="S38" s="68"/>
      <c r="T38" s="34"/>
      <c r="U38" s="34"/>
      <c r="V38" s="68"/>
    </row>
    <row r="39" spans="1:22" customFormat="1" ht="18" customHeight="1">
      <c r="A39" s="2"/>
      <c r="B39" s="30" t="s">
        <v>44</v>
      </c>
      <c r="C39" s="31"/>
      <c r="D39" s="31"/>
      <c r="E39" s="37">
        <v>8.8999999999999996E-2</v>
      </c>
      <c r="F39" s="37">
        <v>8.8999999999999996E-2</v>
      </c>
      <c r="G39" s="37">
        <v>0.151</v>
      </c>
      <c r="H39" s="37">
        <v>0.151</v>
      </c>
      <c r="I39" s="37">
        <v>0.151</v>
      </c>
      <c r="J39" s="37">
        <v>0.151</v>
      </c>
      <c r="K39" s="37">
        <v>8.8999999999999996E-2</v>
      </c>
      <c r="L39" s="37">
        <v>8.8999999999999996E-2</v>
      </c>
      <c r="M39" s="37">
        <v>7.7100000000000002E-2</v>
      </c>
      <c r="N39" s="37">
        <v>7.7100000000000002E-2</v>
      </c>
      <c r="O39" s="37">
        <v>0</v>
      </c>
      <c r="P39" s="37">
        <v>0</v>
      </c>
      <c r="Q39" s="37">
        <v>0</v>
      </c>
      <c r="R39" s="37">
        <v>0</v>
      </c>
      <c r="S39" s="37"/>
      <c r="T39" s="37"/>
      <c r="U39" s="37"/>
      <c r="V39" s="68"/>
    </row>
    <row r="40" spans="1:22" customFormat="1" ht="18" customHeight="1">
      <c r="A40" s="2"/>
      <c r="B40" s="33" t="s">
        <v>45</v>
      </c>
      <c r="C40" s="31"/>
      <c r="D40" s="31"/>
      <c r="E40" s="34">
        <f>E29*E39</f>
        <v>230.95499999999998</v>
      </c>
      <c r="F40" s="34">
        <f t="shared" ref="F40:R40" si="5">F29*F39</f>
        <v>4.2720000000000002</v>
      </c>
      <c r="G40" s="34">
        <f t="shared" si="5"/>
        <v>2.718</v>
      </c>
      <c r="H40" s="34">
        <f t="shared" si="5"/>
        <v>2.4159999999999999</v>
      </c>
      <c r="I40" s="34">
        <f t="shared" si="5"/>
        <v>181.2</v>
      </c>
      <c r="J40" s="34">
        <f t="shared" si="5"/>
        <v>0</v>
      </c>
      <c r="K40" s="34">
        <f t="shared" si="5"/>
        <v>46.28</v>
      </c>
      <c r="L40" s="34">
        <f t="shared" si="5"/>
        <v>0</v>
      </c>
      <c r="M40" s="34">
        <f t="shared" si="5"/>
        <v>5.5511999999999997</v>
      </c>
      <c r="N40" s="34">
        <f t="shared" si="5"/>
        <v>7.7100000000000002E-2</v>
      </c>
      <c r="O40" s="34">
        <f t="shared" si="5"/>
        <v>0</v>
      </c>
      <c r="P40" s="34">
        <f t="shared" si="5"/>
        <v>0</v>
      </c>
      <c r="Q40" s="34">
        <f t="shared" si="5"/>
        <v>0</v>
      </c>
      <c r="R40" s="34">
        <f t="shared" si="5"/>
        <v>0</v>
      </c>
      <c r="S40" s="68">
        <f>SUM(E40:R40)</f>
        <v>473.46929999999986</v>
      </c>
      <c r="T40" s="34"/>
      <c r="U40" s="34"/>
      <c r="V40" s="68"/>
    </row>
    <row r="41" spans="1:22" customFormat="1" ht="18" customHeight="1">
      <c r="A41" s="2"/>
      <c r="B41" s="33"/>
      <c r="C41" s="31"/>
      <c r="D41" s="31"/>
      <c r="E41" s="36">
        <f>E34+F34+K34+L34</f>
        <v>3163</v>
      </c>
      <c r="F41" s="34"/>
      <c r="G41" s="36">
        <f>G34+H34+I34+J34</f>
        <v>1234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68"/>
    </row>
    <row r="42" spans="1:22" customFormat="1" ht="18" customHeight="1">
      <c r="A42" s="2"/>
      <c r="B42" s="84" t="s">
        <v>46</v>
      </c>
      <c r="C42" s="39"/>
      <c r="D42" s="39"/>
      <c r="E42" s="40">
        <v>0.59</v>
      </c>
      <c r="F42" s="40">
        <v>0.59</v>
      </c>
      <c r="G42" s="40">
        <v>0.59</v>
      </c>
      <c r="H42" s="40">
        <v>0.59</v>
      </c>
      <c r="I42" s="40">
        <v>0.59</v>
      </c>
      <c r="J42" s="40">
        <v>0.59</v>
      </c>
      <c r="K42" s="40">
        <v>0.59</v>
      </c>
      <c r="L42" s="40">
        <v>0.59</v>
      </c>
      <c r="M42" s="40">
        <v>0.59</v>
      </c>
      <c r="N42" s="40">
        <v>0.59</v>
      </c>
      <c r="O42" s="40">
        <v>0.59</v>
      </c>
      <c r="P42" s="40"/>
      <c r="Q42" s="40"/>
      <c r="R42" s="40"/>
      <c r="S42" s="32"/>
      <c r="T42" s="32"/>
      <c r="U42" s="32"/>
      <c r="V42" s="68"/>
    </row>
    <row r="43" spans="1:22" customFormat="1" ht="18" customHeight="1">
      <c r="A43" s="2"/>
      <c r="B43" s="84"/>
      <c r="C43" s="39"/>
      <c r="D43" s="39"/>
      <c r="E43" s="41">
        <f>SUM(E29:O29)</f>
        <v>14662</v>
      </c>
      <c r="F43" s="40"/>
      <c r="G43" s="41"/>
      <c r="H43" s="40"/>
      <c r="I43" s="41"/>
      <c r="J43" s="40"/>
      <c r="K43" s="40"/>
      <c r="L43" s="40"/>
      <c r="M43" s="40"/>
      <c r="N43" s="40"/>
      <c r="O43" s="40"/>
      <c r="P43" s="40"/>
      <c r="Q43" s="40"/>
      <c r="R43" s="40"/>
      <c r="S43" s="32"/>
      <c r="T43" s="32"/>
      <c r="U43" s="32"/>
      <c r="V43" s="68"/>
    </row>
    <row r="44" spans="1:22" customFormat="1" ht="18" customHeight="1">
      <c r="A44" s="2"/>
      <c r="B44" s="85" t="s">
        <v>47</v>
      </c>
      <c r="C44" s="39"/>
      <c r="D44" s="39"/>
      <c r="E44" s="43">
        <f t="shared" ref="E44:H44" si="6">E29*E42</f>
        <v>1531.05</v>
      </c>
      <c r="F44" s="43">
        <f t="shared" si="6"/>
        <v>28.32</v>
      </c>
      <c r="G44" s="43">
        <f t="shared" si="6"/>
        <v>10.62</v>
      </c>
      <c r="H44" s="43">
        <f t="shared" si="6"/>
        <v>9.44</v>
      </c>
      <c r="I44" s="43">
        <f t="shared" ref="I44:Q44" si="7">I29*I42</f>
        <v>708</v>
      </c>
      <c r="J44" s="43">
        <f t="shared" si="7"/>
        <v>0</v>
      </c>
      <c r="K44" s="43">
        <f t="shared" si="7"/>
        <v>306.8</v>
      </c>
      <c r="L44" s="43">
        <f t="shared" si="7"/>
        <v>0</v>
      </c>
      <c r="M44" s="43">
        <f t="shared" si="7"/>
        <v>42.48</v>
      </c>
      <c r="N44" s="43">
        <f t="shared" si="7"/>
        <v>0.59</v>
      </c>
      <c r="O44" s="43">
        <f t="shared" si="7"/>
        <v>6013.28</v>
      </c>
      <c r="P44" s="43">
        <f t="shared" si="7"/>
        <v>0</v>
      </c>
      <c r="Q44" s="43">
        <f t="shared" si="7"/>
        <v>0</v>
      </c>
      <c r="R44" s="69">
        <f>SUM(E44:Q44)</f>
        <v>8650.58</v>
      </c>
      <c r="S44" s="34"/>
      <c r="T44" s="34"/>
      <c r="U44" s="34"/>
      <c r="V44" s="68"/>
    </row>
    <row r="45" spans="1:22" customFormat="1" ht="18" customHeight="1">
      <c r="A45" s="2"/>
      <c r="B45" s="85" t="s">
        <v>48</v>
      </c>
      <c r="C45" s="39"/>
      <c r="D45" s="39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0">
        <v>0.42</v>
      </c>
      <c r="P45" s="43"/>
      <c r="Q45" s="43"/>
      <c r="R45" s="69"/>
      <c r="S45" s="34"/>
      <c r="T45" s="34"/>
      <c r="U45" s="34"/>
      <c r="V45" s="68"/>
    </row>
    <row r="46" spans="1:22" customFormat="1" ht="18" customHeight="1">
      <c r="A46" s="2"/>
      <c r="B46" s="85" t="s">
        <v>49</v>
      </c>
      <c r="C46" s="39"/>
      <c r="D46" s="39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>
        <f>O29*O45</f>
        <v>4280.6399999999994</v>
      </c>
      <c r="P46" s="43"/>
      <c r="Q46" s="43"/>
      <c r="R46" s="69">
        <f t="shared" ref="R46" si="8">SUM(E46:Q46)</f>
        <v>4280.6399999999994</v>
      </c>
      <c r="S46" s="34"/>
      <c r="T46" s="34"/>
      <c r="U46" s="34"/>
      <c r="V46" s="68"/>
    </row>
    <row r="47" spans="1:22" customFormat="1" ht="18" customHeight="1">
      <c r="A47" s="2"/>
      <c r="B47" s="85"/>
      <c r="C47" s="39"/>
      <c r="D47" s="39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69"/>
      <c r="S47" s="34"/>
      <c r="T47" s="34"/>
      <c r="U47" s="34"/>
      <c r="V47" s="68"/>
    </row>
    <row r="48" spans="1:22" customFormat="1" ht="18" customHeight="1">
      <c r="A48" s="2"/>
      <c r="B48" s="44"/>
      <c r="C48" s="44"/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4"/>
      <c r="P48" s="44"/>
      <c r="Q48" s="44"/>
      <c r="R48" s="70">
        <f>SUM(R44:R46)</f>
        <v>12931.22</v>
      </c>
      <c r="S48" s="44"/>
      <c r="T48" s="44"/>
      <c r="U48" s="44"/>
      <c r="V48" s="44"/>
    </row>
    <row r="49" spans="1:22" customFormat="1" ht="18" customHeight="1">
      <c r="A49" s="2"/>
      <c r="B49" s="44"/>
      <c r="C49" s="44"/>
      <c r="D49" s="44"/>
      <c r="E49" s="100">
        <v>6088</v>
      </c>
      <c r="F49" s="100"/>
      <c r="G49" s="100">
        <v>6089</v>
      </c>
      <c r="H49" s="100"/>
      <c r="I49" s="100">
        <v>6090</v>
      </c>
      <c r="J49" s="100"/>
      <c r="K49" s="100">
        <v>6091</v>
      </c>
      <c r="L49" s="100"/>
      <c r="M49" s="100">
        <v>6092</v>
      </c>
      <c r="N49" s="100"/>
      <c r="O49" s="46" t="s">
        <v>50</v>
      </c>
      <c r="P49" s="44"/>
      <c r="Q49" s="44"/>
      <c r="R49" s="71"/>
      <c r="S49" s="44"/>
      <c r="T49" s="44"/>
      <c r="U49" s="44"/>
      <c r="V49" s="44"/>
    </row>
    <row r="50" spans="1:22" customFormat="1" ht="18" customHeight="1">
      <c r="A50" s="2"/>
      <c r="B50" s="44"/>
      <c r="C50" s="44"/>
      <c r="D50" s="47">
        <v>0.01</v>
      </c>
      <c r="E50" s="103">
        <f>0.01*(E29+F29)</f>
        <v>26.43</v>
      </c>
      <c r="F50" s="103"/>
      <c r="G50" s="103">
        <f t="shared" ref="G50" si="9">0.01*(G29+H29)</f>
        <v>0.34</v>
      </c>
      <c r="H50" s="103"/>
      <c r="I50" s="103">
        <f t="shared" ref="I50" si="10">0.01*(I29+J29)</f>
        <v>12</v>
      </c>
      <c r="J50" s="103"/>
      <c r="K50" s="103">
        <f t="shared" ref="K50" si="11">0.01*(K29+L29)</f>
        <v>5.2</v>
      </c>
      <c r="L50" s="103"/>
      <c r="M50" s="103">
        <f t="shared" ref="M50" si="12">0.01*(M29+N29)</f>
        <v>0.73</v>
      </c>
      <c r="N50" s="103"/>
      <c r="O50" s="66">
        <f>0.01*O29</f>
        <v>101.92</v>
      </c>
      <c r="P50" s="44"/>
      <c r="Q50" s="44"/>
      <c r="R50" s="44"/>
      <c r="S50" s="44"/>
      <c r="T50" s="44"/>
      <c r="U50" s="44"/>
      <c r="V50" s="44"/>
    </row>
    <row r="51" spans="1:22" customFormat="1" ht="18" customHeight="1">
      <c r="A51" s="2"/>
      <c r="B51" s="44"/>
      <c r="C51" s="91"/>
      <c r="D51" s="91" t="s">
        <v>51</v>
      </c>
      <c r="E51" s="104">
        <v>3</v>
      </c>
      <c r="F51" s="104"/>
      <c r="G51" s="104">
        <v>2</v>
      </c>
      <c r="H51" s="104"/>
      <c r="I51" s="104">
        <v>11</v>
      </c>
      <c r="J51" s="104"/>
      <c r="K51" s="104">
        <v>2</v>
      </c>
      <c r="L51" s="104"/>
      <c r="M51" s="104">
        <v>0</v>
      </c>
      <c r="N51" s="104"/>
      <c r="O51" s="44">
        <v>14</v>
      </c>
      <c r="P51" s="44"/>
      <c r="Q51" s="44"/>
      <c r="R51" s="71"/>
      <c r="S51" s="44"/>
      <c r="T51" s="44"/>
      <c r="U51" s="44"/>
      <c r="V51" s="44"/>
    </row>
    <row r="52" spans="1:22" customFormat="1" ht="18" customHeight="1">
      <c r="A52" s="2"/>
      <c r="B52" s="44"/>
      <c r="C52" s="44"/>
      <c r="D52" s="44" t="s">
        <v>52</v>
      </c>
      <c r="E52" s="50"/>
      <c r="F52" s="50"/>
      <c r="G52" s="50">
        <f t="shared" ref="G52" si="13">G51-G53</f>
        <v>1.66</v>
      </c>
      <c r="H52" s="50"/>
      <c r="I52" s="50">
        <v>0</v>
      </c>
      <c r="J52" s="50"/>
      <c r="K52" s="50">
        <v>0</v>
      </c>
      <c r="L52" s="50"/>
      <c r="M52" s="50"/>
      <c r="N52" s="50"/>
      <c r="O52" s="50">
        <v>0</v>
      </c>
      <c r="P52" s="67">
        <f>SUM(E52:O52)</f>
        <v>1.66</v>
      </c>
      <c r="Q52" s="44"/>
      <c r="R52" s="70"/>
      <c r="S52" s="44"/>
      <c r="T52" s="44"/>
      <c r="U52" s="44"/>
      <c r="V52" s="44"/>
    </row>
    <row r="53" spans="1:22" customFormat="1" ht="18" customHeight="1">
      <c r="A53" s="2"/>
      <c r="B53" s="44"/>
      <c r="C53" s="44"/>
      <c r="D53" s="44" t="s">
        <v>53</v>
      </c>
      <c r="E53" s="50">
        <v>3</v>
      </c>
      <c r="F53" s="50"/>
      <c r="G53" s="50">
        <f t="shared" ref="G53:M53" si="14">G50</f>
        <v>0.34</v>
      </c>
      <c r="H53" s="50"/>
      <c r="I53" s="50">
        <v>11</v>
      </c>
      <c r="J53" s="50"/>
      <c r="K53" s="50">
        <v>2</v>
      </c>
      <c r="L53" s="50"/>
      <c r="M53" s="50">
        <f t="shared" si="14"/>
        <v>0.73</v>
      </c>
      <c r="N53" s="50"/>
      <c r="O53" s="50">
        <v>14</v>
      </c>
      <c r="P53" s="67">
        <f>SUM(E53:O53)</f>
        <v>31.07</v>
      </c>
      <c r="Q53" s="44"/>
      <c r="R53" s="70"/>
      <c r="S53" s="44"/>
      <c r="T53" s="44"/>
      <c r="U53" s="44"/>
      <c r="V53" s="44"/>
    </row>
    <row r="54" spans="1:22" customFormat="1" ht="18" customHeight="1">
      <c r="A54" s="2"/>
      <c r="B54" s="44"/>
      <c r="C54" s="44"/>
      <c r="D54" s="44" t="s">
        <v>37</v>
      </c>
      <c r="E54" s="51">
        <f>1.08*E53+1.62*E52</f>
        <v>3.24</v>
      </c>
      <c r="F54" s="44"/>
      <c r="G54" s="66">
        <f t="shared" ref="G54:O54" si="15">1.08*G53+1.62*G52</f>
        <v>3.0564</v>
      </c>
      <c r="H54" s="44"/>
      <c r="I54" s="66">
        <f t="shared" si="15"/>
        <v>11.88</v>
      </c>
      <c r="J54" s="44"/>
      <c r="K54" s="66">
        <f t="shared" si="15"/>
        <v>2.16</v>
      </c>
      <c r="L54" s="44"/>
      <c r="M54" s="66">
        <f t="shared" si="15"/>
        <v>0.78839999999999999</v>
      </c>
      <c r="N54" s="44"/>
      <c r="O54" s="66">
        <f t="shared" si="15"/>
        <v>15.120000000000001</v>
      </c>
      <c r="P54" s="44"/>
      <c r="Q54" s="94">
        <f>SUM(E54:P54)</f>
        <v>36.244799999999998</v>
      </c>
      <c r="R54" s="70">
        <f>R48+E54+G54+I54+K54+M54+O54</f>
        <v>12967.464799999998</v>
      </c>
      <c r="S54" s="44"/>
      <c r="T54" s="44"/>
      <c r="U54" s="44"/>
      <c r="V54" s="44"/>
    </row>
    <row r="55" spans="1:22" customFormat="1" ht="18" customHeight="1">
      <c r="A55" s="2"/>
      <c r="B55" s="44"/>
      <c r="C55" s="44"/>
      <c r="D55" s="2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4"/>
      <c r="P55" s="44"/>
      <c r="Q55" s="44"/>
      <c r="R55" s="70"/>
      <c r="S55" s="44"/>
      <c r="T55" s="44"/>
      <c r="U55" s="44"/>
      <c r="V55" s="44"/>
    </row>
    <row r="56" spans="1:22" customFormat="1" ht="18" customHeight="1">
      <c r="A56" s="2"/>
      <c r="B56" s="52" t="s">
        <v>54</v>
      </c>
      <c r="C56" s="52"/>
      <c r="D56" s="52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</row>
    <row r="57" spans="1:22" customFormat="1" ht="18" customHeight="1">
      <c r="A57" s="2"/>
      <c r="B57" s="52">
        <v>43</v>
      </c>
      <c r="C57" s="53">
        <v>25</v>
      </c>
      <c r="D57" s="54">
        <f>B57*C57</f>
        <v>1075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</row>
    <row r="58" spans="1:22" customFormat="1" ht="18" customHeight="1">
      <c r="A58" s="2"/>
      <c r="B58" s="52"/>
      <c r="C58" s="73"/>
      <c r="D58" s="5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</row>
    <row r="59" spans="1:22" customFormat="1" ht="18" customHeight="1">
      <c r="A59" s="2"/>
      <c r="B59" s="52" t="s">
        <v>55</v>
      </c>
      <c r="C59" s="73"/>
      <c r="D59" s="5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</row>
    <row r="60" spans="1:22" customFormat="1" ht="18" customHeight="1">
      <c r="A60" s="2"/>
      <c r="B60" s="52">
        <v>40</v>
      </c>
      <c r="C60" s="53">
        <v>3</v>
      </c>
      <c r="D60" s="54">
        <f>B60*C60</f>
        <v>120</v>
      </c>
      <c r="E60" s="74" t="s">
        <v>56</v>
      </c>
      <c r="F60" s="44" t="s">
        <v>57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</row>
    <row r="61" spans="1:22" customFormat="1" ht="18" customHeight="1">
      <c r="A61" s="2"/>
      <c r="B61" s="52"/>
      <c r="C61" s="52"/>
      <c r="D61" s="5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</row>
    <row r="62" spans="1:22" customFormat="1" ht="18" customHeight="1">
      <c r="A62" s="2"/>
      <c r="B62" s="52" t="s">
        <v>58</v>
      </c>
      <c r="C62" s="52"/>
      <c r="D62" s="5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customFormat="1" ht="18" customHeight="1">
      <c r="A63" s="2"/>
      <c r="B63" s="52">
        <v>1035</v>
      </c>
      <c r="C63" s="75">
        <v>4</v>
      </c>
      <c r="D63" s="54">
        <f>B63*C63</f>
        <v>4140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customFormat="1" ht="18" customHeight="1">
      <c r="A64" s="2"/>
      <c r="B64" s="2" t="s">
        <v>59</v>
      </c>
      <c r="C64" s="2"/>
      <c r="D64" s="5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customFormat="1" ht="18" customHeight="1">
      <c r="A65" s="2"/>
      <c r="B65" s="2">
        <v>7.5</v>
      </c>
      <c r="C65" s="75"/>
      <c r="D65" s="54">
        <f t="shared" ref="D65:D67" si="16">B65*C65</f>
        <v>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customFormat="1" ht="18" customHeight="1">
      <c r="A66" s="2"/>
      <c r="B66" s="2" t="s">
        <v>60</v>
      </c>
      <c r="C66" s="75"/>
      <c r="D66" s="5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customFormat="1" ht="18" customHeight="1">
      <c r="A67" s="2"/>
      <c r="B67" s="2">
        <v>0.5</v>
      </c>
      <c r="C67" s="76"/>
      <c r="D67" s="54">
        <f t="shared" si="16"/>
        <v>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customFormat="1" ht="18" customHeight="1">
      <c r="A68" s="2"/>
      <c r="B68" s="77" t="s">
        <v>37</v>
      </c>
      <c r="C68" s="2"/>
      <c r="D68" s="78">
        <f>S37+S40+D57+D60+D63+D65+D67</f>
        <v>23693.399300000001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customFormat="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customFormat="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customFormat="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customFormat="1" ht="18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</sheetData>
  <mergeCells count="21">
    <mergeCell ref="E51:F51"/>
    <mergeCell ref="G51:H51"/>
    <mergeCell ref="I51:J51"/>
    <mergeCell ref="K51:L51"/>
    <mergeCell ref="M51:N51"/>
    <mergeCell ref="K49:L49"/>
    <mergeCell ref="M49:N49"/>
    <mergeCell ref="E50:F50"/>
    <mergeCell ref="G50:H50"/>
    <mergeCell ref="I50:J50"/>
    <mergeCell ref="K50:L50"/>
    <mergeCell ref="M50:N50"/>
    <mergeCell ref="A1:B1"/>
    <mergeCell ref="E2:G2"/>
    <mergeCell ref="E49:F49"/>
    <mergeCell ref="G49:H49"/>
    <mergeCell ref="I49:J49"/>
    <mergeCell ref="A2:A3"/>
    <mergeCell ref="B2:B3"/>
    <mergeCell ref="C2:C3"/>
    <mergeCell ref="D2:D3"/>
  </mergeCell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"/>
  <sheetViews>
    <sheetView topLeftCell="D21" workbookViewId="0">
      <selection activeCell="E36" sqref="E36:R36"/>
    </sheetView>
  </sheetViews>
  <sheetFormatPr baseColWidth="10" defaultColWidth="9" defaultRowHeight="12.75"/>
  <cols>
    <col min="1" max="1" width="4.28515625" style="2" customWidth="1"/>
    <col min="2" max="3" width="13.5703125" style="2" customWidth="1"/>
    <col min="4" max="4" width="12.140625" style="2" customWidth="1"/>
    <col min="5" max="9" width="13.7109375" style="2" customWidth="1"/>
    <col min="10" max="10" width="13.85546875" style="2" customWidth="1"/>
    <col min="11" max="18" width="13.7109375" style="2" customWidth="1"/>
    <col min="19" max="19" width="15.42578125" style="2" customWidth="1"/>
    <col min="20" max="16384" width="9" style="2"/>
  </cols>
  <sheetData>
    <row r="1" spans="1:22" customFormat="1" ht="18" customHeight="1">
      <c r="A1" s="98">
        <v>45292</v>
      </c>
      <c r="B1" s="9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customFormat="1" ht="15.75" customHeight="1">
      <c r="A2" s="101" t="s">
        <v>0</v>
      </c>
      <c r="B2" s="102" t="s">
        <v>1</v>
      </c>
      <c r="C2" s="102" t="s">
        <v>2</v>
      </c>
      <c r="D2" s="102" t="s">
        <v>3</v>
      </c>
      <c r="E2" s="99" t="s">
        <v>4</v>
      </c>
      <c r="F2" s="99"/>
      <c r="G2" s="99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2"/>
      <c r="T2" s="2"/>
      <c r="U2" s="2"/>
      <c r="V2" s="2"/>
    </row>
    <row r="3" spans="1:22" customFormat="1" ht="38.25">
      <c r="A3" s="101"/>
      <c r="B3" s="102"/>
      <c r="C3" s="102"/>
      <c r="D3" s="102"/>
      <c r="E3" s="6" t="s">
        <v>5</v>
      </c>
      <c r="F3" s="6" t="s">
        <v>6</v>
      </c>
      <c r="G3" s="7" t="s">
        <v>7</v>
      </c>
      <c r="H3" s="7" t="s">
        <v>8</v>
      </c>
      <c r="I3" s="55" t="s">
        <v>9</v>
      </c>
      <c r="J3" s="56" t="s">
        <v>10</v>
      </c>
      <c r="K3" s="57" t="s">
        <v>11</v>
      </c>
      <c r="L3" s="56" t="s">
        <v>12</v>
      </c>
      <c r="M3" s="56" t="s">
        <v>13</v>
      </c>
      <c r="N3" s="56" t="s">
        <v>14</v>
      </c>
      <c r="O3" s="58" t="s">
        <v>15</v>
      </c>
      <c r="P3" s="59" t="s">
        <v>16</v>
      </c>
      <c r="Q3" s="59" t="s">
        <v>17</v>
      </c>
      <c r="R3" s="59" t="s">
        <v>18</v>
      </c>
      <c r="S3" s="2"/>
      <c r="T3" s="2"/>
      <c r="U3" s="2"/>
      <c r="V3" s="2"/>
    </row>
    <row r="4" spans="1:22" customFormat="1" ht="18" customHeight="1">
      <c r="A4" s="3">
        <v>1</v>
      </c>
      <c r="B4" s="12">
        <v>45314</v>
      </c>
      <c r="C4" s="90" t="s">
        <v>19</v>
      </c>
      <c r="D4" s="9" t="s">
        <v>20</v>
      </c>
      <c r="E4" s="3"/>
      <c r="F4" s="3"/>
      <c r="G4" s="3"/>
      <c r="H4" s="10">
        <v>16</v>
      </c>
      <c r="I4" s="3"/>
      <c r="J4" s="3"/>
      <c r="K4" s="3"/>
      <c r="L4" s="3"/>
      <c r="M4" s="3"/>
      <c r="N4" s="3">
        <v>1</v>
      </c>
      <c r="O4" s="3"/>
      <c r="P4" s="3"/>
      <c r="Q4" s="3"/>
      <c r="R4" s="3"/>
      <c r="S4" s="2"/>
      <c r="T4" s="2"/>
      <c r="U4" s="2"/>
      <c r="V4" s="2"/>
    </row>
    <row r="5" spans="1:22" customFormat="1" ht="18" customHeight="1">
      <c r="A5" s="3">
        <v>2</v>
      </c>
      <c r="B5" s="12">
        <v>45316</v>
      </c>
      <c r="C5" s="90">
        <v>24012501</v>
      </c>
      <c r="D5" s="9" t="s">
        <v>20</v>
      </c>
      <c r="E5" s="3"/>
      <c r="F5" s="3">
        <v>48</v>
      </c>
      <c r="G5" s="3"/>
      <c r="H5" s="10"/>
      <c r="I5" s="3"/>
      <c r="J5" s="3"/>
      <c r="K5" s="3"/>
      <c r="L5" s="3"/>
      <c r="M5" s="3"/>
      <c r="N5" s="3"/>
      <c r="O5" s="3"/>
      <c r="P5" s="3"/>
      <c r="Q5" s="3"/>
      <c r="R5" s="3"/>
      <c r="S5" s="2"/>
      <c r="T5" s="2"/>
      <c r="U5" s="2"/>
      <c r="V5" s="2"/>
    </row>
    <row r="6" spans="1:22" customFormat="1" ht="18" customHeight="1">
      <c r="A6" s="3">
        <v>3</v>
      </c>
      <c r="B6" s="12">
        <v>45296</v>
      </c>
      <c r="C6" s="90">
        <v>24010401</v>
      </c>
      <c r="D6" s="4" t="s">
        <v>21</v>
      </c>
      <c r="E6" s="3">
        <v>105</v>
      </c>
      <c r="F6" s="3"/>
      <c r="G6" s="3"/>
      <c r="H6" s="3"/>
      <c r="I6" s="3">
        <v>36</v>
      </c>
      <c r="J6" s="3"/>
      <c r="K6" s="3"/>
      <c r="L6" s="3"/>
      <c r="M6" s="3"/>
      <c r="N6" s="3"/>
      <c r="O6" s="3"/>
      <c r="P6" s="3"/>
      <c r="Q6" s="3"/>
      <c r="R6" s="3"/>
      <c r="S6" s="2"/>
      <c r="T6" s="2"/>
      <c r="U6" s="2"/>
      <c r="V6" s="2"/>
    </row>
    <row r="7" spans="1:22" customFormat="1" ht="18" customHeight="1">
      <c r="A7" s="3">
        <v>4</v>
      </c>
      <c r="B7" s="12">
        <v>45300</v>
      </c>
      <c r="C7" s="90">
        <v>24010801</v>
      </c>
      <c r="D7" s="4" t="s">
        <v>21</v>
      </c>
      <c r="E7" s="3">
        <v>105</v>
      </c>
      <c r="F7" s="3"/>
      <c r="G7" s="3"/>
      <c r="H7" s="3"/>
      <c r="I7" s="3">
        <v>96</v>
      </c>
      <c r="J7" s="3"/>
      <c r="K7" s="3"/>
      <c r="L7" s="3"/>
      <c r="M7" s="3"/>
      <c r="N7" s="3"/>
      <c r="O7" s="3"/>
      <c r="P7" s="3"/>
      <c r="Q7" s="3"/>
      <c r="R7" s="3"/>
      <c r="S7" s="2"/>
      <c r="T7" s="2"/>
      <c r="U7" s="2"/>
      <c r="V7" s="2"/>
    </row>
    <row r="8" spans="1:22" customFormat="1" ht="18" customHeight="1">
      <c r="A8" s="3">
        <v>5</v>
      </c>
      <c r="B8" s="12">
        <v>45302</v>
      </c>
      <c r="C8" s="90">
        <v>24011001</v>
      </c>
      <c r="D8" s="4" t="s">
        <v>21</v>
      </c>
      <c r="E8" s="3">
        <v>135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2"/>
      <c r="T8" s="2"/>
      <c r="U8" s="2"/>
      <c r="V8" s="2"/>
    </row>
    <row r="9" spans="1:22" customFormat="1" ht="18" customHeight="1">
      <c r="A9" s="3">
        <v>6</v>
      </c>
      <c r="B9" s="12">
        <v>45303</v>
      </c>
      <c r="C9" s="90">
        <v>24011101</v>
      </c>
      <c r="D9" s="4" t="s">
        <v>21</v>
      </c>
      <c r="E9" s="3">
        <v>60</v>
      </c>
      <c r="F9" s="3"/>
      <c r="G9" s="3"/>
      <c r="H9" s="3"/>
      <c r="I9" s="3">
        <v>72</v>
      </c>
      <c r="J9" s="3"/>
      <c r="K9" s="3"/>
      <c r="L9" s="3"/>
      <c r="M9" s="3"/>
      <c r="N9" s="3"/>
      <c r="O9" s="3"/>
      <c r="P9" s="3"/>
      <c r="Q9" s="3"/>
      <c r="R9" s="3"/>
      <c r="S9" s="2"/>
      <c r="T9" s="2"/>
      <c r="U9" s="2"/>
      <c r="V9" s="2"/>
    </row>
    <row r="10" spans="1:22" customFormat="1" ht="18" customHeight="1">
      <c r="A10" s="3">
        <v>7</v>
      </c>
      <c r="B10" s="12">
        <v>45307</v>
      </c>
      <c r="C10" s="90">
        <v>24011501</v>
      </c>
      <c r="D10" s="4" t="s">
        <v>21</v>
      </c>
      <c r="E10" s="3">
        <v>60</v>
      </c>
      <c r="F10" s="3"/>
      <c r="G10" s="3"/>
      <c r="H10" s="3"/>
      <c r="I10" s="3">
        <v>48</v>
      </c>
      <c r="J10" s="3"/>
      <c r="K10" s="3"/>
      <c r="L10" s="3"/>
      <c r="M10" s="3"/>
      <c r="N10" s="3"/>
      <c r="O10" s="3"/>
      <c r="P10" s="3"/>
      <c r="Q10" s="3"/>
      <c r="R10" s="3"/>
      <c r="S10" s="2"/>
      <c r="T10" s="2"/>
      <c r="U10" s="2"/>
      <c r="V10" s="2"/>
    </row>
    <row r="11" spans="1:22" customFormat="1" ht="18" customHeight="1">
      <c r="A11" s="3">
        <v>8</v>
      </c>
      <c r="B11" s="12">
        <v>45310</v>
      </c>
      <c r="C11" s="90">
        <v>24011801</v>
      </c>
      <c r="D11" s="4" t="s">
        <v>21</v>
      </c>
      <c r="E11" s="3">
        <v>120</v>
      </c>
      <c r="F11" s="3"/>
      <c r="G11" s="3"/>
      <c r="H11" s="3"/>
      <c r="I11" s="3">
        <v>60</v>
      </c>
      <c r="J11" s="3"/>
      <c r="K11" s="3"/>
      <c r="L11" s="3"/>
      <c r="M11" s="3"/>
      <c r="N11" s="3"/>
      <c r="O11" s="3"/>
      <c r="P11" s="3"/>
      <c r="Q11" s="3"/>
      <c r="R11" s="3"/>
      <c r="S11" s="2"/>
      <c r="T11" s="2"/>
      <c r="U11" s="2"/>
      <c r="V11" s="2"/>
    </row>
    <row r="12" spans="1:22" customFormat="1" ht="18" customHeight="1">
      <c r="A12" s="3">
        <v>9</v>
      </c>
      <c r="B12" s="12">
        <v>45314</v>
      </c>
      <c r="C12" s="90">
        <v>24011201</v>
      </c>
      <c r="D12" s="4" t="s">
        <v>21</v>
      </c>
      <c r="E12" s="3">
        <v>75</v>
      </c>
      <c r="F12" s="3"/>
      <c r="G12" s="3"/>
      <c r="H12" s="3"/>
      <c r="I12" s="3">
        <v>48</v>
      </c>
      <c r="J12" s="3"/>
      <c r="K12" s="3"/>
      <c r="L12" s="3"/>
      <c r="M12" s="3"/>
      <c r="N12" s="3"/>
      <c r="O12" s="3"/>
      <c r="P12" s="3"/>
      <c r="Q12" s="3"/>
      <c r="R12" s="3"/>
      <c r="S12" s="2"/>
      <c r="T12" s="2"/>
      <c r="U12" s="2"/>
      <c r="V12" s="2"/>
    </row>
    <row r="13" spans="1:22" customFormat="1" ht="18" customHeight="1">
      <c r="A13" s="3">
        <v>10</v>
      </c>
      <c r="B13" s="12">
        <v>45317</v>
      </c>
      <c r="C13" s="90">
        <v>24012502</v>
      </c>
      <c r="D13" s="4" t="s">
        <v>21</v>
      </c>
      <c r="E13" s="3">
        <v>120</v>
      </c>
      <c r="F13" s="3"/>
      <c r="G13" s="3"/>
      <c r="H13" s="3"/>
      <c r="I13" s="3">
        <v>36</v>
      </c>
      <c r="J13" s="3"/>
      <c r="K13" s="3"/>
      <c r="L13" s="3"/>
      <c r="M13" s="3"/>
      <c r="N13" s="3"/>
      <c r="O13" s="3"/>
      <c r="P13" s="3"/>
      <c r="Q13" s="3"/>
      <c r="R13" s="3"/>
      <c r="S13" s="2"/>
      <c r="T13" s="2"/>
      <c r="U13" s="2"/>
      <c r="V13" s="2"/>
    </row>
    <row r="14" spans="1:22" customFormat="1" ht="18" customHeight="1">
      <c r="A14" s="3">
        <v>11</v>
      </c>
      <c r="B14" s="12">
        <v>45321</v>
      </c>
      <c r="C14" s="90">
        <v>24012901</v>
      </c>
      <c r="D14" s="4" t="s">
        <v>21</v>
      </c>
      <c r="E14" s="3">
        <v>150</v>
      </c>
      <c r="F14" s="3"/>
      <c r="G14" s="3"/>
      <c r="H14" s="3"/>
      <c r="I14" s="3">
        <v>24</v>
      </c>
      <c r="J14" s="3"/>
      <c r="K14" s="3"/>
      <c r="L14" s="3"/>
      <c r="M14" s="3"/>
      <c r="N14" s="3"/>
      <c r="O14" s="3"/>
      <c r="P14" s="3"/>
      <c r="Q14" s="3"/>
      <c r="R14" s="3"/>
      <c r="S14" s="2"/>
      <c r="T14" s="2"/>
      <c r="U14" s="2"/>
      <c r="V14" s="2"/>
    </row>
    <row r="15" spans="1:22" customFormat="1" ht="18" customHeight="1">
      <c r="A15" s="3">
        <v>12</v>
      </c>
      <c r="B15" s="12">
        <v>45294</v>
      </c>
      <c r="C15" s="90">
        <v>24010201</v>
      </c>
      <c r="D15" s="11" t="s">
        <v>22</v>
      </c>
      <c r="E15" s="3">
        <v>495</v>
      </c>
      <c r="F15" s="3"/>
      <c r="G15" s="3">
        <v>9</v>
      </c>
      <c r="H15" s="3"/>
      <c r="I15" s="3">
        <v>168</v>
      </c>
      <c r="J15" s="3"/>
      <c r="K15" s="3">
        <v>100</v>
      </c>
      <c r="L15" s="3"/>
      <c r="M15" s="3">
        <v>24</v>
      </c>
      <c r="N15" s="3"/>
      <c r="O15" s="3"/>
      <c r="P15" s="3"/>
      <c r="Q15" s="3"/>
      <c r="R15" s="3"/>
      <c r="S15" s="2"/>
      <c r="T15" s="2"/>
      <c r="U15" s="2"/>
      <c r="V15" s="2"/>
    </row>
    <row r="16" spans="1:22" customFormat="1" ht="18" customHeight="1">
      <c r="A16" s="3">
        <v>13</v>
      </c>
      <c r="B16" s="12">
        <v>45301</v>
      </c>
      <c r="C16" s="90">
        <v>24010901</v>
      </c>
      <c r="D16" s="11" t="s">
        <v>22</v>
      </c>
      <c r="E16" s="3">
        <v>390</v>
      </c>
      <c r="F16" s="3"/>
      <c r="G16" s="3"/>
      <c r="H16" s="3"/>
      <c r="I16" s="3">
        <v>168</v>
      </c>
      <c r="J16" s="3"/>
      <c r="K16" s="3">
        <v>100</v>
      </c>
      <c r="L16" s="3"/>
      <c r="M16" s="3">
        <v>24</v>
      </c>
      <c r="N16" s="3"/>
      <c r="O16" s="3"/>
      <c r="P16" s="3"/>
      <c r="Q16" s="3"/>
      <c r="R16" s="3"/>
      <c r="S16" s="2"/>
      <c r="T16" s="2"/>
      <c r="U16" s="2"/>
      <c r="V16" s="2"/>
    </row>
    <row r="17" spans="1:22" customFormat="1" ht="18" customHeight="1">
      <c r="A17" s="3">
        <v>14</v>
      </c>
      <c r="B17" s="12">
        <v>45308</v>
      </c>
      <c r="C17" s="90">
        <v>24011601</v>
      </c>
      <c r="D17" s="11" t="s">
        <v>22</v>
      </c>
      <c r="E17" s="3">
        <v>405</v>
      </c>
      <c r="F17" s="3"/>
      <c r="G17" s="3">
        <v>9</v>
      </c>
      <c r="H17" s="3"/>
      <c r="I17" s="3">
        <v>252</v>
      </c>
      <c r="J17" s="3"/>
      <c r="K17" s="3">
        <v>180</v>
      </c>
      <c r="L17" s="3"/>
      <c r="M17" s="3"/>
      <c r="N17" s="3"/>
      <c r="O17" s="3"/>
      <c r="P17" s="3"/>
      <c r="Q17" s="3"/>
      <c r="R17" s="3"/>
      <c r="S17" s="2"/>
      <c r="T17" s="2"/>
      <c r="U17" s="2"/>
      <c r="V17" s="2"/>
    </row>
    <row r="18" spans="1:22" customFormat="1" ht="18" customHeight="1">
      <c r="A18" s="3">
        <v>15</v>
      </c>
      <c r="B18" s="12">
        <v>45315</v>
      </c>
      <c r="C18" s="90">
        <v>24012301</v>
      </c>
      <c r="D18" s="11" t="s">
        <v>22</v>
      </c>
      <c r="E18" s="3">
        <v>375</v>
      </c>
      <c r="F18" s="3"/>
      <c r="G18" s="3"/>
      <c r="H18" s="3"/>
      <c r="I18" s="3">
        <v>180</v>
      </c>
      <c r="J18" s="60"/>
      <c r="K18" s="3">
        <v>140</v>
      </c>
      <c r="L18" s="3"/>
      <c r="M18" s="3">
        <v>24</v>
      </c>
      <c r="N18" s="3"/>
      <c r="O18" s="3"/>
      <c r="P18" s="3"/>
      <c r="Q18" s="3"/>
      <c r="R18" s="3"/>
      <c r="S18" s="2"/>
      <c r="T18" s="2"/>
      <c r="U18" s="2"/>
      <c r="V18" s="2"/>
    </row>
    <row r="19" spans="1:22" customFormat="1" ht="18" customHeight="1">
      <c r="A19" s="3">
        <v>16</v>
      </c>
      <c r="B19" s="12">
        <v>45321</v>
      </c>
      <c r="C19" s="90" t="s">
        <v>23</v>
      </c>
      <c r="D19" s="11" t="s">
        <v>24</v>
      </c>
      <c r="E19" s="3"/>
      <c r="F19" s="3"/>
      <c r="G19" s="3"/>
      <c r="H19" s="3"/>
      <c r="I19" s="3">
        <v>12</v>
      </c>
      <c r="J19" s="60"/>
      <c r="K19" s="3"/>
      <c r="L19" s="3"/>
      <c r="M19" s="3"/>
      <c r="N19" s="3"/>
      <c r="O19" s="3"/>
      <c r="P19" s="3"/>
      <c r="Q19" s="3"/>
      <c r="R19" s="3"/>
      <c r="S19" s="2"/>
      <c r="T19" s="2"/>
      <c r="U19" s="2"/>
      <c r="V19" s="2"/>
    </row>
    <row r="20" spans="1:22" customFormat="1" ht="18" customHeight="1">
      <c r="A20" s="3">
        <v>17</v>
      </c>
      <c r="B20" s="12">
        <v>45295</v>
      </c>
      <c r="C20" s="90" t="s">
        <v>25</v>
      </c>
      <c r="D20" s="4" t="s">
        <v>26</v>
      </c>
      <c r="E20" s="3"/>
      <c r="F20" s="3"/>
      <c r="G20" s="3"/>
      <c r="H20" s="3"/>
      <c r="I20" s="3"/>
      <c r="J20" s="60"/>
      <c r="K20" s="3"/>
      <c r="L20" s="3"/>
      <c r="M20" s="3"/>
      <c r="N20" s="3"/>
      <c r="O20" s="3"/>
      <c r="P20" s="3">
        <v>8320</v>
      </c>
      <c r="Q20" s="3"/>
      <c r="R20" s="3"/>
      <c r="S20" s="2"/>
      <c r="T20" s="2"/>
      <c r="U20" s="2"/>
      <c r="V20" s="2"/>
    </row>
    <row r="21" spans="1:22" customFormat="1" ht="18" customHeight="1">
      <c r="A21" s="3">
        <v>18</v>
      </c>
      <c r="B21" s="12">
        <v>45307</v>
      </c>
      <c r="C21" s="90" t="s">
        <v>27</v>
      </c>
      <c r="D21" s="4" t="s">
        <v>26</v>
      </c>
      <c r="E21" s="3"/>
      <c r="F21" s="3"/>
      <c r="G21" s="3"/>
      <c r="H21" s="3"/>
      <c r="I21" s="3"/>
      <c r="J21" s="60"/>
      <c r="K21" s="3"/>
      <c r="L21" s="3"/>
      <c r="M21" s="3"/>
      <c r="N21" s="3"/>
      <c r="O21" s="3"/>
      <c r="P21" s="3">
        <v>8320</v>
      </c>
      <c r="Q21" s="3"/>
      <c r="R21" s="3"/>
      <c r="S21" s="2"/>
      <c r="T21" s="2"/>
      <c r="U21" s="2"/>
      <c r="V21" s="2"/>
    </row>
    <row r="22" spans="1:22" customFormat="1" ht="18" customHeight="1">
      <c r="A22" s="3">
        <v>19</v>
      </c>
      <c r="B22" s="12">
        <v>45295</v>
      </c>
      <c r="C22" s="90" t="s">
        <v>28</v>
      </c>
      <c r="D22" s="4" t="s">
        <v>29</v>
      </c>
      <c r="E22" s="3"/>
      <c r="F22" s="3"/>
      <c r="G22" s="3"/>
      <c r="H22" s="3"/>
      <c r="I22" s="3"/>
      <c r="J22" s="60"/>
      <c r="K22" s="3"/>
      <c r="L22" s="3"/>
      <c r="M22" s="3"/>
      <c r="N22" s="3"/>
      <c r="O22" s="3"/>
      <c r="P22" s="3"/>
      <c r="Q22" s="3">
        <v>20800</v>
      </c>
      <c r="R22" s="3"/>
      <c r="S22" s="2"/>
      <c r="T22" s="2"/>
      <c r="U22" s="2"/>
      <c r="V22" s="2"/>
    </row>
    <row r="23" spans="1:22" customFormat="1" ht="18" customHeight="1">
      <c r="A23" s="3">
        <v>20</v>
      </c>
      <c r="B23" s="12">
        <v>45308</v>
      </c>
      <c r="C23" s="90" t="s">
        <v>30</v>
      </c>
      <c r="D23" s="4" t="s">
        <v>29</v>
      </c>
      <c r="E23" s="3"/>
      <c r="F23" s="3"/>
      <c r="G23" s="3"/>
      <c r="H23" s="3"/>
      <c r="I23" s="3"/>
      <c r="J23" s="60"/>
      <c r="K23" s="3"/>
      <c r="L23" s="3"/>
      <c r="M23" s="3"/>
      <c r="N23" s="3"/>
      <c r="O23" s="3"/>
      <c r="P23" s="3"/>
      <c r="Q23" s="3">
        <v>10400</v>
      </c>
      <c r="R23" s="3"/>
      <c r="S23" s="2"/>
      <c r="T23" s="2"/>
      <c r="U23" s="2"/>
      <c r="V23" s="2"/>
    </row>
    <row r="24" spans="1:22" customFormat="1" ht="18" customHeight="1">
      <c r="A24" s="3">
        <v>21</v>
      </c>
      <c r="B24" s="12">
        <v>45315</v>
      </c>
      <c r="C24" s="90" t="s">
        <v>31</v>
      </c>
      <c r="D24" s="4" t="s">
        <v>29</v>
      </c>
      <c r="E24" s="3"/>
      <c r="F24" s="3"/>
      <c r="G24" s="3"/>
      <c r="H24" s="3"/>
      <c r="I24" s="3"/>
      <c r="J24" s="60"/>
      <c r="K24" s="3"/>
      <c r="L24" s="3"/>
      <c r="M24" s="3"/>
      <c r="N24" s="3"/>
      <c r="O24" s="3"/>
      <c r="P24" s="3"/>
      <c r="Q24" s="3">
        <v>10400</v>
      </c>
      <c r="R24" s="3"/>
      <c r="S24" s="2"/>
      <c r="T24" s="2"/>
      <c r="U24" s="2"/>
      <c r="V24" s="2"/>
    </row>
    <row r="25" spans="1:22" customFormat="1" ht="18" customHeight="1">
      <c r="A25" s="3">
        <v>22</v>
      </c>
      <c r="B25" s="12">
        <v>45294</v>
      </c>
      <c r="C25" s="90" t="s">
        <v>32</v>
      </c>
      <c r="D25" s="4" t="s">
        <v>33</v>
      </c>
      <c r="E25" s="3"/>
      <c r="F25" s="3"/>
      <c r="G25" s="10"/>
      <c r="H25" s="10"/>
      <c r="I25" s="3"/>
      <c r="J25" s="3"/>
      <c r="K25" s="3"/>
      <c r="L25" s="3"/>
      <c r="M25" s="3"/>
      <c r="N25" s="3"/>
      <c r="O25" s="3">
        <v>2548</v>
      </c>
      <c r="P25" s="3"/>
      <c r="Q25" s="3"/>
      <c r="R25" s="3"/>
      <c r="S25" s="2"/>
      <c r="T25" s="2"/>
      <c r="U25" s="2"/>
      <c r="V25" s="2"/>
    </row>
    <row r="26" spans="1:22" customFormat="1" ht="18" customHeight="1">
      <c r="A26" s="3">
        <v>23</v>
      </c>
      <c r="B26" s="12">
        <v>45302</v>
      </c>
      <c r="C26" s="90" t="s">
        <v>34</v>
      </c>
      <c r="D26" s="4" t="s">
        <v>33</v>
      </c>
      <c r="E26" s="3"/>
      <c r="F26" s="3"/>
      <c r="G26" s="10"/>
      <c r="H26" s="10"/>
      <c r="I26" s="3"/>
      <c r="J26" s="3"/>
      <c r="K26" s="3"/>
      <c r="L26" s="3"/>
      <c r="M26" s="3"/>
      <c r="N26" s="3"/>
      <c r="O26" s="3">
        <v>2548</v>
      </c>
      <c r="P26" s="3"/>
      <c r="Q26" s="3"/>
      <c r="R26" s="3"/>
      <c r="S26" s="2"/>
      <c r="T26" s="2"/>
      <c r="U26" s="2"/>
      <c r="V26" s="2"/>
    </row>
    <row r="27" spans="1:22" customFormat="1" ht="18" customHeight="1">
      <c r="A27" s="3">
        <v>24</v>
      </c>
      <c r="B27" s="12">
        <v>45313</v>
      </c>
      <c r="C27" s="90" t="s">
        <v>35</v>
      </c>
      <c r="D27" s="4" t="s">
        <v>33</v>
      </c>
      <c r="E27" s="3"/>
      <c r="F27" s="3"/>
      <c r="G27" s="10"/>
      <c r="H27" s="10"/>
      <c r="I27" s="3"/>
      <c r="J27" s="3"/>
      <c r="K27" s="3"/>
      <c r="L27" s="3"/>
      <c r="M27" s="3"/>
      <c r="N27" s="3"/>
      <c r="O27" s="3">
        <v>2548</v>
      </c>
      <c r="P27" s="3"/>
      <c r="Q27" s="3"/>
      <c r="R27" s="3"/>
      <c r="S27" s="2"/>
      <c r="T27" s="2"/>
      <c r="U27" s="2"/>
      <c r="V27" s="2"/>
    </row>
    <row r="28" spans="1:22" customFormat="1" ht="18" customHeight="1">
      <c r="A28" s="3">
        <v>25</v>
      </c>
      <c r="B28" s="12">
        <v>45322</v>
      </c>
      <c r="C28" s="90" t="s">
        <v>36</v>
      </c>
      <c r="D28" s="4" t="s">
        <v>33</v>
      </c>
      <c r="E28" s="3"/>
      <c r="F28" s="3"/>
      <c r="G28" s="10"/>
      <c r="H28" s="10"/>
      <c r="I28" s="3"/>
      <c r="J28" s="3"/>
      <c r="K28" s="3"/>
      <c r="L28" s="3"/>
      <c r="M28" s="3"/>
      <c r="N28" s="3"/>
      <c r="O28" s="3">
        <v>2548</v>
      </c>
      <c r="P28" s="3"/>
      <c r="Q28" s="3"/>
      <c r="R28" s="3"/>
      <c r="S28" s="2"/>
      <c r="T28" s="2"/>
      <c r="U28" s="2"/>
      <c r="V28" s="2"/>
    </row>
    <row r="29" spans="1:22" s="1" customFormat="1" ht="18" customHeight="1">
      <c r="A29" s="13"/>
      <c r="B29" s="14"/>
      <c r="C29" s="15" t="s">
        <v>37</v>
      </c>
      <c r="D29" s="13"/>
      <c r="E29" s="15">
        <f>SUM(E4:E28)</f>
        <v>2595</v>
      </c>
      <c r="F29" s="15">
        <f t="shared" ref="F29:R29" si="0">SUM(F4:F28)</f>
        <v>48</v>
      </c>
      <c r="G29" s="15">
        <f t="shared" si="0"/>
        <v>18</v>
      </c>
      <c r="H29" s="15">
        <f t="shared" si="0"/>
        <v>16</v>
      </c>
      <c r="I29" s="15">
        <f t="shared" si="0"/>
        <v>1200</v>
      </c>
      <c r="J29" s="15">
        <f t="shared" si="0"/>
        <v>0</v>
      </c>
      <c r="K29" s="15">
        <f t="shared" si="0"/>
        <v>520</v>
      </c>
      <c r="L29" s="15">
        <f t="shared" si="0"/>
        <v>0</v>
      </c>
      <c r="M29" s="15">
        <f t="shared" si="0"/>
        <v>72</v>
      </c>
      <c r="N29" s="15">
        <f t="shared" si="0"/>
        <v>1</v>
      </c>
      <c r="O29" s="15">
        <f t="shared" si="0"/>
        <v>10192</v>
      </c>
      <c r="P29" s="15">
        <f t="shared" si="0"/>
        <v>16640</v>
      </c>
      <c r="Q29" s="15">
        <f t="shared" si="0"/>
        <v>41600</v>
      </c>
      <c r="R29" s="15">
        <f t="shared" si="0"/>
        <v>0</v>
      </c>
    </row>
    <row r="30" spans="1:22" customFormat="1" ht="18" customHeight="1">
      <c r="A30" s="2"/>
      <c r="B30" s="2"/>
      <c r="C30" s="16" t="s">
        <v>38</v>
      </c>
      <c r="D30" s="16" t="s">
        <v>39</v>
      </c>
      <c r="E30" s="16">
        <f>E29/15</f>
        <v>173</v>
      </c>
      <c r="F30" s="16">
        <f>F29/24</f>
        <v>2</v>
      </c>
      <c r="G30" s="16">
        <f>G29/9</f>
        <v>2</v>
      </c>
      <c r="H30" s="16">
        <f>H29/24</f>
        <v>0.66666666666666663</v>
      </c>
      <c r="I30" s="16">
        <f>I29/12</f>
        <v>100</v>
      </c>
      <c r="J30" s="16">
        <f>J29/24</f>
        <v>0</v>
      </c>
      <c r="K30" s="16">
        <f>K29/20</f>
        <v>26</v>
      </c>
      <c r="L30" s="16">
        <f>L29/24</f>
        <v>0</v>
      </c>
      <c r="M30" s="16">
        <f>M29/24</f>
        <v>3</v>
      </c>
      <c r="N30" s="16">
        <f>N29/24</f>
        <v>4.1666666666666664E-2</v>
      </c>
      <c r="O30" s="16">
        <f>O29/98</f>
        <v>104</v>
      </c>
      <c r="P30" s="16">
        <f>P29/2080</f>
        <v>8</v>
      </c>
      <c r="Q30" s="16">
        <f>Q29/2080</f>
        <v>20</v>
      </c>
      <c r="R30" s="2"/>
      <c r="S30" s="2"/>
      <c r="T30" s="2"/>
      <c r="U30" s="2"/>
      <c r="V30" s="2"/>
    </row>
    <row r="31" spans="1:22" customFormat="1" ht="18" customHeight="1">
      <c r="A31" s="2"/>
      <c r="B31" s="2"/>
      <c r="C31" s="16" t="s">
        <v>40</v>
      </c>
      <c r="D31" s="2"/>
      <c r="E31" s="16">
        <v>6</v>
      </c>
      <c r="F31" s="16">
        <v>14</v>
      </c>
      <c r="G31" s="16">
        <v>6.5</v>
      </c>
      <c r="H31" s="16">
        <v>16</v>
      </c>
      <c r="I31" s="16">
        <v>9</v>
      </c>
      <c r="J31" s="16">
        <v>16</v>
      </c>
      <c r="K31" s="16">
        <v>8</v>
      </c>
      <c r="L31" s="16">
        <v>14</v>
      </c>
      <c r="M31" s="16">
        <v>6.5</v>
      </c>
      <c r="N31" s="16">
        <v>14</v>
      </c>
      <c r="O31" s="16">
        <v>10</v>
      </c>
      <c r="P31" s="16">
        <v>15</v>
      </c>
      <c r="Q31" s="16">
        <v>15</v>
      </c>
      <c r="R31" s="2"/>
      <c r="S31" s="2"/>
      <c r="T31" s="2"/>
      <c r="U31" s="2"/>
      <c r="V31" s="2"/>
    </row>
    <row r="32" spans="1:22" customFormat="1" ht="18" customHeight="1">
      <c r="A32" s="2"/>
      <c r="B32" s="2"/>
      <c r="C32" s="16" t="s">
        <v>37</v>
      </c>
      <c r="D32" s="2"/>
      <c r="E32" s="16">
        <f>E31*E30</f>
        <v>1038</v>
      </c>
      <c r="F32" s="16">
        <f>F31*F30</f>
        <v>28</v>
      </c>
      <c r="G32" s="16">
        <f>G31*G30</f>
        <v>13</v>
      </c>
      <c r="H32" s="16">
        <f t="shared" ref="H32:R32" si="1">H31*H30</f>
        <v>10.666666666666666</v>
      </c>
      <c r="I32" s="16">
        <f t="shared" si="1"/>
        <v>900</v>
      </c>
      <c r="J32" s="16">
        <f t="shared" si="1"/>
        <v>0</v>
      </c>
      <c r="K32" s="16">
        <f t="shared" si="1"/>
        <v>208</v>
      </c>
      <c r="L32" s="16">
        <f t="shared" si="1"/>
        <v>0</v>
      </c>
      <c r="M32" s="16">
        <f t="shared" si="1"/>
        <v>19.5</v>
      </c>
      <c r="N32" s="16">
        <f t="shared" si="1"/>
        <v>0.58333333333333326</v>
      </c>
      <c r="O32" s="16">
        <f t="shared" si="1"/>
        <v>1040</v>
      </c>
      <c r="P32" s="16">
        <f t="shared" si="1"/>
        <v>120</v>
      </c>
      <c r="Q32" s="16">
        <f t="shared" si="1"/>
        <v>300</v>
      </c>
      <c r="R32" s="16">
        <f t="shared" si="1"/>
        <v>0</v>
      </c>
      <c r="S32" s="1">
        <f>SUM(E32:R32)</f>
        <v>3677.7500000000005</v>
      </c>
      <c r="T32" s="2"/>
      <c r="U32" s="2"/>
      <c r="V32" s="2"/>
    </row>
    <row r="33" spans="1:22" customFormat="1" ht="46.5" customHeight="1">
      <c r="A33" s="2"/>
      <c r="B33" s="2"/>
      <c r="C33" s="2">
        <v>20</v>
      </c>
      <c r="D33" s="2"/>
      <c r="E33" s="17" t="s">
        <v>5</v>
      </c>
      <c r="F33" s="18" t="s">
        <v>6</v>
      </c>
      <c r="G33" s="19" t="s">
        <v>7</v>
      </c>
      <c r="H33" s="19" t="s">
        <v>8</v>
      </c>
      <c r="I33" s="61" t="s">
        <v>9</v>
      </c>
      <c r="J33" s="62" t="s">
        <v>10</v>
      </c>
      <c r="K33" s="63" t="s">
        <v>11</v>
      </c>
      <c r="L33" s="62" t="s">
        <v>12</v>
      </c>
      <c r="M33" s="62" t="s">
        <v>13</v>
      </c>
      <c r="N33" s="62" t="s">
        <v>14</v>
      </c>
      <c r="O33" s="64" t="s">
        <v>15</v>
      </c>
      <c r="P33" s="65" t="s">
        <v>16</v>
      </c>
      <c r="Q33" s="65" t="s">
        <v>41</v>
      </c>
      <c r="R33" s="65" t="s">
        <v>18</v>
      </c>
      <c r="S33" s="2"/>
      <c r="T33" s="2"/>
      <c r="U33" s="2"/>
      <c r="V33" s="2"/>
    </row>
    <row r="34" spans="1:22" customFormat="1" ht="18" customHeight="1">
      <c r="A34" s="2"/>
      <c r="B34" s="2"/>
      <c r="C34" s="20" t="s">
        <v>37</v>
      </c>
      <c r="D34" s="2"/>
      <c r="E34" s="21">
        <f t="shared" ref="E34:G34" si="2">E29</f>
        <v>2595</v>
      </c>
      <c r="F34" s="22">
        <f t="shared" si="2"/>
        <v>48</v>
      </c>
      <c r="G34" s="23">
        <f t="shared" si="2"/>
        <v>18</v>
      </c>
      <c r="H34" s="24">
        <f t="shared" ref="H34:R34" si="3">H29</f>
        <v>16</v>
      </c>
      <c r="I34" s="23">
        <f t="shared" si="3"/>
        <v>1200</v>
      </c>
      <c r="J34" s="24">
        <f t="shared" si="3"/>
        <v>0</v>
      </c>
      <c r="K34" s="21">
        <f t="shared" si="3"/>
        <v>520</v>
      </c>
      <c r="L34" s="22">
        <f t="shared" si="3"/>
        <v>0</v>
      </c>
      <c r="M34" s="21">
        <f t="shared" si="3"/>
        <v>72</v>
      </c>
      <c r="N34" s="22">
        <f t="shared" si="3"/>
        <v>1</v>
      </c>
      <c r="O34" s="23">
        <f t="shared" si="3"/>
        <v>10192</v>
      </c>
      <c r="P34" s="23">
        <f t="shared" si="3"/>
        <v>16640</v>
      </c>
      <c r="Q34" s="23">
        <f t="shared" si="3"/>
        <v>41600</v>
      </c>
      <c r="R34" s="23">
        <f t="shared" si="3"/>
        <v>0</v>
      </c>
      <c r="S34" s="2"/>
      <c r="T34" s="2"/>
      <c r="U34" s="2"/>
      <c r="V34" s="2"/>
    </row>
    <row r="35" spans="1:22" customFormat="1" ht="18" customHeight="1">
      <c r="A35" s="2"/>
      <c r="B35" s="2"/>
      <c r="C35" s="25"/>
      <c r="D35" s="2"/>
      <c r="E35" s="26">
        <f>E34+G34+I34+K34+M34</f>
        <v>4405</v>
      </c>
      <c r="F35" s="27">
        <f>F34+L34+N34</f>
        <v>49</v>
      </c>
      <c r="G35" s="28"/>
      <c r="H35" s="29">
        <f>H34+J34</f>
        <v>16</v>
      </c>
      <c r="I35" s="28"/>
      <c r="J35" s="28"/>
      <c r="K35" s="28"/>
      <c r="L35" s="28"/>
      <c r="M35" s="28"/>
      <c r="N35" s="28"/>
      <c r="O35" s="92">
        <f>O34</f>
        <v>10192</v>
      </c>
      <c r="P35" s="93">
        <f>P34</f>
        <v>16640</v>
      </c>
      <c r="Q35" s="93">
        <f>Q34</f>
        <v>41600</v>
      </c>
      <c r="R35" s="28"/>
      <c r="S35" s="2"/>
      <c r="T35" s="2"/>
      <c r="U35" s="2"/>
      <c r="V35" s="2"/>
    </row>
    <row r="36" spans="1:22" customFormat="1" ht="18" customHeight="1">
      <c r="A36" s="2"/>
      <c r="B36" s="30" t="s">
        <v>42</v>
      </c>
      <c r="C36" s="31"/>
      <c r="D36" s="31"/>
      <c r="E36" s="32">
        <v>1.03</v>
      </c>
      <c r="F36" s="32">
        <v>2.02</v>
      </c>
      <c r="G36" s="32">
        <v>1.03</v>
      </c>
      <c r="H36" s="32">
        <v>2.33</v>
      </c>
      <c r="I36" s="32">
        <v>1.03</v>
      </c>
      <c r="J36" s="32">
        <v>2.33</v>
      </c>
      <c r="K36" s="32">
        <v>1.03</v>
      </c>
      <c r="L36" s="32">
        <v>2.02</v>
      </c>
      <c r="M36" s="32">
        <v>1.03</v>
      </c>
      <c r="N36" s="32">
        <v>2.02</v>
      </c>
      <c r="O36" s="32">
        <v>0.48</v>
      </c>
      <c r="P36" s="32">
        <v>0.11</v>
      </c>
      <c r="Q36" s="37">
        <v>0.14419999999999999</v>
      </c>
      <c r="R36" s="32">
        <v>0.11</v>
      </c>
      <c r="S36" s="32"/>
      <c r="T36" s="32"/>
      <c r="U36" s="32"/>
      <c r="V36" s="44"/>
    </row>
    <row r="37" spans="1:22" customFormat="1" ht="18" customHeight="1">
      <c r="A37" s="2"/>
      <c r="B37" s="33" t="s">
        <v>43</v>
      </c>
      <c r="C37" s="31"/>
      <c r="D37" s="31"/>
      <c r="E37" s="34">
        <f t="shared" ref="E37:R37" si="4">E36*E29</f>
        <v>2672.85</v>
      </c>
      <c r="F37" s="34">
        <f t="shared" si="4"/>
        <v>96.960000000000008</v>
      </c>
      <c r="G37" s="34">
        <f t="shared" si="4"/>
        <v>18.54</v>
      </c>
      <c r="H37" s="34">
        <f t="shared" si="4"/>
        <v>37.28</v>
      </c>
      <c r="I37" s="34">
        <f t="shared" si="4"/>
        <v>1236</v>
      </c>
      <c r="J37" s="34">
        <f t="shared" si="4"/>
        <v>0</v>
      </c>
      <c r="K37" s="34">
        <f t="shared" si="4"/>
        <v>535.6</v>
      </c>
      <c r="L37" s="34">
        <f t="shared" si="4"/>
        <v>0</v>
      </c>
      <c r="M37" s="34">
        <f t="shared" si="4"/>
        <v>74.16</v>
      </c>
      <c r="N37" s="34">
        <f t="shared" si="4"/>
        <v>2.02</v>
      </c>
      <c r="O37" s="34">
        <f t="shared" si="4"/>
        <v>4892.16</v>
      </c>
      <c r="P37" s="34">
        <f t="shared" si="4"/>
        <v>1830.4</v>
      </c>
      <c r="Q37" s="34">
        <f t="shared" si="4"/>
        <v>5998.7199999999993</v>
      </c>
      <c r="R37" s="34">
        <f t="shared" si="4"/>
        <v>0</v>
      </c>
      <c r="S37" s="68">
        <f>SUM(E37:R37)</f>
        <v>17394.689999999999</v>
      </c>
      <c r="T37" s="34"/>
      <c r="U37" s="34"/>
      <c r="V37" s="68"/>
    </row>
    <row r="38" spans="1:22" customFormat="1" ht="18" customHeight="1">
      <c r="A38" s="2"/>
      <c r="B38" s="33"/>
      <c r="C38" s="31"/>
      <c r="D38" s="31"/>
      <c r="E38" s="36"/>
      <c r="F38" s="36"/>
      <c r="G38" s="36"/>
      <c r="H38" s="34"/>
      <c r="I38" s="34"/>
      <c r="J38" s="34"/>
      <c r="K38" s="34"/>
      <c r="L38" s="34"/>
      <c r="M38" s="36"/>
      <c r="N38" s="34"/>
      <c r="O38" s="34"/>
      <c r="P38" s="34"/>
      <c r="Q38" s="34"/>
      <c r="R38" s="34"/>
      <c r="S38" s="68"/>
      <c r="T38" s="34"/>
      <c r="U38" s="34"/>
      <c r="V38" s="68"/>
    </row>
    <row r="39" spans="1:22" customFormat="1" ht="18" customHeight="1">
      <c r="A39" s="2"/>
      <c r="B39" s="30" t="s">
        <v>44</v>
      </c>
      <c r="C39" s="31"/>
      <c r="D39" s="31"/>
      <c r="E39" s="37">
        <v>8.8999999999999996E-2</v>
      </c>
      <c r="F39" s="37">
        <v>8.8999999999999996E-2</v>
      </c>
      <c r="G39" s="37">
        <v>0.151</v>
      </c>
      <c r="H39" s="37">
        <v>0.151</v>
      </c>
      <c r="I39" s="37">
        <v>0.151</v>
      </c>
      <c r="J39" s="37">
        <v>0.151</v>
      </c>
      <c r="K39" s="37">
        <v>8.8999999999999996E-2</v>
      </c>
      <c r="L39" s="37">
        <v>8.8999999999999996E-2</v>
      </c>
      <c r="M39" s="37">
        <v>7.7100000000000002E-2</v>
      </c>
      <c r="N39" s="37">
        <v>7.7100000000000002E-2</v>
      </c>
      <c r="O39" s="37">
        <v>0</v>
      </c>
      <c r="P39" s="37">
        <v>0</v>
      </c>
      <c r="Q39" s="37">
        <v>3.8E-3</v>
      </c>
      <c r="R39" s="37">
        <v>0</v>
      </c>
      <c r="S39" s="37"/>
      <c r="T39" s="37"/>
      <c r="U39" s="37"/>
      <c r="V39" s="68"/>
    </row>
    <row r="40" spans="1:22" customFormat="1" ht="18" customHeight="1">
      <c r="A40" s="2"/>
      <c r="B40" s="33" t="s">
        <v>45</v>
      </c>
      <c r="C40" s="31"/>
      <c r="D40" s="31"/>
      <c r="E40" s="34">
        <f>E29*E39</f>
        <v>230.95499999999998</v>
      </c>
      <c r="F40" s="34">
        <f t="shared" ref="F40:R40" si="5">F29*F39</f>
        <v>4.2720000000000002</v>
      </c>
      <c r="G40" s="34">
        <f t="shared" si="5"/>
        <v>2.718</v>
      </c>
      <c r="H40" s="34">
        <f t="shared" si="5"/>
        <v>2.4159999999999999</v>
      </c>
      <c r="I40" s="34">
        <f t="shared" si="5"/>
        <v>181.2</v>
      </c>
      <c r="J40" s="34">
        <f t="shared" si="5"/>
        <v>0</v>
      </c>
      <c r="K40" s="34">
        <f t="shared" si="5"/>
        <v>46.28</v>
      </c>
      <c r="L40" s="34">
        <f t="shared" si="5"/>
        <v>0</v>
      </c>
      <c r="M40" s="34">
        <f t="shared" si="5"/>
        <v>5.5511999999999997</v>
      </c>
      <c r="N40" s="34">
        <f t="shared" si="5"/>
        <v>7.7100000000000002E-2</v>
      </c>
      <c r="O40" s="34">
        <f t="shared" si="5"/>
        <v>0</v>
      </c>
      <c r="P40" s="34">
        <f t="shared" si="5"/>
        <v>0</v>
      </c>
      <c r="Q40" s="34">
        <f t="shared" si="5"/>
        <v>158.08000000000001</v>
      </c>
      <c r="R40" s="34">
        <f t="shared" si="5"/>
        <v>0</v>
      </c>
      <c r="S40" s="68">
        <f>SUM(E40:R40)</f>
        <v>631.5492999999999</v>
      </c>
      <c r="T40" s="34"/>
      <c r="U40" s="34"/>
      <c r="V40" s="68"/>
    </row>
    <row r="41" spans="1:22" customFormat="1" ht="18" customHeight="1">
      <c r="A41" s="2"/>
      <c r="B41" s="33"/>
      <c r="C41" s="31"/>
      <c r="D41" s="31"/>
      <c r="E41" s="36">
        <f>E34+F34+K34+L34</f>
        <v>3163</v>
      </c>
      <c r="F41" s="34"/>
      <c r="G41" s="36">
        <f>G34+H34+I34+J34</f>
        <v>1234</v>
      </c>
      <c r="H41" s="34"/>
      <c r="I41" s="34"/>
      <c r="J41" s="34"/>
      <c r="K41" s="34"/>
      <c r="L41" s="34"/>
      <c r="M41" s="16"/>
      <c r="N41" s="34"/>
      <c r="O41" s="34"/>
      <c r="P41" s="34"/>
      <c r="Q41" s="34"/>
      <c r="R41" s="34"/>
      <c r="S41" s="34"/>
      <c r="T41" s="34"/>
      <c r="U41" s="34"/>
      <c r="V41" s="68"/>
    </row>
    <row r="42" spans="1:22" customFormat="1" ht="18" customHeight="1">
      <c r="A42" s="2"/>
      <c r="B42" s="84" t="s">
        <v>46</v>
      </c>
      <c r="C42" s="39"/>
      <c r="D42" s="39"/>
      <c r="E42" s="40">
        <v>0.49</v>
      </c>
      <c r="F42" s="40">
        <v>0.49</v>
      </c>
      <c r="G42" s="40">
        <v>0.49</v>
      </c>
      <c r="H42" s="40">
        <v>0.49</v>
      </c>
      <c r="I42" s="40">
        <v>0.49</v>
      </c>
      <c r="J42" s="40">
        <v>0.49</v>
      </c>
      <c r="K42" s="40">
        <v>0.49</v>
      </c>
      <c r="L42" s="40">
        <v>0.49</v>
      </c>
      <c r="M42" s="40">
        <v>0.49</v>
      </c>
      <c r="N42" s="40">
        <v>0.49</v>
      </c>
      <c r="O42" s="40">
        <v>0.49</v>
      </c>
      <c r="P42" s="40"/>
      <c r="Q42" s="40"/>
      <c r="R42" s="40"/>
      <c r="S42" s="32"/>
      <c r="T42" s="32"/>
      <c r="U42" s="32"/>
      <c r="V42" s="68"/>
    </row>
    <row r="43" spans="1:22" customFormat="1" ht="18" customHeight="1">
      <c r="A43" s="2"/>
      <c r="B43" s="84"/>
      <c r="C43" s="39"/>
      <c r="D43" s="39"/>
      <c r="E43" s="41">
        <f>SUM(E29:O29)</f>
        <v>14662</v>
      </c>
      <c r="F43" s="40"/>
      <c r="G43" s="41"/>
      <c r="H43" s="40"/>
      <c r="I43" s="41"/>
      <c r="J43" s="40"/>
      <c r="K43" s="40"/>
      <c r="L43" s="40"/>
      <c r="M43" s="40"/>
      <c r="N43" s="40"/>
      <c r="O43" s="40"/>
      <c r="P43" s="40"/>
      <c r="Q43" s="40"/>
      <c r="R43" s="40"/>
      <c r="S43" s="32"/>
      <c r="T43" s="32"/>
      <c r="U43" s="32"/>
      <c r="V43" s="68"/>
    </row>
    <row r="44" spans="1:22" customFormat="1" ht="18" customHeight="1">
      <c r="A44" s="2"/>
      <c r="B44" s="85" t="s">
        <v>47</v>
      </c>
      <c r="C44" s="39"/>
      <c r="D44" s="39"/>
      <c r="E44" s="43">
        <f t="shared" ref="E44:H44" si="6">E29*E42</f>
        <v>1271.55</v>
      </c>
      <c r="F44" s="43">
        <f t="shared" si="6"/>
        <v>23.52</v>
      </c>
      <c r="G44" s="43">
        <f t="shared" si="6"/>
        <v>8.82</v>
      </c>
      <c r="H44" s="43">
        <f t="shared" si="6"/>
        <v>7.84</v>
      </c>
      <c r="I44" s="43">
        <f t="shared" ref="I44:Q44" si="7">I29*I42</f>
        <v>588</v>
      </c>
      <c r="J44" s="43">
        <f t="shared" si="7"/>
        <v>0</v>
      </c>
      <c r="K44" s="43">
        <f t="shared" si="7"/>
        <v>254.79999999999998</v>
      </c>
      <c r="L44" s="43">
        <f t="shared" si="7"/>
        <v>0</v>
      </c>
      <c r="M44" s="43">
        <f t="shared" si="7"/>
        <v>35.28</v>
      </c>
      <c r="N44" s="43">
        <f t="shared" si="7"/>
        <v>0.49</v>
      </c>
      <c r="O44" s="43">
        <f t="shared" si="7"/>
        <v>4994.08</v>
      </c>
      <c r="P44" s="43">
        <f t="shared" si="7"/>
        <v>0</v>
      </c>
      <c r="Q44" s="43">
        <f t="shared" si="7"/>
        <v>0</v>
      </c>
      <c r="R44" s="69">
        <f>SUM(E44:Q44)</f>
        <v>7184.3799999999992</v>
      </c>
      <c r="S44" s="34"/>
      <c r="T44" s="34"/>
      <c r="U44" s="34"/>
      <c r="V44" s="68"/>
    </row>
    <row r="45" spans="1:22" customFormat="1" ht="18" customHeight="1">
      <c r="A45" s="2"/>
      <c r="B45" s="85" t="s">
        <v>48</v>
      </c>
      <c r="C45" s="39"/>
      <c r="D45" s="39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0">
        <v>0.42</v>
      </c>
      <c r="P45" s="43"/>
      <c r="Q45" s="43"/>
      <c r="R45" s="69"/>
      <c r="S45" s="34"/>
      <c r="T45" s="34"/>
      <c r="U45" s="34"/>
      <c r="V45" s="68"/>
    </row>
    <row r="46" spans="1:22" customFormat="1" ht="18" customHeight="1">
      <c r="A46" s="2"/>
      <c r="B46" s="85" t="s">
        <v>49</v>
      </c>
      <c r="C46" s="39"/>
      <c r="D46" s="39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>
        <f>O29*O45</f>
        <v>4280.6399999999994</v>
      </c>
      <c r="P46" s="43"/>
      <c r="Q46" s="43"/>
      <c r="R46" s="69">
        <f t="shared" ref="R46" si="8">SUM(E46:Q46)</f>
        <v>4280.6399999999994</v>
      </c>
      <c r="S46" s="34"/>
      <c r="T46" s="34"/>
      <c r="U46" s="34"/>
      <c r="V46" s="68"/>
    </row>
    <row r="47" spans="1:22" customFormat="1" ht="18" customHeight="1">
      <c r="A47" s="2"/>
      <c r="B47" s="85"/>
      <c r="C47" s="39"/>
      <c r="D47" s="39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69"/>
      <c r="S47" s="34"/>
      <c r="T47" s="34"/>
      <c r="U47" s="34"/>
      <c r="V47" s="68"/>
    </row>
    <row r="48" spans="1:22" customFormat="1" ht="18" customHeight="1">
      <c r="A48" s="2"/>
      <c r="B48" s="44"/>
      <c r="C48" s="44"/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4"/>
      <c r="P48" s="44"/>
      <c r="Q48" s="44"/>
      <c r="R48" s="70">
        <f>SUM(R44:R46)</f>
        <v>11465.019999999999</v>
      </c>
      <c r="S48" s="44"/>
      <c r="T48" s="44"/>
      <c r="U48" s="44"/>
      <c r="V48" s="44"/>
    </row>
    <row r="49" spans="1:22" customFormat="1" ht="18" customHeight="1">
      <c r="A49" s="2"/>
      <c r="B49" s="44"/>
      <c r="C49" s="44"/>
      <c r="D49" s="44"/>
      <c r="E49" s="100">
        <v>6088</v>
      </c>
      <c r="F49" s="100"/>
      <c r="G49" s="100">
        <v>6089</v>
      </c>
      <c r="H49" s="100"/>
      <c r="I49" s="100">
        <v>6090</v>
      </c>
      <c r="J49" s="100"/>
      <c r="K49" s="100">
        <v>6091</v>
      </c>
      <c r="L49" s="100"/>
      <c r="M49" s="100">
        <v>6092</v>
      </c>
      <c r="N49" s="100"/>
      <c r="O49" s="46" t="s">
        <v>50</v>
      </c>
      <c r="P49" s="44"/>
      <c r="Q49" s="44"/>
      <c r="R49" s="71"/>
      <c r="S49" s="44"/>
      <c r="T49" s="44"/>
      <c r="U49" s="44"/>
      <c r="V49" s="44"/>
    </row>
    <row r="50" spans="1:22" customFormat="1" ht="18" customHeight="1">
      <c r="A50" s="2"/>
      <c r="B50" s="44"/>
      <c r="C50" s="44"/>
      <c r="D50" s="47">
        <v>0.01</v>
      </c>
      <c r="E50" s="103">
        <f>0.01*(E29+F29)</f>
        <v>26.43</v>
      </c>
      <c r="F50" s="103"/>
      <c r="G50" s="103">
        <f t="shared" ref="G50" si="9">0.01*(G29+H29)</f>
        <v>0.34</v>
      </c>
      <c r="H50" s="103"/>
      <c r="I50" s="103">
        <f t="shared" ref="I50" si="10">0.01*(I29+J29)</f>
        <v>12</v>
      </c>
      <c r="J50" s="103"/>
      <c r="K50" s="103">
        <f t="shared" ref="K50" si="11">0.01*(K29+L29)</f>
        <v>5.2</v>
      </c>
      <c r="L50" s="103"/>
      <c r="M50" s="103">
        <f t="shared" ref="M50" si="12">0.01*(M29+N29)</f>
        <v>0.73</v>
      </c>
      <c r="N50" s="103"/>
      <c r="O50" s="66">
        <f>0.01*O29</f>
        <v>101.92</v>
      </c>
      <c r="P50" s="44"/>
      <c r="Q50" s="44"/>
      <c r="R50" s="44"/>
      <c r="S50" s="44"/>
      <c r="T50" s="44"/>
      <c r="U50" s="44"/>
      <c r="V50" s="44"/>
    </row>
    <row r="51" spans="1:22" customFormat="1" ht="18" customHeight="1">
      <c r="A51" s="2"/>
      <c r="B51" s="44"/>
      <c r="C51" s="91" t="s">
        <v>51</v>
      </c>
      <c r="D51" s="91" t="s">
        <v>61</v>
      </c>
      <c r="E51" s="104">
        <v>3</v>
      </c>
      <c r="F51" s="104"/>
      <c r="G51" s="104">
        <v>2</v>
      </c>
      <c r="H51" s="104"/>
      <c r="I51" s="104">
        <v>11</v>
      </c>
      <c r="J51" s="104"/>
      <c r="K51" s="104">
        <v>2</v>
      </c>
      <c r="L51" s="104"/>
      <c r="M51" s="104">
        <v>0</v>
      </c>
      <c r="N51" s="104"/>
      <c r="O51" s="44">
        <v>14</v>
      </c>
      <c r="P51" s="44"/>
      <c r="Q51" s="44"/>
      <c r="R51" s="71"/>
      <c r="S51" s="44"/>
      <c r="T51" s="44"/>
      <c r="U51" s="44"/>
      <c r="V51" s="44"/>
    </row>
    <row r="52" spans="1:22" customFormat="1" ht="18" customHeight="1">
      <c r="A52" s="2"/>
      <c r="B52" s="44"/>
      <c r="C52" s="44" t="s">
        <v>52</v>
      </c>
      <c r="D52" s="49">
        <v>1.73</v>
      </c>
      <c r="E52" s="50"/>
      <c r="F52" s="50"/>
      <c r="G52" s="50">
        <f t="shared" ref="G52" si="13">G51-G53</f>
        <v>1.66</v>
      </c>
      <c r="H52" s="50"/>
      <c r="I52" s="50">
        <v>0</v>
      </c>
      <c r="J52" s="50"/>
      <c r="K52" s="50">
        <v>0</v>
      </c>
      <c r="L52" s="50"/>
      <c r="M52" s="50"/>
      <c r="N52" s="50"/>
      <c r="O52" s="50">
        <v>0</v>
      </c>
      <c r="P52" s="67">
        <f>SUM(E52:O52)</f>
        <v>1.66</v>
      </c>
      <c r="Q52" s="44"/>
      <c r="R52" s="70"/>
      <c r="S52" s="44"/>
      <c r="T52" s="44"/>
      <c r="U52" s="44"/>
      <c r="V52" s="44"/>
    </row>
    <row r="53" spans="1:22" customFormat="1" ht="18" customHeight="1">
      <c r="A53" s="2"/>
      <c r="B53" s="44"/>
      <c r="C53" s="44" t="s">
        <v>53</v>
      </c>
      <c r="D53" s="49">
        <v>0.97</v>
      </c>
      <c r="E53" s="50">
        <v>3</v>
      </c>
      <c r="F53" s="50"/>
      <c r="G53" s="50">
        <f t="shared" ref="G53:M53" si="14">G50</f>
        <v>0.34</v>
      </c>
      <c r="H53" s="50"/>
      <c r="I53" s="50">
        <v>11</v>
      </c>
      <c r="J53" s="50"/>
      <c r="K53" s="50">
        <v>2</v>
      </c>
      <c r="L53" s="50"/>
      <c r="M53" s="50">
        <f t="shared" si="14"/>
        <v>0.73</v>
      </c>
      <c r="N53" s="50"/>
      <c r="O53" s="50">
        <v>14</v>
      </c>
      <c r="P53" s="67">
        <f>SUM(E53:O53)</f>
        <v>31.07</v>
      </c>
      <c r="Q53" s="44"/>
      <c r="R53" s="70"/>
      <c r="S53" s="44"/>
      <c r="T53" s="44"/>
      <c r="U53" s="44"/>
      <c r="V53" s="44"/>
    </row>
    <row r="54" spans="1:22" customFormat="1" ht="18" customHeight="1">
      <c r="A54" s="2"/>
      <c r="B54" s="44"/>
      <c r="C54" s="44"/>
      <c r="D54" s="44" t="s">
        <v>37</v>
      </c>
      <c r="E54" s="51">
        <f>E52*D52+E53*D53</f>
        <v>2.91</v>
      </c>
      <c r="F54" s="88"/>
      <c r="G54" s="51">
        <f>G52*D52+G53*D53</f>
        <v>3.2016</v>
      </c>
      <c r="H54" s="88"/>
      <c r="I54" s="51">
        <f>I52*D52+I53*D53</f>
        <v>10.67</v>
      </c>
      <c r="J54" s="88"/>
      <c r="K54" s="51">
        <f>K52*D52+K53*D53</f>
        <v>1.94</v>
      </c>
      <c r="L54" s="88"/>
      <c r="M54" s="51">
        <f>M52*D52+M53*D53</f>
        <v>0.70809999999999995</v>
      </c>
      <c r="N54" s="88"/>
      <c r="O54" s="51">
        <f>O52*D52+O53*D53</f>
        <v>13.58</v>
      </c>
      <c r="P54" s="44"/>
      <c r="Q54" s="94">
        <f>SUM(E54:P54)</f>
        <v>33.009700000000002</v>
      </c>
      <c r="R54" s="70">
        <f>R48+E54+G54+I54+K54+M54+O54</f>
        <v>11498.029699999999</v>
      </c>
      <c r="S54" s="44"/>
      <c r="T54" s="44"/>
      <c r="U54" s="44"/>
      <c r="V54" s="44"/>
    </row>
    <row r="55" spans="1:22" customFormat="1" ht="18" customHeight="1">
      <c r="A55" s="2"/>
      <c r="B55" s="44"/>
      <c r="C55" s="44"/>
      <c r="D55" s="2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4"/>
      <c r="P55" s="44"/>
      <c r="Q55" s="44"/>
      <c r="R55" s="70"/>
      <c r="S55" s="44"/>
      <c r="T55" s="44"/>
      <c r="U55" s="44"/>
      <c r="V55" s="44"/>
    </row>
    <row r="56" spans="1:22" customFormat="1" ht="18" customHeight="1">
      <c r="A56" s="2"/>
      <c r="B56" s="52" t="s">
        <v>54</v>
      </c>
      <c r="C56" s="52"/>
      <c r="D56" s="52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</row>
    <row r="57" spans="1:22" customFormat="1" ht="18" customHeight="1">
      <c r="A57" s="2"/>
      <c r="B57" s="52">
        <v>43</v>
      </c>
      <c r="C57" s="53">
        <v>25</v>
      </c>
      <c r="D57" s="54">
        <f>B57*C57</f>
        <v>1075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</row>
    <row r="58" spans="1:22" customFormat="1" ht="18" customHeight="1">
      <c r="A58" s="2"/>
      <c r="B58" s="52"/>
      <c r="C58" s="73"/>
      <c r="D58" s="5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</row>
    <row r="59" spans="1:22" customFormat="1" ht="18" customHeight="1">
      <c r="A59" s="2"/>
      <c r="B59" s="52" t="s">
        <v>55</v>
      </c>
      <c r="C59" s="73"/>
      <c r="D59" s="5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</row>
    <row r="60" spans="1:22" customFormat="1" ht="18" customHeight="1">
      <c r="A60" s="2"/>
      <c r="B60" s="52">
        <v>40</v>
      </c>
      <c r="C60" s="53">
        <v>3</v>
      </c>
      <c r="D60" s="54">
        <f>B60*C60</f>
        <v>120</v>
      </c>
      <c r="E60" s="74" t="s">
        <v>56</v>
      </c>
      <c r="F60" s="44" t="s">
        <v>57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</row>
    <row r="61" spans="1:22" customFormat="1" ht="18" customHeight="1">
      <c r="A61" s="2"/>
      <c r="B61" s="52"/>
      <c r="C61" s="52"/>
      <c r="D61" s="5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</row>
    <row r="62" spans="1:22" customFormat="1" ht="18" customHeight="1">
      <c r="A62" s="2"/>
      <c r="B62" s="52" t="s">
        <v>58</v>
      </c>
      <c r="C62" s="52"/>
      <c r="D62" s="5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customFormat="1" ht="18" customHeight="1">
      <c r="A63" s="2"/>
      <c r="B63" s="52">
        <v>1035</v>
      </c>
      <c r="C63" s="75">
        <v>4</v>
      </c>
      <c r="D63" s="54">
        <f>B63*C63</f>
        <v>4140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customFormat="1" ht="18" customHeight="1">
      <c r="A64" s="2"/>
      <c r="B64" s="2" t="s">
        <v>59</v>
      </c>
      <c r="C64" s="2"/>
      <c r="D64" s="5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customFormat="1" ht="18" customHeight="1">
      <c r="A65" s="2"/>
      <c r="B65" s="2">
        <v>7.5</v>
      </c>
      <c r="C65" s="75"/>
      <c r="D65" s="54">
        <f t="shared" ref="D65:D67" si="15">B65*C65</f>
        <v>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customFormat="1" ht="18" customHeight="1">
      <c r="A66" s="2"/>
      <c r="B66" s="2" t="s">
        <v>60</v>
      </c>
      <c r="C66" s="75"/>
      <c r="D66" s="5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customFormat="1" ht="18" customHeight="1">
      <c r="A67" s="2"/>
      <c r="B67" s="2">
        <v>0.5</v>
      </c>
      <c r="C67" s="76"/>
      <c r="D67" s="54">
        <f t="shared" si="15"/>
        <v>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customFormat="1" ht="18" customHeight="1">
      <c r="A68" s="2"/>
      <c r="B68" s="77" t="s">
        <v>37</v>
      </c>
      <c r="C68" s="2"/>
      <c r="D68" s="78">
        <f>S37+S40+D57+D60+D63+D65+D67</f>
        <v>23361.239299999997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customFormat="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customFormat="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customFormat="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customFormat="1" ht="18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</sheetData>
  <mergeCells count="21">
    <mergeCell ref="E51:F51"/>
    <mergeCell ref="G51:H51"/>
    <mergeCell ref="I51:J51"/>
    <mergeCell ref="K51:L51"/>
    <mergeCell ref="M51:N51"/>
    <mergeCell ref="K49:L49"/>
    <mergeCell ref="M49:N49"/>
    <mergeCell ref="E50:F50"/>
    <mergeCell ref="G50:H50"/>
    <mergeCell ref="I50:J50"/>
    <mergeCell ref="K50:L50"/>
    <mergeCell ref="M50:N50"/>
    <mergeCell ref="A1:B1"/>
    <mergeCell ref="E2:G2"/>
    <mergeCell ref="E49:F49"/>
    <mergeCell ref="G49:H49"/>
    <mergeCell ref="I49:J49"/>
    <mergeCell ref="A2:A3"/>
    <mergeCell ref="B2:B3"/>
    <mergeCell ref="C2:C3"/>
    <mergeCell ref="D2:D3"/>
  </mergeCell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9"/>
  <sheetViews>
    <sheetView topLeftCell="A13" workbookViewId="0">
      <selection activeCell="I64" sqref="I64"/>
    </sheetView>
  </sheetViews>
  <sheetFormatPr baseColWidth="10" defaultColWidth="9" defaultRowHeight="12.75"/>
  <cols>
    <col min="1" max="1" width="4.28515625" style="2" customWidth="1"/>
    <col min="2" max="3" width="13.5703125" style="2" customWidth="1"/>
    <col min="4" max="4" width="12.140625" style="2" customWidth="1"/>
    <col min="5" max="9" width="13.7109375" style="2" customWidth="1"/>
    <col min="10" max="10" width="13.85546875" style="2" customWidth="1"/>
    <col min="11" max="18" width="13.7109375" style="2" customWidth="1"/>
    <col min="19" max="19" width="15.42578125" style="2" customWidth="1"/>
    <col min="20" max="16384" width="9" style="2"/>
  </cols>
  <sheetData>
    <row r="1" spans="1:22" customFormat="1" ht="18" customHeight="1">
      <c r="A1" s="98">
        <v>45323</v>
      </c>
      <c r="B1" s="9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customFormat="1" ht="15.75" customHeight="1">
      <c r="A2" s="101" t="s">
        <v>0</v>
      </c>
      <c r="B2" s="102" t="s">
        <v>1</v>
      </c>
      <c r="C2" s="102" t="s">
        <v>2</v>
      </c>
      <c r="D2" s="102" t="s">
        <v>3</v>
      </c>
      <c r="E2" s="99" t="s">
        <v>4</v>
      </c>
      <c r="F2" s="99"/>
      <c r="G2" s="99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2"/>
      <c r="T2" s="2"/>
      <c r="U2" s="2"/>
      <c r="V2" s="2"/>
    </row>
    <row r="3" spans="1:22" customFormat="1" ht="38.25">
      <c r="A3" s="101"/>
      <c r="B3" s="102"/>
      <c r="C3" s="102"/>
      <c r="D3" s="102"/>
      <c r="E3" s="6" t="s">
        <v>5</v>
      </c>
      <c r="F3" s="6" t="s">
        <v>6</v>
      </c>
      <c r="G3" s="7" t="s">
        <v>7</v>
      </c>
      <c r="H3" s="7" t="s">
        <v>8</v>
      </c>
      <c r="I3" s="55" t="s">
        <v>9</v>
      </c>
      <c r="J3" s="56" t="s">
        <v>10</v>
      </c>
      <c r="K3" s="57" t="s">
        <v>11</v>
      </c>
      <c r="L3" s="56" t="s">
        <v>12</v>
      </c>
      <c r="M3" s="56" t="s">
        <v>13</v>
      </c>
      <c r="N3" s="56" t="s">
        <v>14</v>
      </c>
      <c r="O3" s="58" t="s">
        <v>15</v>
      </c>
      <c r="P3" s="59" t="s">
        <v>16</v>
      </c>
      <c r="Q3" s="59" t="s">
        <v>17</v>
      </c>
      <c r="R3" s="59" t="s">
        <v>18</v>
      </c>
      <c r="S3" s="2"/>
      <c r="T3" s="2"/>
      <c r="U3" s="2"/>
      <c r="V3" s="2"/>
    </row>
    <row r="4" spans="1:22" customFormat="1" ht="18" customHeight="1">
      <c r="A4" s="3">
        <v>1</v>
      </c>
      <c r="B4" s="8">
        <v>45323</v>
      </c>
      <c r="C4" s="4">
        <v>24013101</v>
      </c>
      <c r="D4" s="9" t="s">
        <v>20</v>
      </c>
      <c r="E4" s="3"/>
      <c r="F4" s="3"/>
      <c r="G4" s="3"/>
      <c r="H4" s="10"/>
      <c r="I4" s="3"/>
      <c r="J4" s="3"/>
      <c r="K4" s="3"/>
      <c r="L4" s="3"/>
      <c r="M4" s="3"/>
      <c r="N4" s="10">
        <v>24</v>
      </c>
      <c r="O4" s="3"/>
      <c r="P4" s="3"/>
      <c r="Q4" s="3"/>
      <c r="R4" s="3"/>
      <c r="S4" s="2">
        <f t="shared" ref="S4:S14" si="0">SUM(E4:R4)</f>
        <v>24</v>
      </c>
      <c r="T4" s="2"/>
      <c r="U4" s="2"/>
      <c r="V4" s="2"/>
    </row>
    <row r="5" spans="1:22" customFormat="1" ht="18" customHeight="1">
      <c r="A5" s="3">
        <v>2</v>
      </c>
      <c r="B5" s="8">
        <v>45338</v>
      </c>
      <c r="C5" s="4">
        <v>24021502</v>
      </c>
      <c r="D5" s="9" t="s">
        <v>20</v>
      </c>
      <c r="E5" s="3"/>
      <c r="F5" s="3"/>
      <c r="G5" s="3"/>
      <c r="H5" s="10">
        <v>48</v>
      </c>
      <c r="I5" s="3"/>
      <c r="J5" s="3"/>
      <c r="K5" s="3"/>
      <c r="L5" s="3"/>
      <c r="M5" s="3"/>
      <c r="N5" s="3"/>
      <c r="O5" s="3"/>
      <c r="P5" s="3"/>
      <c r="Q5" s="3"/>
      <c r="R5" s="3"/>
      <c r="S5" s="2">
        <f t="shared" si="0"/>
        <v>48</v>
      </c>
      <c r="T5" s="2"/>
      <c r="U5" s="2"/>
      <c r="V5" s="2"/>
    </row>
    <row r="6" spans="1:22" customFormat="1" ht="18" customHeight="1">
      <c r="A6" s="3">
        <v>3</v>
      </c>
      <c r="B6" s="8">
        <v>45324</v>
      </c>
      <c r="C6" s="4">
        <v>24020101</v>
      </c>
      <c r="D6" s="4" t="s">
        <v>21</v>
      </c>
      <c r="E6" s="3">
        <v>120</v>
      </c>
      <c r="F6" s="3"/>
      <c r="G6" s="3"/>
      <c r="H6" s="3"/>
      <c r="I6" s="3">
        <v>36</v>
      </c>
      <c r="J6" s="3"/>
      <c r="K6" s="3"/>
      <c r="L6" s="3"/>
      <c r="M6" s="3"/>
      <c r="N6" s="3"/>
      <c r="O6" s="3"/>
      <c r="P6" s="3"/>
      <c r="Q6" s="3"/>
      <c r="R6" s="3"/>
      <c r="S6" s="2">
        <f t="shared" si="0"/>
        <v>156</v>
      </c>
      <c r="T6" s="2"/>
      <c r="U6" s="2"/>
      <c r="V6" s="2"/>
    </row>
    <row r="7" spans="1:22" customFormat="1" ht="18" customHeight="1">
      <c r="A7" s="3">
        <v>4</v>
      </c>
      <c r="B7" s="8">
        <v>45327</v>
      </c>
      <c r="C7" s="4">
        <v>24020501</v>
      </c>
      <c r="D7" s="4" t="s">
        <v>21</v>
      </c>
      <c r="E7" s="3">
        <v>45</v>
      </c>
      <c r="F7" s="3"/>
      <c r="G7" s="3">
        <v>54</v>
      </c>
      <c r="H7" s="3"/>
      <c r="I7" s="3">
        <v>24</v>
      </c>
      <c r="J7" s="3"/>
      <c r="K7" s="3"/>
      <c r="L7" s="3"/>
      <c r="M7" s="3"/>
      <c r="N7" s="3"/>
      <c r="O7" s="3"/>
      <c r="P7" s="3"/>
      <c r="Q7" s="3"/>
      <c r="R7" s="3"/>
      <c r="S7" s="2">
        <f t="shared" si="0"/>
        <v>123</v>
      </c>
      <c r="T7" s="2"/>
      <c r="U7" s="2"/>
      <c r="V7" s="2"/>
    </row>
    <row r="8" spans="1:22" customFormat="1" ht="18" customHeight="1">
      <c r="A8" s="3">
        <v>5</v>
      </c>
      <c r="B8" s="8">
        <v>45331</v>
      </c>
      <c r="C8" s="4">
        <v>24020801</v>
      </c>
      <c r="D8" s="4" t="s">
        <v>21</v>
      </c>
      <c r="E8" s="3">
        <v>45</v>
      </c>
      <c r="F8" s="3"/>
      <c r="G8" s="3"/>
      <c r="H8" s="3"/>
      <c r="I8" s="3">
        <v>60</v>
      </c>
      <c r="J8" s="3"/>
      <c r="K8" s="3"/>
      <c r="L8" s="3"/>
      <c r="M8" s="3"/>
      <c r="N8" s="3"/>
      <c r="O8" s="3"/>
      <c r="P8" s="3"/>
      <c r="Q8" s="3"/>
      <c r="R8" s="3"/>
      <c r="S8" s="2">
        <f t="shared" si="0"/>
        <v>105</v>
      </c>
      <c r="T8" s="2"/>
      <c r="U8" s="2"/>
      <c r="V8" s="2"/>
    </row>
    <row r="9" spans="1:22" customFormat="1" ht="18" customHeight="1">
      <c r="A9" s="3">
        <v>6</v>
      </c>
      <c r="B9" s="8">
        <v>45338</v>
      </c>
      <c r="C9" s="4">
        <v>24021501</v>
      </c>
      <c r="D9" s="4" t="s">
        <v>21</v>
      </c>
      <c r="E9" s="3">
        <v>105</v>
      </c>
      <c r="F9" s="3"/>
      <c r="G9" s="3"/>
      <c r="H9" s="3"/>
      <c r="I9" s="3">
        <v>36</v>
      </c>
      <c r="J9" s="3"/>
      <c r="K9" s="3"/>
      <c r="L9" s="3"/>
      <c r="M9" s="3"/>
      <c r="N9" s="3"/>
      <c r="O9" s="3"/>
      <c r="P9" s="3"/>
      <c r="Q9" s="3"/>
      <c r="R9" s="3"/>
      <c r="S9" s="2">
        <f t="shared" si="0"/>
        <v>141</v>
      </c>
      <c r="T9" s="2"/>
      <c r="U9" s="2"/>
      <c r="V9" s="2"/>
    </row>
    <row r="10" spans="1:22" customFormat="1" ht="18" customHeight="1">
      <c r="A10" s="3">
        <v>7</v>
      </c>
      <c r="B10" s="8">
        <v>45335</v>
      </c>
      <c r="C10" s="4">
        <v>24021201</v>
      </c>
      <c r="D10" s="4" t="s">
        <v>21</v>
      </c>
      <c r="E10" s="3">
        <v>105</v>
      </c>
      <c r="F10" s="3"/>
      <c r="G10" s="3"/>
      <c r="H10" s="3"/>
      <c r="I10" s="3">
        <v>24</v>
      </c>
      <c r="J10" s="3"/>
      <c r="K10" s="3"/>
      <c r="L10" s="3"/>
      <c r="M10" s="3"/>
      <c r="N10" s="3"/>
      <c r="O10" s="3"/>
      <c r="P10" s="3"/>
      <c r="Q10" s="3"/>
      <c r="R10" s="3"/>
      <c r="S10" s="2">
        <f t="shared" si="0"/>
        <v>129</v>
      </c>
      <c r="T10" s="2"/>
      <c r="U10" s="2"/>
      <c r="V10" s="2"/>
    </row>
    <row r="11" spans="1:22" customFormat="1" ht="18" customHeight="1">
      <c r="A11" s="3">
        <v>8</v>
      </c>
      <c r="B11" s="8">
        <v>45342</v>
      </c>
      <c r="C11" s="4">
        <v>24021901</v>
      </c>
      <c r="D11" s="4" t="s">
        <v>21</v>
      </c>
      <c r="E11" s="3">
        <v>60</v>
      </c>
      <c r="F11" s="3"/>
      <c r="G11" s="3"/>
      <c r="H11" s="3"/>
      <c r="I11" s="3">
        <v>24</v>
      </c>
      <c r="J11" s="3"/>
      <c r="K11" s="3"/>
      <c r="L11" s="3"/>
      <c r="M11" s="3"/>
      <c r="N11" s="3"/>
      <c r="O11" s="3"/>
      <c r="P11" s="3"/>
      <c r="Q11" s="3"/>
      <c r="R11" s="3"/>
      <c r="S11" s="2">
        <f t="shared" si="0"/>
        <v>84</v>
      </c>
      <c r="T11" s="2"/>
      <c r="U11" s="2"/>
      <c r="V11" s="2"/>
    </row>
    <row r="12" spans="1:22" customFormat="1" ht="18" customHeight="1">
      <c r="A12" s="3">
        <v>9</v>
      </c>
      <c r="B12" s="8">
        <v>45345</v>
      </c>
      <c r="C12" s="4">
        <v>24022201</v>
      </c>
      <c r="D12" s="4" t="s">
        <v>21</v>
      </c>
      <c r="E12" s="3">
        <v>45</v>
      </c>
      <c r="F12" s="3"/>
      <c r="G12" s="3"/>
      <c r="H12" s="3"/>
      <c r="I12" s="3">
        <v>60</v>
      </c>
      <c r="J12" s="3"/>
      <c r="K12" s="3"/>
      <c r="L12" s="3"/>
      <c r="M12" s="3"/>
      <c r="N12" s="3"/>
      <c r="O12" s="3"/>
      <c r="P12" s="3"/>
      <c r="Q12" s="3"/>
      <c r="R12" s="3"/>
      <c r="S12" s="2">
        <f t="shared" si="0"/>
        <v>105</v>
      </c>
      <c r="T12" s="2"/>
      <c r="U12" s="2"/>
      <c r="V12" s="2"/>
    </row>
    <row r="13" spans="1:22" customFormat="1" ht="18" customHeight="1">
      <c r="A13" s="3">
        <v>10</v>
      </c>
      <c r="B13" s="8">
        <v>45349</v>
      </c>
      <c r="C13" s="4">
        <v>24022601</v>
      </c>
      <c r="D13" s="4" t="s">
        <v>21</v>
      </c>
      <c r="E13" s="3">
        <v>105</v>
      </c>
      <c r="F13" s="3"/>
      <c r="G13" s="3"/>
      <c r="H13" s="3"/>
      <c r="I13" s="3">
        <v>96</v>
      </c>
      <c r="J13" s="3"/>
      <c r="K13" s="3"/>
      <c r="L13" s="3"/>
      <c r="M13" s="3"/>
      <c r="N13" s="3"/>
      <c r="O13" s="3"/>
      <c r="P13" s="3"/>
      <c r="Q13" s="3"/>
      <c r="R13" s="3"/>
      <c r="S13" s="2">
        <f t="shared" si="0"/>
        <v>201</v>
      </c>
      <c r="T13" s="2"/>
      <c r="U13" s="2"/>
      <c r="V13" s="2"/>
    </row>
    <row r="14" spans="1:22" customFormat="1" ht="18" customHeight="1">
      <c r="A14" s="3">
        <v>11</v>
      </c>
      <c r="B14" s="8">
        <v>45322</v>
      </c>
      <c r="C14" s="4">
        <v>24013001</v>
      </c>
      <c r="D14" s="11" t="s">
        <v>22</v>
      </c>
      <c r="E14" s="3">
        <v>345</v>
      </c>
      <c r="F14" s="3"/>
      <c r="G14" s="3">
        <v>18</v>
      </c>
      <c r="H14" s="3"/>
      <c r="I14" s="3">
        <v>228</v>
      </c>
      <c r="J14" s="3"/>
      <c r="K14" s="3">
        <v>140</v>
      </c>
      <c r="L14" s="3"/>
      <c r="M14" s="3">
        <v>24</v>
      </c>
      <c r="N14" s="3"/>
      <c r="O14" s="3"/>
      <c r="P14" s="3"/>
      <c r="Q14" s="3"/>
      <c r="R14" s="3"/>
      <c r="S14" s="2">
        <f t="shared" si="0"/>
        <v>755</v>
      </c>
      <c r="T14" s="2"/>
      <c r="U14" s="2"/>
      <c r="V14" s="2"/>
    </row>
    <row r="15" spans="1:22" customFormat="1" ht="18" customHeight="1">
      <c r="A15" s="3">
        <v>12</v>
      </c>
      <c r="B15" s="8">
        <v>45329</v>
      </c>
      <c r="C15" s="4">
        <v>24020601</v>
      </c>
      <c r="D15" s="11" t="s">
        <v>22</v>
      </c>
      <c r="E15" s="3">
        <v>255</v>
      </c>
      <c r="F15" s="3"/>
      <c r="G15" s="3"/>
      <c r="H15" s="3"/>
      <c r="I15" s="89">
        <v>288</v>
      </c>
      <c r="J15" s="3"/>
      <c r="K15" s="89">
        <v>100</v>
      </c>
      <c r="L15" s="3"/>
      <c r="M15" s="3"/>
      <c r="N15" s="3"/>
      <c r="O15" s="3"/>
      <c r="P15" s="3"/>
      <c r="Q15" s="3"/>
      <c r="R15" s="3"/>
      <c r="S15" s="2">
        <f t="shared" ref="S15:S28" si="1">SUM(E15:R15)</f>
        <v>643</v>
      </c>
      <c r="T15" s="2" t="s">
        <v>62</v>
      </c>
      <c r="U15" s="2"/>
      <c r="V15" s="2"/>
    </row>
    <row r="16" spans="1:22" customFormat="1" ht="18" customHeight="1">
      <c r="A16" s="3">
        <v>13</v>
      </c>
      <c r="B16" s="8">
        <v>45336</v>
      </c>
      <c r="C16" s="4">
        <v>24021301</v>
      </c>
      <c r="D16" s="11" t="s">
        <v>22</v>
      </c>
      <c r="E16" s="3">
        <v>345</v>
      </c>
      <c r="F16" s="3"/>
      <c r="G16" s="3">
        <v>9</v>
      </c>
      <c r="H16" s="3"/>
      <c r="I16" s="3">
        <v>192</v>
      </c>
      <c r="J16" s="3"/>
      <c r="K16" s="3">
        <v>160</v>
      </c>
      <c r="L16" s="3"/>
      <c r="M16" s="3"/>
      <c r="N16" s="3"/>
      <c r="O16" s="3"/>
      <c r="P16" s="3"/>
      <c r="Q16" s="3"/>
      <c r="R16" s="3"/>
      <c r="S16" s="2">
        <f t="shared" si="1"/>
        <v>706</v>
      </c>
      <c r="T16" s="2"/>
      <c r="U16" s="2"/>
      <c r="V16" s="2"/>
    </row>
    <row r="17" spans="1:22" customFormat="1" ht="18" customHeight="1">
      <c r="A17" s="3">
        <v>14</v>
      </c>
      <c r="B17" s="8">
        <v>45343</v>
      </c>
      <c r="C17" s="4">
        <v>24022001</v>
      </c>
      <c r="D17" s="11" t="s">
        <v>22</v>
      </c>
      <c r="E17" s="3">
        <v>315</v>
      </c>
      <c r="F17" s="3"/>
      <c r="G17" s="3"/>
      <c r="H17" s="3"/>
      <c r="I17" s="3">
        <v>228</v>
      </c>
      <c r="J17" s="60"/>
      <c r="K17" s="3">
        <v>200</v>
      </c>
      <c r="L17" s="3"/>
      <c r="M17" s="3"/>
      <c r="N17" s="3"/>
      <c r="O17" s="3"/>
      <c r="P17" s="3"/>
      <c r="Q17" s="3"/>
      <c r="R17" s="3"/>
      <c r="S17" s="2">
        <f t="shared" si="1"/>
        <v>743</v>
      </c>
      <c r="T17" s="2"/>
      <c r="U17" s="2"/>
      <c r="V17" s="2"/>
    </row>
    <row r="18" spans="1:22" customFormat="1" ht="18" customHeight="1">
      <c r="A18" s="3">
        <v>15</v>
      </c>
      <c r="B18" s="8">
        <v>45351</v>
      </c>
      <c r="C18" s="4">
        <v>24022701</v>
      </c>
      <c r="D18" s="11" t="s">
        <v>22</v>
      </c>
      <c r="E18" s="3">
        <v>330</v>
      </c>
      <c r="F18" s="3"/>
      <c r="G18" s="3"/>
      <c r="H18" s="3"/>
      <c r="I18" s="3">
        <v>228</v>
      </c>
      <c r="J18" s="60"/>
      <c r="K18" s="3">
        <v>220</v>
      </c>
      <c r="L18" s="3"/>
      <c r="M18" s="3"/>
      <c r="N18" s="3"/>
      <c r="O18" s="3"/>
      <c r="P18" s="3"/>
      <c r="Q18" s="3"/>
      <c r="R18" s="3"/>
      <c r="S18" s="2">
        <f t="shared" si="1"/>
        <v>778</v>
      </c>
      <c r="T18" s="2"/>
      <c r="U18" s="2"/>
      <c r="V18" s="2"/>
    </row>
    <row r="19" spans="1:22" customFormat="1" ht="18" customHeight="1">
      <c r="A19" s="3">
        <v>16</v>
      </c>
      <c r="B19" s="8">
        <v>45327</v>
      </c>
      <c r="C19" s="4">
        <v>24020502</v>
      </c>
      <c r="D19" s="11" t="s">
        <v>63</v>
      </c>
      <c r="E19" s="3"/>
      <c r="F19" s="3"/>
      <c r="G19" s="3">
        <v>54</v>
      </c>
      <c r="H19" s="3"/>
      <c r="I19" s="3"/>
      <c r="J19" s="60"/>
      <c r="K19" s="3"/>
      <c r="L19" s="3"/>
      <c r="M19" s="3"/>
      <c r="N19" s="3"/>
      <c r="O19" s="3"/>
      <c r="P19" s="3"/>
      <c r="Q19" s="3"/>
      <c r="R19" s="3"/>
      <c r="S19" s="2">
        <f t="shared" si="1"/>
        <v>54</v>
      </c>
      <c r="T19" s="2"/>
      <c r="U19" s="2"/>
      <c r="V19" s="2"/>
    </row>
    <row r="20" spans="1:22" customFormat="1" ht="18" customHeight="1">
      <c r="A20" s="3">
        <v>17</v>
      </c>
      <c r="B20" s="8">
        <v>45323</v>
      </c>
      <c r="C20" s="4" t="s">
        <v>64</v>
      </c>
      <c r="D20" s="4" t="s">
        <v>65</v>
      </c>
      <c r="E20" s="3"/>
      <c r="F20" s="3"/>
      <c r="G20" s="3"/>
      <c r="H20" s="3"/>
      <c r="I20" s="3"/>
      <c r="J20" s="60"/>
      <c r="K20" s="3"/>
      <c r="L20" s="3"/>
      <c r="M20" s="3"/>
      <c r="N20" s="3"/>
      <c r="O20" s="3"/>
      <c r="P20" s="3">
        <v>2080</v>
      </c>
      <c r="Q20" s="3"/>
      <c r="R20" s="3"/>
      <c r="S20" s="2">
        <f t="shared" si="1"/>
        <v>2080</v>
      </c>
      <c r="T20" s="2"/>
      <c r="U20" s="2"/>
      <c r="V20" s="2"/>
    </row>
    <row r="21" spans="1:22" customFormat="1" ht="18" customHeight="1">
      <c r="A21" s="3">
        <v>18</v>
      </c>
      <c r="B21" s="8">
        <v>45330</v>
      </c>
      <c r="C21" s="4" t="s">
        <v>66</v>
      </c>
      <c r="D21" s="4" t="s">
        <v>26</v>
      </c>
      <c r="E21" s="3"/>
      <c r="F21" s="3"/>
      <c r="G21" s="3"/>
      <c r="H21" s="3"/>
      <c r="I21" s="3"/>
      <c r="J21" s="60"/>
      <c r="K21" s="3"/>
      <c r="L21" s="3"/>
      <c r="M21" s="3"/>
      <c r="N21" s="3"/>
      <c r="O21" s="3"/>
      <c r="P21" s="3">
        <v>8320</v>
      </c>
      <c r="Q21" s="3"/>
      <c r="R21" s="3"/>
      <c r="S21" s="2">
        <f t="shared" si="1"/>
        <v>8320</v>
      </c>
      <c r="T21" s="2"/>
      <c r="U21" s="2"/>
      <c r="V21" s="2"/>
    </row>
    <row r="22" spans="1:22" customFormat="1" ht="18" customHeight="1">
      <c r="A22" s="3">
        <v>19</v>
      </c>
      <c r="B22" s="8">
        <v>45342</v>
      </c>
      <c r="C22" s="4" t="s">
        <v>67</v>
      </c>
      <c r="D22" s="4" t="s">
        <v>26</v>
      </c>
      <c r="E22" s="3"/>
      <c r="F22" s="3"/>
      <c r="G22" s="3"/>
      <c r="H22" s="3"/>
      <c r="I22" s="3"/>
      <c r="J22" s="60"/>
      <c r="K22" s="3"/>
      <c r="L22" s="3"/>
      <c r="M22" s="3"/>
      <c r="N22" s="3"/>
      <c r="O22" s="3"/>
      <c r="P22" s="3">
        <v>6240</v>
      </c>
      <c r="Q22" s="3"/>
      <c r="R22" s="3"/>
      <c r="S22" s="2"/>
      <c r="T22" s="2"/>
      <c r="U22" s="2"/>
      <c r="V22" s="2"/>
    </row>
    <row r="23" spans="1:22" customFormat="1" ht="18" customHeight="1">
      <c r="A23" s="3">
        <v>20</v>
      </c>
      <c r="B23" s="8">
        <v>45329</v>
      </c>
      <c r="C23" s="4" t="s">
        <v>68</v>
      </c>
      <c r="D23" s="4" t="s">
        <v>29</v>
      </c>
      <c r="E23" s="3"/>
      <c r="F23" s="3"/>
      <c r="G23" s="3"/>
      <c r="H23" s="3"/>
      <c r="I23" s="3"/>
      <c r="J23" s="60"/>
      <c r="K23" s="3"/>
      <c r="L23" s="3"/>
      <c r="M23" s="3"/>
      <c r="N23" s="3"/>
      <c r="O23" s="3"/>
      <c r="P23" s="3"/>
      <c r="Q23" s="3">
        <v>31200</v>
      </c>
      <c r="R23" s="3"/>
      <c r="S23" s="2">
        <f t="shared" si="1"/>
        <v>31200</v>
      </c>
      <c r="T23" s="2"/>
      <c r="U23" s="2"/>
      <c r="V23" s="2"/>
    </row>
    <row r="24" spans="1:22" customFormat="1" ht="18" customHeight="1">
      <c r="A24" s="3">
        <v>21</v>
      </c>
      <c r="B24" s="8">
        <v>45349</v>
      </c>
      <c r="C24" s="4" t="s">
        <v>69</v>
      </c>
      <c r="D24" s="4" t="s">
        <v>29</v>
      </c>
      <c r="E24" s="3"/>
      <c r="F24" s="3"/>
      <c r="G24" s="3"/>
      <c r="H24" s="3"/>
      <c r="I24" s="3"/>
      <c r="J24" s="60"/>
      <c r="K24" s="3"/>
      <c r="L24" s="3"/>
      <c r="M24" s="3"/>
      <c r="N24" s="3"/>
      <c r="O24" s="3"/>
      <c r="P24" s="3"/>
      <c r="Q24" s="3">
        <v>10400</v>
      </c>
      <c r="R24" s="3"/>
      <c r="S24" s="2">
        <f t="shared" si="1"/>
        <v>10400</v>
      </c>
      <c r="T24" s="2"/>
      <c r="U24" s="2"/>
      <c r="V24" s="2"/>
    </row>
    <row r="25" spans="1:22" customFormat="1" ht="18" customHeight="1">
      <c r="A25" s="3">
        <v>22</v>
      </c>
      <c r="B25" s="8">
        <v>45331</v>
      </c>
      <c r="C25" s="4" t="s">
        <v>70</v>
      </c>
      <c r="D25" s="4" t="s">
        <v>33</v>
      </c>
      <c r="E25" s="3"/>
      <c r="F25" s="3"/>
      <c r="G25" s="10"/>
      <c r="H25" s="10"/>
      <c r="I25" s="3"/>
      <c r="J25" s="3"/>
      <c r="K25" s="3"/>
      <c r="L25" s="3"/>
      <c r="M25" s="3"/>
      <c r="N25" s="3"/>
      <c r="O25" s="3">
        <v>2548</v>
      </c>
      <c r="P25" s="3"/>
      <c r="Q25" s="3"/>
      <c r="R25" s="3"/>
      <c r="S25" s="2">
        <f t="shared" si="1"/>
        <v>2548</v>
      </c>
      <c r="T25" s="2"/>
      <c r="U25" s="2"/>
      <c r="V25" s="2"/>
    </row>
    <row r="26" spans="1:22" customFormat="1" ht="18" customHeight="1">
      <c r="A26" s="3">
        <v>23</v>
      </c>
      <c r="B26" s="8">
        <v>45342</v>
      </c>
      <c r="C26" s="4" t="s">
        <v>71</v>
      </c>
      <c r="D26" s="4" t="s">
        <v>33</v>
      </c>
      <c r="E26" s="3"/>
      <c r="F26" s="3"/>
      <c r="G26" s="10"/>
      <c r="H26" s="10"/>
      <c r="I26" s="3"/>
      <c r="J26" s="3"/>
      <c r="K26" s="3"/>
      <c r="L26" s="3"/>
      <c r="M26" s="3"/>
      <c r="N26" s="3"/>
      <c r="O26" s="3">
        <v>2548</v>
      </c>
      <c r="P26" s="3"/>
      <c r="Q26" s="3"/>
      <c r="R26" s="3"/>
      <c r="S26" s="2">
        <f t="shared" si="1"/>
        <v>2548</v>
      </c>
      <c r="T26" s="2"/>
      <c r="U26" s="2"/>
      <c r="V26" s="2"/>
    </row>
    <row r="27" spans="1:22" customFormat="1" ht="18" customHeight="1">
      <c r="A27" s="3">
        <v>24</v>
      </c>
      <c r="B27" s="8">
        <v>45351</v>
      </c>
      <c r="C27" s="4" t="s">
        <v>72</v>
      </c>
      <c r="D27" s="4" t="s">
        <v>33</v>
      </c>
      <c r="E27" s="3"/>
      <c r="F27" s="3"/>
      <c r="G27" s="10"/>
      <c r="H27" s="10"/>
      <c r="I27" s="3"/>
      <c r="J27" s="3"/>
      <c r="K27" s="3"/>
      <c r="L27" s="3"/>
      <c r="M27" s="3"/>
      <c r="N27" s="3"/>
      <c r="O27" s="3">
        <v>2548</v>
      </c>
      <c r="P27" s="3"/>
      <c r="Q27" s="3"/>
      <c r="R27" s="3"/>
      <c r="S27" s="2">
        <f t="shared" si="1"/>
        <v>2548</v>
      </c>
      <c r="T27" s="2"/>
      <c r="U27" s="2"/>
      <c r="V27" s="2"/>
    </row>
    <row r="28" spans="1:22" customFormat="1" ht="18" customHeight="1">
      <c r="A28" s="3"/>
      <c r="B28" s="8">
        <v>45330</v>
      </c>
      <c r="C28" s="4" t="s">
        <v>66</v>
      </c>
      <c r="D28" s="4" t="s">
        <v>73</v>
      </c>
      <c r="E28" s="3"/>
      <c r="F28" s="3"/>
      <c r="G28" s="10"/>
      <c r="H28" s="10"/>
      <c r="I28" s="3"/>
      <c r="J28" s="3"/>
      <c r="K28" s="3"/>
      <c r="L28" s="3"/>
      <c r="M28" s="3"/>
      <c r="N28" s="3"/>
      <c r="O28" s="3"/>
      <c r="P28" s="3"/>
      <c r="Q28" s="3"/>
      <c r="R28" s="3">
        <v>7540</v>
      </c>
      <c r="S28" s="2">
        <f t="shared" si="1"/>
        <v>7540</v>
      </c>
      <c r="T28" s="2"/>
      <c r="U28" s="2"/>
      <c r="V28" s="2"/>
    </row>
    <row r="29" spans="1:22" s="1" customFormat="1" ht="18" customHeight="1">
      <c r="A29" s="13"/>
      <c r="B29" s="14"/>
      <c r="C29" s="15" t="s">
        <v>37</v>
      </c>
      <c r="D29" s="13"/>
      <c r="E29" s="15">
        <f t="shared" ref="E29:R29" si="2">SUM(E4:E28)</f>
        <v>2220</v>
      </c>
      <c r="F29" s="15">
        <f t="shared" si="2"/>
        <v>0</v>
      </c>
      <c r="G29" s="15">
        <f t="shared" si="2"/>
        <v>135</v>
      </c>
      <c r="H29" s="15">
        <f t="shared" si="2"/>
        <v>48</v>
      </c>
      <c r="I29" s="15">
        <f t="shared" si="2"/>
        <v>1524</v>
      </c>
      <c r="J29" s="15">
        <f t="shared" si="2"/>
        <v>0</v>
      </c>
      <c r="K29" s="15">
        <f t="shared" si="2"/>
        <v>820</v>
      </c>
      <c r="L29" s="15">
        <f t="shared" si="2"/>
        <v>0</v>
      </c>
      <c r="M29" s="15">
        <f t="shared" si="2"/>
        <v>24</v>
      </c>
      <c r="N29" s="15">
        <f t="shared" si="2"/>
        <v>24</v>
      </c>
      <c r="O29" s="15">
        <f t="shared" si="2"/>
        <v>7644</v>
      </c>
      <c r="P29" s="15">
        <f t="shared" si="2"/>
        <v>16640</v>
      </c>
      <c r="Q29" s="15">
        <f t="shared" si="2"/>
        <v>41600</v>
      </c>
      <c r="R29" s="15">
        <f t="shared" si="2"/>
        <v>7540</v>
      </c>
    </row>
    <row r="30" spans="1:22" customFormat="1" ht="18" customHeight="1">
      <c r="A30" s="2"/>
      <c r="B30" s="2"/>
      <c r="C30" s="16" t="s">
        <v>38</v>
      </c>
      <c r="D30" s="16" t="s">
        <v>39</v>
      </c>
      <c r="E30" s="16">
        <f>E29/15</f>
        <v>148</v>
      </c>
      <c r="F30" s="16">
        <f>F29/24</f>
        <v>0</v>
      </c>
      <c r="G30" s="16">
        <f>G29/9</f>
        <v>15</v>
      </c>
      <c r="H30" s="16">
        <f>H29/24</f>
        <v>2</v>
      </c>
      <c r="I30" s="16">
        <f>I29/12</f>
        <v>127</v>
      </c>
      <c r="J30" s="16">
        <f>J29/24</f>
        <v>0</v>
      </c>
      <c r="K30" s="16">
        <f>K29/20</f>
        <v>41</v>
      </c>
      <c r="L30" s="16">
        <f>L29/24</f>
        <v>0</v>
      </c>
      <c r="M30" s="16">
        <f>M29/24</f>
        <v>1</v>
      </c>
      <c r="N30" s="16">
        <f>N29/24</f>
        <v>1</v>
      </c>
      <c r="O30" s="16">
        <f>O29/98</f>
        <v>78</v>
      </c>
      <c r="P30" s="16">
        <f>P29/2080</f>
        <v>8</v>
      </c>
      <c r="Q30" s="16">
        <f>Q29/2080</f>
        <v>20</v>
      </c>
      <c r="R30" s="2"/>
      <c r="S30" s="2"/>
      <c r="T30" s="2"/>
      <c r="U30" s="2"/>
      <c r="V30" s="2"/>
    </row>
    <row r="31" spans="1:22" customFormat="1" ht="18" customHeight="1">
      <c r="A31" s="2"/>
      <c r="B31" s="2"/>
      <c r="C31" s="16" t="s">
        <v>40</v>
      </c>
      <c r="D31" s="2"/>
      <c r="E31" s="16">
        <v>6</v>
      </c>
      <c r="F31" s="16">
        <v>14</v>
      </c>
      <c r="G31" s="16">
        <v>6.5</v>
      </c>
      <c r="H31" s="16">
        <v>16</v>
      </c>
      <c r="I31" s="16">
        <v>9</v>
      </c>
      <c r="J31" s="16">
        <v>16</v>
      </c>
      <c r="K31" s="16">
        <v>8</v>
      </c>
      <c r="L31" s="16">
        <v>14</v>
      </c>
      <c r="M31" s="16">
        <v>6.5</v>
      </c>
      <c r="N31" s="16">
        <v>14</v>
      </c>
      <c r="O31" s="16">
        <v>10</v>
      </c>
      <c r="P31" s="16">
        <v>15</v>
      </c>
      <c r="Q31" s="16">
        <v>15</v>
      </c>
      <c r="R31" s="2"/>
      <c r="S31" s="2"/>
      <c r="T31" s="2"/>
      <c r="U31" s="2"/>
      <c r="V31" s="2"/>
    </row>
    <row r="32" spans="1:22" customFormat="1" ht="18" customHeight="1">
      <c r="A32" s="2"/>
      <c r="B32" s="2"/>
      <c r="C32" s="16" t="s">
        <v>37</v>
      </c>
      <c r="D32" s="2"/>
      <c r="E32" s="16">
        <f>E31*E30</f>
        <v>888</v>
      </c>
      <c r="F32" s="16">
        <f>F31*F30</f>
        <v>0</v>
      </c>
      <c r="G32" s="16">
        <f>G31*G30</f>
        <v>97.5</v>
      </c>
      <c r="H32" s="16">
        <f t="shared" ref="H32:R32" si="3">H31*H30</f>
        <v>32</v>
      </c>
      <c r="I32" s="16">
        <f t="shared" si="3"/>
        <v>1143</v>
      </c>
      <c r="J32" s="16">
        <f t="shared" si="3"/>
        <v>0</v>
      </c>
      <c r="K32" s="16">
        <f t="shared" si="3"/>
        <v>328</v>
      </c>
      <c r="L32" s="16">
        <f t="shared" si="3"/>
        <v>0</v>
      </c>
      <c r="M32" s="16">
        <f t="shared" si="3"/>
        <v>6.5</v>
      </c>
      <c r="N32" s="16">
        <f t="shared" si="3"/>
        <v>14</v>
      </c>
      <c r="O32" s="16">
        <f t="shared" si="3"/>
        <v>780</v>
      </c>
      <c r="P32" s="16">
        <f t="shared" si="3"/>
        <v>120</v>
      </c>
      <c r="Q32" s="16">
        <f t="shared" si="3"/>
        <v>300</v>
      </c>
      <c r="R32" s="16">
        <f t="shared" si="3"/>
        <v>0</v>
      </c>
      <c r="S32" s="1">
        <f>SUM(E32:R32)</f>
        <v>3709</v>
      </c>
      <c r="T32" s="2"/>
      <c r="U32" s="2"/>
      <c r="V32" s="2"/>
    </row>
    <row r="33" spans="1:22" customFormat="1" ht="46.5" customHeight="1">
      <c r="A33" s="2"/>
      <c r="B33" s="2"/>
      <c r="C33" s="2">
        <v>20</v>
      </c>
      <c r="D33" s="2"/>
      <c r="E33" s="17" t="s">
        <v>5</v>
      </c>
      <c r="F33" s="18" t="s">
        <v>6</v>
      </c>
      <c r="G33" s="19" t="s">
        <v>7</v>
      </c>
      <c r="H33" s="19" t="s">
        <v>8</v>
      </c>
      <c r="I33" s="61" t="s">
        <v>9</v>
      </c>
      <c r="J33" s="62" t="s">
        <v>10</v>
      </c>
      <c r="K33" s="63" t="s">
        <v>11</v>
      </c>
      <c r="L33" s="62" t="s">
        <v>12</v>
      </c>
      <c r="M33" s="62" t="s">
        <v>13</v>
      </c>
      <c r="N33" s="62" t="s">
        <v>14</v>
      </c>
      <c r="O33" s="64" t="s">
        <v>15</v>
      </c>
      <c r="P33" s="65" t="s">
        <v>16</v>
      </c>
      <c r="Q33" s="65" t="s">
        <v>41</v>
      </c>
      <c r="R33" s="65" t="s">
        <v>18</v>
      </c>
      <c r="S33" s="2"/>
      <c r="T33" s="2"/>
      <c r="U33" s="2"/>
      <c r="V33" s="2"/>
    </row>
    <row r="34" spans="1:22" customFormat="1" ht="18" customHeight="1">
      <c r="A34" s="2"/>
      <c r="B34" s="2"/>
      <c r="C34" s="20" t="s">
        <v>37</v>
      </c>
      <c r="D34" s="2"/>
      <c r="E34" s="21">
        <f t="shared" ref="E34:G34" si="4">E29</f>
        <v>2220</v>
      </c>
      <c r="F34" s="22">
        <f t="shared" si="4"/>
        <v>0</v>
      </c>
      <c r="G34" s="23">
        <f t="shared" si="4"/>
        <v>135</v>
      </c>
      <c r="H34" s="24">
        <f t="shared" ref="H34:R34" si="5">H29</f>
        <v>48</v>
      </c>
      <c r="I34" s="23">
        <f t="shared" si="5"/>
        <v>1524</v>
      </c>
      <c r="J34" s="24">
        <f t="shared" si="5"/>
        <v>0</v>
      </c>
      <c r="K34" s="21">
        <f t="shared" si="5"/>
        <v>820</v>
      </c>
      <c r="L34" s="22">
        <f t="shared" si="5"/>
        <v>0</v>
      </c>
      <c r="M34" s="21">
        <f t="shared" si="5"/>
        <v>24</v>
      </c>
      <c r="N34" s="22">
        <f t="shared" si="5"/>
        <v>24</v>
      </c>
      <c r="O34" s="23">
        <f t="shared" si="5"/>
        <v>7644</v>
      </c>
      <c r="P34" s="23">
        <f t="shared" si="5"/>
        <v>16640</v>
      </c>
      <c r="Q34" s="23">
        <f t="shared" si="5"/>
        <v>41600</v>
      </c>
      <c r="R34" s="23">
        <f t="shared" si="5"/>
        <v>7540</v>
      </c>
      <c r="S34" s="2"/>
      <c r="T34" s="2"/>
      <c r="U34" s="2"/>
      <c r="V34" s="2"/>
    </row>
    <row r="35" spans="1:22" customFormat="1" ht="18" customHeight="1">
      <c r="A35" s="2"/>
      <c r="B35" s="2"/>
      <c r="C35" s="25"/>
      <c r="D35" s="2"/>
      <c r="E35" s="26">
        <f>E34+G34+I34+K34+M34</f>
        <v>4723</v>
      </c>
      <c r="F35" s="27">
        <f>F34+L34+N34</f>
        <v>24</v>
      </c>
      <c r="G35" s="28"/>
      <c r="H35" s="29">
        <f>H34+J34</f>
        <v>48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"/>
      <c r="T35" s="2"/>
      <c r="U35" s="2"/>
      <c r="V35" s="2"/>
    </row>
    <row r="36" spans="1:22" customFormat="1" ht="18" customHeight="1">
      <c r="A36" s="2"/>
      <c r="B36" s="30" t="s">
        <v>42</v>
      </c>
      <c r="C36" s="31"/>
      <c r="D36" s="31"/>
      <c r="E36" s="32">
        <v>1.03</v>
      </c>
      <c r="F36" s="32">
        <v>2.02</v>
      </c>
      <c r="G36" s="32">
        <v>1.03</v>
      </c>
      <c r="H36" s="32">
        <v>2.33</v>
      </c>
      <c r="I36" s="32">
        <v>1.03</v>
      </c>
      <c r="J36" s="32">
        <v>2.33</v>
      </c>
      <c r="K36" s="32">
        <v>1.03</v>
      </c>
      <c r="L36" s="32">
        <v>2.02</v>
      </c>
      <c r="M36" s="32">
        <v>1.03</v>
      </c>
      <c r="N36" s="32">
        <v>2.02</v>
      </c>
      <c r="O36" s="32">
        <v>0.48</v>
      </c>
      <c r="P36" s="32">
        <v>0.11</v>
      </c>
      <c r="Q36" s="37">
        <v>0.14419999999999999</v>
      </c>
      <c r="R36" s="32">
        <v>0.11</v>
      </c>
      <c r="S36" s="32"/>
      <c r="T36" s="32"/>
      <c r="U36" s="32"/>
      <c r="V36" s="44"/>
    </row>
    <row r="37" spans="1:22" customFormat="1" ht="18" customHeight="1">
      <c r="A37" s="2"/>
      <c r="B37" s="33" t="s">
        <v>43</v>
      </c>
      <c r="C37" s="31"/>
      <c r="D37" s="31"/>
      <c r="E37" s="34">
        <f t="shared" ref="E37:R37" si="6">E36*E29</f>
        <v>2286.6</v>
      </c>
      <c r="F37" s="34">
        <f t="shared" si="6"/>
        <v>0</v>
      </c>
      <c r="G37" s="34">
        <f t="shared" si="6"/>
        <v>139.05000000000001</v>
      </c>
      <c r="H37" s="34">
        <f t="shared" si="6"/>
        <v>111.84</v>
      </c>
      <c r="I37" s="34">
        <f t="shared" si="6"/>
        <v>1569.72</v>
      </c>
      <c r="J37" s="34">
        <f t="shared" si="6"/>
        <v>0</v>
      </c>
      <c r="K37" s="34">
        <f t="shared" si="6"/>
        <v>844.6</v>
      </c>
      <c r="L37" s="34">
        <f t="shared" si="6"/>
        <v>0</v>
      </c>
      <c r="M37" s="34">
        <f t="shared" si="6"/>
        <v>24.72</v>
      </c>
      <c r="N37" s="34">
        <f t="shared" si="6"/>
        <v>48.480000000000004</v>
      </c>
      <c r="O37" s="34">
        <f t="shared" si="6"/>
        <v>3669.12</v>
      </c>
      <c r="P37" s="34">
        <f t="shared" si="6"/>
        <v>1830.4</v>
      </c>
      <c r="Q37" s="34">
        <f t="shared" si="6"/>
        <v>5998.7199999999993</v>
      </c>
      <c r="R37" s="34">
        <f t="shared" si="6"/>
        <v>829.4</v>
      </c>
      <c r="S37" s="68">
        <f>SUM(E37:R37)</f>
        <v>17352.650000000001</v>
      </c>
      <c r="T37" s="34"/>
      <c r="U37" s="34"/>
      <c r="V37" s="68"/>
    </row>
    <row r="38" spans="1:22" customFormat="1" ht="18" customHeight="1">
      <c r="A38" s="2"/>
      <c r="B38" s="33"/>
      <c r="C38" s="31"/>
      <c r="D38" s="31"/>
      <c r="E38" s="35">
        <f>E29+F29+K29+L29</f>
        <v>3040</v>
      </c>
      <c r="F38" s="36"/>
      <c r="G38" s="35">
        <f>G34+H34+I34+J34</f>
        <v>1707</v>
      </c>
      <c r="H38" s="34"/>
      <c r="I38" s="34"/>
      <c r="J38" s="34"/>
      <c r="K38" s="34"/>
      <c r="L38" s="34"/>
      <c r="M38" s="35">
        <f>M29+N29</f>
        <v>48</v>
      </c>
      <c r="N38" s="34"/>
      <c r="O38" s="34"/>
      <c r="P38" s="34"/>
      <c r="Q38" s="34"/>
      <c r="R38" s="34"/>
      <c r="S38" s="68"/>
      <c r="T38" s="34"/>
      <c r="U38" s="34"/>
      <c r="V38" s="68"/>
    </row>
    <row r="39" spans="1:22" customFormat="1" ht="18" customHeight="1">
      <c r="A39" s="2"/>
      <c r="B39" s="30" t="s">
        <v>44</v>
      </c>
      <c r="C39" s="31"/>
      <c r="D39" s="31"/>
      <c r="E39" s="37">
        <v>8.8999999999999996E-2</v>
      </c>
      <c r="F39" s="37">
        <v>8.8999999999999996E-2</v>
      </c>
      <c r="G39" s="37">
        <v>0.151</v>
      </c>
      <c r="H39" s="37">
        <v>0.151</v>
      </c>
      <c r="I39" s="37">
        <v>0.151</v>
      </c>
      <c r="J39" s="37">
        <v>0.151</v>
      </c>
      <c r="K39" s="37">
        <v>8.8999999999999996E-2</v>
      </c>
      <c r="L39" s="37">
        <v>8.8999999999999996E-2</v>
      </c>
      <c r="M39" s="37">
        <v>7.7100000000000002E-2</v>
      </c>
      <c r="N39" s="37">
        <v>7.7100000000000002E-2</v>
      </c>
      <c r="O39" s="37">
        <v>0</v>
      </c>
      <c r="P39" s="37">
        <v>0</v>
      </c>
      <c r="Q39" s="37">
        <v>3.8E-3</v>
      </c>
      <c r="R39" s="37">
        <v>0</v>
      </c>
      <c r="S39" s="37"/>
      <c r="T39" s="37"/>
      <c r="U39" s="37"/>
      <c r="V39" s="68"/>
    </row>
    <row r="40" spans="1:22" customFormat="1" ht="18" customHeight="1">
      <c r="A40" s="2"/>
      <c r="B40" s="33" t="s">
        <v>45</v>
      </c>
      <c r="C40" s="31"/>
      <c r="D40" s="31"/>
      <c r="E40" s="34">
        <f>E29*E39</f>
        <v>197.57999999999998</v>
      </c>
      <c r="F40" s="34">
        <f t="shared" ref="F40:R40" si="7">F29*F39</f>
        <v>0</v>
      </c>
      <c r="G40" s="34">
        <f t="shared" si="7"/>
        <v>20.384999999999998</v>
      </c>
      <c r="H40" s="34">
        <f t="shared" si="7"/>
        <v>7.2479999999999993</v>
      </c>
      <c r="I40" s="34">
        <f t="shared" si="7"/>
        <v>230.124</v>
      </c>
      <c r="J40" s="34">
        <f t="shared" si="7"/>
        <v>0</v>
      </c>
      <c r="K40" s="34">
        <f t="shared" si="7"/>
        <v>72.97999999999999</v>
      </c>
      <c r="L40" s="34">
        <f t="shared" si="7"/>
        <v>0</v>
      </c>
      <c r="M40" s="34">
        <f t="shared" si="7"/>
        <v>1.8504</v>
      </c>
      <c r="N40" s="34">
        <f t="shared" si="7"/>
        <v>1.8504</v>
      </c>
      <c r="O40" s="34">
        <f t="shared" si="7"/>
        <v>0</v>
      </c>
      <c r="P40" s="34">
        <f t="shared" si="7"/>
        <v>0</v>
      </c>
      <c r="Q40" s="34">
        <f t="shared" si="7"/>
        <v>158.08000000000001</v>
      </c>
      <c r="R40" s="34">
        <f t="shared" si="7"/>
        <v>0</v>
      </c>
      <c r="S40" s="68">
        <f>SUM(E40:R40)</f>
        <v>690.09780000000012</v>
      </c>
      <c r="T40" s="34"/>
      <c r="U40" s="34"/>
      <c r="V40" s="68"/>
    </row>
    <row r="41" spans="1:22" customFormat="1" ht="18" customHeight="1">
      <c r="A41" s="2"/>
      <c r="B41" s="33"/>
      <c r="C41" s="31"/>
      <c r="D41" s="31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68">
        <f>S37+S40</f>
        <v>18042.747800000001</v>
      </c>
      <c r="T41" s="34"/>
      <c r="U41" s="34"/>
      <c r="V41" s="68"/>
    </row>
    <row r="42" spans="1:22" customFormat="1" ht="18" customHeight="1">
      <c r="A42" s="2"/>
      <c r="B42" s="84" t="s">
        <v>46</v>
      </c>
      <c r="C42" s="39"/>
      <c r="D42" s="39"/>
      <c r="E42" s="40">
        <v>0.49</v>
      </c>
      <c r="F42" s="40">
        <v>0.49</v>
      </c>
      <c r="G42" s="40">
        <v>0.49</v>
      </c>
      <c r="H42" s="40">
        <v>0.49</v>
      </c>
      <c r="I42" s="40">
        <v>0.49</v>
      </c>
      <c r="J42" s="40">
        <v>0.49</v>
      </c>
      <c r="K42" s="40">
        <v>0.49</v>
      </c>
      <c r="L42" s="40">
        <v>0.49</v>
      </c>
      <c r="M42" s="40">
        <v>0.49</v>
      </c>
      <c r="N42" s="40">
        <v>0.49</v>
      </c>
      <c r="O42" s="40">
        <v>0.49</v>
      </c>
      <c r="P42" s="40"/>
      <c r="Q42" s="40"/>
      <c r="R42" s="40"/>
      <c r="S42" s="32"/>
      <c r="T42" s="32"/>
      <c r="U42" s="32"/>
      <c r="V42" s="68"/>
    </row>
    <row r="43" spans="1:22" customFormat="1" ht="18" customHeight="1">
      <c r="A43" s="2"/>
      <c r="B43" s="84"/>
      <c r="C43" s="39"/>
      <c r="D43" s="39"/>
      <c r="E43" s="41">
        <f>SUM(E29:O29)</f>
        <v>12439</v>
      </c>
      <c r="F43" s="40"/>
      <c r="G43" s="41"/>
      <c r="H43" s="40"/>
      <c r="I43" s="41"/>
      <c r="J43" s="40"/>
      <c r="K43" s="40"/>
      <c r="L43" s="40"/>
      <c r="M43" s="40"/>
      <c r="N43" s="40"/>
      <c r="O43" s="40"/>
      <c r="P43" s="40"/>
      <c r="Q43" s="40"/>
      <c r="R43" s="40"/>
      <c r="S43" s="32"/>
      <c r="T43" s="32"/>
      <c r="U43" s="32"/>
      <c r="V43" s="68"/>
    </row>
    <row r="44" spans="1:22" customFormat="1" ht="18" customHeight="1">
      <c r="A44" s="2"/>
      <c r="B44" s="85" t="s">
        <v>47</v>
      </c>
      <c r="C44" s="39"/>
      <c r="D44" s="39"/>
      <c r="E44" s="43">
        <f t="shared" ref="E44:Q44" si="8">E29*E42</f>
        <v>1087.8</v>
      </c>
      <c r="F44" s="43">
        <f t="shared" si="8"/>
        <v>0</v>
      </c>
      <c r="G44" s="43">
        <f t="shared" si="8"/>
        <v>66.150000000000006</v>
      </c>
      <c r="H44" s="43">
        <f t="shared" si="8"/>
        <v>23.52</v>
      </c>
      <c r="I44" s="43">
        <f t="shared" si="8"/>
        <v>746.76</v>
      </c>
      <c r="J44" s="43">
        <f t="shared" si="8"/>
        <v>0</v>
      </c>
      <c r="K44" s="43">
        <f t="shared" si="8"/>
        <v>401.8</v>
      </c>
      <c r="L44" s="43">
        <f t="shared" si="8"/>
        <v>0</v>
      </c>
      <c r="M44" s="43">
        <f t="shared" si="8"/>
        <v>11.76</v>
      </c>
      <c r="N44" s="43">
        <f t="shared" si="8"/>
        <v>11.76</v>
      </c>
      <c r="O44" s="43">
        <f t="shared" si="8"/>
        <v>3745.56</v>
      </c>
      <c r="P44" s="43">
        <f t="shared" si="8"/>
        <v>0</v>
      </c>
      <c r="Q44" s="43">
        <f t="shared" si="8"/>
        <v>0</v>
      </c>
      <c r="R44" s="69">
        <f>SUM(E44:Q44)</f>
        <v>6095.1100000000006</v>
      </c>
      <c r="S44" s="34"/>
      <c r="T44" s="34"/>
      <c r="U44" s="34"/>
      <c r="V44" s="68"/>
    </row>
    <row r="45" spans="1:22" customFormat="1" ht="18" customHeight="1">
      <c r="A45" s="2"/>
      <c r="B45" s="85" t="s">
        <v>48</v>
      </c>
      <c r="C45" s="39"/>
      <c r="D45" s="39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0">
        <v>0.42</v>
      </c>
      <c r="P45" s="43"/>
      <c r="Q45" s="43"/>
      <c r="R45" s="69"/>
      <c r="S45" s="34"/>
      <c r="T45" s="34"/>
      <c r="U45" s="34"/>
      <c r="V45" s="68"/>
    </row>
    <row r="46" spans="1:22" customFormat="1" ht="18" customHeight="1">
      <c r="A46" s="2"/>
      <c r="B46" s="85" t="s">
        <v>49</v>
      </c>
      <c r="C46" s="39"/>
      <c r="D46" s="39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>
        <f>O29*O45</f>
        <v>3210.48</v>
      </c>
      <c r="P46" s="43"/>
      <c r="Q46" s="43"/>
      <c r="R46" s="69">
        <f t="shared" ref="R46" si="9">SUM(E46:Q46)</f>
        <v>3210.48</v>
      </c>
      <c r="S46" s="34"/>
      <c r="T46" s="34"/>
      <c r="U46" s="34"/>
      <c r="V46" s="68"/>
    </row>
    <row r="47" spans="1:22" customFormat="1" ht="18" customHeight="1">
      <c r="A47" s="2"/>
      <c r="B47" s="85"/>
      <c r="C47" s="39"/>
      <c r="D47" s="39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69"/>
      <c r="S47" s="34"/>
      <c r="T47" s="34"/>
      <c r="U47" s="34"/>
      <c r="V47" s="68"/>
    </row>
    <row r="48" spans="1:22" customFormat="1" ht="18" customHeight="1">
      <c r="A48" s="2"/>
      <c r="B48" s="44"/>
      <c r="C48" s="44"/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4"/>
      <c r="P48" s="44"/>
      <c r="Q48" s="44"/>
      <c r="R48" s="70">
        <f>SUM(R44:R46)</f>
        <v>9305.59</v>
      </c>
      <c r="S48" s="44"/>
      <c r="T48" s="44"/>
      <c r="U48" s="44"/>
      <c r="V48" s="44"/>
    </row>
    <row r="49" spans="1:22" customFormat="1" ht="18" customHeight="1">
      <c r="A49" s="2"/>
      <c r="B49" s="44"/>
      <c r="C49" s="44"/>
      <c r="D49" s="44"/>
      <c r="E49" s="100">
        <v>6088</v>
      </c>
      <c r="F49" s="100"/>
      <c r="G49" s="100">
        <v>6089</v>
      </c>
      <c r="H49" s="100"/>
      <c r="I49" s="100">
        <v>6090</v>
      </c>
      <c r="J49" s="100"/>
      <c r="K49" s="100">
        <v>6091</v>
      </c>
      <c r="L49" s="100"/>
      <c r="M49" s="100">
        <v>6092</v>
      </c>
      <c r="N49" s="100"/>
      <c r="O49" s="46" t="s">
        <v>50</v>
      </c>
      <c r="P49" s="44"/>
      <c r="Q49" s="44"/>
      <c r="R49" s="71"/>
      <c r="S49" s="44"/>
      <c r="T49" s="44"/>
      <c r="U49" s="44"/>
      <c r="V49" s="44"/>
    </row>
    <row r="50" spans="1:22" customFormat="1" ht="18" customHeight="1">
      <c r="A50" s="2"/>
      <c r="B50" s="44"/>
      <c r="C50" s="44"/>
      <c r="D50" s="47">
        <v>0.01</v>
      </c>
      <c r="E50" s="103">
        <f>0.01*(E29+F29)</f>
        <v>22.2</v>
      </c>
      <c r="F50" s="103"/>
      <c r="G50" s="103">
        <f t="shared" ref="G50" si="10">0.01*(G29+H29)</f>
        <v>1.83</v>
      </c>
      <c r="H50" s="103"/>
      <c r="I50" s="103">
        <f t="shared" ref="I50" si="11">0.01*(I29+J29)</f>
        <v>15.24</v>
      </c>
      <c r="J50" s="103"/>
      <c r="K50" s="103">
        <f t="shared" ref="K50" si="12">0.01*(K29+L29)</f>
        <v>8.1999999999999993</v>
      </c>
      <c r="L50" s="103"/>
      <c r="M50" s="103">
        <f t="shared" ref="M50" si="13">0.01*(M29+N29)</f>
        <v>0.48</v>
      </c>
      <c r="N50" s="103"/>
      <c r="O50" s="66">
        <f>0.01*O29</f>
        <v>76.44</v>
      </c>
      <c r="P50" s="44"/>
      <c r="Q50" s="44"/>
      <c r="R50" s="44"/>
      <c r="S50" s="44"/>
      <c r="T50" s="44"/>
      <c r="U50" s="44"/>
      <c r="V50" s="44"/>
    </row>
    <row r="51" spans="1:22" customFormat="1" ht="18" customHeight="1">
      <c r="A51" s="2"/>
      <c r="B51" s="44"/>
      <c r="C51" s="48" t="s">
        <v>51</v>
      </c>
      <c r="D51" s="48" t="s">
        <v>61</v>
      </c>
      <c r="E51" s="104">
        <v>1</v>
      </c>
      <c r="F51" s="104"/>
      <c r="G51" s="104">
        <v>5</v>
      </c>
      <c r="H51" s="104"/>
      <c r="I51" s="104">
        <v>6</v>
      </c>
      <c r="J51" s="104"/>
      <c r="K51" s="104">
        <v>9</v>
      </c>
      <c r="L51" s="104"/>
      <c r="M51" s="104">
        <v>0</v>
      </c>
      <c r="N51" s="104"/>
      <c r="O51" s="44">
        <v>50</v>
      </c>
      <c r="P51" s="44"/>
      <c r="Q51" s="44"/>
      <c r="R51" s="71"/>
      <c r="S51" s="44"/>
      <c r="T51" s="44"/>
      <c r="U51" s="44"/>
      <c r="V51" s="44"/>
    </row>
    <row r="52" spans="1:22" customFormat="1" ht="18" customHeight="1">
      <c r="A52" s="2"/>
      <c r="B52" s="44"/>
      <c r="C52" s="44" t="s">
        <v>52</v>
      </c>
      <c r="D52" s="49">
        <v>1.73</v>
      </c>
      <c r="E52" s="50"/>
      <c r="F52" s="50"/>
      <c r="G52" s="50">
        <f t="shared" ref="G52" si="14">G51-G53</f>
        <v>3.17</v>
      </c>
      <c r="H52" s="50"/>
      <c r="I52" s="50">
        <v>0</v>
      </c>
      <c r="J52" s="50"/>
      <c r="K52" s="50">
        <v>1</v>
      </c>
      <c r="L52" s="50"/>
      <c r="M52" s="50"/>
      <c r="N52" s="50"/>
      <c r="O52" s="50">
        <v>0</v>
      </c>
      <c r="P52" s="67">
        <f>SUM(E52:O52)</f>
        <v>4.17</v>
      </c>
      <c r="Q52" s="72">
        <f>4*1.73</f>
        <v>6.92</v>
      </c>
      <c r="R52" s="70"/>
      <c r="S52" s="44"/>
      <c r="T52" s="44"/>
      <c r="U52" s="44"/>
      <c r="V52" s="44"/>
    </row>
    <row r="53" spans="1:22" customFormat="1" ht="18" customHeight="1">
      <c r="A53" s="2"/>
      <c r="B53" s="44"/>
      <c r="C53" s="44" t="s">
        <v>53</v>
      </c>
      <c r="D53" s="49">
        <v>0.97</v>
      </c>
      <c r="E53" s="50">
        <v>1</v>
      </c>
      <c r="F53" s="50"/>
      <c r="G53" s="50">
        <f t="shared" ref="G53:M53" si="15">G50</f>
        <v>1.83</v>
      </c>
      <c r="H53" s="50"/>
      <c r="I53" s="50">
        <v>6</v>
      </c>
      <c r="J53" s="50"/>
      <c r="K53" s="50">
        <v>8</v>
      </c>
      <c r="L53" s="50"/>
      <c r="M53" s="50">
        <f t="shared" si="15"/>
        <v>0.48</v>
      </c>
      <c r="N53" s="50"/>
      <c r="O53" s="50">
        <v>50</v>
      </c>
      <c r="P53" s="67">
        <f>SUM(E53:O53)</f>
        <v>67.31</v>
      </c>
      <c r="Q53" s="72">
        <f>67*0.97</f>
        <v>64.989999999999995</v>
      </c>
      <c r="R53" s="70"/>
      <c r="S53" s="44"/>
      <c r="T53" s="44"/>
      <c r="U53" s="44"/>
      <c r="V53" s="44"/>
    </row>
    <row r="54" spans="1:22" customFormat="1" ht="18" customHeight="1">
      <c r="A54" s="2"/>
      <c r="B54" s="44"/>
      <c r="C54" s="44"/>
      <c r="D54" s="44" t="s">
        <v>37</v>
      </c>
      <c r="E54" s="51">
        <f>0.97*E53+1.73*E52</f>
        <v>0.97</v>
      </c>
      <c r="F54" s="44"/>
      <c r="G54" s="51">
        <f>0.97*G53+1.73*G52</f>
        <v>7.2591999999999999</v>
      </c>
      <c r="H54" s="44"/>
      <c r="I54" s="66">
        <f>0.97*I53+1.73*I52</f>
        <v>5.82</v>
      </c>
      <c r="J54" s="44"/>
      <c r="K54" s="66">
        <f>0.97*K53+1.73*K52</f>
        <v>9.49</v>
      </c>
      <c r="L54" s="44"/>
      <c r="M54" s="51">
        <f>0.97*M53+1.73*M52</f>
        <v>0.46559999999999996</v>
      </c>
      <c r="N54" s="44"/>
      <c r="O54" s="66">
        <f>0.97*O53+1.73*O52</f>
        <v>48.5</v>
      </c>
      <c r="P54" s="44"/>
      <c r="Q54" s="72">
        <f>SUM(Q52:Q53)</f>
        <v>71.91</v>
      </c>
      <c r="R54" s="70">
        <f>R44+R46+Q52+Q53</f>
        <v>9377.5</v>
      </c>
      <c r="S54" s="44"/>
      <c r="T54" s="44"/>
      <c r="U54" s="44"/>
      <c r="V54" s="44"/>
    </row>
    <row r="55" spans="1:22" customFormat="1" ht="18" customHeight="1">
      <c r="A55" s="2"/>
      <c r="B55" s="44"/>
      <c r="C55" s="44"/>
      <c r="D55" s="2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4"/>
      <c r="P55" s="44"/>
      <c r="Q55" s="44"/>
      <c r="R55" s="70"/>
      <c r="S55" s="44"/>
      <c r="T55" s="44"/>
      <c r="U55" s="44"/>
      <c r="V55" s="44"/>
    </row>
    <row r="56" spans="1:22" customFormat="1" ht="18" customHeight="1">
      <c r="A56" s="2"/>
      <c r="B56" s="52" t="s">
        <v>54</v>
      </c>
      <c r="C56" s="52"/>
      <c r="D56" s="52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</row>
    <row r="57" spans="1:22" customFormat="1" ht="18" customHeight="1">
      <c r="A57" s="2"/>
      <c r="B57" s="52">
        <v>43</v>
      </c>
      <c r="C57" s="53">
        <v>24</v>
      </c>
      <c r="D57" s="54">
        <f>B57*C57</f>
        <v>1032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</row>
    <row r="58" spans="1:22" customFormat="1" ht="18" customHeight="1">
      <c r="A58" s="2"/>
      <c r="B58" s="52"/>
      <c r="C58" s="73"/>
      <c r="D58" s="5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</row>
    <row r="59" spans="1:22" customFormat="1" ht="18" customHeight="1">
      <c r="A59" s="2"/>
      <c r="B59" s="52" t="s">
        <v>55</v>
      </c>
      <c r="C59" s="73"/>
      <c r="D59" s="5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</row>
    <row r="60" spans="1:22" customFormat="1" ht="18" customHeight="1">
      <c r="A60" s="2"/>
      <c r="B60" s="52">
        <v>40</v>
      </c>
      <c r="C60" s="53">
        <v>5</v>
      </c>
      <c r="D60" s="54">
        <f>B60*C60</f>
        <v>200</v>
      </c>
      <c r="E60" s="74" t="s">
        <v>74</v>
      </c>
      <c r="F60" s="74" t="s">
        <v>75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</row>
    <row r="61" spans="1:22" customFormat="1" ht="18" customHeight="1">
      <c r="A61" s="2"/>
      <c r="B61" s="52"/>
      <c r="C61" s="52"/>
      <c r="D61" s="5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</row>
    <row r="62" spans="1:22" customFormat="1" ht="18" customHeight="1">
      <c r="A62" s="2"/>
      <c r="B62" s="52" t="s">
        <v>58</v>
      </c>
      <c r="C62" s="52"/>
      <c r="D62" s="5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customFormat="1" ht="18" customHeight="1">
      <c r="A63" s="2"/>
      <c r="B63" s="52">
        <v>1035</v>
      </c>
      <c r="C63" s="75">
        <v>3</v>
      </c>
      <c r="D63" s="54">
        <f>B63*C63</f>
        <v>3105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customFormat="1" ht="18" customHeight="1">
      <c r="A64" s="2"/>
      <c r="B64" s="2" t="s">
        <v>59</v>
      </c>
      <c r="C64" s="2"/>
      <c r="D64" s="5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customFormat="1" ht="18" customHeight="1">
      <c r="A65" s="2"/>
      <c r="B65" s="2">
        <v>10</v>
      </c>
      <c r="C65" s="75">
        <v>2</v>
      </c>
      <c r="D65" s="54">
        <f t="shared" ref="D65:D67" si="16">B65*C65</f>
        <v>20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customFormat="1" ht="18" customHeight="1">
      <c r="A66" s="2"/>
      <c r="B66" s="2" t="s">
        <v>60</v>
      </c>
      <c r="C66" s="75"/>
      <c r="D66" s="5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customFormat="1" ht="18" customHeight="1">
      <c r="A67" s="2"/>
      <c r="B67" s="2">
        <v>0.5</v>
      </c>
      <c r="C67" s="76"/>
      <c r="D67" s="54">
        <f t="shared" si="16"/>
        <v>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customFormat="1" ht="18" customHeight="1">
      <c r="A68" s="2"/>
      <c r="B68" s="77" t="s">
        <v>37</v>
      </c>
      <c r="C68" s="2"/>
      <c r="D68" s="78">
        <f>S37+S40+D57+D60+D63+D65+D67</f>
        <v>22399.747800000001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customFormat="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</sheetData>
  <mergeCells count="21">
    <mergeCell ref="E51:F51"/>
    <mergeCell ref="G51:H51"/>
    <mergeCell ref="I51:J51"/>
    <mergeCell ref="K51:L51"/>
    <mergeCell ref="M51:N51"/>
    <mergeCell ref="K49:L49"/>
    <mergeCell ref="M49:N49"/>
    <mergeCell ref="E50:F50"/>
    <mergeCell ref="G50:H50"/>
    <mergeCell ref="I50:J50"/>
    <mergeCell ref="K50:L50"/>
    <mergeCell ref="M50:N50"/>
    <mergeCell ref="A1:B1"/>
    <mergeCell ref="E2:G2"/>
    <mergeCell ref="E49:F49"/>
    <mergeCell ref="G49:H49"/>
    <mergeCell ref="I49:J49"/>
    <mergeCell ref="A2:A3"/>
    <mergeCell ref="B2:B3"/>
    <mergeCell ref="C2:C3"/>
    <mergeCell ref="D2:D3"/>
  </mergeCell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8"/>
  <sheetViews>
    <sheetView topLeftCell="A10" workbookViewId="0">
      <selection activeCell="O59" sqref="O59"/>
    </sheetView>
  </sheetViews>
  <sheetFormatPr baseColWidth="10" defaultColWidth="9" defaultRowHeight="12.75"/>
  <cols>
    <col min="1" max="1" width="4.28515625" style="2" customWidth="1"/>
    <col min="2" max="3" width="13.5703125" style="2" customWidth="1"/>
    <col min="4" max="4" width="12.140625" style="2" customWidth="1"/>
    <col min="5" max="9" width="13.7109375" style="2" customWidth="1"/>
    <col min="10" max="10" width="13.85546875" style="2" customWidth="1"/>
    <col min="11" max="18" width="13.7109375" style="2" customWidth="1"/>
    <col min="19" max="19" width="15.42578125" style="2" customWidth="1"/>
    <col min="20" max="16384" width="9" style="2"/>
  </cols>
  <sheetData>
    <row r="1" spans="1:22" customFormat="1" ht="18" customHeight="1">
      <c r="A1" s="98">
        <v>45352</v>
      </c>
      <c r="B1" s="9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customFormat="1" ht="15.75" customHeight="1">
      <c r="A2" s="101" t="s">
        <v>0</v>
      </c>
      <c r="B2" s="102" t="s">
        <v>1</v>
      </c>
      <c r="C2" s="102" t="s">
        <v>2</v>
      </c>
      <c r="D2" s="102" t="s">
        <v>3</v>
      </c>
      <c r="E2" s="99" t="s">
        <v>4</v>
      </c>
      <c r="F2" s="99"/>
      <c r="G2" s="99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2"/>
      <c r="T2" s="2"/>
      <c r="U2" s="2"/>
      <c r="V2" s="2"/>
    </row>
    <row r="3" spans="1:22" customFormat="1" ht="38.25">
      <c r="A3" s="101"/>
      <c r="B3" s="102"/>
      <c r="C3" s="102"/>
      <c r="D3" s="102"/>
      <c r="E3" s="6" t="s">
        <v>5</v>
      </c>
      <c r="F3" s="6" t="s">
        <v>6</v>
      </c>
      <c r="G3" s="7" t="s">
        <v>7</v>
      </c>
      <c r="H3" s="7" t="s">
        <v>8</v>
      </c>
      <c r="I3" s="55" t="s">
        <v>9</v>
      </c>
      <c r="J3" s="56" t="s">
        <v>10</v>
      </c>
      <c r="K3" s="57" t="s">
        <v>11</v>
      </c>
      <c r="L3" s="56" t="s">
        <v>12</v>
      </c>
      <c r="M3" s="56" t="s">
        <v>13</v>
      </c>
      <c r="N3" s="56" t="s">
        <v>14</v>
      </c>
      <c r="O3" s="58" t="s">
        <v>15</v>
      </c>
      <c r="P3" s="59" t="s">
        <v>16</v>
      </c>
      <c r="Q3" s="59" t="s">
        <v>17</v>
      </c>
      <c r="R3" s="59" t="s">
        <v>18</v>
      </c>
      <c r="S3" s="2"/>
      <c r="T3" s="2"/>
      <c r="U3" s="2"/>
      <c r="V3" s="2"/>
    </row>
    <row r="4" spans="1:22" customFormat="1" ht="18" customHeight="1">
      <c r="A4" s="3">
        <v>1</v>
      </c>
      <c r="B4" s="12">
        <v>45356</v>
      </c>
      <c r="C4" s="4">
        <v>24030401</v>
      </c>
      <c r="D4" s="9" t="s">
        <v>20</v>
      </c>
      <c r="E4" s="3"/>
      <c r="F4" s="3"/>
      <c r="G4" s="3"/>
      <c r="H4" s="10">
        <v>300</v>
      </c>
      <c r="I4" s="3"/>
      <c r="J4" s="3"/>
      <c r="K4" s="3"/>
      <c r="L4" s="3"/>
      <c r="M4" s="3"/>
      <c r="N4" s="10"/>
      <c r="O4" s="3"/>
      <c r="P4" s="3"/>
      <c r="Q4" s="3"/>
      <c r="R4" s="3"/>
      <c r="S4" s="2">
        <f t="shared" ref="S4:S15" si="0">SUM(E4:R4)</f>
        <v>300</v>
      </c>
      <c r="T4" s="2"/>
      <c r="U4" s="2"/>
      <c r="V4" s="2"/>
    </row>
    <row r="5" spans="1:22" customFormat="1" ht="18" customHeight="1">
      <c r="A5" s="3">
        <v>2</v>
      </c>
      <c r="B5" s="83">
        <v>45369</v>
      </c>
      <c r="C5" s="4">
        <v>24031501</v>
      </c>
      <c r="D5" s="9" t="s">
        <v>20</v>
      </c>
      <c r="E5" s="3"/>
      <c r="F5" s="3"/>
      <c r="G5" s="3"/>
      <c r="H5" s="10"/>
      <c r="I5" s="3"/>
      <c r="J5" s="3"/>
      <c r="K5" s="3"/>
      <c r="L5" s="3">
        <v>24</v>
      </c>
      <c r="M5" s="3"/>
      <c r="N5" s="3"/>
      <c r="O5" s="3"/>
      <c r="P5" s="3"/>
      <c r="Q5" s="3"/>
      <c r="R5" s="3"/>
      <c r="S5" s="2">
        <f t="shared" si="0"/>
        <v>24</v>
      </c>
      <c r="T5" s="2"/>
      <c r="U5" s="2"/>
      <c r="V5" s="2"/>
    </row>
    <row r="6" spans="1:22" customFormat="1" ht="18" customHeight="1">
      <c r="A6" s="3">
        <v>3</v>
      </c>
      <c r="B6" s="83">
        <v>45372</v>
      </c>
      <c r="C6" s="4">
        <v>24032001</v>
      </c>
      <c r="D6" s="9" t="s">
        <v>20</v>
      </c>
      <c r="E6" s="3"/>
      <c r="F6" s="3"/>
      <c r="G6" s="3"/>
      <c r="H6" s="10">
        <v>120</v>
      </c>
      <c r="I6" s="3"/>
      <c r="J6" s="3"/>
      <c r="K6" s="3"/>
      <c r="L6" s="3"/>
      <c r="M6" s="3"/>
      <c r="N6" s="3"/>
      <c r="O6" s="3"/>
      <c r="P6" s="3"/>
      <c r="Q6" s="3"/>
      <c r="R6" s="3"/>
      <c r="S6" s="2">
        <f t="shared" si="0"/>
        <v>120</v>
      </c>
      <c r="T6" s="2"/>
      <c r="U6" s="2"/>
      <c r="V6" s="2"/>
    </row>
    <row r="7" spans="1:22" customFormat="1" ht="18" customHeight="1">
      <c r="A7" s="3">
        <v>4</v>
      </c>
      <c r="B7" s="12">
        <v>45352</v>
      </c>
      <c r="C7" s="4">
        <v>24022901</v>
      </c>
      <c r="D7" s="4" t="s">
        <v>21</v>
      </c>
      <c r="E7" s="3">
        <v>120</v>
      </c>
      <c r="F7" s="3"/>
      <c r="G7" s="3"/>
      <c r="H7" s="3"/>
      <c r="I7" s="3">
        <v>60</v>
      </c>
      <c r="J7" s="3"/>
      <c r="K7" s="3"/>
      <c r="L7" s="3"/>
      <c r="M7" s="3"/>
      <c r="N7" s="3"/>
      <c r="O7" s="3"/>
      <c r="P7" s="3"/>
      <c r="Q7" s="3"/>
      <c r="R7" s="3"/>
      <c r="S7" s="2">
        <f t="shared" si="0"/>
        <v>180</v>
      </c>
      <c r="T7" s="2"/>
      <c r="U7" s="2"/>
      <c r="V7" s="2"/>
    </row>
    <row r="8" spans="1:22" customFormat="1" ht="18" customHeight="1">
      <c r="A8" s="3">
        <v>5</v>
      </c>
      <c r="B8" s="12">
        <v>45356</v>
      </c>
      <c r="C8" s="4">
        <v>24030402</v>
      </c>
      <c r="D8" s="4" t="s">
        <v>21</v>
      </c>
      <c r="E8" s="3">
        <v>75</v>
      </c>
      <c r="F8" s="3"/>
      <c r="G8" s="3"/>
      <c r="H8" s="3"/>
      <c r="I8" s="3">
        <v>48</v>
      </c>
      <c r="J8" s="3"/>
      <c r="K8" s="3"/>
      <c r="L8" s="3"/>
      <c r="M8" s="3"/>
      <c r="N8" s="3"/>
      <c r="O8" s="3"/>
      <c r="P8" s="3"/>
      <c r="Q8" s="3"/>
      <c r="R8" s="3"/>
      <c r="S8" s="2">
        <f t="shared" si="0"/>
        <v>123</v>
      </c>
      <c r="T8" s="2"/>
      <c r="U8" s="2"/>
      <c r="V8" s="2"/>
    </row>
    <row r="9" spans="1:22" customFormat="1" ht="18" customHeight="1">
      <c r="A9" s="3">
        <v>6</v>
      </c>
      <c r="B9" s="12">
        <v>45359</v>
      </c>
      <c r="C9" s="4">
        <v>24030701</v>
      </c>
      <c r="D9" s="4" t="s">
        <v>21</v>
      </c>
      <c r="E9" s="3">
        <v>30</v>
      </c>
      <c r="F9" s="3"/>
      <c r="G9" s="3"/>
      <c r="H9" s="3"/>
      <c r="I9" s="3">
        <v>24</v>
      </c>
      <c r="J9" s="3"/>
      <c r="K9" s="3"/>
      <c r="L9" s="3"/>
      <c r="M9" s="3"/>
      <c r="N9" s="3"/>
      <c r="O9" s="3"/>
      <c r="P9" s="3"/>
      <c r="Q9" s="3"/>
      <c r="R9" s="3"/>
      <c r="S9" s="2">
        <f t="shared" si="0"/>
        <v>54</v>
      </c>
      <c r="T9" s="2"/>
      <c r="U9" s="2"/>
      <c r="V9" s="2"/>
    </row>
    <row r="10" spans="1:22" customFormat="1" ht="18" customHeight="1">
      <c r="A10" s="3">
        <v>7</v>
      </c>
      <c r="B10" s="12">
        <v>45363</v>
      </c>
      <c r="C10" s="4">
        <v>24031101</v>
      </c>
      <c r="D10" s="4" t="s">
        <v>21</v>
      </c>
      <c r="E10" s="3">
        <v>120</v>
      </c>
      <c r="F10" s="3"/>
      <c r="G10" s="3"/>
      <c r="H10" s="3"/>
      <c r="I10" s="3">
        <v>36</v>
      </c>
      <c r="J10" s="3"/>
      <c r="K10" s="3"/>
      <c r="L10" s="3"/>
      <c r="M10" s="3"/>
      <c r="N10" s="3"/>
      <c r="O10" s="3"/>
      <c r="P10" s="3"/>
      <c r="Q10" s="3"/>
      <c r="R10" s="3"/>
      <c r="S10" s="2">
        <f t="shared" si="0"/>
        <v>156</v>
      </c>
      <c r="T10" s="2"/>
      <c r="U10" s="2"/>
      <c r="V10" s="2"/>
    </row>
    <row r="11" spans="1:22" customFormat="1" ht="18" customHeight="1">
      <c r="A11" s="3">
        <v>8</v>
      </c>
      <c r="B11" s="12">
        <v>45366</v>
      </c>
      <c r="C11" s="4">
        <v>24031401</v>
      </c>
      <c r="D11" s="4" t="s">
        <v>21</v>
      </c>
      <c r="E11" s="3">
        <v>75</v>
      </c>
      <c r="F11" s="3"/>
      <c r="G11" s="3"/>
      <c r="H11" s="3"/>
      <c r="I11" s="3">
        <v>60</v>
      </c>
      <c r="J11" s="3"/>
      <c r="K11" s="3"/>
      <c r="L11" s="3"/>
      <c r="M11" s="3"/>
      <c r="N11" s="3"/>
      <c r="O11" s="3"/>
      <c r="P11" s="3"/>
      <c r="Q11" s="3"/>
      <c r="R11" s="3"/>
      <c r="S11" s="2">
        <f t="shared" si="0"/>
        <v>135</v>
      </c>
      <c r="T11" s="2"/>
      <c r="U11" s="2"/>
      <c r="V11" s="2"/>
    </row>
    <row r="12" spans="1:22" customFormat="1" ht="18" customHeight="1">
      <c r="A12" s="3">
        <v>9</v>
      </c>
      <c r="B12" s="12">
        <v>45370</v>
      </c>
      <c r="C12" s="4">
        <v>24031801</v>
      </c>
      <c r="D12" s="4" t="s">
        <v>21</v>
      </c>
      <c r="E12" s="3">
        <v>45</v>
      </c>
      <c r="F12" s="3"/>
      <c r="G12" s="3"/>
      <c r="H12" s="3"/>
      <c r="I12" s="3">
        <v>60</v>
      </c>
      <c r="J12" s="3"/>
      <c r="K12" s="3"/>
      <c r="L12" s="3"/>
      <c r="M12" s="3"/>
      <c r="N12" s="3"/>
      <c r="O12" s="3"/>
      <c r="P12" s="3"/>
      <c r="Q12" s="3"/>
      <c r="R12" s="3"/>
      <c r="S12" s="2">
        <f t="shared" si="0"/>
        <v>105</v>
      </c>
      <c r="T12" s="2"/>
      <c r="U12" s="2"/>
      <c r="V12" s="2"/>
    </row>
    <row r="13" spans="1:22" customFormat="1" ht="18" customHeight="1">
      <c r="A13" s="3">
        <v>10</v>
      </c>
      <c r="B13" s="12">
        <v>45373</v>
      </c>
      <c r="C13" s="4">
        <v>24032101</v>
      </c>
      <c r="D13" s="4" t="s">
        <v>21</v>
      </c>
      <c r="E13" s="3"/>
      <c r="F13" s="3"/>
      <c r="G13" s="3"/>
      <c r="H13" s="3"/>
      <c r="I13" s="3">
        <v>24</v>
      </c>
      <c r="J13" s="3"/>
      <c r="K13" s="3"/>
      <c r="L13" s="3"/>
      <c r="M13" s="3"/>
      <c r="N13" s="3"/>
      <c r="O13" s="3"/>
      <c r="P13" s="3"/>
      <c r="Q13" s="3"/>
      <c r="R13" s="3"/>
      <c r="S13" s="2">
        <f t="shared" si="0"/>
        <v>24</v>
      </c>
      <c r="T13" s="2"/>
      <c r="U13" s="2"/>
      <c r="V13" s="2"/>
    </row>
    <row r="14" spans="1:22" customFormat="1" ht="18" customHeight="1">
      <c r="A14" s="3">
        <v>11</v>
      </c>
      <c r="B14" s="12">
        <v>45377</v>
      </c>
      <c r="C14" s="4">
        <v>24032501</v>
      </c>
      <c r="D14" s="4" t="s">
        <v>21</v>
      </c>
      <c r="E14" s="3">
        <v>45</v>
      </c>
      <c r="F14" s="3"/>
      <c r="G14" s="3"/>
      <c r="H14" s="3"/>
      <c r="I14" s="3">
        <v>60</v>
      </c>
      <c r="J14" s="3"/>
      <c r="K14" s="3"/>
      <c r="L14" s="3"/>
      <c r="M14" s="3"/>
      <c r="N14" s="3"/>
      <c r="O14" s="3"/>
      <c r="P14" s="3"/>
      <c r="Q14" s="3"/>
      <c r="R14" s="3"/>
      <c r="S14" s="2">
        <f t="shared" si="0"/>
        <v>105</v>
      </c>
      <c r="T14" s="2"/>
      <c r="U14" s="2"/>
      <c r="V14" s="2"/>
    </row>
    <row r="15" spans="1:22" customFormat="1" ht="18" customHeight="1">
      <c r="A15" s="3">
        <v>12</v>
      </c>
      <c r="B15" s="12">
        <v>45357</v>
      </c>
      <c r="C15" s="4">
        <v>24030403</v>
      </c>
      <c r="D15" s="11" t="s">
        <v>22</v>
      </c>
      <c r="E15" s="3">
        <v>375</v>
      </c>
      <c r="F15" s="3"/>
      <c r="G15" s="3">
        <v>18</v>
      </c>
      <c r="H15" s="3"/>
      <c r="I15" s="3">
        <v>240</v>
      </c>
      <c r="J15" s="3"/>
      <c r="K15" s="3">
        <v>240</v>
      </c>
      <c r="L15" s="3"/>
      <c r="M15" s="3">
        <v>24</v>
      </c>
      <c r="N15" s="3"/>
      <c r="O15" s="3"/>
      <c r="P15" s="3"/>
      <c r="Q15" s="3"/>
      <c r="R15" s="3"/>
      <c r="S15" s="2">
        <f t="shared" si="0"/>
        <v>897</v>
      </c>
      <c r="T15" s="2"/>
      <c r="U15" s="2"/>
      <c r="V15" s="2"/>
    </row>
    <row r="16" spans="1:22" customFormat="1" ht="18" customHeight="1">
      <c r="A16" s="3">
        <v>13</v>
      </c>
      <c r="B16" s="12">
        <v>45364</v>
      </c>
      <c r="C16" s="4">
        <v>24031201</v>
      </c>
      <c r="D16" s="11" t="s">
        <v>22</v>
      </c>
      <c r="E16" s="3">
        <v>225</v>
      </c>
      <c r="F16" s="3"/>
      <c r="G16" s="3"/>
      <c r="H16" s="3"/>
      <c r="I16" s="3">
        <v>132</v>
      </c>
      <c r="J16" s="3"/>
      <c r="K16" s="3">
        <v>40</v>
      </c>
      <c r="L16" s="3"/>
      <c r="M16" s="3"/>
      <c r="N16" s="3"/>
      <c r="O16" s="3"/>
      <c r="P16" s="3"/>
      <c r="Q16" s="3"/>
      <c r="R16" s="3"/>
      <c r="S16" s="2">
        <f t="shared" ref="S16:S29" si="1">SUM(E16:R16)</f>
        <v>397</v>
      </c>
      <c r="T16" s="2"/>
      <c r="U16" s="2"/>
      <c r="V16" s="2"/>
    </row>
    <row r="17" spans="1:22" customFormat="1" ht="18" customHeight="1">
      <c r="A17" s="3">
        <v>14</v>
      </c>
      <c r="B17" s="12">
        <v>45371</v>
      </c>
      <c r="C17" s="4">
        <v>24031901</v>
      </c>
      <c r="D17" s="11" t="s">
        <v>22</v>
      </c>
      <c r="E17" s="3">
        <v>480</v>
      </c>
      <c r="F17" s="3"/>
      <c r="G17" s="3">
        <v>36</v>
      </c>
      <c r="H17" s="3"/>
      <c r="I17" s="3">
        <v>264</v>
      </c>
      <c r="J17" s="3"/>
      <c r="K17" s="3">
        <v>120</v>
      </c>
      <c r="L17" s="3"/>
      <c r="M17" s="3"/>
      <c r="N17" s="3"/>
      <c r="O17" s="3"/>
      <c r="P17" s="3"/>
      <c r="Q17" s="3"/>
      <c r="R17" s="3"/>
      <c r="S17" s="2">
        <f t="shared" si="1"/>
        <v>900</v>
      </c>
      <c r="T17" s="2"/>
      <c r="U17" s="2"/>
      <c r="V17" s="2"/>
    </row>
    <row r="18" spans="1:22" customFormat="1" ht="18" customHeight="1">
      <c r="A18" s="3">
        <v>15</v>
      </c>
      <c r="B18" s="12">
        <v>45377</v>
      </c>
      <c r="C18" s="4">
        <v>23032501</v>
      </c>
      <c r="D18" s="11" t="s">
        <v>63</v>
      </c>
      <c r="E18" s="3"/>
      <c r="F18" s="3"/>
      <c r="G18" s="3">
        <v>54</v>
      </c>
      <c r="H18" s="3"/>
      <c r="I18" s="3"/>
      <c r="J18" s="60"/>
      <c r="K18" s="3"/>
      <c r="L18" s="3"/>
      <c r="M18" s="3"/>
      <c r="N18" s="3"/>
      <c r="O18" s="3"/>
      <c r="P18" s="3"/>
      <c r="Q18" s="3"/>
      <c r="R18" s="3"/>
      <c r="S18" s="2">
        <f t="shared" si="1"/>
        <v>54</v>
      </c>
      <c r="T18" s="2"/>
      <c r="U18" s="2"/>
      <c r="V18" s="2"/>
    </row>
    <row r="19" spans="1:22" customFormat="1" ht="18" customHeight="1">
      <c r="A19" s="3">
        <v>16</v>
      </c>
      <c r="B19" s="12">
        <v>45365</v>
      </c>
      <c r="C19" s="4" t="s">
        <v>76</v>
      </c>
      <c r="D19" s="11" t="s">
        <v>24</v>
      </c>
      <c r="E19" s="3"/>
      <c r="F19" s="3"/>
      <c r="G19" s="3"/>
      <c r="H19" s="3"/>
      <c r="I19" s="3">
        <v>12</v>
      </c>
      <c r="J19" s="60"/>
      <c r="K19" s="3"/>
      <c r="L19" s="3"/>
      <c r="M19" s="3"/>
      <c r="N19" s="3"/>
      <c r="O19" s="3"/>
      <c r="P19" s="3"/>
      <c r="Q19" s="3"/>
      <c r="R19" s="3"/>
      <c r="S19" s="2">
        <f t="shared" si="1"/>
        <v>12</v>
      </c>
      <c r="T19" s="2"/>
      <c r="U19" s="2"/>
      <c r="V19" s="2"/>
    </row>
    <row r="20" spans="1:22" customFormat="1" ht="18" customHeight="1">
      <c r="A20" s="3">
        <v>17</v>
      </c>
      <c r="B20" s="12">
        <v>45364</v>
      </c>
      <c r="C20" s="4" t="s">
        <v>77</v>
      </c>
      <c r="D20" s="4" t="s">
        <v>65</v>
      </c>
      <c r="E20" s="3"/>
      <c r="F20" s="3"/>
      <c r="G20" s="3"/>
      <c r="H20" s="3"/>
      <c r="I20" s="3"/>
      <c r="J20" s="60"/>
      <c r="K20" s="3"/>
      <c r="L20" s="3"/>
      <c r="M20" s="3"/>
      <c r="N20" s="3"/>
      <c r="O20" s="3"/>
      <c r="P20" s="3">
        <v>2080</v>
      </c>
      <c r="Q20" s="3"/>
      <c r="R20" s="3"/>
      <c r="S20" s="2">
        <f t="shared" si="1"/>
        <v>2080</v>
      </c>
      <c r="T20" s="2"/>
      <c r="U20" s="2"/>
      <c r="V20" s="2"/>
    </row>
    <row r="21" spans="1:22" customFormat="1" ht="18" customHeight="1">
      <c r="A21" s="3">
        <v>18</v>
      </c>
      <c r="B21" s="12">
        <v>45357</v>
      </c>
      <c r="C21" s="4" t="s">
        <v>78</v>
      </c>
      <c r="D21" s="4" t="s">
        <v>26</v>
      </c>
      <c r="E21" s="3"/>
      <c r="F21" s="3"/>
      <c r="G21" s="3"/>
      <c r="H21" s="3"/>
      <c r="I21" s="3"/>
      <c r="J21" s="60"/>
      <c r="K21" s="3"/>
      <c r="L21" s="3"/>
      <c r="M21" s="3"/>
      <c r="N21" s="3"/>
      <c r="O21" s="3"/>
      <c r="P21" s="3">
        <v>6240</v>
      </c>
      <c r="Q21" s="3"/>
      <c r="R21" s="3"/>
      <c r="S21" s="2">
        <f t="shared" si="1"/>
        <v>6240</v>
      </c>
      <c r="T21" s="2"/>
      <c r="U21" s="2"/>
      <c r="V21" s="2"/>
    </row>
    <row r="22" spans="1:22" customFormat="1" ht="18" customHeight="1">
      <c r="A22" s="3">
        <v>19</v>
      </c>
      <c r="B22" s="12">
        <v>45369</v>
      </c>
      <c r="C22" s="4" t="s">
        <v>79</v>
      </c>
      <c r="D22" s="4" t="s">
        <v>26</v>
      </c>
      <c r="E22" s="3"/>
      <c r="F22" s="3"/>
      <c r="G22" s="3"/>
      <c r="H22" s="3"/>
      <c r="I22" s="3"/>
      <c r="J22" s="60"/>
      <c r="K22" s="3"/>
      <c r="L22" s="3"/>
      <c r="M22" s="3"/>
      <c r="N22" s="3"/>
      <c r="O22" s="3"/>
      <c r="P22" s="3">
        <v>4160</v>
      </c>
      <c r="Q22" s="3"/>
      <c r="R22" s="3"/>
      <c r="S22" s="2"/>
      <c r="T22" s="2"/>
      <c r="U22" s="2"/>
      <c r="V22" s="2"/>
    </row>
    <row r="23" spans="1:22" customFormat="1" ht="18" customHeight="1">
      <c r="A23" s="3">
        <v>20</v>
      </c>
      <c r="B23" s="12">
        <v>45357</v>
      </c>
      <c r="C23" s="4" t="s">
        <v>80</v>
      </c>
      <c r="D23" s="4" t="s">
        <v>29</v>
      </c>
      <c r="E23" s="3"/>
      <c r="F23" s="3"/>
      <c r="G23" s="3"/>
      <c r="H23" s="3"/>
      <c r="I23" s="3"/>
      <c r="J23" s="60"/>
      <c r="K23" s="3"/>
      <c r="L23" s="3"/>
      <c r="M23" s="3"/>
      <c r="N23" s="3"/>
      <c r="O23" s="3"/>
      <c r="P23" s="3"/>
      <c r="Q23" s="3">
        <v>10400</v>
      </c>
      <c r="R23" s="3"/>
      <c r="S23" s="2">
        <f t="shared" si="1"/>
        <v>10400</v>
      </c>
      <c r="T23" s="2"/>
      <c r="U23" s="2"/>
      <c r="V23" s="2"/>
    </row>
    <row r="24" spans="1:22" customFormat="1" ht="18" customHeight="1">
      <c r="A24" s="3">
        <v>21</v>
      </c>
      <c r="B24" s="12">
        <v>45363</v>
      </c>
      <c r="C24" s="4" t="s">
        <v>81</v>
      </c>
      <c r="D24" s="4" t="s">
        <v>29</v>
      </c>
      <c r="E24" s="3"/>
      <c r="F24" s="3"/>
      <c r="G24" s="3"/>
      <c r="H24" s="3"/>
      <c r="I24" s="3"/>
      <c r="J24" s="60"/>
      <c r="K24" s="3"/>
      <c r="L24" s="3"/>
      <c r="M24" s="3"/>
      <c r="N24" s="3"/>
      <c r="O24" s="3"/>
      <c r="P24" s="3"/>
      <c r="Q24" s="3">
        <v>10400</v>
      </c>
      <c r="R24" s="3"/>
      <c r="S24" s="2">
        <f t="shared" si="1"/>
        <v>10400</v>
      </c>
      <c r="T24" s="2"/>
      <c r="U24" s="2"/>
      <c r="V24" s="2"/>
    </row>
    <row r="25" spans="1:22" customFormat="1" ht="18" customHeight="1">
      <c r="A25" s="3">
        <v>22</v>
      </c>
      <c r="B25" s="12">
        <v>45372</v>
      </c>
      <c r="C25" s="4" t="s">
        <v>82</v>
      </c>
      <c r="D25" s="4" t="s">
        <v>29</v>
      </c>
      <c r="E25" s="3"/>
      <c r="F25" s="3"/>
      <c r="G25" s="3"/>
      <c r="H25" s="3"/>
      <c r="I25" s="3"/>
      <c r="J25" s="60"/>
      <c r="K25" s="3"/>
      <c r="L25" s="3"/>
      <c r="M25" s="3"/>
      <c r="N25" s="3"/>
      <c r="O25" s="3"/>
      <c r="P25" s="3"/>
      <c r="Q25" s="3">
        <v>10400</v>
      </c>
      <c r="R25" s="3"/>
      <c r="S25" s="2"/>
      <c r="T25" s="2"/>
      <c r="U25" s="2"/>
      <c r="V25" s="2"/>
    </row>
    <row r="26" spans="1:22" customFormat="1" ht="18" customHeight="1">
      <c r="A26" s="3">
        <v>23</v>
      </c>
      <c r="B26" s="12">
        <v>45358</v>
      </c>
      <c r="C26" s="4" t="s">
        <v>83</v>
      </c>
      <c r="D26" s="4" t="s">
        <v>33</v>
      </c>
      <c r="E26" s="3"/>
      <c r="F26" s="3"/>
      <c r="G26" s="10"/>
      <c r="H26" s="10"/>
      <c r="I26" s="3"/>
      <c r="J26" s="3"/>
      <c r="K26" s="3"/>
      <c r="L26" s="3"/>
      <c r="M26" s="3"/>
      <c r="N26" s="3"/>
      <c r="O26" s="3">
        <v>2548</v>
      </c>
      <c r="P26" s="3"/>
      <c r="Q26" s="3"/>
      <c r="R26" s="3"/>
      <c r="S26" s="2">
        <f t="shared" si="1"/>
        <v>2548</v>
      </c>
      <c r="T26" s="2"/>
      <c r="U26" s="2"/>
      <c r="V26" s="2"/>
    </row>
    <row r="27" spans="1:22" customFormat="1" ht="18" customHeight="1">
      <c r="A27" s="3">
        <v>24</v>
      </c>
      <c r="B27" s="12">
        <v>45369</v>
      </c>
      <c r="C27" s="4" t="s">
        <v>84</v>
      </c>
      <c r="D27" s="4" t="s">
        <v>33</v>
      </c>
      <c r="E27" s="3"/>
      <c r="F27" s="3"/>
      <c r="G27" s="10"/>
      <c r="H27" s="10"/>
      <c r="I27" s="3"/>
      <c r="J27" s="3"/>
      <c r="K27" s="3"/>
      <c r="L27" s="3"/>
      <c r="M27" s="3"/>
      <c r="N27" s="3"/>
      <c r="O27" s="3">
        <v>2548</v>
      </c>
      <c r="P27" s="3"/>
      <c r="Q27" s="3"/>
      <c r="R27" s="3"/>
      <c r="S27" s="2">
        <f t="shared" si="1"/>
        <v>2548</v>
      </c>
      <c r="T27" s="2"/>
      <c r="U27" s="2"/>
      <c r="V27" s="2"/>
    </row>
    <row r="28" spans="1:22" customFormat="1" ht="18" customHeight="1">
      <c r="A28" s="3">
        <v>25</v>
      </c>
      <c r="B28" s="12">
        <v>45378</v>
      </c>
      <c r="C28" s="4" t="s">
        <v>85</v>
      </c>
      <c r="D28" s="4" t="s">
        <v>33</v>
      </c>
      <c r="E28" s="3"/>
      <c r="F28" s="3"/>
      <c r="G28" s="10"/>
      <c r="H28" s="10"/>
      <c r="I28" s="3"/>
      <c r="J28" s="3"/>
      <c r="K28" s="3"/>
      <c r="L28" s="3"/>
      <c r="M28" s="3"/>
      <c r="N28" s="3"/>
      <c r="O28" s="3">
        <v>2548</v>
      </c>
      <c r="P28" s="3"/>
      <c r="Q28" s="3"/>
      <c r="R28" s="3"/>
      <c r="S28" s="2">
        <f t="shared" si="1"/>
        <v>2548</v>
      </c>
      <c r="T28" s="2"/>
      <c r="U28" s="2"/>
      <c r="V28" s="2"/>
    </row>
    <row r="29" spans="1:22" customFormat="1" ht="18" customHeight="1">
      <c r="A29" s="3"/>
      <c r="B29" s="8">
        <v>45366</v>
      </c>
      <c r="C29" s="4" t="s">
        <v>86</v>
      </c>
      <c r="D29" s="4" t="s">
        <v>73</v>
      </c>
      <c r="E29" s="3"/>
      <c r="F29" s="3"/>
      <c r="G29" s="10"/>
      <c r="H29" s="10"/>
      <c r="I29" s="3"/>
      <c r="J29" s="3"/>
      <c r="K29" s="3"/>
      <c r="L29" s="3"/>
      <c r="M29" s="3"/>
      <c r="N29" s="3"/>
      <c r="O29" s="3"/>
      <c r="P29" s="3"/>
      <c r="Q29" s="3"/>
      <c r="R29" s="3">
        <v>7540</v>
      </c>
      <c r="S29" s="2">
        <f t="shared" si="1"/>
        <v>7540</v>
      </c>
      <c r="T29" s="2"/>
      <c r="U29" s="2"/>
      <c r="V29" s="2"/>
    </row>
    <row r="30" spans="1:22" s="1" customFormat="1" ht="18" customHeight="1">
      <c r="A30" s="13"/>
      <c r="B30" s="14"/>
      <c r="C30" s="15" t="s">
        <v>37</v>
      </c>
      <c r="D30" s="13"/>
      <c r="E30" s="15">
        <f>SUM(E4:E29)</f>
        <v>1590</v>
      </c>
      <c r="F30" s="15">
        <f t="shared" ref="F30:R30" si="2">SUM(F4:F29)</f>
        <v>0</v>
      </c>
      <c r="G30" s="15">
        <f t="shared" si="2"/>
        <v>108</v>
      </c>
      <c r="H30" s="15">
        <f t="shared" si="2"/>
        <v>420</v>
      </c>
      <c r="I30" s="15">
        <f t="shared" si="2"/>
        <v>1020</v>
      </c>
      <c r="J30" s="15">
        <f t="shared" si="2"/>
        <v>0</v>
      </c>
      <c r="K30" s="15">
        <f t="shared" si="2"/>
        <v>400</v>
      </c>
      <c r="L30" s="15">
        <f t="shared" si="2"/>
        <v>24</v>
      </c>
      <c r="M30" s="15">
        <f t="shared" si="2"/>
        <v>24</v>
      </c>
      <c r="N30" s="15">
        <f t="shared" si="2"/>
        <v>0</v>
      </c>
      <c r="O30" s="15">
        <f t="shared" si="2"/>
        <v>7644</v>
      </c>
      <c r="P30" s="15">
        <f t="shared" si="2"/>
        <v>12480</v>
      </c>
      <c r="Q30" s="15">
        <f t="shared" si="2"/>
        <v>31200</v>
      </c>
      <c r="R30" s="15">
        <f t="shared" si="2"/>
        <v>7540</v>
      </c>
    </row>
    <row r="31" spans="1:22" customFormat="1" ht="18" customHeight="1">
      <c r="A31" s="2"/>
      <c r="B31" s="2"/>
      <c r="C31" s="16" t="s">
        <v>38</v>
      </c>
      <c r="D31" s="16" t="s">
        <v>39</v>
      </c>
      <c r="E31" s="16" t="b">
        <f>C76=E30/15</f>
        <v>0</v>
      </c>
      <c r="F31" s="16">
        <f>F30/24</f>
        <v>0</v>
      </c>
      <c r="G31" s="16">
        <f>G30/9</f>
        <v>12</v>
      </c>
      <c r="H31" s="16">
        <f>H30/24</f>
        <v>17.5</v>
      </c>
      <c r="I31" s="16">
        <f>I30/12</f>
        <v>85</v>
      </c>
      <c r="J31" s="16">
        <f>J30/24</f>
        <v>0</v>
      </c>
      <c r="K31" s="16">
        <f>K30/20</f>
        <v>20</v>
      </c>
      <c r="L31" s="16">
        <f>L30/24</f>
        <v>1</v>
      </c>
      <c r="M31" s="16">
        <f>M30/24</f>
        <v>1</v>
      </c>
      <c r="N31" s="16">
        <f>N30/24</f>
        <v>0</v>
      </c>
      <c r="O31" s="16">
        <f>O30/98</f>
        <v>78</v>
      </c>
      <c r="P31" s="16"/>
      <c r="Q31" s="16">
        <f>Q30/2080</f>
        <v>15</v>
      </c>
      <c r="R31" s="2"/>
      <c r="S31" s="2"/>
      <c r="T31" s="2"/>
      <c r="U31" s="2"/>
      <c r="V31" s="2"/>
    </row>
    <row r="32" spans="1:22" customFormat="1" ht="18" customHeight="1">
      <c r="A32" s="2"/>
      <c r="B32" s="2"/>
      <c r="C32" s="16" t="s">
        <v>40</v>
      </c>
      <c r="D32" s="2"/>
      <c r="E32" s="16">
        <v>6</v>
      </c>
      <c r="F32" s="16">
        <v>14</v>
      </c>
      <c r="G32" s="16">
        <v>6.5</v>
      </c>
      <c r="H32" s="16">
        <v>16</v>
      </c>
      <c r="I32" s="16">
        <v>9</v>
      </c>
      <c r="J32" s="16">
        <v>16</v>
      </c>
      <c r="K32" s="16">
        <v>8</v>
      </c>
      <c r="L32" s="16">
        <v>14</v>
      </c>
      <c r="M32" s="16">
        <v>6.5</v>
      </c>
      <c r="N32" s="16">
        <v>14</v>
      </c>
      <c r="O32" s="16">
        <v>10</v>
      </c>
      <c r="P32" s="16">
        <v>15</v>
      </c>
      <c r="Q32" s="16">
        <v>15</v>
      </c>
      <c r="R32" s="2"/>
      <c r="S32" s="2"/>
      <c r="T32" s="2"/>
      <c r="U32" s="2"/>
      <c r="V32" s="2"/>
    </row>
    <row r="33" spans="1:22" customFormat="1" ht="18" customHeight="1">
      <c r="A33" s="2"/>
      <c r="B33" s="2"/>
      <c r="C33" s="16" t="s">
        <v>37</v>
      </c>
      <c r="D33" s="2"/>
      <c r="E33" s="16">
        <f>E32*E31</f>
        <v>0</v>
      </c>
      <c r="F33" s="16">
        <f>F32*F31</f>
        <v>0</v>
      </c>
      <c r="G33" s="16">
        <f>G32*G31</f>
        <v>78</v>
      </c>
      <c r="H33" s="16">
        <f t="shared" ref="H33:R33" si="3">H32*H31</f>
        <v>280</v>
      </c>
      <c r="I33" s="16">
        <f t="shared" si="3"/>
        <v>765</v>
      </c>
      <c r="J33" s="16">
        <f t="shared" si="3"/>
        <v>0</v>
      </c>
      <c r="K33" s="16">
        <f t="shared" si="3"/>
        <v>160</v>
      </c>
      <c r="L33" s="16">
        <f t="shared" si="3"/>
        <v>14</v>
      </c>
      <c r="M33" s="16">
        <f t="shared" si="3"/>
        <v>6.5</v>
      </c>
      <c r="N33" s="16">
        <f t="shared" si="3"/>
        <v>0</v>
      </c>
      <c r="O33" s="16">
        <f t="shared" si="3"/>
        <v>780</v>
      </c>
      <c r="P33" s="16">
        <f t="shared" si="3"/>
        <v>0</v>
      </c>
      <c r="Q33" s="16">
        <f t="shared" si="3"/>
        <v>225</v>
      </c>
      <c r="R33" s="16">
        <f t="shared" si="3"/>
        <v>0</v>
      </c>
      <c r="S33" s="1">
        <f>SUM(E33:R33)</f>
        <v>2308.5</v>
      </c>
      <c r="T33" s="2"/>
      <c r="U33" s="2"/>
      <c r="V33" s="2"/>
    </row>
    <row r="34" spans="1:22" customFormat="1" ht="46.5" customHeight="1">
      <c r="A34" s="2"/>
      <c r="B34" s="2"/>
      <c r="C34" s="2">
        <v>20</v>
      </c>
      <c r="D34" s="2"/>
      <c r="E34" s="17" t="s">
        <v>5</v>
      </c>
      <c r="F34" s="18" t="s">
        <v>6</v>
      </c>
      <c r="G34" s="19" t="s">
        <v>7</v>
      </c>
      <c r="H34" s="19" t="s">
        <v>8</v>
      </c>
      <c r="I34" s="61" t="s">
        <v>9</v>
      </c>
      <c r="J34" s="62" t="s">
        <v>10</v>
      </c>
      <c r="K34" s="63" t="s">
        <v>11</v>
      </c>
      <c r="L34" s="62" t="s">
        <v>12</v>
      </c>
      <c r="M34" s="62" t="s">
        <v>13</v>
      </c>
      <c r="N34" s="62" t="s">
        <v>14</v>
      </c>
      <c r="O34" s="64" t="s">
        <v>15</v>
      </c>
      <c r="P34" s="65" t="s">
        <v>16</v>
      </c>
      <c r="Q34" s="65" t="s">
        <v>41</v>
      </c>
      <c r="R34" s="65" t="s">
        <v>18</v>
      </c>
      <c r="S34" s="2"/>
      <c r="T34" s="2"/>
      <c r="U34" s="2"/>
      <c r="V34" s="2"/>
    </row>
    <row r="35" spans="1:22" customFormat="1" ht="18" customHeight="1">
      <c r="A35" s="2"/>
      <c r="B35" s="2"/>
      <c r="C35" s="20" t="s">
        <v>37</v>
      </c>
      <c r="D35" s="2"/>
      <c r="E35" s="21">
        <f t="shared" ref="E35:G35" si="4">E30</f>
        <v>1590</v>
      </c>
      <c r="F35" s="22">
        <f t="shared" si="4"/>
        <v>0</v>
      </c>
      <c r="G35" s="23">
        <f t="shared" si="4"/>
        <v>108</v>
      </c>
      <c r="H35" s="24">
        <f t="shared" ref="H35:R35" si="5">H30</f>
        <v>420</v>
      </c>
      <c r="I35" s="23">
        <f t="shared" si="5"/>
        <v>1020</v>
      </c>
      <c r="J35" s="24">
        <f t="shared" si="5"/>
        <v>0</v>
      </c>
      <c r="K35" s="21">
        <f t="shared" si="5"/>
        <v>400</v>
      </c>
      <c r="L35" s="22">
        <f t="shared" si="5"/>
        <v>24</v>
      </c>
      <c r="M35" s="21">
        <f t="shared" si="5"/>
        <v>24</v>
      </c>
      <c r="N35" s="22">
        <f t="shared" si="5"/>
        <v>0</v>
      </c>
      <c r="O35" s="23">
        <f t="shared" si="5"/>
        <v>7644</v>
      </c>
      <c r="P35" s="23">
        <f t="shared" si="5"/>
        <v>12480</v>
      </c>
      <c r="Q35" s="23">
        <f t="shared" si="5"/>
        <v>31200</v>
      </c>
      <c r="R35" s="23">
        <f t="shared" si="5"/>
        <v>7540</v>
      </c>
      <c r="S35" s="2"/>
      <c r="T35" s="2"/>
      <c r="U35" s="2"/>
      <c r="V35" s="2"/>
    </row>
    <row r="36" spans="1:22" customFormat="1" ht="18" customHeight="1">
      <c r="A36" s="2"/>
      <c r="B36" s="2"/>
      <c r="C36" s="25"/>
      <c r="D36" s="2"/>
      <c r="E36" s="26">
        <f>E35+G35+I35+K35+M35</f>
        <v>3142</v>
      </c>
      <c r="F36" s="27">
        <f>F35+L35+N35</f>
        <v>24</v>
      </c>
      <c r="G36" s="28"/>
      <c r="H36" s="29">
        <f>H35+J35</f>
        <v>420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"/>
      <c r="T36" s="2"/>
      <c r="U36" s="2"/>
      <c r="V36" s="2"/>
    </row>
    <row r="37" spans="1:22" customFormat="1" ht="18" customHeight="1">
      <c r="A37" s="2"/>
      <c r="B37" s="30" t="s">
        <v>42</v>
      </c>
      <c r="C37" s="31"/>
      <c r="D37" s="31"/>
      <c r="E37" s="32">
        <v>1.03</v>
      </c>
      <c r="F37" s="32">
        <v>2.02</v>
      </c>
      <c r="G37" s="32">
        <v>1.03</v>
      </c>
      <c r="H37" s="32">
        <v>2.33</v>
      </c>
      <c r="I37" s="32">
        <v>1.03</v>
      </c>
      <c r="J37" s="32">
        <v>2.33</v>
      </c>
      <c r="K37" s="32">
        <v>1.03</v>
      </c>
      <c r="L37" s="32">
        <v>2.02</v>
      </c>
      <c r="M37" s="32">
        <v>1.03</v>
      </c>
      <c r="N37" s="32">
        <v>2.02</v>
      </c>
      <c r="O37" s="32">
        <v>0.48</v>
      </c>
      <c r="P37" s="32">
        <v>0.11</v>
      </c>
      <c r="Q37" s="37">
        <v>0.14419999999999999</v>
      </c>
      <c r="R37" s="32">
        <v>0.11</v>
      </c>
      <c r="S37" s="32"/>
      <c r="T37" s="32"/>
      <c r="U37" s="32"/>
      <c r="V37" s="44"/>
    </row>
    <row r="38" spans="1:22" customFormat="1" ht="18" customHeight="1">
      <c r="A38" s="2"/>
      <c r="B38" s="33" t="s">
        <v>43</v>
      </c>
      <c r="C38" s="31"/>
      <c r="D38" s="31"/>
      <c r="E38" s="34">
        <f t="shared" ref="E38:R38" si="6">E37*E30</f>
        <v>1637.7</v>
      </c>
      <c r="F38" s="34">
        <f t="shared" si="6"/>
        <v>0</v>
      </c>
      <c r="G38" s="34">
        <f t="shared" si="6"/>
        <v>111.24000000000001</v>
      </c>
      <c r="H38" s="34">
        <f t="shared" si="6"/>
        <v>978.6</v>
      </c>
      <c r="I38" s="34">
        <f t="shared" si="6"/>
        <v>1050.6000000000001</v>
      </c>
      <c r="J38" s="34">
        <f t="shared" si="6"/>
        <v>0</v>
      </c>
      <c r="K38" s="34">
        <f t="shared" si="6"/>
        <v>412</v>
      </c>
      <c r="L38" s="34">
        <f t="shared" si="6"/>
        <v>48.480000000000004</v>
      </c>
      <c r="M38" s="34">
        <f t="shared" si="6"/>
        <v>24.72</v>
      </c>
      <c r="N38" s="34">
        <f t="shared" si="6"/>
        <v>0</v>
      </c>
      <c r="O38" s="34">
        <f t="shared" si="6"/>
        <v>3669.12</v>
      </c>
      <c r="P38" s="34">
        <f t="shared" si="6"/>
        <v>1372.8</v>
      </c>
      <c r="Q38" s="34">
        <f t="shared" si="6"/>
        <v>4499.04</v>
      </c>
      <c r="R38" s="34">
        <f t="shared" si="6"/>
        <v>829.4</v>
      </c>
      <c r="S38" s="68">
        <f>SUM(E38:R38)</f>
        <v>14633.699999999999</v>
      </c>
      <c r="T38" s="34"/>
      <c r="U38" s="34"/>
      <c r="V38" s="68"/>
    </row>
    <row r="39" spans="1:22" customFormat="1" ht="18" customHeight="1">
      <c r="A39" s="2"/>
      <c r="B39" s="33"/>
      <c r="C39" s="31"/>
      <c r="D39" s="31"/>
      <c r="E39" s="35">
        <f>E30+F30+K30+L30</f>
        <v>2014</v>
      </c>
      <c r="F39" s="36"/>
      <c r="G39" s="35">
        <f>G35+H35+I35+J35</f>
        <v>1548</v>
      </c>
      <c r="H39" s="34"/>
      <c r="I39" s="34"/>
      <c r="J39" s="34"/>
      <c r="K39" s="34"/>
      <c r="L39" s="34"/>
      <c r="M39" s="35">
        <f>M30+N30</f>
        <v>24</v>
      </c>
      <c r="N39" s="34"/>
      <c r="O39" s="34"/>
      <c r="P39" s="34"/>
      <c r="Q39" s="34"/>
      <c r="R39" s="34"/>
      <c r="S39" s="68"/>
      <c r="T39" s="34"/>
      <c r="U39" s="34"/>
      <c r="V39" s="68"/>
    </row>
    <row r="40" spans="1:22" customFormat="1" ht="18" customHeight="1">
      <c r="A40" s="2"/>
      <c r="B40" s="30" t="s">
        <v>44</v>
      </c>
      <c r="C40" s="31"/>
      <c r="D40" s="31"/>
      <c r="E40" s="37">
        <v>8.8999999999999996E-2</v>
      </c>
      <c r="F40" s="37">
        <v>8.8999999999999996E-2</v>
      </c>
      <c r="G40" s="37">
        <v>0.151</v>
      </c>
      <c r="H40" s="37">
        <v>0.151</v>
      </c>
      <c r="I40" s="37">
        <v>0.151</v>
      </c>
      <c r="J40" s="37">
        <v>0.151</v>
      </c>
      <c r="K40" s="37">
        <v>8.8999999999999996E-2</v>
      </c>
      <c r="L40" s="37">
        <v>8.8999999999999996E-2</v>
      </c>
      <c r="M40" s="37">
        <v>7.7100000000000002E-2</v>
      </c>
      <c r="N40" s="37">
        <v>7.7100000000000002E-2</v>
      </c>
      <c r="O40" s="37">
        <v>0</v>
      </c>
      <c r="P40" s="37">
        <v>0</v>
      </c>
      <c r="Q40" s="37">
        <v>3.8E-3</v>
      </c>
      <c r="R40" s="37">
        <v>0</v>
      </c>
      <c r="S40" s="37"/>
      <c r="T40" s="37"/>
      <c r="U40" s="37"/>
      <c r="V40" s="68"/>
    </row>
    <row r="41" spans="1:22" customFormat="1" ht="18" customHeight="1">
      <c r="A41" s="2"/>
      <c r="B41" s="33" t="s">
        <v>45</v>
      </c>
      <c r="C41" s="31"/>
      <c r="D41" s="31"/>
      <c r="E41" s="34">
        <f>E30*E40</f>
        <v>141.51</v>
      </c>
      <c r="F41" s="34">
        <f t="shared" ref="F41:R41" si="7">F30*F40</f>
        <v>0</v>
      </c>
      <c r="G41" s="34">
        <f t="shared" si="7"/>
        <v>16.308</v>
      </c>
      <c r="H41" s="34">
        <f t="shared" si="7"/>
        <v>63.419999999999995</v>
      </c>
      <c r="I41" s="34">
        <f t="shared" si="7"/>
        <v>154.01999999999998</v>
      </c>
      <c r="J41" s="34">
        <f t="shared" si="7"/>
        <v>0</v>
      </c>
      <c r="K41" s="34">
        <f t="shared" si="7"/>
        <v>35.6</v>
      </c>
      <c r="L41" s="34">
        <f t="shared" si="7"/>
        <v>2.1360000000000001</v>
      </c>
      <c r="M41" s="34">
        <f t="shared" si="7"/>
        <v>1.8504</v>
      </c>
      <c r="N41" s="34">
        <f t="shared" si="7"/>
        <v>0</v>
      </c>
      <c r="O41" s="34">
        <f t="shared" si="7"/>
        <v>0</v>
      </c>
      <c r="P41" s="34">
        <f t="shared" si="7"/>
        <v>0</v>
      </c>
      <c r="Q41" s="34">
        <f t="shared" si="7"/>
        <v>118.56</v>
      </c>
      <c r="R41" s="34">
        <f t="shared" si="7"/>
        <v>0</v>
      </c>
      <c r="S41" s="68">
        <f>SUM(E41:R41)</f>
        <v>533.4043999999999</v>
      </c>
      <c r="T41" s="34"/>
      <c r="U41" s="34"/>
      <c r="V41" s="68"/>
    </row>
    <row r="42" spans="1:22" customFormat="1" ht="18" customHeight="1">
      <c r="A42" s="2"/>
      <c r="B42" s="33"/>
      <c r="C42" s="31"/>
      <c r="D42" s="31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68">
        <f>S38+S41</f>
        <v>15167.104399999998</v>
      </c>
      <c r="T42" s="34"/>
      <c r="U42" s="34"/>
      <c r="V42" s="68"/>
    </row>
    <row r="43" spans="1:22" customFormat="1" ht="18" customHeight="1">
      <c r="A43" s="2"/>
      <c r="B43" s="84" t="s">
        <v>46</v>
      </c>
      <c r="C43" s="39"/>
      <c r="D43" s="39"/>
      <c r="E43" s="40">
        <v>0.49</v>
      </c>
      <c r="F43" s="40">
        <v>0.49</v>
      </c>
      <c r="G43" s="40">
        <v>0.49</v>
      </c>
      <c r="H43" s="40">
        <v>0.49</v>
      </c>
      <c r="I43" s="40">
        <v>0.49</v>
      </c>
      <c r="J43" s="40">
        <v>0.49</v>
      </c>
      <c r="K43" s="40">
        <v>0.49</v>
      </c>
      <c r="L43" s="40">
        <v>0.49</v>
      </c>
      <c r="M43" s="40">
        <v>0.49</v>
      </c>
      <c r="N43" s="40">
        <v>0.49</v>
      </c>
      <c r="O43" s="40">
        <v>0.49</v>
      </c>
      <c r="P43" s="40"/>
      <c r="Q43" s="40"/>
      <c r="R43" s="40"/>
      <c r="S43" s="32"/>
      <c r="T43" s="32"/>
      <c r="U43" s="32"/>
      <c r="V43" s="68"/>
    </row>
    <row r="44" spans="1:22" customFormat="1" ht="18" customHeight="1">
      <c r="A44" s="2"/>
      <c r="B44" s="84"/>
      <c r="C44" s="39"/>
      <c r="D44" s="39"/>
      <c r="E44" s="41">
        <f>SUM(E30:O30)</f>
        <v>11230</v>
      </c>
      <c r="F44" s="40"/>
      <c r="G44" s="41"/>
      <c r="H44" s="40"/>
      <c r="I44" s="41"/>
      <c r="J44" s="40"/>
      <c r="K44" s="40"/>
      <c r="L44" s="40"/>
      <c r="M44" s="40"/>
      <c r="N44" s="40"/>
      <c r="O44" s="41">
        <v>7644</v>
      </c>
      <c r="P44" s="40"/>
      <c r="Q44" s="40"/>
      <c r="R44" s="40"/>
      <c r="S44" s="32"/>
      <c r="T44" s="32"/>
      <c r="U44" s="32"/>
      <c r="V44" s="68"/>
    </row>
    <row r="45" spans="1:22" customFormat="1" ht="18" customHeight="1">
      <c r="A45" s="2"/>
      <c r="B45" s="85" t="s">
        <v>47</v>
      </c>
      <c r="C45" s="39"/>
      <c r="D45" s="39"/>
      <c r="E45" s="43">
        <f t="shared" ref="E45:Q45" si="8">E30*E43</f>
        <v>779.1</v>
      </c>
      <c r="F45" s="43">
        <f t="shared" si="8"/>
        <v>0</v>
      </c>
      <c r="G45" s="43">
        <f t="shared" si="8"/>
        <v>52.92</v>
      </c>
      <c r="H45" s="43">
        <f t="shared" si="8"/>
        <v>205.79999999999998</v>
      </c>
      <c r="I45" s="43">
        <f t="shared" si="8"/>
        <v>499.8</v>
      </c>
      <c r="J45" s="43">
        <f t="shared" si="8"/>
        <v>0</v>
      </c>
      <c r="K45" s="43">
        <f t="shared" si="8"/>
        <v>196</v>
      </c>
      <c r="L45" s="43">
        <f t="shared" si="8"/>
        <v>11.76</v>
      </c>
      <c r="M45" s="43">
        <f t="shared" si="8"/>
        <v>11.76</v>
      </c>
      <c r="N45" s="43">
        <f t="shared" si="8"/>
        <v>0</v>
      </c>
      <c r="O45" s="43">
        <f t="shared" si="8"/>
        <v>3745.56</v>
      </c>
      <c r="P45" s="43">
        <f t="shared" si="8"/>
        <v>0</v>
      </c>
      <c r="Q45" s="43">
        <f t="shared" si="8"/>
        <v>0</v>
      </c>
      <c r="R45" s="69">
        <f>SUM(E45:Q45)</f>
        <v>5502.7</v>
      </c>
      <c r="S45" s="34"/>
      <c r="T45" s="34"/>
      <c r="U45" s="34"/>
      <c r="V45" s="68"/>
    </row>
    <row r="46" spans="1:22" customFormat="1" ht="18" customHeight="1">
      <c r="A46" s="2"/>
      <c r="B46" s="85" t="s">
        <v>48</v>
      </c>
      <c r="C46" s="39"/>
      <c r="D46" s="39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0">
        <v>0.42</v>
      </c>
      <c r="P46" s="43"/>
      <c r="Q46" s="43"/>
      <c r="R46" s="69"/>
      <c r="S46" s="34"/>
      <c r="T46" s="34"/>
      <c r="U46" s="34"/>
      <c r="V46" s="68"/>
    </row>
    <row r="47" spans="1:22" customFormat="1" ht="18" customHeight="1">
      <c r="A47" s="2"/>
      <c r="B47" s="85" t="s">
        <v>49</v>
      </c>
      <c r="C47" s="39"/>
      <c r="D47" s="39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>
        <f>O30*O46</f>
        <v>3210.48</v>
      </c>
      <c r="P47" s="43"/>
      <c r="Q47" s="43"/>
      <c r="R47" s="69">
        <f t="shared" ref="R47" si="9">SUM(E47:Q47)</f>
        <v>3210.48</v>
      </c>
      <c r="S47" s="34"/>
      <c r="T47" s="34"/>
      <c r="U47" s="34"/>
      <c r="V47" s="68"/>
    </row>
    <row r="48" spans="1:22" customFormat="1" ht="18" customHeight="1">
      <c r="A48" s="2"/>
      <c r="B48" s="85"/>
      <c r="C48" s="39"/>
      <c r="D48" s="39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69"/>
      <c r="S48" s="34"/>
      <c r="T48" s="34"/>
      <c r="U48" s="34"/>
      <c r="V48" s="68"/>
    </row>
    <row r="49" spans="1:22" customFormat="1" ht="18" customHeight="1">
      <c r="A49" s="2"/>
      <c r="B49" s="44"/>
      <c r="C49" s="44"/>
      <c r="D49" s="44"/>
      <c r="E49" s="44">
        <v>6088</v>
      </c>
      <c r="F49" s="44"/>
      <c r="G49" s="44">
        <v>6089</v>
      </c>
      <c r="H49" s="44"/>
      <c r="I49" s="44">
        <v>6090</v>
      </c>
      <c r="J49" s="44"/>
      <c r="K49" s="44">
        <v>6091</v>
      </c>
      <c r="L49" s="44"/>
      <c r="M49" s="44">
        <v>6092</v>
      </c>
      <c r="N49" s="44"/>
      <c r="O49" s="44"/>
      <c r="P49" s="44"/>
      <c r="Q49" s="44"/>
      <c r="R49" s="70">
        <f>SUM(R45:R47)</f>
        <v>8713.18</v>
      </c>
      <c r="S49" s="44"/>
      <c r="T49" s="44"/>
      <c r="U49" s="44"/>
      <c r="V49" s="44"/>
    </row>
    <row r="50" spans="1:22" customFormat="1" ht="18" customHeight="1">
      <c r="A50" s="2"/>
      <c r="B50" s="44"/>
      <c r="C50" s="44"/>
      <c r="D50" s="47">
        <v>0.01</v>
      </c>
      <c r="E50" s="50">
        <f>(E35+F35)*1%</f>
        <v>15.9</v>
      </c>
      <c r="F50" s="50"/>
      <c r="G50" s="50">
        <f t="shared" ref="G50:M50" si="10">(G35+H35)*1%</f>
        <v>5.28</v>
      </c>
      <c r="H50" s="50"/>
      <c r="I50" s="50">
        <f t="shared" si="10"/>
        <v>10.200000000000001</v>
      </c>
      <c r="J50" s="50"/>
      <c r="K50" s="50">
        <v>0</v>
      </c>
      <c r="L50" s="50"/>
      <c r="M50" s="50">
        <f t="shared" si="10"/>
        <v>0.24</v>
      </c>
      <c r="N50" s="50"/>
      <c r="O50" s="50">
        <f>(O35)*1%</f>
        <v>76.44</v>
      </c>
      <c r="P50" s="44"/>
      <c r="Q50" s="44"/>
      <c r="R50" s="70"/>
      <c r="S50" s="44"/>
      <c r="T50" s="44"/>
      <c r="U50" s="44"/>
      <c r="V50" s="44"/>
    </row>
    <row r="51" spans="1:22" customFormat="1" ht="18" customHeight="1">
      <c r="A51" s="2"/>
      <c r="B51" s="44"/>
      <c r="C51" s="44" t="s">
        <v>87</v>
      </c>
      <c r="D51" s="25" t="s">
        <v>88</v>
      </c>
      <c r="E51" s="104">
        <v>9</v>
      </c>
      <c r="F51" s="104"/>
      <c r="G51" s="104">
        <v>5</v>
      </c>
      <c r="H51" s="104"/>
      <c r="I51" s="104">
        <v>9</v>
      </c>
      <c r="J51" s="104"/>
      <c r="K51" s="104">
        <v>0</v>
      </c>
      <c r="L51" s="104"/>
      <c r="M51" s="104">
        <v>0</v>
      </c>
      <c r="N51" s="104"/>
      <c r="O51" s="44">
        <v>88</v>
      </c>
      <c r="P51" s="44"/>
      <c r="Q51" s="44"/>
      <c r="R51" s="70"/>
      <c r="S51" s="44"/>
      <c r="T51" s="44"/>
      <c r="U51" s="44"/>
      <c r="V51" s="44"/>
    </row>
    <row r="52" spans="1:22" customFormat="1" ht="18" customHeight="1">
      <c r="A52" s="2"/>
      <c r="B52" s="44"/>
      <c r="C52" s="44">
        <v>1.73</v>
      </c>
      <c r="D52" s="44" t="s">
        <v>52</v>
      </c>
      <c r="E52" s="86">
        <v>0</v>
      </c>
      <c r="F52" s="86"/>
      <c r="G52" s="86">
        <v>0</v>
      </c>
      <c r="H52" s="86"/>
      <c r="I52" s="86">
        <v>0</v>
      </c>
      <c r="J52" s="86"/>
      <c r="K52" s="86">
        <v>0</v>
      </c>
      <c r="L52" s="86"/>
      <c r="M52" s="86">
        <v>0</v>
      </c>
      <c r="N52" s="86"/>
      <c r="O52" s="86">
        <f t="shared" ref="O52" si="11">O51-O50</f>
        <v>11.560000000000002</v>
      </c>
      <c r="P52" s="86">
        <f>SUM(E52:O52)</f>
        <v>11.560000000000002</v>
      </c>
      <c r="Q52" s="88">
        <f>12*1.73</f>
        <v>20.759999999999998</v>
      </c>
      <c r="R52" s="70"/>
      <c r="S52" s="44"/>
      <c r="T52" s="44"/>
      <c r="U52" s="44"/>
      <c r="V52" s="44"/>
    </row>
    <row r="53" spans="1:22" customFormat="1" ht="18" customHeight="1">
      <c r="A53" s="2"/>
      <c r="B53" s="44"/>
      <c r="C53" s="44">
        <v>0.97</v>
      </c>
      <c r="D53" s="44" t="s">
        <v>53</v>
      </c>
      <c r="E53" s="86">
        <v>9</v>
      </c>
      <c r="F53" s="87"/>
      <c r="G53" s="87">
        <v>5</v>
      </c>
      <c r="H53" s="87"/>
      <c r="I53" s="87">
        <v>9</v>
      </c>
      <c r="J53" s="87"/>
      <c r="K53" s="87">
        <v>0</v>
      </c>
      <c r="L53" s="87"/>
      <c r="M53" s="87">
        <v>0</v>
      </c>
      <c r="N53" s="87"/>
      <c r="O53" s="44">
        <v>76</v>
      </c>
      <c r="P53" s="86">
        <f>SUM(E53:O53)</f>
        <v>99</v>
      </c>
      <c r="Q53" s="44">
        <f>P53*C53</f>
        <v>96.03</v>
      </c>
      <c r="R53" s="70"/>
      <c r="S53" s="44"/>
      <c r="T53" s="44"/>
      <c r="U53" s="44"/>
      <c r="V53" s="44"/>
    </row>
    <row r="54" spans="1:22" customFormat="1" ht="18" customHeight="1">
      <c r="A54" s="2"/>
      <c r="B54" s="44"/>
      <c r="C54" s="44"/>
      <c r="D54" s="44" t="s">
        <v>89</v>
      </c>
      <c r="E54" s="45">
        <f>E53*C53+E52*C52</f>
        <v>8.73</v>
      </c>
      <c r="F54" s="45"/>
      <c r="G54" s="45">
        <f t="shared" ref="G54:O54" si="12">G53*E53+G52*E52</f>
        <v>45</v>
      </c>
      <c r="H54" s="45"/>
      <c r="I54" s="45">
        <f t="shared" si="12"/>
        <v>45</v>
      </c>
      <c r="J54" s="45"/>
      <c r="K54" s="45">
        <f t="shared" si="12"/>
        <v>0</v>
      </c>
      <c r="L54" s="45"/>
      <c r="M54" s="45">
        <f t="shared" si="12"/>
        <v>0</v>
      </c>
      <c r="N54" s="45"/>
      <c r="O54" s="45">
        <f t="shared" si="12"/>
        <v>0</v>
      </c>
      <c r="P54" s="44"/>
      <c r="Q54" s="44"/>
      <c r="R54" s="70"/>
      <c r="S54" s="44"/>
      <c r="T54" s="44"/>
      <c r="U54" s="44"/>
      <c r="V54" s="44"/>
    </row>
    <row r="55" spans="1:22" customFormat="1" ht="18" customHeight="1">
      <c r="A55" s="2"/>
      <c r="B55" s="44"/>
      <c r="C55" s="44"/>
      <c r="D55" s="44"/>
      <c r="E55" s="100">
        <v>6088</v>
      </c>
      <c r="F55" s="100"/>
      <c r="G55" s="100">
        <v>6089</v>
      </c>
      <c r="H55" s="100"/>
      <c r="I55" s="100">
        <v>6090</v>
      </c>
      <c r="J55" s="100"/>
      <c r="K55" s="100">
        <v>6091</v>
      </c>
      <c r="L55" s="100"/>
      <c r="M55" s="100">
        <v>6092</v>
      </c>
      <c r="N55" s="100"/>
      <c r="O55" s="46">
        <v>88</v>
      </c>
      <c r="P55" s="44"/>
      <c r="Q55" s="44"/>
      <c r="R55" s="71"/>
      <c r="S55" s="44"/>
      <c r="T55" s="44"/>
      <c r="U55" s="44"/>
      <c r="V55" s="44"/>
    </row>
    <row r="56" spans="1:22" customFormat="1" ht="18" customHeight="1">
      <c r="A56" s="2"/>
      <c r="B56" s="44"/>
      <c r="C56" s="44"/>
      <c r="D56" s="47">
        <v>0.01</v>
      </c>
      <c r="E56" s="103">
        <f>0.01*(E30+F30)</f>
        <v>15.9</v>
      </c>
      <c r="F56" s="103"/>
      <c r="G56" s="103">
        <f>0.01*(G30+H30)</f>
        <v>5.28</v>
      </c>
      <c r="H56" s="103"/>
      <c r="I56" s="103">
        <f>0.01*(I30+J30)</f>
        <v>10.200000000000001</v>
      </c>
      <c r="J56" s="103"/>
      <c r="K56" s="103">
        <f>0.01*(K30+L30)</f>
        <v>4.24</v>
      </c>
      <c r="L56" s="103"/>
      <c r="M56" s="103">
        <f>0.01*(M30+N30)</f>
        <v>0.24</v>
      </c>
      <c r="N56" s="103"/>
      <c r="O56" s="66">
        <f>0.01*O30</f>
        <v>76.44</v>
      </c>
      <c r="P56" s="44"/>
      <c r="Q56" s="44"/>
      <c r="R56" s="44"/>
      <c r="S56" s="44"/>
      <c r="T56" s="44"/>
      <c r="U56" s="44"/>
      <c r="V56" s="44"/>
    </row>
    <row r="57" spans="1:22" customFormat="1" ht="18" customHeight="1">
      <c r="A57" s="2"/>
      <c r="B57" s="44"/>
      <c r="C57" s="48" t="s">
        <v>51</v>
      </c>
      <c r="D57" s="48" t="s">
        <v>61</v>
      </c>
      <c r="E57" s="104">
        <v>9</v>
      </c>
      <c r="F57" s="104"/>
      <c r="G57" s="104">
        <v>5</v>
      </c>
      <c r="H57" s="104"/>
      <c r="I57" s="104">
        <v>9</v>
      </c>
      <c r="J57" s="104"/>
      <c r="K57" s="104">
        <v>0</v>
      </c>
      <c r="L57" s="104"/>
      <c r="M57" s="104">
        <v>0</v>
      </c>
      <c r="N57" s="104"/>
      <c r="O57" s="44">
        <v>88</v>
      </c>
      <c r="P57" s="44">
        <f>SUM(E57:O57)</f>
        <v>111</v>
      </c>
      <c r="Q57" s="44"/>
      <c r="R57" s="71"/>
      <c r="S57" s="44"/>
      <c r="T57" s="44"/>
      <c r="U57" s="44"/>
      <c r="V57" s="44"/>
    </row>
    <row r="58" spans="1:22" customFormat="1" ht="18" customHeight="1">
      <c r="A58" s="2"/>
      <c r="B58" s="44"/>
      <c r="C58" s="44" t="s">
        <v>52</v>
      </c>
      <c r="D58" s="49">
        <v>1.73</v>
      </c>
      <c r="E58" s="50">
        <v>0</v>
      </c>
      <c r="F58" s="50"/>
      <c r="G58" s="50">
        <f t="shared" ref="G58" si="13">G57-G59</f>
        <v>-0.28000000000000025</v>
      </c>
      <c r="H58" s="50"/>
      <c r="I58" s="50">
        <v>0</v>
      </c>
      <c r="J58" s="50"/>
      <c r="K58" s="50">
        <v>0</v>
      </c>
      <c r="L58" s="50"/>
      <c r="M58" s="50">
        <v>0</v>
      </c>
      <c r="N58" s="50"/>
      <c r="O58" s="50">
        <v>12</v>
      </c>
      <c r="P58" s="50">
        <f>SUM(E58:O58)</f>
        <v>11.719999999999999</v>
      </c>
      <c r="Q58" s="72">
        <f>P58*D58</f>
        <v>20.275599999999997</v>
      </c>
      <c r="R58" s="70"/>
      <c r="S58" s="44"/>
      <c r="T58" s="44"/>
      <c r="U58" s="44"/>
      <c r="V58" s="44"/>
    </row>
    <row r="59" spans="1:22" customFormat="1" ht="18" customHeight="1">
      <c r="A59" s="2"/>
      <c r="B59" s="44"/>
      <c r="C59" s="44" t="s">
        <v>53</v>
      </c>
      <c r="D59" s="49">
        <v>0.97</v>
      </c>
      <c r="E59" s="50">
        <v>9</v>
      </c>
      <c r="F59" s="50"/>
      <c r="G59" s="50">
        <f t="shared" ref="G59:M59" si="14">G56</f>
        <v>5.28</v>
      </c>
      <c r="H59" s="50"/>
      <c r="I59" s="50">
        <v>9</v>
      </c>
      <c r="J59" s="50"/>
      <c r="K59" s="50">
        <v>0</v>
      </c>
      <c r="L59" s="50"/>
      <c r="M59" s="50">
        <f t="shared" si="14"/>
        <v>0.24</v>
      </c>
      <c r="N59" s="50"/>
      <c r="O59" s="50">
        <v>76</v>
      </c>
      <c r="P59" s="67">
        <f>E59+G59+I59+O59</f>
        <v>99.28</v>
      </c>
      <c r="Q59" s="72">
        <f>P59*0.97</f>
        <v>96.301599999999993</v>
      </c>
      <c r="R59" s="70"/>
      <c r="S59" s="44"/>
      <c r="T59" s="44"/>
      <c r="U59" s="44"/>
      <c r="V59" s="44"/>
    </row>
    <row r="60" spans="1:22" customFormat="1" ht="18" customHeight="1">
      <c r="A60" s="2"/>
      <c r="B60" s="44"/>
      <c r="C60" s="44"/>
      <c r="D60" s="44" t="s">
        <v>37</v>
      </c>
      <c r="E60" s="51">
        <f>0.97*E59+1.73*E58</f>
        <v>8.73</v>
      </c>
      <c r="F60" s="44"/>
      <c r="G60" s="51">
        <f>0.97*G59+1.73*G58</f>
        <v>4.6371999999999991</v>
      </c>
      <c r="H60" s="44"/>
      <c r="I60" s="66">
        <f>0.97*I59+1.73*I58</f>
        <v>8.73</v>
      </c>
      <c r="J60" s="44"/>
      <c r="K60" s="66">
        <f>0.97*K59+1.73*K58</f>
        <v>0</v>
      </c>
      <c r="L60" s="44"/>
      <c r="M60" s="51">
        <f>0.97*M59+1.73*M58</f>
        <v>0.23279999999999998</v>
      </c>
      <c r="N60" s="44"/>
      <c r="O60" s="66">
        <f>0.97*O59+1.73*O58</f>
        <v>94.47999999999999</v>
      </c>
      <c r="P60" s="44"/>
      <c r="Q60" s="72">
        <f>SUM(Q58:Q59)</f>
        <v>116.57719999999999</v>
      </c>
      <c r="R60" s="70">
        <f>R45+R47+Q58+Q59</f>
        <v>8829.7572000000018</v>
      </c>
      <c r="S60" s="44"/>
      <c r="T60" s="44"/>
      <c r="U60" s="44"/>
      <c r="V60" s="44"/>
    </row>
    <row r="61" spans="1:22" customFormat="1" ht="18" customHeight="1">
      <c r="A61" s="2"/>
      <c r="B61" s="44"/>
      <c r="C61" s="44"/>
      <c r="D61" s="2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4"/>
      <c r="P61" s="44"/>
      <c r="Q61" s="44"/>
      <c r="R61" s="70"/>
      <c r="S61" s="44"/>
      <c r="T61" s="44"/>
      <c r="U61" s="44"/>
      <c r="V61" s="44"/>
    </row>
    <row r="62" spans="1:22" customFormat="1" ht="18" customHeight="1">
      <c r="A62" s="2"/>
      <c r="B62" s="52" t="s">
        <v>54</v>
      </c>
      <c r="C62" s="52"/>
      <c r="D62" s="52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customFormat="1" ht="18" customHeight="1">
      <c r="A63" s="2"/>
      <c r="B63" s="52">
        <v>43</v>
      </c>
      <c r="C63" s="53">
        <v>25</v>
      </c>
      <c r="D63" s="54">
        <f>B63*C63</f>
        <v>1075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customFormat="1" ht="18" customHeight="1">
      <c r="A64" s="2"/>
      <c r="B64" s="52"/>
      <c r="C64" s="73"/>
      <c r="D64" s="5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1:22" customFormat="1" ht="18" customHeight="1">
      <c r="A65" s="2"/>
      <c r="B65" s="52" t="s">
        <v>55</v>
      </c>
      <c r="C65" s="73"/>
      <c r="D65" s="5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1:22" customFormat="1" ht="18" customHeight="1">
      <c r="A66" s="2"/>
      <c r="B66" s="52">
        <v>40</v>
      </c>
      <c r="C66" s="53">
        <v>9</v>
      </c>
      <c r="D66" s="54">
        <f>B66*C66</f>
        <v>360</v>
      </c>
      <c r="E66" s="74" t="s">
        <v>90</v>
      </c>
      <c r="F66" s="74"/>
      <c r="G66" s="1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1:22" customFormat="1" ht="18" customHeight="1">
      <c r="A67" s="2"/>
      <c r="B67" s="52"/>
      <c r="C67" s="52"/>
      <c r="D67" s="5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1:22" customFormat="1" ht="18" customHeight="1">
      <c r="A68" s="2"/>
      <c r="B68" s="52" t="s">
        <v>58</v>
      </c>
      <c r="C68" s="52"/>
      <c r="D68" s="5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1:22" customFormat="1" ht="18" customHeight="1">
      <c r="A69" s="2"/>
      <c r="B69" s="52">
        <v>1035</v>
      </c>
      <c r="C69" s="75">
        <v>3</v>
      </c>
      <c r="D69" s="54">
        <f>B69*C69</f>
        <v>3105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customFormat="1" ht="18" customHeight="1">
      <c r="A70" s="2"/>
      <c r="B70" s="2" t="s">
        <v>59</v>
      </c>
      <c r="C70" s="2"/>
      <c r="D70" s="5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customFormat="1" ht="18" customHeight="1">
      <c r="A71" s="2"/>
      <c r="B71" s="2">
        <v>10</v>
      </c>
      <c r="C71" s="75"/>
      <c r="D71" s="54">
        <f t="shared" ref="D71:D73" si="15">B71*C71</f>
        <v>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customFormat="1" ht="18" customHeight="1">
      <c r="A72" s="2"/>
      <c r="B72" s="2" t="s">
        <v>60</v>
      </c>
      <c r="C72" s="75"/>
      <c r="D72" s="5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customFormat="1" ht="18" customHeight="1">
      <c r="A73" s="2"/>
      <c r="B73" s="2">
        <v>0.5</v>
      </c>
      <c r="C73" s="76"/>
      <c r="D73" s="54">
        <f t="shared" si="15"/>
        <v>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customFormat="1" ht="18" customHeight="1">
      <c r="A74" s="2"/>
      <c r="B74" s="77" t="s">
        <v>37</v>
      </c>
      <c r="C74" s="2"/>
      <c r="D74" s="78">
        <f>S38+S41+D63+D66+D69+D71+D73</f>
        <v>19707.104399999997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customFormat="1" ht="18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92" spans="1:11" ht="13.5">
      <c r="A92" s="2" t="s">
        <v>91</v>
      </c>
      <c r="C92" s="79"/>
      <c r="D92" s="79"/>
      <c r="E92" s="80"/>
      <c r="F92" s="79"/>
      <c r="G92" s="81"/>
      <c r="H92" s="82"/>
      <c r="I92" s="82"/>
      <c r="J92" s="79"/>
      <c r="K92" s="82"/>
    </row>
    <row r="93" spans="1:11" ht="13.5">
      <c r="C93" s="79"/>
      <c r="D93" s="79"/>
      <c r="E93" s="80"/>
      <c r="F93" s="79"/>
      <c r="G93" s="81"/>
      <c r="H93" s="82"/>
      <c r="I93" s="82"/>
      <c r="J93" s="79"/>
      <c r="K93" s="82"/>
    </row>
    <row r="94" spans="1:11" ht="13.5">
      <c r="C94" s="79"/>
      <c r="D94" s="79"/>
      <c r="E94" s="80"/>
      <c r="F94" s="79"/>
      <c r="G94" s="81"/>
      <c r="H94" s="82"/>
      <c r="I94" s="82"/>
      <c r="J94" s="79"/>
      <c r="K94" s="82"/>
    </row>
    <row r="95" spans="1:11" ht="13.5">
      <c r="C95" s="79"/>
      <c r="D95" s="79"/>
      <c r="E95" s="80"/>
      <c r="F95" s="79"/>
      <c r="G95" s="81"/>
      <c r="H95" s="82"/>
      <c r="I95" s="82"/>
      <c r="J95" s="79"/>
      <c r="K95" s="82"/>
    </row>
    <row r="96" spans="1:11" ht="13.5">
      <c r="C96" s="79"/>
      <c r="D96" s="79"/>
      <c r="E96" s="80"/>
      <c r="F96" s="79"/>
      <c r="G96" s="81"/>
      <c r="H96" s="82"/>
      <c r="I96" s="82"/>
      <c r="J96" s="79"/>
      <c r="K96" s="82"/>
    </row>
    <row r="97" spans="3:11" ht="13.5">
      <c r="C97" s="79"/>
      <c r="D97" s="79"/>
      <c r="E97" s="80"/>
      <c r="F97" s="79"/>
      <c r="G97" s="81"/>
      <c r="H97" s="82"/>
      <c r="I97" s="82"/>
      <c r="J97" s="79"/>
      <c r="K97" s="82"/>
    </row>
    <row r="98" spans="3:11" ht="13.5">
      <c r="C98" s="79"/>
      <c r="D98" s="79"/>
      <c r="E98" s="80"/>
      <c r="F98" s="79"/>
      <c r="G98" s="81"/>
      <c r="H98" s="82"/>
      <c r="I98" s="82"/>
      <c r="J98" s="79"/>
      <c r="K98" s="82"/>
    </row>
  </sheetData>
  <mergeCells count="26">
    <mergeCell ref="E57:F57"/>
    <mergeCell ref="G57:H57"/>
    <mergeCell ref="I57:J57"/>
    <mergeCell ref="K57:L57"/>
    <mergeCell ref="M57:N57"/>
    <mergeCell ref="E56:F56"/>
    <mergeCell ref="G56:H56"/>
    <mergeCell ref="I56:J56"/>
    <mergeCell ref="K56:L56"/>
    <mergeCell ref="M56:N56"/>
    <mergeCell ref="K51:L51"/>
    <mergeCell ref="M51:N51"/>
    <mergeCell ref="E55:F55"/>
    <mergeCell ref="G55:H55"/>
    <mergeCell ref="I55:J55"/>
    <mergeCell ref="K55:L55"/>
    <mergeCell ref="M55:N55"/>
    <mergeCell ref="A1:B1"/>
    <mergeCell ref="E2:G2"/>
    <mergeCell ref="E51:F51"/>
    <mergeCell ref="G51:H51"/>
    <mergeCell ref="I51:J51"/>
    <mergeCell ref="A2:A3"/>
    <mergeCell ref="B2:B3"/>
    <mergeCell ref="C2:C3"/>
    <mergeCell ref="D2:D3"/>
  </mergeCells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98"/>
  <sheetViews>
    <sheetView topLeftCell="A49" workbookViewId="0">
      <selection activeCell="K66" sqref="K66"/>
    </sheetView>
  </sheetViews>
  <sheetFormatPr baseColWidth="10" defaultColWidth="9" defaultRowHeight="12.75"/>
  <cols>
    <col min="1" max="1" width="4.28515625" style="2" customWidth="1"/>
    <col min="2" max="3" width="13.5703125" style="2" customWidth="1"/>
    <col min="4" max="4" width="12.140625" style="2" customWidth="1"/>
    <col min="5" max="9" width="13.7109375" style="2" customWidth="1"/>
    <col min="10" max="10" width="13.85546875" style="2" customWidth="1"/>
    <col min="11" max="18" width="13.7109375" style="2" customWidth="1"/>
    <col min="19" max="19" width="15.42578125" style="2" customWidth="1"/>
    <col min="20" max="16384" width="9" style="2"/>
  </cols>
  <sheetData>
    <row r="1" spans="1:22" customFormat="1" ht="18" customHeight="1">
      <c r="A1" s="98">
        <v>45383</v>
      </c>
      <c r="B1" s="9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customFormat="1" ht="15.75" customHeight="1">
      <c r="A2" s="101" t="s">
        <v>0</v>
      </c>
      <c r="B2" s="102" t="s">
        <v>1</v>
      </c>
      <c r="C2" s="102" t="s">
        <v>2</v>
      </c>
      <c r="D2" s="102" t="s">
        <v>3</v>
      </c>
      <c r="E2" s="99" t="s">
        <v>4</v>
      </c>
      <c r="F2" s="99"/>
      <c r="G2" s="99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2"/>
      <c r="T2" s="2"/>
      <c r="U2" s="2"/>
      <c r="V2" s="2"/>
    </row>
    <row r="3" spans="1:22" customFormat="1" ht="38.25">
      <c r="A3" s="101"/>
      <c r="B3" s="102"/>
      <c r="C3" s="102"/>
      <c r="D3" s="102"/>
      <c r="E3" s="6" t="s">
        <v>5</v>
      </c>
      <c r="F3" s="6" t="s">
        <v>6</v>
      </c>
      <c r="G3" s="7" t="s">
        <v>7</v>
      </c>
      <c r="H3" s="7" t="s">
        <v>8</v>
      </c>
      <c r="I3" s="55" t="s">
        <v>9</v>
      </c>
      <c r="J3" s="56" t="s">
        <v>10</v>
      </c>
      <c r="K3" s="57" t="s">
        <v>11</v>
      </c>
      <c r="L3" s="56" t="s">
        <v>12</v>
      </c>
      <c r="M3" s="56" t="s">
        <v>13</v>
      </c>
      <c r="N3" s="56" t="s">
        <v>14</v>
      </c>
      <c r="O3" s="58" t="s">
        <v>15</v>
      </c>
      <c r="P3" s="59" t="s">
        <v>16</v>
      </c>
      <c r="Q3" s="59" t="s">
        <v>17</v>
      </c>
      <c r="R3" s="59" t="s">
        <v>18</v>
      </c>
      <c r="S3" s="2"/>
      <c r="T3" s="2"/>
      <c r="U3" s="2"/>
      <c r="V3" s="2"/>
    </row>
    <row r="4" spans="1:22" customFormat="1" ht="18" customHeight="1">
      <c r="A4" s="3">
        <v>1</v>
      </c>
      <c r="B4" s="12">
        <v>45398</v>
      </c>
      <c r="C4" s="4">
        <v>24041502</v>
      </c>
      <c r="D4" s="9" t="s">
        <v>20</v>
      </c>
      <c r="E4" s="3"/>
      <c r="F4" s="3">
        <v>48</v>
      </c>
      <c r="G4" s="3"/>
      <c r="H4" s="10"/>
      <c r="I4" s="3"/>
      <c r="J4" s="3"/>
      <c r="K4" s="3"/>
      <c r="L4" s="3"/>
      <c r="M4" s="3"/>
      <c r="N4" s="10"/>
      <c r="O4" s="3"/>
      <c r="P4" s="3"/>
      <c r="Q4" s="3"/>
      <c r="R4" s="3"/>
      <c r="S4" s="2">
        <f t="shared" ref="S4:S16" si="0">SUM(E4:R4)</f>
        <v>48</v>
      </c>
      <c r="T4" s="2"/>
      <c r="U4" s="2"/>
      <c r="V4" s="2"/>
    </row>
    <row r="5" spans="1:22" customFormat="1" ht="18" customHeight="1">
      <c r="A5" s="3">
        <v>2</v>
      </c>
      <c r="B5" s="12">
        <v>45398</v>
      </c>
      <c r="C5" s="4">
        <v>24041602</v>
      </c>
      <c r="D5" s="9" t="s">
        <v>20</v>
      </c>
      <c r="E5" s="3"/>
      <c r="F5" s="3"/>
      <c r="G5" s="3"/>
      <c r="H5" s="10"/>
      <c r="I5" s="3"/>
      <c r="J5" s="3">
        <v>24</v>
      </c>
      <c r="K5" s="3"/>
      <c r="L5" s="3"/>
      <c r="M5" s="3"/>
      <c r="N5" s="3"/>
      <c r="O5" s="3"/>
      <c r="P5" s="3"/>
      <c r="Q5" s="3"/>
      <c r="R5" s="3"/>
      <c r="S5" s="2">
        <f t="shared" si="0"/>
        <v>24</v>
      </c>
      <c r="T5" s="2"/>
      <c r="U5" s="2"/>
      <c r="V5" s="2"/>
    </row>
    <row r="6" spans="1:22" customFormat="1" ht="18" customHeight="1">
      <c r="A6" s="3">
        <v>3</v>
      </c>
      <c r="B6" s="83">
        <v>45405</v>
      </c>
      <c r="C6" s="4">
        <v>24042202</v>
      </c>
      <c r="D6" s="9" t="s">
        <v>20</v>
      </c>
      <c r="E6" s="3"/>
      <c r="F6" s="3"/>
      <c r="G6" s="3"/>
      <c r="H6" s="10"/>
      <c r="I6" s="3"/>
      <c r="J6" s="3"/>
      <c r="K6" s="3"/>
      <c r="L6" s="3">
        <v>24</v>
      </c>
      <c r="M6" s="3"/>
      <c r="N6" s="3"/>
      <c r="O6" s="3"/>
      <c r="P6" s="3"/>
      <c r="Q6" s="3"/>
      <c r="R6" s="3"/>
      <c r="S6" s="2">
        <f t="shared" si="0"/>
        <v>24</v>
      </c>
      <c r="T6" s="2"/>
      <c r="U6" s="2"/>
      <c r="V6" s="2"/>
    </row>
    <row r="7" spans="1:22" customFormat="1" ht="18" customHeight="1">
      <c r="A7" s="3">
        <v>4</v>
      </c>
      <c r="B7" s="12">
        <v>45384</v>
      </c>
      <c r="C7" s="4">
        <v>24032801</v>
      </c>
      <c r="D7" s="4" t="s">
        <v>21</v>
      </c>
      <c r="E7" s="3">
        <v>45</v>
      </c>
      <c r="F7" s="3"/>
      <c r="G7" s="3"/>
      <c r="H7" s="3"/>
      <c r="I7" s="3">
        <v>36</v>
      </c>
      <c r="J7" s="3"/>
      <c r="K7" s="3"/>
      <c r="L7" s="3"/>
      <c r="M7" s="3"/>
      <c r="N7" s="3"/>
      <c r="O7" s="3"/>
      <c r="P7" s="3"/>
      <c r="Q7" s="3"/>
      <c r="R7" s="3"/>
      <c r="S7" s="2">
        <f t="shared" si="0"/>
        <v>81</v>
      </c>
      <c r="T7" s="2"/>
      <c r="U7" s="2"/>
      <c r="V7" s="2"/>
    </row>
    <row r="8" spans="1:22" customFormat="1" ht="18" customHeight="1">
      <c r="A8" s="3">
        <v>5</v>
      </c>
      <c r="B8" s="12">
        <v>45387</v>
      </c>
      <c r="C8" s="4">
        <v>24040401</v>
      </c>
      <c r="D8" s="4" t="s">
        <v>21</v>
      </c>
      <c r="E8" s="3">
        <v>45</v>
      </c>
      <c r="F8" s="3"/>
      <c r="G8" s="3"/>
      <c r="H8" s="3"/>
      <c r="I8" s="3">
        <v>24</v>
      </c>
      <c r="J8" s="3"/>
      <c r="K8" s="3"/>
      <c r="L8" s="3"/>
      <c r="M8" s="3"/>
      <c r="N8" s="3"/>
      <c r="O8" s="3"/>
      <c r="P8" s="3"/>
      <c r="Q8" s="3"/>
      <c r="R8" s="3"/>
      <c r="S8" s="2">
        <f t="shared" si="0"/>
        <v>69</v>
      </c>
      <c r="T8" s="2"/>
      <c r="U8" s="2"/>
      <c r="V8" s="2"/>
    </row>
    <row r="9" spans="1:22" customFormat="1" ht="18" customHeight="1">
      <c r="A9" s="3">
        <v>6</v>
      </c>
      <c r="B9" s="12">
        <v>45391</v>
      </c>
      <c r="C9" s="4">
        <v>24040801</v>
      </c>
      <c r="D9" s="4" t="s">
        <v>21</v>
      </c>
      <c r="E9" s="3">
        <v>60</v>
      </c>
      <c r="F9" s="3"/>
      <c r="G9" s="3"/>
      <c r="H9" s="3"/>
      <c r="I9" s="3">
        <v>24</v>
      </c>
      <c r="J9" s="3"/>
      <c r="K9" s="3"/>
      <c r="L9" s="3"/>
      <c r="M9" s="3"/>
      <c r="N9" s="3"/>
      <c r="O9" s="3"/>
      <c r="P9" s="3"/>
      <c r="Q9" s="3"/>
      <c r="R9" s="3"/>
      <c r="S9" s="2">
        <f t="shared" si="0"/>
        <v>84</v>
      </c>
      <c r="T9" s="2"/>
      <c r="U9" s="2"/>
      <c r="V9" s="2"/>
    </row>
    <row r="10" spans="1:22" customFormat="1" ht="18" customHeight="1">
      <c r="A10" s="3">
        <v>7</v>
      </c>
      <c r="B10" s="12">
        <v>45394</v>
      </c>
      <c r="C10" s="4">
        <v>24041101</v>
      </c>
      <c r="D10" s="4" t="s">
        <v>21</v>
      </c>
      <c r="E10" s="3">
        <v>36</v>
      </c>
      <c r="F10" s="3"/>
      <c r="G10" s="3"/>
      <c r="H10" s="3"/>
      <c r="I10" s="3">
        <v>36</v>
      </c>
      <c r="J10" s="3"/>
      <c r="K10" s="3"/>
      <c r="L10" s="3"/>
      <c r="M10" s="3"/>
      <c r="N10" s="3"/>
      <c r="O10" s="3"/>
      <c r="P10" s="3"/>
      <c r="Q10" s="3"/>
      <c r="R10" s="3"/>
      <c r="S10" s="2">
        <f t="shared" si="0"/>
        <v>72</v>
      </c>
      <c r="T10" s="2"/>
      <c r="U10" s="2"/>
      <c r="V10" s="2"/>
    </row>
    <row r="11" spans="1:22" customFormat="1" ht="18" customHeight="1">
      <c r="A11" s="3">
        <v>8</v>
      </c>
      <c r="B11" s="12">
        <v>45397</v>
      </c>
      <c r="C11" s="4">
        <v>24041501</v>
      </c>
      <c r="D11" s="4" t="s">
        <v>21</v>
      </c>
      <c r="E11" s="3">
        <v>105</v>
      </c>
      <c r="F11" s="3"/>
      <c r="G11" s="3">
        <v>27</v>
      </c>
      <c r="H11" s="3"/>
      <c r="I11" s="3">
        <v>72</v>
      </c>
      <c r="J11" s="3"/>
      <c r="K11" s="3"/>
      <c r="L11" s="3"/>
      <c r="M11" s="3"/>
      <c r="N11" s="3"/>
      <c r="O11" s="3"/>
      <c r="P11" s="3"/>
      <c r="Q11" s="3"/>
      <c r="R11" s="3"/>
      <c r="S11" s="2">
        <f t="shared" si="0"/>
        <v>204</v>
      </c>
      <c r="T11" s="2"/>
      <c r="U11" s="2"/>
      <c r="V11" s="2"/>
    </row>
    <row r="12" spans="1:22" customFormat="1" ht="18" customHeight="1">
      <c r="A12" s="3">
        <v>9</v>
      </c>
      <c r="B12" s="12">
        <v>45397</v>
      </c>
      <c r="C12" s="4">
        <v>24041201</v>
      </c>
      <c r="D12" s="4" t="s">
        <v>21</v>
      </c>
      <c r="E12" s="3">
        <v>15</v>
      </c>
      <c r="F12" s="3"/>
      <c r="G12" s="3"/>
      <c r="H12" s="3"/>
      <c r="I12" s="3">
        <v>24</v>
      </c>
      <c r="J12" s="3"/>
      <c r="K12" s="3"/>
      <c r="L12" s="3"/>
      <c r="M12" s="3"/>
      <c r="N12" s="3"/>
      <c r="O12" s="3"/>
      <c r="P12" s="3"/>
      <c r="Q12" s="3"/>
      <c r="R12" s="3"/>
      <c r="S12" s="2">
        <f t="shared" si="0"/>
        <v>39</v>
      </c>
      <c r="T12" s="2"/>
      <c r="U12" s="2"/>
      <c r="V12" s="2"/>
    </row>
    <row r="13" spans="1:22" customFormat="1" ht="18" customHeight="1">
      <c r="A13" s="3">
        <v>10</v>
      </c>
      <c r="B13" s="12">
        <v>45401</v>
      </c>
      <c r="C13" s="4">
        <v>24041701</v>
      </c>
      <c r="D13" s="4" t="s">
        <v>21</v>
      </c>
      <c r="E13" s="3">
        <v>45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>
        <f t="shared" si="0"/>
        <v>45</v>
      </c>
      <c r="T13" s="2"/>
      <c r="U13" s="2"/>
      <c r="V13" s="2"/>
    </row>
    <row r="14" spans="1:22" customFormat="1" ht="18" customHeight="1">
      <c r="A14" s="3">
        <v>11</v>
      </c>
      <c r="B14" s="12">
        <v>45405</v>
      </c>
      <c r="C14" s="4">
        <v>24042201</v>
      </c>
      <c r="D14" s="4" t="s">
        <v>21</v>
      </c>
      <c r="E14" s="3">
        <v>150</v>
      </c>
      <c r="F14" s="3"/>
      <c r="G14" s="3"/>
      <c r="H14" s="3"/>
      <c r="I14" s="3">
        <v>48</v>
      </c>
      <c r="J14" s="3"/>
      <c r="K14" s="3"/>
      <c r="L14" s="3"/>
      <c r="M14" s="3"/>
      <c r="N14" s="3"/>
      <c r="O14" s="3"/>
      <c r="P14" s="3"/>
      <c r="Q14" s="3"/>
      <c r="R14" s="3"/>
      <c r="S14" s="2">
        <f t="shared" si="0"/>
        <v>198</v>
      </c>
      <c r="T14" s="2"/>
      <c r="U14" s="2"/>
      <c r="V14" s="2"/>
    </row>
    <row r="15" spans="1:22" customFormat="1" ht="18" customHeight="1">
      <c r="A15" s="3">
        <v>12</v>
      </c>
      <c r="B15" s="12">
        <v>45407</v>
      </c>
      <c r="C15" s="4">
        <v>24042501</v>
      </c>
      <c r="D15" s="4" t="s">
        <v>21</v>
      </c>
      <c r="E15" s="3">
        <v>180</v>
      </c>
      <c r="F15" s="3"/>
      <c r="G15" s="3"/>
      <c r="H15" s="3"/>
      <c r="I15" s="3">
        <v>72</v>
      </c>
      <c r="J15" s="3"/>
      <c r="K15" s="3"/>
      <c r="L15" s="3"/>
      <c r="M15" s="3"/>
      <c r="N15" s="3"/>
      <c r="O15" s="3"/>
      <c r="P15" s="3"/>
      <c r="Q15" s="3"/>
      <c r="R15" s="3"/>
      <c r="S15" s="2">
        <f t="shared" si="0"/>
        <v>252</v>
      </c>
      <c r="T15" s="2"/>
      <c r="U15" s="2"/>
      <c r="V15" s="2"/>
    </row>
    <row r="16" spans="1:22" customFormat="1" ht="18" customHeight="1">
      <c r="A16" s="3">
        <v>13</v>
      </c>
      <c r="B16" s="12">
        <v>45385</v>
      </c>
      <c r="C16" s="4">
        <v>24040201</v>
      </c>
      <c r="D16" s="11" t="s">
        <v>22</v>
      </c>
      <c r="E16" s="3">
        <v>270</v>
      </c>
      <c r="F16" s="3"/>
      <c r="G16" s="3">
        <v>9</v>
      </c>
      <c r="H16" s="3"/>
      <c r="I16" s="3">
        <v>120</v>
      </c>
      <c r="J16" s="3"/>
      <c r="K16" s="3">
        <v>80</v>
      </c>
      <c r="L16" s="3"/>
      <c r="M16" s="3">
        <v>24</v>
      </c>
      <c r="N16" s="3"/>
      <c r="O16" s="3"/>
      <c r="P16" s="3"/>
      <c r="Q16" s="3"/>
      <c r="R16" s="3"/>
      <c r="S16" s="2">
        <f t="shared" si="0"/>
        <v>503</v>
      </c>
      <c r="T16" s="2"/>
      <c r="U16" s="2"/>
      <c r="V16" s="2"/>
    </row>
    <row r="17" spans="1:22" customFormat="1" ht="18" customHeight="1">
      <c r="A17" s="3">
        <v>14</v>
      </c>
      <c r="B17" s="12">
        <v>45392</v>
      </c>
      <c r="C17" s="4">
        <v>24040901</v>
      </c>
      <c r="D17" s="11" t="s">
        <v>22</v>
      </c>
      <c r="E17" s="3">
        <v>360</v>
      </c>
      <c r="F17" s="3"/>
      <c r="G17" s="3">
        <v>9</v>
      </c>
      <c r="H17" s="3"/>
      <c r="I17" s="3">
        <v>132</v>
      </c>
      <c r="J17" s="3"/>
      <c r="K17" s="3">
        <v>160</v>
      </c>
      <c r="L17" s="3"/>
      <c r="M17" s="3">
        <v>24</v>
      </c>
      <c r="N17" s="3"/>
      <c r="O17" s="3"/>
      <c r="P17" s="3"/>
      <c r="Q17" s="3"/>
      <c r="R17" s="3"/>
      <c r="S17" s="2">
        <f t="shared" ref="S17:S34" si="1">SUM(E17:R17)</f>
        <v>685</v>
      </c>
      <c r="T17" s="2"/>
      <c r="U17" s="2"/>
      <c r="V17" s="2"/>
    </row>
    <row r="18" spans="1:22" customFormat="1" ht="18" customHeight="1">
      <c r="A18" s="3">
        <v>15</v>
      </c>
      <c r="B18" s="12">
        <v>45398</v>
      </c>
      <c r="C18" s="4">
        <v>24041601</v>
      </c>
      <c r="D18" s="11" t="s">
        <v>22</v>
      </c>
      <c r="E18" s="3">
        <v>390</v>
      </c>
      <c r="F18" s="3"/>
      <c r="G18" s="3"/>
      <c r="H18" s="3"/>
      <c r="I18" s="3">
        <v>156</v>
      </c>
      <c r="J18" s="3"/>
      <c r="K18" s="3">
        <v>140</v>
      </c>
      <c r="L18" s="3"/>
      <c r="M18" s="3">
        <v>24</v>
      </c>
      <c r="N18" s="3"/>
      <c r="O18" s="3"/>
      <c r="P18" s="3"/>
      <c r="Q18" s="3"/>
      <c r="R18" s="3"/>
      <c r="S18" s="2">
        <f t="shared" si="1"/>
        <v>710</v>
      </c>
      <c r="T18" s="2"/>
      <c r="U18" s="2"/>
      <c r="V18" s="2"/>
    </row>
    <row r="19" spans="1:22" customFormat="1" ht="18" customHeight="1">
      <c r="A19" s="3">
        <v>16</v>
      </c>
      <c r="B19" s="12">
        <v>45404</v>
      </c>
      <c r="C19" s="4">
        <v>24041901</v>
      </c>
      <c r="D19" s="11" t="s">
        <v>22</v>
      </c>
      <c r="E19" s="3"/>
      <c r="F19" s="3"/>
      <c r="G19" s="3">
        <v>9</v>
      </c>
      <c r="H19" s="3"/>
      <c r="I19" s="3"/>
      <c r="J19" s="60"/>
      <c r="K19" s="3"/>
      <c r="L19" s="3"/>
      <c r="M19" s="3"/>
      <c r="N19" s="3"/>
      <c r="O19" s="3"/>
      <c r="P19" s="3"/>
      <c r="Q19" s="3"/>
      <c r="R19" s="3"/>
      <c r="S19" s="2">
        <f t="shared" si="1"/>
        <v>9</v>
      </c>
      <c r="T19" s="2"/>
      <c r="U19" s="2"/>
      <c r="V19" s="2"/>
    </row>
    <row r="20" spans="1:22" customFormat="1" ht="18" customHeight="1">
      <c r="A20" s="3">
        <v>17</v>
      </c>
      <c r="B20" s="12">
        <v>45406</v>
      </c>
      <c r="C20" s="4">
        <v>24042301</v>
      </c>
      <c r="D20" s="11" t="s">
        <v>22</v>
      </c>
      <c r="E20" s="3">
        <v>120</v>
      </c>
      <c r="F20" s="3"/>
      <c r="G20" s="3"/>
      <c r="H20" s="3"/>
      <c r="I20" s="3">
        <v>72</v>
      </c>
      <c r="J20" s="60"/>
      <c r="K20" s="3">
        <v>60</v>
      </c>
      <c r="L20" s="3"/>
      <c r="M20" s="3"/>
      <c r="N20" s="3"/>
      <c r="O20" s="3"/>
      <c r="P20" s="3"/>
      <c r="Q20" s="3"/>
      <c r="R20" s="3"/>
      <c r="S20" s="2">
        <f t="shared" si="1"/>
        <v>252</v>
      </c>
      <c r="T20" s="2"/>
      <c r="U20" s="2"/>
      <c r="V20" s="2"/>
    </row>
    <row r="21" spans="1:22" customFormat="1" ht="18" customHeight="1">
      <c r="A21" s="3">
        <v>18</v>
      </c>
      <c r="B21" s="12">
        <v>45412</v>
      </c>
      <c r="C21" s="4">
        <v>24042901</v>
      </c>
      <c r="D21" s="11" t="s">
        <v>22</v>
      </c>
      <c r="E21" s="3">
        <v>285</v>
      </c>
      <c r="F21" s="3"/>
      <c r="G21" s="3">
        <v>27</v>
      </c>
      <c r="H21" s="3"/>
      <c r="I21" s="3">
        <v>180</v>
      </c>
      <c r="J21" s="60"/>
      <c r="K21" s="3">
        <v>140</v>
      </c>
      <c r="L21" s="3"/>
      <c r="M21" s="3">
        <v>24</v>
      </c>
      <c r="N21" s="3"/>
      <c r="O21" s="3"/>
      <c r="P21" s="3"/>
      <c r="Q21" s="3"/>
      <c r="R21" s="3"/>
      <c r="S21" s="2"/>
      <c r="T21" s="2"/>
      <c r="U21" s="2"/>
      <c r="V21" s="2"/>
    </row>
    <row r="22" spans="1:22" customFormat="1" ht="17.25" customHeight="1">
      <c r="A22" s="3">
        <v>19</v>
      </c>
      <c r="B22" s="12">
        <v>45390</v>
      </c>
      <c r="C22" s="4">
        <v>24040501</v>
      </c>
      <c r="D22" s="11" t="s">
        <v>63</v>
      </c>
      <c r="E22" s="3"/>
      <c r="F22" s="3"/>
      <c r="G22" s="3"/>
      <c r="H22" s="3"/>
      <c r="I22" s="3"/>
      <c r="J22" s="60"/>
      <c r="K22" s="3">
        <v>20</v>
      </c>
      <c r="L22" s="3"/>
      <c r="M22" s="3"/>
      <c r="N22" s="3"/>
      <c r="O22" s="3"/>
      <c r="P22" s="3"/>
      <c r="Q22" s="3"/>
      <c r="R22" s="3"/>
      <c r="S22" s="2">
        <f t="shared" si="1"/>
        <v>20</v>
      </c>
      <c r="T22" s="2"/>
      <c r="U22" s="2"/>
      <c r="V22" s="2"/>
    </row>
    <row r="23" spans="1:22" customFormat="1" ht="17.25" customHeight="1">
      <c r="A23" s="3">
        <v>20</v>
      </c>
      <c r="B23" s="12">
        <v>45411</v>
      </c>
      <c r="C23" s="4">
        <v>24042601</v>
      </c>
      <c r="D23" s="11" t="s">
        <v>63</v>
      </c>
      <c r="E23" s="3"/>
      <c r="F23" s="3"/>
      <c r="G23" s="3"/>
      <c r="H23" s="3"/>
      <c r="I23" s="3"/>
      <c r="J23" s="60"/>
      <c r="K23" s="3">
        <v>20</v>
      </c>
      <c r="L23" s="3"/>
      <c r="M23" s="3"/>
      <c r="N23" s="3"/>
      <c r="O23" s="3"/>
      <c r="P23" s="3"/>
      <c r="Q23" s="3"/>
      <c r="R23" s="3"/>
      <c r="S23" s="2">
        <f t="shared" si="1"/>
        <v>20</v>
      </c>
      <c r="T23" s="2"/>
      <c r="U23" s="2"/>
      <c r="V23" s="2"/>
    </row>
    <row r="24" spans="1:22" customFormat="1" ht="18" customHeight="1">
      <c r="A24" s="3">
        <v>21</v>
      </c>
      <c r="B24" s="12">
        <v>45385</v>
      </c>
      <c r="C24" s="4" t="s">
        <v>92</v>
      </c>
      <c r="D24" s="4" t="s">
        <v>26</v>
      </c>
      <c r="E24" s="3"/>
      <c r="F24" s="3"/>
      <c r="G24" s="3"/>
      <c r="H24" s="3"/>
      <c r="I24" s="3"/>
      <c r="J24" s="60"/>
      <c r="K24" s="3"/>
      <c r="L24" s="3"/>
      <c r="M24" s="3"/>
      <c r="N24" s="3"/>
      <c r="O24" s="3"/>
      <c r="P24" s="3">
        <v>4160</v>
      </c>
      <c r="Q24" s="3"/>
      <c r="R24" s="3"/>
      <c r="S24" s="2">
        <f t="shared" si="1"/>
        <v>4160</v>
      </c>
      <c r="T24" s="2"/>
      <c r="U24" s="2"/>
      <c r="V24" s="2"/>
    </row>
    <row r="25" spans="1:22" customFormat="1" ht="18.75" customHeight="1">
      <c r="A25" s="3">
        <v>22</v>
      </c>
      <c r="B25" s="12">
        <v>45399</v>
      </c>
      <c r="C25" s="4" t="s">
        <v>93</v>
      </c>
      <c r="D25" s="4" t="s">
        <v>26</v>
      </c>
      <c r="E25" s="3"/>
      <c r="F25" s="3"/>
      <c r="G25" s="3"/>
      <c r="H25" s="3"/>
      <c r="I25" s="3"/>
      <c r="J25" s="60"/>
      <c r="K25" s="3"/>
      <c r="L25" s="3"/>
      <c r="M25" s="3"/>
      <c r="N25" s="3"/>
      <c r="O25" s="3"/>
      <c r="P25" s="3">
        <v>4160</v>
      </c>
      <c r="Q25" s="3"/>
      <c r="R25" s="3"/>
      <c r="S25" s="2">
        <f t="shared" si="1"/>
        <v>4160</v>
      </c>
      <c r="T25" s="2"/>
      <c r="U25" s="2"/>
      <c r="V25" s="2"/>
    </row>
    <row r="26" spans="1:22" customFormat="1" ht="18.75" customHeight="1">
      <c r="A26" s="3">
        <v>23</v>
      </c>
      <c r="B26" s="12">
        <v>45406</v>
      </c>
      <c r="C26" s="4" t="s">
        <v>94</v>
      </c>
      <c r="D26" s="4" t="s">
        <v>26</v>
      </c>
      <c r="E26" s="3"/>
      <c r="F26" s="3"/>
      <c r="G26" s="3"/>
      <c r="H26" s="3"/>
      <c r="I26" s="3"/>
      <c r="J26" s="60"/>
      <c r="K26" s="3"/>
      <c r="L26" s="3"/>
      <c r="M26" s="3"/>
      <c r="N26" s="3"/>
      <c r="O26" s="3"/>
      <c r="P26" s="3">
        <v>4160</v>
      </c>
      <c r="Q26" s="3"/>
      <c r="R26" s="3"/>
      <c r="S26" s="2">
        <f t="shared" si="1"/>
        <v>4160</v>
      </c>
      <c r="T26" s="2"/>
      <c r="U26" s="2"/>
      <c r="V26" s="2"/>
    </row>
    <row r="27" spans="1:22" customFormat="1" ht="18" customHeight="1">
      <c r="A27" s="3">
        <v>24</v>
      </c>
      <c r="B27" s="12">
        <v>45385</v>
      </c>
      <c r="C27" s="4" t="s">
        <v>95</v>
      </c>
      <c r="D27" s="4" t="s">
        <v>29</v>
      </c>
      <c r="E27" s="3"/>
      <c r="F27" s="3"/>
      <c r="G27" s="3"/>
      <c r="H27" s="3"/>
      <c r="I27" s="3"/>
      <c r="J27" s="60"/>
      <c r="K27" s="3"/>
      <c r="L27" s="3"/>
      <c r="M27" s="3"/>
      <c r="N27" s="3"/>
      <c r="O27" s="3"/>
      <c r="P27" s="3"/>
      <c r="Q27" s="3">
        <v>10400</v>
      </c>
      <c r="R27" s="3"/>
      <c r="S27" s="2">
        <f t="shared" si="1"/>
        <v>10400</v>
      </c>
      <c r="T27" s="2"/>
      <c r="U27" s="2"/>
      <c r="V27" s="2"/>
    </row>
    <row r="28" spans="1:22" customFormat="1" ht="18" customHeight="1">
      <c r="A28" s="3">
        <v>25</v>
      </c>
      <c r="B28" s="12">
        <v>45394</v>
      </c>
      <c r="C28" s="4" t="s">
        <v>96</v>
      </c>
      <c r="D28" s="4" t="s">
        <v>29</v>
      </c>
      <c r="E28" s="3"/>
      <c r="F28" s="3"/>
      <c r="G28" s="3"/>
      <c r="H28" s="3"/>
      <c r="I28" s="3"/>
      <c r="J28" s="60"/>
      <c r="K28" s="3"/>
      <c r="L28" s="3"/>
      <c r="M28" s="3"/>
      <c r="N28" s="3"/>
      <c r="O28" s="3"/>
      <c r="P28" s="3"/>
      <c r="Q28" s="3">
        <v>20800</v>
      </c>
      <c r="R28" s="3"/>
      <c r="S28" s="2">
        <f t="shared" si="1"/>
        <v>20800</v>
      </c>
      <c r="T28" s="2"/>
      <c r="U28" s="2"/>
      <c r="V28" s="2"/>
    </row>
    <row r="29" spans="1:22" customFormat="1" ht="18" customHeight="1">
      <c r="A29" s="3">
        <v>26</v>
      </c>
      <c r="B29" s="12">
        <v>45399</v>
      </c>
      <c r="C29" s="4" t="s">
        <v>97</v>
      </c>
      <c r="D29" s="4" t="s">
        <v>29</v>
      </c>
      <c r="E29" s="3"/>
      <c r="F29" s="3"/>
      <c r="G29" s="3"/>
      <c r="H29" s="3"/>
      <c r="I29" s="3"/>
      <c r="J29" s="60"/>
      <c r="K29" s="3"/>
      <c r="L29" s="3"/>
      <c r="M29" s="3"/>
      <c r="N29" s="3"/>
      <c r="O29" s="3"/>
      <c r="P29" s="3"/>
      <c r="Q29" s="3">
        <v>10400</v>
      </c>
      <c r="R29" s="3"/>
      <c r="S29" s="2">
        <f t="shared" si="1"/>
        <v>10400</v>
      </c>
      <c r="T29" s="2"/>
      <c r="U29" s="2"/>
      <c r="V29" s="2"/>
    </row>
    <row r="30" spans="1:22" customFormat="1" ht="18" customHeight="1">
      <c r="A30" s="3">
        <v>27</v>
      </c>
      <c r="B30" s="12">
        <v>45406</v>
      </c>
      <c r="C30" s="4" t="s">
        <v>98</v>
      </c>
      <c r="D30" s="4" t="s">
        <v>29</v>
      </c>
      <c r="E30" s="3"/>
      <c r="F30" s="3"/>
      <c r="G30" s="3"/>
      <c r="H30" s="3"/>
      <c r="I30" s="3"/>
      <c r="J30" s="60"/>
      <c r="K30" s="3"/>
      <c r="L30" s="3"/>
      <c r="M30" s="3"/>
      <c r="N30" s="3"/>
      <c r="O30" s="3"/>
      <c r="P30" s="3"/>
      <c r="Q30" s="3">
        <v>20800</v>
      </c>
      <c r="R30" s="3"/>
      <c r="S30" s="2">
        <f t="shared" si="1"/>
        <v>20800</v>
      </c>
      <c r="T30" s="2"/>
      <c r="U30" s="2"/>
      <c r="V30" s="2"/>
    </row>
    <row r="31" spans="1:22" customFormat="1" ht="17.25" customHeight="1">
      <c r="A31" s="3">
        <v>28</v>
      </c>
      <c r="B31" s="12">
        <v>45391</v>
      </c>
      <c r="C31" s="4" t="s">
        <v>99</v>
      </c>
      <c r="D31" s="4" t="s">
        <v>33</v>
      </c>
      <c r="E31" s="3"/>
      <c r="F31" s="3"/>
      <c r="G31" s="10"/>
      <c r="H31" s="10"/>
      <c r="I31" s="3"/>
      <c r="J31" s="3"/>
      <c r="K31" s="3"/>
      <c r="L31" s="3"/>
      <c r="M31" s="3"/>
      <c r="N31" s="3"/>
      <c r="O31" s="3">
        <v>2548</v>
      </c>
      <c r="P31" s="3"/>
      <c r="Q31" s="3"/>
      <c r="R31" s="3"/>
      <c r="S31" s="2">
        <f t="shared" si="1"/>
        <v>2548</v>
      </c>
      <c r="T31" s="2"/>
      <c r="U31" s="2"/>
      <c r="V31" s="2"/>
    </row>
    <row r="32" spans="1:22" customFormat="1" ht="18" customHeight="1">
      <c r="A32" s="3">
        <v>29</v>
      </c>
      <c r="B32" s="12">
        <v>45399</v>
      </c>
      <c r="C32" s="4" t="s">
        <v>100</v>
      </c>
      <c r="D32" s="4" t="s">
        <v>33</v>
      </c>
      <c r="E32" s="3"/>
      <c r="F32" s="3"/>
      <c r="G32" s="10"/>
      <c r="H32" s="10"/>
      <c r="I32" s="3"/>
      <c r="J32" s="3"/>
      <c r="K32" s="3"/>
      <c r="L32" s="3"/>
      <c r="M32" s="3"/>
      <c r="N32" s="3"/>
      <c r="O32" s="3">
        <v>2548</v>
      </c>
      <c r="P32" s="3"/>
      <c r="Q32" s="3"/>
      <c r="R32" s="3"/>
      <c r="S32" s="2">
        <f t="shared" si="1"/>
        <v>2548</v>
      </c>
      <c r="T32" s="2"/>
      <c r="U32" s="2"/>
      <c r="V32" s="2"/>
    </row>
    <row r="33" spans="1:22" customFormat="1" ht="18" customHeight="1">
      <c r="A33" s="3">
        <v>30</v>
      </c>
      <c r="B33" s="12">
        <v>45408</v>
      </c>
      <c r="C33" s="4" t="s">
        <v>101</v>
      </c>
      <c r="D33" s="4" t="s">
        <v>33</v>
      </c>
      <c r="E33" s="3"/>
      <c r="F33" s="3"/>
      <c r="G33" s="10"/>
      <c r="H33" s="10"/>
      <c r="I33" s="3"/>
      <c r="J33" s="3"/>
      <c r="K33" s="3"/>
      <c r="L33" s="3"/>
      <c r="M33" s="3"/>
      <c r="N33" s="3"/>
      <c r="O33" s="3">
        <v>2548</v>
      </c>
      <c r="P33" s="3"/>
      <c r="Q33" s="3"/>
      <c r="R33" s="3"/>
      <c r="S33" s="2">
        <f t="shared" si="1"/>
        <v>2548</v>
      </c>
      <c r="T33" s="2"/>
      <c r="U33" s="2"/>
      <c r="V33" s="2"/>
    </row>
    <row r="34" spans="1:22" customFormat="1" ht="18" customHeight="1">
      <c r="A34" s="3"/>
      <c r="B34" s="8">
        <v>45397</v>
      </c>
      <c r="C34" s="4" t="s">
        <v>102</v>
      </c>
      <c r="D34" s="4" t="s">
        <v>73</v>
      </c>
      <c r="E34" s="3"/>
      <c r="F34" s="3"/>
      <c r="G34" s="10"/>
      <c r="H34" s="10"/>
      <c r="I34" s="3"/>
      <c r="J34" s="3"/>
      <c r="K34" s="3"/>
      <c r="L34" s="3"/>
      <c r="M34" s="3"/>
      <c r="N34" s="3"/>
      <c r="O34" s="3"/>
      <c r="P34" s="3"/>
      <c r="Q34" s="3"/>
      <c r="R34" s="3">
        <v>7540</v>
      </c>
      <c r="S34" s="2">
        <f t="shared" si="1"/>
        <v>7540</v>
      </c>
      <c r="T34" s="2"/>
      <c r="U34" s="2"/>
      <c r="V34" s="2"/>
    </row>
    <row r="35" spans="1:22" s="1" customFormat="1" ht="18" customHeight="1">
      <c r="A35" s="13"/>
      <c r="B35" s="14"/>
      <c r="C35" s="15" t="s">
        <v>37</v>
      </c>
      <c r="D35" s="13"/>
      <c r="E35" s="15">
        <f t="shared" ref="E35:R35" si="2">SUM(E4:E34)</f>
        <v>2106</v>
      </c>
      <c r="F35" s="15">
        <f t="shared" si="2"/>
        <v>48</v>
      </c>
      <c r="G35" s="15">
        <f t="shared" si="2"/>
        <v>81</v>
      </c>
      <c r="H35" s="15">
        <f t="shared" si="2"/>
        <v>0</v>
      </c>
      <c r="I35" s="15">
        <f t="shared" si="2"/>
        <v>996</v>
      </c>
      <c r="J35" s="15">
        <f t="shared" si="2"/>
        <v>24</v>
      </c>
      <c r="K35" s="15">
        <f t="shared" si="2"/>
        <v>620</v>
      </c>
      <c r="L35" s="15">
        <f t="shared" si="2"/>
        <v>24</v>
      </c>
      <c r="M35" s="15">
        <f t="shared" si="2"/>
        <v>96</v>
      </c>
      <c r="N35" s="15">
        <f t="shared" si="2"/>
        <v>0</v>
      </c>
      <c r="O35" s="15">
        <f t="shared" si="2"/>
        <v>7644</v>
      </c>
      <c r="P35" s="15">
        <f t="shared" si="2"/>
        <v>12480</v>
      </c>
      <c r="Q35" s="15">
        <f t="shared" si="2"/>
        <v>62400</v>
      </c>
      <c r="R35" s="15">
        <f t="shared" si="2"/>
        <v>7540</v>
      </c>
    </row>
    <row r="36" spans="1:22" customFormat="1" ht="18" customHeight="1">
      <c r="A36" s="2"/>
      <c r="B36" s="2"/>
      <c r="C36" s="16" t="s">
        <v>38</v>
      </c>
      <c r="D36" s="16" t="s">
        <v>39</v>
      </c>
      <c r="E36" s="16">
        <f>E35/15</f>
        <v>140.4</v>
      </c>
      <c r="F36" s="16">
        <f>F35/24</f>
        <v>2</v>
      </c>
      <c r="G36" s="16">
        <f>G35/9</f>
        <v>9</v>
      </c>
      <c r="H36" s="16">
        <f>H35/24</f>
        <v>0</v>
      </c>
      <c r="I36" s="16">
        <f>I35/12</f>
        <v>83</v>
      </c>
      <c r="J36" s="16">
        <f>J35/24</f>
        <v>1</v>
      </c>
      <c r="K36" s="16">
        <f>K35/20</f>
        <v>31</v>
      </c>
      <c r="L36" s="16">
        <f>L35/24</f>
        <v>1</v>
      </c>
      <c r="M36" s="16">
        <f>M35/24</f>
        <v>4</v>
      </c>
      <c r="N36" s="16">
        <f>N35/24</f>
        <v>0</v>
      </c>
      <c r="O36" s="16">
        <f>O35/98</f>
        <v>78</v>
      </c>
      <c r="P36" s="16"/>
      <c r="Q36" s="16">
        <f>Q35/2080</f>
        <v>30</v>
      </c>
      <c r="R36" s="2"/>
      <c r="S36" s="2"/>
      <c r="T36" s="2"/>
      <c r="U36" s="2"/>
      <c r="V36" s="2"/>
    </row>
    <row r="37" spans="1:22" customFormat="1" ht="18" customHeight="1">
      <c r="A37" s="2"/>
      <c r="B37" s="2"/>
      <c r="C37" s="16" t="s">
        <v>40</v>
      </c>
      <c r="D37" s="2"/>
      <c r="E37" s="16">
        <v>6</v>
      </c>
      <c r="F37" s="16">
        <v>14</v>
      </c>
      <c r="G37" s="16">
        <v>6.5</v>
      </c>
      <c r="H37" s="16">
        <v>16</v>
      </c>
      <c r="I37" s="16">
        <v>9</v>
      </c>
      <c r="J37" s="16">
        <v>16</v>
      </c>
      <c r="K37" s="16">
        <v>8</v>
      </c>
      <c r="L37" s="16">
        <v>14</v>
      </c>
      <c r="M37" s="16">
        <v>6.5</v>
      </c>
      <c r="N37" s="16">
        <v>14</v>
      </c>
      <c r="O37" s="16">
        <v>10</v>
      </c>
      <c r="P37" s="16">
        <v>15</v>
      </c>
      <c r="Q37" s="16">
        <v>15</v>
      </c>
      <c r="R37" s="2"/>
      <c r="S37" s="2"/>
      <c r="T37" s="2"/>
      <c r="U37" s="2"/>
      <c r="V37" s="2"/>
    </row>
    <row r="38" spans="1:22" customFormat="1" ht="18" customHeight="1">
      <c r="A38" s="2"/>
      <c r="B38" s="2"/>
      <c r="C38" s="16" t="s">
        <v>37</v>
      </c>
      <c r="D38" s="2"/>
      <c r="E38" s="16">
        <f>E37*E36</f>
        <v>842.40000000000009</v>
      </c>
      <c r="F38" s="16">
        <f>F37*F36</f>
        <v>28</v>
      </c>
      <c r="G38" s="16">
        <f>G37*G36</f>
        <v>58.5</v>
      </c>
      <c r="H38" s="16">
        <f t="shared" ref="H38:R38" si="3">H37*H36</f>
        <v>0</v>
      </c>
      <c r="I38" s="16">
        <f t="shared" si="3"/>
        <v>747</v>
      </c>
      <c r="J38" s="16">
        <f t="shared" si="3"/>
        <v>16</v>
      </c>
      <c r="K38" s="16">
        <f t="shared" si="3"/>
        <v>248</v>
      </c>
      <c r="L38" s="16">
        <f t="shared" si="3"/>
        <v>14</v>
      </c>
      <c r="M38" s="16">
        <f t="shared" si="3"/>
        <v>26</v>
      </c>
      <c r="N38" s="16">
        <f t="shared" si="3"/>
        <v>0</v>
      </c>
      <c r="O38" s="16">
        <f t="shared" si="3"/>
        <v>780</v>
      </c>
      <c r="P38" s="16">
        <f t="shared" si="3"/>
        <v>0</v>
      </c>
      <c r="Q38" s="16">
        <f t="shared" si="3"/>
        <v>450</v>
      </c>
      <c r="R38" s="16">
        <f t="shared" si="3"/>
        <v>0</v>
      </c>
      <c r="S38" s="1">
        <f>SUM(E38:R38)</f>
        <v>3209.9</v>
      </c>
      <c r="T38" s="2"/>
      <c r="U38" s="2"/>
      <c r="V38" s="2"/>
    </row>
    <row r="39" spans="1:22" customFormat="1" ht="46.5" customHeight="1">
      <c r="A39" s="2"/>
      <c r="B39" s="2"/>
      <c r="C39" s="2">
        <v>20</v>
      </c>
      <c r="D39" s="2"/>
      <c r="E39" s="17" t="s">
        <v>5</v>
      </c>
      <c r="F39" s="18" t="s">
        <v>6</v>
      </c>
      <c r="G39" s="19" t="s">
        <v>7</v>
      </c>
      <c r="H39" s="19" t="s">
        <v>8</v>
      </c>
      <c r="I39" s="61" t="s">
        <v>9</v>
      </c>
      <c r="J39" s="62" t="s">
        <v>10</v>
      </c>
      <c r="K39" s="63" t="s">
        <v>11</v>
      </c>
      <c r="L39" s="62" t="s">
        <v>12</v>
      </c>
      <c r="M39" s="62" t="s">
        <v>13</v>
      </c>
      <c r="N39" s="62" t="s">
        <v>14</v>
      </c>
      <c r="O39" s="64" t="s">
        <v>15</v>
      </c>
      <c r="P39" s="65" t="s">
        <v>16</v>
      </c>
      <c r="Q39" s="65" t="s">
        <v>41</v>
      </c>
      <c r="R39" s="65" t="s">
        <v>18</v>
      </c>
      <c r="S39" s="2"/>
      <c r="T39" s="2"/>
      <c r="U39" s="2"/>
      <c r="V39" s="2"/>
    </row>
    <row r="40" spans="1:22" customFormat="1" ht="18" customHeight="1">
      <c r="A40" s="2"/>
      <c r="B40" s="2"/>
      <c r="C40" s="20" t="s">
        <v>37</v>
      </c>
      <c r="D40" s="2"/>
      <c r="E40" s="21">
        <f t="shared" ref="E40:G40" si="4">E35</f>
        <v>2106</v>
      </c>
      <c r="F40" s="22">
        <f t="shared" si="4"/>
        <v>48</v>
      </c>
      <c r="G40" s="23">
        <f t="shared" si="4"/>
        <v>81</v>
      </c>
      <c r="H40" s="24">
        <f t="shared" ref="H40:R40" si="5">H35</f>
        <v>0</v>
      </c>
      <c r="I40" s="23">
        <f t="shared" si="5"/>
        <v>996</v>
      </c>
      <c r="J40" s="24">
        <f t="shared" si="5"/>
        <v>24</v>
      </c>
      <c r="K40" s="21">
        <f t="shared" si="5"/>
        <v>620</v>
      </c>
      <c r="L40" s="22">
        <f t="shared" si="5"/>
        <v>24</v>
      </c>
      <c r="M40" s="21">
        <f t="shared" si="5"/>
        <v>96</v>
      </c>
      <c r="N40" s="22">
        <f t="shared" si="5"/>
        <v>0</v>
      </c>
      <c r="O40" s="23">
        <f t="shared" si="5"/>
        <v>7644</v>
      </c>
      <c r="P40" s="23">
        <f t="shared" si="5"/>
        <v>12480</v>
      </c>
      <c r="Q40" s="23">
        <f t="shared" si="5"/>
        <v>62400</v>
      </c>
      <c r="R40" s="23">
        <f t="shared" si="5"/>
        <v>7540</v>
      </c>
      <c r="S40" s="2"/>
      <c r="T40" s="2"/>
      <c r="U40" s="2"/>
      <c r="V40" s="2"/>
    </row>
    <row r="41" spans="1:22" customFormat="1" ht="18" customHeight="1">
      <c r="A41" s="2"/>
      <c r="B41" s="2"/>
      <c r="C41" s="25"/>
      <c r="D41" s="2"/>
      <c r="E41" s="26">
        <f>E40+G40+I40+K40+M40</f>
        <v>3899</v>
      </c>
      <c r="F41" s="27">
        <f>F40+L40+N40</f>
        <v>72</v>
      </c>
      <c r="G41" s="28"/>
      <c r="H41" s="29">
        <f>H40+J40</f>
        <v>24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"/>
      <c r="T41" s="2"/>
      <c r="U41" s="2"/>
      <c r="V41" s="2"/>
    </row>
    <row r="42" spans="1:22" customFormat="1" ht="18" customHeight="1">
      <c r="A42" s="2"/>
      <c r="B42" s="30" t="s">
        <v>42</v>
      </c>
      <c r="C42" s="31"/>
      <c r="D42" s="31"/>
      <c r="E42" s="32">
        <v>1.03</v>
      </c>
      <c r="F42" s="32">
        <v>2.02</v>
      </c>
      <c r="G42" s="32">
        <v>1.03</v>
      </c>
      <c r="H42" s="32">
        <v>2.33</v>
      </c>
      <c r="I42" s="32">
        <v>1.03</v>
      </c>
      <c r="J42" s="32">
        <v>2.33</v>
      </c>
      <c r="K42" s="32">
        <v>1.03</v>
      </c>
      <c r="L42" s="32">
        <v>2.02</v>
      </c>
      <c r="M42" s="32">
        <v>1.03</v>
      </c>
      <c r="N42" s="32">
        <v>2.02</v>
      </c>
      <c r="O42" s="32">
        <v>0.48</v>
      </c>
      <c r="P42" s="32">
        <v>0.11</v>
      </c>
      <c r="Q42" s="37">
        <v>0.14419999999999999</v>
      </c>
      <c r="R42" s="32">
        <v>0.11</v>
      </c>
      <c r="S42" s="32"/>
      <c r="T42" s="32"/>
      <c r="U42" s="32"/>
      <c r="V42" s="44"/>
    </row>
    <row r="43" spans="1:22" customFormat="1" ht="18" customHeight="1">
      <c r="A43" s="2"/>
      <c r="B43" s="33" t="s">
        <v>43</v>
      </c>
      <c r="C43" s="31"/>
      <c r="D43" s="31"/>
      <c r="E43" s="34">
        <f t="shared" ref="E43:R43" si="6">E42*E35</f>
        <v>2169.1799999999998</v>
      </c>
      <c r="F43" s="34">
        <f t="shared" si="6"/>
        <v>96.960000000000008</v>
      </c>
      <c r="G43" s="34">
        <f t="shared" si="6"/>
        <v>83.43</v>
      </c>
      <c r="H43" s="34">
        <f t="shared" si="6"/>
        <v>0</v>
      </c>
      <c r="I43" s="34">
        <f t="shared" si="6"/>
        <v>1025.8800000000001</v>
      </c>
      <c r="J43" s="34">
        <f t="shared" si="6"/>
        <v>55.92</v>
      </c>
      <c r="K43" s="34">
        <f t="shared" si="6"/>
        <v>638.6</v>
      </c>
      <c r="L43" s="34">
        <f t="shared" si="6"/>
        <v>48.480000000000004</v>
      </c>
      <c r="M43" s="34">
        <f t="shared" si="6"/>
        <v>98.88</v>
      </c>
      <c r="N43" s="34">
        <f t="shared" si="6"/>
        <v>0</v>
      </c>
      <c r="O43" s="34">
        <f t="shared" si="6"/>
        <v>3669.12</v>
      </c>
      <c r="P43" s="34">
        <f t="shared" si="6"/>
        <v>1372.8</v>
      </c>
      <c r="Q43" s="34">
        <f t="shared" si="6"/>
        <v>8998.08</v>
      </c>
      <c r="R43" s="34">
        <f t="shared" si="6"/>
        <v>829.4</v>
      </c>
      <c r="S43" s="68">
        <f>SUM(E43:R43)</f>
        <v>19086.730000000003</v>
      </c>
      <c r="T43" s="34"/>
      <c r="U43" s="34"/>
      <c r="V43" s="68"/>
    </row>
    <row r="44" spans="1:22" customFormat="1" ht="18" customHeight="1">
      <c r="A44" s="2"/>
      <c r="B44" s="33"/>
      <c r="C44" s="31"/>
      <c r="D44" s="31"/>
      <c r="E44" s="35">
        <f>E35+F35+K35+L35</f>
        <v>2798</v>
      </c>
      <c r="F44" s="36"/>
      <c r="G44" s="35">
        <f>G40+H40+I40+J40</f>
        <v>1101</v>
      </c>
      <c r="H44" s="34"/>
      <c r="I44" s="34"/>
      <c r="J44" s="34"/>
      <c r="K44" s="34"/>
      <c r="L44" s="34"/>
      <c r="M44" s="35">
        <f>M35+N35</f>
        <v>96</v>
      </c>
      <c r="N44" s="34"/>
      <c r="O44" s="34"/>
      <c r="P44" s="34"/>
      <c r="Q44" s="34"/>
      <c r="R44" s="34"/>
      <c r="S44" s="68"/>
      <c r="T44" s="34"/>
      <c r="U44" s="34"/>
      <c r="V44" s="68"/>
    </row>
    <row r="45" spans="1:22" customFormat="1" ht="18" customHeight="1">
      <c r="A45" s="2"/>
      <c r="B45" s="30" t="s">
        <v>44</v>
      </c>
      <c r="C45" s="31"/>
      <c r="D45" s="31"/>
      <c r="E45" s="37">
        <v>8.8999999999999996E-2</v>
      </c>
      <c r="F45" s="37">
        <v>8.8999999999999996E-2</v>
      </c>
      <c r="G45" s="37">
        <v>0.151</v>
      </c>
      <c r="H45" s="37">
        <v>0.151</v>
      </c>
      <c r="I45" s="37">
        <v>0.151</v>
      </c>
      <c r="J45" s="37">
        <v>0.151</v>
      </c>
      <c r="K45" s="37">
        <v>8.8999999999999996E-2</v>
      </c>
      <c r="L45" s="37">
        <v>8.8999999999999996E-2</v>
      </c>
      <c r="M45" s="37">
        <v>7.7100000000000002E-2</v>
      </c>
      <c r="N45" s="37">
        <v>7.7100000000000002E-2</v>
      </c>
      <c r="O45" s="37">
        <v>0</v>
      </c>
      <c r="P45" s="37">
        <v>0</v>
      </c>
      <c r="Q45" s="37">
        <v>3.8E-3</v>
      </c>
      <c r="R45" s="37">
        <v>0</v>
      </c>
      <c r="S45" s="37"/>
      <c r="T45" s="37"/>
      <c r="U45" s="37"/>
      <c r="V45" s="68"/>
    </row>
    <row r="46" spans="1:22" customFormat="1" ht="18" customHeight="1">
      <c r="A46" s="2"/>
      <c r="B46" s="33" t="s">
        <v>45</v>
      </c>
      <c r="C46" s="31"/>
      <c r="D46" s="31"/>
      <c r="E46" s="34">
        <f>E35*E45</f>
        <v>187.434</v>
      </c>
      <c r="F46" s="34">
        <f t="shared" ref="F46:R46" si="7">F35*F45</f>
        <v>4.2720000000000002</v>
      </c>
      <c r="G46" s="34">
        <f t="shared" si="7"/>
        <v>12.231</v>
      </c>
      <c r="H46" s="34">
        <f t="shared" si="7"/>
        <v>0</v>
      </c>
      <c r="I46" s="34">
        <f t="shared" si="7"/>
        <v>150.39599999999999</v>
      </c>
      <c r="J46" s="34">
        <f t="shared" si="7"/>
        <v>3.6239999999999997</v>
      </c>
      <c r="K46" s="34">
        <f t="shared" si="7"/>
        <v>55.18</v>
      </c>
      <c r="L46" s="34">
        <f t="shared" si="7"/>
        <v>2.1360000000000001</v>
      </c>
      <c r="M46" s="34">
        <f t="shared" si="7"/>
        <v>7.4016000000000002</v>
      </c>
      <c r="N46" s="34">
        <f t="shared" si="7"/>
        <v>0</v>
      </c>
      <c r="O46" s="34">
        <f t="shared" si="7"/>
        <v>0</v>
      </c>
      <c r="P46" s="34">
        <f t="shared" si="7"/>
        <v>0</v>
      </c>
      <c r="Q46" s="34">
        <f t="shared" si="7"/>
        <v>237.12</v>
      </c>
      <c r="R46" s="34">
        <f t="shared" si="7"/>
        <v>0</v>
      </c>
      <c r="S46" s="68">
        <f>SUM(E46:R46)</f>
        <v>659.79459999999995</v>
      </c>
      <c r="T46" s="34"/>
      <c r="U46" s="34"/>
      <c r="V46" s="68"/>
    </row>
    <row r="47" spans="1:22" customFormat="1" ht="18" customHeight="1">
      <c r="A47" s="2"/>
      <c r="B47" s="33"/>
      <c r="C47" s="31"/>
      <c r="D47" s="31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68">
        <f>S43+S46</f>
        <v>19746.524600000004</v>
      </c>
      <c r="T47" s="34"/>
      <c r="U47" s="34"/>
      <c r="V47" s="68"/>
    </row>
    <row r="48" spans="1:22" customFormat="1" ht="18" customHeight="1">
      <c r="A48" s="2"/>
      <c r="B48" s="84" t="s">
        <v>46</v>
      </c>
      <c r="C48" s="39"/>
      <c r="D48" s="39"/>
      <c r="E48" s="40">
        <v>0.49</v>
      </c>
      <c r="F48" s="40">
        <v>0.49</v>
      </c>
      <c r="G48" s="40">
        <v>0.49</v>
      </c>
      <c r="H48" s="40">
        <v>0.49</v>
      </c>
      <c r="I48" s="40">
        <v>0.49</v>
      </c>
      <c r="J48" s="40">
        <v>0.49</v>
      </c>
      <c r="K48" s="40">
        <v>0.49</v>
      </c>
      <c r="L48" s="40">
        <v>0.49</v>
      </c>
      <c r="M48" s="40">
        <v>0.49</v>
      </c>
      <c r="N48" s="40">
        <v>0.49</v>
      </c>
      <c r="O48" s="40">
        <v>0.49</v>
      </c>
      <c r="P48" s="40"/>
      <c r="Q48" s="40"/>
      <c r="R48" s="40"/>
      <c r="S48" s="32"/>
      <c r="T48" s="32"/>
      <c r="U48" s="32"/>
      <c r="V48" s="68"/>
    </row>
    <row r="49" spans="1:22" customFormat="1" ht="18" customHeight="1">
      <c r="A49" s="2"/>
      <c r="B49" s="84"/>
      <c r="C49" s="39"/>
      <c r="D49" s="39"/>
      <c r="E49" s="41">
        <f>SUM(E35:O35)</f>
        <v>11639</v>
      </c>
      <c r="F49" s="40"/>
      <c r="G49" s="41"/>
      <c r="H49" s="40"/>
      <c r="I49" s="41"/>
      <c r="J49" s="40"/>
      <c r="K49" s="40"/>
      <c r="L49" s="40"/>
      <c r="M49" s="40"/>
      <c r="N49" s="40"/>
      <c r="O49" s="40"/>
      <c r="P49" s="40"/>
      <c r="Q49" s="40"/>
      <c r="R49" s="40"/>
      <c r="S49" s="32"/>
      <c r="T49" s="32"/>
      <c r="U49" s="32"/>
      <c r="V49" s="68"/>
    </row>
    <row r="50" spans="1:22" customFormat="1" ht="18" customHeight="1">
      <c r="A50" s="2"/>
      <c r="B50" s="85" t="s">
        <v>47</v>
      </c>
      <c r="C50" s="39"/>
      <c r="D50" s="39"/>
      <c r="E50" s="43">
        <f t="shared" ref="E50:Q50" si="8">E35*E48</f>
        <v>1031.94</v>
      </c>
      <c r="F50" s="43">
        <f t="shared" si="8"/>
        <v>23.52</v>
      </c>
      <c r="G50" s="43">
        <f t="shared" si="8"/>
        <v>39.69</v>
      </c>
      <c r="H50" s="43">
        <f t="shared" si="8"/>
        <v>0</v>
      </c>
      <c r="I50" s="43">
        <f t="shared" si="8"/>
        <v>488.03999999999996</v>
      </c>
      <c r="J50" s="43">
        <f t="shared" si="8"/>
        <v>11.76</v>
      </c>
      <c r="K50" s="43">
        <f t="shared" si="8"/>
        <v>303.8</v>
      </c>
      <c r="L50" s="43">
        <f t="shared" si="8"/>
        <v>11.76</v>
      </c>
      <c r="M50" s="43">
        <f t="shared" si="8"/>
        <v>47.04</v>
      </c>
      <c r="N50" s="43">
        <f t="shared" si="8"/>
        <v>0</v>
      </c>
      <c r="O50" s="43">
        <f t="shared" si="8"/>
        <v>3745.56</v>
      </c>
      <c r="P50" s="43">
        <f t="shared" si="8"/>
        <v>0</v>
      </c>
      <c r="Q50" s="43">
        <f t="shared" si="8"/>
        <v>0</v>
      </c>
      <c r="R50" s="69">
        <f>SUM(E50:Q50)</f>
        <v>5703.11</v>
      </c>
      <c r="S50" s="34"/>
      <c r="T50" s="34"/>
      <c r="U50" s="34"/>
      <c r="V50" s="68"/>
    </row>
    <row r="51" spans="1:22" customFormat="1" ht="18" customHeight="1">
      <c r="A51" s="2"/>
      <c r="B51" s="85" t="s">
        <v>48</v>
      </c>
      <c r="C51" s="39"/>
      <c r="D51" s="39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0">
        <v>0.42</v>
      </c>
      <c r="P51" s="43"/>
      <c r="Q51" s="43"/>
      <c r="R51" s="69"/>
      <c r="S51" s="34"/>
      <c r="T51" s="34"/>
      <c r="U51" s="34"/>
      <c r="V51" s="68"/>
    </row>
    <row r="52" spans="1:22" customFormat="1" ht="18" customHeight="1">
      <c r="A52" s="2"/>
      <c r="B52" s="85" t="s">
        <v>49</v>
      </c>
      <c r="C52" s="39"/>
      <c r="D52" s="39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>
        <f>O35*O51</f>
        <v>3210.48</v>
      </c>
      <c r="P52" s="43"/>
      <c r="Q52" s="43"/>
      <c r="R52" s="69">
        <f t="shared" ref="R52" si="9">SUM(E52:Q52)</f>
        <v>3210.48</v>
      </c>
      <c r="S52" s="34"/>
      <c r="T52" s="34"/>
      <c r="U52" s="34"/>
      <c r="V52" s="68"/>
    </row>
    <row r="53" spans="1:22" customFormat="1" ht="18" customHeight="1">
      <c r="A53" s="2"/>
      <c r="B53" s="85"/>
      <c r="C53" s="39"/>
      <c r="D53" s="39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69"/>
      <c r="S53" s="34"/>
      <c r="T53" s="34"/>
      <c r="U53" s="34"/>
      <c r="V53" s="68"/>
    </row>
    <row r="54" spans="1:22" customFormat="1" ht="18" customHeight="1">
      <c r="A54" s="2"/>
      <c r="B54" s="44"/>
      <c r="C54" s="44"/>
      <c r="D54" s="44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4"/>
      <c r="P54" s="44"/>
      <c r="Q54" s="44"/>
      <c r="R54" s="70">
        <f>SUM(R50:R52)</f>
        <v>8913.59</v>
      </c>
      <c r="S54" s="44"/>
      <c r="T54" s="44"/>
      <c r="U54" s="44"/>
      <c r="V54" s="44"/>
    </row>
    <row r="55" spans="1:22" customFormat="1" ht="18" customHeight="1">
      <c r="A55" s="2"/>
      <c r="B55" s="44"/>
      <c r="C55" s="44"/>
      <c r="D55" s="44"/>
      <c r="E55" s="100">
        <v>6088</v>
      </c>
      <c r="F55" s="100"/>
      <c r="G55" s="100">
        <v>6089</v>
      </c>
      <c r="H55" s="100"/>
      <c r="I55" s="100">
        <v>6090</v>
      </c>
      <c r="J55" s="100"/>
      <c r="K55" s="100">
        <v>6091</v>
      </c>
      <c r="L55" s="100"/>
      <c r="M55" s="100">
        <v>6092</v>
      </c>
      <c r="N55" s="100"/>
      <c r="O55" s="46" t="s">
        <v>50</v>
      </c>
      <c r="P55" s="44"/>
      <c r="Q55" s="44"/>
      <c r="R55" s="71"/>
      <c r="S55" s="44"/>
      <c r="T55" s="44"/>
      <c r="U55" s="44"/>
      <c r="V55" s="44"/>
    </row>
    <row r="56" spans="1:22" customFormat="1" ht="18" customHeight="1">
      <c r="A56" s="2"/>
      <c r="B56" s="44"/>
      <c r="C56" s="44"/>
      <c r="D56" s="47">
        <v>0.01</v>
      </c>
      <c r="E56" s="103">
        <f>0.01*(E35+F35)</f>
        <v>21.54</v>
      </c>
      <c r="F56" s="103"/>
      <c r="G56" s="103">
        <f t="shared" ref="G56" si="10">0.01*(G35+H35)</f>
        <v>0.81</v>
      </c>
      <c r="H56" s="103"/>
      <c r="I56" s="103">
        <f t="shared" ref="I56" si="11">0.01*(I35+J35)</f>
        <v>10.200000000000001</v>
      </c>
      <c r="J56" s="103"/>
      <c r="K56" s="103">
        <f t="shared" ref="K56" si="12">0.01*(K35+L35)</f>
        <v>6.44</v>
      </c>
      <c r="L56" s="103"/>
      <c r="M56" s="103">
        <f t="shared" ref="M56" si="13">0.01*(M35+N35)</f>
        <v>0.96</v>
      </c>
      <c r="N56" s="103"/>
      <c r="O56" s="66">
        <f>0.01*O35</f>
        <v>76.44</v>
      </c>
      <c r="P56" s="44"/>
      <c r="Q56" s="44"/>
      <c r="R56" s="44"/>
      <c r="S56" s="44"/>
      <c r="T56" s="44"/>
      <c r="U56" s="44"/>
      <c r="V56" s="44"/>
    </row>
    <row r="57" spans="1:22" customFormat="1" ht="18" customHeight="1">
      <c r="A57" s="2"/>
      <c r="B57" s="44"/>
      <c r="C57" s="48" t="s">
        <v>51</v>
      </c>
      <c r="D57" s="48" t="s">
        <v>61</v>
      </c>
      <c r="E57" s="104">
        <v>54</v>
      </c>
      <c r="F57" s="104"/>
      <c r="G57" s="104">
        <v>8</v>
      </c>
      <c r="H57" s="104"/>
      <c r="I57" s="104">
        <v>6</v>
      </c>
      <c r="J57" s="104"/>
      <c r="K57" s="104">
        <v>40</v>
      </c>
      <c r="L57" s="104"/>
      <c r="M57" s="104">
        <v>0</v>
      </c>
      <c r="N57" s="104"/>
      <c r="O57" s="44">
        <v>39</v>
      </c>
      <c r="P57" s="44">
        <f>SUM(E57:O57)</f>
        <v>147</v>
      </c>
      <c r="Q57" s="44"/>
      <c r="R57" s="71"/>
      <c r="S57" s="44"/>
      <c r="T57" s="44"/>
      <c r="U57" s="44"/>
      <c r="V57" s="44"/>
    </row>
    <row r="58" spans="1:22" customFormat="1" ht="18" customHeight="1">
      <c r="A58" s="2"/>
      <c r="B58" s="44"/>
      <c r="C58" s="44" t="s">
        <v>52</v>
      </c>
      <c r="D58" s="49">
        <v>1.73</v>
      </c>
      <c r="E58" s="50">
        <v>32</v>
      </c>
      <c r="F58" s="50"/>
      <c r="G58" s="50">
        <f t="shared" ref="G58" si="14">G57-G59</f>
        <v>7.1899999999999995</v>
      </c>
      <c r="H58" s="50"/>
      <c r="I58" s="50">
        <v>0</v>
      </c>
      <c r="J58" s="50"/>
      <c r="K58" s="50">
        <v>34</v>
      </c>
      <c r="L58" s="50"/>
      <c r="M58" s="50">
        <v>0</v>
      </c>
      <c r="N58" s="50"/>
      <c r="O58" s="50">
        <v>0</v>
      </c>
      <c r="P58" s="67">
        <f>SUM(E58:O58)</f>
        <v>73.19</v>
      </c>
      <c r="Q58" s="72">
        <v>126.29</v>
      </c>
      <c r="R58" s="70"/>
      <c r="S58" s="44"/>
      <c r="T58" s="44"/>
      <c r="U58" s="44"/>
      <c r="V58" s="44"/>
    </row>
    <row r="59" spans="1:22" customFormat="1" ht="18" customHeight="1">
      <c r="A59" s="2"/>
      <c r="B59" s="44"/>
      <c r="C59" s="44" t="s">
        <v>53</v>
      </c>
      <c r="D59" s="49">
        <v>0.97</v>
      </c>
      <c r="E59" s="50">
        <v>22</v>
      </c>
      <c r="F59" s="50"/>
      <c r="G59" s="50">
        <f t="shared" ref="G59" si="15">G56</f>
        <v>0.81</v>
      </c>
      <c r="H59" s="50"/>
      <c r="I59" s="50">
        <v>6</v>
      </c>
      <c r="J59" s="50"/>
      <c r="K59" s="50">
        <v>6</v>
      </c>
      <c r="L59" s="50"/>
      <c r="M59" s="50">
        <v>0</v>
      </c>
      <c r="N59" s="50"/>
      <c r="O59" s="50">
        <v>39</v>
      </c>
      <c r="P59" s="67">
        <f>SUM(E59:O59)</f>
        <v>73.81</v>
      </c>
      <c r="Q59" s="72">
        <f>74*0.97</f>
        <v>71.78</v>
      </c>
      <c r="R59" s="70"/>
      <c r="S59" s="44"/>
      <c r="T59" s="44"/>
      <c r="U59" s="44"/>
      <c r="V59" s="44"/>
    </row>
    <row r="60" spans="1:22" customFormat="1" ht="18" customHeight="1">
      <c r="A60" s="2"/>
      <c r="B60" s="44"/>
      <c r="C60" s="44"/>
      <c r="D60" s="44" t="s">
        <v>37</v>
      </c>
      <c r="E60" s="51">
        <f>0.97*E59+1.73*E58</f>
        <v>76.7</v>
      </c>
      <c r="F60" s="44"/>
      <c r="G60" s="95">
        <v>13.08</v>
      </c>
      <c r="H60" s="44"/>
      <c r="I60" s="66">
        <f>0.97*I59+1.73*I58</f>
        <v>5.82</v>
      </c>
      <c r="J60" s="44"/>
      <c r="K60" s="66">
        <f>0.97*K59+1.73*K58</f>
        <v>64.64</v>
      </c>
      <c r="L60" s="44"/>
      <c r="M60" s="51">
        <f>0.97*M59+1.73*M58</f>
        <v>0</v>
      </c>
      <c r="N60" s="44"/>
      <c r="O60" s="66">
        <f>0.97*O59+1.73*O58</f>
        <v>37.83</v>
      </c>
      <c r="P60" s="88">
        <f>SUM(E60:O60)</f>
        <v>198.07</v>
      </c>
      <c r="Q60" s="72">
        <f>SUM(Q58:Q59)</f>
        <v>198.07</v>
      </c>
      <c r="R60" s="70">
        <f>R50+R52+Q58+Q59</f>
        <v>9111.6600000000017</v>
      </c>
      <c r="S60" s="44"/>
      <c r="T60" s="44"/>
      <c r="U60" s="44"/>
      <c r="V60" s="44"/>
    </row>
    <row r="61" spans="1:22" customFormat="1" ht="18" customHeight="1">
      <c r="A61" s="2"/>
      <c r="B61" s="44"/>
      <c r="C61" s="44"/>
      <c r="D61" s="2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4"/>
      <c r="P61" s="44"/>
      <c r="Q61" s="44"/>
      <c r="R61" s="70"/>
      <c r="S61" s="44"/>
      <c r="T61" s="44"/>
      <c r="U61" s="44"/>
      <c r="V61" s="44"/>
    </row>
    <row r="62" spans="1:22" customFormat="1" ht="18" customHeight="1">
      <c r="A62" s="2"/>
      <c r="B62" s="52" t="s">
        <v>54</v>
      </c>
      <c r="C62" s="52"/>
      <c r="D62" s="52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customFormat="1" ht="18" customHeight="1">
      <c r="A63" s="2"/>
      <c r="B63" s="52">
        <v>43</v>
      </c>
      <c r="C63" s="53">
        <v>30</v>
      </c>
      <c r="D63" s="54">
        <f>B63*C63</f>
        <v>1290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customFormat="1" ht="18" customHeight="1">
      <c r="A64" s="2"/>
      <c r="B64" s="52"/>
      <c r="C64" s="73"/>
      <c r="D64" s="5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1:22" customFormat="1" ht="18" customHeight="1">
      <c r="A65" s="2"/>
      <c r="B65" s="52" t="s">
        <v>55</v>
      </c>
      <c r="C65" s="73"/>
      <c r="D65" s="5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1:22" customFormat="1" ht="18" customHeight="1">
      <c r="A66" s="2"/>
      <c r="B66" s="52">
        <v>40</v>
      </c>
      <c r="C66" s="53">
        <v>6</v>
      </c>
      <c r="D66" s="54">
        <f>B66*C66</f>
        <v>240</v>
      </c>
      <c r="E66" s="74" t="s">
        <v>103</v>
      </c>
      <c r="F66" s="74"/>
      <c r="G66" s="1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1:22" customFormat="1" ht="18" customHeight="1">
      <c r="A67" s="2"/>
      <c r="B67" s="52"/>
      <c r="C67" s="52"/>
      <c r="D67" s="5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1:22" customFormat="1" ht="18" customHeight="1">
      <c r="A68" s="2"/>
      <c r="B68" s="52" t="s">
        <v>58</v>
      </c>
      <c r="C68" s="52"/>
      <c r="D68" s="5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1:22" customFormat="1" ht="18" customHeight="1">
      <c r="A69" s="2"/>
      <c r="B69" s="52">
        <v>1035</v>
      </c>
      <c r="C69" s="75">
        <v>3</v>
      </c>
      <c r="D69" s="54">
        <f>B69*C69</f>
        <v>3105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customFormat="1" ht="18" customHeight="1">
      <c r="A70" s="2"/>
      <c r="B70" s="2" t="s">
        <v>59</v>
      </c>
      <c r="C70" s="2"/>
      <c r="D70" s="5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customFormat="1" ht="18" customHeight="1">
      <c r="A71" s="2"/>
      <c r="B71" s="2">
        <v>17.5</v>
      </c>
      <c r="C71" s="75">
        <v>1</v>
      </c>
      <c r="D71" s="54">
        <f t="shared" ref="D71:D73" si="16">B71*C71</f>
        <v>17.5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customFormat="1" ht="18" customHeight="1">
      <c r="A72" s="2"/>
      <c r="B72" s="2" t="s">
        <v>104</v>
      </c>
      <c r="C72" s="75"/>
      <c r="D72" s="5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customFormat="1" ht="18" customHeight="1">
      <c r="A73" s="2"/>
      <c r="B73" s="2">
        <v>8</v>
      </c>
      <c r="C73" s="76">
        <v>43</v>
      </c>
      <c r="D73" s="54">
        <f t="shared" si="16"/>
        <v>344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customFormat="1" ht="18" customHeight="1">
      <c r="A74" s="2"/>
      <c r="B74" s="77" t="s">
        <v>37</v>
      </c>
      <c r="C74" s="2"/>
      <c r="D74" s="78">
        <f>S43+S46+D63+D66+D69+D71+D73</f>
        <v>24743.024600000004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customFormat="1" ht="18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92" spans="1:11" ht="13.5">
      <c r="A92" s="2" t="s">
        <v>91</v>
      </c>
      <c r="C92" s="79"/>
      <c r="D92" s="79"/>
      <c r="E92" s="80"/>
      <c r="F92" s="79"/>
      <c r="G92" s="81"/>
      <c r="H92" s="82"/>
      <c r="I92" s="82"/>
      <c r="J92" s="79"/>
      <c r="K92" s="82"/>
    </row>
    <row r="93" spans="1:11" ht="13.5">
      <c r="C93" s="79"/>
      <c r="D93" s="79"/>
      <c r="E93" s="80"/>
      <c r="F93" s="79"/>
      <c r="G93" s="81"/>
      <c r="H93" s="82"/>
      <c r="I93" s="82"/>
      <c r="J93" s="79"/>
      <c r="K93" s="82"/>
    </row>
    <row r="94" spans="1:11" ht="13.5">
      <c r="C94" s="79"/>
      <c r="D94" s="79"/>
      <c r="E94" s="80"/>
      <c r="F94" s="79"/>
      <c r="G94" s="81"/>
      <c r="H94" s="82"/>
      <c r="I94" s="82"/>
      <c r="J94" s="79"/>
      <c r="K94" s="82"/>
    </row>
    <row r="95" spans="1:11" ht="13.5">
      <c r="C95" s="79"/>
      <c r="D95" s="79"/>
      <c r="E95" s="80"/>
      <c r="F95" s="79"/>
      <c r="G95" s="81"/>
      <c r="H95" s="82"/>
      <c r="I95" s="82"/>
      <c r="J95" s="79"/>
      <c r="K95" s="82"/>
    </row>
    <row r="96" spans="1:11" ht="13.5">
      <c r="C96" s="79"/>
      <c r="D96" s="79"/>
      <c r="E96" s="80"/>
      <c r="F96" s="79"/>
      <c r="G96" s="81"/>
      <c r="H96" s="82"/>
      <c r="I96" s="82"/>
      <c r="J96" s="79"/>
      <c r="K96" s="82"/>
    </row>
    <row r="97" spans="3:11" ht="13.5">
      <c r="C97" s="79"/>
      <c r="D97" s="79"/>
      <c r="E97" s="80"/>
      <c r="F97" s="79"/>
      <c r="G97" s="81"/>
      <c r="H97" s="82"/>
      <c r="I97" s="82"/>
      <c r="J97" s="79"/>
      <c r="K97" s="82"/>
    </row>
    <row r="98" spans="3:11" ht="13.5">
      <c r="C98" s="79"/>
      <c r="D98" s="79"/>
      <c r="E98" s="80"/>
      <c r="F98" s="79"/>
      <c r="G98" s="81"/>
      <c r="H98" s="82"/>
      <c r="I98" s="82"/>
      <c r="J98" s="79"/>
      <c r="K98" s="82"/>
    </row>
  </sheetData>
  <mergeCells count="21">
    <mergeCell ref="E57:F57"/>
    <mergeCell ref="G57:H57"/>
    <mergeCell ref="I57:J57"/>
    <mergeCell ref="K57:L57"/>
    <mergeCell ref="M57:N57"/>
    <mergeCell ref="K55:L55"/>
    <mergeCell ref="M55:N55"/>
    <mergeCell ref="E56:F56"/>
    <mergeCell ref="G56:H56"/>
    <mergeCell ref="I56:J56"/>
    <mergeCell ref="K56:L56"/>
    <mergeCell ref="M56:N56"/>
    <mergeCell ref="A1:B1"/>
    <mergeCell ref="E2:G2"/>
    <mergeCell ref="E55:F55"/>
    <mergeCell ref="G55:H55"/>
    <mergeCell ref="I55:J55"/>
    <mergeCell ref="A2:A3"/>
    <mergeCell ref="B2:B3"/>
    <mergeCell ref="C2:C3"/>
    <mergeCell ref="D2:D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4"/>
  <sheetViews>
    <sheetView tabSelected="1" zoomScaleNormal="100" workbookViewId="0">
      <selection activeCell="B15" sqref="B15"/>
    </sheetView>
  </sheetViews>
  <sheetFormatPr baseColWidth="10" defaultColWidth="9" defaultRowHeight="12.75"/>
  <cols>
    <col min="1" max="1" width="4.28515625" style="2" customWidth="1"/>
    <col min="2" max="3" width="13.5703125" style="2" customWidth="1"/>
    <col min="4" max="4" width="12.140625" style="2" customWidth="1"/>
    <col min="5" max="9" width="13.7109375" style="2" customWidth="1"/>
    <col min="10" max="10" width="13.85546875" style="2" customWidth="1"/>
    <col min="11" max="18" width="13.7109375" style="2" customWidth="1"/>
    <col min="19" max="19" width="15.42578125" style="2" customWidth="1"/>
    <col min="20" max="16384" width="9" style="2"/>
  </cols>
  <sheetData>
    <row r="1" spans="1:22" customFormat="1" ht="18" customHeight="1">
      <c r="A1" s="98">
        <v>45413</v>
      </c>
      <c r="B1" s="9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customFormat="1" ht="15.75" customHeight="1">
      <c r="A2" s="101" t="s">
        <v>0</v>
      </c>
      <c r="B2" s="102" t="s">
        <v>1</v>
      </c>
      <c r="C2" s="102" t="s">
        <v>2</v>
      </c>
      <c r="D2" s="102" t="s">
        <v>3</v>
      </c>
      <c r="E2" s="99" t="s">
        <v>4</v>
      </c>
      <c r="F2" s="99"/>
      <c r="G2" s="99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2"/>
      <c r="T2" s="2"/>
      <c r="U2" s="2"/>
      <c r="V2" s="2"/>
    </row>
    <row r="3" spans="1:22" customFormat="1" ht="38.25">
      <c r="A3" s="101"/>
      <c r="B3" s="102"/>
      <c r="C3" s="102"/>
      <c r="D3" s="102"/>
      <c r="E3" s="6" t="s">
        <v>5</v>
      </c>
      <c r="F3" s="6" t="s">
        <v>6</v>
      </c>
      <c r="G3" s="7" t="s">
        <v>7</v>
      </c>
      <c r="H3" s="7" t="s">
        <v>8</v>
      </c>
      <c r="I3" s="55" t="s">
        <v>9</v>
      </c>
      <c r="J3" s="56" t="s">
        <v>10</v>
      </c>
      <c r="K3" s="57" t="s">
        <v>11</v>
      </c>
      <c r="L3" s="56" t="s">
        <v>12</v>
      </c>
      <c r="M3" s="56" t="s">
        <v>13</v>
      </c>
      <c r="N3" s="56" t="s">
        <v>14</v>
      </c>
      <c r="O3" s="58" t="s">
        <v>15</v>
      </c>
      <c r="P3" s="59" t="s">
        <v>16</v>
      </c>
      <c r="Q3" s="59" t="s">
        <v>17</v>
      </c>
      <c r="R3" s="59" t="s">
        <v>18</v>
      </c>
      <c r="S3" s="2"/>
      <c r="T3" s="2"/>
      <c r="U3" s="2"/>
      <c r="V3" s="2"/>
    </row>
    <row r="4" spans="1:22" customFormat="1" ht="18" customHeight="1">
      <c r="A4" s="3">
        <v>1</v>
      </c>
      <c r="B4" s="12">
        <v>45414</v>
      </c>
      <c r="C4" s="4">
        <v>24050202</v>
      </c>
      <c r="D4" s="9" t="s">
        <v>20</v>
      </c>
      <c r="E4" s="3"/>
      <c r="F4" s="3"/>
      <c r="G4" s="3"/>
      <c r="H4" s="10"/>
      <c r="I4" s="3"/>
      <c r="J4" s="3">
        <v>24</v>
      </c>
      <c r="K4" s="3"/>
      <c r="L4" s="3"/>
      <c r="M4" s="3"/>
      <c r="N4" s="10"/>
      <c r="O4" s="3"/>
      <c r="P4" s="3"/>
      <c r="Q4" s="3"/>
      <c r="R4" s="3"/>
      <c r="S4" s="2">
        <f t="shared" ref="S4:S16" si="0">SUM(E4:R4)</f>
        <v>24</v>
      </c>
      <c r="T4" s="2"/>
      <c r="U4" s="2"/>
      <c r="V4" s="2"/>
    </row>
    <row r="5" spans="1:22" customFormat="1" ht="18" customHeight="1">
      <c r="A5" s="3">
        <v>2</v>
      </c>
      <c r="B5" s="12">
        <v>45425</v>
      </c>
      <c r="C5" s="4">
        <v>24051302</v>
      </c>
      <c r="D5" s="9" t="s">
        <v>20</v>
      </c>
      <c r="E5" s="3"/>
      <c r="F5" s="3"/>
      <c r="G5" s="3"/>
      <c r="H5" s="96">
        <v>384</v>
      </c>
      <c r="I5" s="3"/>
      <c r="J5" s="3"/>
      <c r="K5" s="3"/>
      <c r="L5" s="3"/>
      <c r="M5" s="3"/>
      <c r="N5" s="3"/>
      <c r="O5" s="3"/>
      <c r="P5" s="3"/>
      <c r="Q5" s="3"/>
      <c r="R5" s="3"/>
      <c r="S5" s="2">
        <f t="shared" si="0"/>
        <v>384</v>
      </c>
      <c r="T5" s="2"/>
      <c r="U5" s="2"/>
      <c r="V5" s="2"/>
    </row>
    <row r="6" spans="1:22" customFormat="1" ht="18" customHeight="1">
      <c r="A6" s="3">
        <v>3</v>
      </c>
      <c r="B6" s="83">
        <v>45439</v>
      </c>
      <c r="C6" s="4">
        <v>24052401</v>
      </c>
      <c r="D6" s="9" t="s">
        <v>20</v>
      </c>
      <c r="E6" s="3"/>
      <c r="F6" s="3"/>
      <c r="G6" s="3"/>
      <c r="H6" s="10"/>
      <c r="I6" s="3"/>
      <c r="J6" s="3"/>
      <c r="K6" s="3"/>
      <c r="L6" s="3"/>
      <c r="M6" s="3"/>
      <c r="N6" s="3">
        <v>24</v>
      </c>
      <c r="O6" s="3"/>
      <c r="P6" s="3"/>
      <c r="Q6" s="3"/>
      <c r="R6" s="3"/>
      <c r="S6" s="2">
        <f t="shared" si="0"/>
        <v>24</v>
      </c>
      <c r="T6" s="2"/>
      <c r="U6" s="2"/>
      <c r="V6" s="2"/>
    </row>
    <row r="7" spans="1:22" customFormat="1" ht="18" customHeight="1">
      <c r="A7" s="3">
        <v>4</v>
      </c>
      <c r="B7" s="12">
        <v>45414</v>
      </c>
      <c r="C7" s="4">
        <v>24050201</v>
      </c>
      <c r="D7" s="4" t="s">
        <v>21</v>
      </c>
      <c r="E7" s="3">
        <v>75</v>
      </c>
      <c r="F7" s="3"/>
      <c r="G7" s="3"/>
      <c r="H7" s="3"/>
      <c r="I7" s="3">
        <v>24</v>
      </c>
      <c r="J7" s="3"/>
      <c r="K7" s="3"/>
      <c r="L7" s="3"/>
      <c r="M7" s="3"/>
      <c r="N7" s="3"/>
      <c r="O7" s="3"/>
      <c r="P7" s="3"/>
      <c r="Q7" s="3"/>
      <c r="R7" s="3"/>
      <c r="S7" s="2">
        <f t="shared" si="0"/>
        <v>99</v>
      </c>
      <c r="T7" s="2"/>
      <c r="U7" s="2"/>
      <c r="V7" s="2"/>
    </row>
    <row r="8" spans="1:22" customFormat="1" ht="18" customHeight="1">
      <c r="A8" s="3">
        <v>5</v>
      </c>
      <c r="B8" s="12">
        <v>45419</v>
      </c>
      <c r="C8" s="4">
        <v>24050601</v>
      </c>
      <c r="D8" s="4" t="s">
        <v>21</v>
      </c>
      <c r="E8" s="3">
        <v>90</v>
      </c>
      <c r="F8" s="3"/>
      <c r="G8" s="3"/>
      <c r="H8" s="3"/>
      <c r="I8" s="3">
        <v>48</v>
      </c>
      <c r="J8" s="3"/>
      <c r="K8" s="3"/>
      <c r="L8" s="3"/>
      <c r="M8" s="3"/>
      <c r="N8" s="3"/>
      <c r="O8" s="3"/>
      <c r="P8" s="3"/>
      <c r="Q8" s="3"/>
      <c r="R8" s="3"/>
      <c r="S8" s="2">
        <f t="shared" si="0"/>
        <v>138</v>
      </c>
      <c r="T8" s="2"/>
      <c r="U8" s="2"/>
      <c r="V8" s="2"/>
    </row>
    <row r="9" spans="1:22" customFormat="1" ht="18" customHeight="1">
      <c r="A9" s="3">
        <v>6</v>
      </c>
      <c r="B9" s="12">
        <v>45422</v>
      </c>
      <c r="C9" s="4">
        <v>24050801</v>
      </c>
      <c r="D9" s="4" t="s">
        <v>21</v>
      </c>
      <c r="E9" s="3">
        <v>15</v>
      </c>
      <c r="F9" s="3"/>
      <c r="G9" s="3"/>
      <c r="H9" s="3"/>
      <c r="I9" s="3">
        <v>24</v>
      </c>
      <c r="J9" s="3"/>
      <c r="K9" s="3"/>
      <c r="L9" s="3"/>
      <c r="M9" s="3"/>
      <c r="N9" s="3"/>
      <c r="O9" s="3"/>
      <c r="P9" s="3"/>
      <c r="Q9" s="3"/>
      <c r="R9" s="3"/>
      <c r="S9" s="2">
        <f t="shared" si="0"/>
        <v>39</v>
      </c>
      <c r="T9" s="2"/>
      <c r="U9" s="2"/>
      <c r="V9" s="2"/>
    </row>
    <row r="10" spans="1:22" customFormat="1" ht="18" customHeight="1">
      <c r="A10" s="3">
        <v>7</v>
      </c>
      <c r="B10" s="12">
        <v>45426</v>
      </c>
      <c r="C10" s="4">
        <v>24051301</v>
      </c>
      <c r="D10" s="4" t="s">
        <v>21</v>
      </c>
      <c r="E10" s="3">
        <v>60</v>
      </c>
      <c r="F10" s="3"/>
      <c r="G10" s="3">
        <v>54</v>
      </c>
      <c r="H10" s="3"/>
      <c r="I10" s="3">
        <v>60</v>
      </c>
      <c r="J10" s="3"/>
      <c r="K10" s="3"/>
      <c r="L10" s="3"/>
      <c r="M10" s="3"/>
      <c r="N10" s="3"/>
      <c r="O10" s="3"/>
      <c r="P10" s="3"/>
      <c r="Q10" s="3"/>
      <c r="R10" s="3"/>
      <c r="S10" s="2">
        <f t="shared" si="0"/>
        <v>174</v>
      </c>
      <c r="T10" s="2"/>
      <c r="U10" s="2"/>
      <c r="V10" s="2"/>
    </row>
    <row r="11" spans="1:22" customFormat="1" ht="18" customHeight="1">
      <c r="A11" s="3">
        <v>8</v>
      </c>
      <c r="B11" s="12">
        <v>45429</v>
      </c>
      <c r="C11" s="4">
        <v>24051601</v>
      </c>
      <c r="D11" s="4" t="s">
        <v>21</v>
      </c>
      <c r="E11" s="3">
        <v>30</v>
      </c>
      <c r="F11" s="3"/>
      <c r="G11" s="3"/>
      <c r="H11" s="3"/>
      <c r="I11" s="3">
        <v>12</v>
      </c>
      <c r="J11" s="3"/>
      <c r="K11" s="3"/>
      <c r="L11" s="3"/>
      <c r="M11" s="3"/>
      <c r="N11" s="3"/>
      <c r="O11" s="3"/>
      <c r="P11" s="3"/>
      <c r="Q11" s="3"/>
      <c r="R11" s="3"/>
      <c r="S11" s="2">
        <f t="shared" si="0"/>
        <v>42</v>
      </c>
      <c r="T11" s="2"/>
      <c r="U11" s="2"/>
      <c r="V11" s="2"/>
    </row>
    <row r="12" spans="1:22" customFormat="1" ht="18" customHeight="1">
      <c r="A12" s="3">
        <v>9</v>
      </c>
      <c r="B12" s="12">
        <v>45433</v>
      </c>
      <c r="C12" s="4">
        <v>24051701</v>
      </c>
      <c r="D12" s="4" t="s">
        <v>21</v>
      </c>
      <c r="E12" s="3">
        <v>45</v>
      </c>
      <c r="F12" s="3"/>
      <c r="G12" s="3"/>
      <c r="H12" s="3"/>
      <c r="I12" s="3">
        <v>48</v>
      </c>
      <c r="J12" s="3"/>
      <c r="K12" s="3"/>
      <c r="L12" s="3"/>
      <c r="M12" s="3"/>
      <c r="N12" s="3"/>
      <c r="O12" s="3"/>
      <c r="P12" s="3"/>
      <c r="Q12" s="3"/>
      <c r="R12" s="3"/>
      <c r="S12" s="2">
        <f t="shared" si="0"/>
        <v>93</v>
      </c>
      <c r="T12" s="2"/>
      <c r="U12" s="2"/>
      <c r="V12" s="2"/>
    </row>
    <row r="13" spans="1:22" customFormat="1" ht="18" customHeight="1">
      <c r="A13" s="3">
        <v>10</v>
      </c>
      <c r="B13" s="12">
        <v>45436</v>
      </c>
      <c r="C13" s="4">
        <v>24052301</v>
      </c>
      <c r="D13" s="4" t="s">
        <v>21</v>
      </c>
      <c r="E13" s="3">
        <v>90</v>
      </c>
      <c r="F13" s="3"/>
      <c r="G13" s="3"/>
      <c r="H13" s="3"/>
      <c r="I13" s="3">
        <v>60</v>
      </c>
      <c r="J13" s="3"/>
      <c r="K13" s="3"/>
      <c r="L13" s="3"/>
      <c r="M13" s="3"/>
      <c r="N13" s="3"/>
      <c r="O13" s="3"/>
      <c r="P13" s="3"/>
      <c r="Q13" s="3"/>
      <c r="R13" s="3"/>
      <c r="S13" s="2">
        <f t="shared" si="0"/>
        <v>150</v>
      </c>
      <c r="T13" s="2"/>
      <c r="U13" s="2"/>
      <c r="V13" s="2"/>
    </row>
    <row r="14" spans="1:22" customFormat="1" ht="18" customHeight="1">
      <c r="A14" s="3">
        <v>11</v>
      </c>
      <c r="B14" s="12">
        <v>45440</v>
      </c>
      <c r="C14" s="4">
        <v>24052701</v>
      </c>
      <c r="D14" s="4" t="s">
        <v>21</v>
      </c>
      <c r="E14" s="3">
        <v>90</v>
      </c>
      <c r="F14" s="3"/>
      <c r="G14" s="3"/>
      <c r="H14" s="3"/>
      <c r="I14" s="3">
        <v>48</v>
      </c>
      <c r="J14" s="3"/>
      <c r="K14" s="3"/>
      <c r="L14" s="3"/>
      <c r="M14" s="3"/>
      <c r="N14" s="3"/>
      <c r="O14" s="3"/>
      <c r="P14" s="3"/>
      <c r="Q14" s="3"/>
      <c r="R14" s="3"/>
      <c r="S14" s="2">
        <f t="shared" si="0"/>
        <v>138</v>
      </c>
      <c r="T14" s="2"/>
      <c r="U14" s="2"/>
      <c r="V14" s="2"/>
    </row>
    <row r="15" spans="1:22" customFormat="1" ht="18" customHeight="1">
      <c r="A15" s="3">
        <v>12</v>
      </c>
      <c r="B15" s="12">
        <v>45443</v>
      </c>
      <c r="C15" s="4">
        <v>24052901</v>
      </c>
      <c r="D15" s="4" t="s">
        <v>21</v>
      </c>
      <c r="E15" s="3">
        <v>60</v>
      </c>
      <c r="F15" s="3"/>
      <c r="G15" s="3"/>
      <c r="H15" s="3"/>
      <c r="I15" s="3">
        <v>72</v>
      </c>
      <c r="J15" s="3"/>
      <c r="K15" s="3"/>
      <c r="L15" s="3"/>
      <c r="M15" s="3"/>
      <c r="N15" s="3"/>
      <c r="O15" s="3"/>
      <c r="P15" s="3"/>
      <c r="Q15" s="3"/>
      <c r="R15" s="3"/>
      <c r="S15" s="2">
        <f t="shared" si="0"/>
        <v>132</v>
      </c>
      <c r="T15" s="2"/>
      <c r="U15" s="2"/>
      <c r="V15" s="2"/>
    </row>
    <row r="16" spans="1:22" customFormat="1" ht="18" customHeight="1">
      <c r="A16" s="3">
        <v>13</v>
      </c>
      <c r="B16" s="12">
        <v>45420</v>
      </c>
      <c r="C16" s="4">
        <v>24050701</v>
      </c>
      <c r="D16" s="11" t="s">
        <v>22</v>
      </c>
      <c r="E16" s="3">
        <v>240</v>
      </c>
      <c r="F16" s="3"/>
      <c r="G16" s="3">
        <v>27</v>
      </c>
      <c r="H16" s="3"/>
      <c r="I16" s="3">
        <v>132</v>
      </c>
      <c r="J16" s="3"/>
      <c r="K16" s="3">
        <v>160</v>
      </c>
      <c r="L16" s="3"/>
      <c r="M16" s="3">
        <v>24</v>
      </c>
      <c r="N16" s="3"/>
      <c r="O16" s="3"/>
      <c r="P16" s="3"/>
      <c r="Q16" s="3"/>
      <c r="R16" s="3"/>
      <c r="S16" s="2">
        <f t="shared" si="0"/>
        <v>583</v>
      </c>
      <c r="T16" s="2"/>
      <c r="U16" s="2"/>
      <c r="V16" s="2"/>
    </row>
    <row r="17" spans="1:22" customFormat="1" ht="18" customHeight="1">
      <c r="A17" s="3">
        <v>14</v>
      </c>
      <c r="B17" s="12">
        <v>45426</v>
      </c>
      <c r="C17" s="4">
        <v>24051401</v>
      </c>
      <c r="D17" s="11" t="s">
        <v>22</v>
      </c>
      <c r="E17" s="3">
        <v>415</v>
      </c>
      <c r="F17" s="3"/>
      <c r="G17" s="3">
        <v>9</v>
      </c>
      <c r="H17" s="3"/>
      <c r="I17" s="3">
        <v>216</v>
      </c>
      <c r="J17" s="3"/>
      <c r="K17" s="3">
        <v>160</v>
      </c>
      <c r="L17" s="3"/>
      <c r="M17" s="3"/>
      <c r="N17" s="3"/>
      <c r="O17" s="3"/>
      <c r="P17" s="3"/>
      <c r="Q17" s="3"/>
      <c r="R17" s="3"/>
      <c r="S17" s="2">
        <f t="shared" ref="S17:S30" si="1">SUM(E17:R17)</f>
        <v>800</v>
      </c>
      <c r="T17" s="2"/>
      <c r="U17" s="2"/>
      <c r="V17" s="2"/>
    </row>
    <row r="18" spans="1:22" customFormat="1" ht="18" customHeight="1">
      <c r="A18" s="3">
        <v>15</v>
      </c>
      <c r="B18" s="12">
        <v>45434</v>
      </c>
      <c r="C18" s="4">
        <v>24052101</v>
      </c>
      <c r="D18" s="11" t="s">
        <v>22</v>
      </c>
      <c r="E18" s="3">
        <v>165</v>
      </c>
      <c r="F18" s="3"/>
      <c r="G18" s="3">
        <v>9</v>
      </c>
      <c r="H18" s="3"/>
      <c r="I18" s="3">
        <v>120</v>
      </c>
      <c r="J18" s="3"/>
      <c r="K18" s="3">
        <v>120</v>
      </c>
      <c r="L18" s="3"/>
      <c r="M18" s="3">
        <v>24</v>
      </c>
      <c r="N18" s="3"/>
      <c r="O18" s="3"/>
      <c r="P18" s="3"/>
      <c r="Q18" s="3"/>
      <c r="R18" s="3"/>
      <c r="S18" s="2">
        <f t="shared" si="1"/>
        <v>438</v>
      </c>
      <c r="T18" s="2"/>
      <c r="U18" s="2"/>
      <c r="V18" s="2"/>
    </row>
    <row r="19" spans="1:22" customFormat="1" ht="18" customHeight="1">
      <c r="A19" s="3">
        <v>16</v>
      </c>
      <c r="B19" s="12">
        <v>45441</v>
      </c>
      <c r="C19" s="4">
        <v>24052801</v>
      </c>
      <c r="D19" s="11" t="s">
        <v>22</v>
      </c>
      <c r="E19" s="3">
        <v>120</v>
      </c>
      <c r="F19" s="3"/>
      <c r="G19" s="3">
        <v>45</v>
      </c>
      <c r="H19" s="3"/>
      <c r="I19" s="3">
        <v>144</v>
      </c>
      <c r="J19" s="60"/>
      <c r="K19" s="3">
        <v>100</v>
      </c>
      <c r="L19" s="3"/>
      <c r="M19" s="3"/>
      <c r="N19" s="3"/>
      <c r="O19" s="3"/>
      <c r="P19" s="3"/>
      <c r="Q19" s="3"/>
      <c r="R19" s="3"/>
      <c r="S19" s="2">
        <f t="shared" si="1"/>
        <v>409</v>
      </c>
      <c r="T19" s="2"/>
      <c r="U19" s="2"/>
      <c r="V19" s="2"/>
    </row>
    <row r="20" spans="1:22" customFormat="1" ht="17.25" customHeight="1">
      <c r="A20" s="3">
        <v>17</v>
      </c>
      <c r="B20" s="12">
        <v>45415</v>
      </c>
      <c r="C20" s="4">
        <v>24050301</v>
      </c>
      <c r="D20" s="11" t="s">
        <v>63</v>
      </c>
      <c r="E20" s="3"/>
      <c r="F20" s="3"/>
      <c r="G20" s="3">
        <v>54</v>
      </c>
      <c r="H20" s="3"/>
      <c r="I20" s="3"/>
      <c r="J20" s="60"/>
      <c r="K20" s="3"/>
      <c r="L20" s="3"/>
      <c r="M20" s="3"/>
      <c r="N20" s="3"/>
      <c r="O20" s="3"/>
      <c r="P20" s="3"/>
      <c r="Q20" s="3"/>
      <c r="R20" s="3"/>
      <c r="S20" s="2">
        <f t="shared" si="1"/>
        <v>54</v>
      </c>
      <c r="T20" s="2"/>
      <c r="U20" s="2"/>
      <c r="V20" s="2"/>
    </row>
    <row r="21" spans="1:22" customFormat="1" ht="17.25" customHeight="1">
      <c r="A21" s="3">
        <v>18</v>
      </c>
      <c r="B21" s="12">
        <v>45439</v>
      </c>
      <c r="C21" s="4">
        <v>24052402</v>
      </c>
      <c r="D21" s="11" t="s">
        <v>63</v>
      </c>
      <c r="E21" s="3"/>
      <c r="F21" s="3"/>
      <c r="G21" s="3">
        <v>54</v>
      </c>
      <c r="H21" s="3"/>
      <c r="I21" s="3"/>
      <c r="J21" s="60"/>
      <c r="K21" s="3"/>
      <c r="L21" s="3"/>
      <c r="M21" s="3"/>
      <c r="N21" s="3"/>
      <c r="O21" s="3"/>
      <c r="P21" s="3"/>
      <c r="Q21" s="3"/>
      <c r="R21" s="3"/>
      <c r="S21" s="2">
        <f t="shared" si="1"/>
        <v>54</v>
      </c>
      <c r="T21" s="2"/>
      <c r="U21" s="2"/>
      <c r="V21" s="2"/>
    </row>
    <row r="22" spans="1:22" customFormat="1" ht="18" customHeight="1">
      <c r="A22" s="3">
        <v>19</v>
      </c>
      <c r="B22" s="12">
        <v>45412</v>
      </c>
      <c r="C22" s="4" t="s">
        <v>105</v>
      </c>
      <c r="D22" s="11" t="s">
        <v>24</v>
      </c>
      <c r="E22" s="3"/>
      <c r="F22" s="3"/>
      <c r="G22" s="3"/>
      <c r="H22" s="3"/>
      <c r="I22" s="3">
        <v>12</v>
      </c>
      <c r="J22" s="60"/>
      <c r="K22" s="3"/>
      <c r="L22" s="3"/>
      <c r="M22" s="3"/>
      <c r="N22" s="3"/>
      <c r="O22" s="3"/>
      <c r="P22" s="3"/>
      <c r="Q22" s="3"/>
      <c r="R22" s="3"/>
      <c r="S22" s="2">
        <f t="shared" si="1"/>
        <v>12</v>
      </c>
      <c r="T22" s="2"/>
      <c r="U22" s="2"/>
      <c r="V22" s="2"/>
    </row>
    <row r="23" spans="1:22" customFormat="1" ht="18" customHeight="1">
      <c r="A23" s="3">
        <v>20</v>
      </c>
      <c r="B23" s="12">
        <v>45414</v>
      </c>
      <c r="C23" s="4" t="s">
        <v>106</v>
      </c>
      <c r="D23" s="4" t="s">
        <v>26</v>
      </c>
      <c r="E23" s="3"/>
      <c r="F23" s="3"/>
      <c r="G23" s="3"/>
      <c r="H23" s="3"/>
      <c r="I23" s="3"/>
      <c r="J23" s="60"/>
      <c r="K23" s="3"/>
      <c r="L23" s="3"/>
      <c r="M23" s="3"/>
      <c r="N23" s="3"/>
      <c r="O23" s="3"/>
      <c r="P23" s="3">
        <v>6240</v>
      </c>
      <c r="Q23" s="3"/>
      <c r="R23" s="3"/>
      <c r="S23" s="2">
        <f t="shared" si="1"/>
        <v>6240</v>
      </c>
      <c r="T23" s="2"/>
      <c r="U23" s="2"/>
      <c r="V23" s="2"/>
    </row>
    <row r="24" spans="1:22" customFormat="1" ht="18.75" customHeight="1">
      <c r="A24" s="3">
        <v>21</v>
      </c>
      <c r="B24" s="12">
        <v>45441</v>
      </c>
      <c r="C24" s="4" t="s">
        <v>112</v>
      </c>
      <c r="D24" s="4" t="s">
        <v>26</v>
      </c>
      <c r="E24" s="3"/>
      <c r="F24" s="3"/>
      <c r="G24" s="3"/>
      <c r="H24" s="3"/>
      <c r="I24" s="3"/>
      <c r="J24" s="60"/>
      <c r="K24" s="3"/>
      <c r="L24" s="3"/>
      <c r="M24" s="3"/>
      <c r="N24" s="3"/>
      <c r="O24" s="3"/>
      <c r="P24" s="3">
        <v>4160</v>
      </c>
      <c r="Q24" s="3"/>
      <c r="R24" s="3"/>
      <c r="S24" s="2">
        <f t="shared" si="1"/>
        <v>4160</v>
      </c>
      <c r="T24" s="2"/>
      <c r="U24" s="2"/>
      <c r="V24" s="2"/>
    </row>
    <row r="25" spans="1:22" customFormat="1" ht="18.75" customHeight="1">
      <c r="A25" s="3">
        <v>22</v>
      </c>
      <c r="B25" s="12">
        <v>45441</v>
      </c>
      <c r="C25" s="4" t="s">
        <v>113</v>
      </c>
      <c r="D25" s="4" t="s">
        <v>65</v>
      </c>
      <c r="E25" s="3"/>
      <c r="F25" s="3"/>
      <c r="G25" s="3"/>
      <c r="H25" s="3"/>
      <c r="I25" s="3"/>
      <c r="J25" s="60"/>
      <c r="K25" s="3"/>
      <c r="L25" s="3"/>
      <c r="M25" s="3"/>
      <c r="N25" s="3"/>
      <c r="O25" s="3"/>
      <c r="P25" s="3">
        <v>2080</v>
      </c>
      <c r="Q25" s="3"/>
      <c r="R25" s="3"/>
      <c r="S25" s="2">
        <f t="shared" si="1"/>
        <v>2080</v>
      </c>
      <c r="T25" s="2"/>
      <c r="U25" s="2"/>
      <c r="V25" s="2"/>
    </row>
    <row r="26" spans="1:22" customFormat="1" ht="18" customHeight="1">
      <c r="A26" s="3">
        <v>23</v>
      </c>
      <c r="B26" s="12">
        <v>45435</v>
      </c>
      <c r="C26" s="4" t="s">
        <v>110</v>
      </c>
      <c r="D26" s="4" t="s">
        <v>29</v>
      </c>
      <c r="E26" s="3"/>
      <c r="F26" s="3"/>
      <c r="G26" s="3"/>
      <c r="H26" s="3"/>
      <c r="I26" s="3"/>
      <c r="J26" s="60"/>
      <c r="K26" s="3"/>
      <c r="L26" s="3"/>
      <c r="M26" s="3"/>
      <c r="N26" s="3"/>
      <c r="O26" s="3"/>
      <c r="P26" s="3"/>
      <c r="Q26" s="3">
        <v>10400</v>
      </c>
      <c r="R26" s="3"/>
      <c r="S26" s="2">
        <f t="shared" si="1"/>
        <v>10400</v>
      </c>
      <c r="T26" s="2"/>
      <c r="U26" s="2"/>
      <c r="V26" s="2"/>
    </row>
    <row r="27" spans="1:22" customFormat="1" ht="18" customHeight="1">
      <c r="A27" s="3">
        <v>24</v>
      </c>
      <c r="B27" s="12">
        <v>45441</v>
      </c>
      <c r="C27" s="4" t="s">
        <v>111</v>
      </c>
      <c r="D27" s="4" t="s">
        <v>29</v>
      </c>
      <c r="E27" s="3"/>
      <c r="F27" s="3"/>
      <c r="G27" s="3"/>
      <c r="H27" s="3"/>
      <c r="I27" s="3"/>
      <c r="J27" s="60"/>
      <c r="K27" s="3"/>
      <c r="L27" s="3"/>
      <c r="M27" s="3"/>
      <c r="N27" s="3"/>
      <c r="O27" s="3"/>
      <c r="P27" s="3"/>
      <c r="Q27" s="3">
        <v>10400</v>
      </c>
      <c r="R27" s="3"/>
      <c r="S27" s="2">
        <f t="shared" si="1"/>
        <v>10400</v>
      </c>
      <c r="T27" s="2"/>
      <c r="U27" s="2"/>
      <c r="V27" s="2"/>
    </row>
    <row r="28" spans="1:22" customFormat="1" ht="17.25" customHeight="1">
      <c r="A28" s="3">
        <v>25</v>
      </c>
      <c r="B28" s="12">
        <v>45422</v>
      </c>
      <c r="C28" s="97" t="s">
        <v>107</v>
      </c>
      <c r="D28" s="4" t="s">
        <v>33</v>
      </c>
      <c r="E28" s="3"/>
      <c r="F28" s="3"/>
      <c r="G28" s="10"/>
      <c r="H28" s="10"/>
      <c r="I28" s="3"/>
      <c r="J28" s="3"/>
      <c r="K28" s="3"/>
      <c r="L28" s="3"/>
      <c r="M28" s="3"/>
      <c r="N28" s="3"/>
      <c r="O28" s="3">
        <v>2548</v>
      </c>
      <c r="P28" s="3"/>
      <c r="Q28" s="3"/>
      <c r="R28" s="3"/>
      <c r="S28" s="2">
        <f t="shared" si="1"/>
        <v>2548</v>
      </c>
      <c r="T28" s="2"/>
      <c r="U28" s="2"/>
      <c r="V28" s="2"/>
    </row>
    <row r="29" spans="1:22" customFormat="1" ht="18" customHeight="1">
      <c r="A29" s="3">
        <v>26</v>
      </c>
      <c r="B29" s="12">
        <v>45434</v>
      </c>
      <c r="C29" s="4" t="s">
        <v>108</v>
      </c>
      <c r="D29" s="4" t="s">
        <v>33</v>
      </c>
      <c r="E29" s="3"/>
      <c r="F29" s="3"/>
      <c r="G29" s="10"/>
      <c r="H29" s="10"/>
      <c r="I29" s="3"/>
      <c r="J29" s="3"/>
      <c r="K29" s="3"/>
      <c r="L29" s="3"/>
      <c r="M29" s="3"/>
      <c r="N29" s="3"/>
      <c r="O29" s="3">
        <v>2548</v>
      </c>
      <c r="P29" s="3"/>
      <c r="Q29" s="3"/>
      <c r="R29" s="3"/>
      <c r="S29" s="2">
        <f t="shared" si="1"/>
        <v>2548</v>
      </c>
      <c r="T29" s="2"/>
      <c r="U29" s="2"/>
      <c r="V29" s="2"/>
    </row>
    <row r="30" spans="1:22" customFormat="1" ht="18" customHeight="1">
      <c r="A30" s="3"/>
      <c r="B30" s="8">
        <v>45429</v>
      </c>
      <c r="C30" s="4" t="s">
        <v>109</v>
      </c>
      <c r="D30" s="4" t="s">
        <v>73</v>
      </c>
      <c r="E30" s="3"/>
      <c r="F30" s="3"/>
      <c r="G30" s="10"/>
      <c r="H30" s="10"/>
      <c r="I30" s="3"/>
      <c r="J30" s="3"/>
      <c r="K30" s="3"/>
      <c r="L30" s="3"/>
      <c r="M30" s="3"/>
      <c r="N30" s="3"/>
      <c r="O30" s="3"/>
      <c r="P30" s="3"/>
      <c r="Q30" s="3"/>
      <c r="R30" s="3">
        <v>7540</v>
      </c>
      <c r="S30" s="2">
        <f t="shared" si="1"/>
        <v>7540</v>
      </c>
      <c r="T30" s="2"/>
      <c r="U30" s="2"/>
      <c r="V30" s="2"/>
    </row>
    <row r="31" spans="1:22" s="1" customFormat="1" ht="18" customHeight="1">
      <c r="A31" s="13"/>
      <c r="B31" s="14"/>
      <c r="C31" s="15" t="s">
        <v>37</v>
      </c>
      <c r="D31" s="13"/>
      <c r="E31" s="15">
        <f t="shared" ref="E31:R31" si="2">SUM(E4:E30)</f>
        <v>1495</v>
      </c>
      <c r="F31" s="15">
        <f t="shared" si="2"/>
        <v>0</v>
      </c>
      <c r="G31" s="15">
        <f t="shared" si="2"/>
        <v>252</v>
      </c>
      <c r="H31" s="15">
        <f t="shared" si="2"/>
        <v>384</v>
      </c>
      <c r="I31" s="15">
        <f t="shared" si="2"/>
        <v>1020</v>
      </c>
      <c r="J31" s="15">
        <f t="shared" si="2"/>
        <v>24</v>
      </c>
      <c r="K31" s="15">
        <f t="shared" si="2"/>
        <v>540</v>
      </c>
      <c r="L31" s="15">
        <f t="shared" si="2"/>
        <v>0</v>
      </c>
      <c r="M31" s="15">
        <f t="shared" si="2"/>
        <v>48</v>
      </c>
      <c r="N31" s="15">
        <f t="shared" si="2"/>
        <v>24</v>
      </c>
      <c r="O31" s="15">
        <f t="shared" si="2"/>
        <v>5096</v>
      </c>
      <c r="P31" s="15">
        <f t="shared" si="2"/>
        <v>12480</v>
      </c>
      <c r="Q31" s="15">
        <f t="shared" si="2"/>
        <v>20800</v>
      </c>
      <c r="R31" s="15">
        <f t="shared" si="2"/>
        <v>7540</v>
      </c>
    </row>
    <row r="32" spans="1:22" customFormat="1" ht="18" customHeight="1">
      <c r="A32" s="2"/>
      <c r="B32" s="2"/>
      <c r="C32" s="16" t="s">
        <v>38</v>
      </c>
      <c r="D32" s="16" t="s">
        <v>39</v>
      </c>
      <c r="E32" s="16">
        <f>E31/15</f>
        <v>99.666666666666671</v>
      </c>
      <c r="F32" s="16">
        <f>F31/24</f>
        <v>0</v>
      </c>
      <c r="G32" s="16">
        <f>G31/9</f>
        <v>28</v>
      </c>
      <c r="H32" s="16">
        <f>H31/24</f>
        <v>16</v>
      </c>
      <c r="I32" s="16">
        <f>I31/12</f>
        <v>85</v>
      </c>
      <c r="J32" s="16">
        <f>J31/24</f>
        <v>1</v>
      </c>
      <c r="K32" s="16">
        <f>K31/20</f>
        <v>27</v>
      </c>
      <c r="L32" s="16">
        <f>L31/24</f>
        <v>0</v>
      </c>
      <c r="M32" s="16">
        <f>M31/24</f>
        <v>2</v>
      </c>
      <c r="N32" s="16">
        <f>N31/24</f>
        <v>1</v>
      </c>
      <c r="O32" s="16">
        <f>O31/98</f>
        <v>52</v>
      </c>
      <c r="P32" s="16"/>
      <c r="Q32" s="16">
        <f>Q31/2080</f>
        <v>10</v>
      </c>
      <c r="R32" s="2"/>
      <c r="S32" s="2"/>
      <c r="T32" s="2"/>
      <c r="U32" s="2"/>
      <c r="V32" s="2"/>
    </row>
    <row r="33" spans="1:22" customFormat="1" ht="18" customHeight="1">
      <c r="A33" s="2"/>
      <c r="B33" s="2"/>
      <c r="C33" s="16" t="s">
        <v>40</v>
      </c>
      <c r="D33" s="2"/>
      <c r="E33" s="16">
        <v>6</v>
      </c>
      <c r="F33" s="16">
        <v>14</v>
      </c>
      <c r="G33" s="16">
        <v>6.5</v>
      </c>
      <c r="H33" s="16">
        <v>16</v>
      </c>
      <c r="I33" s="16">
        <v>9</v>
      </c>
      <c r="J33" s="16">
        <v>16</v>
      </c>
      <c r="K33" s="16">
        <v>8</v>
      </c>
      <c r="L33" s="16">
        <v>14</v>
      </c>
      <c r="M33" s="16">
        <v>6.5</v>
      </c>
      <c r="N33" s="16">
        <v>14</v>
      </c>
      <c r="O33" s="16">
        <v>10</v>
      </c>
      <c r="P33" s="16">
        <v>15</v>
      </c>
      <c r="Q33" s="16">
        <v>15</v>
      </c>
      <c r="R33" s="2"/>
      <c r="S33" s="2"/>
      <c r="T33" s="2"/>
      <c r="U33" s="2"/>
      <c r="V33" s="2"/>
    </row>
    <row r="34" spans="1:22" customFormat="1" ht="18" customHeight="1">
      <c r="A34" s="2"/>
      <c r="B34" s="2"/>
      <c r="C34" s="16" t="s">
        <v>37</v>
      </c>
      <c r="D34" s="2"/>
      <c r="E34" s="16">
        <f>E33*E32</f>
        <v>598</v>
      </c>
      <c r="F34" s="16">
        <f>F33*F32</f>
        <v>0</v>
      </c>
      <c r="G34" s="16">
        <f>G33*G32</f>
        <v>182</v>
      </c>
      <c r="H34" s="16">
        <f t="shared" ref="H34:R34" si="3">H33*H32</f>
        <v>256</v>
      </c>
      <c r="I34" s="16">
        <f t="shared" si="3"/>
        <v>765</v>
      </c>
      <c r="J34" s="16">
        <f t="shared" si="3"/>
        <v>16</v>
      </c>
      <c r="K34" s="16">
        <f t="shared" si="3"/>
        <v>216</v>
      </c>
      <c r="L34" s="16">
        <f t="shared" si="3"/>
        <v>0</v>
      </c>
      <c r="M34" s="16">
        <f t="shared" si="3"/>
        <v>13</v>
      </c>
      <c r="N34" s="16">
        <f t="shared" si="3"/>
        <v>14</v>
      </c>
      <c r="O34" s="16">
        <f t="shared" si="3"/>
        <v>520</v>
      </c>
      <c r="P34" s="16">
        <f t="shared" si="3"/>
        <v>0</v>
      </c>
      <c r="Q34" s="16">
        <f t="shared" si="3"/>
        <v>150</v>
      </c>
      <c r="R34" s="16">
        <f t="shared" si="3"/>
        <v>0</v>
      </c>
      <c r="S34" s="1">
        <f>SUM(E34:R34)</f>
        <v>2730</v>
      </c>
      <c r="T34" s="2"/>
      <c r="U34" s="2"/>
      <c r="V34" s="2"/>
    </row>
    <row r="35" spans="1:22" customFormat="1" ht="46.5" customHeight="1">
      <c r="A35" s="2"/>
      <c r="B35" s="2"/>
      <c r="C35" s="2">
        <v>20</v>
      </c>
      <c r="D35" s="2"/>
      <c r="E35" s="17" t="s">
        <v>5</v>
      </c>
      <c r="F35" s="18" t="s">
        <v>6</v>
      </c>
      <c r="G35" s="19" t="s">
        <v>7</v>
      </c>
      <c r="H35" s="19" t="s">
        <v>8</v>
      </c>
      <c r="I35" s="61" t="s">
        <v>9</v>
      </c>
      <c r="J35" s="62" t="s">
        <v>10</v>
      </c>
      <c r="K35" s="63" t="s">
        <v>11</v>
      </c>
      <c r="L35" s="62" t="s">
        <v>12</v>
      </c>
      <c r="M35" s="62" t="s">
        <v>13</v>
      </c>
      <c r="N35" s="62" t="s">
        <v>14</v>
      </c>
      <c r="O35" s="64" t="s">
        <v>15</v>
      </c>
      <c r="P35" s="65" t="s">
        <v>16</v>
      </c>
      <c r="Q35" s="65" t="s">
        <v>41</v>
      </c>
      <c r="R35" s="65" t="s">
        <v>18</v>
      </c>
      <c r="S35" s="2"/>
      <c r="T35" s="2"/>
      <c r="U35" s="2"/>
      <c r="V35" s="2"/>
    </row>
    <row r="36" spans="1:22" customFormat="1" ht="18" customHeight="1">
      <c r="A36" s="2"/>
      <c r="B36" s="2"/>
      <c r="C36" s="20" t="s">
        <v>37</v>
      </c>
      <c r="D36" s="2"/>
      <c r="E36" s="21">
        <f t="shared" ref="E36:G36" si="4">E31</f>
        <v>1495</v>
      </c>
      <c r="F36" s="22">
        <f t="shared" si="4"/>
        <v>0</v>
      </c>
      <c r="G36" s="23">
        <f t="shared" si="4"/>
        <v>252</v>
      </c>
      <c r="H36" s="24">
        <f t="shared" ref="H36:R36" si="5">H31</f>
        <v>384</v>
      </c>
      <c r="I36" s="23">
        <f t="shared" si="5"/>
        <v>1020</v>
      </c>
      <c r="J36" s="24">
        <f t="shared" si="5"/>
        <v>24</v>
      </c>
      <c r="K36" s="21">
        <f t="shared" si="5"/>
        <v>540</v>
      </c>
      <c r="L36" s="22">
        <f t="shared" si="5"/>
        <v>0</v>
      </c>
      <c r="M36" s="21">
        <f t="shared" si="5"/>
        <v>48</v>
      </c>
      <c r="N36" s="22">
        <f t="shared" si="5"/>
        <v>24</v>
      </c>
      <c r="O36" s="23">
        <f t="shared" si="5"/>
        <v>5096</v>
      </c>
      <c r="P36" s="23">
        <f t="shared" si="5"/>
        <v>12480</v>
      </c>
      <c r="Q36" s="23">
        <f t="shared" si="5"/>
        <v>20800</v>
      </c>
      <c r="R36" s="23">
        <f t="shared" si="5"/>
        <v>7540</v>
      </c>
      <c r="S36" s="2"/>
      <c r="T36" s="2"/>
      <c r="U36" s="2"/>
      <c r="V36" s="2"/>
    </row>
    <row r="37" spans="1:22" customFormat="1" ht="18" customHeight="1">
      <c r="A37" s="2"/>
      <c r="B37" s="2"/>
      <c r="C37" s="25"/>
      <c r="D37" s="2"/>
      <c r="E37" s="26">
        <f>E36+G36+I36+K36+M36</f>
        <v>3355</v>
      </c>
      <c r="F37" s="27">
        <f>F36+L36+N36</f>
        <v>24</v>
      </c>
      <c r="G37" s="28"/>
      <c r="H37" s="29">
        <f>H36+J36</f>
        <v>408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"/>
      <c r="T37" s="2"/>
      <c r="U37" s="2"/>
      <c r="V37" s="2"/>
    </row>
    <row r="38" spans="1:22" customFormat="1" ht="18" customHeight="1">
      <c r="A38" s="2"/>
      <c r="B38" s="30" t="s">
        <v>42</v>
      </c>
      <c r="C38" s="31"/>
      <c r="D38" s="31"/>
      <c r="E38" s="32">
        <v>1.03</v>
      </c>
      <c r="F38" s="32">
        <v>2.02</v>
      </c>
      <c r="G38" s="32">
        <v>1.03</v>
      </c>
      <c r="H38" s="32">
        <v>2.33</v>
      </c>
      <c r="I38" s="32">
        <v>1.03</v>
      </c>
      <c r="J38" s="32">
        <v>2.33</v>
      </c>
      <c r="K38" s="32">
        <v>1.03</v>
      </c>
      <c r="L38" s="32">
        <v>2.02</v>
      </c>
      <c r="M38" s="32">
        <v>1.03</v>
      </c>
      <c r="N38" s="32">
        <v>2.02</v>
      </c>
      <c r="O38" s="32">
        <v>0.48</v>
      </c>
      <c r="P38" s="32">
        <v>0.11</v>
      </c>
      <c r="Q38" s="37">
        <v>0.14419999999999999</v>
      </c>
      <c r="R38" s="32">
        <v>0.11</v>
      </c>
      <c r="S38" s="32"/>
      <c r="T38" s="32"/>
      <c r="U38" s="32"/>
      <c r="V38" s="44"/>
    </row>
    <row r="39" spans="1:22" customFormat="1" ht="18" customHeight="1">
      <c r="A39" s="2"/>
      <c r="B39" s="33" t="s">
        <v>43</v>
      </c>
      <c r="C39" s="31"/>
      <c r="D39" s="31"/>
      <c r="E39" s="34">
        <f t="shared" ref="E39:R39" si="6">E38*E31</f>
        <v>1539.8500000000001</v>
      </c>
      <c r="F39" s="34">
        <f t="shared" si="6"/>
        <v>0</v>
      </c>
      <c r="G39" s="34">
        <f t="shared" si="6"/>
        <v>259.56</v>
      </c>
      <c r="H39" s="34">
        <f t="shared" si="6"/>
        <v>894.72</v>
      </c>
      <c r="I39" s="34">
        <f t="shared" si="6"/>
        <v>1050.6000000000001</v>
      </c>
      <c r="J39" s="34">
        <f t="shared" si="6"/>
        <v>55.92</v>
      </c>
      <c r="K39" s="34">
        <f t="shared" si="6"/>
        <v>556.20000000000005</v>
      </c>
      <c r="L39" s="34">
        <f t="shared" si="6"/>
        <v>0</v>
      </c>
      <c r="M39" s="34">
        <f t="shared" si="6"/>
        <v>49.44</v>
      </c>
      <c r="N39" s="34">
        <f t="shared" si="6"/>
        <v>48.480000000000004</v>
      </c>
      <c r="O39" s="34">
        <f t="shared" si="6"/>
        <v>2446.08</v>
      </c>
      <c r="P39" s="34">
        <f t="shared" si="6"/>
        <v>1372.8</v>
      </c>
      <c r="Q39" s="34">
        <f t="shared" si="6"/>
        <v>2999.3599999999997</v>
      </c>
      <c r="R39" s="34">
        <f t="shared" si="6"/>
        <v>829.4</v>
      </c>
      <c r="S39" s="68">
        <f>SUM(E39:R39)</f>
        <v>12102.409999999998</v>
      </c>
      <c r="T39" s="34"/>
      <c r="U39" s="34"/>
      <c r="V39" s="68"/>
    </row>
    <row r="40" spans="1:22" customFormat="1" ht="18" customHeight="1">
      <c r="A40" s="2"/>
      <c r="B40" s="33"/>
      <c r="C40" s="31"/>
      <c r="D40" s="31"/>
      <c r="E40" s="35">
        <f>E31+F31+K31+L31</f>
        <v>2035</v>
      </c>
      <c r="F40" s="36"/>
      <c r="G40" s="35">
        <f>G36+H36+I36+J36</f>
        <v>1680</v>
      </c>
      <c r="H40" s="34"/>
      <c r="I40" s="34"/>
      <c r="J40" s="34"/>
      <c r="K40" s="34"/>
      <c r="L40" s="34"/>
      <c r="M40" s="35">
        <f>M31+N31</f>
        <v>72</v>
      </c>
      <c r="N40" s="34"/>
      <c r="O40" s="34"/>
      <c r="P40" s="34"/>
      <c r="Q40" s="34"/>
      <c r="R40" s="34"/>
      <c r="S40" s="68"/>
      <c r="T40" s="34"/>
      <c r="U40" s="34"/>
      <c r="V40" s="68"/>
    </row>
    <row r="41" spans="1:22" customFormat="1" ht="18" customHeight="1">
      <c r="A41" s="2"/>
      <c r="B41" s="30" t="s">
        <v>44</v>
      </c>
      <c r="C41" s="31"/>
      <c r="D41" s="31"/>
      <c r="E41" s="37">
        <v>8.8999999999999996E-2</v>
      </c>
      <c r="F41" s="37">
        <v>8.8999999999999996E-2</v>
      </c>
      <c r="G41" s="37">
        <v>0.151</v>
      </c>
      <c r="H41" s="37">
        <v>0.151</v>
      </c>
      <c r="I41" s="37">
        <v>0.151</v>
      </c>
      <c r="J41" s="37">
        <v>0.151</v>
      </c>
      <c r="K41" s="37">
        <v>8.8999999999999996E-2</v>
      </c>
      <c r="L41" s="37">
        <v>8.8999999999999996E-2</v>
      </c>
      <c r="M41" s="37">
        <v>7.7100000000000002E-2</v>
      </c>
      <c r="N41" s="37">
        <v>7.7100000000000002E-2</v>
      </c>
      <c r="O41" s="37">
        <v>0</v>
      </c>
      <c r="P41" s="37">
        <v>0</v>
      </c>
      <c r="Q41" s="37">
        <v>3.8E-3</v>
      </c>
      <c r="R41" s="37">
        <v>0</v>
      </c>
      <c r="S41" s="37"/>
      <c r="T41" s="37"/>
      <c r="U41" s="37"/>
      <c r="V41" s="68"/>
    </row>
    <row r="42" spans="1:22" customFormat="1" ht="18" customHeight="1">
      <c r="A42" s="2"/>
      <c r="B42" s="33" t="s">
        <v>45</v>
      </c>
      <c r="C42" s="31"/>
      <c r="D42" s="31"/>
      <c r="E42" s="34">
        <f>E31*E41</f>
        <v>133.05500000000001</v>
      </c>
      <c r="F42" s="34">
        <f t="shared" ref="F42:R42" si="7">F31*F41</f>
        <v>0</v>
      </c>
      <c r="G42" s="34">
        <f t="shared" si="7"/>
        <v>38.052</v>
      </c>
      <c r="H42" s="34">
        <f t="shared" si="7"/>
        <v>57.983999999999995</v>
      </c>
      <c r="I42" s="34">
        <f t="shared" si="7"/>
        <v>154.01999999999998</v>
      </c>
      <c r="J42" s="34">
        <f t="shared" si="7"/>
        <v>3.6239999999999997</v>
      </c>
      <c r="K42" s="34">
        <f t="shared" si="7"/>
        <v>48.059999999999995</v>
      </c>
      <c r="L42" s="34">
        <f t="shared" si="7"/>
        <v>0</v>
      </c>
      <c r="M42" s="34">
        <f t="shared" si="7"/>
        <v>3.7008000000000001</v>
      </c>
      <c r="N42" s="34">
        <f t="shared" si="7"/>
        <v>1.8504</v>
      </c>
      <c r="O42" s="34">
        <f t="shared" si="7"/>
        <v>0</v>
      </c>
      <c r="P42" s="34">
        <f t="shared" si="7"/>
        <v>0</v>
      </c>
      <c r="Q42" s="34">
        <f t="shared" si="7"/>
        <v>79.040000000000006</v>
      </c>
      <c r="R42" s="34">
        <f t="shared" si="7"/>
        <v>0</v>
      </c>
      <c r="S42" s="68">
        <f>SUM(E42:R42)</f>
        <v>519.38620000000003</v>
      </c>
      <c r="T42" s="34"/>
      <c r="U42" s="34"/>
      <c r="V42" s="68"/>
    </row>
    <row r="43" spans="1:22" customFormat="1" ht="18" customHeight="1">
      <c r="A43" s="2"/>
      <c r="B43" s="33"/>
      <c r="C43" s="31"/>
      <c r="D43" s="31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68">
        <f>S39+S42</f>
        <v>12621.796199999999</v>
      </c>
      <c r="T43" s="34"/>
      <c r="U43" s="34"/>
      <c r="V43" s="68"/>
    </row>
    <row r="44" spans="1:22" customFormat="1" ht="18" customHeight="1">
      <c r="A44" s="2"/>
      <c r="B44" s="38" t="s">
        <v>46</v>
      </c>
      <c r="C44" s="39"/>
      <c r="D44" s="39"/>
      <c r="E44" s="40">
        <v>0.49</v>
      </c>
      <c r="F44" s="40">
        <v>0.49</v>
      </c>
      <c r="G44" s="40">
        <v>0.49</v>
      </c>
      <c r="H44" s="40">
        <v>0.49</v>
      </c>
      <c r="I44" s="40">
        <v>0.49</v>
      </c>
      <c r="J44" s="40">
        <v>0.49</v>
      </c>
      <c r="K44" s="40">
        <v>0.49</v>
      </c>
      <c r="L44" s="40">
        <v>0.49</v>
      </c>
      <c r="M44" s="40">
        <v>0.49</v>
      </c>
      <c r="N44" s="40">
        <v>0.49</v>
      </c>
      <c r="O44" s="40">
        <v>0.49</v>
      </c>
      <c r="P44" s="40"/>
      <c r="Q44" s="40"/>
      <c r="R44" s="40"/>
      <c r="S44" s="32"/>
      <c r="T44" s="32"/>
      <c r="U44" s="32"/>
      <c r="V44" s="68"/>
    </row>
    <row r="45" spans="1:22" customFormat="1" ht="18" customHeight="1">
      <c r="A45" s="2"/>
      <c r="B45" s="38"/>
      <c r="C45" s="39"/>
      <c r="D45" s="39"/>
      <c r="E45" s="41">
        <f>SUM(E31:O31)</f>
        <v>8883</v>
      </c>
      <c r="F45" s="40"/>
      <c r="G45" s="41"/>
      <c r="H45" s="40"/>
      <c r="I45" s="41"/>
      <c r="J45" s="40"/>
      <c r="K45" s="40"/>
      <c r="L45" s="40"/>
      <c r="M45" s="40"/>
      <c r="N45" s="40"/>
      <c r="O45" s="40"/>
      <c r="P45" s="40"/>
      <c r="Q45" s="40"/>
      <c r="R45" s="40"/>
      <c r="S45" s="32"/>
      <c r="T45" s="32"/>
      <c r="U45" s="32"/>
      <c r="V45" s="68"/>
    </row>
    <row r="46" spans="1:22" customFormat="1" ht="18" customHeight="1">
      <c r="A46" s="2"/>
      <c r="B46" s="42" t="s">
        <v>47</v>
      </c>
      <c r="C46" s="39"/>
      <c r="D46" s="39"/>
      <c r="E46" s="43">
        <f t="shared" ref="E46:Q46" si="8">E31*E44</f>
        <v>732.55</v>
      </c>
      <c r="F46" s="43">
        <f t="shared" si="8"/>
        <v>0</v>
      </c>
      <c r="G46" s="43">
        <f t="shared" si="8"/>
        <v>123.48</v>
      </c>
      <c r="H46" s="43">
        <f t="shared" si="8"/>
        <v>188.16</v>
      </c>
      <c r="I46" s="43">
        <f t="shared" si="8"/>
        <v>499.8</v>
      </c>
      <c r="J46" s="43">
        <f t="shared" si="8"/>
        <v>11.76</v>
      </c>
      <c r="K46" s="43">
        <f t="shared" si="8"/>
        <v>264.60000000000002</v>
      </c>
      <c r="L46" s="43">
        <f t="shared" si="8"/>
        <v>0</v>
      </c>
      <c r="M46" s="43">
        <f t="shared" si="8"/>
        <v>23.52</v>
      </c>
      <c r="N46" s="43">
        <f t="shared" si="8"/>
        <v>11.76</v>
      </c>
      <c r="O46" s="43">
        <f t="shared" si="8"/>
        <v>2497.04</v>
      </c>
      <c r="P46" s="43">
        <f t="shared" si="8"/>
        <v>0</v>
      </c>
      <c r="Q46" s="43">
        <f t="shared" si="8"/>
        <v>0</v>
      </c>
      <c r="R46" s="69">
        <f>SUM(E46:Q46)</f>
        <v>4352.67</v>
      </c>
      <c r="S46" s="34"/>
      <c r="T46" s="34"/>
      <c r="U46" s="34"/>
      <c r="V46" s="68"/>
    </row>
    <row r="47" spans="1:22" customFormat="1" ht="18" customHeight="1">
      <c r="A47" s="2"/>
      <c r="B47" s="42" t="s">
        <v>48</v>
      </c>
      <c r="C47" s="39"/>
      <c r="D47" s="39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0">
        <v>0.42</v>
      </c>
      <c r="P47" s="43"/>
      <c r="Q47" s="43"/>
      <c r="R47" s="69"/>
      <c r="S47" s="34"/>
      <c r="T47" s="34"/>
      <c r="U47" s="34"/>
      <c r="V47" s="68"/>
    </row>
    <row r="48" spans="1:22" customFormat="1" ht="18" customHeight="1">
      <c r="A48" s="2"/>
      <c r="B48" s="42" t="s">
        <v>49</v>
      </c>
      <c r="C48" s="39"/>
      <c r="D48" s="39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>
        <f>O31*O47</f>
        <v>2140.3199999999997</v>
      </c>
      <c r="P48" s="43"/>
      <c r="Q48" s="43"/>
      <c r="R48" s="69">
        <f t="shared" ref="R48" si="9">SUM(E48:Q48)</f>
        <v>2140.3199999999997</v>
      </c>
      <c r="S48" s="34"/>
      <c r="T48" s="34"/>
      <c r="U48" s="34"/>
      <c r="V48" s="68"/>
    </row>
    <row r="49" spans="1:22" customFormat="1" ht="18" customHeight="1">
      <c r="A49" s="2"/>
      <c r="B49" s="42"/>
      <c r="C49" s="39"/>
      <c r="D49" s="39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69"/>
      <c r="S49" s="34"/>
      <c r="T49" s="34"/>
      <c r="U49" s="34"/>
      <c r="V49" s="68"/>
    </row>
    <row r="50" spans="1:22" customFormat="1" ht="18" customHeight="1">
      <c r="A50" s="2"/>
      <c r="B50" s="44"/>
      <c r="C50" s="44"/>
      <c r="D50" s="44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4"/>
      <c r="P50" s="44"/>
      <c r="Q50" s="44"/>
      <c r="R50" s="70">
        <f>SUM(R46:R48)</f>
        <v>6492.99</v>
      </c>
      <c r="S50" s="44"/>
      <c r="T50" s="44"/>
      <c r="U50" s="44"/>
      <c r="V50" s="44"/>
    </row>
    <row r="51" spans="1:22" customFormat="1" ht="18" customHeight="1">
      <c r="A51" s="2"/>
      <c r="B51" s="44"/>
      <c r="C51" s="44"/>
      <c r="D51" s="44"/>
      <c r="E51" s="100">
        <v>6088</v>
      </c>
      <c r="F51" s="100"/>
      <c r="G51" s="100">
        <v>6089</v>
      </c>
      <c r="H51" s="100"/>
      <c r="I51" s="100">
        <v>6090</v>
      </c>
      <c r="J51" s="100"/>
      <c r="K51" s="100">
        <v>6091</v>
      </c>
      <c r="L51" s="100"/>
      <c r="M51" s="100">
        <v>6092</v>
      </c>
      <c r="N51" s="100"/>
      <c r="O51" s="46" t="s">
        <v>50</v>
      </c>
      <c r="P51" s="44"/>
      <c r="Q51" s="44"/>
      <c r="R51" s="71"/>
      <c r="S51" s="44"/>
      <c r="T51" s="44"/>
      <c r="U51" s="44"/>
      <c r="V51" s="44"/>
    </row>
    <row r="52" spans="1:22" customFormat="1" ht="18" customHeight="1">
      <c r="A52" s="2"/>
      <c r="B52" s="44"/>
      <c r="C52" s="44"/>
      <c r="D52" s="47">
        <v>0.01</v>
      </c>
      <c r="E52" s="103">
        <f>0.01*(E31+F31)</f>
        <v>14.950000000000001</v>
      </c>
      <c r="F52" s="103"/>
      <c r="G52" s="103">
        <f t="shared" ref="G52" si="10">0.01*(G31+H31)</f>
        <v>6.36</v>
      </c>
      <c r="H52" s="103"/>
      <c r="I52" s="103">
        <f t="shared" ref="I52" si="11">0.01*(I31+J31)</f>
        <v>10.44</v>
      </c>
      <c r="J52" s="103"/>
      <c r="K52" s="103">
        <f t="shared" ref="K52" si="12">0.01*(K31+L31)</f>
        <v>5.4</v>
      </c>
      <c r="L52" s="103"/>
      <c r="M52" s="103">
        <f t="shared" ref="M52" si="13">0.01*(M31+N31)</f>
        <v>0.72</v>
      </c>
      <c r="N52" s="103"/>
      <c r="O52" s="66">
        <f>0.01*O31</f>
        <v>50.96</v>
      </c>
      <c r="P52" s="44"/>
      <c r="Q52" s="44"/>
      <c r="R52" s="44"/>
      <c r="S52" s="44"/>
      <c r="T52" s="44"/>
      <c r="U52" s="44"/>
      <c r="V52" s="44"/>
    </row>
    <row r="53" spans="1:22" customFormat="1" ht="18" customHeight="1">
      <c r="A53" s="2"/>
      <c r="B53" s="44"/>
      <c r="C53" s="48" t="s">
        <v>51</v>
      </c>
      <c r="D53" s="48" t="s">
        <v>61</v>
      </c>
      <c r="E53" s="104">
        <v>1</v>
      </c>
      <c r="F53" s="104"/>
      <c r="G53" s="104">
        <v>5</v>
      </c>
      <c r="H53" s="104"/>
      <c r="I53" s="104">
        <v>6</v>
      </c>
      <c r="J53" s="104"/>
      <c r="K53" s="104">
        <v>9</v>
      </c>
      <c r="L53" s="104"/>
      <c r="M53" s="104">
        <v>0</v>
      </c>
      <c r="N53" s="104"/>
      <c r="O53" s="44">
        <v>50</v>
      </c>
      <c r="P53" s="44"/>
      <c r="Q53" s="44"/>
      <c r="R53" s="71"/>
      <c r="S53" s="44"/>
      <c r="T53" s="44"/>
      <c r="U53" s="44"/>
      <c r="V53" s="44"/>
    </row>
    <row r="54" spans="1:22" customFormat="1" ht="18" customHeight="1">
      <c r="A54" s="2"/>
      <c r="B54" s="44"/>
      <c r="C54" s="44" t="s">
        <v>52</v>
      </c>
      <c r="D54" s="49">
        <v>1.73</v>
      </c>
      <c r="E54" s="50"/>
      <c r="F54" s="50"/>
      <c r="G54" s="50">
        <f t="shared" ref="G54" si="14">G53-G55</f>
        <v>-1.3600000000000003</v>
      </c>
      <c r="H54" s="50"/>
      <c r="I54" s="50">
        <v>0</v>
      </c>
      <c r="J54" s="50"/>
      <c r="K54" s="50">
        <v>1</v>
      </c>
      <c r="L54" s="50"/>
      <c r="M54" s="50"/>
      <c r="N54" s="50"/>
      <c r="O54" s="50">
        <v>0</v>
      </c>
      <c r="P54" s="67">
        <f>SUM(E54:O54)</f>
        <v>-0.36000000000000032</v>
      </c>
      <c r="Q54" s="72">
        <f>4*1.73</f>
        <v>6.92</v>
      </c>
      <c r="R54" s="70"/>
      <c r="S54" s="44"/>
      <c r="T54" s="44"/>
      <c r="U54" s="44"/>
      <c r="V54" s="44"/>
    </row>
    <row r="55" spans="1:22" customFormat="1" ht="18" customHeight="1">
      <c r="A55" s="2"/>
      <c r="B55" s="44"/>
      <c r="C55" s="44" t="s">
        <v>53</v>
      </c>
      <c r="D55" s="49">
        <v>0.97</v>
      </c>
      <c r="E55" s="50">
        <v>1</v>
      </c>
      <c r="F55" s="50"/>
      <c r="G55" s="50">
        <f t="shared" ref="G55:M55" si="15">G52</f>
        <v>6.36</v>
      </c>
      <c r="H55" s="50"/>
      <c r="I55" s="50">
        <v>6</v>
      </c>
      <c r="J55" s="50"/>
      <c r="K55" s="50">
        <v>8</v>
      </c>
      <c r="L55" s="50"/>
      <c r="M55" s="50">
        <f t="shared" si="15"/>
        <v>0.72</v>
      </c>
      <c r="N55" s="50"/>
      <c r="O55" s="50">
        <v>50</v>
      </c>
      <c r="P55" s="67">
        <f>SUM(E55:O55)</f>
        <v>72.08</v>
      </c>
      <c r="Q55" s="72">
        <f>67*0.97</f>
        <v>64.989999999999995</v>
      </c>
      <c r="R55" s="70"/>
      <c r="S55" s="44"/>
      <c r="T55" s="44"/>
      <c r="U55" s="44"/>
      <c r="V55" s="44"/>
    </row>
    <row r="56" spans="1:22" customFormat="1" ht="18" customHeight="1">
      <c r="A56" s="2"/>
      <c r="B56" s="44"/>
      <c r="C56" s="44"/>
      <c r="D56" s="44" t="s">
        <v>37</v>
      </c>
      <c r="E56" s="51">
        <f>0.97*E55+1.73*E54</f>
        <v>0.97</v>
      </c>
      <c r="F56" s="44"/>
      <c r="G56" s="51">
        <f>0.97*G55+1.73*G54</f>
        <v>3.8163999999999993</v>
      </c>
      <c r="H56" s="44"/>
      <c r="I56" s="66">
        <f>0.97*I55+1.73*I54</f>
        <v>5.82</v>
      </c>
      <c r="J56" s="44"/>
      <c r="K56" s="66">
        <f>0.97*K55+1.73*K54</f>
        <v>9.49</v>
      </c>
      <c r="L56" s="44"/>
      <c r="M56" s="51">
        <f>0.97*M55+1.73*M54</f>
        <v>0.69839999999999991</v>
      </c>
      <c r="N56" s="44"/>
      <c r="O56" s="66">
        <f>0.97*O55+1.73*O54</f>
        <v>48.5</v>
      </c>
      <c r="P56" s="44"/>
      <c r="Q56" s="72">
        <f>SUM(Q54:Q55)</f>
        <v>71.91</v>
      </c>
      <c r="R56" s="70">
        <f>R46+R48+Q54+Q55</f>
        <v>6564.9</v>
      </c>
      <c r="S56" s="44"/>
      <c r="T56" s="44"/>
      <c r="U56" s="44"/>
      <c r="V56" s="44"/>
    </row>
    <row r="57" spans="1:22" customFormat="1" ht="18" customHeight="1">
      <c r="A57" s="2"/>
      <c r="B57" s="44"/>
      <c r="C57" s="44"/>
      <c r="D57" s="2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4"/>
      <c r="P57" s="44"/>
      <c r="Q57" s="44"/>
      <c r="R57" s="70"/>
      <c r="S57" s="44"/>
      <c r="T57" s="44"/>
      <c r="U57" s="44"/>
      <c r="V57" s="44"/>
    </row>
    <row r="58" spans="1:22" customFormat="1" ht="18" customHeight="1">
      <c r="A58" s="2"/>
      <c r="B58" s="52" t="s">
        <v>54</v>
      </c>
      <c r="C58" s="52"/>
      <c r="D58" s="52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</row>
    <row r="59" spans="1:22" customFormat="1" ht="18" customHeight="1">
      <c r="A59" s="2"/>
      <c r="B59" s="52">
        <v>43</v>
      </c>
      <c r="C59" s="53">
        <v>26</v>
      </c>
      <c r="D59" s="54">
        <f>B59*C59</f>
        <v>1118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</row>
    <row r="60" spans="1:22" customFormat="1" ht="18" customHeight="1">
      <c r="A60" s="2"/>
      <c r="B60" s="52"/>
      <c r="C60" s="73"/>
      <c r="D60" s="5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</row>
    <row r="61" spans="1:22" customFormat="1" ht="18" customHeight="1">
      <c r="A61" s="2"/>
      <c r="B61" s="52" t="s">
        <v>55</v>
      </c>
      <c r="C61" s="73"/>
      <c r="D61" s="5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</row>
    <row r="62" spans="1:22" customFormat="1" ht="18" customHeight="1">
      <c r="A62" s="2"/>
      <c r="B62" s="52">
        <v>40</v>
      </c>
      <c r="C62" s="53">
        <v>5</v>
      </c>
      <c r="D62" s="54">
        <f>B62*C62</f>
        <v>200</v>
      </c>
      <c r="E62" s="74" t="s">
        <v>114</v>
      </c>
      <c r="F62" s="74"/>
      <c r="G62" s="1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customFormat="1" ht="18" customHeight="1">
      <c r="A63" s="2"/>
      <c r="B63" s="52"/>
      <c r="C63" s="52"/>
      <c r="D63" s="5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customFormat="1" ht="18" customHeight="1">
      <c r="A64" s="2"/>
      <c r="B64" s="52" t="s">
        <v>58</v>
      </c>
      <c r="C64" s="52"/>
      <c r="D64" s="5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1:22" customFormat="1" ht="18" customHeight="1">
      <c r="A65" s="2"/>
      <c r="B65" s="52">
        <v>1035</v>
      </c>
      <c r="C65" s="75">
        <v>2</v>
      </c>
      <c r="D65" s="54">
        <f>B65*C65</f>
        <v>2070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customFormat="1" ht="18" customHeight="1">
      <c r="A66" s="2"/>
      <c r="B66" s="2" t="s">
        <v>59</v>
      </c>
      <c r="C66" s="2"/>
      <c r="D66" s="5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customFormat="1" ht="18" customHeight="1">
      <c r="A67" s="2"/>
      <c r="B67" s="2">
        <v>17.5</v>
      </c>
      <c r="C67" s="75">
        <v>1</v>
      </c>
      <c r="D67" s="54">
        <f t="shared" ref="D67:D69" si="16">B67*C67</f>
        <v>17.5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customFormat="1" ht="18" customHeight="1">
      <c r="A68" s="2"/>
      <c r="B68" s="2" t="s">
        <v>104</v>
      </c>
      <c r="C68" s="75"/>
      <c r="D68" s="5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customFormat="1" ht="18" customHeight="1">
      <c r="A69" s="2"/>
      <c r="B69" s="2">
        <v>8</v>
      </c>
      <c r="C69" s="76">
        <v>43</v>
      </c>
      <c r="D69" s="54">
        <f t="shared" si="16"/>
        <v>344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customFormat="1" ht="18" customHeight="1">
      <c r="A70" s="2"/>
      <c r="B70" s="77" t="s">
        <v>37</v>
      </c>
      <c r="C70" s="2"/>
      <c r="D70" s="78">
        <f>S39+S42+D59+D62+D65+D67+D69</f>
        <v>16371.296199999999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customFormat="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88" spans="1:11" ht="13.5">
      <c r="A88" s="2" t="s">
        <v>91</v>
      </c>
      <c r="C88" s="79"/>
      <c r="D88" s="79"/>
      <c r="E88" s="80"/>
      <c r="F88" s="79"/>
      <c r="G88" s="81"/>
      <c r="H88" s="82"/>
      <c r="I88" s="82"/>
      <c r="J88" s="79"/>
      <c r="K88" s="82"/>
    </row>
    <row r="89" spans="1:11" ht="13.5">
      <c r="C89" s="79"/>
      <c r="D89" s="79"/>
      <c r="E89" s="80"/>
      <c r="F89" s="79"/>
      <c r="G89" s="81"/>
      <c r="H89" s="82"/>
      <c r="I89" s="82"/>
      <c r="J89" s="79"/>
      <c r="K89" s="82"/>
    </row>
    <row r="90" spans="1:11" ht="13.5">
      <c r="C90" s="79"/>
      <c r="D90" s="79"/>
      <c r="E90" s="80"/>
      <c r="F90" s="79"/>
      <c r="G90" s="81"/>
      <c r="H90" s="82"/>
      <c r="I90" s="82"/>
      <c r="J90" s="79"/>
      <c r="K90" s="82"/>
    </row>
    <row r="91" spans="1:11" ht="13.5">
      <c r="C91" s="79"/>
      <c r="D91" s="79"/>
      <c r="E91" s="80"/>
      <c r="F91" s="79"/>
      <c r="G91" s="81"/>
      <c r="H91" s="82"/>
      <c r="I91" s="82"/>
      <c r="J91" s="79"/>
      <c r="K91" s="82"/>
    </row>
    <row r="92" spans="1:11" ht="13.5">
      <c r="C92" s="79"/>
      <c r="D92" s="79"/>
      <c r="E92" s="80"/>
      <c r="F92" s="79"/>
      <c r="G92" s="81"/>
      <c r="H92" s="82"/>
      <c r="I92" s="82"/>
      <c r="J92" s="79"/>
      <c r="K92" s="82"/>
    </row>
    <row r="93" spans="1:11" ht="13.5">
      <c r="C93" s="79"/>
      <c r="D93" s="79"/>
      <c r="E93" s="80"/>
      <c r="F93" s="79"/>
      <c r="G93" s="81"/>
      <c r="H93" s="82"/>
      <c r="I93" s="82"/>
      <c r="J93" s="79"/>
      <c r="K93" s="82"/>
    </row>
    <row r="94" spans="1:11" ht="13.5">
      <c r="C94" s="79"/>
      <c r="D94" s="79"/>
      <c r="E94" s="80"/>
      <c r="F94" s="79"/>
      <c r="G94" s="81"/>
      <c r="H94" s="82"/>
      <c r="I94" s="82"/>
      <c r="J94" s="79"/>
      <c r="K94" s="82"/>
    </row>
  </sheetData>
  <mergeCells count="21">
    <mergeCell ref="E53:F53"/>
    <mergeCell ref="G53:H53"/>
    <mergeCell ref="I53:J53"/>
    <mergeCell ref="K53:L53"/>
    <mergeCell ref="M53:N53"/>
    <mergeCell ref="K51:L51"/>
    <mergeCell ref="M51:N51"/>
    <mergeCell ref="E52:F52"/>
    <mergeCell ref="G52:H52"/>
    <mergeCell ref="I52:J52"/>
    <mergeCell ref="K52:L52"/>
    <mergeCell ref="M52:N52"/>
    <mergeCell ref="A1:B1"/>
    <mergeCell ref="E2:G2"/>
    <mergeCell ref="E51:F51"/>
    <mergeCell ref="G51:H51"/>
    <mergeCell ref="I51:J51"/>
    <mergeCell ref="A2:A3"/>
    <mergeCell ref="B2:B3"/>
    <mergeCell ref="C2:C3"/>
    <mergeCell ref="D2:D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01.2024</vt:lpstr>
      <vt:lpstr>01.2024(Neue Price)</vt:lpstr>
      <vt:lpstr>02.2024</vt:lpstr>
      <vt:lpstr>03.2024</vt:lpstr>
      <vt:lpstr>04.2024</vt:lpstr>
      <vt:lpstr>05.2024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BLS-001</cp:lastModifiedBy>
  <dcterms:created xsi:type="dcterms:W3CDTF">2006-09-21T08:52:00Z</dcterms:created>
  <dcterms:modified xsi:type="dcterms:W3CDTF">2024-06-03T13:15:25Z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8F6FDF490F4B43B1A37343FA52EB689F_12</vt:lpwstr>
  </property>
  <property fmtid="{D5CDD505-2E9C-101B-9397-08002B2CF9AE}" pid="3" name="KSOProductBuildVer">
    <vt:lpwstr>1031-12.2.0.16731</vt:lpwstr>
  </property>
</Properties>
</file>